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drawings/drawing3.xml" ContentType="application/vnd.openxmlformats-officedocument.drawing+xml"/>
  <Override PartName="/xl/slicers/slicer2.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drawings/drawing4.xml" ContentType="application/vnd.openxmlformats-officedocument.drawing+xml"/>
  <Override PartName="/xl/timelines/timeline2.xml" ContentType="application/vnd.ms-excel.timelin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5.xml" ContentType="application/vnd.openxmlformats-officedocument.drawing+xml"/>
  <Override PartName="/xl/slicers/slicer3.xml" ContentType="application/vnd.ms-excel.slicer+xml"/>
  <Override PartName="/xl/timelines/timeline3.xml" ContentType="application/vnd.ms-excel.timeline+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charts/chart21.xml" ContentType="application/vnd.openxmlformats-officedocument.drawingml.chart+xml"/>
  <Override PartName="/xl/charts/style20.xml" ContentType="application/vnd.ms-office.chartstyle+xml"/>
  <Override PartName="/xl/charts/colors20.xml" ContentType="application/vnd.ms-office.chartcolorstyle+xml"/>
  <Override PartName="/xl/charts/chart22.xml" ContentType="application/vnd.openxmlformats-officedocument.drawingml.chart+xml"/>
  <Override PartName="/xl/charts/style21.xml" ContentType="application/vnd.ms-office.chartstyle+xml"/>
  <Override PartName="/xl/charts/colors21.xml" ContentType="application/vnd.ms-office.chartcolorstyle+xml"/>
  <Override PartName="/xl/charts/chart23.xml" ContentType="application/vnd.openxmlformats-officedocument.drawingml.chart+xml"/>
  <Override PartName="/xl/charts/style22.xml" ContentType="application/vnd.ms-office.chartstyle+xml"/>
  <Override PartName="/xl/charts/colors22.xml" ContentType="application/vnd.ms-office.chartcolorstyle+xml"/>
  <Override PartName="/xl/charts/chart24.xml" ContentType="application/vnd.openxmlformats-officedocument.drawingml.chart+xml"/>
  <Override PartName="/xl/charts/style23.xml" ContentType="application/vnd.ms-office.chartstyle+xml"/>
  <Override PartName="/xl/charts/colors23.xml" ContentType="application/vnd.ms-office.chartcolorstyle+xml"/>
  <Override PartName="/xl/charts/chart25.xml" ContentType="application/vnd.openxmlformats-officedocument.drawingml.chart+xml"/>
  <Override PartName="/xl/charts/style24.xml" ContentType="application/vnd.ms-office.chartstyle+xml"/>
  <Override PartName="/xl/charts/colors24.xml" ContentType="application/vnd.ms-office.chartcolorstyle+xml"/>
  <Override PartName="/xl/charts/chart26.xml" ContentType="application/vnd.openxmlformats-officedocument.drawingml.chart+xml"/>
  <Override PartName="/xl/charts/style25.xml" ContentType="application/vnd.ms-office.chartstyle+xml"/>
  <Override PartName="/xl/charts/colors25.xml" ContentType="application/vnd.ms-office.chartcolorstyle+xml"/>
  <Override PartName="/xl/charts/chart27.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6.xml" ContentType="application/vnd.openxmlformats-officedocument.drawing+xml"/>
  <Override PartName="/xl/slicers/slicer4.xml" ContentType="application/vnd.ms-excel.slicer+xml"/>
  <Override PartName="/xl/timelines/timeline4.xml" ContentType="application/vnd.ms-excel.timeline+xml"/>
  <Override PartName="/xl/charts/chart28.xml" ContentType="application/vnd.openxmlformats-officedocument.drawingml.chart+xml"/>
  <Override PartName="/xl/charts/style27.xml" ContentType="application/vnd.ms-office.chartstyle+xml"/>
  <Override PartName="/xl/charts/colors27.xml" ContentType="application/vnd.ms-office.chartcolorstyle+xml"/>
  <Override PartName="/xl/charts/chart29.xml" ContentType="application/vnd.openxmlformats-officedocument.drawingml.chart+xml"/>
  <Override PartName="/xl/charts/style28.xml" ContentType="application/vnd.ms-office.chartstyle+xml"/>
  <Override PartName="/xl/charts/colors28.xml" ContentType="application/vnd.ms-office.chartcolorstyle+xml"/>
  <Override PartName="/xl/charts/chart30.xml" ContentType="application/vnd.openxmlformats-officedocument.drawingml.chart+xml"/>
  <Override PartName="/xl/charts/style29.xml" ContentType="application/vnd.ms-office.chartstyle+xml"/>
  <Override PartName="/xl/charts/colors29.xml" ContentType="application/vnd.ms-office.chartcolorstyle+xml"/>
  <Override PartName="/xl/charts/chart31.xml" ContentType="application/vnd.openxmlformats-officedocument.drawingml.chart+xml"/>
  <Override PartName="/xl/charts/style30.xml" ContentType="application/vnd.ms-office.chartstyle+xml"/>
  <Override PartName="/xl/charts/colors30.xml" ContentType="application/vnd.ms-office.chartcolorstyle+xml"/>
  <Override PartName="/xl/charts/chart32.xml" ContentType="application/vnd.openxmlformats-officedocument.drawingml.chart+xml"/>
  <Override PartName="/xl/charts/style31.xml" ContentType="application/vnd.ms-office.chartstyle+xml"/>
  <Override PartName="/xl/charts/colors31.xml" ContentType="application/vnd.ms-office.chartcolorstyle+xml"/>
  <Override PartName="/xl/charts/chart33.xml" ContentType="application/vnd.openxmlformats-officedocument.drawingml.chart+xml"/>
  <Override PartName="/xl/charts/style32.xml" ContentType="application/vnd.ms-office.chartstyle+xml"/>
  <Override PartName="/xl/charts/colors32.xml" ContentType="application/vnd.ms-office.chartcolorstyle+xml"/>
  <Override PartName="/xl/charts/chart34.xml" ContentType="application/vnd.openxmlformats-officedocument.drawingml.chart+xml"/>
  <Override PartName="/xl/charts/style33.xml" ContentType="application/vnd.ms-office.chartstyle+xml"/>
  <Override PartName="/xl/charts/colors33.xml" ContentType="application/vnd.ms-office.chartcolorstyle+xml"/>
  <Override PartName="/xl/charts/chart35.xml" ContentType="application/vnd.openxmlformats-officedocument.drawingml.chart+xml"/>
  <Override PartName="/xl/charts/style34.xml" ContentType="application/vnd.ms-office.chartstyle+xml"/>
  <Override PartName="/xl/charts/colors3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teamsite.maerskgroup.com/teams/InditexControlTower/Shared Documents/Control Tower - SPAIN (CT ES))/KPI/KPI REPORTS/"/>
    </mc:Choice>
  </mc:AlternateContent>
  <xr:revisionPtr revIDLastSave="14744" documentId="8_{58D99B7E-A423-4568-A9E9-405F21333EDF}" xr6:coauthVersionLast="47" xr6:coauthVersionMax="47" xr10:uidLastSave="{DFB2DD86-6F17-4732-A411-34FE3278113D}"/>
  <bookViews>
    <workbookView xWindow="28680" yWindow="-120" windowWidth="29040" windowHeight="15720" xr2:uid="{00000000-000D-0000-FFFF-FFFF00000000}"/>
  </bookViews>
  <sheets>
    <sheet name="TRACKER" sheetId="1" r:id="rId1"/>
    <sheet name="TASKS" sheetId="29" r:id="rId2"/>
    <sheet name="MEDIAS" sheetId="3" r:id="rId3"/>
    <sheet name="PIVOTS" sheetId="18" r:id="rId4"/>
    <sheet name="DB ZARA HOME" sheetId="24" r:id="rId5"/>
    <sheet name="DB TEMPE" sheetId="25" r:id="rId6"/>
    <sheet name="DB LEFTIES" sheetId="19" r:id="rId7"/>
    <sheet name="DB MARRUECOS" sheetId="28" r:id="rId8"/>
  </sheets>
  <externalReferences>
    <externalReference r:id="rId9"/>
    <externalReference r:id="rId10"/>
  </externalReferences>
  <definedNames>
    <definedName name="_xlnm._FilterDatabase" localSheetId="0" hidden="1">TRACKER!$BG$1:$BG$1</definedName>
    <definedName name="_xlcn.WorksheetConnection_MEDIAS2A1K1001" hidden="1">'[1]MEDIAS (2)'!$A$1:$L$1</definedName>
    <definedName name="_xlcn.WorksheetConnection_MEDIAS2AL1" hidden="1">'[1]MEDIAS (2)'!$A:$L</definedName>
    <definedName name="_xlcn.WorksheetConnection_TRACKERB1P100001" hidden="1">TRACKER!$D$1:$X$1</definedName>
    <definedName name="_xlcn.WorksheetConnection_TRACKERG1P1000001" hidden="1">TRACKER!$I$1:$X$1</definedName>
    <definedName name="_xlcn.WorksheetConnection_TRANSPORTISTAE1G71" hidden="1">[2]TRANSPORTISTA!$B$2:$E$105</definedName>
    <definedName name="_xleta.N" hidden="1" xlm="1">#NAME?</definedName>
    <definedName name="_xleta.T" hidden="1" xlm="1">#NAME?</definedName>
    <definedName name="_xleta.TEXT" hidden="1" xlm="1">#NAME?</definedName>
    <definedName name="_xleta.TIME" hidden="1" xlm="1">#NAME?</definedName>
    <definedName name="NativeTimeline_TRUCK_SHOW_UP1">#N/A</definedName>
    <definedName name="NativeTimeline_TRUCK_SHOW_UP2">#N/A</definedName>
    <definedName name="NativeTimeline_TRUCK_SHOW_UP3">#N/A</definedName>
    <definedName name="Slicer_DESTINATION">#N/A</definedName>
    <definedName name="Slicer_TRANSPORT_MODE2">#N/A</definedName>
    <definedName name="Slicer_WAREHOUSE">#N/A</definedName>
    <definedName name="Slicer_WAREHOUSE1">#N/A</definedName>
    <definedName name="Slicer_WAREHOUSE2">#N/A</definedName>
  </definedNames>
  <calcPr calcId="191028"/>
  <pivotCaches>
    <pivotCache cacheId="10" r:id="rId11"/>
  </pivotCaches>
  <extLst>
    <ext xmlns:x14="http://schemas.microsoft.com/office/spreadsheetml/2009/9/main" uri="{BBE1A952-AA13-448e-AADC-164F8A28A991}">
      <x14:slicerCaches>
        <x14:slicerCache r:id="rId12"/>
        <x14:slicerCache r:id="rId13"/>
        <x14:slicerCache r:id="rId14"/>
        <x14:slicerCache r:id="rId15"/>
        <x14:slicerCache r:id="rId16"/>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7"/>
        <x15:timelineCacheRef r:id="rId18"/>
        <x15:timelineCacheRef r:id="rId19"/>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4" name="Range 4" connection="Connection15"/>
          <x15:modelTable id="Range 2" name="Range 2" connection="Connection14"/>
          <x15:modelTable id="Range 8" name="Range 8" connection="Connection13"/>
          <x15:modelTable id="Range 7" name="Range 7" connection="Connection12"/>
          <x15:modelTable id="Range 3" name="Range 3" connection="Connection11"/>
          <x15:modelTable id="Range 6" name="Range 6" connection="Connection10"/>
          <x15:modelTable id="Range 1" name="Range 1" connection="Connection1"/>
          <x15:modelTable id="Range" name="Range" connection="Connection"/>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1108" i="1" l="1"/>
  <c r="Y1109" i="1"/>
  <c r="Y1115" i="1"/>
  <c r="Y1116" i="1"/>
  <c r="Y1117" i="1"/>
  <c r="Y1119" i="1"/>
  <c r="Y1120" i="1"/>
  <c r="Y1122" i="1"/>
  <c r="Y1123" i="1"/>
  <c r="Y1126" i="1"/>
  <c r="Y1127" i="1"/>
  <c r="Y1128" i="1"/>
  <c r="Y1129" i="1"/>
  <c r="Y1130" i="1"/>
  <c r="Y1131" i="1"/>
  <c r="Y1132" i="1"/>
  <c r="Y1133" i="1"/>
  <c r="Y1134" i="1"/>
  <c r="Y1136" i="1"/>
  <c r="Y1137" i="1"/>
  <c r="Y1138" i="1"/>
  <c r="Y1139" i="1"/>
  <c r="Y1140" i="1"/>
  <c r="Y1142" i="1"/>
  <c r="Y1144" i="1"/>
  <c r="Y1145" i="1"/>
  <c r="Y1148" i="1"/>
  <c r="Y1149" i="1"/>
  <c r="Y1150" i="1"/>
  <c r="Y1151" i="1"/>
  <c r="Y1152" i="1"/>
  <c r="Y1153" i="1"/>
  <c r="Y1155" i="1"/>
  <c r="Y1156" i="1"/>
  <c r="Y1157" i="1"/>
  <c r="Y1158" i="1"/>
  <c r="Y1160" i="1"/>
  <c r="Y1161" i="1"/>
  <c r="Y1162" i="1"/>
  <c r="Y1163" i="1"/>
  <c r="Y1164" i="1"/>
  <c r="Y1165" i="1"/>
  <c r="Y1170" i="1"/>
  <c r="Y1171" i="1"/>
  <c r="Y1175" i="1"/>
  <c r="Y1176" i="1"/>
  <c r="Y1177" i="1"/>
  <c r="Y1178" i="1"/>
  <c r="Y1179" i="1"/>
  <c r="Y1181" i="1"/>
  <c r="Y1182" i="1"/>
  <c r="Y1183" i="1"/>
  <c r="Z1108" i="1"/>
  <c r="Z1109" i="1"/>
  <c r="Z1115" i="1"/>
  <c r="Z1116" i="1"/>
  <c r="Z1117" i="1"/>
  <c r="Z1119" i="1"/>
  <c r="Z1120" i="1"/>
  <c r="Z1122" i="1"/>
  <c r="Z1123" i="1"/>
  <c r="Z1126" i="1"/>
  <c r="Z1127" i="1"/>
  <c r="Z1128" i="1"/>
  <c r="Z1129" i="1"/>
  <c r="Z1130" i="1"/>
  <c r="Z1131" i="1"/>
  <c r="Z1132" i="1"/>
  <c r="Z1133" i="1"/>
  <c r="Z1134" i="1"/>
  <c r="Z1136" i="1"/>
  <c r="Z1137" i="1"/>
  <c r="Z1138" i="1"/>
  <c r="Z1139" i="1"/>
  <c r="Z1140" i="1"/>
  <c r="Z1142" i="1"/>
  <c r="Z1144" i="1"/>
  <c r="Z1145" i="1"/>
  <c r="Z1148" i="1"/>
  <c r="Z1149" i="1"/>
  <c r="Z1150" i="1"/>
  <c r="Z1151" i="1"/>
  <c r="Z1152" i="1"/>
  <c r="Z1153" i="1"/>
  <c r="Z1155" i="1"/>
  <c r="Z1156" i="1"/>
  <c r="Z1157" i="1"/>
  <c r="Z1158" i="1"/>
  <c r="Z1160" i="1"/>
  <c r="Z1161" i="1"/>
  <c r="Z1162" i="1"/>
  <c r="Z1163" i="1"/>
  <c r="Z1164" i="1"/>
  <c r="Z1165" i="1"/>
  <c r="Z1170" i="1"/>
  <c r="Z1171" i="1"/>
  <c r="Z1175" i="1"/>
  <c r="Z1176" i="1"/>
  <c r="Z1177" i="1"/>
  <c r="Z1178" i="1"/>
  <c r="Z1179" i="1"/>
  <c r="Z1181" i="1"/>
  <c r="Z1182" i="1"/>
  <c r="Z1183" i="1"/>
  <c r="AA1108" i="1"/>
  <c r="W1108" i="1" s="1"/>
  <c r="AA1109" i="1"/>
  <c r="W1109" i="1" s="1"/>
  <c r="AA1115" i="1"/>
  <c r="W1115" i="1" s="1"/>
  <c r="AA1116" i="1"/>
  <c r="W1116" i="1" s="1"/>
  <c r="AA1117" i="1"/>
  <c r="W1117" i="1" s="1"/>
  <c r="AA1119" i="1"/>
  <c r="W1119" i="1" s="1"/>
  <c r="AA1120" i="1"/>
  <c r="X1120" i="1" s="1"/>
  <c r="AA1122" i="1"/>
  <c r="AS1122" i="1" s="1"/>
  <c r="AA1123" i="1"/>
  <c r="W1123" i="1" s="1"/>
  <c r="AA1126" i="1"/>
  <c r="AS1126" i="1" s="1"/>
  <c r="AA1127" i="1"/>
  <c r="W1127" i="1" s="1"/>
  <c r="AA1128" i="1"/>
  <c r="W1128" i="1" s="1"/>
  <c r="AA1129" i="1"/>
  <c r="W1129" i="1" s="1"/>
  <c r="AA1130" i="1"/>
  <c r="AS1130" i="1" s="1"/>
  <c r="AA1131" i="1"/>
  <c r="X1131" i="1" s="1"/>
  <c r="AA1132" i="1"/>
  <c r="AS1132" i="1" s="1"/>
  <c r="AA1133" i="1"/>
  <c r="W1133" i="1" s="1"/>
  <c r="AA1134" i="1"/>
  <c r="W1134" i="1" s="1"/>
  <c r="AA1136" i="1"/>
  <c r="AS1136" i="1" s="1"/>
  <c r="AT1136" i="1" s="1"/>
  <c r="AA1137" i="1"/>
  <c r="W1137" i="1" s="1"/>
  <c r="AA1138" i="1"/>
  <c r="W1138" i="1" s="1"/>
  <c r="AA1139" i="1"/>
  <c r="W1139" i="1" s="1"/>
  <c r="AA1140" i="1"/>
  <c r="X1140" i="1" s="1"/>
  <c r="AA1142" i="1"/>
  <c r="AS1142" i="1" s="1"/>
  <c r="AA1144" i="1"/>
  <c r="W1144" i="1" s="1"/>
  <c r="AA1145" i="1"/>
  <c r="W1145" i="1" s="1"/>
  <c r="AA1148" i="1"/>
  <c r="W1148" i="1" s="1"/>
  <c r="AA1149" i="1"/>
  <c r="W1149" i="1" s="1"/>
  <c r="AA1150" i="1"/>
  <c r="W1150" i="1" s="1"/>
  <c r="AA1151" i="1"/>
  <c r="W1151" i="1" s="1"/>
  <c r="AA1152" i="1"/>
  <c r="X1152" i="1" s="1"/>
  <c r="AA1153" i="1"/>
  <c r="AS1153" i="1" s="1"/>
  <c r="AA1155" i="1"/>
  <c r="W1155" i="1" s="1"/>
  <c r="AA1156" i="1"/>
  <c r="W1156" i="1" s="1"/>
  <c r="AA1157" i="1"/>
  <c r="W1157" i="1" s="1"/>
  <c r="AA1158" i="1"/>
  <c r="W1158" i="1" s="1"/>
  <c r="AA1160" i="1"/>
  <c r="W1160" i="1" s="1"/>
  <c r="AA1161" i="1"/>
  <c r="W1161" i="1" s="1"/>
  <c r="AA1162" i="1"/>
  <c r="X1162" i="1" s="1"/>
  <c r="AA1163" i="1"/>
  <c r="AS1163" i="1" s="1"/>
  <c r="AA1164" i="1"/>
  <c r="X1164" i="1" s="1"/>
  <c r="AA1165" i="1"/>
  <c r="W1165" i="1" s="1"/>
  <c r="AA1170" i="1"/>
  <c r="W1170" i="1" s="1"/>
  <c r="AA1171" i="1"/>
  <c r="W1171" i="1" s="1"/>
  <c r="AA1175" i="1"/>
  <c r="W1175" i="1" s="1"/>
  <c r="AA1176" i="1"/>
  <c r="W1176" i="1" s="1"/>
  <c r="AA1177" i="1"/>
  <c r="X1177" i="1" s="1"/>
  <c r="AA1178" i="1"/>
  <c r="AS1178" i="1" s="1"/>
  <c r="AA1179" i="1"/>
  <c r="W1179" i="1" s="1"/>
  <c r="AA1181" i="1"/>
  <c r="W1181" i="1" s="1"/>
  <c r="AA1182" i="1"/>
  <c r="W1182" i="1" s="1"/>
  <c r="AA1183" i="1"/>
  <c r="W1183" i="1" s="1"/>
  <c r="AB1108" i="1"/>
  <c r="AB1109" i="1"/>
  <c r="AB1115" i="1"/>
  <c r="AB1116" i="1"/>
  <c r="AB1117" i="1"/>
  <c r="AB1119" i="1"/>
  <c r="AB1120" i="1"/>
  <c r="AB1122" i="1"/>
  <c r="AB1123" i="1"/>
  <c r="AB1126" i="1"/>
  <c r="AB1127" i="1"/>
  <c r="AB1128" i="1"/>
  <c r="AB1129" i="1"/>
  <c r="AB1130" i="1"/>
  <c r="AB1131" i="1"/>
  <c r="AB1132" i="1"/>
  <c r="AB1133" i="1"/>
  <c r="AB1134" i="1"/>
  <c r="AB1136" i="1"/>
  <c r="AB1137" i="1"/>
  <c r="AB1138" i="1"/>
  <c r="AB1139" i="1"/>
  <c r="AB1140" i="1"/>
  <c r="AB1142" i="1"/>
  <c r="AB1144" i="1"/>
  <c r="AB1145" i="1"/>
  <c r="AB1148" i="1"/>
  <c r="AB1149" i="1"/>
  <c r="AB1150" i="1"/>
  <c r="AB1151" i="1"/>
  <c r="AB1152" i="1"/>
  <c r="AB1153" i="1"/>
  <c r="AB1155" i="1"/>
  <c r="AB1156" i="1"/>
  <c r="AB1157" i="1"/>
  <c r="AB1158" i="1"/>
  <c r="AB1160" i="1"/>
  <c r="AB1161" i="1"/>
  <c r="AB1162" i="1"/>
  <c r="AB1163" i="1"/>
  <c r="AB1164" i="1"/>
  <c r="AB1165" i="1"/>
  <c r="AB1170" i="1"/>
  <c r="AB1171" i="1"/>
  <c r="AB1175" i="1"/>
  <c r="AB1176" i="1"/>
  <c r="AB1177" i="1"/>
  <c r="AB1178" i="1"/>
  <c r="AB1179" i="1"/>
  <c r="AB1181" i="1"/>
  <c r="AB1182" i="1"/>
  <c r="AB1183" i="1"/>
  <c r="AC1108" i="1"/>
  <c r="AD1108" i="1" s="1"/>
  <c r="AC1109" i="1"/>
  <c r="AD1109" i="1" s="1"/>
  <c r="AC1115" i="1"/>
  <c r="AD1115" i="1" s="1"/>
  <c r="AC1116" i="1"/>
  <c r="AC1117" i="1"/>
  <c r="AD1117" i="1" s="1"/>
  <c r="AC1119" i="1"/>
  <c r="AD1119" i="1" s="1"/>
  <c r="AC1120" i="1"/>
  <c r="AD1120" i="1" s="1"/>
  <c r="AC1122" i="1"/>
  <c r="AD1122" i="1" s="1"/>
  <c r="AC1123" i="1"/>
  <c r="AD1123" i="1" s="1"/>
  <c r="AC1126" i="1"/>
  <c r="AD1126" i="1" s="1"/>
  <c r="AC1127" i="1"/>
  <c r="AD1127" i="1" s="1"/>
  <c r="AC1128" i="1"/>
  <c r="AD1128" i="1" s="1"/>
  <c r="AC1129" i="1"/>
  <c r="AD1129" i="1" s="1"/>
  <c r="AC1130" i="1"/>
  <c r="AD1130" i="1" s="1"/>
  <c r="AC1131" i="1"/>
  <c r="AD1131" i="1" s="1"/>
  <c r="AC1132" i="1"/>
  <c r="AD1132" i="1" s="1"/>
  <c r="AC1133" i="1"/>
  <c r="AD1133" i="1" s="1"/>
  <c r="AC1134" i="1"/>
  <c r="AD1134" i="1" s="1"/>
  <c r="AC1136" i="1"/>
  <c r="AD1136" i="1" s="1"/>
  <c r="AC1137" i="1"/>
  <c r="AD1137" i="1" s="1"/>
  <c r="AC1138" i="1"/>
  <c r="AD1138" i="1" s="1"/>
  <c r="AC1139" i="1"/>
  <c r="AD1139" i="1" s="1"/>
  <c r="AC1140" i="1"/>
  <c r="AD1140" i="1" s="1"/>
  <c r="AC1142" i="1"/>
  <c r="AD1142" i="1" s="1"/>
  <c r="AC1144" i="1"/>
  <c r="AD1144" i="1" s="1"/>
  <c r="AC1145" i="1"/>
  <c r="AD1145" i="1" s="1"/>
  <c r="AC1148" i="1"/>
  <c r="AD1148" i="1" s="1"/>
  <c r="AC1149" i="1"/>
  <c r="AD1149" i="1" s="1"/>
  <c r="AC1150" i="1"/>
  <c r="AD1150" i="1" s="1"/>
  <c r="AC1151" i="1"/>
  <c r="AD1151" i="1" s="1"/>
  <c r="AC1152" i="1"/>
  <c r="AD1152" i="1" s="1"/>
  <c r="AC1153" i="1"/>
  <c r="AD1153" i="1" s="1"/>
  <c r="AC1155" i="1"/>
  <c r="AD1155" i="1" s="1"/>
  <c r="AC1156" i="1"/>
  <c r="AD1156" i="1" s="1"/>
  <c r="AC1157" i="1"/>
  <c r="AD1157" i="1" s="1"/>
  <c r="AC1158" i="1"/>
  <c r="AD1158" i="1" s="1"/>
  <c r="AC1160" i="1"/>
  <c r="AD1160" i="1" s="1"/>
  <c r="AC1161" i="1"/>
  <c r="AD1161" i="1" s="1"/>
  <c r="AC1162" i="1"/>
  <c r="AD1162" i="1" s="1"/>
  <c r="AC1163" i="1"/>
  <c r="AD1163" i="1" s="1"/>
  <c r="AC1164" i="1"/>
  <c r="AD1164" i="1" s="1"/>
  <c r="AC1165" i="1"/>
  <c r="AD1165" i="1" s="1"/>
  <c r="AC1170" i="1"/>
  <c r="AD1170" i="1" s="1"/>
  <c r="AC1171" i="1"/>
  <c r="AC1175" i="1"/>
  <c r="AD1175" i="1" s="1"/>
  <c r="AC1176" i="1"/>
  <c r="AD1176" i="1" s="1"/>
  <c r="AC1177" i="1"/>
  <c r="AD1177" i="1" s="1"/>
  <c r="AC1178" i="1"/>
  <c r="AD1178" i="1" s="1"/>
  <c r="AC1179" i="1"/>
  <c r="AD1179" i="1" s="1"/>
  <c r="AC1181" i="1"/>
  <c r="AD1181" i="1" s="1"/>
  <c r="AC1182" i="1"/>
  <c r="AD1182" i="1" s="1"/>
  <c r="AC1183" i="1"/>
  <c r="AD1183" i="1" s="1"/>
  <c r="AD1116" i="1"/>
  <c r="AD1171" i="1"/>
  <c r="AE1108" i="1"/>
  <c r="AE1109" i="1"/>
  <c r="AE1115" i="1"/>
  <c r="AE1116" i="1"/>
  <c r="AE1117" i="1"/>
  <c r="AE1119" i="1"/>
  <c r="AE1120" i="1"/>
  <c r="AE1122" i="1"/>
  <c r="AE1123" i="1"/>
  <c r="AE1126" i="1"/>
  <c r="AE1127" i="1"/>
  <c r="AE1128" i="1"/>
  <c r="AE1129" i="1"/>
  <c r="AE1130" i="1"/>
  <c r="AE1131" i="1"/>
  <c r="AE1132" i="1"/>
  <c r="AE1133" i="1"/>
  <c r="AE1134" i="1"/>
  <c r="AE1136" i="1"/>
  <c r="AE1137" i="1"/>
  <c r="AE1138" i="1"/>
  <c r="AE1139" i="1"/>
  <c r="AE1140" i="1"/>
  <c r="AE1142" i="1"/>
  <c r="AE1144" i="1"/>
  <c r="AE1145" i="1"/>
  <c r="AE1148" i="1"/>
  <c r="AE1149" i="1"/>
  <c r="AE1150" i="1"/>
  <c r="AE1151" i="1"/>
  <c r="AE1152" i="1"/>
  <c r="AE1153" i="1"/>
  <c r="AE1155" i="1"/>
  <c r="AE1156" i="1"/>
  <c r="AE1157" i="1"/>
  <c r="AE1158" i="1"/>
  <c r="AE1160" i="1"/>
  <c r="AE1161" i="1"/>
  <c r="AE1162" i="1"/>
  <c r="AE1163" i="1"/>
  <c r="AE1164" i="1"/>
  <c r="AE1165" i="1"/>
  <c r="AE1170" i="1"/>
  <c r="AE1171" i="1"/>
  <c r="AE1175" i="1"/>
  <c r="AE1176" i="1"/>
  <c r="AE1177" i="1"/>
  <c r="AE1178" i="1"/>
  <c r="AE1179" i="1"/>
  <c r="AE1181" i="1"/>
  <c r="AE1182" i="1"/>
  <c r="AE1183" i="1"/>
  <c r="AG1108" i="1"/>
  <c r="AH1108" i="1" s="1"/>
  <c r="AG1109" i="1"/>
  <c r="AH1109" i="1" s="1"/>
  <c r="AG1115" i="1"/>
  <c r="AH1115" i="1" s="1"/>
  <c r="AG1116" i="1"/>
  <c r="AH1116" i="1" s="1"/>
  <c r="AG1117" i="1"/>
  <c r="AK1117" i="1" s="1"/>
  <c r="AG1119" i="1"/>
  <c r="AI1119" i="1" s="1"/>
  <c r="AG1120" i="1"/>
  <c r="AI1120" i="1" s="1"/>
  <c r="AG1122" i="1"/>
  <c r="AI1122" i="1" s="1"/>
  <c r="AG1123" i="1"/>
  <c r="AH1123" i="1" s="1"/>
  <c r="AG1126" i="1"/>
  <c r="AI1126" i="1" s="1"/>
  <c r="AG1127" i="1"/>
  <c r="AH1127" i="1" s="1"/>
  <c r="AG1128" i="1"/>
  <c r="AJ1128" i="1" s="1"/>
  <c r="AG1129" i="1"/>
  <c r="AH1129" i="1" s="1"/>
  <c r="AG1130" i="1"/>
  <c r="AI1130" i="1" s="1"/>
  <c r="AG1131" i="1"/>
  <c r="AK1131" i="1" s="1"/>
  <c r="AG1132" i="1"/>
  <c r="AI1132" i="1" s="1"/>
  <c r="AG1133" i="1"/>
  <c r="AH1133" i="1" s="1"/>
  <c r="AG1134" i="1"/>
  <c r="AH1134" i="1" s="1"/>
  <c r="AG1136" i="1"/>
  <c r="AH1136" i="1" s="1"/>
  <c r="AG1137" i="1"/>
  <c r="AI1137" i="1" s="1"/>
  <c r="AG1138" i="1"/>
  <c r="AI1138" i="1" s="1"/>
  <c r="AG1139" i="1"/>
  <c r="AH1139" i="1" s="1"/>
  <c r="AG1140" i="1"/>
  <c r="AK1140" i="1" s="1"/>
  <c r="AG1142" i="1"/>
  <c r="AI1142" i="1" s="1"/>
  <c r="AG1144" i="1"/>
  <c r="AH1144" i="1" s="1"/>
  <c r="AG1145" i="1"/>
  <c r="AI1145" i="1" s="1"/>
  <c r="AG1148" i="1"/>
  <c r="AH1148" i="1" s="1"/>
  <c r="AG1149" i="1"/>
  <c r="AJ1149" i="1" s="1"/>
  <c r="AG1150" i="1"/>
  <c r="AJ1150" i="1" s="1"/>
  <c r="AG1151" i="1"/>
  <c r="AI1151" i="1" s="1"/>
  <c r="AG1152" i="1"/>
  <c r="AK1152" i="1" s="1"/>
  <c r="AG1153" i="1"/>
  <c r="AI1153" i="1" s="1"/>
  <c r="AG1155" i="1"/>
  <c r="AH1155" i="1" s="1"/>
  <c r="AG1156" i="1"/>
  <c r="AJ1156" i="1" s="1"/>
  <c r="AG1157" i="1"/>
  <c r="AH1157" i="1" s="1"/>
  <c r="AG1158" i="1"/>
  <c r="AI1158" i="1" s="1"/>
  <c r="AG1160" i="1"/>
  <c r="AJ1160" i="1" s="1"/>
  <c r="AG1161" i="1"/>
  <c r="AI1161" i="1" s="1"/>
  <c r="AG1162" i="1"/>
  <c r="AK1162" i="1" s="1"/>
  <c r="AG1163" i="1"/>
  <c r="AI1163" i="1" s="1"/>
  <c r="AG1164" i="1"/>
  <c r="AH1164" i="1" s="1"/>
  <c r="AG1165" i="1"/>
  <c r="AK1165" i="1" s="1"/>
  <c r="AG1170" i="1"/>
  <c r="AH1170" i="1" s="1"/>
  <c r="AG1171" i="1"/>
  <c r="AJ1171" i="1" s="1"/>
  <c r="AG1175" i="1"/>
  <c r="AI1175" i="1" s="1"/>
  <c r="AG1176" i="1"/>
  <c r="AI1176" i="1" s="1"/>
  <c r="AG1177" i="1"/>
  <c r="AK1177" i="1" s="1"/>
  <c r="AG1178" i="1"/>
  <c r="AI1178" i="1" s="1"/>
  <c r="AG1179" i="1"/>
  <c r="AH1179" i="1" s="1"/>
  <c r="AG1181" i="1"/>
  <c r="AJ1181" i="1" s="1"/>
  <c r="AG1182" i="1"/>
  <c r="AH1182" i="1" s="1"/>
  <c r="AG1183" i="1"/>
  <c r="AH1183" i="1" s="1"/>
  <c r="AH1117" i="1"/>
  <c r="AH1131" i="1"/>
  <c r="AH1138" i="1"/>
  <c r="AI1117" i="1"/>
  <c r="AI1129" i="1"/>
  <c r="AI1160" i="1"/>
  <c r="AJ1138" i="1"/>
  <c r="AJ1139" i="1"/>
  <c r="AJ1175" i="1"/>
  <c r="AK1123" i="1"/>
  <c r="AK1138" i="1"/>
  <c r="AK1144" i="1"/>
  <c r="AK1175" i="1"/>
  <c r="AL1108" i="1"/>
  <c r="AP1108" i="1" s="1"/>
  <c r="AL1109" i="1"/>
  <c r="AM1109" i="1" s="1"/>
  <c r="AL1115" i="1"/>
  <c r="AM1115" i="1" s="1"/>
  <c r="AL1116" i="1"/>
  <c r="AM1116" i="1" s="1"/>
  <c r="AL1117" i="1"/>
  <c r="AM1117" i="1" s="1"/>
  <c r="AL1119" i="1"/>
  <c r="AM1119" i="1" s="1"/>
  <c r="AL1120" i="1"/>
  <c r="AM1120" i="1" s="1"/>
  <c r="AL1122" i="1"/>
  <c r="AM1122" i="1" s="1"/>
  <c r="AL1123" i="1"/>
  <c r="AM1123" i="1" s="1"/>
  <c r="AL1126" i="1"/>
  <c r="AM1126" i="1" s="1"/>
  <c r="AL1127" i="1"/>
  <c r="AM1127" i="1" s="1"/>
  <c r="AL1128" i="1"/>
  <c r="AM1128" i="1" s="1"/>
  <c r="AL1129" i="1"/>
  <c r="AM1129" i="1" s="1"/>
  <c r="AL1130" i="1"/>
  <c r="AM1130" i="1" s="1"/>
  <c r="AL1131" i="1"/>
  <c r="AM1131" i="1" s="1"/>
  <c r="AL1132" i="1"/>
  <c r="AM1132" i="1" s="1"/>
  <c r="AL1133" i="1"/>
  <c r="AP1133" i="1" s="1"/>
  <c r="AL1134" i="1"/>
  <c r="AM1134" i="1" s="1"/>
  <c r="AL1136" i="1"/>
  <c r="AM1136" i="1" s="1"/>
  <c r="AL1137" i="1"/>
  <c r="AM1137" i="1" s="1"/>
  <c r="AL1138" i="1"/>
  <c r="AM1138" i="1" s="1"/>
  <c r="AL1139" i="1"/>
  <c r="AM1139" i="1" s="1"/>
  <c r="AL1140" i="1"/>
  <c r="AM1140" i="1" s="1"/>
  <c r="AL1142" i="1"/>
  <c r="AP1142" i="1" s="1"/>
  <c r="AL1144" i="1"/>
  <c r="AM1144" i="1" s="1"/>
  <c r="AL1145" i="1"/>
  <c r="AM1145" i="1" s="1"/>
  <c r="AL1148" i="1"/>
  <c r="AM1148" i="1" s="1"/>
  <c r="AL1149" i="1"/>
  <c r="AM1149" i="1" s="1"/>
  <c r="AL1150" i="1"/>
  <c r="AM1150" i="1" s="1"/>
  <c r="AL1151" i="1"/>
  <c r="AP1151" i="1" s="1"/>
  <c r="AL1152" i="1"/>
  <c r="AM1152" i="1" s="1"/>
  <c r="AL1153" i="1"/>
  <c r="AM1153" i="1" s="1"/>
  <c r="AL1155" i="1"/>
  <c r="AP1155" i="1" s="1"/>
  <c r="AL1156" i="1"/>
  <c r="AM1156" i="1" s="1"/>
  <c r="AL1157" i="1"/>
  <c r="AM1157" i="1" s="1"/>
  <c r="AL1158" i="1"/>
  <c r="AM1158" i="1" s="1"/>
  <c r="AL1160" i="1"/>
  <c r="AM1160" i="1" s="1"/>
  <c r="AL1161" i="1"/>
  <c r="AM1161" i="1" s="1"/>
  <c r="AL1162" i="1"/>
  <c r="AM1162" i="1" s="1"/>
  <c r="AL1163" i="1"/>
  <c r="AM1163" i="1" s="1"/>
  <c r="AL1164" i="1"/>
  <c r="AM1164" i="1" s="1"/>
  <c r="AL1165" i="1"/>
  <c r="AM1165" i="1" s="1"/>
  <c r="AL1170" i="1"/>
  <c r="AM1170" i="1" s="1"/>
  <c r="AL1171" i="1"/>
  <c r="AM1171" i="1" s="1"/>
  <c r="AL1175" i="1"/>
  <c r="AM1175" i="1" s="1"/>
  <c r="AL1176" i="1"/>
  <c r="AM1176" i="1" s="1"/>
  <c r="AL1177" i="1"/>
  <c r="AM1177" i="1" s="1"/>
  <c r="AL1178" i="1"/>
  <c r="AP1178" i="1" s="1"/>
  <c r="AL1179" i="1"/>
  <c r="AM1179" i="1" s="1"/>
  <c r="AL1181" i="1"/>
  <c r="AM1181" i="1" s="1"/>
  <c r="AL1182" i="1"/>
  <c r="AM1182" i="1" s="1"/>
  <c r="AL1183" i="1"/>
  <c r="AM1183" i="1" s="1"/>
  <c r="AM1108" i="1"/>
  <c r="AM1133" i="1"/>
  <c r="AM1142" i="1"/>
  <c r="AM1155" i="1"/>
  <c r="AN1108" i="1"/>
  <c r="AO1108" i="1" s="1"/>
  <c r="AN1109" i="1"/>
  <c r="AO1109" i="1" s="1"/>
  <c r="AN1115" i="1"/>
  <c r="AO1115" i="1" s="1"/>
  <c r="AN1116" i="1"/>
  <c r="AO1116" i="1" s="1"/>
  <c r="AN1117" i="1"/>
  <c r="AO1117" i="1" s="1"/>
  <c r="AN1119" i="1"/>
  <c r="AO1119" i="1" s="1"/>
  <c r="AN1120" i="1"/>
  <c r="AO1120" i="1" s="1"/>
  <c r="AN1122" i="1"/>
  <c r="AO1122" i="1" s="1"/>
  <c r="AN1123" i="1"/>
  <c r="AO1123" i="1" s="1"/>
  <c r="AN1126" i="1"/>
  <c r="AO1126" i="1" s="1"/>
  <c r="AN1127" i="1"/>
  <c r="AO1127" i="1" s="1"/>
  <c r="AN1128" i="1"/>
  <c r="AO1128" i="1" s="1"/>
  <c r="AN1129" i="1"/>
  <c r="AO1129" i="1" s="1"/>
  <c r="AN1130" i="1"/>
  <c r="AO1130" i="1" s="1"/>
  <c r="AN1131" i="1"/>
  <c r="AO1131" i="1" s="1"/>
  <c r="AN1132" i="1"/>
  <c r="AO1132" i="1" s="1"/>
  <c r="AN1133" i="1"/>
  <c r="AO1133" i="1" s="1"/>
  <c r="AN1134" i="1"/>
  <c r="AO1134" i="1" s="1"/>
  <c r="AN1136" i="1"/>
  <c r="AO1136" i="1" s="1"/>
  <c r="AN1137" i="1"/>
  <c r="AO1137" i="1" s="1"/>
  <c r="AN1138" i="1"/>
  <c r="AO1138" i="1" s="1"/>
  <c r="AN1139" i="1"/>
  <c r="AO1139" i="1" s="1"/>
  <c r="AN1140" i="1"/>
  <c r="AO1140" i="1" s="1"/>
  <c r="AN1142" i="1"/>
  <c r="AN1144" i="1"/>
  <c r="AO1144" i="1" s="1"/>
  <c r="AN1145" i="1"/>
  <c r="AO1145" i="1" s="1"/>
  <c r="AN1148" i="1"/>
  <c r="AO1148" i="1" s="1"/>
  <c r="AN1149" i="1"/>
  <c r="AO1149" i="1" s="1"/>
  <c r="AN1150" i="1"/>
  <c r="AO1150" i="1" s="1"/>
  <c r="AN1151" i="1"/>
  <c r="AO1151" i="1" s="1"/>
  <c r="AN1152" i="1"/>
  <c r="AO1152" i="1" s="1"/>
  <c r="AN1153" i="1"/>
  <c r="AO1153" i="1" s="1"/>
  <c r="AN1155" i="1"/>
  <c r="AO1155" i="1" s="1"/>
  <c r="AN1156" i="1"/>
  <c r="AO1156" i="1" s="1"/>
  <c r="AN1157" i="1"/>
  <c r="AO1157" i="1" s="1"/>
  <c r="AN1158" i="1"/>
  <c r="AO1158" i="1" s="1"/>
  <c r="AN1160" i="1"/>
  <c r="AO1160" i="1" s="1"/>
  <c r="AN1161" i="1"/>
  <c r="AO1161" i="1" s="1"/>
  <c r="AN1162" i="1"/>
  <c r="AO1162" i="1" s="1"/>
  <c r="AN1163" i="1"/>
  <c r="AN1164" i="1"/>
  <c r="AO1164" i="1" s="1"/>
  <c r="AN1165" i="1"/>
  <c r="AO1165" i="1" s="1"/>
  <c r="AN1170" i="1"/>
  <c r="AO1170" i="1" s="1"/>
  <c r="AN1171" i="1"/>
  <c r="AO1171" i="1" s="1"/>
  <c r="AN1175" i="1"/>
  <c r="AO1175" i="1" s="1"/>
  <c r="AN1176" i="1"/>
  <c r="AO1176" i="1" s="1"/>
  <c r="AN1177" i="1"/>
  <c r="AO1177" i="1" s="1"/>
  <c r="AN1178" i="1"/>
  <c r="AO1178" i="1" s="1"/>
  <c r="AN1179" i="1"/>
  <c r="AO1179" i="1" s="1"/>
  <c r="AN1181" i="1"/>
  <c r="AO1181" i="1" s="1"/>
  <c r="AN1182" i="1"/>
  <c r="AO1182" i="1" s="1"/>
  <c r="AN1183" i="1"/>
  <c r="AO1183" i="1" s="1"/>
  <c r="AO1142" i="1"/>
  <c r="AO1163" i="1"/>
  <c r="AP1109" i="1"/>
  <c r="AP1126" i="1"/>
  <c r="AP1127" i="1"/>
  <c r="AP1128" i="1"/>
  <c r="AP1134" i="1"/>
  <c r="AP1145" i="1"/>
  <c r="AP1153" i="1"/>
  <c r="AP1156" i="1"/>
  <c r="AP1165" i="1"/>
  <c r="AP1181" i="1"/>
  <c r="AP1182" i="1"/>
  <c r="AQ1108" i="1"/>
  <c r="AR1108" i="1" s="1"/>
  <c r="AQ1109" i="1"/>
  <c r="AR1109" i="1" s="1"/>
  <c r="AQ1115" i="1"/>
  <c r="AR1115" i="1" s="1"/>
  <c r="AQ1116" i="1"/>
  <c r="AR1116" i="1" s="1"/>
  <c r="AQ1117" i="1"/>
  <c r="AQ1119" i="1"/>
  <c r="AR1119" i="1" s="1"/>
  <c r="AQ1120" i="1"/>
  <c r="AR1120" i="1" s="1"/>
  <c r="AQ1122" i="1"/>
  <c r="AR1122" i="1" s="1"/>
  <c r="AQ1123" i="1"/>
  <c r="AR1123" i="1" s="1"/>
  <c r="AQ1126" i="1"/>
  <c r="AR1126" i="1" s="1"/>
  <c r="AQ1127" i="1"/>
  <c r="AR1127" i="1" s="1"/>
  <c r="AQ1128" i="1"/>
  <c r="AR1128" i="1" s="1"/>
  <c r="AQ1129" i="1"/>
  <c r="AR1129" i="1" s="1"/>
  <c r="AQ1130" i="1"/>
  <c r="AR1130" i="1" s="1"/>
  <c r="AQ1131" i="1"/>
  <c r="AR1131" i="1" s="1"/>
  <c r="AQ1132" i="1"/>
  <c r="AR1132" i="1" s="1"/>
  <c r="AQ1133" i="1"/>
  <c r="AR1133" i="1" s="1"/>
  <c r="AQ1134" i="1"/>
  <c r="AR1134" i="1" s="1"/>
  <c r="AQ1136" i="1"/>
  <c r="AR1136" i="1" s="1"/>
  <c r="AQ1137" i="1"/>
  <c r="AQ1138" i="1"/>
  <c r="AR1138" i="1" s="1"/>
  <c r="AQ1139" i="1"/>
  <c r="AR1139" i="1" s="1"/>
  <c r="AQ1140" i="1"/>
  <c r="AR1140" i="1" s="1"/>
  <c r="AQ1142" i="1"/>
  <c r="AR1142" i="1" s="1"/>
  <c r="AQ1144" i="1"/>
  <c r="AR1144" i="1" s="1"/>
  <c r="AQ1145" i="1"/>
  <c r="AR1145" i="1" s="1"/>
  <c r="AQ1148" i="1"/>
  <c r="AR1148" i="1" s="1"/>
  <c r="AQ1149" i="1"/>
  <c r="AR1149" i="1" s="1"/>
  <c r="AQ1150" i="1"/>
  <c r="AR1150" i="1" s="1"/>
  <c r="AQ1151" i="1"/>
  <c r="AR1151" i="1" s="1"/>
  <c r="AQ1152" i="1"/>
  <c r="AR1152" i="1" s="1"/>
  <c r="AQ1153" i="1"/>
  <c r="AR1153" i="1" s="1"/>
  <c r="AQ1155" i="1"/>
  <c r="AR1155" i="1" s="1"/>
  <c r="AQ1156" i="1"/>
  <c r="AR1156" i="1" s="1"/>
  <c r="AQ1157" i="1"/>
  <c r="AR1157" i="1" s="1"/>
  <c r="AQ1158" i="1"/>
  <c r="AR1158" i="1" s="1"/>
  <c r="AQ1160" i="1"/>
  <c r="AR1160" i="1" s="1"/>
  <c r="AQ1161" i="1"/>
  <c r="AR1161" i="1" s="1"/>
  <c r="AQ1162" i="1"/>
  <c r="AR1162" i="1" s="1"/>
  <c r="AQ1163" i="1"/>
  <c r="AR1163" i="1" s="1"/>
  <c r="AQ1164" i="1"/>
  <c r="AR1164" i="1" s="1"/>
  <c r="AQ1165" i="1"/>
  <c r="AR1165" i="1" s="1"/>
  <c r="AQ1170" i="1"/>
  <c r="AR1170" i="1" s="1"/>
  <c r="AQ1171" i="1"/>
  <c r="AR1171" i="1" s="1"/>
  <c r="AQ1175" i="1"/>
  <c r="AR1175" i="1" s="1"/>
  <c r="AQ1176" i="1"/>
  <c r="AQ1177" i="1"/>
  <c r="AR1177" i="1" s="1"/>
  <c r="AQ1178" i="1"/>
  <c r="AR1178" i="1" s="1"/>
  <c r="AQ1179" i="1"/>
  <c r="AR1179" i="1" s="1"/>
  <c r="AQ1181" i="1"/>
  <c r="AR1181" i="1" s="1"/>
  <c r="AQ1182" i="1"/>
  <c r="AR1182" i="1" s="1"/>
  <c r="AQ1183" i="1"/>
  <c r="AR1183" i="1" s="1"/>
  <c r="AR1117" i="1"/>
  <c r="AR1137" i="1"/>
  <c r="AR1176" i="1"/>
  <c r="AS1109" i="1"/>
  <c r="AT1109" i="1" s="1"/>
  <c r="AS1115" i="1"/>
  <c r="AT1115" i="1" s="1"/>
  <c r="AS1127" i="1"/>
  <c r="AT1127" i="1" s="1"/>
  <c r="AS1133" i="1"/>
  <c r="AT1133" i="1" s="1"/>
  <c r="AS1144" i="1"/>
  <c r="AT1144" i="1" s="1"/>
  <c r="AS1145" i="1"/>
  <c r="AT1145" i="1" s="1"/>
  <c r="AS1151" i="1"/>
  <c r="AT1151" i="1" s="1"/>
  <c r="AS1152" i="1"/>
  <c r="AV1152" i="1" s="1"/>
  <c r="AS1164" i="1"/>
  <c r="AT1164" i="1" s="1"/>
  <c r="AS1175" i="1"/>
  <c r="AU1175" i="1" s="1"/>
  <c r="AS1181" i="1"/>
  <c r="AT1181" i="1" s="1"/>
  <c r="AW1108" i="1"/>
  <c r="AF1108" i="1" s="1"/>
  <c r="AW1109" i="1"/>
  <c r="AF1109" i="1" s="1"/>
  <c r="AW1115" i="1"/>
  <c r="AF1115" i="1" s="1"/>
  <c r="AW1116" i="1"/>
  <c r="AF1116" i="1" s="1"/>
  <c r="AW1117" i="1"/>
  <c r="AF1117" i="1" s="1"/>
  <c r="AW1119" i="1"/>
  <c r="AF1119" i="1" s="1"/>
  <c r="AW1120" i="1"/>
  <c r="AF1120" i="1" s="1"/>
  <c r="AW1122" i="1"/>
  <c r="BA1122" i="1" s="1"/>
  <c r="AW1123" i="1"/>
  <c r="AF1123" i="1" s="1"/>
  <c r="AW1126" i="1"/>
  <c r="AF1126" i="1" s="1"/>
  <c r="AW1127" i="1"/>
  <c r="AF1127" i="1" s="1"/>
  <c r="AW1128" i="1"/>
  <c r="AF1128" i="1" s="1"/>
  <c r="AW1129" i="1"/>
  <c r="AF1129" i="1" s="1"/>
  <c r="AW1130" i="1"/>
  <c r="AF1130" i="1" s="1"/>
  <c r="AW1131" i="1"/>
  <c r="AF1131" i="1" s="1"/>
  <c r="AW1132" i="1"/>
  <c r="BA1132" i="1" s="1"/>
  <c r="AW1133" i="1"/>
  <c r="AF1133" i="1" s="1"/>
  <c r="AW1134" i="1"/>
  <c r="AF1134" i="1" s="1"/>
  <c r="AW1136" i="1"/>
  <c r="AF1136" i="1" s="1"/>
  <c r="AW1137" i="1"/>
  <c r="AF1137" i="1" s="1"/>
  <c r="AW1138" i="1"/>
  <c r="AF1138" i="1" s="1"/>
  <c r="AW1139" i="1"/>
  <c r="AF1139" i="1" s="1"/>
  <c r="AW1140" i="1"/>
  <c r="AF1140" i="1" s="1"/>
  <c r="AW1142" i="1"/>
  <c r="BA1142" i="1" s="1"/>
  <c r="AW1144" i="1"/>
  <c r="AF1144" i="1" s="1"/>
  <c r="AW1145" i="1"/>
  <c r="AF1145" i="1" s="1"/>
  <c r="AW1148" i="1"/>
  <c r="AF1148" i="1" s="1"/>
  <c r="AW1149" i="1"/>
  <c r="AF1149" i="1" s="1"/>
  <c r="AW1150" i="1"/>
  <c r="AF1150" i="1" s="1"/>
  <c r="AW1151" i="1"/>
  <c r="AF1151" i="1" s="1"/>
  <c r="AW1152" i="1"/>
  <c r="AF1152" i="1" s="1"/>
  <c r="AW1153" i="1"/>
  <c r="BA1153" i="1" s="1"/>
  <c r="AW1155" i="1"/>
  <c r="AF1155" i="1" s="1"/>
  <c r="AW1156" i="1"/>
  <c r="AF1156" i="1" s="1"/>
  <c r="AW1157" i="1"/>
  <c r="AF1157" i="1" s="1"/>
  <c r="AW1158" i="1"/>
  <c r="AF1158" i="1" s="1"/>
  <c r="AW1160" i="1"/>
  <c r="AF1160" i="1" s="1"/>
  <c r="AW1161" i="1"/>
  <c r="AF1161" i="1" s="1"/>
  <c r="AW1162" i="1"/>
  <c r="AF1162" i="1" s="1"/>
  <c r="AW1163" i="1"/>
  <c r="BA1163" i="1" s="1"/>
  <c r="AW1164" i="1"/>
  <c r="AF1164" i="1" s="1"/>
  <c r="AW1165" i="1"/>
  <c r="AF1165" i="1" s="1"/>
  <c r="AW1170" i="1"/>
  <c r="AF1170" i="1" s="1"/>
  <c r="AW1171" i="1"/>
  <c r="AF1171" i="1" s="1"/>
  <c r="AW1175" i="1"/>
  <c r="AF1175" i="1" s="1"/>
  <c r="AW1176" i="1"/>
  <c r="AF1176" i="1" s="1"/>
  <c r="AW1177" i="1"/>
  <c r="AF1177" i="1" s="1"/>
  <c r="AW1178" i="1"/>
  <c r="BA1178" i="1" s="1"/>
  <c r="AW1179" i="1"/>
  <c r="AF1179" i="1" s="1"/>
  <c r="AW1181" i="1"/>
  <c r="AF1181" i="1" s="1"/>
  <c r="AW1182" i="1"/>
  <c r="AF1182" i="1" s="1"/>
  <c r="AW1183" i="1"/>
  <c r="AF1183" i="1" s="1"/>
  <c r="AX1119" i="1"/>
  <c r="AY1108" i="1"/>
  <c r="AZ1108" i="1" s="1"/>
  <c r="AY1109" i="1"/>
  <c r="AZ1109" i="1" s="1"/>
  <c r="AY1115" i="1"/>
  <c r="AZ1115" i="1" s="1"/>
  <c r="AY1116" i="1"/>
  <c r="AZ1116" i="1" s="1"/>
  <c r="AY1117" i="1"/>
  <c r="AZ1117" i="1" s="1"/>
  <c r="AY1119" i="1"/>
  <c r="AY1120" i="1"/>
  <c r="AZ1120" i="1" s="1"/>
  <c r="AY1122" i="1"/>
  <c r="AZ1122" i="1" s="1"/>
  <c r="AY1123" i="1"/>
  <c r="AZ1123" i="1" s="1"/>
  <c r="AY1126" i="1"/>
  <c r="AZ1126" i="1" s="1"/>
  <c r="AY1127" i="1"/>
  <c r="AZ1127" i="1" s="1"/>
  <c r="AY1128" i="1"/>
  <c r="AZ1128" i="1" s="1"/>
  <c r="AY1129" i="1"/>
  <c r="AZ1129" i="1" s="1"/>
  <c r="AY1130" i="1"/>
  <c r="AZ1130" i="1" s="1"/>
  <c r="AY1131" i="1"/>
  <c r="AZ1131" i="1" s="1"/>
  <c r="AY1132" i="1"/>
  <c r="AZ1132" i="1" s="1"/>
  <c r="AY1133" i="1"/>
  <c r="AZ1133" i="1" s="1"/>
  <c r="AY1134" i="1"/>
  <c r="AZ1134" i="1" s="1"/>
  <c r="AY1136" i="1"/>
  <c r="AZ1136" i="1" s="1"/>
  <c r="AY1137" i="1"/>
  <c r="AZ1137" i="1" s="1"/>
  <c r="AY1138" i="1"/>
  <c r="AZ1138" i="1" s="1"/>
  <c r="AY1139" i="1"/>
  <c r="AZ1139" i="1" s="1"/>
  <c r="AY1140" i="1"/>
  <c r="AZ1140" i="1" s="1"/>
  <c r="AY1142" i="1"/>
  <c r="AZ1142" i="1" s="1"/>
  <c r="AY1144" i="1"/>
  <c r="AZ1144" i="1" s="1"/>
  <c r="AY1145" i="1"/>
  <c r="AZ1145" i="1" s="1"/>
  <c r="AY1148" i="1"/>
  <c r="AZ1148" i="1" s="1"/>
  <c r="AY1149" i="1"/>
  <c r="AZ1149" i="1" s="1"/>
  <c r="AY1150" i="1"/>
  <c r="AZ1150" i="1" s="1"/>
  <c r="AY1151" i="1"/>
  <c r="AZ1151" i="1" s="1"/>
  <c r="AY1152" i="1"/>
  <c r="AZ1152" i="1" s="1"/>
  <c r="AY1153" i="1"/>
  <c r="AZ1153" i="1" s="1"/>
  <c r="AY1155" i="1"/>
  <c r="AZ1155" i="1" s="1"/>
  <c r="AY1156" i="1"/>
  <c r="AZ1156" i="1" s="1"/>
  <c r="AY1157" i="1"/>
  <c r="AZ1157" i="1" s="1"/>
  <c r="AY1158" i="1"/>
  <c r="AZ1158" i="1" s="1"/>
  <c r="AY1160" i="1"/>
  <c r="AZ1160" i="1" s="1"/>
  <c r="AY1161" i="1"/>
  <c r="AZ1161" i="1" s="1"/>
  <c r="AY1162" i="1"/>
  <c r="AZ1162" i="1" s="1"/>
  <c r="AY1163" i="1"/>
  <c r="AZ1163" i="1" s="1"/>
  <c r="AY1164" i="1"/>
  <c r="AZ1164" i="1" s="1"/>
  <c r="AY1165" i="1"/>
  <c r="AZ1165" i="1" s="1"/>
  <c r="AY1170" i="1"/>
  <c r="AZ1170" i="1" s="1"/>
  <c r="AY1171" i="1"/>
  <c r="AZ1171" i="1" s="1"/>
  <c r="AY1175" i="1"/>
  <c r="AZ1175" i="1" s="1"/>
  <c r="AY1176" i="1"/>
  <c r="AZ1176" i="1" s="1"/>
  <c r="AY1177" i="1"/>
  <c r="AZ1177" i="1" s="1"/>
  <c r="AY1178" i="1"/>
  <c r="AZ1178" i="1" s="1"/>
  <c r="AY1179" i="1"/>
  <c r="AZ1179" i="1" s="1"/>
  <c r="AY1181" i="1"/>
  <c r="AZ1181" i="1" s="1"/>
  <c r="AY1182" i="1"/>
  <c r="AZ1182" i="1" s="1"/>
  <c r="AY1183" i="1"/>
  <c r="AZ1183" i="1" s="1"/>
  <c r="AZ1119" i="1"/>
  <c r="BA1127" i="1"/>
  <c r="BA1131" i="1"/>
  <c r="BA1148" i="1"/>
  <c r="BA1182" i="1"/>
  <c r="BB1108" i="1"/>
  <c r="BC1108" i="1" s="1"/>
  <c r="BB1109" i="1"/>
  <c r="BC1109" i="1" s="1"/>
  <c r="BB1115" i="1"/>
  <c r="BC1115" i="1" s="1"/>
  <c r="BB1116" i="1"/>
  <c r="BC1116" i="1" s="1"/>
  <c r="BB1117" i="1"/>
  <c r="BC1117" i="1" s="1"/>
  <c r="BB1119" i="1"/>
  <c r="BC1119" i="1" s="1"/>
  <c r="BB1120" i="1"/>
  <c r="BC1120" i="1" s="1"/>
  <c r="BB1122" i="1"/>
  <c r="BC1122" i="1" s="1"/>
  <c r="BB1123" i="1"/>
  <c r="BC1123" i="1" s="1"/>
  <c r="BB1126" i="1"/>
  <c r="BC1126" i="1" s="1"/>
  <c r="BB1127" i="1"/>
  <c r="BC1127" i="1" s="1"/>
  <c r="BB1128" i="1"/>
  <c r="BC1128" i="1" s="1"/>
  <c r="BB1129" i="1"/>
  <c r="BC1129" i="1" s="1"/>
  <c r="BB1130" i="1"/>
  <c r="BC1130" i="1" s="1"/>
  <c r="BB1131" i="1"/>
  <c r="BC1131" i="1" s="1"/>
  <c r="BB1132" i="1"/>
  <c r="BC1132" i="1" s="1"/>
  <c r="BB1133" i="1"/>
  <c r="BC1133" i="1" s="1"/>
  <c r="BB1134" i="1"/>
  <c r="BC1134" i="1" s="1"/>
  <c r="BB1136" i="1"/>
  <c r="BC1136" i="1" s="1"/>
  <c r="BB1137" i="1"/>
  <c r="BC1137" i="1" s="1"/>
  <c r="BB1138" i="1"/>
  <c r="BC1138" i="1" s="1"/>
  <c r="BB1139" i="1"/>
  <c r="BC1139" i="1" s="1"/>
  <c r="BB1140" i="1"/>
  <c r="BC1140" i="1" s="1"/>
  <c r="BB1142" i="1"/>
  <c r="BC1142" i="1" s="1"/>
  <c r="BB1144" i="1"/>
  <c r="BC1144" i="1" s="1"/>
  <c r="BB1145" i="1"/>
  <c r="BC1145" i="1" s="1"/>
  <c r="BB1148" i="1"/>
  <c r="BC1148" i="1" s="1"/>
  <c r="BB1149" i="1"/>
  <c r="BC1149" i="1" s="1"/>
  <c r="BB1150" i="1"/>
  <c r="BC1150" i="1" s="1"/>
  <c r="BB1151" i="1"/>
  <c r="BC1151" i="1" s="1"/>
  <c r="BB1152" i="1"/>
  <c r="BC1152" i="1" s="1"/>
  <c r="BB1153" i="1"/>
  <c r="BC1153" i="1" s="1"/>
  <c r="BB1155" i="1"/>
  <c r="BC1155" i="1" s="1"/>
  <c r="BB1156" i="1"/>
  <c r="BC1156" i="1" s="1"/>
  <c r="BB1157" i="1"/>
  <c r="BC1157" i="1" s="1"/>
  <c r="BB1158" i="1"/>
  <c r="BC1158" i="1" s="1"/>
  <c r="BB1160" i="1"/>
  <c r="BC1160" i="1" s="1"/>
  <c r="BB1161" i="1"/>
  <c r="BC1161" i="1" s="1"/>
  <c r="BB1162" i="1"/>
  <c r="BC1162" i="1" s="1"/>
  <c r="BB1163" i="1"/>
  <c r="BB1164" i="1"/>
  <c r="BB1165" i="1"/>
  <c r="BC1165" i="1" s="1"/>
  <c r="BB1170" i="1"/>
  <c r="BC1170" i="1" s="1"/>
  <c r="BB1171" i="1"/>
  <c r="BC1171" i="1" s="1"/>
  <c r="BB1175" i="1"/>
  <c r="BC1175" i="1" s="1"/>
  <c r="BB1176" i="1"/>
  <c r="BC1176" i="1" s="1"/>
  <c r="BB1177" i="1"/>
  <c r="BC1177" i="1" s="1"/>
  <c r="BB1178" i="1"/>
  <c r="BC1178" i="1" s="1"/>
  <c r="BB1179" i="1"/>
  <c r="BC1179" i="1" s="1"/>
  <c r="BB1181" i="1"/>
  <c r="BC1181" i="1" s="1"/>
  <c r="BB1182" i="1"/>
  <c r="BC1182" i="1" s="1"/>
  <c r="BB1183" i="1"/>
  <c r="BC1183" i="1" s="1"/>
  <c r="BC1163" i="1"/>
  <c r="BC1164" i="1"/>
  <c r="BD1108" i="1"/>
  <c r="BD1109" i="1"/>
  <c r="BD1115" i="1"/>
  <c r="BD1116" i="1"/>
  <c r="BD1117" i="1"/>
  <c r="BD1119" i="1"/>
  <c r="BD1120" i="1"/>
  <c r="BD1122" i="1"/>
  <c r="BD1123" i="1"/>
  <c r="BD1126" i="1"/>
  <c r="BD1127" i="1"/>
  <c r="BD1128" i="1"/>
  <c r="BD1129" i="1"/>
  <c r="BD1130" i="1"/>
  <c r="BD1131" i="1"/>
  <c r="BD1132" i="1"/>
  <c r="BD1133" i="1"/>
  <c r="BD1134" i="1"/>
  <c r="BD1136" i="1"/>
  <c r="BD1137" i="1"/>
  <c r="BD1138" i="1"/>
  <c r="BD1139" i="1"/>
  <c r="BD1140" i="1"/>
  <c r="BD1142" i="1"/>
  <c r="BD1144" i="1"/>
  <c r="BD1145" i="1"/>
  <c r="BD1148" i="1"/>
  <c r="BD1149" i="1"/>
  <c r="BD1150" i="1"/>
  <c r="BD1151" i="1"/>
  <c r="BD1152" i="1"/>
  <c r="BD1153" i="1"/>
  <c r="BD1155" i="1"/>
  <c r="BD1156" i="1"/>
  <c r="BD1157" i="1"/>
  <c r="BD1158" i="1"/>
  <c r="BD1160" i="1"/>
  <c r="BD1161" i="1"/>
  <c r="BD1162" i="1"/>
  <c r="BD1163" i="1"/>
  <c r="BD1164" i="1"/>
  <c r="BD1165" i="1"/>
  <c r="BD1170" i="1"/>
  <c r="BD1171" i="1"/>
  <c r="BD1175" i="1"/>
  <c r="BD1176" i="1"/>
  <c r="BD1177" i="1"/>
  <c r="BD1178" i="1"/>
  <c r="BD1179" i="1"/>
  <c r="BD1181" i="1"/>
  <c r="BD1182" i="1"/>
  <c r="BD1183" i="1"/>
  <c r="BE1108" i="1"/>
  <c r="BE1109" i="1"/>
  <c r="BE1115" i="1"/>
  <c r="BE1116" i="1"/>
  <c r="BE1117" i="1"/>
  <c r="BE1119" i="1"/>
  <c r="BE1120" i="1"/>
  <c r="BE1122" i="1"/>
  <c r="BE1123" i="1"/>
  <c r="BE1126" i="1"/>
  <c r="BE1127" i="1"/>
  <c r="BE1128" i="1"/>
  <c r="BE1129" i="1"/>
  <c r="BE1130" i="1"/>
  <c r="BE1131" i="1"/>
  <c r="BE1132" i="1"/>
  <c r="BE1133" i="1"/>
  <c r="BE1134" i="1"/>
  <c r="BE1136" i="1"/>
  <c r="BE1137" i="1"/>
  <c r="BE1138" i="1"/>
  <c r="BE1139" i="1"/>
  <c r="BE1140" i="1"/>
  <c r="BE1142" i="1"/>
  <c r="BE1144" i="1"/>
  <c r="BE1145" i="1"/>
  <c r="BE1148" i="1"/>
  <c r="BE1149" i="1"/>
  <c r="BE1150" i="1"/>
  <c r="BE1151" i="1"/>
  <c r="BE1152" i="1"/>
  <c r="BE1153" i="1"/>
  <c r="BE1155" i="1"/>
  <c r="BE1156" i="1"/>
  <c r="BE1157" i="1"/>
  <c r="BE1158" i="1"/>
  <c r="BE1160" i="1"/>
  <c r="BE1161" i="1"/>
  <c r="BE1162" i="1"/>
  <c r="BE1163" i="1"/>
  <c r="BE1164" i="1"/>
  <c r="BE1165" i="1"/>
  <c r="BE1170" i="1"/>
  <c r="BE1171" i="1"/>
  <c r="BE1175" i="1"/>
  <c r="BE1176" i="1"/>
  <c r="BE1177" i="1"/>
  <c r="BE1178" i="1"/>
  <c r="BE1179" i="1"/>
  <c r="BE1181" i="1"/>
  <c r="BE1182" i="1"/>
  <c r="BE1183" i="1"/>
  <c r="BF1108" i="1"/>
  <c r="BF1109" i="1"/>
  <c r="BF1115" i="1"/>
  <c r="BF1116" i="1"/>
  <c r="BF1117" i="1"/>
  <c r="BF1119" i="1"/>
  <c r="BF1120" i="1"/>
  <c r="BF1122" i="1"/>
  <c r="BF1123" i="1"/>
  <c r="BF1126" i="1"/>
  <c r="BF1127" i="1"/>
  <c r="BF1128" i="1"/>
  <c r="BF1129" i="1"/>
  <c r="BF1130" i="1"/>
  <c r="BF1131" i="1"/>
  <c r="BF1132" i="1"/>
  <c r="BF1133" i="1"/>
  <c r="BF1134" i="1"/>
  <c r="BF1136" i="1"/>
  <c r="BF1137" i="1"/>
  <c r="BF1138" i="1"/>
  <c r="BF1139" i="1"/>
  <c r="BF1140" i="1"/>
  <c r="BF1142" i="1"/>
  <c r="BF1144" i="1"/>
  <c r="BF1145" i="1"/>
  <c r="BF1148" i="1"/>
  <c r="BF1149" i="1"/>
  <c r="BF1150" i="1"/>
  <c r="BF1151" i="1"/>
  <c r="BF1152" i="1"/>
  <c r="BF1153" i="1"/>
  <c r="BF1155" i="1"/>
  <c r="BF1156" i="1"/>
  <c r="BF1157" i="1"/>
  <c r="BF1158" i="1"/>
  <c r="BF1160" i="1"/>
  <c r="BF1161" i="1"/>
  <c r="BF1162" i="1"/>
  <c r="BF1163" i="1"/>
  <c r="BF1164" i="1"/>
  <c r="BF1165" i="1"/>
  <c r="BF1170" i="1"/>
  <c r="BF1171" i="1"/>
  <c r="BF1175" i="1"/>
  <c r="BF1176" i="1"/>
  <c r="BF1177" i="1"/>
  <c r="BF1178" i="1"/>
  <c r="BF1179" i="1"/>
  <c r="BF1181" i="1"/>
  <c r="BF1182" i="1"/>
  <c r="BF1183" i="1"/>
  <c r="BA1170" i="1" l="1"/>
  <c r="BA1120" i="1"/>
  <c r="AX1177" i="1"/>
  <c r="AK1129" i="1"/>
  <c r="AJ1129" i="1"/>
  <c r="AH1175" i="1"/>
  <c r="AP1162" i="1"/>
  <c r="BA1162" i="1"/>
  <c r="BA1116" i="1"/>
  <c r="AX1171" i="1"/>
  <c r="AP1120" i="1"/>
  <c r="AJ1117" i="1"/>
  <c r="AH1160" i="1"/>
  <c r="BA1157" i="1"/>
  <c r="BA1115" i="1"/>
  <c r="AX1131" i="1"/>
  <c r="AV1115" i="1"/>
  <c r="AP1152" i="1"/>
  <c r="AP1115" i="1"/>
  <c r="AK1176" i="1"/>
  <c r="AH1150" i="1"/>
  <c r="AX1120" i="1"/>
  <c r="BA1137" i="1"/>
  <c r="AP1136" i="1"/>
  <c r="AK1160" i="1"/>
  <c r="AI1150" i="1"/>
  <c r="BA1136" i="1"/>
  <c r="AX1116" i="1"/>
  <c r="AP1170" i="1"/>
  <c r="AK1150" i="1"/>
  <c r="AP1171" i="1"/>
  <c r="AS1157" i="1"/>
  <c r="AT1157" i="1" s="1"/>
  <c r="AP1183" i="1"/>
  <c r="AP1163" i="1"/>
  <c r="AP1148" i="1"/>
  <c r="AP1131" i="1"/>
  <c r="AI1162" i="1"/>
  <c r="AP1158" i="1"/>
  <c r="AM1178" i="1"/>
  <c r="AK1142" i="1"/>
  <c r="AP1157" i="1"/>
  <c r="AP1140" i="1"/>
  <c r="AS1177" i="1"/>
  <c r="AP1177" i="1"/>
  <c r="AP1137" i="1"/>
  <c r="AP1122" i="1"/>
  <c r="AP1116" i="1"/>
  <c r="AS1162" i="1"/>
  <c r="AT1162" i="1" s="1"/>
  <c r="AS1120" i="1"/>
  <c r="AU1120" i="1" s="1"/>
  <c r="AP1149" i="1"/>
  <c r="AP1132" i="1"/>
  <c r="AJ1177" i="1"/>
  <c r="AK1148" i="1"/>
  <c r="AK1170" i="1"/>
  <c r="AI1156" i="1"/>
  <c r="AX1158" i="1"/>
  <c r="AU1127" i="1"/>
  <c r="AS1128" i="1"/>
  <c r="AT1128" i="1" s="1"/>
  <c r="AP1179" i="1"/>
  <c r="AP1164" i="1"/>
  <c r="AP1144" i="1"/>
  <c r="AP1123" i="1"/>
  <c r="AK1161" i="1"/>
  <c r="AJ1130" i="1"/>
  <c r="AS1176" i="1"/>
  <c r="AU1176" i="1" s="1"/>
  <c r="BA1119" i="1"/>
  <c r="AX1161" i="1"/>
  <c r="AM1151" i="1"/>
  <c r="BA1161" i="1"/>
  <c r="AX1137" i="1"/>
  <c r="AK1139" i="1"/>
  <c r="AK1115" i="1"/>
  <c r="BA1176" i="1"/>
  <c r="AK1157" i="1"/>
  <c r="AI1134" i="1"/>
  <c r="BA1128" i="1"/>
  <c r="AX1128" i="1"/>
  <c r="AS1179" i="1"/>
  <c r="AT1179" i="1" s="1"/>
  <c r="AS1116" i="1"/>
  <c r="AT1116" i="1" s="1"/>
  <c r="AP1176" i="1"/>
  <c r="AP1161" i="1"/>
  <c r="AP1139" i="1"/>
  <c r="AP1130" i="1"/>
  <c r="AP1119" i="1"/>
  <c r="AK1182" i="1"/>
  <c r="AK1155" i="1"/>
  <c r="AK1136" i="1"/>
  <c r="X1175" i="1"/>
  <c r="AV1109" i="1"/>
  <c r="BA1139" i="1"/>
  <c r="AK1127" i="1"/>
  <c r="BA1130" i="1"/>
  <c r="AJ1126" i="1"/>
  <c r="BA1151" i="1"/>
  <c r="BA1183" i="1"/>
  <c r="BA1149" i="1"/>
  <c r="AX1183" i="1"/>
  <c r="AS1150" i="1"/>
  <c r="AV1150" i="1" s="1"/>
  <c r="AP1175" i="1"/>
  <c r="AP1160" i="1"/>
  <c r="AP1150" i="1"/>
  <c r="AP1138" i="1"/>
  <c r="AP1129" i="1"/>
  <c r="AP1117" i="1"/>
  <c r="AK1179" i="1"/>
  <c r="AK1151" i="1"/>
  <c r="AK1133" i="1"/>
  <c r="X1163" i="1"/>
  <c r="AK1178" i="1"/>
  <c r="AV1175" i="1"/>
  <c r="AT1175" i="1"/>
  <c r="AK1122" i="1"/>
  <c r="X1161" i="1"/>
  <c r="X1132" i="1"/>
  <c r="BA1164" i="1"/>
  <c r="X1138" i="1"/>
  <c r="BA1133" i="1"/>
  <c r="AX1160" i="1"/>
  <c r="AS1119" i="1"/>
  <c r="AU1119" i="1" s="1"/>
  <c r="AK1153" i="1"/>
  <c r="AK1119" i="1"/>
  <c r="AJ1158" i="1"/>
  <c r="AH1176" i="1"/>
  <c r="X1160" i="1"/>
  <c r="X1130" i="1"/>
  <c r="AS1161" i="1"/>
  <c r="AS1139" i="1"/>
  <c r="AS1117" i="1"/>
  <c r="AJ1152" i="1"/>
  <c r="AI1152" i="1"/>
  <c r="X1153" i="1"/>
  <c r="X1129" i="1"/>
  <c r="AX1152" i="1"/>
  <c r="AS1160" i="1"/>
  <c r="AS1138" i="1"/>
  <c r="AK1164" i="1"/>
  <c r="AK1132" i="1"/>
  <c r="AJ1151" i="1"/>
  <c r="AI1177" i="1"/>
  <c r="X1151" i="1"/>
  <c r="X1122" i="1"/>
  <c r="X1139" i="1"/>
  <c r="BA1177" i="1"/>
  <c r="AX1149" i="1"/>
  <c r="AV1127" i="1"/>
  <c r="AU1145" i="1"/>
  <c r="AK1163" i="1"/>
  <c r="AK1130" i="1"/>
  <c r="AK1108" i="1"/>
  <c r="AH1152" i="1"/>
  <c r="X1178" i="1"/>
  <c r="X1150" i="1"/>
  <c r="X1119" i="1"/>
  <c r="AS1129" i="1"/>
  <c r="AV1129" i="1" s="1"/>
  <c r="AJ1183" i="1"/>
  <c r="X1176" i="1"/>
  <c r="X1142" i="1"/>
  <c r="X1117" i="1"/>
  <c r="AS1108" i="1"/>
  <c r="AT1108" i="1" s="1"/>
  <c r="AV1130" i="1"/>
  <c r="AT1130" i="1"/>
  <c r="AU1130" i="1"/>
  <c r="AT1126" i="1"/>
  <c r="AV1126" i="1"/>
  <c r="AS1137" i="1"/>
  <c r="AT1161" i="1"/>
  <c r="AS1149" i="1"/>
  <c r="W1164" i="1"/>
  <c r="BA1179" i="1"/>
  <c r="BA1158" i="1"/>
  <c r="BA1140" i="1"/>
  <c r="AX1175" i="1"/>
  <c r="AX1150" i="1"/>
  <c r="AV1151" i="1"/>
  <c r="AU1179" i="1"/>
  <c r="AU1157" i="1"/>
  <c r="AS1158" i="1"/>
  <c r="AS1148" i="1"/>
  <c r="AS1134" i="1"/>
  <c r="AS1123" i="1"/>
  <c r="AV1123" i="1" s="1"/>
  <c r="X1183" i="1"/>
  <c r="X1171" i="1"/>
  <c r="X1158" i="1"/>
  <c r="X1149" i="1"/>
  <c r="X1137" i="1"/>
  <c r="X1128" i="1"/>
  <c r="X1116" i="1"/>
  <c r="W1178" i="1"/>
  <c r="W1163" i="1"/>
  <c r="W1153" i="1"/>
  <c r="W1142" i="1"/>
  <c r="W1132" i="1"/>
  <c r="W1122" i="1"/>
  <c r="AT1152" i="1"/>
  <c r="AS1171" i="1"/>
  <c r="X1182" i="1"/>
  <c r="X1170" i="1"/>
  <c r="X1157" i="1"/>
  <c r="X1148" i="1"/>
  <c r="X1136" i="1"/>
  <c r="X1127" i="1"/>
  <c r="X1115" i="1"/>
  <c r="W1177" i="1"/>
  <c r="W1162" i="1"/>
  <c r="W1152" i="1"/>
  <c r="W1140" i="1"/>
  <c r="W1131" i="1"/>
  <c r="W1120" i="1"/>
  <c r="BA1123" i="1"/>
  <c r="AU1115" i="1"/>
  <c r="AX1145" i="1"/>
  <c r="AU1109" i="1"/>
  <c r="X1181" i="1"/>
  <c r="X1165" i="1"/>
  <c r="X1156" i="1"/>
  <c r="X1145" i="1"/>
  <c r="X1126" i="1"/>
  <c r="X1109" i="1"/>
  <c r="W1130" i="1"/>
  <c r="BA1155" i="1"/>
  <c r="AX1165" i="1"/>
  <c r="AU1151" i="1"/>
  <c r="AU1133" i="1"/>
  <c r="AS1183" i="1"/>
  <c r="AU1183" i="1" s="1"/>
  <c r="AS1170" i="1"/>
  <c r="AT1170" i="1" s="1"/>
  <c r="AS1156" i="1"/>
  <c r="AS1131" i="1"/>
  <c r="AV1131" i="1" s="1"/>
  <c r="X1134" i="1"/>
  <c r="BA1171" i="1"/>
  <c r="BA1152" i="1"/>
  <c r="AX1162" i="1"/>
  <c r="AX1140" i="1"/>
  <c r="AV1145" i="1"/>
  <c r="AU1150" i="1"/>
  <c r="AT1150" i="1"/>
  <c r="AS1182" i="1"/>
  <c r="AS1165" i="1"/>
  <c r="AS1155" i="1"/>
  <c r="AS1140" i="1"/>
  <c r="AT1140" i="1" s="1"/>
  <c r="X1179" i="1"/>
  <c r="X1155" i="1"/>
  <c r="X1144" i="1"/>
  <c r="X1133" i="1"/>
  <c r="X1123" i="1"/>
  <c r="X1108" i="1"/>
  <c r="W1136" i="1"/>
  <c r="W1126" i="1"/>
  <c r="BA1108" i="1"/>
  <c r="BA1144" i="1"/>
  <c r="AJ1137" i="1"/>
  <c r="AI1171" i="1"/>
  <c r="AH1171" i="1"/>
  <c r="AH1149" i="1"/>
  <c r="AH1128" i="1"/>
  <c r="AV1136" i="1"/>
  <c r="AU1181" i="1"/>
  <c r="AU1164" i="1"/>
  <c r="AU1152" i="1"/>
  <c r="AU1139" i="1"/>
  <c r="AU1129" i="1"/>
  <c r="AJ1134" i="1"/>
  <c r="AJ1116" i="1"/>
  <c r="AI1165" i="1"/>
  <c r="AI1116" i="1"/>
  <c r="AH1165" i="1"/>
  <c r="AH1145" i="1"/>
  <c r="AH1126" i="1"/>
  <c r="AV1181" i="1"/>
  <c r="AK1183" i="1"/>
  <c r="AK1171" i="1"/>
  <c r="AK1158" i="1"/>
  <c r="AK1149" i="1"/>
  <c r="AK1137" i="1"/>
  <c r="AK1128" i="1"/>
  <c r="AK1116" i="1"/>
  <c r="AJ1131" i="1"/>
  <c r="AJ1109" i="1"/>
  <c r="AI1149" i="1"/>
  <c r="AI1131" i="1"/>
  <c r="AI1109" i="1"/>
  <c r="AH1162" i="1"/>
  <c r="AH1140" i="1"/>
  <c r="AH1120" i="1"/>
  <c r="AJ1165" i="1"/>
  <c r="AI1183" i="1"/>
  <c r="AU1160" i="1"/>
  <c r="AU1136" i="1"/>
  <c r="AU1126" i="1"/>
  <c r="AK1181" i="1"/>
  <c r="AK1156" i="1"/>
  <c r="AK1145" i="1"/>
  <c r="AK1134" i="1"/>
  <c r="AK1126" i="1"/>
  <c r="AK1109" i="1"/>
  <c r="AJ1162" i="1"/>
  <c r="AJ1145" i="1"/>
  <c r="AI1181" i="1"/>
  <c r="AI1128" i="1"/>
  <c r="AH1181" i="1"/>
  <c r="AH1158" i="1"/>
  <c r="AH1137" i="1"/>
  <c r="AJ1140" i="1"/>
  <c r="AI1140" i="1"/>
  <c r="AH1177" i="1"/>
  <c r="AH1156" i="1"/>
  <c r="AU1156" i="1"/>
  <c r="AU1144" i="1"/>
  <c r="AK1120" i="1"/>
  <c r="AJ1120" i="1"/>
  <c r="BA1175" i="1"/>
  <c r="BA1160" i="1"/>
  <c r="BA1150" i="1"/>
  <c r="BA1138" i="1"/>
  <c r="BA1129" i="1"/>
  <c r="BA1117" i="1"/>
  <c r="AJ1161" i="1"/>
  <c r="AH1119" i="1"/>
  <c r="AX1138" i="1"/>
  <c r="AX1117" i="1"/>
  <c r="AI1182" i="1"/>
  <c r="AI1170" i="1"/>
  <c r="AI1157" i="1"/>
  <c r="AI1148" i="1"/>
  <c r="AI1136" i="1"/>
  <c r="AI1127" i="1"/>
  <c r="AI1115" i="1"/>
  <c r="AH1151" i="1"/>
  <c r="BA1181" i="1"/>
  <c r="BA1165" i="1"/>
  <c r="BA1156" i="1"/>
  <c r="BA1145" i="1"/>
  <c r="BA1134" i="1"/>
  <c r="BA1126" i="1"/>
  <c r="BA1109" i="1"/>
  <c r="AX1181" i="1"/>
  <c r="AJ1176" i="1"/>
  <c r="AI1179" i="1"/>
  <c r="AI1164" i="1"/>
  <c r="AI1155" i="1"/>
  <c r="AI1144" i="1"/>
  <c r="AI1133" i="1"/>
  <c r="AI1123" i="1"/>
  <c r="AI1108" i="1"/>
  <c r="AH1130" i="1"/>
  <c r="AX1129" i="1"/>
  <c r="AJ1119" i="1"/>
  <c r="AH1161" i="1"/>
  <c r="AX1126" i="1"/>
  <c r="AI1139" i="1"/>
  <c r="AT1163" i="1"/>
  <c r="AV1163" i="1"/>
  <c r="AU1163" i="1"/>
  <c r="AT1153" i="1"/>
  <c r="AV1153" i="1"/>
  <c r="AU1153" i="1"/>
  <c r="AT1142" i="1"/>
  <c r="AV1142" i="1"/>
  <c r="AU1142" i="1"/>
  <c r="AT1122" i="1"/>
  <c r="AV1122" i="1"/>
  <c r="AU1122" i="1"/>
  <c r="AT1178" i="1"/>
  <c r="AV1178" i="1"/>
  <c r="AU1178" i="1"/>
  <c r="AT1132" i="1"/>
  <c r="AV1132" i="1"/>
  <c r="AU1132" i="1"/>
  <c r="AH1178" i="1"/>
  <c r="AJ1178" i="1"/>
  <c r="AH1163" i="1"/>
  <c r="AJ1163" i="1"/>
  <c r="AH1153" i="1"/>
  <c r="AJ1153" i="1"/>
  <c r="AH1142" i="1"/>
  <c r="AJ1142" i="1"/>
  <c r="AH1132" i="1"/>
  <c r="AJ1132" i="1"/>
  <c r="AH1122" i="1"/>
  <c r="AJ1122" i="1"/>
  <c r="AX1139" i="1"/>
  <c r="AX1176" i="1"/>
  <c r="AX1156" i="1"/>
  <c r="AF1153" i="1"/>
  <c r="AX1153" i="1"/>
  <c r="AF1132" i="1"/>
  <c r="AX1132" i="1"/>
  <c r="AF1178" i="1"/>
  <c r="AX1178" i="1"/>
  <c r="AF1163" i="1"/>
  <c r="AX1163" i="1"/>
  <c r="AF1142" i="1"/>
  <c r="AX1142" i="1"/>
  <c r="AF1122" i="1"/>
  <c r="AX1122" i="1"/>
  <c r="AX1151" i="1"/>
  <c r="AX1134" i="1"/>
  <c r="AX1130" i="1"/>
  <c r="AX1109" i="1"/>
  <c r="AX1182" i="1"/>
  <c r="AX1170" i="1"/>
  <c r="AX1157" i="1"/>
  <c r="AX1148" i="1"/>
  <c r="AX1136" i="1"/>
  <c r="AX1127" i="1"/>
  <c r="AX1115" i="1"/>
  <c r="AJ1182" i="1"/>
  <c r="AJ1170" i="1"/>
  <c r="AJ1157" i="1"/>
  <c r="AJ1148" i="1"/>
  <c r="AJ1136" i="1"/>
  <c r="AJ1127" i="1"/>
  <c r="AJ1115" i="1"/>
  <c r="AX1179" i="1"/>
  <c r="AX1164" i="1"/>
  <c r="AX1155" i="1"/>
  <c r="AX1144" i="1"/>
  <c r="AX1133" i="1"/>
  <c r="AX1123" i="1"/>
  <c r="AX1108" i="1"/>
  <c r="AV1179" i="1"/>
  <c r="AV1164" i="1"/>
  <c r="AV1155" i="1"/>
  <c r="AV1144" i="1"/>
  <c r="AV1133" i="1"/>
  <c r="AJ1179" i="1"/>
  <c r="AJ1164" i="1"/>
  <c r="AJ1155" i="1"/>
  <c r="AJ1144" i="1"/>
  <c r="AJ1133" i="1"/>
  <c r="AJ1123" i="1"/>
  <c r="AJ1108" i="1"/>
  <c r="AV1183" i="1" l="1"/>
  <c r="AT1119" i="1"/>
  <c r="AV1119" i="1"/>
  <c r="AU1116" i="1"/>
  <c r="AV1128" i="1"/>
  <c r="AU1128" i="1"/>
  <c r="AT1177" i="1"/>
  <c r="AV1177" i="1"/>
  <c r="AU1177" i="1"/>
  <c r="AV1162" i="1"/>
  <c r="AU1162" i="1"/>
  <c r="AV1116" i="1"/>
  <c r="AV1120" i="1"/>
  <c r="AV1157" i="1"/>
  <c r="AT1120" i="1"/>
  <c r="AV1176" i="1"/>
  <c r="AT1176" i="1"/>
  <c r="AV1108" i="1"/>
  <c r="AT1129" i="1"/>
  <c r="AT1117" i="1"/>
  <c r="AV1117" i="1"/>
  <c r="AU1117" i="1"/>
  <c r="AU1138" i="1"/>
  <c r="AV1138" i="1"/>
  <c r="AT1138" i="1"/>
  <c r="AT1139" i="1"/>
  <c r="AV1139" i="1"/>
  <c r="AU1108" i="1"/>
  <c r="AT1160" i="1"/>
  <c r="AV1160" i="1"/>
  <c r="AV1161" i="1"/>
  <c r="AU1161" i="1"/>
  <c r="AU1149" i="1"/>
  <c r="AV1149" i="1"/>
  <c r="AT1123" i="1"/>
  <c r="AU1123" i="1"/>
  <c r="AT1183" i="1"/>
  <c r="AT1156" i="1"/>
  <c r="AV1156" i="1"/>
  <c r="AT1148" i="1"/>
  <c r="AU1148" i="1"/>
  <c r="AV1148" i="1"/>
  <c r="AT1137" i="1"/>
  <c r="AU1137" i="1"/>
  <c r="AV1137" i="1"/>
  <c r="AT1165" i="1"/>
  <c r="AV1165" i="1"/>
  <c r="AU1165" i="1"/>
  <c r="AT1182" i="1"/>
  <c r="AU1182" i="1"/>
  <c r="AU1170" i="1"/>
  <c r="AT1149" i="1"/>
  <c r="AV1182" i="1"/>
  <c r="AV1140" i="1"/>
  <c r="AU1140" i="1"/>
  <c r="AV1158" i="1"/>
  <c r="AT1158" i="1"/>
  <c r="AU1158" i="1"/>
  <c r="AV1170" i="1"/>
  <c r="AT1155" i="1"/>
  <c r="AU1155" i="1"/>
  <c r="AU1131" i="1"/>
  <c r="AT1131" i="1"/>
  <c r="AT1171" i="1"/>
  <c r="AU1171" i="1"/>
  <c r="AV1171" i="1"/>
  <c r="AT1134" i="1"/>
  <c r="AU1134" i="1"/>
  <c r="AV1134" i="1"/>
  <c r="AE1035" i="1" l="1"/>
  <c r="Y1192" i="1"/>
  <c r="Y1191" i="1"/>
  <c r="Y1193" i="1"/>
  <c r="Y1194" i="1"/>
  <c r="Y1195" i="1"/>
  <c r="Y1196" i="1"/>
  <c r="Z1192" i="1"/>
  <c r="Z1191" i="1"/>
  <c r="Z1193" i="1"/>
  <c r="Z1194" i="1"/>
  <c r="Z1195" i="1"/>
  <c r="Z1196" i="1"/>
  <c r="AA1192" i="1"/>
  <c r="AS1192" i="1" s="1"/>
  <c r="AA1191" i="1"/>
  <c r="AS1191" i="1" s="1"/>
  <c r="AA1193" i="1"/>
  <c r="X1193" i="1" s="1"/>
  <c r="AA1194" i="1"/>
  <c r="X1194" i="1" s="1"/>
  <c r="AA1195" i="1"/>
  <c r="W1195" i="1" s="1"/>
  <c r="AA1196" i="1"/>
  <c r="W1196" i="1" s="1"/>
  <c r="AB1192" i="1"/>
  <c r="AB1191" i="1"/>
  <c r="AB1193" i="1"/>
  <c r="AB1194" i="1"/>
  <c r="AB1195" i="1"/>
  <c r="AB1196" i="1"/>
  <c r="AC1192" i="1"/>
  <c r="AD1192" i="1" s="1"/>
  <c r="AC1191" i="1"/>
  <c r="AD1191" i="1" s="1"/>
  <c r="AC1193" i="1"/>
  <c r="AD1193" i="1" s="1"/>
  <c r="AC1194" i="1"/>
  <c r="AD1194" i="1" s="1"/>
  <c r="AC1195" i="1"/>
  <c r="AD1195" i="1" s="1"/>
  <c r="AC1196" i="1"/>
  <c r="AD1196" i="1" s="1"/>
  <c r="AE1192" i="1"/>
  <c r="AE1191" i="1"/>
  <c r="AE1193" i="1"/>
  <c r="AE1194" i="1"/>
  <c r="AE1195" i="1"/>
  <c r="AE1196" i="1"/>
  <c r="AG1192" i="1"/>
  <c r="AH1192" i="1" s="1"/>
  <c r="AG1191" i="1"/>
  <c r="AH1191" i="1" s="1"/>
  <c r="AG1193" i="1"/>
  <c r="AH1193" i="1" s="1"/>
  <c r="AG1194" i="1"/>
  <c r="AJ1194" i="1" s="1"/>
  <c r="AG1195" i="1"/>
  <c r="AI1195" i="1" s="1"/>
  <c r="AG1196" i="1"/>
  <c r="AI1196" i="1" s="1"/>
  <c r="AL1192" i="1"/>
  <c r="AP1192" i="1" s="1"/>
  <c r="AL1191" i="1"/>
  <c r="AM1191" i="1" s="1"/>
  <c r="AL1193" i="1"/>
  <c r="AP1193" i="1" s="1"/>
  <c r="AL1194" i="1"/>
  <c r="AP1194" i="1" s="1"/>
  <c r="AL1195" i="1"/>
  <c r="AM1195" i="1" s="1"/>
  <c r="AL1196" i="1"/>
  <c r="AM1196" i="1" s="1"/>
  <c r="AN1192" i="1"/>
  <c r="AO1192" i="1" s="1"/>
  <c r="AN1191" i="1"/>
  <c r="AO1191" i="1" s="1"/>
  <c r="AN1193" i="1"/>
  <c r="AO1193" i="1" s="1"/>
  <c r="AN1194" i="1"/>
  <c r="AO1194" i="1" s="1"/>
  <c r="AN1195" i="1"/>
  <c r="AO1195" i="1" s="1"/>
  <c r="AN1196" i="1"/>
  <c r="AO1196" i="1" s="1"/>
  <c r="AQ1192" i="1"/>
  <c r="AR1192" i="1" s="1"/>
  <c r="AQ1191" i="1"/>
  <c r="AR1191" i="1" s="1"/>
  <c r="AQ1193" i="1"/>
  <c r="AR1193" i="1" s="1"/>
  <c r="AQ1194" i="1"/>
  <c r="AR1194" i="1" s="1"/>
  <c r="AQ1195" i="1"/>
  <c r="AR1195" i="1" s="1"/>
  <c r="AQ1196" i="1"/>
  <c r="AR1196" i="1" s="1"/>
  <c r="AW1192" i="1"/>
  <c r="AF1192" i="1" s="1"/>
  <c r="AW1191" i="1"/>
  <c r="AF1191" i="1" s="1"/>
  <c r="AW1193" i="1"/>
  <c r="AF1193" i="1" s="1"/>
  <c r="AW1194" i="1"/>
  <c r="AF1194" i="1" s="1"/>
  <c r="AW1195" i="1"/>
  <c r="AF1195" i="1" s="1"/>
  <c r="AW1196" i="1"/>
  <c r="AF1196" i="1" s="1"/>
  <c r="AY1192" i="1"/>
  <c r="AZ1192" i="1" s="1"/>
  <c r="AY1191" i="1"/>
  <c r="AZ1191" i="1" s="1"/>
  <c r="AY1193" i="1"/>
  <c r="AZ1193" i="1" s="1"/>
  <c r="AY1194" i="1"/>
  <c r="AZ1194" i="1" s="1"/>
  <c r="AY1195" i="1"/>
  <c r="AZ1195" i="1" s="1"/>
  <c r="AY1196" i="1"/>
  <c r="AZ1196" i="1" s="1"/>
  <c r="BB1192" i="1"/>
  <c r="BC1192" i="1" s="1"/>
  <c r="BB1191" i="1"/>
  <c r="BC1191" i="1" s="1"/>
  <c r="BB1193" i="1"/>
  <c r="BC1193" i="1" s="1"/>
  <c r="BB1194" i="1"/>
  <c r="BC1194" i="1" s="1"/>
  <c r="BB1195" i="1"/>
  <c r="BC1195" i="1" s="1"/>
  <c r="BB1196" i="1"/>
  <c r="BC1196" i="1" s="1"/>
  <c r="BD1192" i="1"/>
  <c r="BD1191" i="1"/>
  <c r="BD1193" i="1"/>
  <c r="BD1194" i="1"/>
  <c r="BD1195" i="1"/>
  <c r="BD1196" i="1"/>
  <c r="BE1192" i="1"/>
  <c r="BE1191" i="1"/>
  <c r="BE1193" i="1"/>
  <c r="BE1194" i="1"/>
  <c r="BE1195" i="1"/>
  <c r="BE1196" i="1"/>
  <c r="BF1192" i="1"/>
  <c r="BF1191" i="1"/>
  <c r="BF1193" i="1"/>
  <c r="BF1194" i="1"/>
  <c r="BF1195" i="1"/>
  <c r="BF1196" i="1"/>
  <c r="Y1187" i="1"/>
  <c r="Y1188" i="1"/>
  <c r="Y1189" i="1"/>
  <c r="Z1187" i="1"/>
  <c r="Z1188" i="1"/>
  <c r="Z1189" i="1"/>
  <c r="AA1187" i="1"/>
  <c r="X1187" i="1" s="1"/>
  <c r="AA1188" i="1"/>
  <c r="AS1188" i="1" s="1"/>
  <c r="AA1189" i="1"/>
  <c r="AS1189" i="1" s="1"/>
  <c r="AB1187" i="1"/>
  <c r="AB1188" i="1"/>
  <c r="AB1189" i="1"/>
  <c r="AC1187" i="1"/>
  <c r="AD1187" i="1" s="1"/>
  <c r="AC1188" i="1"/>
  <c r="AD1188" i="1" s="1"/>
  <c r="AC1189" i="1"/>
  <c r="AD1189" i="1" s="1"/>
  <c r="AE1187" i="1"/>
  <c r="AE1188" i="1"/>
  <c r="AE1189" i="1"/>
  <c r="AG1187" i="1"/>
  <c r="AH1187" i="1" s="1"/>
  <c r="AG1188" i="1"/>
  <c r="AJ1188" i="1" s="1"/>
  <c r="AG1189" i="1"/>
  <c r="AJ1189" i="1" s="1"/>
  <c r="AL1187" i="1"/>
  <c r="AM1187" i="1" s="1"/>
  <c r="AL1188" i="1"/>
  <c r="AM1188" i="1" s="1"/>
  <c r="AL1189" i="1"/>
  <c r="AM1189" i="1" s="1"/>
  <c r="AN1187" i="1"/>
  <c r="AO1187" i="1" s="1"/>
  <c r="AN1188" i="1"/>
  <c r="AO1188" i="1" s="1"/>
  <c r="AN1189" i="1"/>
  <c r="AO1189" i="1" s="1"/>
  <c r="AQ1187" i="1"/>
  <c r="AR1187" i="1" s="1"/>
  <c r="AQ1188" i="1"/>
  <c r="AR1188" i="1" s="1"/>
  <c r="AQ1189" i="1"/>
  <c r="AR1189" i="1" s="1"/>
  <c r="AW1187" i="1"/>
  <c r="AX1187" i="1" s="1"/>
  <c r="AW1188" i="1"/>
  <c r="AX1188" i="1" s="1"/>
  <c r="AW1189" i="1"/>
  <c r="AX1189" i="1" s="1"/>
  <c r="AY1187" i="1"/>
  <c r="AZ1187" i="1" s="1"/>
  <c r="AY1188" i="1"/>
  <c r="AZ1188" i="1" s="1"/>
  <c r="AY1189" i="1"/>
  <c r="AZ1189" i="1" s="1"/>
  <c r="BB1187" i="1"/>
  <c r="BC1187" i="1" s="1"/>
  <c r="BB1188" i="1"/>
  <c r="BC1188" i="1" s="1"/>
  <c r="BB1189" i="1"/>
  <c r="BC1189" i="1" s="1"/>
  <c r="BD1187" i="1"/>
  <c r="BD1188" i="1"/>
  <c r="BD1189" i="1"/>
  <c r="BE1187" i="1"/>
  <c r="BE1188" i="1"/>
  <c r="BE1189" i="1"/>
  <c r="BF1187" i="1"/>
  <c r="BF1188" i="1"/>
  <c r="BF1189" i="1"/>
  <c r="Y1172" i="1"/>
  <c r="Y1173" i="1"/>
  <c r="Y1174" i="1"/>
  <c r="Y1180" i="1"/>
  <c r="Y1184" i="1"/>
  <c r="Y1185" i="1"/>
  <c r="Y1186" i="1"/>
  <c r="Y1190" i="1"/>
  <c r="Z1172" i="1"/>
  <c r="Z1173" i="1"/>
  <c r="Z1174" i="1"/>
  <c r="Z1180" i="1"/>
  <c r="Z1184" i="1"/>
  <c r="Z1185" i="1"/>
  <c r="Z1186" i="1"/>
  <c r="Z1190" i="1"/>
  <c r="AA1172" i="1"/>
  <c r="W1172" i="1" s="1"/>
  <c r="AA1173" i="1"/>
  <c r="W1173" i="1" s="1"/>
  <c r="AA1174" i="1"/>
  <c r="X1174" i="1" s="1"/>
  <c r="AA1180" i="1"/>
  <c r="W1180" i="1" s="1"/>
  <c r="AA1184" i="1"/>
  <c r="W1184" i="1" s="1"/>
  <c r="AA1185" i="1"/>
  <c r="W1185" i="1" s="1"/>
  <c r="AA1186" i="1"/>
  <c r="W1186" i="1" s="1"/>
  <c r="AA1190" i="1"/>
  <c r="W1190" i="1" s="1"/>
  <c r="AB1172" i="1"/>
  <c r="AB1173" i="1"/>
  <c r="AB1174" i="1"/>
  <c r="AB1180" i="1"/>
  <c r="AB1184" i="1"/>
  <c r="AB1185" i="1"/>
  <c r="AB1186" i="1"/>
  <c r="AB1190" i="1"/>
  <c r="AC1172" i="1"/>
  <c r="AD1172" i="1" s="1"/>
  <c r="AC1173" i="1"/>
  <c r="AD1173" i="1" s="1"/>
  <c r="AC1174" i="1"/>
  <c r="AD1174" i="1" s="1"/>
  <c r="AC1180" i="1"/>
  <c r="AD1180" i="1" s="1"/>
  <c r="AC1184" i="1"/>
  <c r="AD1184" i="1" s="1"/>
  <c r="AC1185" i="1"/>
  <c r="AD1185" i="1" s="1"/>
  <c r="AC1186" i="1"/>
  <c r="AD1186" i="1" s="1"/>
  <c r="AC1190" i="1"/>
  <c r="AD1190" i="1" s="1"/>
  <c r="AE1172" i="1"/>
  <c r="AE1173" i="1"/>
  <c r="AE1174" i="1"/>
  <c r="AE1180" i="1"/>
  <c r="AE1184" i="1"/>
  <c r="AE1185" i="1"/>
  <c r="AE1186" i="1"/>
  <c r="AE1190" i="1"/>
  <c r="AG1172" i="1"/>
  <c r="AJ1172" i="1" s="1"/>
  <c r="AG1173" i="1"/>
  <c r="AJ1173" i="1" s="1"/>
  <c r="AG1174" i="1"/>
  <c r="AJ1174" i="1" s="1"/>
  <c r="AG1180" i="1"/>
  <c r="AJ1180" i="1" s="1"/>
  <c r="AG1184" i="1"/>
  <c r="AI1184" i="1" s="1"/>
  <c r="AG1185" i="1"/>
  <c r="AI1185" i="1" s="1"/>
  <c r="AG1186" i="1"/>
  <c r="AI1186" i="1" s="1"/>
  <c r="AG1190" i="1"/>
  <c r="AK1190" i="1" s="1"/>
  <c r="AH1172" i="1"/>
  <c r="AH1173" i="1"/>
  <c r="AH1174" i="1"/>
  <c r="AH1180" i="1"/>
  <c r="AL1172" i="1"/>
  <c r="AP1172" i="1" s="1"/>
  <c r="AL1173" i="1"/>
  <c r="AP1173" i="1" s="1"/>
  <c r="AL1174" i="1"/>
  <c r="AP1174" i="1" s="1"/>
  <c r="AL1180" i="1"/>
  <c r="AP1180" i="1" s="1"/>
  <c r="AL1184" i="1"/>
  <c r="AP1184" i="1" s="1"/>
  <c r="AL1185" i="1"/>
  <c r="AP1185" i="1" s="1"/>
  <c r="AL1186" i="1"/>
  <c r="AP1186" i="1" s="1"/>
  <c r="AL1190" i="1"/>
  <c r="AP1190" i="1" s="1"/>
  <c r="AN1172" i="1"/>
  <c r="AN1173" i="1"/>
  <c r="AN1174" i="1"/>
  <c r="AO1174" i="1" s="1"/>
  <c r="AN1180" i="1"/>
  <c r="AO1180" i="1" s="1"/>
  <c r="AN1184" i="1"/>
  <c r="AO1184" i="1" s="1"/>
  <c r="AN1185" i="1"/>
  <c r="AO1185" i="1" s="1"/>
  <c r="AN1186" i="1"/>
  <c r="AO1186" i="1" s="1"/>
  <c r="AN1190" i="1"/>
  <c r="AO1190" i="1" s="1"/>
  <c r="AO1172" i="1"/>
  <c r="AO1173" i="1"/>
  <c r="AQ1172" i="1"/>
  <c r="AQ1173" i="1"/>
  <c r="AR1173" i="1" s="1"/>
  <c r="AQ1174" i="1"/>
  <c r="AR1174" i="1" s="1"/>
  <c r="AQ1180" i="1"/>
  <c r="AR1180" i="1" s="1"/>
  <c r="AQ1184" i="1"/>
  <c r="AR1184" i="1" s="1"/>
  <c r="AQ1185" i="1"/>
  <c r="AR1185" i="1" s="1"/>
  <c r="AQ1186" i="1"/>
  <c r="AR1186" i="1" s="1"/>
  <c r="AQ1190" i="1"/>
  <c r="AR1190" i="1" s="1"/>
  <c r="AR1172" i="1"/>
  <c r="AW1172" i="1"/>
  <c r="AF1172" i="1" s="1"/>
  <c r="AW1173" i="1"/>
  <c r="AF1173" i="1" s="1"/>
  <c r="AW1174" i="1"/>
  <c r="AF1174" i="1" s="1"/>
  <c r="AW1180" i="1"/>
  <c r="AF1180" i="1" s="1"/>
  <c r="AW1184" i="1"/>
  <c r="AF1184" i="1" s="1"/>
  <c r="AW1185" i="1"/>
  <c r="AF1185" i="1" s="1"/>
  <c r="AW1186" i="1"/>
  <c r="AF1186" i="1" s="1"/>
  <c r="AW1190" i="1"/>
  <c r="AF1190" i="1" s="1"/>
  <c r="AX1172" i="1"/>
  <c r="AX1173" i="1"/>
  <c r="AY1172" i="1"/>
  <c r="AZ1172" i="1" s="1"/>
  <c r="AY1173" i="1"/>
  <c r="AZ1173" i="1" s="1"/>
  <c r="AY1174" i="1"/>
  <c r="AZ1174" i="1" s="1"/>
  <c r="AY1180" i="1"/>
  <c r="AZ1180" i="1" s="1"/>
  <c r="AY1184" i="1"/>
  <c r="AZ1184" i="1" s="1"/>
  <c r="AY1185" i="1"/>
  <c r="AZ1185" i="1" s="1"/>
  <c r="AY1186" i="1"/>
  <c r="AZ1186" i="1" s="1"/>
  <c r="AY1190" i="1"/>
  <c r="AZ1190" i="1" s="1"/>
  <c r="BB1172" i="1"/>
  <c r="BC1172" i="1" s="1"/>
  <c r="BB1173" i="1"/>
  <c r="BC1173" i="1" s="1"/>
  <c r="BB1174" i="1"/>
  <c r="BC1174" i="1" s="1"/>
  <c r="BB1180" i="1"/>
  <c r="BC1180" i="1" s="1"/>
  <c r="BB1184" i="1"/>
  <c r="BC1184" i="1" s="1"/>
  <c r="BB1185" i="1"/>
  <c r="BC1185" i="1" s="1"/>
  <c r="BB1186" i="1"/>
  <c r="BC1186" i="1" s="1"/>
  <c r="BB1190" i="1"/>
  <c r="BC1190" i="1" s="1"/>
  <c r="BD1172" i="1"/>
  <c r="BD1173" i="1"/>
  <c r="BD1174" i="1"/>
  <c r="BD1180" i="1"/>
  <c r="BD1184" i="1"/>
  <c r="BD1185" i="1"/>
  <c r="BD1186" i="1"/>
  <c r="BD1190" i="1"/>
  <c r="BE1172" i="1"/>
  <c r="BE1173" i="1"/>
  <c r="BE1174" i="1"/>
  <c r="BE1180" i="1"/>
  <c r="BE1184" i="1"/>
  <c r="BE1185" i="1"/>
  <c r="BE1186" i="1"/>
  <c r="BE1190" i="1"/>
  <c r="BF1172" i="1"/>
  <c r="BF1173" i="1"/>
  <c r="BF1174" i="1"/>
  <c r="BF1180" i="1"/>
  <c r="BF1184" i="1"/>
  <c r="BF1185" i="1"/>
  <c r="BF1186" i="1"/>
  <c r="BF1190" i="1"/>
  <c r="Y1168" i="1"/>
  <c r="Y1167" i="1"/>
  <c r="Y1169" i="1"/>
  <c r="Y1166" i="1"/>
  <c r="Z1168" i="1"/>
  <c r="Z1167" i="1"/>
  <c r="Z1169" i="1"/>
  <c r="Z1166" i="1"/>
  <c r="AA1168" i="1"/>
  <c r="X1168" i="1" s="1"/>
  <c r="AA1167" i="1"/>
  <c r="X1167" i="1" s="1"/>
  <c r="AA1169" i="1"/>
  <c r="AS1169" i="1" s="1"/>
  <c r="AV1169" i="1" s="1"/>
  <c r="AA1166" i="1"/>
  <c r="X1166" i="1" s="1"/>
  <c r="AB1168" i="1"/>
  <c r="AB1167" i="1"/>
  <c r="AB1169" i="1"/>
  <c r="AB1166" i="1"/>
  <c r="AC1168" i="1"/>
  <c r="AD1168" i="1" s="1"/>
  <c r="AC1167" i="1"/>
  <c r="AD1167" i="1" s="1"/>
  <c r="AC1169" i="1"/>
  <c r="AD1169" i="1" s="1"/>
  <c r="AC1166" i="1"/>
  <c r="AD1166" i="1" s="1"/>
  <c r="AE1168" i="1"/>
  <c r="AE1167" i="1"/>
  <c r="AE1169" i="1"/>
  <c r="AE1166" i="1"/>
  <c r="AG1168" i="1"/>
  <c r="AH1168" i="1" s="1"/>
  <c r="AG1167" i="1"/>
  <c r="AH1167" i="1" s="1"/>
  <c r="AG1169" i="1"/>
  <c r="AJ1169" i="1" s="1"/>
  <c r="AG1166" i="1"/>
  <c r="AK1166" i="1" s="1"/>
  <c r="AL1168" i="1"/>
  <c r="AM1168" i="1" s="1"/>
  <c r="AL1167" i="1"/>
  <c r="AP1167" i="1" s="1"/>
  <c r="AL1169" i="1"/>
  <c r="AM1169" i="1" s="1"/>
  <c r="AL1166" i="1"/>
  <c r="AM1166" i="1" s="1"/>
  <c r="AN1168" i="1"/>
  <c r="AO1168" i="1" s="1"/>
  <c r="AN1167" i="1"/>
  <c r="AO1167" i="1" s="1"/>
  <c r="AN1169" i="1"/>
  <c r="AO1169" i="1" s="1"/>
  <c r="AN1166" i="1"/>
  <c r="AO1166" i="1" s="1"/>
  <c r="AQ1168" i="1"/>
  <c r="AR1168" i="1" s="1"/>
  <c r="AQ1167" i="1"/>
  <c r="AR1167" i="1" s="1"/>
  <c r="AQ1169" i="1"/>
  <c r="AR1169" i="1" s="1"/>
  <c r="AQ1166" i="1"/>
  <c r="AR1166" i="1" s="1"/>
  <c r="AW1168" i="1"/>
  <c r="BA1168" i="1" s="1"/>
  <c r="AW1167" i="1"/>
  <c r="AF1167" i="1" s="1"/>
  <c r="AW1169" i="1"/>
  <c r="AF1169" i="1" s="1"/>
  <c r="AW1166" i="1"/>
  <c r="AF1166" i="1" s="1"/>
  <c r="AY1168" i="1"/>
  <c r="AZ1168" i="1" s="1"/>
  <c r="AY1167" i="1"/>
  <c r="AZ1167" i="1" s="1"/>
  <c r="AY1169" i="1"/>
  <c r="AZ1169" i="1" s="1"/>
  <c r="AY1166" i="1"/>
  <c r="AZ1166" i="1" s="1"/>
  <c r="BB1168" i="1"/>
  <c r="BC1168" i="1" s="1"/>
  <c r="BB1167" i="1"/>
  <c r="BC1167" i="1" s="1"/>
  <c r="BB1169" i="1"/>
  <c r="BC1169" i="1" s="1"/>
  <c r="BB1166" i="1"/>
  <c r="BC1166" i="1" s="1"/>
  <c r="BD1168" i="1"/>
  <c r="BD1167" i="1"/>
  <c r="BD1169" i="1"/>
  <c r="BD1166" i="1"/>
  <c r="BE1168" i="1"/>
  <c r="BE1167" i="1"/>
  <c r="BE1169" i="1"/>
  <c r="BE1166" i="1"/>
  <c r="BF1168" i="1"/>
  <c r="BF1167" i="1"/>
  <c r="BF1169" i="1"/>
  <c r="BF1166" i="1"/>
  <c r="Y1154" i="1"/>
  <c r="Y1159" i="1"/>
  <c r="Z1154" i="1"/>
  <c r="Z1159" i="1"/>
  <c r="AA1154" i="1"/>
  <c r="W1154" i="1" s="1"/>
  <c r="AA1159" i="1"/>
  <c r="W1159" i="1" s="1"/>
  <c r="AB1154" i="1"/>
  <c r="AB1159" i="1"/>
  <c r="AC1154" i="1"/>
  <c r="AD1154" i="1" s="1"/>
  <c r="AC1159" i="1"/>
  <c r="AD1159" i="1" s="1"/>
  <c r="AE1154" i="1"/>
  <c r="AE1159" i="1"/>
  <c r="AG1154" i="1"/>
  <c r="AI1154" i="1" s="1"/>
  <c r="AG1159" i="1"/>
  <c r="AI1159" i="1" s="1"/>
  <c r="AL1154" i="1"/>
  <c r="AM1154" i="1" s="1"/>
  <c r="AL1159" i="1"/>
  <c r="AM1159" i="1" s="1"/>
  <c r="AN1154" i="1"/>
  <c r="AO1154" i="1" s="1"/>
  <c r="AN1159" i="1"/>
  <c r="AO1159" i="1" s="1"/>
  <c r="AQ1154" i="1"/>
  <c r="AR1154" i="1" s="1"/>
  <c r="AQ1159" i="1"/>
  <c r="AR1159" i="1" s="1"/>
  <c r="AW1154" i="1"/>
  <c r="AF1154" i="1" s="1"/>
  <c r="AW1159" i="1"/>
  <c r="AX1159" i="1" s="1"/>
  <c r="AY1154" i="1"/>
  <c r="AZ1154" i="1" s="1"/>
  <c r="AY1159" i="1"/>
  <c r="AZ1159" i="1" s="1"/>
  <c r="BB1154" i="1"/>
  <c r="BC1154" i="1" s="1"/>
  <c r="BB1159" i="1"/>
  <c r="BC1159" i="1" s="1"/>
  <c r="BD1154" i="1"/>
  <c r="BD1159" i="1"/>
  <c r="BE1154" i="1"/>
  <c r="BE1159" i="1"/>
  <c r="BF1154" i="1"/>
  <c r="BF1159" i="1"/>
  <c r="Y1141" i="1"/>
  <c r="Y1143" i="1"/>
  <c r="Y1147" i="1"/>
  <c r="Y1146" i="1"/>
  <c r="Z1141" i="1"/>
  <c r="Z1143" i="1"/>
  <c r="Z1147" i="1"/>
  <c r="Z1146" i="1"/>
  <c r="AA1141" i="1"/>
  <c r="X1141" i="1" s="1"/>
  <c r="AA1143" i="1"/>
  <c r="X1143" i="1" s="1"/>
  <c r="AA1147" i="1"/>
  <c r="AS1147" i="1" s="1"/>
  <c r="AA1146" i="1"/>
  <c r="AS1146" i="1" s="1"/>
  <c r="AB1141" i="1"/>
  <c r="AB1143" i="1"/>
  <c r="AB1147" i="1"/>
  <c r="AB1146" i="1"/>
  <c r="AC1141" i="1"/>
  <c r="AD1141" i="1" s="1"/>
  <c r="AC1143" i="1"/>
  <c r="AD1143" i="1" s="1"/>
  <c r="AC1147" i="1"/>
  <c r="AD1147" i="1" s="1"/>
  <c r="AC1146" i="1"/>
  <c r="AD1146" i="1" s="1"/>
  <c r="AE1141" i="1"/>
  <c r="AE1143" i="1"/>
  <c r="AE1147" i="1"/>
  <c r="AE1146" i="1"/>
  <c r="AG1141" i="1"/>
  <c r="AJ1141" i="1" s="1"/>
  <c r="AG1143" i="1"/>
  <c r="AH1143" i="1" s="1"/>
  <c r="AG1147" i="1"/>
  <c r="AH1147" i="1" s="1"/>
  <c r="AG1146" i="1"/>
  <c r="AH1146" i="1" s="1"/>
  <c r="AL1141" i="1"/>
  <c r="AM1141" i="1" s="1"/>
  <c r="AL1143" i="1"/>
  <c r="AP1143" i="1" s="1"/>
  <c r="AL1147" i="1"/>
  <c r="AM1147" i="1" s="1"/>
  <c r="AL1146" i="1"/>
  <c r="AM1146" i="1" s="1"/>
  <c r="AN1141" i="1"/>
  <c r="AO1141" i="1" s="1"/>
  <c r="AN1143" i="1"/>
  <c r="AO1143" i="1" s="1"/>
  <c r="AN1147" i="1"/>
  <c r="AO1147" i="1" s="1"/>
  <c r="AN1146" i="1"/>
  <c r="AO1146" i="1" s="1"/>
  <c r="AQ1141" i="1"/>
  <c r="AR1141" i="1" s="1"/>
  <c r="AQ1143" i="1"/>
  <c r="AR1143" i="1" s="1"/>
  <c r="AQ1147" i="1"/>
  <c r="AR1147" i="1" s="1"/>
  <c r="AQ1146" i="1"/>
  <c r="AR1146" i="1" s="1"/>
  <c r="AW1141" i="1"/>
  <c r="AX1141" i="1" s="1"/>
  <c r="AW1143" i="1"/>
  <c r="AF1143" i="1" s="1"/>
  <c r="AW1147" i="1"/>
  <c r="BA1147" i="1" s="1"/>
  <c r="AW1146" i="1"/>
  <c r="AF1146" i="1" s="1"/>
  <c r="AY1141" i="1"/>
  <c r="AZ1141" i="1" s="1"/>
  <c r="AY1143" i="1"/>
  <c r="AZ1143" i="1" s="1"/>
  <c r="AY1147" i="1"/>
  <c r="AZ1147" i="1" s="1"/>
  <c r="AY1146" i="1"/>
  <c r="AZ1146" i="1" s="1"/>
  <c r="BB1141" i="1"/>
  <c r="BC1141" i="1" s="1"/>
  <c r="BB1143" i="1"/>
  <c r="BC1143" i="1" s="1"/>
  <c r="BB1147" i="1"/>
  <c r="BC1147" i="1" s="1"/>
  <c r="BB1146" i="1"/>
  <c r="BC1146" i="1" s="1"/>
  <c r="BD1141" i="1"/>
  <c r="BD1143" i="1"/>
  <c r="BD1147" i="1"/>
  <c r="BD1146" i="1"/>
  <c r="BE1141" i="1"/>
  <c r="BE1143" i="1"/>
  <c r="BE1147" i="1"/>
  <c r="BE1146" i="1"/>
  <c r="BF1141" i="1"/>
  <c r="BF1143" i="1"/>
  <c r="BF1147" i="1"/>
  <c r="BF1146" i="1"/>
  <c r="Y1135" i="1"/>
  <c r="Y1125" i="1"/>
  <c r="Z1135" i="1"/>
  <c r="Z1125" i="1"/>
  <c r="AA1135" i="1"/>
  <c r="AS1135" i="1" s="1"/>
  <c r="AA1125" i="1"/>
  <c r="X1125" i="1" s="1"/>
  <c r="AB1135" i="1"/>
  <c r="AB1125" i="1"/>
  <c r="AC1135" i="1"/>
  <c r="AD1135" i="1" s="1"/>
  <c r="AC1125" i="1"/>
  <c r="AD1125" i="1" s="1"/>
  <c r="AE1135" i="1"/>
  <c r="AE1125" i="1"/>
  <c r="AG1135" i="1"/>
  <c r="AH1135" i="1" s="1"/>
  <c r="AG1125" i="1"/>
  <c r="AH1125" i="1" s="1"/>
  <c r="AL1135" i="1"/>
  <c r="AM1135" i="1" s="1"/>
  <c r="AL1125" i="1"/>
  <c r="AM1125" i="1" s="1"/>
  <c r="AN1135" i="1"/>
  <c r="AO1135" i="1" s="1"/>
  <c r="AN1125" i="1"/>
  <c r="AO1125" i="1" s="1"/>
  <c r="AQ1135" i="1"/>
  <c r="AR1135" i="1" s="1"/>
  <c r="AQ1125" i="1"/>
  <c r="AR1125" i="1" s="1"/>
  <c r="AW1135" i="1"/>
  <c r="AF1135" i="1" s="1"/>
  <c r="AW1125" i="1"/>
  <c r="AF1125" i="1" s="1"/>
  <c r="AY1135" i="1"/>
  <c r="AZ1135" i="1" s="1"/>
  <c r="AY1125" i="1"/>
  <c r="AZ1125" i="1" s="1"/>
  <c r="BB1135" i="1"/>
  <c r="BC1135" i="1" s="1"/>
  <c r="BB1125" i="1"/>
  <c r="BC1125" i="1" s="1"/>
  <c r="BD1135" i="1"/>
  <c r="BD1125" i="1"/>
  <c r="BE1135" i="1"/>
  <c r="BE1125" i="1"/>
  <c r="BF1135" i="1"/>
  <c r="BF1125" i="1"/>
  <c r="Y1124" i="1"/>
  <c r="Y1121" i="1"/>
  <c r="Z1124" i="1"/>
  <c r="Z1121" i="1"/>
  <c r="AA1124" i="1"/>
  <c r="W1124" i="1" s="1"/>
  <c r="AA1121" i="1"/>
  <c r="AS1121" i="1" s="1"/>
  <c r="AU1121" i="1" s="1"/>
  <c r="AB1124" i="1"/>
  <c r="AB1121" i="1"/>
  <c r="AC1124" i="1"/>
  <c r="AD1124" i="1" s="1"/>
  <c r="AC1121" i="1"/>
  <c r="AD1121" i="1" s="1"/>
  <c r="AE1124" i="1"/>
  <c r="AE1121" i="1"/>
  <c r="AG1124" i="1"/>
  <c r="AI1124" i="1" s="1"/>
  <c r="AG1121" i="1"/>
  <c r="AI1121" i="1" s="1"/>
  <c r="AL1124" i="1"/>
  <c r="AM1124" i="1" s="1"/>
  <c r="AL1121" i="1"/>
  <c r="AM1121" i="1" s="1"/>
  <c r="AN1124" i="1"/>
  <c r="AO1124" i="1" s="1"/>
  <c r="AN1121" i="1"/>
  <c r="AO1121" i="1" s="1"/>
  <c r="AQ1124" i="1"/>
  <c r="AR1124" i="1" s="1"/>
  <c r="AQ1121" i="1"/>
  <c r="AR1121" i="1" s="1"/>
  <c r="AW1124" i="1"/>
  <c r="AF1124" i="1" s="1"/>
  <c r="AW1121" i="1"/>
  <c r="AF1121" i="1" s="1"/>
  <c r="AY1124" i="1"/>
  <c r="AZ1124" i="1" s="1"/>
  <c r="AY1121" i="1"/>
  <c r="AZ1121" i="1" s="1"/>
  <c r="BB1124" i="1"/>
  <c r="BC1124" i="1" s="1"/>
  <c r="BB1121" i="1"/>
  <c r="BC1121" i="1" s="1"/>
  <c r="BD1124" i="1"/>
  <c r="BD1121" i="1"/>
  <c r="BE1124" i="1"/>
  <c r="BE1121" i="1"/>
  <c r="BF1124" i="1"/>
  <c r="BF1121" i="1"/>
  <c r="Y1105" i="1"/>
  <c r="Y1106" i="1"/>
  <c r="Y1107" i="1"/>
  <c r="Y1110" i="1"/>
  <c r="Y1111" i="1"/>
  <c r="Y1112" i="1"/>
  <c r="Y1113" i="1"/>
  <c r="Y1114" i="1"/>
  <c r="Y1118" i="1"/>
  <c r="Z1105" i="1"/>
  <c r="Z1106" i="1"/>
  <c r="Z1107" i="1"/>
  <c r="Z1110" i="1"/>
  <c r="Z1111" i="1"/>
  <c r="Z1112" i="1"/>
  <c r="Z1113" i="1"/>
  <c r="Z1114" i="1"/>
  <c r="Z1118" i="1"/>
  <c r="AA1105" i="1"/>
  <c r="W1105" i="1" s="1"/>
  <c r="AA1106" i="1"/>
  <c r="X1106" i="1" s="1"/>
  <c r="AA1107" i="1"/>
  <c r="AS1107" i="1" s="1"/>
  <c r="AA1110" i="1"/>
  <c r="AS1110" i="1" s="1"/>
  <c r="AA1111" i="1"/>
  <c r="W1111" i="1" s="1"/>
  <c r="AA1112" i="1"/>
  <c r="AS1112" i="1" s="1"/>
  <c r="AA1113" i="1"/>
  <c r="AS1113" i="1" s="1"/>
  <c r="AA1114" i="1"/>
  <c r="AS1114" i="1" s="1"/>
  <c r="AV1114" i="1" s="1"/>
  <c r="AA1118" i="1"/>
  <c r="W1118" i="1" s="1"/>
  <c r="AB1105" i="1"/>
  <c r="AB1106" i="1"/>
  <c r="AB1107" i="1"/>
  <c r="AB1110" i="1"/>
  <c r="AB1111" i="1"/>
  <c r="AB1112" i="1"/>
  <c r="AB1113" i="1"/>
  <c r="AB1114" i="1"/>
  <c r="AB1118" i="1"/>
  <c r="AC1105" i="1"/>
  <c r="AD1105" i="1" s="1"/>
  <c r="AC1106" i="1"/>
  <c r="AD1106" i="1" s="1"/>
  <c r="AC1107" i="1"/>
  <c r="AD1107" i="1" s="1"/>
  <c r="AC1110" i="1"/>
  <c r="AD1110" i="1" s="1"/>
  <c r="AC1111" i="1"/>
  <c r="AD1111" i="1" s="1"/>
  <c r="AC1112" i="1"/>
  <c r="AD1112" i="1" s="1"/>
  <c r="AC1113" i="1"/>
  <c r="AD1113" i="1" s="1"/>
  <c r="AC1114" i="1"/>
  <c r="AD1114" i="1" s="1"/>
  <c r="AC1118" i="1"/>
  <c r="AD1118" i="1" s="1"/>
  <c r="AE1105" i="1"/>
  <c r="AE1106" i="1"/>
  <c r="AE1107" i="1"/>
  <c r="AE1110" i="1"/>
  <c r="AE1111" i="1"/>
  <c r="AE1112" i="1"/>
  <c r="AE1113" i="1"/>
  <c r="AE1114" i="1"/>
  <c r="AE1118" i="1"/>
  <c r="AG1105" i="1"/>
  <c r="AH1105" i="1" s="1"/>
  <c r="AG1106" i="1"/>
  <c r="AK1106" i="1" s="1"/>
  <c r="AG1107" i="1"/>
  <c r="AJ1107" i="1" s="1"/>
  <c r="AG1110" i="1"/>
  <c r="AJ1110" i="1" s="1"/>
  <c r="AG1111" i="1"/>
  <c r="AI1111" i="1" s="1"/>
  <c r="AG1112" i="1"/>
  <c r="AH1112" i="1" s="1"/>
  <c r="AG1113" i="1"/>
  <c r="AI1113" i="1" s="1"/>
  <c r="AG1114" i="1"/>
  <c r="AH1114" i="1" s="1"/>
  <c r="AG1118" i="1"/>
  <c r="AH1118" i="1" s="1"/>
  <c r="AL1105" i="1"/>
  <c r="AM1105" i="1" s="1"/>
  <c r="AL1106" i="1"/>
  <c r="AP1106" i="1" s="1"/>
  <c r="AL1107" i="1"/>
  <c r="AM1107" i="1" s="1"/>
  <c r="AL1110" i="1"/>
  <c r="AP1110" i="1" s="1"/>
  <c r="AL1111" i="1"/>
  <c r="AP1111" i="1" s="1"/>
  <c r="AL1112" i="1"/>
  <c r="AM1112" i="1" s="1"/>
  <c r="AL1113" i="1"/>
  <c r="AP1113" i="1" s="1"/>
  <c r="AL1114" i="1"/>
  <c r="AP1114" i="1" s="1"/>
  <c r="AL1118" i="1"/>
  <c r="AM1118" i="1" s="1"/>
  <c r="AN1105" i="1"/>
  <c r="AO1105" i="1" s="1"/>
  <c r="AN1106" i="1"/>
  <c r="AO1106" i="1" s="1"/>
  <c r="AN1107" i="1"/>
  <c r="AO1107" i="1" s="1"/>
  <c r="AN1110" i="1"/>
  <c r="AO1110" i="1" s="1"/>
  <c r="AN1111" i="1"/>
  <c r="AO1111" i="1" s="1"/>
  <c r="AN1112" i="1"/>
  <c r="AO1112" i="1" s="1"/>
  <c r="AN1113" i="1"/>
  <c r="AO1113" i="1" s="1"/>
  <c r="AN1114" i="1"/>
  <c r="AO1114" i="1" s="1"/>
  <c r="AN1118" i="1"/>
  <c r="AO1118" i="1" s="1"/>
  <c r="AQ1105" i="1"/>
  <c r="AR1105" i="1" s="1"/>
  <c r="AQ1106" i="1"/>
  <c r="AR1106" i="1" s="1"/>
  <c r="AQ1107" i="1"/>
  <c r="AR1107" i="1" s="1"/>
  <c r="AQ1110" i="1"/>
  <c r="AR1110" i="1" s="1"/>
  <c r="AQ1111" i="1"/>
  <c r="AR1111" i="1" s="1"/>
  <c r="AQ1112" i="1"/>
  <c r="AR1112" i="1" s="1"/>
  <c r="AQ1113" i="1"/>
  <c r="AR1113" i="1" s="1"/>
  <c r="AQ1114" i="1"/>
  <c r="AR1114" i="1" s="1"/>
  <c r="AQ1118" i="1"/>
  <c r="AR1118" i="1" s="1"/>
  <c r="AW1105" i="1"/>
  <c r="AF1105" i="1" s="1"/>
  <c r="AW1106" i="1"/>
  <c r="AF1106" i="1" s="1"/>
  <c r="AW1107" i="1"/>
  <c r="BA1107" i="1" s="1"/>
  <c r="AW1110" i="1"/>
  <c r="BA1110" i="1" s="1"/>
  <c r="AW1111" i="1"/>
  <c r="BA1111" i="1" s="1"/>
  <c r="AW1112" i="1"/>
  <c r="AX1112" i="1" s="1"/>
  <c r="AW1113" i="1"/>
  <c r="BA1113" i="1" s="1"/>
  <c r="AW1114" i="1"/>
  <c r="AF1114" i="1" s="1"/>
  <c r="AW1118" i="1"/>
  <c r="AF1118" i="1" s="1"/>
  <c r="AY1105" i="1"/>
  <c r="AZ1105" i="1" s="1"/>
  <c r="AY1106" i="1"/>
  <c r="AY1107" i="1"/>
  <c r="AZ1107" i="1" s="1"/>
  <c r="AY1110" i="1"/>
  <c r="AZ1110" i="1" s="1"/>
  <c r="AY1111" i="1"/>
  <c r="AZ1111" i="1" s="1"/>
  <c r="AY1112" i="1"/>
  <c r="AZ1112" i="1" s="1"/>
  <c r="AY1113" i="1"/>
  <c r="AZ1113" i="1" s="1"/>
  <c r="AY1114" i="1"/>
  <c r="AZ1114" i="1" s="1"/>
  <c r="AY1118" i="1"/>
  <c r="AZ1118" i="1" s="1"/>
  <c r="AZ1106" i="1"/>
  <c r="BB1105" i="1"/>
  <c r="BC1105" i="1" s="1"/>
  <c r="BB1106" i="1"/>
  <c r="BC1106" i="1" s="1"/>
  <c r="BB1107" i="1"/>
  <c r="BC1107" i="1" s="1"/>
  <c r="BB1110" i="1"/>
  <c r="BC1110" i="1" s="1"/>
  <c r="BB1111" i="1"/>
  <c r="BC1111" i="1" s="1"/>
  <c r="BB1112" i="1"/>
  <c r="BC1112" i="1" s="1"/>
  <c r="BB1113" i="1"/>
  <c r="BC1113" i="1" s="1"/>
  <c r="BB1114" i="1"/>
  <c r="BC1114" i="1" s="1"/>
  <c r="BB1118" i="1"/>
  <c r="BC1118" i="1" s="1"/>
  <c r="BD1105" i="1"/>
  <c r="BD1106" i="1"/>
  <c r="BD1107" i="1"/>
  <c r="BD1110" i="1"/>
  <c r="BD1111" i="1"/>
  <c r="BD1112" i="1"/>
  <c r="BD1113" i="1"/>
  <c r="BD1114" i="1"/>
  <c r="BD1118" i="1"/>
  <c r="BE1105" i="1"/>
  <c r="BE1106" i="1"/>
  <c r="BE1107" i="1"/>
  <c r="BE1110" i="1"/>
  <c r="BE1111" i="1"/>
  <c r="BE1112" i="1"/>
  <c r="BE1113" i="1"/>
  <c r="BE1114" i="1"/>
  <c r="BE1118" i="1"/>
  <c r="BF1105" i="1"/>
  <c r="BF1106" i="1"/>
  <c r="BF1107" i="1"/>
  <c r="BF1110" i="1"/>
  <c r="BF1111" i="1"/>
  <c r="BF1112" i="1"/>
  <c r="BF1113" i="1"/>
  <c r="BF1114" i="1"/>
  <c r="BF1118" i="1"/>
  <c r="Y1104" i="1"/>
  <c r="Y1103" i="1"/>
  <c r="Y1102" i="1"/>
  <c r="Y1100" i="1"/>
  <c r="Y1098" i="1"/>
  <c r="Y1099" i="1"/>
  <c r="Y1097" i="1"/>
  <c r="Y1095" i="1"/>
  <c r="Y1096" i="1"/>
  <c r="Y1094" i="1"/>
  <c r="Y1092" i="1"/>
  <c r="Y1093" i="1"/>
  <c r="Y1090" i="1"/>
  <c r="Y1089" i="1"/>
  <c r="Y1088" i="1"/>
  <c r="Y1087" i="1"/>
  <c r="Y1086" i="1"/>
  <c r="Y1085" i="1"/>
  <c r="Y1084" i="1"/>
  <c r="Y1083" i="1"/>
  <c r="Y1082" i="1"/>
  <c r="Y1079" i="1"/>
  <c r="Y1078" i="1"/>
  <c r="Y1081" i="1"/>
  <c r="Y1080" i="1"/>
  <c r="Y1077" i="1"/>
  <c r="Y1075" i="1"/>
  <c r="Y1074" i="1"/>
  <c r="Y1076" i="1"/>
  <c r="Y1073" i="1"/>
  <c r="Y1072" i="1"/>
  <c r="Y1069" i="1"/>
  <c r="Y1068" i="1"/>
  <c r="Y1067" i="1"/>
  <c r="Y1066" i="1"/>
  <c r="Y1063" i="1"/>
  <c r="Y1062" i="1"/>
  <c r="Y1065" i="1"/>
  <c r="Y1064" i="1"/>
  <c r="Y1056" i="1"/>
  <c r="Y1055" i="1"/>
  <c r="Y1058" i="1"/>
  <c r="Y1057" i="1"/>
  <c r="Y1054" i="1"/>
  <c r="Y1053" i="1"/>
  <c r="Y1052" i="1"/>
  <c r="Y1051" i="1"/>
  <c r="Y1050" i="1"/>
  <c r="Y1045" i="1"/>
  <c r="Y1044" i="1"/>
  <c r="Y1049" i="1"/>
  <c r="Y1048" i="1"/>
  <c r="Y1046" i="1"/>
  <c r="Y1042" i="1"/>
  <c r="Y1041" i="1"/>
  <c r="Y1043" i="1"/>
  <c r="Y1039" i="1"/>
  <c r="Y1038" i="1"/>
  <c r="Y1040" i="1"/>
  <c r="Y1037" i="1"/>
  <c r="Y1035" i="1"/>
  <c r="Y1034" i="1"/>
  <c r="Y1036" i="1"/>
  <c r="Y1033" i="1"/>
  <c r="Y1030" i="1"/>
  <c r="Y1029" i="1"/>
  <c r="Y1032" i="1"/>
  <c r="Y1031" i="1"/>
  <c r="Y1028" i="1"/>
  <c r="Y1027" i="1"/>
  <c r="Y1022" i="1"/>
  <c r="Y1021" i="1"/>
  <c r="Y1024" i="1"/>
  <c r="Y1023" i="1"/>
  <c r="Y1020" i="1"/>
  <c r="Y1017" i="1"/>
  <c r="Y1016" i="1"/>
  <c r="Y1019" i="1"/>
  <c r="Y1018" i="1"/>
  <c r="Y1015" i="1"/>
  <c r="Y1012" i="1"/>
  <c r="Y1011" i="1"/>
  <c r="Y1009" i="1"/>
  <c r="Y1008" i="1"/>
  <c r="Y1005" i="1"/>
  <c r="Y1004" i="1"/>
  <c r="Y1006" i="1"/>
  <c r="Y1002" i="1"/>
  <c r="Y1003" i="1"/>
  <c r="Y1000" i="1"/>
  <c r="Y999" i="1"/>
  <c r="Y1001" i="1"/>
  <c r="Y998" i="1"/>
  <c r="Y994" i="1"/>
  <c r="Y993" i="1"/>
  <c r="Y997" i="1"/>
  <c r="Y996" i="1"/>
  <c r="Y995" i="1"/>
  <c r="Y991" i="1"/>
  <c r="Y990" i="1"/>
  <c r="Y987" i="1"/>
  <c r="Y986" i="1"/>
  <c r="Y985" i="1"/>
  <c r="Y984" i="1"/>
  <c r="Y983" i="1"/>
  <c r="Y982" i="1"/>
  <c r="Y981" i="1"/>
  <c r="Y978" i="1"/>
  <c r="Y977" i="1"/>
  <c r="Y976" i="1"/>
  <c r="Y980" i="1"/>
  <c r="Y979" i="1"/>
  <c r="Y974" i="1"/>
  <c r="Y973" i="1"/>
  <c r="Y972" i="1"/>
  <c r="Y975" i="1"/>
  <c r="Y968" i="1"/>
  <c r="Y967" i="1"/>
  <c r="Y970" i="1"/>
  <c r="Y969" i="1"/>
  <c r="Y966" i="1"/>
  <c r="Y965" i="1"/>
  <c r="Y963" i="1"/>
  <c r="Y962" i="1"/>
  <c r="Y961" i="1"/>
  <c r="Y964" i="1"/>
  <c r="Y959" i="1"/>
  <c r="Y955" i="1"/>
  <c r="Y954" i="1"/>
  <c r="Y953" i="1"/>
  <c r="Y958" i="1"/>
  <c r="Y957" i="1"/>
  <c r="Y952" i="1"/>
  <c r="Y951" i="1"/>
  <c r="Y945" i="1"/>
  <c r="Y944" i="1"/>
  <c r="Y946" i="1"/>
  <c r="Y943" i="1"/>
  <c r="Y941" i="1"/>
  <c r="Y940" i="1"/>
  <c r="Y942" i="1"/>
  <c r="Y936" i="1"/>
  <c r="Y935" i="1"/>
  <c r="Y939" i="1"/>
  <c r="Y938" i="1"/>
  <c r="Y937" i="1"/>
  <c r="Y931" i="1"/>
  <c r="Y930" i="1"/>
  <c r="Y934" i="1"/>
  <c r="Y933" i="1"/>
  <c r="Y932" i="1"/>
  <c r="Y925" i="1"/>
  <c r="Y928" i="1"/>
  <c r="Y927" i="1"/>
  <c r="Y926" i="1"/>
  <c r="Y924" i="1"/>
  <c r="Y923" i="1"/>
  <c r="Y922" i="1"/>
  <c r="Y920" i="1"/>
  <c r="Y912" i="1"/>
  <c r="Y911" i="1"/>
  <c r="Y910" i="1"/>
  <c r="Y909" i="1"/>
  <c r="Y908" i="1"/>
  <c r="Y907" i="1"/>
  <c r="Y906" i="1"/>
  <c r="Y903" i="1"/>
  <c r="Y902" i="1"/>
  <c r="Y905" i="1"/>
  <c r="Y904" i="1"/>
  <c r="Y901" i="1"/>
  <c r="Y899" i="1"/>
  <c r="Y898" i="1"/>
  <c r="Y895" i="1"/>
  <c r="Y894" i="1"/>
  <c r="Y887" i="1"/>
  <c r="Y886" i="1"/>
  <c r="Y893" i="1"/>
  <c r="Y892" i="1"/>
  <c r="Y891" i="1"/>
  <c r="Y884" i="1"/>
  <c r="Y883" i="1"/>
  <c r="Y880" i="1"/>
  <c r="Y882" i="1"/>
  <c r="Y881" i="1"/>
  <c r="Y878" i="1"/>
  <c r="Y877" i="1"/>
  <c r="Y876" i="1"/>
  <c r="Y868" i="1"/>
  <c r="Y867" i="1"/>
  <c r="Y865" i="1"/>
  <c r="Y864" i="1"/>
  <c r="Y863" i="1"/>
  <c r="Y862" i="1"/>
  <c r="Y861" i="1"/>
  <c r="Y856" i="1"/>
  <c r="Y854" i="1"/>
  <c r="Y853" i="1"/>
  <c r="Y852" i="1"/>
  <c r="Y851" i="1"/>
  <c r="Y850" i="1"/>
  <c r="Y849" i="1"/>
  <c r="Y848" i="1"/>
  <c r="Y845" i="1"/>
  <c r="Y842" i="1"/>
  <c r="Y841" i="1"/>
  <c r="Y844" i="1"/>
  <c r="Y843" i="1"/>
  <c r="Y839" i="1"/>
  <c r="Y838" i="1"/>
  <c r="Y840" i="1"/>
  <c r="Y837" i="1"/>
  <c r="Y836" i="1"/>
  <c r="Y835" i="1"/>
  <c r="Y834" i="1"/>
  <c r="Y833" i="1"/>
  <c r="Y831" i="1"/>
  <c r="Y830" i="1"/>
  <c r="Y829" i="1"/>
  <c r="Y828" i="1"/>
  <c r="Y824" i="1"/>
  <c r="Y823" i="1"/>
  <c r="Y825" i="1"/>
  <c r="Y820" i="1"/>
  <c r="Y819" i="1"/>
  <c r="Y821" i="1"/>
  <c r="Y814" i="1"/>
  <c r="Y813" i="1"/>
  <c r="Y812" i="1"/>
  <c r="Y811" i="1"/>
  <c r="Y810" i="1"/>
  <c r="Y809" i="1"/>
  <c r="Y808" i="1"/>
  <c r="Y807" i="1"/>
  <c r="Y805" i="1"/>
  <c r="Y804" i="1"/>
  <c r="Y806" i="1"/>
  <c r="Y802" i="1"/>
  <c r="Y801" i="1"/>
  <c r="Y803" i="1"/>
  <c r="Y798" i="1"/>
  <c r="Y797" i="1"/>
  <c r="Y795" i="1"/>
  <c r="Y794" i="1"/>
  <c r="Y796" i="1"/>
  <c r="Y800" i="1"/>
  <c r="Y799" i="1"/>
  <c r="Y792" i="1"/>
  <c r="Y791" i="1"/>
  <c r="Y793" i="1"/>
  <c r="Y788" i="1"/>
  <c r="Y787" i="1"/>
  <c r="Y790" i="1"/>
  <c r="Y789" i="1"/>
  <c r="Y786" i="1"/>
  <c r="Y785" i="1"/>
  <c r="Y784" i="1"/>
  <c r="Y783" i="1"/>
  <c r="Y782" i="1"/>
  <c r="Y781" i="1"/>
  <c r="Y780" i="1"/>
  <c r="Y779" i="1"/>
  <c r="Y778" i="1"/>
  <c r="Y772" i="1"/>
  <c r="Y771" i="1"/>
  <c r="Y775" i="1"/>
  <c r="Y774" i="1"/>
  <c r="Y773" i="1"/>
  <c r="Y777" i="1"/>
  <c r="Y776" i="1"/>
  <c r="Y769" i="1"/>
  <c r="Y768" i="1"/>
  <c r="Y770" i="1"/>
  <c r="Y762" i="1"/>
  <c r="Y761" i="1"/>
  <c r="Y767" i="1"/>
  <c r="Y765" i="1"/>
  <c r="Y764" i="1"/>
  <c r="Y763" i="1"/>
  <c r="Y766" i="1"/>
  <c r="Y760" i="1"/>
  <c r="Y759" i="1"/>
  <c r="Y758" i="1"/>
  <c r="Y757" i="1"/>
  <c r="Y756" i="1"/>
  <c r="Y755" i="1"/>
  <c r="Y754" i="1"/>
  <c r="Y753" i="1"/>
  <c r="Y752" i="1"/>
  <c r="Y751" i="1"/>
  <c r="Y750" i="1"/>
  <c r="Y749" i="1"/>
  <c r="Y748" i="1"/>
  <c r="Y747" i="1"/>
  <c r="Y746" i="1"/>
  <c r="Y745" i="1"/>
  <c r="Y743" i="1"/>
  <c r="Y742" i="1"/>
  <c r="Y741" i="1"/>
  <c r="Y740" i="1"/>
  <c r="Y739" i="1"/>
  <c r="Y738" i="1"/>
  <c r="Y736" i="1"/>
  <c r="Y734" i="1"/>
  <c r="Y733" i="1"/>
  <c r="Y735" i="1"/>
  <c r="Y731" i="1"/>
  <c r="Y730" i="1"/>
  <c r="Y732" i="1"/>
  <c r="Y729" i="1"/>
  <c r="Y728" i="1"/>
  <c r="Y727" i="1"/>
  <c r="Y726" i="1"/>
  <c r="Y725" i="1"/>
  <c r="Y724" i="1"/>
  <c r="Y719" i="1"/>
  <c r="Y722" i="1"/>
  <c r="Y721" i="1"/>
  <c r="Y720" i="1"/>
  <c r="Y716" i="1"/>
  <c r="Y717" i="1"/>
  <c r="Y714" i="1"/>
  <c r="Y715" i="1"/>
  <c r="Y713" i="1"/>
  <c r="Y712" i="1"/>
  <c r="Y711" i="1"/>
  <c r="Y710" i="1"/>
  <c r="Y709" i="1"/>
  <c r="Y708" i="1"/>
  <c r="Y1101" i="1"/>
  <c r="Y1091" i="1"/>
  <c r="Y1071" i="1"/>
  <c r="Y1070" i="1"/>
  <c r="Y1061" i="1"/>
  <c r="Y1060" i="1"/>
  <c r="Y1059" i="1"/>
  <c r="Y1047" i="1"/>
  <c r="Y1026" i="1"/>
  <c r="Y1025" i="1"/>
  <c r="Y1014" i="1"/>
  <c r="Y1013" i="1"/>
  <c r="Y1010" i="1"/>
  <c r="Y1007" i="1"/>
  <c r="Y992" i="1"/>
  <c r="Y989" i="1"/>
  <c r="Y988" i="1"/>
  <c r="Y971" i="1"/>
  <c r="Y960" i="1"/>
  <c r="Y956" i="1"/>
  <c r="Y950" i="1"/>
  <c r="Y949" i="1"/>
  <c r="Y948" i="1"/>
  <c r="Y947" i="1"/>
  <c r="Y929" i="1"/>
  <c r="Y921" i="1"/>
  <c r="Y919" i="1"/>
  <c r="Y918" i="1"/>
  <c r="Y917" i="1"/>
  <c r="Y916" i="1"/>
  <c r="Y915" i="1"/>
  <c r="Y914" i="1"/>
  <c r="Y913" i="1"/>
  <c r="Y897" i="1"/>
  <c r="Y900" i="1"/>
  <c r="Y896" i="1"/>
  <c r="Y890" i="1"/>
  <c r="Y889" i="1"/>
  <c r="Y888" i="1"/>
  <c r="Y885" i="1"/>
  <c r="Y879" i="1"/>
  <c r="Y875" i="1"/>
  <c r="Y874" i="1"/>
  <c r="Y873" i="1"/>
  <c r="Y872" i="1"/>
  <c r="Y871" i="1"/>
  <c r="Y870" i="1"/>
  <c r="Y869" i="1"/>
  <c r="Y866" i="1"/>
  <c r="Y860" i="1"/>
  <c r="Y858" i="1"/>
  <c r="Y857" i="1"/>
  <c r="Y859" i="1"/>
  <c r="Y855" i="1"/>
  <c r="Y847" i="1"/>
  <c r="Y846" i="1"/>
  <c r="Y832" i="1"/>
  <c r="Y827" i="1"/>
  <c r="Y826" i="1"/>
  <c r="Y822" i="1"/>
  <c r="Y818" i="1"/>
  <c r="Y817" i="1"/>
  <c r="Y816" i="1"/>
  <c r="Y815" i="1"/>
  <c r="Y744" i="1"/>
  <c r="Y737" i="1"/>
  <c r="Y723" i="1"/>
  <c r="Y718" i="1"/>
  <c r="Y707" i="1"/>
  <c r="Y706" i="1"/>
  <c r="Y704" i="1"/>
  <c r="Y703" i="1"/>
  <c r="Y702" i="1"/>
  <c r="Y701" i="1"/>
  <c r="Y700" i="1"/>
  <c r="Y699" i="1"/>
  <c r="Y698" i="1"/>
  <c r="Y697" i="1"/>
  <c r="Y696" i="1"/>
  <c r="Y695" i="1"/>
  <c r="Y693" i="1"/>
  <c r="Y692" i="1"/>
  <c r="Y688" i="1"/>
  <c r="Y687" i="1"/>
  <c r="Y691" i="1"/>
  <c r="Y690" i="1"/>
  <c r="Y689" i="1"/>
  <c r="Y686" i="1"/>
  <c r="Y685" i="1"/>
  <c r="Y684" i="1"/>
  <c r="Y683" i="1"/>
  <c r="Y682" i="1"/>
  <c r="Y680" i="1"/>
  <c r="Y679" i="1"/>
  <c r="Y678" i="1"/>
  <c r="Y677" i="1"/>
  <c r="Y676" i="1"/>
  <c r="Y675" i="1"/>
  <c r="Y674" i="1"/>
  <c r="Y673" i="1"/>
  <c r="Y671" i="1"/>
  <c r="Y670" i="1"/>
  <c r="Y667" i="1"/>
  <c r="Y666" i="1"/>
  <c r="Y663" i="1"/>
  <c r="Y662" i="1"/>
  <c r="Y659" i="1"/>
  <c r="Y658" i="1"/>
  <c r="Y661" i="1"/>
  <c r="Y657" i="1"/>
  <c r="Y656" i="1"/>
  <c r="Y654" i="1"/>
  <c r="Y653" i="1"/>
  <c r="Y652" i="1"/>
  <c r="Y651" i="1"/>
  <c r="Y650" i="1"/>
  <c r="Y647" i="1"/>
  <c r="Y646" i="1"/>
  <c r="Y649" i="1"/>
  <c r="Y645" i="1"/>
  <c r="Y642" i="1"/>
  <c r="Y641" i="1"/>
  <c r="Y640" i="1"/>
  <c r="Y639" i="1"/>
  <c r="Y638" i="1"/>
  <c r="Y637" i="1"/>
  <c r="Y635" i="1"/>
  <c r="Y634" i="1"/>
  <c r="Y632" i="1"/>
  <c r="Y631" i="1"/>
  <c r="Y628" i="1"/>
  <c r="Y627" i="1"/>
  <c r="Y621" i="1"/>
  <c r="Y618" i="1"/>
  <c r="Y617" i="1"/>
  <c r="Y613" i="1"/>
  <c r="Y612" i="1"/>
  <c r="Y615" i="1"/>
  <c r="Y614" i="1"/>
  <c r="Y611" i="1"/>
  <c r="Y610" i="1"/>
  <c r="Y603" i="1"/>
  <c r="Y602" i="1"/>
  <c r="Y606" i="1"/>
  <c r="Y605" i="1"/>
  <c r="Y604" i="1"/>
  <c r="Y601" i="1"/>
  <c r="Y600" i="1"/>
  <c r="Y599" i="1"/>
  <c r="Y596" i="1"/>
  <c r="Y595" i="1"/>
  <c r="Y594" i="1"/>
  <c r="Y593" i="1"/>
  <c r="Y592" i="1"/>
  <c r="Y591" i="1"/>
  <c r="Y590" i="1"/>
  <c r="Y589" i="1"/>
  <c r="Y588" i="1"/>
  <c r="Y587" i="1"/>
  <c r="Y586" i="1"/>
  <c r="Y585" i="1"/>
  <c r="Y584" i="1"/>
  <c r="Y583" i="1"/>
  <c r="Y582" i="1"/>
  <c r="Y581" i="1"/>
  <c r="Y580" i="1"/>
  <c r="Y579" i="1"/>
  <c r="Y578" i="1"/>
  <c r="Y577" i="1"/>
  <c r="Y576" i="1"/>
  <c r="Y574" i="1"/>
  <c r="Y569" i="1"/>
  <c r="AM1180" i="1" l="1"/>
  <c r="AM1173" i="1"/>
  <c r="AS1195" i="1"/>
  <c r="AV1195" i="1" s="1"/>
  <c r="AM1186" i="1"/>
  <c r="AM1185" i="1"/>
  <c r="AM1184" i="1"/>
  <c r="AM1174" i="1"/>
  <c r="AM1106" i="1"/>
  <c r="AM1172" i="1"/>
  <c r="AP1147" i="1"/>
  <c r="AJ1113" i="1"/>
  <c r="AX1184" i="1"/>
  <c r="AI1110" i="1"/>
  <c r="AH1107" i="1"/>
  <c r="AX1180" i="1"/>
  <c r="AS1106" i="1"/>
  <c r="AT1106" i="1" s="1"/>
  <c r="AS1174" i="1"/>
  <c r="AU1174" i="1" s="1"/>
  <c r="AX1174" i="1"/>
  <c r="AH1110" i="1"/>
  <c r="AS1105" i="1"/>
  <c r="AU1105" i="1" s="1"/>
  <c r="AX1190" i="1"/>
  <c r="AS1185" i="1"/>
  <c r="AT1185" i="1" s="1"/>
  <c r="AK1193" i="1"/>
  <c r="AS1190" i="1"/>
  <c r="AV1190" i="1" s="1"/>
  <c r="AH1190" i="1"/>
  <c r="BA1174" i="1"/>
  <c r="AX1186" i="1"/>
  <c r="AS1184" i="1"/>
  <c r="AU1184" i="1" s="1"/>
  <c r="AI1193" i="1"/>
  <c r="AS1196" i="1"/>
  <c r="AV1196" i="1" s="1"/>
  <c r="AI1180" i="1"/>
  <c r="AX1185" i="1"/>
  <c r="AM1190" i="1"/>
  <c r="AM1143" i="1"/>
  <c r="AX1146" i="1"/>
  <c r="AS1118" i="1"/>
  <c r="AU1118" i="1" s="1"/>
  <c r="AP1141" i="1"/>
  <c r="AX1105" i="1"/>
  <c r="X1121" i="1"/>
  <c r="W1174" i="1"/>
  <c r="AS1111" i="1"/>
  <c r="AV1111" i="1" s="1"/>
  <c r="BA1146" i="1"/>
  <c r="AI1174" i="1"/>
  <c r="AH1111" i="1"/>
  <c r="AX1154" i="1"/>
  <c r="AS1143" i="1"/>
  <c r="AT1143" i="1" s="1"/>
  <c r="BA1196" i="1"/>
  <c r="AX1196" i="1"/>
  <c r="X1118" i="1"/>
  <c r="X1105" i="1"/>
  <c r="W1141" i="1"/>
  <c r="BA1173" i="1"/>
  <c r="AP1159" i="1"/>
  <c r="AP1169" i="1"/>
  <c r="BA1172" i="1"/>
  <c r="AI1172" i="1"/>
  <c r="AM1194" i="1"/>
  <c r="BA1118" i="1"/>
  <c r="AS1141" i="1"/>
  <c r="AT1141" i="1" s="1"/>
  <c r="AH1185" i="1"/>
  <c r="W1189" i="1"/>
  <c r="AH1106" i="1"/>
  <c r="BA1185" i="1"/>
  <c r="X1196" i="1"/>
  <c r="AP1112" i="1"/>
  <c r="BA1184" i="1"/>
  <c r="AJ1184" i="1"/>
  <c r="W1193" i="1"/>
  <c r="BA1190" i="1"/>
  <c r="AS1173" i="1"/>
  <c r="AT1173" i="1" s="1"/>
  <c r="AI1190" i="1"/>
  <c r="W1188" i="1"/>
  <c r="AS1168" i="1"/>
  <c r="AU1168" i="1" s="1"/>
  <c r="AK1168" i="1"/>
  <c r="AS1172" i="1"/>
  <c r="W1187" i="1"/>
  <c r="AP1196" i="1"/>
  <c r="AS1159" i="1"/>
  <c r="AU1159" i="1" s="1"/>
  <c r="X1159" i="1"/>
  <c r="AJ1168" i="1"/>
  <c r="AP1195" i="1"/>
  <c r="AK1146" i="1"/>
  <c r="AS1154" i="1"/>
  <c r="AU1154" i="1" s="1"/>
  <c r="X1154" i="1"/>
  <c r="AI1168" i="1"/>
  <c r="BA1180" i="1"/>
  <c r="AI1173" i="1"/>
  <c r="AS1187" i="1"/>
  <c r="X1195" i="1"/>
  <c r="AK1147" i="1"/>
  <c r="AX1166" i="1"/>
  <c r="AM1167" i="1"/>
  <c r="X1192" i="1"/>
  <c r="AP1146" i="1"/>
  <c r="AI1146" i="1"/>
  <c r="BA1166" i="1"/>
  <c r="AP1166" i="1"/>
  <c r="AJ1190" i="1"/>
  <c r="AH1186" i="1"/>
  <c r="W1191" i="1"/>
  <c r="AJ1192" i="1"/>
  <c r="AS1194" i="1"/>
  <c r="AV1194" i="1" s="1"/>
  <c r="X1191" i="1"/>
  <c r="BA1195" i="1"/>
  <c r="AS1193" i="1"/>
  <c r="AU1193" i="1" s="1"/>
  <c r="BA1194" i="1"/>
  <c r="W1194" i="1"/>
  <c r="W1192" i="1"/>
  <c r="AM1193" i="1"/>
  <c r="AI1191" i="1"/>
  <c r="AT1195" i="1"/>
  <c r="AM1192" i="1"/>
  <c r="AK1194" i="1"/>
  <c r="AK1191" i="1"/>
  <c r="AP1191" i="1"/>
  <c r="AJ1191" i="1"/>
  <c r="AK1195" i="1"/>
  <c r="AX1191" i="1"/>
  <c r="BA1193" i="1"/>
  <c r="AX1192" i="1"/>
  <c r="AK1192" i="1"/>
  <c r="AI1192" i="1"/>
  <c r="BA1191" i="1"/>
  <c r="AJ1196" i="1"/>
  <c r="AH1196" i="1"/>
  <c r="BA1192" i="1"/>
  <c r="AJ1195" i="1"/>
  <c r="AK1196" i="1"/>
  <c r="AJ1193" i="1"/>
  <c r="AU1191" i="1"/>
  <c r="AT1191" i="1"/>
  <c r="AV1191" i="1"/>
  <c r="AU1192" i="1"/>
  <c r="AT1192" i="1"/>
  <c r="AV1192" i="1"/>
  <c r="AX1195" i="1"/>
  <c r="AH1195" i="1"/>
  <c r="AX1194" i="1"/>
  <c r="AH1194" i="1"/>
  <c r="AX1193" i="1"/>
  <c r="AI1194" i="1"/>
  <c r="X1189" i="1"/>
  <c r="X1188" i="1"/>
  <c r="AJ1187" i="1"/>
  <c r="AI1189" i="1"/>
  <c r="AU1189" i="1"/>
  <c r="AV1189" i="1"/>
  <c r="AT1189" i="1"/>
  <c r="AU1188" i="1"/>
  <c r="AV1188" i="1"/>
  <c r="AT1188" i="1"/>
  <c r="AI1188" i="1"/>
  <c r="AF1189" i="1"/>
  <c r="BA1189" i="1"/>
  <c r="AK1189" i="1"/>
  <c r="AI1187" i="1"/>
  <c r="AF1188" i="1"/>
  <c r="BA1188" i="1"/>
  <c r="AV1187" i="1"/>
  <c r="AP1189" i="1"/>
  <c r="AK1188" i="1"/>
  <c r="AH1189" i="1"/>
  <c r="AF1187" i="1"/>
  <c r="BA1187" i="1"/>
  <c r="AP1188" i="1"/>
  <c r="AK1187" i="1"/>
  <c r="AH1188" i="1"/>
  <c r="AP1187" i="1"/>
  <c r="X1173" i="1"/>
  <c r="X1172" i="1"/>
  <c r="AS1186" i="1"/>
  <c r="X1190" i="1"/>
  <c r="X1186" i="1"/>
  <c r="X1185" i="1"/>
  <c r="AS1180" i="1"/>
  <c r="X1184" i="1"/>
  <c r="BA1186" i="1"/>
  <c r="X1180" i="1"/>
  <c r="AH1184" i="1"/>
  <c r="AK1184" i="1"/>
  <c r="AK1180" i="1"/>
  <c r="AK1174" i="1"/>
  <c r="AK1173" i="1"/>
  <c r="AK1172" i="1"/>
  <c r="AK1186" i="1"/>
  <c r="AJ1186" i="1"/>
  <c r="AK1185" i="1"/>
  <c r="AJ1185" i="1"/>
  <c r="W1166" i="1"/>
  <c r="W1169" i="1"/>
  <c r="BA1169" i="1"/>
  <c r="AS1166" i="1"/>
  <c r="W1167" i="1"/>
  <c r="AX1169" i="1"/>
  <c r="W1168" i="1"/>
  <c r="AS1167" i="1"/>
  <c r="AT1167" i="1" s="1"/>
  <c r="X1169" i="1"/>
  <c r="AP1168" i="1"/>
  <c r="AI1167" i="1"/>
  <c r="AU1169" i="1"/>
  <c r="AT1169" i="1"/>
  <c r="AJ1166" i="1"/>
  <c r="AH1166" i="1"/>
  <c r="AK1167" i="1"/>
  <c r="AI1166" i="1"/>
  <c r="AX1168" i="1"/>
  <c r="AI1169" i="1"/>
  <c r="AK1169" i="1"/>
  <c r="AF1168" i="1"/>
  <c r="AH1169" i="1"/>
  <c r="BA1167" i="1"/>
  <c r="AX1167" i="1"/>
  <c r="AJ1167" i="1"/>
  <c r="AF1159" i="1"/>
  <c r="BA1159" i="1"/>
  <c r="AK1159" i="1"/>
  <c r="BA1154" i="1"/>
  <c r="AK1154" i="1"/>
  <c r="AJ1159" i="1"/>
  <c r="AJ1154" i="1"/>
  <c r="AH1154" i="1"/>
  <c r="AH1159" i="1"/>
  <c r="AP1154" i="1"/>
  <c r="AT1147" i="1"/>
  <c r="AU1147" i="1"/>
  <c r="AT1146" i="1"/>
  <c r="AV1146" i="1"/>
  <c r="W1146" i="1"/>
  <c r="W1147" i="1"/>
  <c r="W1143" i="1"/>
  <c r="AF1141" i="1"/>
  <c r="X1146" i="1"/>
  <c r="BA1143" i="1"/>
  <c r="X1147" i="1"/>
  <c r="BA1141" i="1"/>
  <c r="AU1146" i="1"/>
  <c r="AJ1146" i="1"/>
  <c r="AI1147" i="1"/>
  <c r="AI1141" i="1"/>
  <c r="AK1143" i="1"/>
  <c r="AI1143" i="1"/>
  <c r="AK1141" i="1"/>
  <c r="AH1141" i="1"/>
  <c r="AX1147" i="1"/>
  <c r="AV1147" i="1"/>
  <c r="AJ1147" i="1"/>
  <c r="AF1147" i="1"/>
  <c r="AX1143" i="1"/>
  <c r="AJ1143" i="1"/>
  <c r="AK1121" i="1"/>
  <c r="BA1135" i="1"/>
  <c r="W1106" i="1"/>
  <c r="AX1135" i="1"/>
  <c r="X1135" i="1"/>
  <c r="AM1113" i="1"/>
  <c r="AM1114" i="1"/>
  <c r="W1121" i="1"/>
  <c r="AX1111" i="1"/>
  <c r="AP1125" i="1"/>
  <c r="AI1107" i="1"/>
  <c r="AX1110" i="1"/>
  <c r="W1110" i="1"/>
  <c r="W1107" i="1"/>
  <c r="AK1107" i="1"/>
  <c r="AS1124" i="1"/>
  <c r="AU1124" i="1" s="1"/>
  <c r="X1107" i="1"/>
  <c r="AH1121" i="1"/>
  <c r="X1124" i="1"/>
  <c r="AK1135" i="1"/>
  <c r="W1125" i="1"/>
  <c r="W1135" i="1"/>
  <c r="AS1125" i="1"/>
  <c r="AX1125" i="1"/>
  <c r="AJ1125" i="1"/>
  <c r="AJ1135" i="1"/>
  <c r="BA1125" i="1"/>
  <c r="AI1125" i="1"/>
  <c r="AK1125" i="1"/>
  <c r="AI1135" i="1"/>
  <c r="AU1135" i="1"/>
  <c r="AV1135" i="1"/>
  <c r="AT1135" i="1"/>
  <c r="AP1135" i="1"/>
  <c r="AT1121" i="1"/>
  <c r="AP1124" i="1"/>
  <c r="AX1121" i="1"/>
  <c r="BA1121" i="1"/>
  <c r="AK1124" i="1"/>
  <c r="BA1124" i="1"/>
  <c r="AX1124" i="1"/>
  <c r="AH1124" i="1"/>
  <c r="AP1121" i="1"/>
  <c r="AV1121" i="1"/>
  <c r="AJ1121" i="1"/>
  <c r="AJ1124" i="1"/>
  <c r="AT1113" i="1"/>
  <c r="AU1113" i="1"/>
  <c r="BA1106" i="1"/>
  <c r="BA1105" i="1"/>
  <c r="AX1118" i="1"/>
  <c r="X1114" i="1"/>
  <c r="AX1113" i="1"/>
  <c r="X1113" i="1"/>
  <c r="W1114" i="1"/>
  <c r="X1112" i="1"/>
  <c r="W1113" i="1"/>
  <c r="X1111" i="1"/>
  <c r="W1112" i="1"/>
  <c r="AX1106" i="1"/>
  <c r="X1110" i="1"/>
  <c r="AM1111" i="1"/>
  <c r="AM1110" i="1"/>
  <c r="AV1113" i="1"/>
  <c r="AP1107" i="1"/>
  <c r="AT1114" i="1"/>
  <c r="AK1105" i="1"/>
  <c r="AU1114" i="1"/>
  <c r="AJ1118" i="1"/>
  <c r="AK1118" i="1"/>
  <c r="AI1105" i="1"/>
  <c r="AF1113" i="1"/>
  <c r="BA1114" i="1"/>
  <c r="AX1107" i="1"/>
  <c r="AK1114" i="1"/>
  <c r="AJ1106" i="1"/>
  <c r="AH1113" i="1"/>
  <c r="AK1113" i="1"/>
  <c r="AJ1105" i="1"/>
  <c r="AI1118" i="1"/>
  <c r="AI1106" i="1"/>
  <c r="AT1110" i="1"/>
  <c r="AU1110" i="1"/>
  <c r="AV1110" i="1"/>
  <c r="AT1107" i="1"/>
  <c r="AU1107" i="1"/>
  <c r="AV1107" i="1"/>
  <c r="AV1112" i="1"/>
  <c r="AT1112" i="1"/>
  <c r="AU1112" i="1"/>
  <c r="AF1111" i="1"/>
  <c r="AF1112" i="1"/>
  <c r="AJ1114" i="1"/>
  <c r="AF1110" i="1"/>
  <c r="BA1112" i="1"/>
  <c r="AP1118" i="1"/>
  <c r="AP1105" i="1"/>
  <c r="AK1112" i="1"/>
  <c r="AI1114" i="1"/>
  <c r="AF1107" i="1"/>
  <c r="AX1114" i="1"/>
  <c r="AK1111" i="1"/>
  <c r="AJ1112" i="1"/>
  <c r="AK1110" i="1"/>
  <c r="AJ1111" i="1"/>
  <c r="AI1112" i="1"/>
  <c r="AU1195" i="1" l="1"/>
  <c r="AT1105" i="1"/>
  <c r="AU1141" i="1"/>
  <c r="AU1106" i="1"/>
  <c r="AT1184" i="1"/>
  <c r="AT1174" i="1"/>
  <c r="AV1185" i="1"/>
  <c r="AV1106" i="1"/>
  <c r="AV1174" i="1"/>
  <c r="AV1105" i="1"/>
  <c r="AT1196" i="1"/>
  <c r="AV1184" i="1"/>
  <c r="AU1111" i="1"/>
  <c r="AU1196" i="1"/>
  <c r="AT1111" i="1"/>
  <c r="AU1190" i="1"/>
  <c r="AU1185" i="1"/>
  <c r="AT1190" i="1"/>
  <c r="AV1118" i="1"/>
  <c r="AU1143" i="1"/>
  <c r="AT1193" i="1"/>
  <c r="AV1141" i="1"/>
  <c r="AT1118" i="1"/>
  <c r="AV1143" i="1"/>
  <c r="AV1168" i="1"/>
  <c r="AT1168" i="1"/>
  <c r="AT1124" i="1"/>
  <c r="AT1194" i="1"/>
  <c r="AU1194" i="1"/>
  <c r="AU1167" i="1"/>
  <c r="AV1167" i="1"/>
  <c r="AV1173" i="1"/>
  <c r="AU1172" i="1"/>
  <c r="AT1172" i="1"/>
  <c r="AV1172" i="1"/>
  <c r="AT1159" i="1"/>
  <c r="AT1154" i="1"/>
  <c r="AU1187" i="1"/>
  <c r="AT1187" i="1"/>
  <c r="AV1154" i="1"/>
  <c r="AU1173" i="1"/>
  <c r="AV1159" i="1"/>
  <c r="AV1193" i="1"/>
  <c r="AV1186" i="1"/>
  <c r="AU1186" i="1"/>
  <c r="AT1186" i="1"/>
  <c r="AT1180" i="1"/>
  <c r="AU1180" i="1"/>
  <c r="AV1180" i="1"/>
  <c r="AT1166" i="1"/>
  <c r="AV1166" i="1"/>
  <c r="AU1166" i="1"/>
  <c r="AV1124" i="1"/>
  <c r="AT1125" i="1"/>
  <c r="AU1125" i="1"/>
  <c r="AV1125" i="1"/>
  <c r="BD2" i="1" l="1"/>
  <c r="BD3" i="1"/>
  <c r="BD4" i="1"/>
  <c r="BD7" i="1"/>
  <c r="BD9" i="1"/>
  <c r="BD10" i="1"/>
  <c r="BD12" i="1"/>
  <c r="BD14" i="1"/>
  <c r="BD15" i="1"/>
  <c r="BD16" i="1"/>
  <c r="BD19" i="1"/>
  <c r="BD20" i="1"/>
  <c r="BD21" i="1"/>
  <c r="BD24" i="1"/>
  <c r="BD25" i="1"/>
  <c r="BD26" i="1"/>
  <c r="BD29" i="1"/>
  <c r="BD41" i="1"/>
  <c r="BD42" i="1"/>
  <c r="BD43" i="1"/>
  <c r="BD44" i="1"/>
  <c r="BD45" i="1"/>
  <c r="BD46" i="1"/>
  <c r="BD47" i="1"/>
  <c r="BD48" i="1"/>
  <c r="BD49" i="1"/>
  <c r="BD50" i="1"/>
  <c r="BD51" i="1"/>
  <c r="BD54" i="1"/>
  <c r="BD57" i="1"/>
  <c r="BD58" i="1"/>
  <c r="BD59" i="1"/>
  <c r="BD64" i="1"/>
  <c r="BD65" i="1"/>
  <c r="BD68" i="1"/>
  <c r="BD73" i="1"/>
  <c r="BD74" i="1"/>
  <c r="BD75" i="1"/>
  <c r="BD76" i="1"/>
  <c r="BD77" i="1"/>
  <c r="BD78" i="1"/>
  <c r="BD79" i="1"/>
  <c r="BD82" i="1"/>
  <c r="BD83" i="1"/>
  <c r="BD84" i="1"/>
  <c r="BD85" i="1"/>
  <c r="BD88" i="1"/>
  <c r="BD89" i="1"/>
  <c r="BD90" i="1"/>
  <c r="BD93" i="1"/>
  <c r="BD96" i="1"/>
  <c r="BD97" i="1"/>
  <c r="BD98" i="1"/>
  <c r="BD100" i="1"/>
  <c r="BD101" i="1"/>
  <c r="BD108" i="1"/>
  <c r="BD109" i="1"/>
  <c r="BD112" i="1"/>
  <c r="BD118" i="1"/>
  <c r="BD119" i="1"/>
  <c r="BD123" i="1"/>
  <c r="BD129" i="1"/>
  <c r="BD130" i="1"/>
  <c r="BD131" i="1"/>
  <c r="BD134" i="1"/>
  <c r="BD135" i="1"/>
  <c r="BD136" i="1"/>
  <c r="BD137" i="1"/>
  <c r="BD140" i="1"/>
  <c r="BD143" i="1"/>
  <c r="BD144" i="1"/>
  <c r="BD145" i="1"/>
  <c r="BD147" i="1"/>
  <c r="BD148" i="1"/>
  <c r="BD149" i="1"/>
  <c r="BD150" i="1"/>
  <c r="BD151" i="1"/>
  <c r="BD154" i="1"/>
  <c r="BD163" i="1"/>
  <c r="BD164" i="1"/>
  <c r="BD165" i="1"/>
  <c r="BD166" i="1"/>
  <c r="BD167" i="1"/>
  <c r="BD168" i="1"/>
  <c r="BD169" i="1"/>
  <c r="BD170" i="1"/>
  <c r="BD171" i="1"/>
  <c r="BD172" i="1"/>
  <c r="BD173" i="1"/>
  <c r="BD176" i="1"/>
  <c r="BD179" i="1"/>
  <c r="BD180" i="1"/>
  <c r="BD181" i="1"/>
  <c r="BD182" i="1"/>
  <c r="BD183" i="1"/>
  <c r="BD184" i="1"/>
  <c r="BD185" i="1"/>
  <c r="BD188" i="1"/>
  <c r="BD190" i="1"/>
  <c r="BD191" i="1"/>
  <c r="BD192" i="1"/>
  <c r="BD193" i="1"/>
  <c r="BD196" i="1"/>
  <c r="BD197" i="1"/>
  <c r="BD198" i="1"/>
  <c r="BD199" i="1"/>
  <c r="BD200" i="1"/>
  <c r="BD201" i="1"/>
  <c r="BD202" i="1"/>
  <c r="BD203" i="1"/>
  <c r="BD205" i="1"/>
  <c r="BD208" i="1"/>
  <c r="BD209" i="1"/>
  <c r="BD210" i="1"/>
  <c r="BD211" i="1"/>
  <c r="BD212" i="1"/>
  <c r="BD213" i="1"/>
  <c r="BD214" i="1"/>
  <c r="BD215" i="1"/>
  <c r="BD218" i="1"/>
  <c r="BD219" i="1"/>
  <c r="BD220" i="1"/>
  <c r="BD221" i="1"/>
  <c r="BD222" i="1"/>
  <c r="BD223" i="1"/>
  <c r="BD224" i="1"/>
  <c r="BD225" i="1"/>
  <c r="BD226" i="1"/>
  <c r="BD227" i="1"/>
  <c r="BD228" i="1"/>
  <c r="BD229" i="1"/>
  <c r="BD230" i="1"/>
  <c r="BD231" i="1"/>
  <c r="BD232" i="1"/>
  <c r="BD233" i="1"/>
  <c r="BD234" i="1"/>
  <c r="BD235" i="1"/>
  <c r="BD239" i="1"/>
  <c r="BD242" i="1"/>
  <c r="BD243" i="1"/>
  <c r="BD244" i="1"/>
  <c r="BD247" i="1"/>
  <c r="BD248" i="1"/>
  <c r="BD249" i="1"/>
  <c r="BD250" i="1"/>
  <c r="BD251" i="1"/>
  <c r="BD258" i="1"/>
  <c r="BD259" i="1"/>
  <c r="BD260" i="1"/>
  <c r="BD261" i="1"/>
  <c r="BD262" i="1"/>
  <c r="BD263" i="1"/>
  <c r="BD265" i="1"/>
  <c r="BD266" i="1"/>
  <c r="BD268" i="1"/>
  <c r="BD269" i="1"/>
  <c r="BD270" i="1"/>
  <c r="BD273" i="1"/>
  <c r="BD274" i="1"/>
  <c r="BD275" i="1"/>
  <c r="BD278" i="1"/>
  <c r="BD279" i="1"/>
  <c r="BD280" i="1"/>
  <c r="BD281" i="1"/>
  <c r="BD282" i="1"/>
  <c r="BD288" i="1"/>
  <c r="BD289" i="1"/>
  <c r="BD291" i="1"/>
  <c r="BD293" i="1"/>
  <c r="BD297" i="1"/>
  <c r="BD298" i="1"/>
  <c r="BD299" i="1"/>
  <c r="BD301" i="1"/>
  <c r="BD302" i="1"/>
  <c r="BD303" i="1"/>
  <c r="BD304" i="1"/>
  <c r="BD305" i="1"/>
  <c r="BD306" i="1"/>
  <c r="BD307" i="1"/>
  <c r="BD308" i="1"/>
  <c r="BD309" i="1"/>
  <c r="BD310" i="1"/>
  <c r="BD311" i="1"/>
  <c r="BD312" i="1"/>
  <c r="BD313" i="1"/>
  <c r="BD314" i="1"/>
  <c r="BD315" i="1"/>
  <c r="BD316" i="1"/>
  <c r="BD317" i="1"/>
  <c r="BD318" i="1"/>
  <c r="BD321" i="1"/>
  <c r="BD322" i="1"/>
  <c r="BD325" i="1"/>
  <c r="BD326" i="1"/>
  <c r="BD327" i="1"/>
  <c r="BD328" i="1"/>
  <c r="BD329" i="1"/>
  <c r="BD330" i="1"/>
  <c r="BD333" i="1"/>
  <c r="BD336" i="1"/>
  <c r="BD338" i="1"/>
  <c r="BD339" i="1"/>
  <c r="BD340" i="1"/>
  <c r="BD343" i="1"/>
  <c r="BD344" i="1"/>
  <c r="BD345" i="1"/>
  <c r="BD346" i="1"/>
  <c r="BD351" i="1"/>
  <c r="BD352" i="1"/>
  <c r="BD353" i="1"/>
  <c r="BD354" i="1"/>
  <c r="BD355" i="1"/>
  <c r="BD356" i="1"/>
  <c r="BD357" i="1"/>
  <c r="BD363" i="1"/>
  <c r="BD364" i="1"/>
  <c r="BD365" i="1"/>
  <c r="BD366" i="1"/>
  <c r="BD370" i="1"/>
  <c r="BD371" i="1"/>
  <c r="BD372" i="1"/>
  <c r="BD373" i="1"/>
  <c r="BD377" i="1"/>
  <c r="BD378" i="1"/>
  <c r="BD381" i="1"/>
  <c r="BD382" i="1"/>
  <c r="BD383" i="1"/>
  <c r="BD384" i="1"/>
  <c r="BD385" i="1"/>
  <c r="BD386" i="1"/>
  <c r="BD387" i="1"/>
  <c r="BD388" i="1"/>
  <c r="BD389" i="1"/>
  <c r="BD390" i="1"/>
  <c r="BD396" i="1"/>
  <c r="BD397" i="1"/>
  <c r="BD398" i="1"/>
  <c r="BD399" i="1"/>
  <c r="BD400" i="1"/>
  <c r="BD401" i="1"/>
  <c r="BD402" i="1"/>
  <c r="BD403" i="1"/>
  <c r="BD404" i="1"/>
  <c r="BD405" i="1"/>
  <c r="BD406" i="1"/>
  <c r="BD407" i="1"/>
  <c r="BD408" i="1"/>
  <c r="BD409" i="1"/>
  <c r="BD410" i="1"/>
  <c r="BD411" i="1"/>
  <c r="BD412" i="1"/>
  <c r="BD413" i="1"/>
  <c r="BD414" i="1"/>
  <c r="BD415" i="1"/>
  <c r="BD416" i="1"/>
  <c r="BD417" i="1"/>
  <c r="BD418" i="1"/>
  <c r="BD419" i="1"/>
  <c r="BD420" i="1"/>
  <c r="BD421" i="1"/>
  <c r="BD428" i="1"/>
  <c r="BD429" i="1"/>
  <c r="BD430" i="1"/>
  <c r="BD431" i="1"/>
  <c r="BD432" i="1"/>
  <c r="BD433" i="1"/>
  <c r="BD435" i="1"/>
  <c r="BD436" i="1"/>
  <c r="BD439" i="1"/>
  <c r="BD440" i="1"/>
  <c r="BD443" i="1"/>
  <c r="BD444" i="1"/>
  <c r="BD445" i="1"/>
  <c r="BD446" i="1"/>
  <c r="BD447" i="1"/>
  <c r="BD448" i="1"/>
  <c r="BD455" i="1"/>
  <c r="BD456" i="1"/>
  <c r="BD458" i="1"/>
  <c r="BD459" i="1"/>
  <c r="BD464" i="1"/>
  <c r="BD465" i="1"/>
  <c r="BD468" i="1"/>
  <c r="BD471" i="1"/>
  <c r="BD472" i="1"/>
  <c r="BD473" i="1"/>
  <c r="BD474" i="1"/>
  <c r="BD480" i="1"/>
  <c r="BD481" i="1"/>
  <c r="BD484" i="1"/>
  <c r="BD485" i="1"/>
  <c r="BD486" i="1"/>
  <c r="BD487" i="1"/>
  <c r="BD488" i="1"/>
  <c r="BD491" i="1"/>
  <c r="BD492" i="1"/>
  <c r="BD495" i="1"/>
  <c r="BD496" i="1"/>
  <c r="BD497" i="1"/>
  <c r="BD498" i="1"/>
  <c r="BD501" i="1"/>
  <c r="BD504" i="1"/>
  <c r="BD507" i="1"/>
  <c r="BD510" i="1"/>
  <c r="BD511" i="1"/>
  <c r="BD512" i="1"/>
  <c r="BD513" i="1"/>
  <c r="BD514" i="1"/>
  <c r="BD515" i="1"/>
  <c r="BD516" i="1"/>
  <c r="BD517" i="1"/>
  <c r="BD518" i="1"/>
  <c r="BD519" i="1"/>
  <c r="BD520" i="1"/>
  <c r="BD521" i="1"/>
  <c r="BD522" i="1"/>
  <c r="BD523" i="1"/>
  <c r="BD524" i="1"/>
  <c r="BD525" i="1"/>
  <c r="BD526" i="1"/>
  <c r="BD527" i="1"/>
  <c r="BD528" i="1"/>
  <c r="BD529" i="1"/>
  <c r="BD530" i="1"/>
  <c r="BD531" i="1"/>
  <c r="BD532" i="1"/>
  <c r="BD533" i="1"/>
  <c r="BD534" i="1"/>
  <c r="BD535" i="1"/>
  <c r="BD536" i="1"/>
  <c r="BD537" i="1"/>
  <c r="BD555" i="1"/>
  <c r="BD556" i="1"/>
  <c r="BD557" i="1"/>
  <c r="BD558" i="1"/>
  <c r="BD561" i="1"/>
  <c r="BD564" i="1"/>
  <c r="BD567" i="1"/>
  <c r="BD568" i="1"/>
  <c r="BD569" i="1"/>
  <c r="BD570" i="1"/>
  <c r="BD571" i="1"/>
  <c r="BD572" i="1"/>
  <c r="BD573" i="1"/>
  <c r="BD575" i="1"/>
  <c r="BD574" i="1"/>
  <c r="BD576" i="1"/>
  <c r="BD577" i="1"/>
  <c r="BD578" i="1"/>
  <c r="BD579" i="1"/>
  <c r="BD580" i="1"/>
  <c r="BD581" i="1"/>
  <c r="BD582" i="1"/>
  <c r="BD583" i="1"/>
  <c r="BD584" i="1"/>
  <c r="BD585" i="1"/>
  <c r="BD586" i="1"/>
  <c r="BD587" i="1"/>
  <c r="BD588" i="1"/>
  <c r="BD589" i="1"/>
  <c r="BD590" i="1"/>
  <c r="BD591" i="1"/>
  <c r="BD592" i="1"/>
  <c r="BD597" i="1"/>
  <c r="BD598" i="1"/>
  <c r="BD593" i="1"/>
  <c r="BD594" i="1"/>
  <c r="BD595" i="1"/>
  <c r="BD596" i="1"/>
  <c r="BD599" i="1"/>
  <c r="BD600" i="1"/>
  <c r="BD601" i="1"/>
  <c r="BD604" i="1"/>
  <c r="BD605" i="1"/>
  <c r="BD606" i="1"/>
  <c r="BD607" i="1"/>
  <c r="BD608" i="1"/>
  <c r="BD609" i="1"/>
  <c r="BD610" i="1"/>
  <c r="BD611" i="1"/>
  <c r="BD616" i="1"/>
  <c r="BD614" i="1"/>
  <c r="BD615" i="1"/>
  <c r="BD619" i="1"/>
  <c r="BD620" i="1"/>
  <c r="BD622" i="1"/>
  <c r="BD623" i="1"/>
  <c r="BD625" i="1"/>
  <c r="BD626" i="1"/>
  <c r="BD629" i="1"/>
  <c r="BD633" i="1"/>
  <c r="BD636" i="1"/>
  <c r="BD643" i="1"/>
  <c r="BD644" i="1"/>
  <c r="BD648" i="1"/>
  <c r="BD649" i="1"/>
  <c r="BD655" i="1"/>
  <c r="BD660" i="1"/>
  <c r="BD661" i="1"/>
  <c r="BD664" i="1"/>
  <c r="BD668" i="1"/>
  <c r="BD669" i="1"/>
  <c r="BD672" i="1"/>
  <c r="BD677" i="1"/>
  <c r="BD678" i="1"/>
  <c r="BD681" i="1"/>
  <c r="BD682" i="1"/>
  <c r="BD683" i="1"/>
  <c r="BD689" i="1"/>
  <c r="BD690" i="1"/>
  <c r="BD691" i="1"/>
  <c r="BD694" i="1"/>
  <c r="BD695" i="1"/>
  <c r="BD696" i="1"/>
  <c r="BD697" i="1"/>
  <c r="BD698" i="1"/>
  <c r="BD700" i="1"/>
  <c r="BD706" i="1"/>
  <c r="BD707" i="1"/>
  <c r="BD718" i="1"/>
  <c r="BD723" i="1"/>
  <c r="BD737" i="1"/>
  <c r="BD744" i="1"/>
  <c r="BD815" i="1"/>
  <c r="BD816" i="1"/>
  <c r="BD817" i="1"/>
  <c r="BD818" i="1"/>
  <c r="BD822" i="1"/>
  <c r="BD826" i="1"/>
  <c r="BD827" i="1"/>
  <c r="BD832" i="1"/>
  <c r="BD846" i="1"/>
  <c r="BD847" i="1"/>
  <c r="BD855" i="1"/>
  <c r="BD859" i="1"/>
  <c r="BD857" i="1"/>
  <c r="BD858" i="1"/>
  <c r="BD860" i="1"/>
  <c r="BD866" i="1"/>
  <c r="BD869" i="1"/>
  <c r="BD870" i="1"/>
  <c r="BD871" i="1"/>
  <c r="BD872" i="1"/>
  <c r="BD873" i="1"/>
  <c r="BD874" i="1"/>
  <c r="BD875" i="1"/>
  <c r="BD879" i="1"/>
  <c r="BD885" i="1"/>
  <c r="BD888" i="1"/>
  <c r="BD889" i="1"/>
  <c r="BD890" i="1"/>
  <c r="BD896" i="1"/>
  <c r="BD900" i="1"/>
  <c r="BD897" i="1"/>
  <c r="BD913" i="1"/>
  <c r="BD914" i="1"/>
  <c r="BD915" i="1"/>
  <c r="BD916" i="1"/>
  <c r="BD917" i="1"/>
  <c r="BD918" i="1"/>
  <c r="BD919" i="1"/>
  <c r="BD921" i="1"/>
  <c r="BD929" i="1"/>
  <c r="BD947" i="1"/>
  <c r="BD948" i="1"/>
  <c r="BD949" i="1"/>
  <c r="BD950" i="1"/>
  <c r="BD956" i="1"/>
  <c r="BD960" i="1"/>
  <c r="BD971" i="1"/>
  <c r="BD988" i="1"/>
  <c r="BD989" i="1"/>
  <c r="BD992" i="1"/>
  <c r="BD1007" i="1"/>
  <c r="BD1010" i="1"/>
  <c r="BD1013" i="1"/>
  <c r="BD1014" i="1"/>
  <c r="BD1025" i="1"/>
  <c r="BD1026" i="1"/>
  <c r="BD1047" i="1"/>
  <c r="BD1059" i="1"/>
  <c r="BD1060" i="1"/>
  <c r="BD1061" i="1"/>
  <c r="BD1070" i="1"/>
  <c r="BD1071" i="1"/>
  <c r="BD1091" i="1"/>
  <c r="BD1101" i="1"/>
  <c r="BD708" i="1"/>
  <c r="BD710" i="1"/>
  <c r="BD715" i="1"/>
  <c r="BD717" i="1"/>
  <c r="BD716" i="1"/>
  <c r="BD720" i="1"/>
  <c r="BD721" i="1"/>
  <c r="BD722" i="1"/>
  <c r="BD728" i="1"/>
  <c r="BD729" i="1"/>
  <c r="BD732" i="1"/>
  <c r="BD735" i="1"/>
  <c r="BD766" i="1"/>
  <c r="BD763" i="1"/>
  <c r="BD764" i="1"/>
  <c r="BD765" i="1"/>
  <c r="BD767" i="1"/>
  <c r="BD770" i="1"/>
  <c r="BD776" i="1"/>
  <c r="BD777" i="1"/>
  <c r="BD773" i="1"/>
  <c r="BD774" i="1"/>
  <c r="BD775" i="1"/>
  <c r="BD778" i="1"/>
  <c r="BD782" i="1"/>
  <c r="BD783" i="1"/>
  <c r="BD784" i="1"/>
  <c r="BD785" i="1"/>
  <c r="BD786" i="1"/>
  <c r="BD789" i="1"/>
  <c r="BD790" i="1"/>
  <c r="BD793" i="1"/>
  <c r="BD799" i="1"/>
  <c r="BD800" i="1"/>
  <c r="BD796" i="1"/>
  <c r="BD797" i="1"/>
  <c r="BD798" i="1"/>
  <c r="BD803" i="1"/>
  <c r="BD806" i="1"/>
  <c r="BD821" i="1"/>
  <c r="BD825" i="1"/>
  <c r="BD835" i="1"/>
  <c r="BD840" i="1"/>
  <c r="BD843" i="1"/>
  <c r="BD844" i="1"/>
  <c r="BD856" i="1"/>
  <c r="BD861" i="1"/>
  <c r="BD862" i="1"/>
  <c r="BD863" i="1"/>
  <c r="BD864" i="1"/>
  <c r="BD865" i="1"/>
  <c r="BD867" i="1"/>
  <c r="BD868" i="1"/>
  <c r="BD876" i="1"/>
  <c r="BD881" i="1"/>
  <c r="BD882" i="1"/>
  <c r="BD883" i="1"/>
  <c r="BD884" i="1"/>
  <c r="BD891" i="1"/>
  <c r="BD892" i="1"/>
  <c r="BD893" i="1"/>
  <c r="BD894" i="1"/>
  <c r="BD895" i="1"/>
  <c r="BD901" i="1"/>
  <c r="BD904" i="1"/>
  <c r="BD905" i="1"/>
  <c r="BD920" i="1"/>
  <c r="BD922" i="1"/>
  <c r="BD923" i="1"/>
  <c r="BD924" i="1"/>
  <c r="BD926" i="1"/>
  <c r="BD927" i="1"/>
  <c r="BD928" i="1"/>
  <c r="BD925" i="1"/>
  <c r="BD932" i="1"/>
  <c r="BD933" i="1"/>
  <c r="BD934" i="1"/>
  <c r="BD937" i="1"/>
  <c r="BD938" i="1"/>
  <c r="BD939" i="1"/>
  <c r="BD942" i="1"/>
  <c r="BD946" i="1"/>
  <c r="BD951" i="1"/>
  <c r="BD952" i="1"/>
  <c r="BD957" i="1"/>
  <c r="BD958" i="1"/>
  <c r="BD955" i="1"/>
  <c r="BD964" i="1"/>
  <c r="BD963" i="1"/>
  <c r="BD969" i="1"/>
  <c r="BD970" i="1"/>
  <c r="BD968" i="1"/>
  <c r="BD975" i="1"/>
  <c r="BD974" i="1"/>
  <c r="BD979" i="1"/>
  <c r="BD980" i="1"/>
  <c r="BD978" i="1"/>
  <c r="BD984" i="1"/>
  <c r="BD990" i="1"/>
  <c r="BD991" i="1"/>
  <c r="BD995" i="1"/>
  <c r="BD996" i="1"/>
  <c r="BD997" i="1"/>
  <c r="BD1001" i="1"/>
  <c r="BD1003" i="1"/>
  <c r="BD1006" i="1"/>
  <c r="BD1018" i="1"/>
  <c r="BD1019" i="1"/>
  <c r="BD1023" i="1"/>
  <c r="BD1024" i="1"/>
  <c r="BD1027" i="1"/>
  <c r="BD1028" i="1"/>
  <c r="BD1031" i="1"/>
  <c r="BD1032" i="1"/>
  <c r="BD1036" i="1"/>
  <c r="BD1040" i="1"/>
  <c r="BD1043" i="1"/>
  <c r="BD1046" i="1"/>
  <c r="BD1048" i="1"/>
  <c r="BD1049" i="1"/>
  <c r="BD1050" i="1"/>
  <c r="BD1057" i="1"/>
  <c r="BD1058" i="1"/>
  <c r="BD1064" i="1"/>
  <c r="BD1065" i="1"/>
  <c r="BD1076" i="1"/>
  <c r="BD1077" i="1"/>
  <c r="BD1080" i="1"/>
  <c r="BD1081" i="1"/>
  <c r="BD1082" i="1"/>
  <c r="BD1083" i="1"/>
  <c r="BD1090" i="1"/>
  <c r="BD1093" i="1"/>
  <c r="BD1096" i="1"/>
  <c r="BD1099" i="1"/>
  <c r="BD1100" i="1"/>
  <c r="BD1102" i="1"/>
  <c r="BD1103" i="1"/>
  <c r="BD1104" i="1"/>
  <c r="Y3" i="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61" i="1"/>
  <c r="Y559" i="1"/>
  <c r="Y560" i="1"/>
  <c r="Y564" i="1"/>
  <c r="Y562" i="1"/>
  <c r="Y563" i="1"/>
  <c r="Y567" i="1"/>
  <c r="Y568" i="1"/>
  <c r="Y565" i="1"/>
  <c r="Y566" i="1"/>
  <c r="Y570" i="1"/>
  <c r="Y571" i="1"/>
  <c r="Y572" i="1"/>
  <c r="Y573" i="1"/>
  <c r="Y575" i="1"/>
  <c r="Y597" i="1"/>
  <c r="Y598" i="1"/>
  <c r="Y607" i="1"/>
  <c r="Y608" i="1"/>
  <c r="Y609" i="1"/>
  <c r="Y616" i="1"/>
  <c r="Y619" i="1"/>
  <c r="Y620" i="1"/>
  <c r="Y622" i="1"/>
  <c r="Y623" i="1"/>
  <c r="Y625" i="1"/>
  <c r="Y626" i="1"/>
  <c r="Y624" i="1"/>
  <c r="Y629" i="1"/>
  <c r="Y630" i="1"/>
  <c r="Y633" i="1"/>
  <c r="Y636" i="1"/>
  <c r="Y643" i="1"/>
  <c r="Y644" i="1"/>
  <c r="Y648" i="1"/>
  <c r="Y655" i="1"/>
  <c r="Y660" i="1"/>
  <c r="Y664" i="1"/>
  <c r="Y668" i="1"/>
  <c r="Y669" i="1"/>
  <c r="Y665" i="1"/>
  <c r="Y672" i="1"/>
  <c r="Y681" i="1"/>
  <c r="Y694" i="1"/>
  <c r="Y705" i="1"/>
  <c r="BF1104" i="1"/>
  <c r="BF1103" i="1"/>
  <c r="BF1102" i="1"/>
  <c r="BF1100" i="1"/>
  <c r="BF1098" i="1"/>
  <c r="BF1099" i="1"/>
  <c r="BF1097" i="1"/>
  <c r="BF1095" i="1"/>
  <c r="BF1096" i="1"/>
  <c r="BF1094" i="1"/>
  <c r="BF1092" i="1"/>
  <c r="BF1093" i="1"/>
  <c r="BF1090" i="1"/>
  <c r="BF1089" i="1"/>
  <c r="BF1088" i="1"/>
  <c r="BF1087" i="1"/>
  <c r="BF1086" i="1"/>
  <c r="BF1085" i="1"/>
  <c r="BF1084" i="1"/>
  <c r="BF1083" i="1"/>
  <c r="BF1082" i="1"/>
  <c r="BF1079" i="1"/>
  <c r="BF1078" i="1"/>
  <c r="BF1081" i="1"/>
  <c r="BF1080" i="1"/>
  <c r="BF1077" i="1"/>
  <c r="BF1075" i="1"/>
  <c r="BF1074" i="1"/>
  <c r="BF1076" i="1"/>
  <c r="BF1073" i="1"/>
  <c r="BF1072" i="1"/>
  <c r="BF1069" i="1"/>
  <c r="BF1068" i="1"/>
  <c r="BF1067" i="1"/>
  <c r="BF1066" i="1"/>
  <c r="BF1063" i="1"/>
  <c r="BF1062" i="1"/>
  <c r="BF1065" i="1"/>
  <c r="BF1064" i="1"/>
  <c r="BF1056" i="1"/>
  <c r="BF1055" i="1"/>
  <c r="BF1058" i="1"/>
  <c r="BF1057" i="1"/>
  <c r="BF1054" i="1"/>
  <c r="BF1053" i="1"/>
  <c r="BF1052" i="1"/>
  <c r="BF1051" i="1"/>
  <c r="BF1050" i="1"/>
  <c r="BF1045" i="1"/>
  <c r="BF1044" i="1"/>
  <c r="BF1049" i="1"/>
  <c r="BF1048" i="1"/>
  <c r="BF1046" i="1"/>
  <c r="BF1042" i="1"/>
  <c r="BF1041" i="1"/>
  <c r="BF1043" i="1"/>
  <c r="BF1039" i="1"/>
  <c r="BF1038" i="1"/>
  <c r="BF1040" i="1"/>
  <c r="BF1037" i="1"/>
  <c r="BF1035" i="1"/>
  <c r="BF1034" i="1"/>
  <c r="BF1036" i="1"/>
  <c r="BF1033" i="1"/>
  <c r="BF1030" i="1"/>
  <c r="BF1029" i="1"/>
  <c r="BF1032" i="1"/>
  <c r="BF1031" i="1"/>
  <c r="BF1028" i="1"/>
  <c r="BF1027" i="1"/>
  <c r="BF1022" i="1"/>
  <c r="BF1021" i="1"/>
  <c r="BF1024" i="1"/>
  <c r="BF1023" i="1"/>
  <c r="BF1020" i="1"/>
  <c r="BF1017" i="1"/>
  <c r="BF1016" i="1"/>
  <c r="BF1019" i="1"/>
  <c r="BF1018" i="1"/>
  <c r="BF1015" i="1"/>
  <c r="BF1012" i="1"/>
  <c r="BF1011" i="1"/>
  <c r="BF1009" i="1"/>
  <c r="BF1008" i="1"/>
  <c r="BF1005" i="1"/>
  <c r="BF1004" i="1"/>
  <c r="BF1006" i="1"/>
  <c r="BF1002" i="1"/>
  <c r="BF1003" i="1"/>
  <c r="BF1000" i="1"/>
  <c r="BF999" i="1"/>
  <c r="BF1001" i="1"/>
  <c r="BF998" i="1"/>
  <c r="BF994" i="1"/>
  <c r="BF993" i="1"/>
  <c r="BF997" i="1"/>
  <c r="BF996" i="1"/>
  <c r="BF995" i="1"/>
  <c r="BF991" i="1"/>
  <c r="BF990" i="1"/>
  <c r="BF987" i="1"/>
  <c r="BF986" i="1"/>
  <c r="BF985" i="1"/>
  <c r="BF984" i="1"/>
  <c r="BF983" i="1"/>
  <c r="BF982" i="1"/>
  <c r="BF981" i="1"/>
  <c r="BF978" i="1"/>
  <c r="BF977" i="1"/>
  <c r="BF976" i="1"/>
  <c r="BF980" i="1"/>
  <c r="BF979" i="1"/>
  <c r="BF974" i="1"/>
  <c r="BF973" i="1"/>
  <c r="BF972" i="1"/>
  <c r="BF975" i="1"/>
  <c r="BF968" i="1"/>
  <c r="BF967" i="1"/>
  <c r="BF970" i="1"/>
  <c r="BF969" i="1"/>
  <c r="BF966" i="1"/>
  <c r="BF965" i="1"/>
  <c r="BF963" i="1"/>
  <c r="BF962" i="1"/>
  <c r="BF961" i="1"/>
  <c r="BF964" i="1"/>
  <c r="BF959" i="1"/>
  <c r="BF955" i="1"/>
  <c r="BF954" i="1"/>
  <c r="BF953" i="1"/>
  <c r="BF958" i="1"/>
  <c r="BF957" i="1"/>
  <c r="BF952" i="1"/>
  <c r="BF951" i="1"/>
  <c r="BF945" i="1"/>
  <c r="BF944" i="1"/>
  <c r="BF946" i="1"/>
  <c r="BF943" i="1"/>
  <c r="BF941" i="1"/>
  <c r="BF940" i="1"/>
  <c r="BF942" i="1"/>
  <c r="BF936" i="1"/>
  <c r="BF935" i="1"/>
  <c r="BF939" i="1"/>
  <c r="BF938" i="1"/>
  <c r="BF937" i="1"/>
  <c r="BF931" i="1"/>
  <c r="BF930" i="1"/>
  <c r="BF934" i="1"/>
  <c r="BF933" i="1"/>
  <c r="BF932" i="1"/>
  <c r="BF925" i="1"/>
  <c r="BF928" i="1"/>
  <c r="BF927" i="1"/>
  <c r="BF926" i="1"/>
  <c r="BF924" i="1"/>
  <c r="BF923" i="1"/>
  <c r="BF922" i="1"/>
  <c r="BF920" i="1"/>
  <c r="BF912" i="1"/>
  <c r="BF911" i="1"/>
  <c r="BF910" i="1"/>
  <c r="BF909" i="1"/>
  <c r="BF908" i="1"/>
  <c r="BF907" i="1"/>
  <c r="BF906" i="1"/>
  <c r="BF903" i="1"/>
  <c r="BF902" i="1"/>
  <c r="BF905" i="1"/>
  <c r="BF904" i="1"/>
  <c r="BF901" i="1"/>
  <c r="BF899" i="1"/>
  <c r="BF898" i="1"/>
  <c r="BF895" i="1"/>
  <c r="BF894" i="1"/>
  <c r="BF887" i="1"/>
  <c r="BF886" i="1"/>
  <c r="BF893" i="1"/>
  <c r="BF892" i="1"/>
  <c r="BF891" i="1"/>
  <c r="BF884" i="1"/>
  <c r="BF883" i="1"/>
  <c r="BF880" i="1"/>
  <c r="BF882" i="1"/>
  <c r="BF881" i="1"/>
  <c r="BF878" i="1"/>
  <c r="BF877" i="1"/>
  <c r="BF876" i="1"/>
  <c r="BF868" i="1"/>
  <c r="BF867" i="1"/>
  <c r="BF865" i="1"/>
  <c r="BF864" i="1"/>
  <c r="BF863" i="1"/>
  <c r="BF862" i="1"/>
  <c r="BF861" i="1"/>
  <c r="BF856" i="1"/>
  <c r="BF854" i="1"/>
  <c r="BF853" i="1"/>
  <c r="BF852" i="1"/>
  <c r="BF851" i="1"/>
  <c r="BF850" i="1"/>
  <c r="BF849" i="1"/>
  <c r="BF848" i="1"/>
  <c r="BF845" i="1"/>
  <c r="BF842" i="1"/>
  <c r="BF841" i="1"/>
  <c r="BF844" i="1"/>
  <c r="BF843" i="1"/>
  <c r="BF839" i="1"/>
  <c r="BF838" i="1"/>
  <c r="BF840" i="1"/>
  <c r="BF837" i="1"/>
  <c r="BF836" i="1"/>
  <c r="BF835" i="1"/>
  <c r="BF834" i="1"/>
  <c r="BF833" i="1"/>
  <c r="BF831" i="1"/>
  <c r="BF830" i="1"/>
  <c r="BF829" i="1"/>
  <c r="BF828" i="1"/>
  <c r="BF824" i="1"/>
  <c r="BF823" i="1"/>
  <c r="BF825" i="1"/>
  <c r="BF820" i="1"/>
  <c r="BF819" i="1"/>
  <c r="BF821" i="1"/>
  <c r="BF814" i="1"/>
  <c r="BF813" i="1"/>
  <c r="BF812" i="1"/>
  <c r="BF811" i="1"/>
  <c r="BF810" i="1"/>
  <c r="BF809" i="1"/>
  <c r="BF808" i="1"/>
  <c r="BF807" i="1"/>
  <c r="BF805" i="1"/>
  <c r="BF804" i="1"/>
  <c r="BF806" i="1"/>
  <c r="BF802" i="1"/>
  <c r="BF801" i="1"/>
  <c r="BF803" i="1"/>
  <c r="BF798" i="1"/>
  <c r="BF797" i="1"/>
  <c r="BF795" i="1"/>
  <c r="BF794" i="1"/>
  <c r="BF796" i="1"/>
  <c r="BF800" i="1"/>
  <c r="BF799" i="1"/>
  <c r="BF792" i="1"/>
  <c r="BF791" i="1"/>
  <c r="BF793" i="1"/>
  <c r="BF788" i="1"/>
  <c r="BF787" i="1"/>
  <c r="BF790" i="1"/>
  <c r="BF789" i="1"/>
  <c r="BF786" i="1"/>
  <c r="BF785" i="1"/>
  <c r="BF784" i="1"/>
  <c r="BF783" i="1"/>
  <c r="BF782" i="1"/>
  <c r="BF781" i="1"/>
  <c r="BF780" i="1"/>
  <c r="BF779" i="1"/>
  <c r="BF778" i="1"/>
  <c r="BF772" i="1"/>
  <c r="BF771" i="1"/>
  <c r="BF775" i="1"/>
  <c r="BF774" i="1"/>
  <c r="BF773" i="1"/>
  <c r="BF777" i="1"/>
  <c r="BF776" i="1"/>
  <c r="BF769" i="1"/>
  <c r="BF768" i="1"/>
  <c r="BF770" i="1"/>
  <c r="BF762" i="1"/>
  <c r="BF761" i="1"/>
  <c r="BF767" i="1"/>
  <c r="BF765" i="1"/>
  <c r="BF764" i="1"/>
  <c r="BF763" i="1"/>
  <c r="BF766" i="1"/>
  <c r="BF760" i="1"/>
  <c r="BF759" i="1"/>
  <c r="BF758" i="1"/>
  <c r="BF757" i="1"/>
  <c r="BF756" i="1"/>
  <c r="BF755" i="1"/>
  <c r="BF754" i="1"/>
  <c r="BF753" i="1"/>
  <c r="BF752" i="1"/>
  <c r="BF751" i="1"/>
  <c r="BF750" i="1"/>
  <c r="BF749" i="1"/>
  <c r="BF748" i="1"/>
  <c r="BF747" i="1"/>
  <c r="BF746" i="1"/>
  <c r="BF745" i="1"/>
  <c r="BF743" i="1"/>
  <c r="BF742" i="1"/>
  <c r="BF741" i="1"/>
  <c r="BF740" i="1"/>
  <c r="BF739" i="1"/>
  <c r="BF738" i="1"/>
  <c r="BF736" i="1"/>
  <c r="BF734" i="1"/>
  <c r="BF733" i="1"/>
  <c r="BF735" i="1"/>
  <c r="BF731" i="1"/>
  <c r="BF730" i="1"/>
  <c r="BF732" i="1"/>
  <c r="BF729" i="1"/>
  <c r="BF728" i="1"/>
  <c r="BF727" i="1"/>
  <c r="BF726" i="1"/>
  <c r="BF725" i="1"/>
  <c r="BF724" i="1"/>
  <c r="BF719" i="1"/>
  <c r="BF722" i="1"/>
  <c r="BF721" i="1"/>
  <c r="BF720" i="1"/>
  <c r="BF716" i="1"/>
  <c r="BF717" i="1"/>
  <c r="BF714" i="1"/>
  <c r="BF715" i="1"/>
  <c r="BF713" i="1"/>
  <c r="BF712" i="1"/>
  <c r="BF711" i="1"/>
  <c r="BF710" i="1"/>
  <c r="BF709" i="1"/>
  <c r="BF708" i="1"/>
  <c r="BE1104" i="1"/>
  <c r="BE1103" i="1"/>
  <c r="BE1102" i="1"/>
  <c r="BE1100" i="1"/>
  <c r="BE1098" i="1"/>
  <c r="BE1099" i="1"/>
  <c r="BE1097" i="1"/>
  <c r="BE1095" i="1"/>
  <c r="BE1096" i="1"/>
  <c r="BE1094" i="1"/>
  <c r="BE1092" i="1"/>
  <c r="BE1093" i="1"/>
  <c r="BE1090" i="1"/>
  <c r="BE1089" i="1"/>
  <c r="BE1088" i="1"/>
  <c r="BE1087" i="1"/>
  <c r="BE1086" i="1"/>
  <c r="BE1085" i="1"/>
  <c r="BE1084" i="1"/>
  <c r="BE1083" i="1"/>
  <c r="BE1082" i="1"/>
  <c r="BE1079" i="1"/>
  <c r="BE1078" i="1"/>
  <c r="BE1081" i="1"/>
  <c r="BE1080" i="1"/>
  <c r="BE1077" i="1"/>
  <c r="BE1075" i="1"/>
  <c r="BE1074" i="1"/>
  <c r="BE1076" i="1"/>
  <c r="BE1073" i="1"/>
  <c r="BE1072" i="1"/>
  <c r="BE1069" i="1"/>
  <c r="BE1068" i="1"/>
  <c r="BE1067" i="1"/>
  <c r="BE1066" i="1"/>
  <c r="BE1063" i="1"/>
  <c r="BE1062" i="1"/>
  <c r="BE1065" i="1"/>
  <c r="BE1064" i="1"/>
  <c r="BE1056" i="1"/>
  <c r="BE1055" i="1"/>
  <c r="BE1058" i="1"/>
  <c r="BE1057" i="1"/>
  <c r="BE1054" i="1"/>
  <c r="BE1053" i="1"/>
  <c r="BE1052" i="1"/>
  <c r="BE1051" i="1"/>
  <c r="BE1050" i="1"/>
  <c r="BE1045" i="1"/>
  <c r="BE1044" i="1"/>
  <c r="BE1049" i="1"/>
  <c r="BE1048" i="1"/>
  <c r="BE1046" i="1"/>
  <c r="BE1042" i="1"/>
  <c r="BE1041" i="1"/>
  <c r="BE1043" i="1"/>
  <c r="BE1039" i="1"/>
  <c r="BE1038" i="1"/>
  <c r="BE1040" i="1"/>
  <c r="BE1037" i="1"/>
  <c r="BE1035" i="1"/>
  <c r="BE1034" i="1"/>
  <c r="BE1036" i="1"/>
  <c r="BE1033" i="1"/>
  <c r="BE1030" i="1"/>
  <c r="BE1029" i="1"/>
  <c r="BE1032" i="1"/>
  <c r="BE1031" i="1"/>
  <c r="BE1028" i="1"/>
  <c r="BE1027" i="1"/>
  <c r="BE1022" i="1"/>
  <c r="BE1021" i="1"/>
  <c r="BE1024" i="1"/>
  <c r="BE1023" i="1"/>
  <c r="BE1020" i="1"/>
  <c r="BE1017" i="1"/>
  <c r="BE1016" i="1"/>
  <c r="BE1019" i="1"/>
  <c r="BE1018" i="1"/>
  <c r="BE1015" i="1"/>
  <c r="BE1012" i="1"/>
  <c r="BE1011" i="1"/>
  <c r="BE1009" i="1"/>
  <c r="BE1008" i="1"/>
  <c r="BE1005" i="1"/>
  <c r="BE1004" i="1"/>
  <c r="BE1006" i="1"/>
  <c r="BE1002" i="1"/>
  <c r="BE1003" i="1"/>
  <c r="BE1000" i="1"/>
  <c r="BE999" i="1"/>
  <c r="BE1001" i="1"/>
  <c r="BE998" i="1"/>
  <c r="BE994" i="1"/>
  <c r="BE993" i="1"/>
  <c r="BE997" i="1"/>
  <c r="BE996" i="1"/>
  <c r="BE995" i="1"/>
  <c r="BE991" i="1"/>
  <c r="BE990" i="1"/>
  <c r="BE987" i="1"/>
  <c r="BE986" i="1"/>
  <c r="BE985" i="1"/>
  <c r="BE984" i="1"/>
  <c r="BE983" i="1"/>
  <c r="BE982" i="1"/>
  <c r="BE981" i="1"/>
  <c r="BE978" i="1"/>
  <c r="BE977" i="1"/>
  <c r="BE976" i="1"/>
  <c r="BE980" i="1"/>
  <c r="BE979" i="1"/>
  <c r="BE974" i="1"/>
  <c r="BE973" i="1"/>
  <c r="BE972" i="1"/>
  <c r="BE975" i="1"/>
  <c r="BE968" i="1"/>
  <c r="BE967" i="1"/>
  <c r="BE970" i="1"/>
  <c r="BE969" i="1"/>
  <c r="BE966" i="1"/>
  <c r="BE965" i="1"/>
  <c r="BE963" i="1"/>
  <c r="BE962" i="1"/>
  <c r="BE961" i="1"/>
  <c r="BE964" i="1"/>
  <c r="BE959" i="1"/>
  <c r="BE955" i="1"/>
  <c r="BE954" i="1"/>
  <c r="BE953" i="1"/>
  <c r="BE958" i="1"/>
  <c r="BE957" i="1"/>
  <c r="BE952" i="1"/>
  <c r="BE951" i="1"/>
  <c r="BE945" i="1"/>
  <c r="BE944" i="1"/>
  <c r="BE946" i="1"/>
  <c r="BE943" i="1"/>
  <c r="BE941" i="1"/>
  <c r="BE940" i="1"/>
  <c r="BE942" i="1"/>
  <c r="BE936" i="1"/>
  <c r="BE935" i="1"/>
  <c r="BE939" i="1"/>
  <c r="BE938" i="1"/>
  <c r="BE937" i="1"/>
  <c r="BE931" i="1"/>
  <c r="BE930" i="1"/>
  <c r="BE934" i="1"/>
  <c r="BE933" i="1"/>
  <c r="BE932" i="1"/>
  <c r="BE925" i="1"/>
  <c r="BE928" i="1"/>
  <c r="BE927" i="1"/>
  <c r="BE926" i="1"/>
  <c r="BE924" i="1"/>
  <c r="BE923" i="1"/>
  <c r="BE922" i="1"/>
  <c r="BE920" i="1"/>
  <c r="BE912" i="1"/>
  <c r="BE911" i="1"/>
  <c r="BE910" i="1"/>
  <c r="BE909" i="1"/>
  <c r="BE908" i="1"/>
  <c r="BE907" i="1"/>
  <c r="BE906" i="1"/>
  <c r="BE903" i="1"/>
  <c r="BE902" i="1"/>
  <c r="BE905" i="1"/>
  <c r="BE904" i="1"/>
  <c r="BE901" i="1"/>
  <c r="BE899" i="1"/>
  <c r="BE898" i="1"/>
  <c r="BE895" i="1"/>
  <c r="BE894" i="1"/>
  <c r="BE887" i="1"/>
  <c r="BE886" i="1"/>
  <c r="BE893" i="1"/>
  <c r="BE892" i="1"/>
  <c r="BE891" i="1"/>
  <c r="BE884" i="1"/>
  <c r="BE883" i="1"/>
  <c r="BE880" i="1"/>
  <c r="BE882" i="1"/>
  <c r="BE881" i="1"/>
  <c r="BE878" i="1"/>
  <c r="BE877" i="1"/>
  <c r="BE876" i="1"/>
  <c r="BE868" i="1"/>
  <c r="BE867" i="1"/>
  <c r="BE865" i="1"/>
  <c r="BE864" i="1"/>
  <c r="BE863" i="1"/>
  <c r="BE862" i="1"/>
  <c r="BE861" i="1"/>
  <c r="BE856" i="1"/>
  <c r="BE854" i="1"/>
  <c r="BE853" i="1"/>
  <c r="BE852" i="1"/>
  <c r="BE851" i="1"/>
  <c r="BE850" i="1"/>
  <c r="BE849" i="1"/>
  <c r="BE848" i="1"/>
  <c r="BE845" i="1"/>
  <c r="BE842" i="1"/>
  <c r="BE841" i="1"/>
  <c r="BE844" i="1"/>
  <c r="BE843" i="1"/>
  <c r="BE839" i="1"/>
  <c r="BE838" i="1"/>
  <c r="BE840" i="1"/>
  <c r="BE837" i="1"/>
  <c r="BE836" i="1"/>
  <c r="BE835" i="1"/>
  <c r="BE834" i="1"/>
  <c r="BE833" i="1"/>
  <c r="BE831" i="1"/>
  <c r="BE830" i="1"/>
  <c r="BE829" i="1"/>
  <c r="BE828" i="1"/>
  <c r="BE824" i="1"/>
  <c r="BE823" i="1"/>
  <c r="BE825" i="1"/>
  <c r="BE820" i="1"/>
  <c r="BE819" i="1"/>
  <c r="BE821" i="1"/>
  <c r="BE814" i="1"/>
  <c r="BE813" i="1"/>
  <c r="BE812" i="1"/>
  <c r="BE811" i="1"/>
  <c r="BE810" i="1"/>
  <c r="BE809" i="1"/>
  <c r="BE808" i="1"/>
  <c r="BE807" i="1"/>
  <c r="BE805" i="1"/>
  <c r="BE804" i="1"/>
  <c r="BE806" i="1"/>
  <c r="BE802" i="1"/>
  <c r="BE801" i="1"/>
  <c r="BE803" i="1"/>
  <c r="BE798" i="1"/>
  <c r="BE797" i="1"/>
  <c r="BE795" i="1"/>
  <c r="BE794" i="1"/>
  <c r="BE796" i="1"/>
  <c r="BE800" i="1"/>
  <c r="BE799" i="1"/>
  <c r="BE792" i="1"/>
  <c r="BE791" i="1"/>
  <c r="BE793" i="1"/>
  <c r="BE788" i="1"/>
  <c r="BE787" i="1"/>
  <c r="BE790" i="1"/>
  <c r="BE789" i="1"/>
  <c r="BE786" i="1"/>
  <c r="BE785" i="1"/>
  <c r="BE784" i="1"/>
  <c r="BE783" i="1"/>
  <c r="BE782" i="1"/>
  <c r="BE781" i="1"/>
  <c r="BE780" i="1"/>
  <c r="BE779" i="1"/>
  <c r="BE778" i="1"/>
  <c r="BE772" i="1"/>
  <c r="BE771" i="1"/>
  <c r="BE775" i="1"/>
  <c r="BE774" i="1"/>
  <c r="BE773" i="1"/>
  <c r="BE777" i="1"/>
  <c r="BE776" i="1"/>
  <c r="BE769" i="1"/>
  <c r="BE768" i="1"/>
  <c r="BE770" i="1"/>
  <c r="BE762" i="1"/>
  <c r="BE761" i="1"/>
  <c r="BE767" i="1"/>
  <c r="BE765" i="1"/>
  <c r="BE764" i="1"/>
  <c r="BE763" i="1"/>
  <c r="BE766" i="1"/>
  <c r="BE760" i="1"/>
  <c r="BE759" i="1"/>
  <c r="BE758" i="1"/>
  <c r="BE757" i="1"/>
  <c r="BE756" i="1"/>
  <c r="BE755" i="1"/>
  <c r="BE754" i="1"/>
  <c r="BE753" i="1"/>
  <c r="BE752" i="1"/>
  <c r="BE751" i="1"/>
  <c r="BE750" i="1"/>
  <c r="BE749" i="1"/>
  <c r="BE748" i="1"/>
  <c r="BE747" i="1"/>
  <c r="BE746" i="1"/>
  <c r="BE745" i="1"/>
  <c r="BE743" i="1"/>
  <c r="BE742" i="1"/>
  <c r="BE741" i="1"/>
  <c r="BE740" i="1"/>
  <c r="BE739" i="1"/>
  <c r="BE738" i="1"/>
  <c r="BE736" i="1"/>
  <c r="BE734" i="1"/>
  <c r="BE733" i="1"/>
  <c r="BE735" i="1"/>
  <c r="BE731" i="1"/>
  <c r="BE730" i="1"/>
  <c r="BE732" i="1"/>
  <c r="BE729" i="1"/>
  <c r="BE728" i="1"/>
  <c r="BE727" i="1"/>
  <c r="BE726" i="1"/>
  <c r="BE725" i="1"/>
  <c r="BE724" i="1"/>
  <c r="BE719" i="1"/>
  <c r="BE722" i="1"/>
  <c r="BE721" i="1"/>
  <c r="BE720" i="1"/>
  <c r="BE716" i="1"/>
  <c r="BE717" i="1"/>
  <c r="BE714" i="1"/>
  <c r="BE715" i="1"/>
  <c r="BE713" i="1"/>
  <c r="BE712" i="1"/>
  <c r="BE711" i="1"/>
  <c r="BE710" i="1"/>
  <c r="BE709" i="1"/>
  <c r="BE708" i="1"/>
  <c r="BB1104" i="1"/>
  <c r="BC1104" i="1" s="1"/>
  <c r="BB1103" i="1"/>
  <c r="BC1103" i="1" s="1"/>
  <c r="BB1102" i="1"/>
  <c r="BC1102" i="1" s="1"/>
  <c r="BB1100" i="1"/>
  <c r="BC1100" i="1" s="1"/>
  <c r="BB1098" i="1"/>
  <c r="BC1098" i="1" s="1"/>
  <c r="BD1098" i="1" s="1"/>
  <c r="BB1099" i="1"/>
  <c r="BC1099" i="1" s="1"/>
  <c r="BB1097" i="1"/>
  <c r="BC1097" i="1" s="1"/>
  <c r="BD1097" i="1" s="1"/>
  <c r="BB1095" i="1"/>
  <c r="BC1095" i="1" s="1"/>
  <c r="BD1095" i="1" s="1"/>
  <c r="BB1096" i="1"/>
  <c r="BC1096" i="1" s="1"/>
  <c r="BB1094" i="1"/>
  <c r="BC1094" i="1" s="1"/>
  <c r="BD1094" i="1" s="1"/>
  <c r="BB1092" i="1"/>
  <c r="BC1092" i="1" s="1"/>
  <c r="BD1092" i="1" s="1"/>
  <c r="BB1093" i="1"/>
  <c r="BC1093" i="1" s="1"/>
  <c r="BB1090" i="1"/>
  <c r="BC1090" i="1" s="1"/>
  <c r="BB1089" i="1"/>
  <c r="BC1089" i="1" s="1"/>
  <c r="BD1089" i="1" s="1"/>
  <c r="BB1088" i="1"/>
  <c r="BC1088" i="1" s="1"/>
  <c r="BD1088" i="1" s="1"/>
  <c r="BB1087" i="1"/>
  <c r="BC1087" i="1" s="1"/>
  <c r="BD1087" i="1" s="1"/>
  <c r="BB1086" i="1"/>
  <c r="BC1086" i="1" s="1"/>
  <c r="BD1086" i="1" s="1"/>
  <c r="BB1085" i="1"/>
  <c r="BC1085" i="1" s="1"/>
  <c r="BD1085" i="1" s="1"/>
  <c r="BB1084" i="1"/>
  <c r="BC1084" i="1" s="1"/>
  <c r="BD1084" i="1" s="1"/>
  <c r="BB1083" i="1"/>
  <c r="BC1083" i="1" s="1"/>
  <c r="BB1082" i="1"/>
  <c r="BC1082" i="1" s="1"/>
  <c r="BB1079" i="1"/>
  <c r="BC1079" i="1" s="1"/>
  <c r="BD1079" i="1" s="1"/>
  <c r="BB1078" i="1"/>
  <c r="BC1078" i="1" s="1"/>
  <c r="BD1078" i="1" s="1"/>
  <c r="BB1081" i="1"/>
  <c r="BC1081" i="1" s="1"/>
  <c r="BB1080" i="1"/>
  <c r="BC1080" i="1" s="1"/>
  <c r="BB1077" i="1"/>
  <c r="BC1077" i="1" s="1"/>
  <c r="BB1075" i="1"/>
  <c r="BC1075" i="1" s="1"/>
  <c r="BD1075" i="1" s="1"/>
  <c r="BB1074" i="1"/>
  <c r="BC1074" i="1" s="1"/>
  <c r="BD1074" i="1" s="1"/>
  <c r="BB1076" i="1"/>
  <c r="BC1076" i="1" s="1"/>
  <c r="BB1073" i="1"/>
  <c r="BC1073" i="1" s="1"/>
  <c r="BD1073" i="1" s="1"/>
  <c r="BB1072" i="1"/>
  <c r="BC1072" i="1" s="1"/>
  <c r="BD1072" i="1" s="1"/>
  <c r="BB1069" i="1"/>
  <c r="BC1069" i="1" s="1"/>
  <c r="BD1069" i="1" s="1"/>
  <c r="BB1068" i="1"/>
  <c r="BC1068" i="1" s="1"/>
  <c r="BD1068" i="1" s="1"/>
  <c r="BB1067" i="1"/>
  <c r="BC1067" i="1" s="1"/>
  <c r="BD1067" i="1" s="1"/>
  <c r="BB1066" i="1"/>
  <c r="BC1066" i="1" s="1"/>
  <c r="BD1066" i="1" s="1"/>
  <c r="BB1063" i="1"/>
  <c r="BC1063" i="1" s="1"/>
  <c r="BD1063" i="1" s="1"/>
  <c r="BB1062" i="1"/>
  <c r="BC1062" i="1" s="1"/>
  <c r="BD1062" i="1" s="1"/>
  <c r="BB1065" i="1"/>
  <c r="BC1065" i="1" s="1"/>
  <c r="BB1064" i="1"/>
  <c r="BC1064" i="1" s="1"/>
  <c r="BB1056" i="1"/>
  <c r="BC1056" i="1" s="1"/>
  <c r="BD1056" i="1" s="1"/>
  <c r="BB1055" i="1"/>
  <c r="BC1055" i="1" s="1"/>
  <c r="BD1055" i="1" s="1"/>
  <c r="BB1058" i="1"/>
  <c r="BC1058" i="1" s="1"/>
  <c r="BB1057" i="1"/>
  <c r="BC1057" i="1" s="1"/>
  <c r="BB1054" i="1"/>
  <c r="BC1054" i="1" s="1"/>
  <c r="BD1054" i="1" s="1"/>
  <c r="BB1053" i="1"/>
  <c r="BC1053" i="1" s="1"/>
  <c r="BD1053" i="1" s="1"/>
  <c r="BB1052" i="1"/>
  <c r="BC1052" i="1" s="1"/>
  <c r="BD1052" i="1" s="1"/>
  <c r="BB1051" i="1"/>
  <c r="BC1051" i="1" s="1"/>
  <c r="BD1051" i="1" s="1"/>
  <c r="BB1050" i="1"/>
  <c r="BC1050" i="1" s="1"/>
  <c r="BB1045" i="1"/>
  <c r="BC1045" i="1" s="1"/>
  <c r="BD1045" i="1" s="1"/>
  <c r="BB1044" i="1"/>
  <c r="BC1044" i="1" s="1"/>
  <c r="BD1044" i="1" s="1"/>
  <c r="BB1049" i="1"/>
  <c r="BC1049" i="1" s="1"/>
  <c r="BB1048" i="1"/>
  <c r="BC1048" i="1" s="1"/>
  <c r="BB1046" i="1"/>
  <c r="BC1046" i="1" s="1"/>
  <c r="BB1042" i="1"/>
  <c r="BC1042" i="1" s="1"/>
  <c r="BD1042" i="1" s="1"/>
  <c r="BB1041" i="1"/>
  <c r="BC1041" i="1" s="1"/>
  <c r="BD1041" i="1" s="1"/>
  <c r="BB1043" i="1"/>
  <c r="BC1043" i="1" s="1"/>
  <c r="BB1039" i="1"/>
  <c r="BC1039" i="1" s="1"/>
  <c r="BD1039" i="1" s="1"/>
  <c r="BB1038" i="1"/>
  <c r="BC1038" i="1" s="1"/>
  <c r="BD1038" i="1" s="1"/>
  <c r="BB1040" i="1"/>
  <c r="BC1040" i="1" s="1"/>
  <c r="BB1037" i="1"/>
  <c r="BC1037" i="1" s="1"/>
  <c r="BD1037" i="1" s="1"/>
  <c r="BB1035" i="1"/>
  <c r="BC1035" i="1" s="1"/>
  <c r="BD1035" i="1" s="1"/>
  <c r="BB1034" i="1"/>
  <c r="BC1034" i="1" s="1"/>
  <c r="BD1034" i="1" s="1"/>
  <c r="BB1036" i="1"/>
  <c r="BC1036" i="1" s="1"/>
  <c r="BB1033" i="1"/>
  <c r="BC1033" i="1" s="1"/>
  <c r="BD1033" i="1" s="1"/>
  <c r="BB1030" i="1"/>
  <c r="BC1030" i="1" s="1"/>
  <c r="BD1030" i="1" s="1"/>
  <c r="BB1029" i="1"/>
  <c r="BC1029" i="1" s="1"/>
  <c r="BD1029" i="1" s="1"/>
  <c r="BB1032" i="1"/>
  <c r="BC1032" i="1" s="1"/>
  <c r="BB1031" i="1"/>
  <c r="BC1031" i="1" s="1"/>
  <c r="BB1028" i="1"/>
  <c r="BC1028" i="1" s="1"/>
  <c r="BB1027" i="1"/>
  <c r="BC1027" i="1" s="1"/>
  <c r="BB1022" i="1"/>
  <c r="BC1022" i="1" s="1"/>
  <c r="BD1022" i="1" s="1"/>
  <c r="BB1021" i="1"/>
  <c r="BC1021" i="1" s="1"/>
  <c r="BD1021" i="1" s="1"/>
  <c r="BB1024" i="1"/>
  <c r="BC1024" i="1" s="1"/>
  <c r="BB1023" i="1"/>
  <c r="BC1023" i="1" s="1"/>
  <c r="BB1020" i="1"/>
  <c r="BC1020" i="1" s="1"/>
  <c r="BD1020" i="1" s="1"/>
  <c r="BB1017" i="1"/>
  <c r="BC1017" i="1" s="1"/>
  <c r="BD1017" i="1" s="1"/>
  <c r="BB1016" i="1"/>
  <c r="BC1016" i="1" s="1"/>
  <c r="BD1016" i="1" s="1"/>
  <c r="BB1019" i="1"/>
  <c r="BC1019" i="1" s="1"/>
  <c r="BB1018" i="1"/>
  <c r="BC1018" i="1" s="1"/>
  <c r="BB1015" i="1"/>
  <c r="BC1015" i="1" s="1"/>
  <c r="BD1015" i="1" s="1"/>
  <c r="BB1012" i="1"/>
  <c r="BC1012" i="1" s="1"/>
  <c r="BD1012" i="1" s="1"/>
  <c r="BB1011" i="1"/>
  <c r="BC1011" i="1" s="1"/>
  <c r="BD1011" i="1" s="1"/>
  <c r="BB1009" i="1"/>
  <c r="BC1009" i="1" s="1"/>
  <c r="BD1009" i="1" s="1"/>
  <c r="BB1008" i="1"/>
  <c r="BC1008" i="1" s="1"/>
  <c r="BD1008" i="1" s="1"/>
  <c r="BB1005" i="1"/>
  <c r="BC1005" i="1" s="1"/>
  <c r="BD1005" i="1" s="1"/>
  <c r="BB1004" i="1"/>
  <c r="BC1004" i="1" s="1"/>
  <c r="BD1004" i="1" s="1"/>
  <c r="BB1006" i="1"/>
  <c r="BC1006" i="1" s="1"/>
  <c r="BB1002" i="1"/>
  <c r="BC1002" i="1" s="1"/>
  <c r="BD1002" i="1" s="1"/>
  <c r="BB1003" i="1"/>
  <c r="BC1003" i="1" s="1"/>
  <c r="BB1000" i="1"/>
  <c r="BC1000" i="1" s="1"/>
  <c r="BD1000" i="1" s="1"/>
  <c r="BB999" i="1"/>
  <c r="BC999" i="1" s="1"/>
  <c r="BD999" i="1" s="1"/>
  <c r="BB1001" i="1"/>
  <c r="BC1001" i="1" s="1"/>
  <c r="BB998" i="1"/>
  <c r="BC998" i="1" s="1"/>
  <c r="BD998" i="1" s="1"/>
  <c r="BB994" i="1"/>
  <c r="BC994" i="1" s="1"/>
  <c r="BD994" i="1" s="1"/>
  <c r="BB993" i="1"/>
  <c r="BC993" i="1" s="1"/>
  <c r="BD993" i="1" s="1"/>
  <c r="BB997" i="1"/>
  <c r="BC997" i="1" s="1"/>
  <c r="BB996" i="1"/>
  <c r="BC996" i="1" s="1"/>
  <c r="BB995" i="1"/>
  <c r="BC995" i="1" s="1"/>
  <c r="BB991" i="1"/>
  <c r="BC991" i="1" s="1"/>
  <c r="BB990" i="1"/>
  <c r="BC990" i="1" s="1"/>
  <c r="BB987" i="1"/>
  <c r="BC987" i="1" s="1"/>
  <c r="BD987" i="1" s="1"/>
  <c r="BB986" i="1"/>
  <c r="BC986" i="1" s="1"/>
  <c r="BD986" i="1" s="1"/>
  <c r="BB985" i="1"/>
  <c r="BC985" i="1" s="1"/>
  <c r="BD985" i="1" s="1"/>
  <c r="BB984" i="1"/>
  <c r="BC984" i="1" s="1"/>
  <c r="BB983" i="1"/>
  <c r="BC983" i="1" s="1"/>
  <c r="BD983" i="1" s="1"/>
  <c r="BB982" i="1"/>
  <c r="BC982" i="1" s="1"/>
  <c r="BD982" i="1" s="1"/>
  <c r="BB981" i="1"/>
  <c r="BC981" i="1" s="1"/>
  <c r="BD981" i="1" s="1"/>
  <c r="BB978" i="1"/>
  <c r="BC978" i="1" s="1"/>
  <c r="BB977" i="1"/>
  <c r="BC977" i="1" s="1"/>
  <c r="BD977" i="1" s="1"/>
  <c r="BB976" i="1"/>
  <c r="BC976" i="1" s="1"/>
  <c r="BD976" i="1" s="1"/>
  <c r="BB980" i="1"/>
  <c r="BC980" i="1" s="1"/>
  <c r="BB979" i="1"/>
  <c r="BC979" i="1" s="1"/>
  <c r="BB974" i="1"/>
  <c r="BC974" i="1" s="1"/>
  <c r="BB973" i="1"/>
  <c r="BC973" i="1" s="1"/>
  <c r="BD973" i="1" s="1"/>
  <c r="BB972" i="1"/>
  <c r="BC972" i="1" s="1"/>
  <c r="BD972" i="1" s="1"/>
  <c r="BB975" i="1"/>
  <c r="BC975" i="1" s="1"/>
  <c r="BB968" i="1"/>
  <c r="BC968" i="1" s="1"/>
  <c r="BB967" i="1"/>
  <c r="BC967" i="1" s="1"/>
  <c r="BD967" i="1" s="1"/>
  <c r="BB970" i="1"/>
  <c r="BC970" i="1" s="1"/>
  <c r="BB969" i="1"/>
  <c r="BC969" i="1" s="1"/>
  <c r="BB966" i="1"/>
  <c r="BC966" i="1" s="1"/>
  <c r="BD966" i="1" s="1"/>
  <c r="BB965" i="1"/>
  <c r="BC965" i="1" s="1"/>
  <c r="BD965" i="1" s="1"/>
  <c r="BB963" i="1"/>
  <c r="BC963" i="1" s="1"/>
  <c r="BB962" i="1"/>
  <c r="BC962" i="1" s="1"/>
  <c r="BD962" i="1" s="1"/>
  <c r="BB961" i="1"/>
  <c r="BC961" i="1" s="1"/>
  <c r="BD961" i="1" s="1"/>
  <c r="BB964" i="1"/>
  <c r="BC964" i="1" s="1"/>
  <c r="BB959" i="1"/>
  <c r="BC959" i="1" s="1"/>
  <c r="BD959" i="1" s="1"/>
  <c r="BB955" i="1"/>
  <c r="BC955" i="1" s="1"/>
  <c r="BB954" i="1"/>
  <c r="BC954" i="1" s="1"/>
  <c r="BD954" i="1" s="1"/>
  <c r="BB953" i="1"/>
  <c r="BC953" i="1" s="1"/>
  <c r="BD953" i="1" s="1"/>
  <c r="BB958" i="1"/>
  <c r="BC958" i="1" s="1"/>
  <c r="BB957" i="1"/>
  <c r="BC957" i="1" s="1"/>
  <c r="BB952" i="1"/>
  <c r="BC952" i="1" s="1"/>
  <c r="BB951" i="1"/>
  <c r="BC951" i="1" s="1"/>
  <c r="BB945" i="1"/>
  <c r="BC945" i="1" s="1"/>
  <c r="BD945" i="1" s="1"/>
  <c r="BB944" i="1"/>
  <c r="BC944" i="1" s="1"/>
  <c r="BD944" i="1" s="1"/>
  <c r="BB946" i="1"/>
  <c r="BC946" i="1" s="1"/>
  <c r="BB943" i="1"/>
  <c r="BC943" i="1" s="1"/>
  <c r="BD943" i="1" s="1"/>
  <c r="BB941" i="1"/>
  <c r="BC941" i="1" s="1"/>
  <c r="BD941" i="1" s="1"/>
  <c r="BB940" i="1"/>
  <c r="BC940" i="1" s="1"/>
  <c r="BD940" i="1" s="1"/>
  <c r="BB942" i="1"/>
  <c r="BC942" i="1" s="1"/>
  <c r="BB936" i="1"/>
  <c r="BC936" i="1" s="1"/>
  <c r="BD936" i="1" s="1"/>
  <c r="BB935" i="1"/>
  <c r="BC935" i="1" s="1"/>
  <c r="BD935" i="1" s="1"/>
  <c r="BB939" i="1"/>
  <c r="BC939" i="1" s="1"/>
  <c r="BB938" i="1"/>
  <c r="BC938" i="1" s="1"/>
  <c r="BB937" i="1"/>
  <c r="BC937" i="1" s="1"/>
  <c r="BB931" i="1"/>
  <c r="BC931" i="1" s="1"/>
  <c r="BD931" i="1" s="1"/>
  <c r="BB930" i="1"/>
  <c r="BC930" i="1" s="1"/>
  <c r="BD930" i="1" s="1"/>
  <c r="BB934" i="1"/>
  <c r="BC934" i="1" s="1"/>
  <c r="BB933" i="1"/>
  <c r="BC933" i="1" s="1"/>
  <c r="BB932" i="1"/>
  <c r="BC932" i="1" s="1"/>
  <c r="BB925" i="1"/>
  <c r="BC925" i="1" s="1"/>
  <c r="BB928" i="1"/>
  <c r="BC928" i="1" s="1"/>
  <c r="BB927" i="1"/>
  <c r="BC927" i="1" s="1"/>
  <c r="BB926" i="1"/>
  <c r="BC926" i="1" s="1"/>
  <c r="BB924" i="1"/>
  <c r="BC924" i="1" s="1"/>
  <c r="BB923" i="1"/>
  <c r="BC923" i="1" s="1"/>
  <c r="BB922" i="1"/>
  <c r="BC922" i="1" s="1"/>
  <c r="BB920" i="1"/>
  <c r="BC920" i="1" s="1"/>
  <c r="BB912" i="1"/>
  <c r="BC912" i="1" s="1"/>
  <c r="BD912" i="1" s="1"/>
  <c r="BB911" i="1"/>
  <c r="BC911" i="1" s="1"/>
  <c r="BD911" i="1" s="1"/>
  <c r="BB910" i="1"/>
  <c r="BC910" i="1" s="1"/>
  <c r="BD910" i="1" s="1"/>
  <c r="BB909" i="1"/>
  <c r="BC909" i="1" s="1"/>
  <c r="BD909" i="1" s="1"/>
  <c r="BB908" i="1"/>
  <c r="BC908" i="1" s="1"/>
  <c r="BD908" i="1" s="1"/>
  <c r="BB907" i="1"/>
  <c r="BC907" i="1" s="1"/>
  <c r="BD907" i="1" s="1"/>
  <c r="BB906" i="1"/>
  <c r="BC906" i="1" s="1"/>
  <c r="BD906" i="1" s="1"/>
  <c r="BB903" i="1"/>
  <c r="BC903" i="1" s="1"/>
  <c r="BD903" i="1" s="1"/>
  <c r="BB902" i="1"/>
  <c r="BC902" i="1" s="1"/>
  <c r="BD902" i="1" s="1"/>
  <c r="BB905" i="1"/>
  <c r="BC905" i="1" s="1"/>
  <c r="BB904" i="1"/>
  <c r="BC904" i="1" s="1"/>
  <c r="BB901" i="1"/>
  <c r="BC901" i="1" s="1"/>
  <c r="BB899" i="1"/>
  <c r="BC899" i="1" s="1"/>
  <c r="BD899" i="1" s="1"/>
  <c r="BB898" i="1"/>
  <c r="BC898" i="1" s="1"/>
  <c r="BD898" i="1" s="1"/>
  <c r="BB895" i="1"/>
  <c r="BC895" i="1" s="1"/>
  <c r="BB894" i="1"/>
  <c r="BC894" i="1" s="1"/>
  <c r="BB887" i="1"/>
  <c r="BC887" i="1" s="1"/>
  <c r="BD887" i="1" s="1"/>
  <c r="BB886" i="1"/>
  <c r="BC886" i="1" s="1"/>
  <c r="BD886" i="1" s="1"/>
  <c r="BB893" i="1"/>
  <c r="BC893" i="1" s="1"/>
  <c r="BB892" i="1"/>
  <c r="BC892" i="1" s="1"/>
  <c r="BB891" i="1"/>
  <c r="BC891" i="1" s="1"/>
  <c r="BB884" i="1"/>
  <c r="BC884" i="1" s="1"/>
  <c r="BB883" i="1"/>
  <c r="BC883" i="1" s="1"/>
  <c r="BB880" i="1"/>
  <c r="BC880" i="1" s="1"/>
  <c r="BB882" i="1"/>
  <c r="BC882" i="1" s="1"/>
  <c r="BB881" i="1"/>
  <c r="BC881" i="1" s="1"/>
  <c r="BB878" i="1"/>
  <c r="BC878" i="1" s="1"/>
  <c r="BB877" i="1"/>
  <c r="BC877" i="1" s="1"/>
  <c r="BB876" i="1"/>
  <c r="BC876" i="1" s="1"/>
  <c r="BB868" i="1"/>
  <c r="BC868" i="1" s="1"/>
  <c r="BB867" i="1"/>
  <c r="BC867" i="1" s="1"/>
  <c r="BB865" i="1"/>
  <c r="BC865" i="1" s="1"/>
  <c r="BB864" i="1"/>
  <c r="BC864" i="1" s="1"/>
  <c r="BB863" i="1"/>
  <c r="BC863" i="1" s="1"/>
  <c r="BB862" i="1"/>
  <c r="BC862" i="1" s="1"/>
  <c r="BB861" i="1"/>
  <c r="BC861" i="1" s="1"/>
  <c r="BB856" i="1"/>
  <c r="BC856" i="1" s="1"/>
  <c r="BB854" i="1"/>
  <c r="BC854" i="1" s="1"/>
  <c r="BD854" i="1" s="1"/>
  <c r="BB853" i="1"/>
  <c r="BC853" i="1" s="1"/>
  <c r="BD853" i="1" s="1"/>
  <c r="BB852" i="1"/>
  <c r="BC852" i="1" s="1"/>
  <c r="BD852" i="1" s="1"/>
  <c r="BB851" i="1"/>
  <c r="BC851" i="1" s="1"/>
  <c r="BD851" i="1" s="1"/>
  <c r="BB850" i="1"/>
  <c r="BC850" i="1" s="1"/>
  <c r="BD850" i="1" s="1"/>
  <c r="BB849" i="1"/>
  <c r="BC849" i="1" s="1"/>
  <c r="BD849" i="1" s="1"/>
  <c r="BB848" i="1"/>
  <c r="BC848" i="1" s="1"/>
  <c r="BD848" i="1" s="1"/>
  <c r="BB845" i="1"/>
  <c r="BC845" i="1" s="1"/>
  <c r="BD845" i="1" s="1"/>
  <c r="BB842" i="1"/>
  <c r="BC842" i="1" s="1"/>
  <c r="BD842" i="1" s="1"/>
  <c r="BB841" i="1"/>
  <c r="BC841" i="1" s="1"/>
  <c r="BD841" i="1" s="1"/>
  <c r="BB844" i="1"/>
  <c r="BC844" i="1" s="1"/>
  <c r="BB843" i="1"/>
  <c r="BC843" i="1" s="1"/>
  <c r="BB839" i="1"/>
  <c r="BC839" i="1" s="1"/>
  <c r="BD839" i="1" s="1"/>
  <c r="BB838" i="1"/>
  <c r="BC838" i="1" s="1"/>
  <c r="BD838" i="1" s="1"/>
  <c r="BB840" i="1"/>
  <c r="BC840" i="1" s="1"/>
  <c r="BB837" i="1"/>
  <c r="BC837" i="1" s="1"/>
  <c r="BD837" i="1" s="1"/>
  <c r="BB836" i="1"/>
  <c r="BC836" i="1" s="1"/>
  <c r="BD836" i="1" s="1"/>
  <c r="BB835" i="1"/>
  <c r="BC835" i="1" s="1"/>
  <c r="BB834" i="1"/>
  <c r="BC834" i="1" s="1"/>
  <c r="BD834" i="1" s="1"/>
  <c r="BB833" i="1"/>
  <c r="BC833" i="1" s="1"/>
  <c r="BD833" i="1" s="1"/>
  <c r="BB831" i="1"/>
  <c r="BC831" i="1" s="1"/>
  <c r="BD831" i="1" s="1"/>
  <c r="BB830" i="1"/>
  <c r="BC830" i="1" s="1"/>
  <c r="BD830" i="1" s="1"/>
  <c r="BB829" i="1"/>
  <c r="BC829" i="1" s="1"/>
  <c r="BD829" i="1" s="1"/>
  <c r="BB828" i="1"/>
  <c r="BC828" i="1" s="1"/>
  <c r="BD828" i="1" s="1"/>
  <c r="BB824" i="1"/>
  <c r="BC824" i="1" s="1"/>
  <c r="BD824" i="1" s="1"/>
  <c r="BB823" i="1"/>
  <c r="BC823" i="1" s="1"/>
  <c r="BD823" i="1" s="1"/>
  <c r="BB825" i="1"/>
  <c r="BC825" i="1" s="1"/>
  <c r="BB820" i="1"/>
  <c r="BC820" i="1" s="1"/>
  <c r="BD820" i="1" s="1"/>
  <c r="BB819" i="1"/>
  <c r="BC819" i="1" s="1"/>
  <c r="BD819" i="1" s="1"/>
  <c r="BB821" i="1"/>
  <c r="BC821" i="1" s="1"/>
  <c r="BB814" i="1"/>
  <c r="BC814" i="1" s="1"/>
  <c r="BD814" i="1" s="1"/>
  <c r="BB813" i="1"/>
  <c r="BC813" i="1" s="1"/>
  <c r="BD813" i="1" s="1"/>
  <c r="BB812" i="1"/>
  <c r="BC812" i="1" s="1"/>
  <c r="BD812" i="1" s="1"/>
  <c r="BB811" i="1"/>
  <c r="BC811" i="1" s="1"/>
  <c r="BD811" i="1" s="1"/>
  <c r="BB810" i="1"/>
  <c r="BC810" i="1" s="1"/>
  <c r="BD810" i="1" s="1"/>
  <c r="BB809" i="1"/>
  <c r="BC809" i="1" s="1"/>
  <c r="BD809" i="1" s="1"/>
  <c r="BB808" i="1"/>
  <c r="BC808" i="1" s="1"/>
  <c r="BD808" i="1" s="1"/>
  <c r="BB807" i="1"/>
  <c r="BC807" i="1" s="1"/>
  <c r="BD807" i="1" s="1"/>
  <c r="BB805" i="1"/>
  <c r="BC805" i="1" s="1"/>
  <c r="BD805" i="1" s="1"/>
  <c r="BB804" i="1"/>
  <c r="BC804" i="1" s="1"/>
  <c r="BD804" i="1" s="1"/>
  <c r="BB806" i="1"/>
  <c r="BC806" i="1" s="1"/>
  <c r="BB802" i="1"/>
  <c r="BC802" i="1" s="1"/>
  <c r="BD802" i="1" s="1"/>
  <c r="BB801" i="1"/>
  <c r="BC801" i="1" s="1"/>
  <c r="BD801" i="1" s="1"/>
  <c r="BB803" i="1"/>
  <c r="BC803" i="1" s="1"/>
  <c r="BB798" i="1"/>
  <c r="BC798" i="1" s="1"/>
  <c r="BB797" i="1"/>
  <c r="BC797" i="1" s="1"/>
  <c r="BB795" i="1"/>
  <c r="BC795" i="1" s="1"/>
  <c r="BD795" i="1" s="1"/>
  <c r="BB794" i="1"/>
  <c r="BC794" i="1" s="1"/>
  <c r="BD794" i="1" s="1"/>
  <c r="BB796" i="1"/>
  <c r="BC796" i="1" s="1"/>
  <c r="BB800" i="1"/>
  <c r="BC800" i="1" s="1"/>
  <c r="BB799" i="1"/>
  <c r="BC799" i="1" s="1"/>
  <c r="BB792" i="1"/>
  <c r="BC792" i="1" s="1"/>
  <c r="BD792" i="1" s="1"/>
  <c r="BB791" i="1"/>
  <c r="BC791" i="1" s="1"/>
  <c r="BD791" i="1" s="1"/>
  <c r="BB793" i="1"/>
  <c r="BC793" i="1" s="1"/>
  <c r="BB788" i="1"/>
  <c r="BC788" i="1" s="1"/>
  <c r="BD788" i="1" s="1"/>
  <c r="BB787" i="1"/>
  <c r="BC787" i="1" s="1"/>
  <c r="BD787" i="1" s="1"/>
  <c r="BB790" i="1"/>
  <c r="BC790" i="1" s="1"/>
  <c r="BB789" i="1"/>
  <c r="BC789" i="1" s="1"/>
  <c r="BB786" i="1"/>
  <c r="BC786" i="1" s="1"/>
  <c r="BB785" i="1"/>
  <c r="BC785" i="1" s="1"/>
  <c r="BB784" i="1"/>
  <c r="BC784" i="1" s="1"/>
  <c r="BB783" i="1"/>
  <c r="BC783" i="1" s="1"/>
  <c r="BB782" i="1"/>
  <c r="BC782" i="1" s="1"/>
  <c r="BB781" i="1"/>
  <c r="BC781" i="1" s="1"/>
  <c r="BD781" i="1" s="1"/>
  <c r="BB780" i="1"/>
  <c r="BC780" i="1" s="1"/>
  <c r="BD780" i="1" s="1"/>
  <c r="BB779" i="1"/>
  <c r="BC779" i="1" s="1"/>
  <c r="BD779" i="1" s="1"/>
  <c r="BB778" i="1"/>
  <c r="BC778" i="1" s="1"/>
  <c r="BB772" i="1"/>
  <c r="BC772" i="1" s="1"/>
  <c r="BD772" i="1" s="1"/>
  <c r="BB771" i="1"/>
  <c r="BC771" i="1" s="1"/>
  <c r="BD771" i="1" s="1"/>
  <c r="BB775" i="1"/>
  <c r="BC775" i="1" s="1"/>
  <c r="BB774" i="1"/>
  <c r="BC774" i="1" s="1"/>
  <c r="BB773" i="1"/>
  <c r="BC773" i="1" s="1"/>
  <c r="BB777" i="1"/>
  <c r="BC777" i="1" s="1"/>
  <c r="BB776" i="1"/>
  <c r="BC776" i="1" s="1"/>
  <c r="BB769" i="1"/>
  <c r="BC769" i="1" s="1"/>
  <c r="BD769" i="1" s="1"/>
  <c r="BB768" i="1"/>
  <c r="BC768" i="1" s="1"/>
  <c r="BD768" i="1" s="1"/>
  <c r="BB770" i="1"/>
  <c r="BC770" i="1" s="1"/>
  <c r="BB762" i="1"/>
  <c r="BC762" i="1" s="1"/>
  <c r="BD762" i="1" s="1"/>
  <c r="BB761" i="1"/>
  <c r="BC761" i="1" s="1"/>
  <c r="BD761" i="1" s="1"/>
  <c r="BB767" i="1"/>
  <c r="BC767" i="1" s="1"/>
  <c r="BB765" i="1"/>
  <c r="BC765" i="1" s="1"/>
  <c r="BB764" i="1"/>
  <c r="BC764" i="1" s="1"/>
  <c r="BB763" i="1"/>
  <c r="BC763" i="1" s="1"/>
  <c r="BB766" i="1"/>
  <c r="BC766" i="1" s="1"/>
  <c r="BB760" i="1"/>
  <c r="BC760" i="1" s="1"/>
  <c r="BD760" i="1" s="1"/>
  <c r="BB759" i="1"/>
  <c r="BC759" i="1" s="1"/>
  <c r="BD759" i="1" s="1"/>
  <c r="BB758" i="1"/>
  <c r="BC758" i="1" s="1"/>
  <c r="BD758" i="1" s="1"/>
  <c r="BB757" i="1"/>
  <c r="BC757" i="1" s="1"/>
  <c r="BD757" i="1" s="1"/>
  <c r="BB756" i="1"/>
  <c r="BC756" i="1" s="1"/>
  <c r="BD756" i="1" s="1"/>
  <c r="BB755" i="1"/>
  <c r="BC755" i="1" s="1"/>
  <c r="BD755" i="1" s="1"/>
  <c r="BB754" i="1"/>
  <c r="BC754" i="1" s="1"/>
  <c r="BD754" i="1" s="1"/>
  <c r="BB753" i="1"/>
  <c r="BC753" i="1" s="1"/>
  <c r="BD753" i="1" s="1"/>
  <c r="BB752" i="1"/>
  <c r="BC752" i="1" s="1"/>
  <c r="BD752" i="1" s="1"/>
  <c r="BB751" i="1"/>
  <c r="BC751" i="1" s="1"/>
  <c r="BD751" i="1" s="1"/>
  <c r="BB750" i="1"/>
  <c r="BC750" i="1" s="1"/>
  <c r="BD750" i="1" s="1"/>
  <c r="BB749" i="1"/>
  <c r="BC749" i="1" s="1"/>
  <c r="BD749" i="1" s="1"/>
  <c r="BB748" i="1"/>
  <c r="BC748" i="1" s="1"/>
  <c r="BD748" i="1" s="1"/>
  <c r="BB747" i="1"/>
  <c r="BC747" i="1" s="1"/>
  <c r="BD747" i="1" s="1"/>
  <c r="BB746" i="1"/>
  <c r="BC746" i="1" s="1"/>
  <c r="BB745" i="1"/>
  <c r="BC745" i="1" s="1"/>
  <c r="BB743" i="1"/>
  <c r="BC743" i="1" s="1"/>
  <c r="BD743" i="1" s="1"/>
  <c r="BB742" i="1"/>
  <c r="BC742" i="1" s="1"/>
  <c r="BD742" i="1" s="1"/>
  <c r="BB741" i="1"/>
  <c r="BC741" i="1" s="1"/>
  <c r="BD741" i="1" s="1"/>
  <c r="BB740" i="1"/>
  <c r="BC740" i="1" s="1"/>
  <c r="BD740" i="1" s="1"/>
  <c r="BB739" i="1"/>
  <c r="BC739" i="1" s="1"/>
  <c r="BD739" i="1" s="1"/>
  <c r="BB738" i="1"/>
  <c r="BC738" i="1" s="1"/>
  <c r="BD738" i="1" s="1"/>
  <c r="BB736" i="1"/>
  <c r="BC736" i="1" s="1"/>
  <c r="BD736" i="1" s="1"/>
  <c r="BB734" i="1"/>
  <c r="BC734" i="1" s="1"/>
  <c r="BD734" i="1" s="1"/>
  <c r="BB733" i="1"/>
  <c r="BC733" i="1" s="1"/>
  <c r="BD733" i="1" s="1"/>
  <c r="BB735" i="1"/>
  <c r="BC735" i="1" s="1"/>
  <c r="BB731" i="1"/>
  <c r="BC731" i="1" s="1"/>
  <c r="BD731" i="1" s="1"/>
  <c r="BB730" i="1"/>
  <c r="BC730" i="1" s="1"/>
  <c r="BD730" i="1" s="1"/>
  <c r="BB732" i="1"/>
  <c r="BC732" i="1" s="1"/>
  <c r="BB729" i="1"/>
  <c r="BC729" i="1" s="1"/>
  <c r="BB728" i="1"/>
  <c r="BC728" i="1" s="1"/>
  <c r="BB727" i="1"/>
  <c r="BC727" i="1" s="1"/>
  <c r="BD727" i="1" s="1"/>
  <c r="BB726" i="1"/>
  <c r="BC726" i="1" s="1"/>
  <c r="BD726" i="1" s="1"/>
  <c r="BB725" i="1"/>
  <c r="BC725" i="1" s="1"/>
  <c r="BD725" i="1" s="1"/>
  <c r="BB724" i="1"/>
  <c r="BC724" i="1" s="1"/>
  <c r="BD724" i="1" s="1"/>
  <c r="BB719" i="1"/>
  <c r="BC719" i="1" s="1"/>
  <c r="BD719" i="1" s="1"/>
  <c r="BB722" i="1"/>
  <c r="BC722" i="1" s="1"/>
  <c r="BB721" i="1"/>
  <c r="BC721" i="1" s="1"/>
  <c r="BB720" i="1"/>
  <c r="BC720" i="1" s="1"/>
  <c r="BB716" i="1"/>
  <c r="BC716" i="1" s="1"/>
  <c r="BB717" i="1"/>
  <c r="BC717" i="1" s="1"/>
  <c r="BB714" i="1"/>
  <c r="BC714" i="1" s="1"/>
  <c r="BD714" i="1" s="1"/>
  <c r="BB715" i="1"/>
  <c r="BC715" i="1" s="1"/>
  <c r="BB713" i="1"/>
  <c r="BC713" i="1" s="1"/>
  <c r="BD713" i="1" s="1"/>
  <c r="BB712" i="1"/>
  <c r="BC712" i="1" s="1"/>
  <c r="BD712" i="1" s="1"/>
  <c r="BB711" i="1"/>
  <c r="BC711" i="1" s="1"/>
  <c r="BD711" i="1" s="1"/>
  <c r="BB710" i="1"/>
  <c r="BC710" i="1" s="1"/>
  <c r="BB709" i="1"/>
  <c r="BC709" i="1" s="1"/>
  <c r="BD709" i="1" s="1"/>
  <c r="BB708" i="1"/>
  <c r="BC708" i="1" s="1"/>
  <c r="AY1104" i="1"/>
  <c r="AZ1104" i="1" s="1"/>
  <c r="AY1103" i="1"/>
  <c r="AZ1103" i="1" s="1"/>
  <c r="AY1102" i="1"/>
  <c r="AZ1102" i="1" s="1"/>
  <c r="AY1100" i="1"/>
  <c r="AZ1100" i="1" s="1"/>
  <c r="AY1098" i="1"/>
  <c r="AZ1098" i="1" s="1"/>
  <c r="AY1099" i="1"/>
  <c r="AZ1099" i="1" s="1"/>
  <c r="AY1097" i="1"/>
  <c r="AZ1097" i="1" s="1"/>
  <c r="AY1095" i="1"/>
  <c r="AZ1095" i="1" s="1"/>
  <c r="AY1096" i="1"/>
  <c r="AZ1096" i="1" s="1"/>
  <c r="AY1094" i="1"/>
  <c r="AZ1094" i="1" s="1"/>
  <c r="AY1092" i="1"/>
  <c r="AZ1092" i="1" s="1"/>
  <c r="AY1093" i="1"/>
  <c r="AZ1093" i="1" s="1"/>
  <c r="AY1090" i="1"/>
  <c r="AZ1090" i="1" s="1"/>
  <c r="AY1089" i="1"/>
  <c r="AZ1089" i="1" s="1"/>
  <c r="AY1088" i="1"/>
  <c r="AZ1088" i="1" s="1"/>
  <c r="AY1087" i="1"/>
  <c r="AZ1087" i="1" s="1"/>
  <c r="AY1086" i="1"/>
  <c r="AZ1086" i="1" s="1"/>
  <c r="AY1085" i="1"/>
  <c r="AZ1085" i="1" s="1"/>
  <c r="AY1084" i="1"/>
  <c r="AZ1084" i="1" s="1"/>
  <c r="AY1083" i="1"/>
  <c r="AZ1083" i="1" s="1"/>
  <c r="AY1082" i="1"/>
  <c r="AZ1082" i="1" s="1"/>
  <c r="AY1079" i="1"/>
  <c r="AZ1079" i="1" s="1"/>
  <c r="AY1078" i="1"/>
  <c r="AZ1078" i="1" s="1"/>
  <c r="AY1081" i="1"/>
  <c r="AZ1081" i="1" s="1"/>
  <c r="AY1080" i="1"/>
  <c r="AZ1080" i="1" s="1"/>
  <c r="AY1077" i="1"/>
  <c r="AZ1077" i="1" s="1"/>
  <c r="AY1075" i="1"/>
  <c r="AZ1075" i="1" s="1"/>
  <c r="AY1074" i="1"/>
  <c r="AZ1074" i="1" s="1"/>
  <c r="AY1076" i="1"/>
  <c r="AZ1076" i="1" s="1"/>
  <c r="AY1073" i="1"/>
  <c r="AZ1073" i="1" s="1"/>
  <c r="AY1072" i="1"/>
  <c r="AZ1072" i="1" s="1"/>
  <c r="AY1069" i="1"/>
  <c r="AZ1069" i="1" s="1"/>
  <c r="AY1068" i="1"/>
  <c r="AZ1068" i="1" s="1"/>
  <c r="AY1067" i="1"/>
  <c r="AZ1067" i="1" s="1"/>
  <c r="AY1066" i="1"/>
  <c r="AZ1066" i="1" s="1"/>
  <c r="AY1063" i="1"/>
  <c r="AZ1063" i="1" s="1"/>
  <c r="AY1062" i="1"/>
  <c r="AZ1062" i="1" s="1"/>
  <c r="AY1065" i="1"/>
  <c r="AZ1065" i="1" s="1"/>
  <c r="AY1064" i="1"/>
  <c r="AZ1064" i="1" s="1"/>
  <c r="AY1056" i="1"/>
  <c r="AZ1056" i="1" s="1"/>
  <c r="AY1055" i="1"/>
  <c r="AZ1055" i="1" s="1"/>
  <c r="AY1058" i="1"/>
  <c r="AZ1058" i="1" s="1"/>
  <c r="AY1057" i="1"/>
  <c r="AZ1057" i="1" s="1"/>
  <c r="AY1054" i="1"/>
  <c r="AZ1054" i="1" s="1"/>
  <c r="AY1053" i="1"/>
  <c r="AZ1053" i="1" s="1"/>
  <c r="AY1052" i="1"/>
  <c r="AZ1052" i="1" s="1"/>
  <c r="AY1051" i="1"/>
  <c r="AZ1051" i="1" s="1"/>
  <c r="AY1050" i="1"/>
  <c r="AZ1050" i="1" s="1"/>
  <c r="AY1045" i="1"/>
  <c r="AZ1045" i="1" s="1"/>
  <c r="AY1044" i="1"/>
  <c r="AZ1044" i="1" s="1"/>
  <c r="AY1049" i="1"/>
  <c r="AZ1049" i="1" s="1"/>
  <c r="AY1048" i="1"/>
  <c r="AZ1048" i="1" s="1"/>
  <c r="AY1046" i="1"/>
  <c r="AZ1046" i="1" s="1"/>
  <c r="AY1042" i="1"/>
  <c r="AZ1042" i="1" s="1"/>
  <c r="AY1041" i="1"/>
  <c r="AZ1041" i="1" s="1"/>
  <c r="AY1043" i="1"/>
  <c r="AZ1043" i="1" s="1"/>
  <c r="AY1039" i="1"/>
  <c r="AZ1039" i="1" s="1"/>
  <c r="AY1038" i="1"/>
  <c r="AZ1038" i="1" s="1"/>
  <c r="AY1040" i="1"/>
  <c r="AZ1040" i="1" s="1"/>
  <c r="AY1037" i="1"/>
  <c r="AZ1037" i="1" s="1"/>
  <c r="AY1035" i="1"/>
  <c r="AZ1035" i="1" s="1"/>
  <c r="AY1034" i="1"/>
  <c r="AZ1034" i="1" s="1"/>
  <c r="AY1036" i="1"/>
  <c r="AZ1036" i="1" s="1"/>
  <c r="AY1033" i="1"/>
  <c r="AZ1033" i="1" s="1"/>
  <c r="AY1030" i="1"/>
  <c r="AZ1030" i="1" s="1"/>
  <c r="AY1029" i="1"/>
  <c r="AZ1029" i="1" s="1"/>
  <c r="AY1032" i="1"/>
  <c r="AZ1032" i="1" s="1"/>
  <c r="AY1031" i="1"/>
  <c r="AZ1031" i="1" s="1"/>
  <c r="AY1028" i="1"/>
  <c r="AZ1028" i="1" s="1"/>
  <c r="AY1027" i="1"/>
  <c r="AZ1027" i="1" s="1"/>
  <c r="AY1022" i="1"/>
  <c r="AZ1022" i="1" s="1"/>
  <c r="AY1021" i="1"/>
  <c r="AZ1021" i="1" s="1"/>
  <c r="AY1024" i="1"/>
  <c r="AZ1024" i="1" s="1"/>
  <c r="AY1023" i="1"/>
  <c r="AZ1023" i="1" s="1"/>
  <c r="AY1020" i="1"/>
  <c r="AZ1020" i="1" s="1"/>
  <c r="AY1017" i="1"/>
  <c r="AZ1017" i="1" s="1"/>
  <c r="AY1016" i="1"/>
  <c r="AZ1016" i="1" s="1"/>
  <c r="AY1019" i="1"/>
  <c r="AZ1019" i="1" s="1"/>
  <c r="AY1018" i="1"/>
  <c r="AZ1018" i="1" s="1"/>
  <c r="AY1015" i="1"/>
  <c r="AZ1015" i="1" s="1"/>
  <c r="AY1012" i="1"/>
  <c r="AZ1012" i="1" s="1"/>
  <c r="AY1011" i="1"/>
  <c r="AZ1011" i="1" s="1"/>
  <c r="AY1009" i="1"/>
  <c r="AZ1009" i="1" s="1"/>
  <c r="AY1008" i="1"/>
  <c r="AZ1008" i="1" s="1"/>
  <c r="AY1005" i="1"/>
  <c r="AZ1005" i="1" s="1"/>
  <c r="AY1004" i="1"/>
  <c r="AZ1004" i="1" s="1"/>
  <c r="AY1006" i="1"/>
  <c r="AZ1006" i="1" s="1"/>
  <c r="AY1002" i="1"/>
  <c r="AZ1002" i="1" s="1"/>
  <c r="AY1003" i="1"/>
  <c r="AZ1003" i="1" s="1"/>
  <c r="AY1000" i="1"/>
  <c r="AZ1000" i="1" s="1"/>
  <c r="AY999" i="1"/>
  <c r="AZ999" i="1" s="1"/>
  <c r="AY1001" i="1"/>
  <c r="AZ1001" i="1" s="1"/>
  <c r="AY998" i="1"/>
  <c r="AZ998" i="1" s="1"/>
  <c r="AY994" i="1"/>
  <c r="AZ994" i="1" s="1"/>
  <c r="AY993" i="1"/>
  <c r="AZ993" i="1" s="1"/>
  <c r="AY997" i="1"/>
  <c r="AZ997" i="1" s="1"/>
  <c r="AY996" i="1"/>
  <c r="AZ996" i="1" s="1"/>
  <c r="AY995" i="1"/>
  <c r="AZ995" i="1" s="1"/>
  <c r="AY991" i="1"/>
  <c r="AZ991" i="1" s="1"/>
  <c r="AY990" i="1"/>
  <c r="AZ990" i="1" s="1"/>
  <c r="AY987" i="1"/>
  <c r="AZ987" i="1" s="1"/>
  <c r="AY986" i="1"/>
  <c r="AZ986" i="1" s="1"/>
  <c r="AY985" i="1"/>
  <c r="AZ985" i="1" s="1"/>
  <c r="AY984" i="1"/>
  <c r="AZ984" i="1" s="1"/>
  <c r="AY983" i="1"/>
  <c r="AZ983" i="1" s="1"/>
  <c r="AY982" i="1"/>
  <c r="AZ982" i="1" s="1"/>
  <c r="AY981" i="1"/>
  <c r="AZ981" i="1" s="1"/>
  <c r="AY978" i="1"/>
  <c r="AZ978" i="1" s="1"/>
  <c r="AY977" i="1"/>
  <c r="AZ977" i="1" s="1"/>
  <c r="AY976" i="1"/>
  <c r="AZ976" i="1" s="1"/>
  <c r="AY980" i="1"/>
  <c r="AZ980" i="1" s="1"/>
  <c r="AY979" i="1"/>
  <c r="AZ979" i="1" s="1"/>
  <c r="AY974" i="1"/>
  <c r="AZ974" i="1" s="1"/>
  <c r="AY973" i="1"/>
  <c r="AZ973" i="1" s="1"/>
  <c r="AY972" i="1"/>
  <c r="AZ972" i="1" s="1"/>
  <c r="AY975" i="1"/>
  <c r="AZ975" i="1" s="1"/>
  <c r="AY968" i="1"/>
  <c r="AZ968" i="1" s="1"/>
  <c r="AY967" i="1"/>
  <c r="AZ967" i="1" s="1"/>
  <c r="AY970" i="1"/>
  <c r="AZ970" i="1" s="1"/>
  <c r="AY969" i="1"/>
  <c r="AZ969" i="1" s="1"/>
  <c r="AY966" i="1"/>
  <c r="AZ966" i="1" s="1"/>
  <c r="AY965" i="1"/>
  <c r="AZ965" i="1" s="1"/>
  <c r="AY963" i="1"/>
  <c r="AZ963" i="1" s="1"/>
  <c r="AY962" i="1"/>
  <c r="AZ962" i="1" s="1"/>
  <c r="AY961" i="1"/>
  <c r="AZ961" i="1" s="1"/>
  <c r="AY964" i="1"/>
  <c r="AZ964" i="1" s="1"/>
  <c r="AY959" i="1"/>
  <c r="AZ959" i="1" s="1"/>
  <c r="AY955" i="1"/>
  <c r="AZ955" i="1" s="1"/>
  <c r="AY954" i="1"/>
  <c r="AZ954" i="1" s="1"/>
  <c r="AY953" i="1"/>
  <c r="AZ953" i="1" s="1"/>
  <c r="AY958" i="1"/>
  <c r="AZ958" i="1" s="1"/>
  <c r="AY957" i="1"/>
  <c r="AZ957" i="1" s="1"/>
  <c r="AY952" i="1"/>
  <c r="AZ952" i="1" s="1"/>
  <c r="AY951" i="1"/>
  <c r="AZ951" i="1" s="1"/>
  <c r="AY945" i="1"/>
  <c r="AZ945" i="1" s="1"/>
  <c r="AY944" i="1"/>
  <c r="AZ944" i="1" s="1"/>
  <c r="AY946" i="1"/>
  <c r="AZ946" i="1" s="1"/>
  <c r="AY943" i="1"/>
  <c r="AZ943" i="1" s="1"/>
  <c r="AY941" i="1"/>
  <c r="AZ941" i="1" s="1"/>
  <c r="AY940" i="1"/>
  <c r="AZ940" i="1" s="1"/>
  <c r="AY942" i="1"/>
  <c r="AZ942" i="1" s="1"/>
  <c r="AY936" i="1"/>
  <c r="AZ936" i="1" s="1"/>
  <c r="AY935" i="1"/>
  <c r="AZ935" i="1" s="1"/>
  <c r="AY939" i="1"/>
  <c r="AZ939" i="1" s="1"/>
  <c r="AY938" i="1"/>
  <c r="AZ938" i="1" s="1"/>
  <c r="AY937" i="1"/>
  <c r="AZ937" i="1" s="1"/>
  <c r="AY931" i="1"/>
  <c r="AZ931" i="1" s="1"/>
  <c r="AY930" i="1"/>
  <c r="AZ930" i="1" s="1"/>
  <c r="AY934" i="1"/>
  <c r="AZ934" i="1" s="1"/>
  <c r="AY933" i="1"/>
  <c r="AZ933" i="1" s="1"/>
  <c r="AY932" i="1"/>
  <c r="AZ932" i="1" s="1"/>
  <c r="AY925" i="1"/>
  <c r="AZ925" i="1" s="1"/>
  <c r="AY928" i="1"/>
  <c r="AZ928" i="1" s="1"/>
  <c r="AY927" i="1"/>
  <c r="AZ927" i="1" s="1"/>
  <c r="AY926" i="1"/>
  <c r="AZ926" i="1" s="1"/>
  <c r="AY924" i="1"/>
  <c r="AZ924" i="1" s="1"/>
  <c r="AY923" i="1"/>
  <c r="AZ923" i="1" s="1"/>
  <c r="AY922" i="1"/>
  <c r="AZ922" i="1" s="1"/>
  <c r="AY920" i="1"/>
  <c r="AZ920" i="1" s="1"/>
  <c r="AY912" i="1"/>
  <c r="AZ912" i="1" s="1"/>
  <c r="AY911" i="1"/>
  <c r="AZ911" i="1" s="1"/>
  <c r="AY910" i="1"/>
  <c r="AZ910" i="1" s="1"/>
  <c r="AY909" i="1"/>
  <c r="AZ909" i="1" s="1"/>
  <c r="AY908" i="1"/>
  <c r="AZ908" i="1" s="1"/>
  <c r="AY907" i="1"/>
  <c r="AZ907" i="1" s="1"/>
  <c r="AY906" i="1"/>
  <c r="AZ906" i="1" s="1"/>
  <c r="AY903" i="1"/>
  <c r="AZ903" i="1" s="1"/>
  <c r="AY902" i="1"/>
  <c r="AZ902" i="1" s="1"/>
  <c r="AY905" i="1"/>
  <c r="AZ905" i="1" s="1"/>
  <c r="AY904" i="1"/>
  <c r="AZ904" i="1" s="1"/>
  <c r="AY901" i="1"/>
  <c r="AZ901" i="1" s="1"/>
  <c r="AY899" i="1"/>
  <c r="AZ899" i="1" s="1"/>
  <c r="AY898" i="1"/>
  <c r="AZ898" i="1" s="1"/>
  <c r="AY895" i="1"/>
  <c r="AZ895" i="1" s="1"/>
  <c r="AY894" i="1"/>
  <c r="AZ894" i="1" s="1"/>
  <c r="AY887" i="1"/>
  <c r="AZ887" i="1" s="1"/>
  <c r="AY886" i="1"/>
  <c r="AZ886" i="1" s="1"/>
  <c r="AY893" i="1"/>
  <c r="AZ893" i="1" s="1"/>
  <c r="AY892" i="1"/>
  <c r="AZ892" i="1" s="1"/>
  <c r="AY891" i="1"/>
  <c r="AZ891" i="1" s="1"/>
  <c r="AY884" i="1"/>
  <c r="AZ884" i="1" s="1"/>
  <c r="AY883" i="1"/>
  <c r="AZ883" i="1" s="1"/>
  <c r="AY880" i="1"/>
  <c r="AZ880" i="1" s="1"/>
  <c r="AY882" i="1"/>
  <c r="AZ882" i="1" s="1"/>
  <c r="AY881" i="1"/>
  <c r="AZ881" i="1" s="1"/>
  <c r="AY878" i="1"/>
  <c r="AZ878" i="1" s="1"/>
  <c r="AY877" i="1"/>
  <c r="AZ877" i="1" s="1"/>
  <c r="AY876" i="1"/>
  <c r="AZ876" i="1" s="1"/>
  <c r="AY868" i="1"/>
  <c r="AZ868" i="1" s="1"/>
  <c r="AY867" i="1"/>
  <c r="AZ867" i="1" s="1"/>
  <c r="AY865" i="1"/>
  <c r="AZ865" i="1" s="1"/>
  <c r="AY864" i="1"/>
  <c r="AZ864" i="1" s="1"/>
  <c r="AY863" i="1"/>
  <c r="AZ863" i="1" s="1"/>
  <c r="AY862" i="1"/>
  <c r="AZ862" i="1" s="1"/>
  <c r="AY861" i="1"/>
  <c r="AZ861" i="1" s="1"/>
  <c r="AY856" i="1"/>
  <c r="AZ856" i="1" s="1"/>
  <c r="AY854" i="1"/>
  <c r="AZ854" i="1" s="1"/>
  <c r="AY853" i="1"/>
  <c r="AZ853" i="1" s="1"/>
  <c r="AY852" i="1"/>
  <c r="AZ852" i="1" s="1"/>
  <c r="AY851" i="1"/>
  <c r="AZ851" i="1" s="1"/>
  <c r="AY850" i="1"/>
  <c r="AZ850" i="1" s="1"/>
  <c r="AY849" i="1"/>
  <c r="AZ849" i="1" s="1"/>
  <c r="AY848" i="1"/>
  <c r="AZ848" i="1" s="1"/>
  <c r="AY845" i="1"/>
  <c r="AZ845" i="1" s="1"/>
  <c r="AY842" i="1"/>
  <c r="AZ842" i="1" s="1"/>
  <c r="AY841" i="1"/>
  <c r="AZ841" i="1" s="1"/>
  <c r="AY844" i="1"/>
  <c r="AZ844" i="1" s="1"/>
  <c r="AY843" i="1"/>
  <c r="AZ843" i="1" s="1"/>
  <c r="AY839" i="1"/>
  <c r="AZ839" i="1" s="1"/>
  <c r="AY838" i="1"/>
  <c r="AZ838" i="1" s="1"/>
  <c r="AY840" i="1"/>
  <c r="AZ840" i="1" s="1"/>
  <c r="AY837" i="1"/>
  <c r="AZ837" i="1" s="1"/>
  <c r="AY836" i="1"/>
  <c r="AZ836" i="1" s="1"/>
  <c r="AY835" i="1"/>
  <c r="AZ835" i="1" s="1"/>
  <c r="AY834" i="1"/>
  <c r="AZ834" i="1" s="1"/>
  <c r="AY833" i="1"/>
  <c r="AZ833" i="1" s="1"/>
  <c r="AY831" i="1"/>
  <c r="AZ831" i="1" s="1"/>
  <c r="AY830" i="1"/>
  <c r="AZ830" i="1" s="1"/>
  <c r="AY829" i="1"/>
  <c r="AZ829" i="1" s="1"/>
  <c r="AY828" i="1"/>
  <c r="AZ828" i="1" s="1"/>
  <c r="AY824" i="1"/>
  <c r="AZ824" i="1" s="1"/>
  <c r="AY823" i="1"/>
  <c r="AZ823" i="1" s="1"/>
  <c r="AY825" i="1"/>
  <c r="AZ825" i="1" s="1"/>
  <c r="AY820" i="1"/>
  <c r="AZ820" i="1" s="1"/>
  <c r="AY819" i="1"/>
  <c r="AZ819" i="1" s="1"/>
  <c r="AY821" i="1"/>
  <c r="AZ821" i="1" s="1"/>
  <c r="AY814" i="1"/>
  <c r="AZ814" i="1" s="1"/>
  <c r="AY813" i="1"/>
  <c r="AZ813" i="1" s="1"/>
  <c r="AY812" i="1"/>
  <c r="AZ812" i="1" s="1"/>
  <c r="AY811" i="1"/>
  <c r="AZ811" i="1" s="1"/>
  <c r="AY810" i="1"/>
  <c r="AZ810" i="1" s="1"/>
  <c r="AY809" i="1"/>
  <c r="AZ809" i="1" s="1"/>
  <c r="AY808" i="1"/>
  <c r="AZ808" i="1" s="1"/>
  <c r="AY807" i="1"/>
  <c r="AZ807" i="1" s="1"/>
  <c r="AY805" i="1"/>
  <c r="AZ805" i="1" s="1"/>
  <c r="AY804" i="1"/>
  <c r="AZ804" i="1" s="1"/>
  <c r="AY806" i="1"/>
  <c r="AZ806" i="1" s="1"/>
  <c r="AY802" i="1"/>
  <c r="AZ802" i="1" s="1"/>
  <c r="AY801" i="1"/>
  <c r="AZ801" i="1" s="1"/>
  <c r="AY803" i="1"/>
  <c r="AZ803" i="1" s="1"/>
  <c r="AY798" i="1"/>
  <c r="AZ798" i="1" s="1"/>
  <c r="AY797" i="1"/>
  <c r="AZ797" i="1" s="1"/>
  <c r="AY795" i="1"/>
  <c r="AZ795" i="1" s="1"/>
  <c r="AY794" i="1"/>
  <c r="AZ794" i="1" s="1"/>
  <c r="AY796" i="1"/>
  <c r="AZ796" i="1" s="1"/>
  <c r="AY800" i="1"/>
  <c r="AZ800" i="1" s="1"/>
  <c r="AY799" i="1"/>
  <c r="AZ799" i="1" s="1"/>
  <c r="AY792" i="1"/>
  <c r="AZ792" i="1" s="1"/>
  <c r="AY791" i="1"/>
  <c r="AZ791" i="1" s="1"/>
  <c r="AY793" i="1"/>
  <c r="AZ793" i="1" s="1"/>
  <c r="AY788" i="1"/>
  <c r="AZ788" i="1" s="1"/>
  <c r="AY787" i="1"/>
  <c r="AZ787" i="1" s="1"/>
  <c r="AY790" i="1"/>
  <c r="AZ790" i="1" s="1"/>
  <c r="AY789" i="1"/>
  <c r="AZ789" i="1" s="1"/>
  <c r="AY786" i="1"/>
  <c r="AZ786" i="1" s="1"/>
  <c r="AY785" i="1"/>
  <c r="AZ785" i="1" s="1"/>
  <c r="AY784" i="1"/>
  <c r="AZ784" i="1" s="1"/>
  <c r="AY783" i="1"/>
  <c r="AZ783" i="1" s="1"/>
  <c r="AY782" i="1"/>
  <c r="AZ782" i="1" s="1"/>
  <c r="AY781" i="1"/>
  <c r="AZ781" i="1" s="1"/>
  <c r="AY780" i="1"/>
  <c r="AZ780" i="1" s="1"/>
  <c r="AY779" i="1"/>
  <c r="AZ779" i="1" s="1"/>
  <c r="AY778" i="1"/>
  <c r="AZ778" i="1" s="1"/>
  <c r="AY772" i="1"/>
  <c r="AZ772" i="1" s="1"/>
  <c r="AY771" i="1"/>
  <c r="AZ771" i="1" s="1"/>
  <c r="AY775" i="1"/>
  <c r="AZ775" i="1" s="1"/>
  <c r="AY774" i="1"/>
  <c r="AZ774" i="1" s="1"/>
  <c r="AY773" i="1"/>
  <c r="AZ773" i="1" s="1"/>
  <c r="AY777" i="1"/>
  <c r="AZ777" i="1" s="1"/>
  <c r="AY776" i="1"/>
  <c r="AZ776" i="1" s="1"/>
  <c r="AY769" i="1"/>
  <c r="AZ769" i="1" s="1"/>
  <c r="AY768" i="1"/>
  <c r="AZ768" i="1" s="1"/>
  <c r="AY770" i="1"/>
  <c r="AZ770" i="1" s="1"/>
  <c r="AY762" i="1"/>
  <c r="AZ762" i="1" s="1"/>
  <c r="AY761" i="1"/>
  <c r="AZ761" i="1" s="1"/>
  <c r="AY767" i="1"/>
  <c r="AZ767" i="1" s="1"/>
  <c r="AY765" i="1"/>
  <c r="AZ765" i="1" s="1"/>
  <c r="AY764" i="1"/>
  <c r="AZ764" i="1" s="1"/>
  <c r="AY763" i="1"/>
  <c r="AZ763" i="1" s="1"/>
  <c r="AY766" i="1"/>
  <c r="AZ766" i="1" s="1"/>
  <c r="AY760" i="1"/>
  <c r="AZ760" i="1" s="1"/>
  <c r="AY759" i="1"/>
  <c r="AZ759" i="1" s="1"/>
  <c r="AY758" i="1"/>
  <c r="AZ758" i="1" s="1"/>
  <c r="AY757" i="1"/>
  <c r="AZ757" i="1" s="1"/>
  <c r="AY756" i="1"/>
  <c r="AZ756" i="1" s="1"/>
  <c r="AY755" i="1"/>
  <c r="AZ755" i="1" s="1"/>
  <c r="AY754" i="1"/>
  <c r="AZ754" i="1" s="1"/>
  <c r="AY753" i="1"/>
  <c r="AZ753" i="1" s="1"/>
  <c r="AY752" i="1"/>
  <c r="AZ752" i="1" s="1"/>
  <c r="AY751" i="1"/>
  <c r="AZ751" i="1" s="1"/>
  <c r="AY750" i="1"/>
  <c r="AZ750" i="1" s="1"/>
  <c r="AY749" i="1"/>
  <c r="AZ749" i="1" s="1"/>
  <c r="AY748" i="1"/>
  <c r="AZ748" i="1" s="1"/>
  <c r="AY747" i="1"/>
  <c r="AZ747" i="1" s="1"/>
  <c r="AY746" i="1"/>
  <c r="AZ746" i="1" s="1"/>
  <c r="AY745" i="1"/>
  <c r="AZ745" i="1" s="1"/>
  <c r="AY743" i="1"/>
  <c r="AZ743" i="1" s="1"/>
  <c r="AY742" i="1"/>
  <c r="AZ742" i="1" s="1"/>
  <c r="AY741" i="1"/>
  <c r="AZ741" i="1" s="1"/>
  <c r="AY740" i="1"/>
  <c r="AZ740" i="1" s="1"/>
  <c r="AY739" i="1"/>
  <c r="AZ739" i="1" s="1"/>
  <c r="AY738" i="1"/>
  <c r="AZ738" i="1" s="1"/>
  <c r="AY736" i="1"/>
  <c r="AZ736" i="1" s="1"/>
  <c r="AY734" i="1"/>
  <c r="AZ734" i="1" s="1"/>
  <c r="AY733" i="1"/>
  <c r="AZ733" i="1" s="1"/>
  <c r="AY735" i="1"/>
  <c r="AZ735" i="1" s="1"/>
  <c r="AY731" i="1"/>
  <c r="AZ731" i="1" s="1"/>
  <c r="AY730" i="1"/>
  <c r="AZ730" i="1" s="1"/>
  <c r="AY732" i="1"/>
  <c r="AZ732" i="1" s="1"/>
  <c r="AY729" i="1"/>
  <c r="AZ729" i="1" s="1"/>
  <c r="AY728" i="1"/>
  <c r="AZ728" i="1" s="1"/>
  <c r="AY727" i="1"/>
  <c r="AZ727" i="1" s="1"/>
  <c r="AY726" i="1"/>
  <c r="AZ726" i="1" s="1"/>
  <c r="AY725" i="1"/>
  <c r="AZ725" i="1" s="1"/>
  <c r="AY724" i="1"/>
  <c r="AZ724" i="1" s="1"/>
  <c r="AY719" i="1"/>
  <c r="AZ719" i="1" s="1"/>
  <c r="AY722" i="1"/>
  <c r="AZ722" i="1" s="1"/>
  <c r="AY721" i="1"/>
  <c r="AZ721" i="1" s="1"/>
  <c r="AY720" i="1"/>
  <c r="AZ720" i="1" s="1"/>
  <c r="AY716" i="1"/>
  <c r="AZ716" i="1" s="1"/>
  <c r="AY717" i="1"/>
  <c r="AZ717" i="1" s="1"/>
  <c r="AY714" i="1"/>
  <c r="AZ714" i="1" s="1"/>
  <c r="AY715" i="1"/>
  <c r="AZ715" i="1" s="1"/>
  <c r="AY713" i="1"/>
  <c r="AZ713" i="1" s="1"/>
  <c r="AY712" i="1"/>
  <c r="AZ712" i="1" s="1"/>
  <c r="AY711" i="1"/>
  <c r="AZ711" i="1" s="1"/>
  <c r="AY710" i="1"/>
  <c r="AZ710" i="1" s="1"/>
  <c r="AY709" i="1"/>
  <c r="AZ709" i="1" s="1"/>
  <c r="AY708" i="1"/>
  <c r="AZ708" i="1" s="1"/>
  <c r="AW1104" i="1"/>
  <c r="BA1104" i="1" s="1"/>
  <c r="AW1103" i="1"/>
  <c r="AF1103" i="1" s="1"/>
  <c r="AW1102" i="1"/>
  <c r="AF1102" i="1" s="1"/>
  <c r="AW1100" i="1"/>
  <c r="AX1100" i="1" s="1"/>
  <c r="AW1098" i="1"/>
  <c r="AF1098" i="1" s="1"/>
  <c r="AW1099" i="1"/>
  <c r="BA1099" i="1" s="1"/>
  <c r="AW1097" i="1"/>
  <c r="BA1097" i="1" s="1"/>
  <c r="AW1095" i="1"/>
  <c r="AF1095" i="1" s="1"/>
  <c r="AW1096" i="1"/>
  <c r="AF1096" i="1" s="1"/>
  <c r="AW1094" i="1"/>
  <c r="AF1094" i="1" s="1"/>
  <c r="AW1092" i="1"/>
  <c r="AF1092" i="1" s="1"/>
  <c r="AW1093" i="1"/>
  <c r="AW1090" i="1"/>
  <c r="AF1090" i="1" s="1"/>
  <c r="AW1089" i="1"/>
  <c r="AF1089" i="1" s="1"/>
  <c r="AW1088" i="1"/>
  <c r="AF1088" i="1" s="1"/>
  <c r="AW1087" i="1"/>
  <c r="AX1087" i="1" s="1"/>
  <c r="AW1086" i="1"/>
  <c r="AF1086" i="1" s="1"/>
  <c r="AW1085" i="1"/>
  <c r="AW1084" i="1"/>
  <c r="BA1084" i="1" s="1"/>
  <c r="AW1083" i="1"/>
  <c r="AW1082" i="1"/>
  <c r="AF1082" i="1" s="1"/>
  <c r="AW1079" i="1"/>
  <c r="AW1078" i="1"/>
  <c r="AF1078" i="1" s="1"/>
  <c r="AW1081" i="1"/>
  <c r="AF1081" i="1" s="1"/>
  <c r="AW1080" i="1"/>
  <c r="AW1077" i="1"/>
  <c r="AW1075" i="1"/>
  <c r="AX1075" i="1" s="1"/>
  <c r="AW1074" i="1"/>
  <c r="AX1074" i="1" s="1"/>
  <c r="AW1076" i="1"/>
  <c r="AF1076" i="1" s="1"/>
  <c r="AW1073" i="1"/>
  <c r="AW1072" i="1"/>
  <c r="AF1072" i="1" s="1"/>
  <c r="AW1069" i="1"/>
  <c r="AX1069" i="1" s="1"/>
  <c r="AW1068" i="1"/>
  <c r="AF1068" i="1" s="1"/>
  <c r="AW1067" i="1"/>
  <c r="AF1067" i="1" s="1"/>
  <c r="AW1066" i="1"/>
  <c r="AF1066" i="1" s="1"/>
  <c r="AW1063" i="1"/>
  <c r="AX1063" i="1" s="1"/>
  <c r="AW1062" i="1"/>
  <c r="AW1065" i="1"/>
  <c r="AF1065" i="1" s="1"/>
  <c r="AW1064" i="1"/>
  <c r="BA1064" i="1" s="1"/>
  <c r="AW1056" i="1"/>
  <c r="AF1056" i="1" s="1"/>
  <c r="AW1055" i="1"/>
  <c r="AF1055" i="1" s="1"/>
  <c r="AW1058" i="1"/>
  <c r="AW1057" i="1"/>
  <c r="BA1057" i="1" s="1"/>
  <c r="AW1054" i="1"/>
  <c r="AF1054" i="1" s="1"/>
  <c r="AW1053" i="1"/>
  <c r="AF1053" i="1" s="1"/>
  <c r="AW1052" i="1"/>
  <c r="AW1051" i="1"/>
  <c r="AF1051" i="1" s="1"/>
  <c r="AW1050" i="1"/>
  <c r="AF1050" i="1" s="1"/>
  <c r="AW1045" i="1"/>
  <c r="AW1044" i="1"/>
  <c r="AF1044" i="1" s="1"/>
  <c r="AW1049" i="1"/>
  <c r="AF1049" i="1" s="1"/>
  <c r="AW1048" i="1"/>
  <c r="AF1048" i="1" s="1"/>
  <c r="AW1046" i="1"/>
  <c r="AF1046" i="1" s="1"/>
  <c r="AW1042" i="1"/>
  <c r="BA1042" i="1" s="1"/>
  <c r="AW1041" i="1"/>
  <c r="AF1041" i="1" s="1"/>
  <c r="AW1043" i="1"/>
  <c r="AW1039" i="1"/>
  <c r="AF1039" i="1" s="1"/>
  <c r="AW1038" i="1"/>
  <c r="AF1038" i="1" s="1"/>
  <c r="AW1040" i="1"/>
  <c r="AF1040" i="1" s="1"/>
  <c r="AW1037" i="1"/>
  <c r="AW1035" i="1"/>
  <c r="AF1035" i="1" s="1"/>
  <c r="AW1034" i="1"/>
  <c r="AF1034" i="1" s="1"/>
  <c r="AW1036" i="1"/>
  <c r="BA1036" i="1" s="1"/>
  <c r="AW1033" i="1"/>
  <c r="AW1030" i="1"/>
  <c r="AF1030" i="1" s="1"/>
  <c r="AW1029" i="1"/>
  <c r="AW1032" i="1"/>
  <c r="BA1032" i="1" s="1"/>
  <c r="AW1031" i="1"/>
  <c r="AF1031" i="1" s="1"/>
  <c r="AW1028" i="1"/>
  <c r="BA1028" i="1" s="1"/>
  <c r="AW1027" i="1"/>
  <c r="AF1027" i="1" s="1"/>
  <c r="AW1022" i="1"/>
  <c r="AX1022" i="1" s="1"/>
  <c r="AW1021" i="1"/>
  <c r="AF1021" i="1" s="1"/>
  <c r="AW1024" i="1"/>
  <c r="AF1024" i="1" s="1"/>
  <c r="AW1023" i="1"/>
  <c r="BA1023" i="1" s="1"/>
  <c r="AW1020" i="1"/>
  <c r="BA1020" i="1" s="1"/>
  <c r="AW1017" i="1"/>
  <c r="AW1016" i="1"/>
  <c r="AF1016" i="1" s="1"/>
  <c r="AW1019" i="1"/>
  <c r="AW1018" i="1"/>
  <c r="AF1018" i="1" s="1"/>
  <c r="AW1015" i="1"/>
  <c r="AF1015" i="1" s="1"/>
  <c r="AW1012" i="1"/>
  <c r="BA1012" i="1" s="1"/>
  <c r="AW1011" i="1"/>
  <c r="AF1011" i="1" s="1"/>
  <c r="AW1009" i="1"/>
  <c r="AF1009" i="1" s="1"/>
  <c r="AW1008" i="1"/>
  <c r="AW1005" i="1"/>
  <c r="AF1005" i="1" s="1"/>
  <c r="AW1004" i="1"/>
  <c r="AF1004" i="1" s="1"/>
  <c r="AW1006" i="1"/>
  <c r="BA1006" i="1" s="1"/>
  <c r="AW1002" i="1"/>
  <c r="BA1002" i="1" s="1"/>
  <c r="AW1003" i="1"/>
  <c r="AF1003" i="1" s="1"/>
  <c r="AW1000" i="1"/>
  <c r="AW999" i="1"/>
  <c r="AF999" i="1" s="1"/>
  <c r="AW1001" i="1"/>
  <c r="AW998" i="1"/>
  <c r="BA998" i="1" s="1"/>
  <c r="AW994" i="1"/>
  <c r="AW993" i="1"/>
  <c r="AF993" i="1" s="1"/>
  <c r="AW997" i="1"/>
  <c r="AF997" i="1" s="1"/>
  <c r="AW996" i="1"/>
  <c r="AW995" i="1"/>
  <c r="AW991" i="1"/>
  <c r="AF991" i="1" s="1"/>
  <c r="AW990" i="1"/>
  <c r="AF990" i="1" s="1"/>
  <c r="AW987" i="1"/>
  <c r="AF987" i="1" s="1"/>
  <c r="AW986" i="1"/>
  <c r="AW985" i="1"/>
  <c r="AF985" i="1" s="1"/>
  <c r="AW984" i="1"/>
  <c r="BA984" i="1" s="1"/>
  <c r="AW983" i="1"/>
  <c r="BA983" i="1" s="1"/>
  <c r="AW982" i="1"/>
  <c r="AF982" i="1" s="1"/>
  <c r="AW981" i="1"/>
  <c r="AF981" i="1" s="1"/>
  <c r="AW978" i="1"/>
  <c r="BA978" i="1" s="1"/>
  <c r="AW977" i="1"/>
  <c r="BA977" i="1" s="1"/>
  <c r="AW976" i="1"/>
  <c r="AF976" i="1" s="1"/>
  <c r="AW980" i="1"/>
  <c r="AW979" i="1"/>
  <c r="AF979" i="1" s="1"/>
  <c r="AW974" i="1"/>
  <c r="AF974" i="1" s="1"/>
  <c r="AW973" i="1"/>
  <c r="AW972" i="1"/>
  <c r="AF972" i="1" s="1"/>
  <c r="AW975" i="1"/>
  <c r="AF975" i="1" s="1"/>
  <c r="AW968" i="1"/>
  <c r="AW967" i="1"/>
  <c r="AF967" i="1" s="1"/>
  <c r="AW970" i="1"/>
  <c r="AF970" i="1" s="1"/>
  <c r="AW969" i="1"/>
  <c r="AF969" i="1" s="1"/>
  <c r="AW966" i="1"/>
  <c r="AW965" i="1"/>
  <c r="AF965" i="1" s="1"/>
  <c r="AW963" i="1"/>
  <c r="AF963" i="1" s="1"/>
  <c r="AW962" i="1"/>
  <c r="AW961" i="1"/>
  <c r="AF961" i="1" s="1"/>
  <c r="AW964" i="1"/>
  <c r="AW959" i="1"/>
  <c r="BA959" i="1" s="1"/>
  <c r="AW955" i="1"/>
  <c r="BA955" i="1" s="1"/>
  <c r="AW954" i="1"/>
  <c r="AX954" i="1" s="1"/>
  <c r="AW953" i="1"/>
  <c r="AF953" i="1" s="1"/>
  <c r="AW958" i="1"/>
  <c r="AF958" i="1" s="1"/>
  <c r="AW957" i="1"/>
  <c r="AW952" i="1"/>
  <c r="BA952" i="1" s="1"/>
  <c r="AW951" i="1"/>
  <c r="AF951" i="1" s="1"/>
  <c r="AW945" i="1"/>
  <c r="BA945" i="1" s="1"/>
  <c r="AW944" i="1"/>
  <c r="BA944" i="1" s="1"/>
  <c r="AW946" i="1"/>
  <c r="AF946" i="1" s="1"/>
  <c r="AW943" i="1"/>
  <c r="AW941" i="1"/>
  <c r="AF941" i="1" s="1"/>
  <c r="AW940" i="1"/>
  <c r="AF940" i="1" s="1"/>
  <c r="AW942" i="1"/>
  <c r="AF942" i="1" s="1"/>
  <c r="AW936" i="1"/>
  <c r="BA936" i="1" s="1"/>
  <c r="AW935" i="1"/>
  <c r="AF935" i="1" s="1"/>
  <c r="AW939" i="1"/>
  <c r="AW938" i="1"/>
  <c r="AF938" i="1" s="1"/>
  <c r="AW937" i="1"/>
  <c r="AF937" i="1" s="1"/>
  <c r="AW931" i="1"/>
  <c r="AF931" i="1" s="1"/>
  <c r="AW930" i="1"/>
  <c r="BA930" i="1" s="1"/>
  <c r="AW934" i="1"/>
  <c r="AF934" i="1" s="1"/>
  <c r="AW933" i="1"/>
  <c r="AW932" i="1"/>
  <c r="BA932" i="1" s="1"/>
  <c r="AW925" i="1"/>
  <c r="AW928" i="1"/>
  <c r="AF928" i="1" s="1"/>
  <c r="AW927" i="1"/>
  <c r="AF927" i="1" s="1"/>
  <c r="AW926" i="1"/>
  <c r="AF926" i="1" s="1"/>
  <c r="AW924" i="1"/>
  <c r="AF924" i="1" s="1"/>
  <c r="AW923" i="1"/>
  <c r="AW922" i="1"/>
  <c r="AW920" i="1"/>
  <c r="AF920" i="1" s="1"/>
  <c r="AW912" i="1"/>
  <c r="AF912" i="1" s="1"/>
  <c r="AW911" i="1"/>
  <c r="AW910" i="1"/>
  <c r="AW909" i="1"/>
  <c r="BA909" i="1" s="1"/>
  <c r="AW908" i="1"/>
  <c r="AF908" i="1" s="1"/>
  <c r="AW907" i="1"/>
  <c r="AF907" i="1" s="1"/>
  <c r="AW906" i="1"/>
  <c r="AF906" i="1" s="1"/>
  <c r="AW903" i="1"/>
  <c r="AF903" i="1" s="1"/>
  <c r="AW902" i="1"/>
  <c r="BA902" i="1" s="1"/>
  <c r="AW905" i="1"/>
  <c r="AF905" i="1" s="1"/>
  <c r="AW904" i="1"/>
  <c r="AW901" i="1"/>
  <c r="AF901" i="1" s="1"/>
  <c r="AW899" i="1"/>
  <c r="AW898" i="1"/>
  <c r="AW895" i="1"/>
  <c r="BA895" i="1" s="1"/>
  <c r="AW894" i="1"/>
  <c r="BA894" i="1" s="1"/>
  <c r="AW887" i="1"/>
  <c r="AW886" i="1"/>
  <c r="AW893" i="1"/>
  <c r="AX893" i="1" s="1"/>
  <c r="AW892" i="1"/>
  <c r="AF892" i="1" s="1"/>
  <c r="AW891" i="1"/>
  <c r="AW884" i="1"/>
  <c r="AW883" i="1"/>
  <c r="BA883" i="1" s="1"/>
  <c r="AW880" i="1"/>
  <c r="BA880" i="1" s="1"/>
  <c r="AW882" i="1"/>
  <c r="BA882" i="1" s="1"/>
  <c r="AW881" i="1"/>
  <c r="AF881" i="1" s="1"/>
  <c r="AW878" i="1"/>
  <c r="AW877" i="1"/>
  <c r="BA877" i="1" s="1"/>
  <c r="AW876" i="1"/>
  <c r="AX876" i="1" s="1"/>
  <c r="AW868" i="1"/>
  <c r="AW867" i="1"/>
  <c r="AF867" i="1" s="1"/>
  <c r="AW865" i="1"/>
  <c r="AF865" i="1" s="1"/>
  <c r="AW864" i="1"/>
  <c r="AF864" i="1" s="1"/>
  <c r="AW863" i="1"/>
  <c r="BA863" i="1" s="1"/>
  <c r="AW862" i="1"/>
  <c r="AF862" i="1" s="1"/>
  <c r="AW861" i="1"/>
  <c r="AW856" i="1"/>
  <c r="AW854" i="1"/>
  <c r="AF854" i="1" s="1"/>
  <c r="AW853" i="1"/>
  <c r="AW852" i="1"/>
  <c r="AF852" i="1" s="1"/>
  <c r="AW851" i="1"/>
  <c r="BA851" i="1" s="1"/>
  <c r="AW850" i="1"/>
  <c r="BA850" i="1" s="1"/>
  <c r="AW849" i="1"/>
  <c r="AF849" i="1" s="1"/>
  <c r="AW848" i="1"/>
  <c r="AF848" i="1" s="1"/>
  <c r="AW845" i="1"/>
  <c r="AW842" i="1"/>
  <c r="AW841" i="1"/>
  <c r="AF841" i="1" s="1"/>
  <c r="AW844" i="1"/>
  <c r="AW843" i="1"/>
  <c r="AW839" i="1"/>
  <c r="AW838" i="1"/>
  <c r="AW840" i="1"/>
  <c r="AF840" i="1" s="1"/>
  <c r="AW837" i="1"/>
  <c r="AW836" i="1"/>
  <c r="AF836" i="1" s="1"/>
  <c r="AW835" i="1"/>
  <c r="AF835" i="1" s="1"/>
  <c r="AW834" i="1"/>
  <c r="AX834" i="1" s="1"/>
  <c r="AW833" i="1"/>
  <c r="AW831" i="1"/>
  <c r="AW830" i="1"/>
  <c r="AF830" i="1" s="1"/>
  <c r="AW829" i="1"/>
  <c r="AF829" i="1" s="1"/>
  <c r="AW828" i="1"/>
  <c r="BA828" i="1" s="1"/>
  <c r="AW824" i="1"/>
  <c r="AF824" i="1" s="1"/>
  <c r="AW823" i="1"/>
  <c r="AW825" i="1"/>
  <c r="BA825" i="1" s="1"/>
  <c r="AW820" i="1"/>
  <c r="AF820" i="1" s="1"/>
  <c r="AW819" i="1"/>
  <c r="AF819" i="1" s="1"/>
  <c r="AW821" i="1"/>
  <c r="AF821" i="1" s="1"/>
  <c r="AW814" i="1"/>
  <c r="AF814" i="1" s="1"/>
  <c r="AW813" i="1"/>
  <c r="AF813" i="1" s="1"/>
  <c r="AW812" i="1"/>
  <c r="AF812" i="1" s="1"/>
  <c r="AW811" i="1"/>
  <c r="AF811" i="1" s="1"/>
  <c r="AW810" i="1"/>
  <c r="AF810" i="1" s="1"/>
  <c r="AW809" i="1"/>
  <c r="BA809" i="1" s="1"/>
  <c r="AW808" i="1"/>
  <c r="AF808" i="1" s="1"/>
  <c r="AW807" i="1"/>
  <c r="AW805" i="1"/>
  <c r="BA805" i="1" s="1"/>
  <c r="AW804" i="1"/>
  <c r="AW806" i="1"/>
  <c r="AF806" i="1" s="1"/>
  <c r="AW802" i="1"/>
  <c r="AW801" i="1"/>
  <c r="AF801" i="1" s="1"/>
  <c r="AW803" i="1"/>
  <c r="AW798" i="1"/>
  <c r="AF798" i="1" s="1"/>
  <c r="AW797" i="1"/>
  <c r="AF797" i="1" s="1"/>
  <c r="AW795" i="1"/>
  <c r="AF795" i="1" s="1"/>
  <c r="AW794" i="1"/>
  <c r="BA794" i="1" s="1"/>
  <c r="AW796" i="1"/>
  <c r="AF796" i="1" s="1"/>
  <c r="AW800" i="1"/>
  <c r="AW799" i="1"/>
  <c r="BA799" i="1" s="1"/>
  <c r="AW792" i="1"/>
  <c r="AW791" i="1"/>
  <c r="AW793" i="1"/>
  <c r="AX793" i="1" s="1"/>
  <c r="AW788" i="1"/>
  <c r="AF788" i="1" s="1"/>
  <c r="AW787" i="1"/>
  <c r="BA787" i="1" s="1"/>
  <c r="AW790" i="1"/>
  <c r="BA790" i="1" s="1"/>
  <c r="AW789" i="1"/>
  <c r="AF789" i="1" s="1"/>
  <c r="AW786" i="1"/>
  <c r="AW785" i="1"/>
  <c r="AW784" i="1"/>
  <c r="AF784" i="1" s="1"/>
  <c r="AW783" i="1"/>
  <c r="BA783" i="1" s="1"/>
  <c r="AW782" i="1"/>
  <c r="AF782" i="1" s="1"/>
  <c r="AW781" i="1"/>
  <c r="AF781" i="1" s="1"/>
  <c r="AW780" i="1"/>
  <c r="AW779" i="1"/>
  <c r="AX779" i="1" s="1"/>
  <c r="AW778" i="1"/>
  <c r="AF778" i="1" s="1"/>
  <c r="AW772" i="1"/>
  <c r="AF772" i="1" s="1"/>
  <c r="AW771" i="1"/>
  <c r="AW775" i="1"/>
  <c r="BA775" i="1" s="1"/>
  <c r="AW774" i="1"/>
  <c r="AF774" i="1" s="1"/>
  <c r="AW773" i="1"/>
  <c r="BA773" i="1" s="1"/>
  <c r="AW777" i="1"/>
  <c r="AF777" i="1" s="1"/>
  <c r="AW776" i="1"/>
  <c r="AW769" i="1"/>
  <c r="BA769" i="1" s="1"/>
  <c r="AW768" i="1"/>
  <c r="AF768" i="1" s="1"/>
  <c r="AW770" i="1"/>
  <c r="AW762" i="1"/>
  <c r="AF762" i="1" s="1"/>
  <c r="AW761" i="1"/>
  <c r="AF761" i="1" s="1"/>
  <c r="AW767" i="1"/>
  <c r="AW765" i="1"/>
  <c r="AW764" i="1"/>
  <c r="AF764" i="1" s="1"/>
  <c r="AW763" i="1"/>
  <c r="AF763" i="1" s="1"/>
  <c r="AW766" i="1"/>
  <c r="AX766" i="1" s="1"/>
  <c r="AW760" i="1"/>
  <c r="AF760" i="1" s="1"/>
  <c r="AW759" i="1"/>
  <c r="BA759" i="1" s="1"/>
  <c r="AW758" i="1"/>
  <c r="AF758" i="1" s="1"/>
  <c r="AW757" i="1"/>
  <c r="AF757" i="1" s="1"/>
  <c r="AW756" i="1"/>
  <c r="AF756" i="1" s="1"/>
  <c r="AW755" i="1"/>
  <c r="AF755" i="1" s="1"/>
  <c r="AW754" i="1"/>
  <c r="AW753" i="1"/>
  <c r="AW752" i="1"/>
  <c r="AW751" i="1"/>
  <c r="AF751" i="1" s="1"/>
  <c r="AW750" i="1"/>
  <c r="BA750" i="1" s="1"/>
  <c r="AW749" i="1"/>
  <c r="AW748" i="1"/>
  <c r="AF748" i="1" s="1"/>
  <c r="AW747" i="1"/>
  <c r="BA747" i="1" s="1"/>
  <c r="AW746" i="1"/>
  <c r="BA746" i="1" s="1"/>
  <c r="AW745" i="1"/>
  <c r="AX745" i="1" s="1"/>
  <c r="AW743" i="1"/>
  <c r="AF743" i="1" s="1"/>
  <c r="AW742" i="1"/>
  <c r="BA742" i="1" s="1"/>
  <c r="AW741" i="1"/>
  <c r="AF741" i="1" s="1"/>
  <c r="AW740" i="1"/>
  <c r="AW739" i="1"/>
  <c r="AF739" i="1" s="1"/>
  <c r="AW738" i="1"/>
  <c r="AW736" i="1"/>
  <c r="AF736" i="1" s="1"/>
  <c r="AW734" i="1"/>
  <c r="AW733" i="1"/>
  <c r="AF733" i="1" s="1"/>
  <c r="AW735" i="1"/>
  <c r="AW731" i="1"/>
  <c r="BA731" i="1" s="1"/>
  <c r="AW730" i="1"/>
  <c r="AW732" i="1"/>
  <c r="AF732" i="1" s="1"/>
  <c r="AW729" i="1"/>
  <c r="AF729" i="1" s="1"/>
  <c r="AW728" i="1"/>
  <c r="AF728" i="1" s="1"/>
  <c r="AW727" i="1"/>
  <c r="AF727" i="1" s="1"/>
  <c r="AW726" i="1"/>
  <c r="BA726" i="1" s="1"/>
  <c r="AW725" i="1"/>
  <c r="AF725" i="1" s="1"/>
  <c r="AW724" i="1"/>
  <c r="AX724" i="1" s="1"/>
  <c r="AW719" i="1"/>
  <c r="BA719" i="1" s="1"/>
  <c r="AW722" i="1"/>
  <c r="AW721" i="1"/>
  <c r="BA721" i="1" s="1"/>
  <c r="AW720" i="1"/>
  <c r="BA720" i="1" s="1"/>
  <c r="AW716" i="1"/>
  <c r="AF716" i="1" s="1"/>
  <c r="AW717" i="1"/>
  <c r="AF717" i="1" s="1"/>
  <c r="AW714" i="1"/>
  <c r="AW715" i="1"/>
  <c r="AW713" i="1"/>
  <c r="BA713" i="1" s="1"/>
  <c r="AW712" i="1"/>
  <c r="AW711" i="1"/>
  <c r="AW710" i="1"/>
  <c r="BA710" i="1" s="1"/>
  <c r="AW709" i="1"/>
  <c r="BA709" i="1" s="1"/>
  <c r="AW708" i="1"/>
  <c r="AF708" i="1" s="1"/>
  <c r="AQ1104" i="1"/>
  <c r="AR1104" i="1" s="1"/>
  <c r="AQ1103" i="1"/>
  <c r="AR1103" i="1" s="1"/>
  <c r="AQ1102" i="1"/>
  <c r="AR1102" i="1" s="1"/>
  <c r="AQ1100" i="1"/>
  <c r="AR1100" i="1" s="1"/>
  <c r="AQ1098" i="1"/>
  <c r="AR1098" i="1" s="1"/>
  <c r="AQ1099" i="1"/>
  <c r="AR1099" i="1" s="1"/>
  <c r="AQ1097" i="1"/>
  <c r="AR1097" i="1" s="1"/>
  <c r="AQ1095" i="1"/>
  <c r="AR1095" i="1" s="1"/>
  <c r="AQ1096" i="1"/>
  <c r="AR1096" i="1" s="1"/>
  <c r="AQ1094" i="1"/>
  <c r="AR1094" i="1" s="1"/>
  <c r="AQ1092" i="1"/>
  <c r="AR1092" i="1" s="1"/>
  <c r="AQ1093" i="1"/>
  <c r="AR1093" i="1" s="1"/>
  <c r="AQ1090" i="1"/>
  <c r="AR1090" i="1" s="1"/>
  <c r="AQ1089" i="1"/>
  <c r="AR1089" i="1" s="1"/>
  <c r="AQ1088" i="1"/>
  <c r="AR1088" i="1" s="1"/>
  <c r="AQ1087" i="1"/>
  <c r="AR1087" i="1" s="1"/>
  <c r="AQ1086" i="1"/>
  <c r="AR1086" i="1" s="1"/>
  <c r="AQ1085" i="1"/>
  <c r="AR1085" i="1" s="1"/>
  <c r="AQ1084" i="1"/>
  <c r="AR1084" i="1" s="1"/>
  <c r="AQ1083" i="1"/>
  <c r="AR1083" i="1" s="1"/>
  <c r="AQ1082" i="1"/>
  <c r="AR1082" i="1" s="1"/>
  <c r="AQ1079" i="1"/>
  <c r="AR1079" i="1" s="1"/>
  <c r="AQ1078" i="1"/>
  <c r="AR1078" i="1" s="1"/>
  <c r="AQ1081" i="1"/>
  <c r="AR1081" i="1" s="1"/>
  <c r="AQ1080" i="1"/>
  <c r="AR1080" i="1" s="1"/>
  <c r="AQ1077" i="1"/>
  <c r="AR1077" i="1" s="1"/>
  <c r="AQ1075" i="1"/>
  <c r="AR1075" i="1" s="1"/>
  <c r="AQ1074" i="1"/>
  <c r="AR1074" i="1" s="1"/>
  <c r="AQ1076" i="1"/>
  <c r="AR1076" i="1" s="1"/>
  <c r="AQ1073" i="1"/>
  <c r="AR1073" i="1" s="1"/>
  <c r="AQ1072" i="1"/>
  <c r="AR1072" i="1" s="1"/>
  <c r="AQ1069" i="1"/>
  <c r="AR1069" i="1" s="1"/>
  <c r="AQ1068" i="1"/>
  <c r="AR1068" i="1" s="1"/>
  <c r="AQ1067" i="1"/>
  <c r="AR1067" i="1" s="1"/>
  <c r="AQ1066" i="1"/>
  <c r="AR1066" i="1" s="1"/>
  <c r="AQ1063" i="1"/>
  <c r="AR1063" i="1" s="1"/>
  <c r="AQ1062" i="1"/>
  <c r="AR1062" i="1" s="1"/>
  <c r="AQ1065" i="1"/>
  <c r="AR1065" i="1" s="1"/>
  <c r="AQ1064" i="1"/>
  <c r="AR1064" i="1" s="1"/>
  <c r="AQ1056" i="1"/>
  <c r="AR1056" i="1" s="1"/>
  <c r="AQ1055" i="1"/>
  <c r="AR1055" i="1" s="1"/>
  <c r="AQ1058" i="1"/>
  <c r="AR1058" i="1" s="1"/>
  <c r="AQ1057" i="1"/>
  <c r="AR1057" i="1" s="1"/>
  <c r="AQ1054" i="1"/>
  <c r="AR1054" i="1" s="1"/>
  <c r="AQ1053" i="1"/>
  <c r="AR1053" i="1" s="1"/>
  <c r="AQ1052" i="1"/>
  <c r="AR1052" i="1" s="1"/>
  <c r="AQ1051" i="1"/>
  <c r="AR1051" i="1" s="1"/>
  <c r="AQ1050" i="1"/>
  <c r="AR1050" i="1" s="1"/>
  <c r="AQ1045" i="1"/>
  <c r="AR1045" i="1" s="1"/>
  <c r="AQ1044" i="1"/>
  <c r="AR1044" i="1" s="1"/>
  <c r="AQ1049" i="1"/>
  <c r="AR1049" i="1" s="1"/>
  <c r="AQ1048" i="1"/>
  <c r="AR1048" i="1" s="1"/>
  <c r="AQ1046" i="1"/>
  <c r="AR1046" i="1" s="1"/>
  <c r="AQ1042" i="1"/>
  <c r="AR1042" i="1" s="1"/>
  <c r="AQ1041" i="1"/>
  <c r="AR1041" i="1" s="1"/>
  <c r="AQ1043" i="1"/>
  <c r="AR1043" i="1" s="1"/>
  <c r="AQ1039" i="1"/>
  <c r="AR1039" i="1" s="1"/>
  <c r="AQ1038" i="1"/>
  <c r="AR1038" i="1" s="1"/>
  <c r="AQ1040" i="1"/>
  <c r="AR1040" i="1" s="1"/>
  <c r="AQ1037" i="1"/>
  <c r="AR1037" i="1" s="1"/>
  <c r="AQ1035" i="1"/>
  <c r="AR1035" i="1" s="1"/>
  <c r="AQ1034" i="1"/>
  <c r="AR1034" i="1" s="1"/>
  <c r="AQ1036" i="1"/>
  <c r="AR1036" i="1" s="1"/>
  <c r="AQ1033" i="1"/>
  <c r="AR1033" i="1" s="1"/>
  <c r="AQ1030" i="1"/>
  <c r="AR1030" i="1" s="1"/>
  <c r="AQ1029" i="1"/>
  <c r="AR1029" i="1" s="1"/>
  <c r="AQ1032" i="1"/>
  <c r="AR1032" i="1" s="1"/>
  <c r="AQ1031" i="1"/>
  <c r="AR1031" i="1" s="1"/>
  <c r="AQ1028" i="1"/>
  <c r="AR1028" i="1" s="1"/>
  <c r="AQ1027" i="1"/>
  <c r="AR1027" i="1" s="1"/>
  <c r="AQ1022" i="1"/>
  <c r="AR1022" i="1" s="1"/>
  <c r="AQ1021" i="1"/>
  <c r="AR1021" i="1" s="1"/>
  <c r="AQ1024" i="1"/>
  <c r="AR1024" i="1" s="1"/>
  <c r="AQ1023" i="1"/>
  <c r="AR1023" i="1" s="1"/>
  <c r="AQ1020" i="1"/>
  <c r="AR1020" i="1" s="1"/>
  <c r="AQ1017" i="1"/>
  <c r="AR1017" i="1" s="1"/>
  <c r="AQ1016" i="1"/>
  <c r="AR1016" i="1" s="1"/>
  <c r="AQ1019" i="1"/>
  <c r="AR1019" i="1" s="1"/>
  <c r="AQ1018" i="1"/>
  <c r="AR1018" i="1" s="1"/>
  <c r="AQ1015" i="1"/>
  <c r="AR1015" i="1" s="1"/>
  <c r="AQ1012" i="1"/>
  <c r="AR1012" i="1" s="1"/>
  <c r="AQ1011" i="1"/>
  <c r="AR1011" i="1" s="1"/>
  <c r="AQ1009" i="1"/>
  <c r="AR1009" i="1" s="1"/>
  <c r="AQ1008" i="1"/>
  <c r="AR1008" i="1" s="1"/>
  <c r="AQ1005" i="1"/>
  <c r="AR1005" i="1" s="1"/>
  <c r="AQ1004" i="1"/>
  <c r="AR1004" i="1" s="1"/>
  <c r="AQ1006" i="1"/>
  <c r="AR1006" i="1" s="1"/>
  <c r="AQ1002" i="1"/>
  <c r="AR1002" i="1" s="1"/>
  <c r="AQ1003" i="1"/>
  <c r="AR1003" i="1" s="1"/>
  <c r="AQ1000" i="1"/>
  <c r="AR1000" i="1" s="1"/>
  <c r="AQ999" i="1"/>
  <c r="AR999" i="1" s="1"/>
  <c r="AQ1001" i="1"/>
  <c r="AR1001" i="1" s="1"/>
  <c r="AQ998" i="1"/>
  <c r="AR998" i="1" s="1"/>
  <c r="AQ994" i="1"/>
  <c r="AR994" i="1" s="1"/>
  <c r="AQ993" i="1"/>
  <c r="AR993" i="1" s="1"/>
  <c r="AQ997" i="1"/>
  <c r="AR997" i="1" s="1"/>
  <c r="AQ996" i="1"/>
  <c r="AR996" i="1" s="1"/>
  <c r="AQ995" i="1"/>
  <c r="AR995" i="1" s="1"/>
  <c r="AQ991" i="1"/>
  <c r="AR991" i="1" s="1"/>
  <c r="AQ990" i="1"/>
  <c r="AR990" i="1" s="1"/>
  <c r="AQ987" i="1"/>
  <c r="AR987" i="1" s="1"/>
  <c r="AQ986" i="1"/>
  <c r="AR986" i="1" s="1"/>
  <c r="AQ985" i="1"/>
  <c r="AR985" i="1" s="1"/>
  <c r="AQ984" i="1"/>
  <c r="AR984" i="1" s="1"/>
  <c r="AQ983" i="1"/>
  <c r="AR983" i="1" s="1"/>
  <c r="AQ982" i="1"/>
  <c r="AR982" i="1" s="1"/>
  <c r="AQ981" i="1"/>
  <c r="AR981" i="1" s="1"/>
  <c r="AQ978" i="1"/>
  <c r="AR978" i="1" s="1"/>
  <c r="AQ977" i="1"/>
  <c r="AR977" i="1" s="1"/>
  <c r="AQ976" i="1"/>
  <c r="AR976" i="1" s="1"/>
  <c r="AQ980" i="1"/>
  <c r="AR980" i="1" s="1"/>
  <c r="AQ979" i="1"/>
  <c r="AR979" i="1" s="1"/>
  <c r="AQ974" i="1"/>
  <c r="AR974" i="1" s="1"/>
  <c r="AQ973" i="1"/>
  <c r="AR973" i="1" s="1"/>
  <c r="AQ972" i="1"/>
  <c r="AR972" i="1" s="1"/>
  <c r="AQ975" i="1"/>
  <c r="AR975" i="1" s="1"/>
  <c r="AQ968" i="1"/>
  <c r="AR968" i="1" s="1"/>
  <c r="AQ967" i="1"/>
  <c r="AR967" i="1" s="1"/>
  <c r="AQ970" i="1"/>
  <c r="AR970" i="1" s="1"/>
  <c r="AQ969" i="1"/>
  <c r="AR969" i="1" s="1"/>
  <c r="AQ966" i="1"/>
  <c r="AR966" i="1" s="1"/>
  <c r="AQ965" i="1"/>
  <c r="AR965" i="1" s="1"/>
  <c r="AQ963" i="1"/>
  <c r="AR963" i="1" s="1"/>
  <c r="AQ962" i="1"/>
  <c r="AR962" i="1" s="1"/>
  <c r="AQ961" i="1"/>
  <c r="AR961" i="1" s="1"/>
  <c r="AQ964" i="1"/>
  <c r="AR964" i="1" s="1"/>
  <c r="AQ959" i="1"/>
  <c r="AR959" i="1" s="1"/>
  <c r="AQ955" i="1"/>
  <c r="AR955" i="1" s="1"/>
  <c r="AQ954" i="1"/>
  <c r="AR954" i="1" s="1"/>
  <c r="AQ953" i="1"/>
  <c r="AR953" i="1" s="1"/>
  <c r="AQ958" i="1"/>
  <c r="AR958" i="1" s="1"/>
  <c r="AQ957" i="1"/>
  <c r="AR957" i="1" s="1"/>
  <c r="AQ952" i="1"/>
  <c r="AR952" i="1" s="1"/>
  <c r="AQ951" i="1"/>
  <c r="AR951" i="1" s="1"/>
  <c r="AQ945" i="1"/>
  <c r="AR945" i="1" s="1"/>
  <c r="AQ944" i="1"/>
  <c r="AR944" i="1" s="1"/>
  <c r="AQ946" i="1"/>
  <c r="AR946" i="1" s="1"/>
  <c r="AQ943" i="1"/>
  <c r="AR943" i="1" s="1"/>
  <c r="AQ941" i="1"/>
  <c r="AR941" i="1" s="1"/>
  <c r="AQ940" i="1"/>
  <c r="AR940" i="1" s="1"/>
  <c r="AQ942" i="1"/>
  <c r="AR942" i="1" s="1"/>
  <c r="AQ936" i="1"/>
  <c r="AR936" i="1" s="1"/>
  <c r="AQ935" i="1"/>
  <c r="AR935" i="1" s="1"/>
  <c r="AQ939" i="1"/>
  <c r="AR939" i="1" s="1"/>
  <c r="AQ938" i="1"/>
  <c r="AR938" i="1" s="1"/>
  <c r="AQ937" i="1"/>
  <c r="AR937" i="1" s="1"/>
  <c r="AQ931" i="1"/>
  <c r="AR931" i="1" s="1"/>
  <c r="AQ930" i="1"/>
  <c r="AR930" i="1" s="1"/>
  <c r="AQ934" i="1"/>
  <c r="AR934" i="1" s="1"/>
  <c r="AQ933" i="1"/>
  <c r="AR933" i="1" s="1"/>
  <c r="AQ932" i="1"/>
  <c r="AR932" i="1" s="1"/>
  <c r="AQ925" i="1"/>
  <c r="AR925" i="1" s="1"/>
  <c r="AQ928" i="1"/>
  <c r="AR928" i="1" s="1"/>
  <c r="AQ927" i="1"/>
  <c r="AR927" i="1" s="1"/>
  <c r="AQ926" i="1"/>
  <c r="AR926" i="1" s="1"/>
  <c r="AQ924" i="1"/>
  <c r="AR924" i="1" s="1"/>
  <c r="AQ923" i="1"/>
  <c r="AR923" i="1" s="1"/>
  <c r="AQ922" i="1"/>
  <c r="AR922" i="1" s="1"/>
  <c r="AQ920" i="1"/>
  <c r="AR920" i="1" s="1"/>
  <c r="AQ912" i="1"/>
  <c r="AR912" i="1" s="1"/>
  <c r="AQ911" i="1"/>
  <c r="AR911" i="1" s="1"/>
  <c r="AQ910" i="1"/>
  <c r="AR910" i="1" s="1"/>
  <c r="AQ909" i="1"/>
  <c r="AR909" i="1" s="1"/>
  <c r="AQ908" i="1"/>
  <c r="AR908" i="1" s="1"/>
  <c r="AQ907" i="1"/>
  <c r="AR907" i="1" s="1"/>
  <c r="AQ906" i="1"/>
  <c r="AR906" i="1" s="1"/>
  <c r="AQ903" i="1"/>
  <c r="AR903" i="1" s="1"/>
  <c r="AQ902" i="1"/>
  <c r="AR902" i="1" s="1"/>
  <c r="AQ905" i="1"/>
  <c r="AR905" i="1" s="1"/>
  <c r="AQ904" i="1"/>
  <c r="AR904" i="1" s="1"/>
  <c r="AQ901" i="1"/>
  <c r="AR901" i="1" s="1"/>
  <c r="AQ899" i="1"/>
  <c r="AR899" i="1" s="1"/>
  <c r="AQ898" i="1"/>
  <c r="AR898" i="1" s="1"/>
  <c r="AQ895" i="1"/>
  <c r="AR895" i="1" s="1"/>
  <c r="AQ894" i="1"/>
  <c r="AR894" i="1" s="1"/>
  <c r="AQ887" i="1"/>
  <c r="AR887" i="1" s="1"/>
  <c r="AQ886" i="1"/>
  <c r="AR886" i="1" s="1"/>
  <c r="AQ893" i="1"/>
  <c r="AR893" i="1" s="1"/>
  <c r="AQ892" i="1"/>
  <c r="AR892" i="1" s="1"/>
  <c r="AQ891" i="1"/>
  <c r="AR891" i="1" s="1"/>
  <c r="AQ884" i="1"/>
  <c r="AR884" i="1" s="1"/>
  <c r="AQ883" i="1"/>
  <c r="AR883" i="1" s="1"/>
  <c r="AQ880" i="1"/>
  <c r="AR880" i="1" s="1"/>
  <c r="AQ882" i="1"/>
  <c r="AR882" i="1" s="1"/>
  <c r="AQ881" i="1"/>
  <c r="AR881" i="1" s="1"/>
  <c r="AQ878" i="1"/>
  <c r="AR878" i="1" s="1"/>
  <c r="AQ877" i="1"/>
  <c r="AR877" i="1" s="1"/>
  <c r="AQ876" i="1"/>
  <c r="AR876" i="1" s="1"/>
  <c r="AQ868" i="1"/>
  <c r="AR868" i="1" s="1"/>
  <c r="AQ867" i="1"/>
  <c r="AR867" i="1" s="1"/>
  <c r="AQ865" i="1"/>
  <c r="AR865" i="1" s="1"/>
  <c r="AQ864" i="1"/>
  <c r="AR864" i="1" s="1"/>
  <c r="AQ863" i="1"/>
  <c r="AR863" i="1" s="1"/>
  <c r="AQ862" i="1"/>
  <c r="AR862" i="1" s="1"/>
  <c r="AQ861" i="1"/>
  <c r="AR861" i="1" s="1"/>
  <c r="AQ856" i="1"/>
  <c r="AR856" i="1" s="1"/>
  <c r="AQ854" i="1"/>
  <c r="AR854" i="1" s="1"/>
  <c r="AQ853" i="1"/>
  <c r="AR853" i="1" s="1"/>
  <c r="AQ852" i="1"/>
  <c r="AR852" i="1" s="1"/>
  <c r="AQ851" i="1"/>
  <c r="AR851" i="1" s="1"/>
  <c r="AQ850" i="1"/>
  <c r="AR850" i="1" s="1"/>
  <c r="AQ849" i="1"/>
  <c r="AR849" i="1" s="1"/>
  <c r="AQ848" i="1"/>
  <c r="AR848" i="1" s="1"/>
  <c r="AQ845" i="1"/>
  <c r="AR845" i="1" s="1"/>
  <c r="AQ842" i="1"/>
  <c r="AR842" i="1" s="1"/>
  <c r="AQ841" i="1"/>
  <c r="AR841" i="1" s="1"/>
  <c r="AQ844" i="1"/>
  <c r="AR844" i="1" s="1"/>
  <c r="AQ843" i="1"/>
  <c r="AR843" i="1" s="1"/>
  <c r="AQ839" i="1"/>
  <c r="AR839" i="1" s="1"/>
  <c r="AQ838" i="1"/>
  <c r="AR838" i="1" s="1"/>
  <c r="AQ840" i="1"/>
  <c r="AR840" i="1" s="1"/>
  <c r="AQ837" i="1"/>
  <c r="AR837" i="1" s="1"/>
  <c r="AQ836" i="1"/>
  <c r="AR836" i="1" s="1"/>
  <c r="AQ835" i="1"/>
  <c r="AR835" i="1" s="1"/>
  <c r="AQ834" i="1"/>
  <c r="AR834" i="1" s="1"/>
  <c r="AQ833" i="1"/>
  <c r="AR833" i="1" s="1"/>
  <c r="AQ831" i="1"/>
  <c r="AR831" i="1" s="1"/>
  <c r="AQ830" i="1"/>
  <c r="AR830" i="1" s="1"/>
  <c r="AQ829" i="1"/>
  <c r="AR829" i="1" s="1"/>
  <c r="AQ828" i="1"/>
  <c r="AR828" i="1" s="1"/>
  <c r="AQ824" i="1"/>
  <c r="AR824" i="1" s="1"/>
  <c r="AQ823" i="1"/>
  <c r="AR823" i="1" s="1"/>
  <c r="AQ825" i="1"/>
  <c r="AR825" i="1" s="1"/>
  <c r="AQ820" i="1"/>
  <c r="AR820" i="1" s="1"/>
  <c r="AQ819" i="1"/>
  <c r="AR819" i="1" s="1"/>
  <c r="AQ821" i="1"/>
  <c r="AR821" i="1" s="1"/>
  <c r="AQ814" i="1"/>
  <c r="AR814" i="1" s="1"/>
  <c r="AQ813" i="1"/>
  <c r="AR813" i="1" s="1"/>
  <c r="AQ812" i="1"/>
  <c r="AR812" i="1" s="1"/>
  <c r="AQ811" i="1"/>
  <c r="AR811" i="1" s="1"/>
  <c r="AQ810" i="1"/>
  <c r="AR810" i="1" s="1"/>
  <c r="AQ809" i="1"/>
  <c r="AR809" i="1" s="1"/>
  <c r="AQ808" i="1"/>
  <c r="AR808" i="1" s="1"/>
  <c r="AQ807" i="1"/>
  <c r="AR807" i="1" s="1"/>
  <c r="AQ805" i="1"/>
  <c r="AR805" i="1" s="1"/>
  <c r="AQ804" i="1"/>
  <c r="AR804" i="1" s="1"/>
  <c r="AQ806" i="1"/>
  <c r="AR806" i="1" s="1"/>
  <c r="AQ802" i="1"/>
  <c r="AR802" i="1" s="1"/>
  <c r="AQ801" i="1"/>
  <c r="AR801" i="1" s="1"/>
  <c r="AQ803" i="1"/>
  <c r="AR803" i="1" s="1"/>
  <c r="AQ798" i="1"/>
  <c r="AR798" i="1" s="1"/>
  <c r="AQ797" i="1"/>
  <c r="AR797" i="1" s="1"/>
  <c r="AQ795" i="1"/>
  <c r="AR795" i="1" s="1"/>
  <c r="AQ794" i="1"/>
  <c r="AR794" i="1" s="1"/>
  <c r="AQ796" i="1"/>
  <c r="AR796" i="1" s="1"/>
  <c r="AQ800" i="1"/>
  <c r="AR800" i="1" s="1"/>
  <c r="AQ799" i="1"/>
  <c r="AR799" i="1" s="1"/>
  <c r="AQ792" i="1"/>
  <c r="AR792" i="1" s="1"/>
  <c r="AQ791" i="1"/>
  <c r="AR791" i="1" s="1"/>
  <c r="AQ793" i="1"/>
  <c r="AR793" i="1" s="1"/>
  <c r="AQ788" i="1"/>
  <c r="AR788" i="1" s="1"/>
  <c r="AQ787" i="1"/>
  <c r="AR787" i="1" s="1"/>
  <c r="AQ790" i="1"/>
  <c r="AR790" i="1" s="1"/>
  <c r="AQ789" i="1"/>
  <c r="AR789" i="1" s="1"/>
  <c r="AQ786" i="1"/>
  <c r="AR786" i="1" s="1"/>
  <c r="AQ785" i="1"/>
  <c r="AR785" i="1" s="1"/>
  <c r="AQ784" i="1"/>
  <c r="AR784" i="1" s="1"/>
  <c r="AQ783" i="1"/>
  <c r="AR783" i="1" s="1"/>
  <c r="AQ782" i="1"/>
  <c r="AR782" i="1" s="1"/>
  <c r="AQ781" i="1"/>
  <c r="AR781" i="1" s="1"/>
  <c r="AQ780" i="1"/>
  <c r="AR780" i="1" s="1"/>
  <c r="AQ779" i="1"/>
  <c r="AR779" i="1" s="1"/>
  <c r="AQ778" i="1"/>
  <c r="AR778" i="1" s="1"/>
  <c r="AQ772" i="1"/>
  <c r="AR772" i="1" s="1"/>
  <c r="AQ771" i="1"/>
  <c r="AR771" i="1" s="1"/>
  <c r="AQ775" i="1"/>
  <c r="AR775" i="1" s="1"/>
  <c r="AQ774" i="1"/>
  <c r="AR774" i="1" s="1"/>
  <c r="AQ773" i="1"/>
  <c r="AR773" i="1" s="1"/>
  <c r="AQ777" i="1"/>
  <c r="AR777" i="1" s="1"/>
  <c r="AQ776" i="1"/>
  <c r="AR776" i="1" s="1"/>
  <c r="AQ769" i="1"/>
  <c r="AR769" i="1" s="1"/>
  <c r="AQ768" i="1"/>
  <c r="AR768" i="1" s="1"/>
  <c r="AQ770" i="1"/>
  <c r="AR770" i="1" s="1"/>
  <c r="AQ762" i="1"/>
  <c r="AR762" i="1" s="1"/>
  <c r="AQ761" i="1"/>
  <c r="AR761" i="1" s="1"/>
  <c r="AQ767" i="1"/>
  <c r="AR767" i="1" s="1"/>
  <c r="AQ765" i="1"/>
  <c r="AR765" i="1" s="1"/>
  <c r="AQ764" i="1"/>
  <c r="AR764" i="1" s="1"/>
  <c r="AQ763" i="1"/>
  <c r="AR763" i="1" s="1"/>
  <c r="AQ766" i="1"/>
  <c r="AR766" i="1" s="1"/>
  <c r="AQ760" i="1"/>
  <c r="AR760" i="1" s="1"/>
  <c r="AQ759" i="1"/>
  <c r="AR759" i="1" s="1"/>
  <c r="AQ758" i="1"/>
  <c r="AR758" i="1" s="1"/>
  <c r="AQ757" i="1"/>
  <c r="AR757" i="1" s="1"/>
  <c r="AQ756" i="1"/>
  <c r="AR756" i="1" s="1"/>
  <c r="AQ755" i="1"/>
  <c r="AR755" i="1" s="1"/>
  <c r="AQ754" i="1"/>
  <c r="AR754" i="1" s="1"/>
  <c r="AQ753" i="1"/>
  <c r="AR753" i="1" s="1"/>
  <c r="AQ752" i="1"/>
  <c r="AR752" i="1" s="1"/>
  <c r="AQ751" i="1"/>
  <c r="AR751" i="1" s="1"/>
  <c r="AQ750" i="1"/>
  <c r="AR750" i="1" s="1"/>
  <c r="AQ749" i="1"/>
  <c r="AR749" i="1" s="1"/>
  <c r="AQ748" i="1"/>
  <c r="AR748" i="1" s="1"/>
  <c r="AQ747" i="1"/>
  <c r="AR747" i="1" s="1"/>
  <c r="AQ746" i="1"/>
  <c r="AR746" i="1" s="1"/>
  <c r="AQ745" i="1"/>
  <c r="AR745" i="1" s="1"/>
  <c r="AQ743" i="1"/>
  <c r="AR743" i="1" s="1"/>
  <c r="AQ742" i="1"/>
  <c r="AR742" i="1" s="1"/>
  <c r="AQ741" i="1"/>
  <c r="AR741" i="1" s="1"/>
  <c r="AQ740" i="1"/>
  <c r="AR740" i="1" s="1"/>
  <c r="AQ739" i="1"/>
  <c r="AR739" i="1" s="1"/>
  <c r="AQ738" i="1"/>
  <c r="AR738" i="1" s="1"/>
  <c r="AQ736" i="1"/>
  <c r="AR736" i="1" s="1"/>
  <c r="AQ734" i="1"/>
  <c r="AR734" i="1" s="1"/>
  <c r="AQ733" i="1"/>
  <c r="AR733" i="1" s="1"/>
  <c r="AQ735" i="1"/>
  <c r="AR735" i="1" s="1"/>
  <c r="AQ731" i="1"/>
  <c r="AR731" i="1" s="1"/>
  <c r="AQ730" i="1"/>
  <c r="AR730" i="1" s="1"/>
  <c r="AQ732" i="1"/>
  <c r="AR732" i="1" s="1"/>
  <c r="AQ729" i="1"/>
  <c r="AR729" i="1" s="1"/>
  <c r="AQ728" i="1"/>
  <c r="AR728" i="1" s="1"/>
  <c r="AQ727" i="1"/>
  <c r="AR727" i="1" s="1"/>
  <c r="AQ726" i="1"/>
  <c r="AR726" i="1" s="1"/>
  <c r="AQ725" i="1"/>
  <c r="AR725" i="1" s="1"/>
  <c r="AQ724" i="1"/>
  <c r="AR724" i="1" s="1"/>
  <c r="AQ719" i="1"/>
  <c r="AR719" i="1" s="1"/>
  <c r="AQ722" i="1"/>
  <c r="AR722" i="1" s="1"/>
  <c r="AQ721" i="1"/>
  <c r="AR721" i="1" s="1"/>
  <c r="AQ720" i="1"/>
  <c r="AR720" i="1" s="1"/>
  <c r="AQ716" i="1"/>
  <c r="AR716" i="1" s="1"/>
  <c r="AQ717" i="1"/>
  <c r="AR717" i="1" s="1"/>
  <c r="AQ714" i="1"/>
  <c r="AR714" i="1" s="1"/>
  <c r="AQ715" i="1"/>
  <c r="AR715" i="1" s="1"/>
  <c r="AQ713" i="1"/>
  <c r="AR713" i="1" s="1"/>
  <c r="AQ712" i="1"/>
  <c r="AR712" i="1" s="1"/>
  <c r="AQ711" i="1"/>
  <c r="AR711" i="1" s="1"/>
  <c r="AQ710" i="1"/>
  <c r="AR710" i="1" s="1"/>
  <c r="AQ709" i="1"/>
  <c r="AR709" i="1" s="1"/>
  <c r="AQ708" i="1"/>
  <c r="AR708" i="1" s="1"/>
  <c r="AN1104" i="1"/>
  <c r="AO1104" i="1" s="1"/>
  <c r="AN1103" i="1"/>
  <c r="AO1103" i="1" s="1"/>
  <c r="AN1102" i="1"/>
  <c r="AO1102" i="1" s="1"/>
  <c r="AN1100" i="1"/>
  <c r="AO1100" i="1" s="1"/>
  <c r="AN1098" i="1"/>
  <c r="AO1098" i="1" s="1"/>
  <c r="AN1099" i="1"/>
  <c r="AO1099" i="1" s="1"/>
  <c r="AN1097" i="1"/>
  <c r="AO1097" i="1" s="1"/>
  <c r="AN1095" i="1"/>
  <c r="AO1095" i="1" s="1"/>
  <c r="AN1096" i="1"/>
  <c r="AO1096" i="1" s="1"/>
  <c r="AN1094" i="1"/>
  <c r="AO1094" i="1" s="1"/>
  <c r="AN1092" i="1"/>
  <c r="AO1092" i="1" s="1"/>
  <c r="AN1093" i="1"/>
  <c r="AO1093" i="1" s="1"/>
  <c r="AN1090" i="1"/>
  <c r="AO1090" i="1" s="1"/>
  <c r="AN1089" i="1"/>
  <c r="AO1089" i="1" s="1"/>
  <c r="AN1088" i="1"/>
  <c r="AO1088" i="1" s="1"/>
  <c r="AN1087" i="1"/>
  <c r="AO1087" i="1" s="1"/>
  <c r="AN1086" i="1"/>
  <c r="AO1086" i="1" s="1"/>
  <c r="AN1085" i="1"/>
  <c r="AO1085" i="1" s="1"/>
  <c r="AN1084" i="1"/>
  <c r="AO1084" i="1" s="1"/>
  <c r="AN1083" i="1"/>
  <c r="AO1083" i="1" s="1"/>
  <c r="AN1082" i="1"/>
  <c r="AO1082" i="1" s="1"/>
  <c r="AN1079" i="1"/>
  <c r="AO1079" i="1" s="1"/>
  <c r="AN1078" i="1"/>
  <c r="AO1078" i="1" s="1"/>
  <c r="AN1081" i="1"/>
  <c r="AO1081" i="1" s="1"/>
  <c r="AN1080" i="1"/>
  <c r="AO1080" i="1" s="1"/>
  <c r="AN1077" i="1"/>
  <c r="AO1077" i="1" s="1"/>
  <c r="AN1075" i="1"/>
  <c r="AO1075" i="1" s="1"/>
  <c r="AN1074" i="1"/>
  <c r="AO1074" i="1" s="1"/>
  <c r="AN1076" i="1"/>
  <c r="AO1076" i="1" s="1"/>
  <c r="AN1073" i="1"/>
  <c r="AO1073" i="1" s="1"/>
  <c r="AN1072" i="1"/>
  <c r="AO1072" i="1" s="1"/>
  <c r="AN1069" i="1"/>
  <c r="AO1069" i="1" s="1"/>
  <c r="AN1068" i="1"/>
  <c r="AO1068" i="1" s="1"/>
  <c r="AN1067" i="1"/>
  <c r="AO1067" i="1" s="1"/>
  <c r="AN1066" i="1"/>
  <c r="AO1066" i="1" s="1"/>
  <c r="AN1063" i="1"/>
  <c r="AO1063" i="1" s="1"/>
  <c r="AN1062" i="1"/>
  <c r="AO1062" i="1" s="1"/>
  <c r="AN1065" i="1"/>
  <c r="AO1065" i="1" s="1"/>
  <c r="AN1064" i="1"/>
  <c r="AO1064" i="1" s="1"/>
  <c r="AN1056" i="1"/>
  <c r="AO1056" i="1" s="1"/>
  <c r="AN1055" i="1"/>
  <c r="AO1055" i="1" s="1"/>
  <c r="AN1058" i="1"/>
  <c r="AO1058" i="1" s="1"/>
  <c r="AN1057" i="1"/>
  <c r="AO1057" i="1" s="1"/>
  <c r="AN1054" i="1"/>
  <c r="AO1054" i="1" s="1"/>
  <c r="AN1053" i="1"/>
  <c r="AO1053" i="1" s="1"/>
  <c r="AN1052" i="1"/>
  <c r="AO1052" i="1" s="1"/>
  <c r="AN1051" i="1"/>
  <c r="AO1051" i="1" s="1"/>
  <c r="AN1050" i="1"/>
  <c r="AO1050" i="1" s="1"/>
  <c r="AN1045" i="1"/>
  <c r="AO1045" i="1" s="1"/>
  <c r="AN1044" i="1"/>
  <c r="AO1044" i="1" s="1"/>
  <c r="AN1049" i="1"/>
  <c r="AO1049" i="1" s="1"/>
  <c r="AN1048" i="1"/>
  <c r="AO1048" i="1" s="1"/>
  <c r="AN1046" i="1"/>
  <c r="AO1046" i="1" s="1"/>
  <c r="AN1042" i="1"/>
  <c r="AO1042" i="1" s="1"/>
  <c r="AN1041" i="1"/>
  <c r="AO1041" i="1" s="1"/>
  <c r="AN1043" i="1"/>
  <c r="AO1043" i="1" s="1"/>
  <c r="AN1039" i="1"/>
  <c r="AO1039" i="1" s="1"/>
  <c r="AN1038" i="1"/>
  <c r="AO1038" i="1" s="1"/>
  <c r="AN1040" i="1"/>
  <c r="AO1040" i="1" s="1"/>
  <c r="AN1037" i="1"/>
  <c r="AO1037" i="1" s="1"/>
  <c r="AN1035" i="1"/>
  <c r="AO1035" i="1" s="1"/>
  <c r="AN1034" i="1"/>
  <c r="AO1034" i="1" s="1"/>
  <c r="AN1036" i="1"/>
  <c r="AO1036" i="1" s="1"/>
  <c r="AN1033" i="1"/>
  <c r="AO1033" i="1" s="1"/>
  <c r="AN1030" i="1"/>
  <c r="AO1030" i="1" s="1"/>
  <c r="AN1029" i="1"/>
  <c r="AO1029" i="1" s="1"/>
  <c r="AN1032" i="1"/>
  <c r="AO1032" i="1" s="1"/>
  <c r="AN1031" i="1"/>
  <c r="AO1031" i="1" s="1"/>
  <c r="AN1028" i="1"/>
  <c r="AO1028" i="1" s="1"/>
  <c r="AN1027" i="1"/>
  <c r="AO1027" i="1" s="1"/>
  <c r="AN1022" i="1"/>
  <c r="AO1022" i="1" s="1"/>
  <c r="AN1021" i="1"/>
  <c r="AO1021" i="1" s="1"/>
  <c r="AN1024" i="1"/>
  <c r="AO1024" i="1" s="1"/>
  <c r="AN1023" i="1"/>
  <c r="AO1023" i="1" s="1"/>
  <c r="AN1020" i="1"/>
  <c r="AO1020" i="1" s="1"/>
  <c r="AN1017" i="1"/>
  <c r="AO1017" i="1" s="1"/>
  <c r="AN1016" i="1"/>
  <c r="AO1016" i="1" s="1"/>
  <c r="AN1019" i="1"/>
  <c r="AO1019" i="1" s="1"/>
  <c r="AN1018" i="1"/>
  <c r="AO1018" i="1" s="1"/>
  <c r="AN1015" i="1"/>
  <c r="AO1015" i="1" s="1"/>
  <c r="AN1012" i="1"/>
  <c r="AO1012" i="1" s="1"/>
  <c r="AN1011" i="1"/>
  <c r="AO1011" i="1" s="1"/>
  <c r="AN1009" i="1"/>
  <c r="AO1009" i="1" s="1"/>
  <c r="AN1008" i="1"/>
  <c r="AO1008" i="1" s="1"/>
  <c r="AN1005" i="1"/>
  <c r="AO1005" i="1" s="1"/>
  <c r="AN1004" i="1"/>
  <c r="AO1004" i="1" s="1"/>
  <c r="AN1006" i="1"/>
  <c r="AO1006" i="1" s="1"/>
  <c r="AN1002" i="1"/>
  <c r="AO1002" i="1" s="1"/>
  <c r="AN1003" i="1"/>
  <c r="AO1003" i="1" s="1"/>
  <c r="AN1000" i="1"/>
  <c r="AO1000" i="1" s="1"/>
  <c r="AN999" i="1"/>
  <c r="AO999" i="1" s="1"/>
  <c r="AN1001" i="1"/>
  <c r="AO1001" i="1" s="1"/>
  <c r="AN998" i="1"/>
  <c r="AO998" i="1" s="1"/>
  <c r="AN994" i="1"/>
  <c r="AO994" i="1" s="1"/>
  <c r="AN993" i="1"/>
  <c r="AO993" i="1" s="1"/>
  <c r="AN997" i="1"/>
  <c r="AO997" i="1" s="1"/>
  <c r="AN996" i="1"/>
  <c r="AO996" i="1" s="1"/>
  <c r="AN995" i="1"/>
  <c r="AO995" i="1" s="1"/>
  <c r="AN991" i="1"/>
  <c r="AO991" i="1" s="1"/>
  <c r="AN990" i="1"/>
  <c r="AO990" i="1" s="1"/>
  <c r="AN987" i="1"/>
  <c r="AO987" i="1" s="1"/>
  <c r="AN986" i="1"/>
  <c r="AO986" i="1" s="1"/>
  <c r="AN985" i="1"/>
  <c r="AO985" i="1" s="1"/>
  <c r="AN984" i="1"/>
  <c r="AO984" i="1" s="1"/>
  <c r="AN983" i="1"/>
  <c r="AO983" i="1" s="1"/>
  <c r="AN982" i="1"/>
  <c r="AO982" i="1" s="1"/>
  <c r="AN981" i="1"/>
  <c r="AO981" i="1" s="1"/>
  <c r="AN978" i="1"/>
  <c r="AO978" i="1" s="1"/>
  <c r="AN977" i="1"/>
  <c r="AO977" i="1" s="1"/>
  <c r="AN976" i="1"/>
  <c r="AO976" i="1" s="1"/>
  <c r="AN980" i="1"/>
  <c r="AO980" i="1" s="1"/>
  <c r="AN979" i="1"/>
  <c r="AO979" i="1" s="1"/>
  <c r="AN974" i="1"/>
  <c r="AO974" i="1" s="1"/>
  <c r="AN973" i="1"/>
  <c r="AO973" i="1" s="1"/>
  <c r="AN972" i="1"/>
  <c r="AO972" i="1" s="1"/>
  <c r="AN975" i="1"/>
  <c r="AO975" i="1" s="1"/>
  <c r="AN968" i="1"/>
  <c r="AO968" i="1" s="1"/>
  <c r="AN967" i="1"/>
  <c r="AO967" i="1" s="1"/>
  <c r="AN970" i="1"/>
  <c r="AO970" i="1" s="1"/>
  <c r="AN969" i="1"/>
  <c r="AO969" i="1" s="1"/>
  <c r="AN966" i="1"/>
  <c r="AO966" i="1" s="1"/>
  <c r="AN965" i="1"/>
  <c r="AO965" i="1" s="1"/>
  <c r="AN963" i="1"/>
  <c r="AO963" i="1" s="1"/>
  <c r="AN962" i="1"/>
  <c r="AO962" i="1" s="1"/>
  <c r="AN961" i="1"/>
  <c r="AO961" i="1" s="1"/>
  <c r="AN964" i="1"/>
  <c r="AO964" i="1" s="1"/>
  <c r="AN959" i="1"/>
  <c r="AO959" i="1" s="1"/>
  <c r="AN955" i="1"/>
  <c r="AO955" i="1" s="1"/>
  <c r="AN954" i="1"/>
  <c r="AO954" i="1" s="1"/>
  <c r="AN953" i="1"/>
  <c r="AO953" i="1" s="1"/>
  <c r="AN958" i="1"/>
  <c r="AO958" i="1" s="1"/>
  <c r="AN957" i="1"/>
  <c r="AO957" i="1" s="1"/>
  <c r="AN952" i="1"/>
  <c r="AO952" i="1" s="1"/>
  <c r="AN951" i="1"/>
  <c r="AO951" i="1" s="1"/>
  <c r="AN945" i="1"/>
  <c r="AO945" i="1" s="1"/>
  <c r="AN944" i="1"/>
  <c r="AO944" i="1" s="1"/>
  <c r="AN946" i="1"/>
  <c r="AO946" i="1" s="1"/>
  <c r="AN943" i="1"/>
  <c r="AO943" i="1" s="1"/>
  <c r="AN941" i="1"/>
  <c r="AO941" i="1" s="1"/>
  <c r="AN940" i="1"/>
  <c r="AO940" i="1" s="1"/>
  <c r="AN942" i="1"/>
  <c r="AO942" i="1" s="1"/>
  <c r="AN936" i="1"/>
  <c r="AO936" i="1" s="1"/>
  <c r="AN935" i="1"/>
  <c r="AO935" i="1" s="1"/>
  <c r="AN939" i="1"/>
  <c r="AO939" i="1" s="1"/>
  <c r="AN938" i="1"/>
  <c r="AO938" i="1" s="1"/>
  <c r="AN937" i="1"/>
  <c r="AO937" i="1" s="1"/>
  <c r="AN931" i="1"/>
  <c r="AO931" i="1" s="1"/>
  <c r="AN930" i="1"/>
  <c r="AO930" i="1" s="1"/>
  <c r="AN934" i="1"/>
  <c r="AO934" i="1" s="1"/>
  <c r="AN933" i="1"/>
  <c r="AO933" i="1" s="1"/>
  <c r="AN932" i="1"/>
  <c r="AO932" i="1" s="1"/>
  <c r="AN925" i="1"/>
  <c r="AO925" i="1" s="1"/>
  <c r="AN928" i="1"/>
  <c r="AO928" i="1" s="1"/>
  <c r="AN927" i="1"/>
  <c r="AO927" i="1" s="1"/>
  <c r="AN926" i="1"/>
  <c r="AO926" i="1" s="1"/>
  <c r="AN924" i="1"/>
  <c r="AO924" i="1" s="1"/>
  <c r="AN923" i="1"/>
  <c r="AO923" i="1" s="1"/>
  <c r="AN922" i="1"/>
  <c r="AO922" i="1" s="1"/>
  <c r="AN920" i="1"/>
  <c r="AO920" i="1" s="1"/>
  <c r="AN912" i="1"/>
  <c r="AO912" i="1" s="1"/>
  <c r="AN911" i="1"/>
  <c r="AO911" i="1" s="1"/>
  <c r="AN910" i="1"/>
  <c r="AO910" i="1" s="1"/>
  <c r="AN909" i="1"/>
  <c r="AO909" i="1" s="1"/>
  <c r="AN908" i="1"/>
  <c r="AO908" i="1" s="1"/>
  <c r="AN907" i="1"/>
  <c r="AO907" i="1" s="1"/>
  <c r="AN906" i="1"/>
  <c r="AO906" i="1" s="1"/>
  <c r="AN903" i="1"/>
  <c r="AO903" i="1" s="1"/>
  <c r="AN902" i="1"/>
  <c r="AO902" i="1" s="1"/>
  <c r="AN905" i="1"/>
  <c r="AO905" i="1" s="1"/>
  <c r="AN904" i="1"/>
  <c r="AO904" i="1" s="1"/>
  <c r="AN901" i="1"/>
  <c r="AO901" i="1" s="1"/>
  <c r="AN899" i="1"/>
  <c r="AO899" i="1" s="1"/>
  <c r="AN898" i="1"/>
  <c r="AO898" i="1" s="1"/>
  <c r="AN895" i="1"/>
  <c r="AO895" i="1" s="1"/>
  <c r="AN894" i="1"/>
  <c r="AO894" i="1" s="1"/>
  <c r="AN887" i="1"/>
  <c r="AO887" i="1" s="1"/>
  <c r="AN886" i="1"/>
  <c r="AO886" i="1" s="1"/>
  <c r="AN893" i="1"/>
  <c r="AO893" i="1" s="1"/>
  <c r="AN892" i="1"/>
  <c r="AO892" i="1" s="1"/>
  <c r="AN891" i="1"/>
  <c r="AO891" i="1" s="1"/>
  <c r="AN884" i="1"/>
  <c r="AO884" i="1" s="1"/>
  <c r="AN883" i="1"/>
  <c r="AO883" i="1" s="1"/>
  <c r="AN880" i="1"/>
  <c r="AO880" i="1" s="1"/>
  <c r="AN882" i="1"/>
  <c r="AO882" i="1" s="1"/>
  <c r="AN881" i="1"/>
  <c r="AO881" i="1" s="1"/>
  <c r="AN878" i="1"/>
  <c r="AO878" i="1" s="1"/>
  <c r="AN877" i="1"/>
  <c r="AO877" i="1" s="1"/>
  <c r="AN876" i="1"/>
  <c r="AO876" i="1" s="1"/>
  <c r="AN868" i="1"/>
  <c r="AO868" i="1" s="1"/>
  <c r="AN867" i="1"/>
  <c r="AO867" i="1" s="1"/>
  <c r="AN865" i="1"/>
  <c r="AO865" i="1" s="1"/>
  <c r="AN864" i="1"/>
  <c r="AO864" i="1" s="1"/>
  <c r="AN863" i="1"/>
  <c r="AO863" i="1" s="1"/>
  <c r="AN862" i="1"/>
  <c r="AO862" i="1" s="1"/>
  <c r="AN861" i="1"/>
  <c r="AO861" i="1" s="1"/>
  <c r="AN856" i="1"/>
  <c r="AO856" i="1" s="1"/>
  <c r="AN854" i="1"/>
  <c r="AO854" i="1" s="1"/>
  <c r="AN853" i="1"/>
  <c r="AO853" i="1" s="1"/>
  <c r="AN852" i="1"/>
  <c r="AO852" i="1" s="1"/>
  <c r="AN851" i="1"/>
  <c r="AO851" i="1" s="1"/>
  <c r="AN850" i="1"/>
  <c r="AO850" i="1" s="1"/>
  <c r="AN849" i="1"/>
  <c r="AO849" i="1" s="1"/>
  <c r="AN848" i="1"/>
  <c r="AO848" i="1" s="1"/>
  <c r="AN845" i="1"/>
  <c r="AO845" i="1" s="1"/>
  <c r="AN842" i="1"/>
  <c r="AO842" i="1" s="1"/>
  <c r="AN841" i="1"/>
  <c r="AO841" i="1" s="1"/>
  <c r="AN844" i="1"/>
  <c r="AO844" i="1" s="1"/>
  <c r="AN843" i="1"/>
  <c r="AO843" i="1" s="1"/>
  <c r="AN839" i="1"/>
  <c r="AO839" i="1" s="1"/>
  <c r="AN838" i="1"/>
  <c r="AO838" i="1" s="1"/>
  <c r="AN840" i="1"/>
  <c r="AO840" i="1" s="1"/>
  <c r="AN837" i="1"/>
  <c r="AO837" i="1" s="1"/>
  <c r="AN836" i="1"/>
  <c r="AO836" i="1" s="1"/>
  <c r="AN835" i="1"/>
  <c r="AO835" i="1" s="1"/>
  <c r="AN834" i="1"/>
  <c r="AO834" i="1" s="1"/>
  <c r="AN833" i="1"/>
  <c r="AO833" i="1" s="1"/>
  <c r="AN831" i="1"/>
  <c r="AO831" i="1" s="1"/>
  <c r="AN830" i="1"/>
  <c r="AO830" i="1" s="1"/>
  <c r="AN829" i="1"/>
  <c r="AO829" i="1" s="1"/>
  <c r="AN828" i="1"/>
  <c r="AO828" i="1" s="1"/>
  <c r="AN824" i="1"/>
  <c r="AO824" i="1" s="1"/>
  <c r="AN823" i="1"/>
  <c r="AO823" i="1" s="1"/>
  <c r="AN825" i="1"/>
  <c r="AO825" i="1" s="1"/>
  <c r="AN820" i="1"/>
  <c r="AO820" i="1" s="1"/>
  <c r="AN819" i="1"/>
  <c r="AO819" i="1" s="1"/>
  <c r="AN821" i="1"/>
  <c r="AO821" i="1" s="1"/>
  <c r="AN814" i="1"/>
  <c r="AO814" i="1" s="1"/>
  <c r="AN813" i="1"/>
  <c r="AO813" i="1" s="1"/>
  <c r="AN812" i="1"/>
  <c r="AO812" i="1" s="1"/>
  <c r="AN811" i="1"/>
  <c r="AO811" i="1" s="1"/>
  <c r="AN810" i="1"/>
  <c r="AO810" i="1" s="1"/>
  <c r="AN809" i="1"/>
  <c r="AO809" i="1" s="1"/>
  <c r="AN808" i="1"/>
  <c r="AO808" i="1" s="1"/>
  <c r="AN807" i="1"/>
  <c r="AO807" i="1" s="1"/>
  <c r="AN805" i="1"/>
  <c r="AO805" i="1" s="1"/>
  <c r="AN804" i="1"/>
  <c r="AO804" i="1" s="1"/>
  <c r="AN806" i="1"/>
  <c r="AO806" i="1" s="1"/>
  <c r="AN802" i="1"/>
  <c r="AO802" i="1" s="1"/>
  <c r="AN801" i="1"/>
  <c r="AO801" i="1" s="1"/>
  <c r="AN803" i="1"/>
  <c r="AO803" i="1" s="1"/>
  <c r="AN798" i="1"/>
  <c r="AO798" i="1" s="1"/>
  <c r="AN797" i="1"/>
  <c r="AO797" i="1" s="1"/>
  <c r="AN795" i="1"/>
  <c r="AO795" i="1" s="1"/>
  <c r="AN794" i="1"/>
  <c r="AO794" i="1" s="1"/>
  <c r="AN796" i="1"/>
  <c r="AO796" i="1" s="1"/>
  <c r="AN800" i="1"/>
  <c r="AO800" i="1" s="1"/>
  <c r="AN799" i="1"/>
  <c r="AO799" i="1" s="1"/>
  <c r="AN792" i="1"/>
  <c r="AO792" i="1" s="1"/>
  <c r="AN791" i="1"/>
  <c r="AO791" i="1" s="1"/>
  <c r="AN793" i="1"/>
  <c r="AO793" i="1" s="1"/>
  <c r="AN788" i="1"/>
  <c r="AO788" i="1" s="1"/>
  <c r="AN787" i="1"/>
  <c r="AO787" i="1" s="1"/>
  <c r="AN790" i="1"/>
  <c r="AO790" i="1" s="1"/>
  <c r="AN789" i="1"/>
  <c r="AO789" i="1" s="1"/>
  <c r="AN786" i="1"/>
  <c r="AO786" i="1" s="1"/>
  <c r="AN785" i="1"/>
  <c r="AO785" i="1" s="1"/>
  <c r="AN784" i="1"/>
  <c r="AO784" i="1" s="1"/>
  <c r="AN783" i="1"/>
  <c r="AO783" i="1" s="1"/>
  <c r="AN782" i="1"/>
  <c r="AO782" i="1" s="1"/>
  <c r="AN781" i="1"/>
  <c r="AO781" i="1" s="1"/>
  <c r="AN780" i="1"/>
  <c r="AO780" i="1" s="1"/>
  <c r="AN779" i="1"/>
  <c r="AO779" i="1" s="1"/>
  <c r="AN778" i="1"/>
  <c r="AO778" i="1" s="1"/>
  <c r="AN772" i="1"/>
  <c r="AO772" i="1" s="1"/>
  <c r="AN771" i="1"/>
  <c r="AO771" i="1" s="1"/>
  <c r="AN775" i="1"/>
  <c r="AO775" i="1" s="1"/>
  <c r="AN774" i="1"/>
  <c r="AO774" i="1" s="1"/>
  <c r="AN773" i="1"/>
  <c r="AO773" i="1" s="1"/>
  <c r="AN777" i="1"/>
  <c r="AO777" i="1" s="1"/>
  <c r="AN776" i="1"/>
  <c r="AO776" i="1" s="1"/>
  <c r="AN769" i="1"/>
  <c r="AO769" i="1" s="1"/>
  <c r="AN768" i="1"/>
  <c r="AO768" i="1" s="1"/>
  <c r="AN770" i="1"/>
  <c r="AO770" i="1" s="1"/>
  <c r="AN762" i="1"/>
  <c r="AO762" i="1" s="1"/>
  <c r="AN761" i="1"/>
  <c r="AO761" i="1" s="1"/>
  <c r="AN767" i="1"/>
  <c r="AO767" i="1" s="1"/>
  <c r="AN765" i="1"/>
  <c r="AO765" i="1" s="1"/>
  <c r="AN764" i="1"/>
  <c r="AO764" i="1" s="1"/>
  <c r="AN763" i="1"/>
  <c r="AO763" i="1" s="1"/>
  <c r="AN766" i="1"/>
  <c r="AO766" i="1" s="1"/>
  <c r="AN760" i="1"/>
  <c r="AO760" i="1" s="1"/>
  <c r="AN759" i="1"/>
  <c r="AO759" i="1" s="1"/>
  <c r="AN758" i="1"/>
  <c r="AO758" i="1" s="1"/>
  <c r="AN757" i="1"/>
  <c r="AO757" i="1" s="1"/>
  <c r="AN756" i="1"/>
  <c r="AO756" i="1" s="1"/>
  <c r="AN755" i="1"/>
  <c r="AO755" i="1" s="1"/>
  <c r="AN754" i="1"/>
  <c r="AO754" i="1" s="1"/>
  <c r="AN753" i="1"/>
  <c r="AO753" i="1" s="1"/>
  <c r="AN752" i="1"/>
  <c r="AO752" i="1" s="1"/>
  <c r="AN751" i="1"/>
  <c r="AO751" i="1" s="1"/>
  <c r="AN750" i="1"/>
  <c r="AO750" i="1" s="1"/>
  <c r="AN749" i="1"/>
  <c r="AO749" i="1" s="1"/>
  <c r="AN748" i="1"/>
  <c r="AO748" i="1" s="1"/>
  <c r="AN747" i="1"/>
  <c r="AO747" i="1" s="1"/>
  <c r="AN746" i="1"/>
  <c r="AO746" i="1" s="1"/>
  <c r="AN745" i="1"/>
  <c r="AO745" i="1" s="1"/>
  <c r="AN743" i="1"/>
  <c r="AO743" i="1" s="1"/>
  <c r="AN742" i="1"/>
  <c r="AO742" i="1" s="1"/>
  <c r="AN741" i="1"/>
  <c r="AO741" i="1" s="1"/>
  <c r="AN740" i="1"/>
  <c r="AO740" i="1" s="1"/>
  <c r="AN739" i="1"/>
  <c r="AO739" i="1" s="1"/>
  <c r="AN738" i="1"/>
  <c r="AO738" i="1" s="1"/>
  <c r="AN736" i="1"/>
  <c r="AO736" i="1" s="1"/>
  <c r="AN734" i="1"/>
  <c r="AO734" i="1" s="1"/>
  <c r="AN733" i="1"/>
  <c r="AO733" i="1" s="1"/>
  <c r="AN735" i="1"/>
  <c r="AO735" i="1" s="1"/>
  <c r="AN731" i="1"/>
  <c r="AO731" i="1" s="1"/>
  <c r="AN730" i="1"/>
  <c r="AO730" i="1" s="1"/>
  <c r="AN732" i="1"/>
  <c r="AO732" i="1" s="1"/>
  <c r="AN729" i="1"/>
  <c r="AO729" i="1" s="1"/>
  <c r="AN728" i="1"/>
  <c r="AO728" i="1" s="1"/>
  <c r="AN727" i="1"/>
  <c r="AO727" i="1" s="1"/>
  <c r="AN726" i="1"/>
  <c r="AO726" i="1" s="1"/>
  <c r="AN725" i="1"/>
  <c r="AO725" i="1" s="1"/>
  <c r="AN724" i="1"/>
  <c r="AO724" i="1" s="1"/>
  <c r="AN719" i="1"/>
  <c r="AO719" i="1" s="1"/>
  <c r="AN722" i="1"/>
  <c r="AO722" i="1" s="1"/>
  <c r="AN721" i="1"/>
  <c r="AO721" i="1" s="1"/>
  <c r="AN720" i="1"/>
  <c r="AO720" i="1" s="1"/>
  <c r="AN716" i="1"/>
  <c r="AO716" i="1" s="1"/>
  <c r="AN717" i="1"/>
  <c r="AO717" i="1" s="1"/>
  <c r="AN714" i="1"/>
  <c r="AO714" i="1" s="1"/>
  <c r="AN715" i="1"/>
  <c r="AO715" i="1" s="1"/>
  <c r="AN713" i="1"/>
  <c r="AO713" i="1" s="1"/>
  <c r="AN712" i="1"/>
  <c r="AO712" i="1" s="1"/>
  <c r="AN711" i="1"/>
  <c r="AO711" i="1" s="1"/>
  <c r="AN710" i="1"/>
  <c r="AO710" i="1" s="1"/>
  <c r="AN709" i="1"/>
  <c r="AO709" i="1" s="1"/>
  <c r="AN708" i="1"/>
  <c r="AO708" i="1" s="1"/>
  <c r="AL1104" i="1"/>
  <c r="AM1104" i="1" s="1"/>
  <c r="AL1103" i="1"/>
  <c r="AL1102" i="1"/>
  <c r="AP1102" i="1" s="1"/>
  <c r="AL1100" i="1"/>
  <c r="AP1100" i="1" s="1"/>
  <c r="AL1098" i="1"/>
  <c r="AP1098" i="1" s="1"/>
  <c r="AL1099" i="1"/>
  <c r="AM1099" i="1" s="1"/>
  <c r="AL1097" i="1"/>
  <c r="AP1097" i="1" s="1"/>
  <c r="AL1095" i="1"/>
  <c r="AP1095" i="1" s="1"/>
  <c r="AL1096" i="1"/>
  <c r="AP1096" i="1" s="1"/>
  <c r="AL1094" i="1"/>
  <c r="AM1094" i="1" s="1"/>
  <c r="AL1092" i="1"/>
  <c r="AM1092" i="1" s="1"/>
  <c r="AL1093" i="1"/>
  <c r="AL1090" i="1"/>
  <c r="AP1090" i="1" s="1"/>
  <c r="AL1089" i="1"/>
  <c r="AM1089" i="1" s="1"/>
  <c r="AL1088" i="1"/>
  <c r="AM1088" i="1" s="1"/>
  <c r="AL1087" i="1"/>
  <c r="AP1087" i="1" s="1"/>
  <c r="AL1086" i="1"/>
  <c r="AM1086" i="1" s="1"/>
  <c r="AL1085" i="1"/>
  <c r="AL1084" i="1"/>
  <c r="AP1084" i="1" s="1"/>
  <c r="AL1083" i="1"/>
  <c r="AP1083" i="1" s="1"/>
  <c r="AL1082" i="1"/>
  <c r="AP1082" i="1" s="1"/>
  <c r="AL1079" i="1"/>
  <c r="AL1078" i="1"/>
  <c r="AL1081" i="1"/>
  <c r="AM1081" i="1" s="1"/>
  <c r="AL1080" i="1"/>
  <c r="AP1080" i="1" s="1"/>
  <c r="AL1077" i="1"/>
  <c r="AL1075" i="1"/>
  <c r="AL1074" i="1"/>
  <c r="AP1074" i="1" s="1"/>
  <c r="AL1076" i="1"/>
  <c r="AM1076" i="1" s="1"/>
  <c r="AL1073" i="1"/>
  <c r="AL1072" i="1"/>
  <c r="AP1072" i="1" s="1"/>
  <c r="AL1069" i="1"/>
  <c r="AM1069" i="1" s="1"/>
  <c r="AL1068" i="1"/>
  <c r="AL1067" i="1"/>
  <c r="AL1066" i="1"/>
  <c r="AL1063" i="1"/>
  <c r="AL1062" i="1"/>
  <c r="AP1062" i="1" s="1"/>
  <c r="AL1065" i="1"/>
  <c r="AM1065" i="1" s="1"/>
  <c r="AL1064" i="1"/>
  <c r="AP1064" i="1" s="1"/>
  <c r="AL1056" i="1"/>
  <c r="AP1056" i="1" s="1"/>
  <c r="AL1055" i="1"/>
  <c r="AP1055" i="1" s="1"/>
  <c r="AL1058" i="1"/>
  <c r="AL1057" i="1"/>
  <c r="AP1057" i="1" s="1"/>
  <c r="AL1054" i="1"/>
  <c r="AP1054" i="1" s="1"/>
  <c r="AL1053" i="1"/>
  <c r="AL1052" i="1"/>
  <c r="AP1052" i="1" s="1"/>
  <c r="AL1051" i="1"/>
  <c r="AL1050" i="1"/>
  <c r="AM1050" i="1" s="1"/>
  <c r="AL1045" i="1"/>
  <c r="AL1044" i="1"/>
  <c r="AL1049" i="1"/>
  <c r="AL1048" i="1"/>
  <c r="AP1048" i="1" s="1"/>
  <c r="AL1046" i="1"/>
  <c r="AL1042" i="1"/>
  <c r="AL1041" i="1"/>
  <c r="AM1041" i="1" s="1"/>
  <c r="AL1043" i="1"/>
  <c r="AM1043" i="1" s="1"/>
  <c r="AL1039" i="1"/>
  <c r="AL1038" i="1"/>
  <c r="AP1038" i="1" s="1"/>
  <c r="AL1040" i="1"/>
  <c r="AP1040" i="1" s="1"/>
  <c r="AL1037" i="1"/>
  <c r="AM1037" i="1" s="1"/>
  <c r="AL1035" i="1"/>
  <c r="AP1035" i="1" s="1"/>
  <c r="AL1034" i="1"/>
  <c r="AP1034" i="1" s="1"/>
  <c r="AL1036" i="1"/>
  <c r="AP1036" i="1" s="1"/>
  <c r="AL1033" i="1"/>
  <c r="AP1033" i="1" s="1"/>
  <c r="AL1030" i="1"/>
  <c r="AL1029" i="1"/>
  <c r="AL1032" i="1"/>
  <c r="AP1032" i="1" s="1"/>
  <c r="AL1031" i="1"/>
  <c r="AL1028" i="1"/>
  <c r="AL1027" i="1"/>
  <c r="AM1027" i="1" s="1"/>
  <c r="AL1022" i="1"/>
  <c r="AM1022" i="1" s="1"/>
  <c r="AL1021" i="1"/>
  <c r="AL1024" i="1"/>
  <c r="AM1024" i="1" s="1"/>
  <c r="AL1023" i="1"/>
  <c r="AL1020" i="1"/>
  <c r="AM1020" i="1" s="1"/>
  <c r="AL1017" i="1"/>
  <c r="AP1017" i="1" s="1"/>
  <c r="AL1016" i="1"/>
  <c r="AL1019" i="1"/>
  <c r="AM1019" i="1" s="1"/>
  <c r="AL1018" i="1"/>
  <c r="AP1018" i="1" s="1"/>
  <c r="AL1015" i="1"/>
  <c r="AM1015" i="1" s="1"/>
  <c r="AL1012" i="1"/>
  <c r="AP1012" i="1" s="1"/>
  <c r="AL1011" i="1"/>
  <c r="AP1011" i="1" s="1"/>
  <c r="AL1009" i="1"/>
  <c r="AP1009" i="1" s="1"/>
  <c r="AL1008" i="1"/>
  <c r="AM1008" i="1" s="1"/>
  <c r="AL1005" i="1"/>
  <c r="AP1005" i="1" s="1"/>
  <c r="AL1004" i="1"/>
  <c r="AP1004" i="1" s="1"/>
  <c r="AL1006" i="1"/>
  <c r="AL1002" i="1"/>
  <c r="AP1002" i="1" s="1"/>
  <c r="AL1003" i="1"/>
  <c r="AL1000" i="1"/>
  <c r="AL999" i="1"/>
  <c r="AP999" i="1" s="1"/>
  <c r="AL1001" i="1"/>
  <c r="AL998" i="1"/>
  <c r="AM998" i="1" s="1"/>
  <c r="AL994" i="1"/>
  <c r="AL993" i="1"/>
  <c r="AL997" i="1"/>
  <c r="AM997" i="1" s="1"/>
  <c r="AL996" i="1"/>
  <c r="AL995" i="1"/>
  <c r="AL991" i="1"/>
  <c r="AP991" i="1" s="1"/>
  <c r="AL990" i="1"/>
  <c r="AP990" i="1" s="1"/>
  <c r="AL987" i="1"/>
  <c r="AP987" i="1" s="1"/>
  <c r="AL986" i="1"/>
  <c r="AM986" i="1" s="1"/>
  <c r="AL985" i="1"/>
  <c r="AP985" i="1" s="1"/>
  <c r="AL984" i="1"/>
  <c r="AL983" i="1"/>
  <c r="AP983" i="1" s="1"/>
  <c r="AL982" i="1"/>
  <c r="AP982" i="1" s="1"/>
  <c r="AL981" i="1"/>
  <c r="AL978" i="1"/>
  <c r="AM978" i="1" s="1"/>
  <c r="AL977" i="1"/>
  <c r="AP977" i="1" s="1"/>
  <c r="AL976" i="1"/>
  <c r="AL980" i="1"/>
  <c r="AP980" i="1" s="1"/>
  <c r="AL979" i="1"/>
  <c r="AM979" i="1" s="1"/>
  <c r="AL974" i="1"/>
  <c r="AP974" i="1" s="1"/>
  <c r="AL973" i="1"/>
  <c r="AL972" i="1"/>
  <c r="AP972" i="1" s="1"/>
  <c r="AL975" i="1"/>
  <c r="AP975" i="1" s="1"/>
  <c r="AL968" i="1"/>
  <c r="AL967" i="1"/>
  <c r="AL970" i="1"/>
  <c r="AL969" i="1"/>
  <c r="AL966" i="1"/>
  <c r="AM966" i="1" s="1"/>
  <c r="AL965" i="1"/>
  <c r="AP965" i="1" s="1"/>
  <c r="AL963" i="1"/>
  <c r="AL962" i="1"/>
  <c r="AL961" i="1"/>
  <c r="AL964" i="1"/>
  <c r="AM964" i="1" s="1"/>
  <c r="AL959" i="1"/>
  <c r="AL955" i="1"/>
  <c r="AL954" i="1"/>
  <c r="AL953" i="1"/>
  <c r="AL958" i="1"/>
  <c r="AL957" i="1"/>
  <c r="AM957" i="1" s="1"/>
  <c r="AL952" i="1"/>
  <c r="AL951" i="1"/>
  <c r="AP951" i="1" s="1"/>
  <c r="AL945" i="1"/>
  <c r="AL944" i="1"/>
  <c r="AP944" i="1" s="1"/>
  <c r="AL946" i="1"/>
  <c r="AM946" i="1" s="1"/>
  <c r="AL943" i="1"/>
  <c r="AL941" i="1"/>
  <c r="AM941" i="1" s="1"/>
  <c r="AL940" i="1"/>
  <c r="AM940" i="1" s="1"/>
  <c r="AL942" i="1"/>
  <c r="AL936" i="1"/>
  <c r="AP936" i="1" s="1"/>
  <c r="AL935" i="1"/>
  <c r="AL939" i="1"/>
  <c r="AL938" i="1"/>
  <c r="AM938" i="1" s="1"/>
  <c r="AL937" i="1"/>
  <c r="AM937" i="1" s="1"/>
  <c r="AL931" i="1"/>
  <c r="AP931" i="1" s="1"/>
  <c r="AL930" i="1"/>
  <c r="AL934" i="1"/>
  <c r="AP934" i="1" s="1"/>
  <c r="AL933" i="1"/>
  <c r="AM933" i="1" s="1"/>
  <c r="AL932" i="1"/>
  <c r="AP932" i="1" s="1"/>
  <c r="AL925" i="1"/>
  <c r="AP925" i="1" s="1"/>
  <c r="AL928" i="1"/>
  <c r="AP928" i="1" s="1"/>
  <c r="AL927" i="1"/>
  <c r="AL926" i="1"/>
  <c r="AL924" i="1"/>
  <c r="AL923" i="1"/>
  <c r="AM923" i="1" s="1"/>
  <c r="AL922" i="1"/>
  <c r="AP922" i="1" s="1"/>
  <c r="AL920" i="1"/>
  <c r="AP920" i="1" s="1"/>
  <c r="AL912" i="1"/>
  <c r="AL911" i="1"/>
  <c r="AM911" i="1" s="1"/>
  <c r="AL910" i="1"/>
  <c r="AL909" i="1"/>
  <c r="AL908" i="1"/>
  <c r="AP908" i="1" s="1"/>
  <c r="AL907" i="1"/>
  <c r="AL906" i="1"/>
  <c r="AP906" i="1" s="1"/>
  <c r="AL903" i="1"/>
  <c r="AL902" i="1"/>
  <c r="AM902" i="1" s="1"/>
  <c r="AL905" i="1"/>
  <c r="AM905" i="1" s="1"/>
  <c r="AL904" i="1"/>
  <c r="AL901" i="1"/>
  <c r="AP901" i="1" s="1"/>
  <c r="AL899" i="1"/>
  <c r="AL898" i="1"/>
  <c r="AP898" i="1" s="1"/>
  <c r="AL895" i="1"/>
  <c r="AL894" i="1"/>
  <c r="AP894" i="1" s="1"/>
  <c r="AL887" i="1"/>
  <c r="AL886" i="1"/>
  <c r="AP886" i="1" s="1"/>
  <c r="AL893" i="1"/>
  <c r="AL892" i="1"/>
  <c r="AM892" i="1" s="1"/>
  <c r="AL891" i="1"/>
  <c r="AM891" i="1" s="1"/>
  <c r="AL884" i="1"/>
  <c r="AP884" i="1" s="1"/>
  <c r="AL883" i="1"/>
  <c r="AL880" i="1"/>
  <c r="AP880" i="1" s="1"/>
  <c r="AL882" i="1"/>
  <c r="AL881" i="1"/>
  <c r="AL878" i="1"/>
  <c r="AL877" i="1"/>
  <c r="AL876" i="1"/>
  <c r="AP876" i="1" s="1"/>
  <c r="AL868" i="1"/>
  <c r="AL867" i="1"/>
  <c r="AP867" i="1" s="1"/>
  <c r="AL865" i="1"/>
  <c r="AP865" i="1" s="1"/>
  <c r="AL864" i="1"/>
  <c r="AL863" i="1"/>
  <c r="AL862" i="1"/>
  <c r="AP862" i="1" s="1"/>
  <c r="AL861" i="1"/>
  <c r="AP861" i="1" s="1"/>
  <c r="AL856" i="1"/>
  <c r="AP856" i="1" s="1"/>
  <c r="AL854" i="1"/>
  <c r="AM854" i="1" s="1"/>
  <c r="AL853" i="1"/>
  <c r="AM853" i="1" s="1"/>
  <c r="AL852" i="1"/>
  <c r="AP852" i="1" s="1"/>
  <c r="AL851" i="1"/>
  <c r="AP851" i="1" s="1"/>
  <c r="AL850" i="1"/>
  <c r="AL849" i="1"/>
  <c r="AL848" i="1"/>
  <c r="AM848" i="1" s="1"/>
  <c r="AL845" i="1"/>
  <c r="AM845" i="1" s="1"/>
  <c r="AL842" i="1"/>
  <c r="AM842" i="1" s="1"/>
  <c r="AL841" i="1"/>
  <c r="AP841" i="1" s="1"/>
  <c r="AL844" i="1"/>
  <c r="AL843" i="1"/>
  <c r="AM843" i="1" s="1"/>
  <c r="AL839" i="1"/>
  <c r="AP839" i="1" s="1"/>
  <c r="AL838" i="1"/>
  <c r="AM838" i="1" s="1"/>
  <c r="AL840" i="1"/>
  <c r="AL837" i="1"/>
  <c r="AL836" i="1"/>
  <c r="AL835" i="1"/>
  <c r="AP835" i="1" s="1"/>
  <c r="AL834" i="1"/>
  <c r="AP834" i="1" s="1"/>
  <c r="AL833" i="1"/>
  <c r="AM833" i="1" s="1"/>
  <c r="AL831" i="1"/>
  <c r="AL830" i="1"/>
  <c r="AM830" i="1" s="1"/>
  <c r="AL829" i="1"/>
  <c r="AP829" i="1" s="1"/>
  <c r="AL828" i="1"/>
  <c r="AP828" i="1" s="1"/>
  <c r="AL824" i="1"/>
  <c r="AL823" i="1"/>
  <c r="AM823" i="1" s="1"/>
  <c r="AL825" i="1"/>
  <c r="AL820" i="1"/>
  <c r="AP820" i="1" s="1"/>
  <c r="AL819" i="1"/>
  <c r="AL821" i="1"/>
  <c r="AL814" i="1"/>
  <c r="AL813" i="1"/>
  <c r="AL812" i="1"/>
  <c r="AL811" i="1"/>
  <c r="AM811" i="1" s="1"/>
  <c r="AL810" i="1"/>
  <c r="AL809" i="1"/>
  <c r="AL808" i="1"/>
  <c r="AL807" i="1"/>
  <c r="AL805" i="1"/>
  <c r="AL804" i="1"/>
  <c r="AP804" i="1" s="1"/>
  <c r="AL806" i="1"/>
  <c r="AP806" i="1" s="1"/>
  <c r="AL802" i="1"/>
  <c r="AM802" i="1" s="1"/>
  <c r="AL801" i="1"/>
  <c r="AL803" i="1"/>
  <c r="AL798" i="1"/>
  <c r="AP798" i="1" s="1"/>
  <c r="AL797" i="1"/>
  <c r="AL795" i="1"/>
  <c r="AL794" i="1"/>
  <c r="AP794" i="1" s="1"/>
  <c r="AL796" i="1"/>
  <c r="AP796" i="1" s="1"/>
  <c r="AL800" i="1"/>
  <c r="AL799" i="1"/>
  <c r="AL792" i="1"/>
  <c r="AL791" i="1"/>
  <c r="AL793" i="1"/>
  <c r="AL788" i="1"/>
  <c r="AM788" i="1" s="1"/>
  <c r="AL787" i="1"/>
  <c r="AL790" i="1"/>
  <c r="AL789" i="1"/>
  <c r="AP789" i="1" s="1"/>
  <c r="AL786" i="1"/>
  <c r="AP786" i="1" s="1"/>
  <c r="AL785" i="1"/>
  <c r="AM785" i="1" s="1"/>
  <c r="AL784" i="1"/>
  <c r="AP784" i="1" s="1"/>
  <c r="AL783" i="1"/>
  <c r="AL782" i="1"/>
  <c r="AL781" i="1"/>
  <c r="AM781" i="1" s="1"/>
  <c r="AL780" i="1"/>
  <c r="AL779" i="1"/>
  <c r="AL778" i="1"/>
  <c r="AP778" i="1" s="1"/>
  <c r="AL772" i="1"/>
  <c r="AL771" i="1"/>
  <c r="AP771" i="1" s="1"/>
  <c r="AL775" i="1"/>
  <c r="AL774" i="1"/>
  <c r="AL773" i="1"/>
  <c r="AM773" i="1" s="1"/>
  <c r="AL777" i="1"/>
  <c r="AM777" i="1" s="1"/>
  <c r="AL776" i="1"/>
  <c r="AL769" i="1"/>
  <c r="AP769" i="1" s="1"/>
  <c r="AL768" i="1"/>
  <c r="AL770" i="1"/>
  <c r="AP770" i="1" s="1"/>
  <c r="AL762" i="1"/>
  <c r="AL761" i="1"/>
  <c r="AL767" i="1"/>
  <c r="AM767" i="1" s="1"/>
  <c r="AL765" i="1"/>
  <c r="AP765" i="1" s="1"/>
  <c r="AL764" i="1"/>
  <c r="AL763" i="1"/>
  <c r="AL766" i="1"/>
  <c r="AP766" i="1" s="1"/>
  <c r="AL760" i="1"/>
  <c r="AL759" i="1"/>
  <c r="AM759" i="1" s="1"/>
  <c r="AL758" i="1"/>
  <c r="AL757" i="1"/>
  <c r="AM757" i="1" s="1"/>
  <c r="AL756" i="1"/>
  <c r="AL755" i="1"/>
  <c r="AL754" i="1"/>
  <c r="AP754" i="1" s="1"/>
  <c r="AL753" i="1"/>
  <c r="AM753" i="1" s="1"/>
  <c r="AL752" i="1"/>
  <c r="AL751" i="1"/>
  <c r="AL750" i="1"/>
  <c r="AP750" i="1" s="1"/>
  <c r="AL749" i="1"/>
  <c r="AL748" i="1"/>
  <c r="AP748" i="1" s="1"/>
  <c r="AL747" i="1"/>
  <c r="AL746" i="1"/>
  <c r="AL745" i="1"/>
  <c r="AM745" i="1" s="1"/>
  <c r="AL743" i="1"/>
  <c r="AL742" i="1"/>
  <c r="AM742" i="1" s="1"/>
  <c r="AL741" i="1"/>
  <c r="AM741" i="1" s="1"/>
  <c r="AL740" i="1"/>
  <c r="AL739" i="1"/>
  <c r="AL738" i="1"/>
  <c r="AL736" i="1"/>
  <c r="AP736" i="1" s="1"/>
  <c r="AL734" i="1"/>
  <c r="AM734" i="1" s="1"/>
  <c r="AL733" i="1"/>
  <c r="AM733" i="1" s="1"/>
  <c r="AL735" i="1"/>
  <c r="AL731" i="1"/>
  <c r="AL730" i="1"/>
  <c r="AP730" i="1" s="1"/>
  <c r="AL732" i="1"/>
  <c r="AP732" i="1" s="1"/>
  <c r="AL729" i="1"/>
  <c r="AL728" i="1"/>
  <c r="AL727" i="1"/>
  <c r="AM727" i="1" s="1"/>
  <c r="AL726" i="1"/>
  <c r="AP726" i="1" s="1"/>
  <c r="AL725" i="1"/>
  <c r="AL724" i="1"/>
  <c r="AL719" i="1"/>
  <c r="AL722" i="1"/>
  <c r="AM722" i="1" s="1"/>
  <c r="AL721" i="1"/>
  <c r="AM721" i="1" s="1"/>
  <c r="AL720" i="1"/>
  <c r="AP720" i="1" s="1"/>
  <c r="AL716" i="1"/>
  <c r="AL717" i="1"/>
  <c r="AL714" i="1"/>
  <c r="AP714" i="1" s="1"/>
  <c r="AL715" i="1"/>
  <c r="AM715" i="1" s="1"/>
  <c r="AL713" i="1"/>
  <c r="AM713" i="1" s="1"/>
  <c r="AL712" i="1"/>
  <c r="AP712" i="1" s="1"/>
  <c r="AL711" i="1"/>
  <c r="AL710" i="1"/>
  <c r="AP710" i="1" s="1"/>
  <c r="AL709" i="1"/>
  <c r="AM709" i="1" s="1"/>
  <c r="AL708" i="1"/>
  <c r="AP708" i="1" s="1"/>
  <c r="AG1104" i="1"/>
  <c r="AG1103" i="1"/>
  <c r="AJ1103" i="1" s="1"/>
  <c r="AG1102" i="1"/>
  <c r="AH1102" i="1" s="1"/>
  <c r="AG1100" i="1"/>
  <c r="AI1100" i="1" s="1"/>
  <c r="AG1098" i="1"/>
  <c r="AH1098" i="1" s="1"/>
  <c r="AG1099" i="1"/>
  <c r="AJ1099" i="1" s="1"/>
  <c r="AG1097" i="1"/>
  <c r="AK1097" i="1" s="1"/>
  <c r="AG1095" i="1"/>
  <c r="AH1095" i="1" s="1"/>
  <c r="AG1096" i="1"/>
  <c r="AJ1096" i="1" s="1"/>
  <c r="AG1094" i="1"/>
  <c r="AH1094" i="1" s="1"/>
  <c r="AG1092" i="1"/>
  <c r="AK1092" i="1" s="1"/>
  <c r="AG1093" i="1"/>
  <c r="AG1090" i="1"/>
  <c r="AI1090" i="1" s="1"/>
  <c r="AG1089" i="1"/>
  <c r="AI1089" i="1" s="1"/>
  <c r="AG1088" i="1"/>
  <c r="AI1088" i="1" s="1"/>
  <c r="AG1087" i="1"/>
  <c r="AH1087" i="1" s="1"/>
  <c r="AG1086" i="1"/>
  <c r="AJ1086" i="1" s="1"/>
  <c r="AG1085" i="1"/>
  <c r="AK1085" i="1" s="1"/>
  <c r="AG1084" i="1"/>
  <c r="AJ1084" i="1" s="1"/>
  <c r="AG1083" i="1"/>
  <c r="AK1083" i="1" s="1"/>
  <c r="AG1082" i="1"/>
  <c r="AI1082" i="1" s="1"/>
  <c r="AG1079" i="1"/>
  <c r="AJ1079" i="1" s="1"/>
  <c r="AG1078" i="1"/>
  <c r="AK1078" i="1" s="1"/>
  <c r="AG1081" i="1"/>
  <c r="AG1080" i="1"/>
  <c r="AG1077" i="1"/>
  <c r="AG1075" i="1"/>
  <c r="AG1074" i="1"/>
  <c r="AH1074" i="1" s="1"/>
  <c r="AG1076" i="1"/>
  <c r="AK1076" i="1" s="1"/>
  <c r="AG1073" i="1"/>
  <c r="AK1073" i="1" s="1"/>
  <c r="AG1072" i="1"/>
  <c r="AI1072" i="1" s="1"/>
  <c r="AG1069" i="1"/>
  <c r="AG1068" i="1"/>
  <c r="AJ1068" i="1" s="1"/>
  <c r="AG1067" i="1"/>
  <c r="AG1066" i="1"/>
  <c r="AI1066" i="1" s="1"/>
  <c r="AG1063" i="1"/>
  <c r="AK1063" i="1" s="1"/>
  <c r="AG1062" i="1"/>
  <c r="AI1062" i="1" s="1"/>
  <c r="AG1065" i="1"/>
  <c r="AJ1065" i="1" s="1"/>
  <c r="AG1064" i="1"/>
  <c r="AK1064" i="1" s="1"/>
  <c r="AG1056" i="1"/>
  <c r="AJ1056" i="1" s="1"/>
  <c r="AG1055" i="1"/>
  <c r="AJ1055" i="1" s="1"/>
  <c r="AG1058" i="1"/>
  <c r="AJ1058" i="1" s="1"/>
  <c r="AG1057" i="1"/>
  <c r="AG1054" i="1"/>
  <c r="AH1054" i="1" s="1"/>
  <c r="AG1053" i="1"/>
  <c r="AK1053" i="1" s="1"/>
  <c r="AG1052" i="1"/>
  <c r="AI1052" i="1" s="1"/>
  <c r="AG1051" i="1"/>
  <c r="AK1051" i="1" s="1"/>
  <c r="AG1050" i="1"/>
  <c r="AG1045" i="1"/>
  <c r="AG1044" i="1"/>
  <c r="AG1049" i="1"/>
  <c r="AI1049" i="1" s="1"/>
  <c r="AG1048" i="1"/>
  <c r="AK1048" i="1" s="1"/>
  <c r="AG1046" i="1"/>
  <c r="AJ1046" i="1" s="1"/>
  <c r="AG1042" i="1"/>
  <c r="AJ1042" i="1" s="1"/>
  <c r="AG1041" i="1"/>
  <c r="AK1041" i="1" s="1"/>
  <c r="AG1043" i="1"/>
  <c r="AG1039" i="1"/>
  <c r="AH1039" i="1" s="1"/>
  <c r="AG1038" i="1"/>
  <c r="AH1038" i="1" s="1"/>
  <c r="AG1040" i="1"/>
  <c r="AG1037" i="1"/>
  <c r="AG1035" i="1"/>
  <c r="AJ1035" i="1" s="1"/>
  <c r="AG1034" i="1"/>
  <c r="AK1034" i="1" s="1"/>
  <c r="AG1036" i="1"/>
  <c r="AJ1036" i="1" s="1"/>
  <c r="AG1033" i="1"/>
  <c r="AJ1033" i="1" s="1"/>
  <c r="AG1030" i="1"/>
  <c r="AI1030" i="1" s="1"/>
  <c r="AG1029" i="1"/>
  <c r="AK1029" i="1" s="1"/>
  <c r="AG1032" i="1"/>
  <c r="AJ1032" i="1" s="1"/>
  <c r="AG1031" i="1"/>
  <c r="AJ1031" i="1" s="1"/>
  <c r="AG1028" i="1"/>
  <c r="AJ1028" i="1" s="1"/>
  <c r="AG1027" i="1"/>
  <c r="AG1022" i="1"/>
  <c r="AG1021" i="1"/>
  <c r="AG1024" i="1"/>
  <c r="AG1023" i="1"/>
  <c r="AG1020" i="1"/>
  <c r="AH1020" i="1" s="1"/>
  <c r="AG1017" i="1"/>
  <c r="AG1016" i="1"/>
  <c r="AJ1016" i="1" s="1"/>
  <c r="AG1019" i="1"/>
  <c r="AH1019" i="1" s="1"/>
  <c r="AG1018" i="1"/>
  <c r="AK1018" i="1" s="1"/>
  <c r="AG1015" i="1"/>
  <c r="AH1015" i="1" s="1"/>
  <c r="AG1012" i="1"/>
  <c r="AG1011" i="1"/>
  <c r="AG1009" i="1"/>
  <c r="AK1009" i="1" s="1"/>
  <c r="AG1008" i="1"/>
  <c r="AG1005" i="1"/>
  <c r="AJ1005" i="1" s="1"/>
  <c r="AG1004" i="1"/>
  <c r="AG1006" i="1"/>
  <c r="AJ1006" i="1" s="1"/>
  <c r="AG1002" i="1"/>
  <c r="AH1002" i="1" s="1"/>
  <c r="AG1003" i="1"/>
  <c r="AG1000" i="1"/>
  <c r="AG999" i="1"/>
  <c r="AG1001" i="1"/>
  <c r="AG998" i="1"/>
  <c r="AH998" i="1" s="1"/>
  <c r="AG994" i="1"/>
  <c r="AH994" i="1" s="1"/>
  <c r="AG993" i="1"/>
  <c r="AG997" i="1"/>
  <c r="AJ997" i="1" s="1"/>
  <c r="AG996" i="1"/>
  <c r="AG995" i="1"/>
  <c r="AG991" i="1"/>
  <c r="AG990" i="1"/>
  <c r="AG987" i="1"/>
  <c r="AI987" i="1" s="1"/>
  <c r="AG986" i="1"/>
  <c r="AJ986" i="1" s="1"/>
  <c r="AG985" i="1"/>
  <c r="AK985" i="1" s="1"/>
  <c r="AG984" i="1"/>
  <c r="AJ984" i="1" s="1"/>
  <c r="AG983" i="1"/>
  <c r="AJ983" i="1" s="1"/>
  <c r="AG982" i="1"/>
  <c r="AI982" i="1" s="1"/>
  <c r="AG981" i="1"/>
  <c r="AJ981" i="1" s="1"/>
  <c r="AG978" i="1"/>
  <c r="AG977" i="1"/>
  <c r="AG976" i="1"/>
  <c r="AG980" i="1"/>
  <c r="AH980" i="1" s="1"/>
  <c r="AG979" i="1"/>
  <c r="AG974" i="1"/>
  <c r="AG973" i="1"/>
  <c r="AK973" i="1" s="1"/>
  <c r="AG972" i="1"/>
  <c r="AJ972" i="1" s="1"/>
  <c r="AG975" i="1"/>
  <c r="AG968" i="1"/>
  <c r="AJ968" i="1" s="1"/>
  <c r="AG967" i="1"/>
  <c r="AI967" i="1" s="1"/>
  <c r="AG970" i="1"/>
  <c r="AK970" i="1" s="1"/>
  <c r="AG969" i="1"/>
  <c r="AG966" i="1"/>
  <c r="AH966" i="1" s="1"/>
  <c r="AG965" i="1"/>
  <c r="AK965" i="1" s="1"/>
  <c r="AG963" i="1"/>
  <c r="AI963" i="1" s="1"/>
  <c r="AG962" i="1"/>
  <c r="AK962" i="1" s="1"/>
  <c r="AG961" i="1"/>
  <c r="AG964" i="1"/>
  <c r="AJ964" i="1" s="1"/>
  <c r="AG959" i="1"/>
  <c r="AK959" i="1" s="1"/>
  <c r="AG955" i="1"/>
  <c r="AJ955" i="1" s="1"/>
  <c r="AG954" i="1"/>
  <c r="AG953" i="1"/>
  <c r="AK953" i="1" s="1"/>
  <c r="AG958" i="1"/>
  <c r="AK958" i="1" s="1"/>
  <c r="AG957" i="1"/>
  <c r="AI957" i="1" s="1"/>
  <c r="AG952" i="1"/>
  <c r="AG951" i="1"/>
  <c r="AG945" i="1"/>
  <c r="AJ945" i="1" s="1"/>
  <c r="AG944" i="1"/>
  <c r="AH944" i="1" s="1"/>
  <c r="AG946" i="1"/>
  <c r="AG943" i="1"/>
  <c r="AG941" i="1"/>
  <c r="AK941" i="1" s="1"/>
  <c r="AG940" i="1"/>
  <c r="AG942" i="1"/>
  <c r="AJ942" i="1" s="1"/>
  <c r="AG936" i="1"/>
  <c r="AJ936" i="1" s="1"/>
  <c r="AG935" i="1"/>
  <c r="AJ935" i="1" s="1"/>
  <c r="AG939" i="1"/>
  <c r="AG938" i="1"/>
  <c r="AK938" i="1" s="1"/>
  <c r="AG937" i="1"/>
  <c r="AJ937" i="1" s="1"/>
  <c r="AG931" i="1"/>
  <c r="AH931" i="1" s="1"/>
  <c r="AG930" i="1"/>
  <c r="AG934" i="1"/>
  <c r="AH934" i="1" s="1"/>
  <c r="AG933" i="1"/>
  <c r="AJ933" i="1" s="1"/>
  <c r="AG932" i="1"/>
  <c r="AK932" i="1" s="1"/>
  <c r="AG925" i="1"/>
  <c r="AG928" i="1"/>
  <c r="AH928" i="1" s="1"/>
  <c r="AG927" i="1"/>
  <c r="AH927" i="1" s="1"/>
  <c r="AG926" i="1"/>
  <c r="AK926" i="1" s="1"/>
  <c r="AG924" i="1"/>
  <c r="AG923" i="1"/>
  <c r="AG922" i="1"/>
  <c r="AH922" i="1" s="1"/>
  <c r="AG920" i="1"/>
  <c r="AJ920" i="1" s="1"/>
  <c r="AG912" i="1"/>
  <c r="AK912" i="1" s="1"/>
  <c r="AG911" i="1"/>
  <c r="AH911" i="1" s="1"/>
  <c r="AG910" i="1"/>
  <c r="AK910" i="1" s="1"/>
  <c r="AG909" i="1"/>
  <c r="AG908" i="1"/>
  <c r="AJ908" i="1" s="1"/>
  <c r="AG907" i="1"/>
  <c r="AH907" i="1" s="1"/>
  <c r="AG906" i="1"/>
  <c r="AH906" i="1" s="1"/>
  <c r="AG903" i="1"/>
  <c r="AI903" i="1" s="1"/>
  <c r="AG902" i="1"/>
  <c r="AG905" i="1"/>
  <c r="AG904" i="1"/>
  <c r="AG901" i="1"/>
  <c r="AI901" i="1" s="1"/>
  <c r="AG899" i="1"/>
  <c r="AH899" i="1" s="1"/>
  <c r="AG898" i="1"/>
  <c r="AG895" i="1"/>
  <c r="AJ895" i="1" s="1"/>
  <c r="AG894" i="1"/>
  <c r="AK894" i="1" s="1"/>
  <c r="AG887" i="1"/>
  <c r="AJ887" i="1" s="1"/>
  <c r="AG886" i="1"/>
  <c r="AK886" i="1" s="1"/>
  <c r="AG893" i="1"/>
  <c r="AI893" i="1" s="1"/>
  <c r="AG892" i="1"/>
  <c r="AJ892" i="1" s="1"/>
  <c r="AG891" i="1"/>
  <c r="AI891" i="1" s="1"/>
  <c r="AG884" i="1"/>
  <c r="AJ884" i="1" s="1"/>
  <c r="AG883" i="1"/>
  <c r="AK883" i="1" s="1"/>
  <c r="AG880" i="1"/>
  <c r="AH880" i="1" s="1"/>
  <c r="AG882" i="1"/>
  <c r="AI882" i="1" s="1"/>
  <c r="AG881" i="1"/>
  <c r="AI881" i="1" s="1"/>
  <c r="AG878" i="1"/>
  <c r="AI878" i="1" s="1"/>
  <c r="AG877" i="1"/>
  <c r="AJ877" i="1" s="1"/>
  <c r="AG876" i="1"/>
  <c r="AG868" i="1"/>
  <c r="AJ868" i="1" s="1"/>
  <c r="AG867" i="1"/>
  <c r="AG865" i="1"/>
  <c r="AG864" i="1"/>
  <c r="AG863" i="1"/>
  <c r="AJ863" i="1" s="1"/>
  <c r="AG862" i="1"/>
  <c r="AG861" i="1"/>
  <c r="AG856" i="1"/>
  <c r="AG854" i="1"/>
  <c r="AK854" i="1" s="1"/>
  <c r="AG853" i="1"/>
  <c r="AJ853" i="1" s="1"/>
  <c r="AG852" i="1"/>
  <c r="AI852" i="1" s="1"/>
  <c r="AG851" i="1"/>
  <c r="AI851" i="1" s="1"/>
  <c r="AG850" i="1"/>
  <c r="AH850" i="1" s="1"/>
  <c r="AG849" i="1"/>
  <c r="AK849" i="1" s="1"/>
  <c r="AG848" i="1"/>
  <c r="AK848" i="1" s="1"/>
  <c r="AG845" i="1"/>
  <c r="AG842" i="1"/>
  <c r="AI842" i="1" s="1"/>
  <c r="AG841" i="1"/>
  <c r="AJ841" i="1" s="1"/>
  <c r="AG844" i="1"/>
  <c r="AK844" i="1" s="1"/>
  <c r="AG843" i="1"/>
  <c r="AG839" i="1"/>
  <c r="AG838" i="1"/>
  <c r="AI838" i="1" s="1"/>
  <c r="AG840" i="1"/>
  <c r="AK840" i="1" s="1"/>
  <c r="AG837" i="1"/>
  <c r="AJ837" i="1" s="1"/>
  <c r="AG836" i="1"/>
  <c r="AI836" i="1" s="1"/>
  <c r="AG835" i="1"/>
  <c r="AG834" i="1"/>
  <c r="AG833" i="1"/>
  <c r="AI833" i="1" s="1"/>
  <c r="AG831" i="1"/>
  <c r="AJ831" i="1" s="1"/>
  <c r="AG830" i="1"/>
  <c r="AG829" i="1"/>
  <c r="AJ829" i="1" s="1"/>
  <c r="AG828" i="1"/>
  <c r="AI828" i="1" s="1"/>
  <c r="AG824" i="1"/>
  <c r="AH824" i="1" s="1"/>
  <c r="AG823" i="1"/>
  <c r="AJ823" i="1" s="1"/>
  <c r="AG825" i="1"/>
  <c r="AI825" i="1" s="1"/>
  <c r="AG820" i="1"/>
  <c r="AH820" i="1" s="1"/>
  <c r="AG819" i="1"/>
  <c r="AH819" i="1" s="1"/>
  <c r="AG821" i="1"/>
  <c r="AK821" i="1" s="1"/>
  <c r="AG814" i="1"/>
  <c r="AK814" i="1" s="1"/>
  <c r="AG813" i="1"/>
  <c r="AG812" i="1"/>
  <c r="AG811" i="1"/>
  <c r="AG810" i="1"/>
  <c r="AH810" i="1" s="1"/>
  <c r="AG809" i="1"/>
  <c r="AG808" i="1"/>
  <c r="AJ808" i="1" s="1"/>
  <c r="AG807" i="1"/>
  <c r="AK807" i="1" s="1"/>
  <c r="AG805" i="1"/>
  <c r="AK805" i="1" s="1"/>
  <c r="AG804" i="1"/>
  <c r="AI804" i="1" s="1"/>
  <c r="AG806" i="1"/>
  <c r="AG802" i="1"/>
  <c r="AI802" i="1" s="1"/>
  <c r="AG801" i="1"/>
  <c r="AI801" i="1" s="1"/>
  <c r="AG803" i="1"/>
  <c r="AG798" i="1"/>
  <c r="AJ798" i="1" s="1"/>
  <c r="AG797" i="1"/>
  <c r="AG795" i="1"/>
  <c r="AH795" i="1" s="1"/>
  <c r="AG794" i="1"/>
  <c r="AH794" i="1" s="1"/>
  <c r="AG796" i="1"/>
  <c r="AK796" i="1" s="1"/>
  <c r="AG800" i="1"/>
  <c r="AG799" i="1"/>
  <c r="AK799" i="1" s="1"/>
  <c r="AG792" i="1"/>
  <c r="AK792" i="1" s="1"/>
  <c r="AG791" i="1"/>
  <c r="AH791" i="1" s="1"/>
  <c r="AG793" i="1"/>
  <c r="AK793" i="1" s="1"/>
  <c r="AG788" i="1"/>
  <c r="AJ788" i="1" s="1"/>
  <c r="AG787" i="1"/>
  <c r="AG790" i="1"/>
  <c r="AI790" i="1" s="1"/>
  <c r="AG789" i="1"/>
  <c r="AK789" i="1" s="1"/>
  <c r="AG786" i="1"/>
  <c r="AH786" i="1" s="1"/>
  <c r="AG785" i="1"/>
  <c r="AK785" i="1" s="1"/>
  <c r="AG784" i="1"/>
  <c r="AJ784" i="1" s="1"/>
  <c r="AG783" i="1"/>
  <c r="AK783" i="1" s="1"/>
  <c r="AG782" i="1"/>
  <c r="AJ782" i="1" s="1"/>
  <c r="AG781" i="1"/>
  <c r="AI781" i="1" s="1"/>
  <c r="AG780" i="1"/>
  <c r="AJ780" i="1" s="1"/>
  <c r="AG779" i="1"/>
  <c r="AI779" i="1" s="1"/>
  <c r="AG778" i="1"/>
  <c r="AK778" i="1" s="1"/>
  <c r="AG772" i="1"/>
  <c r="AG771" i="1"/>
  <c r="AG775" i="1"/>
  <c r="AG774" i="1"/>
  <c r="AI774" i="1" s="1"/>
  <c r="AG773" i="1"/>
  <c r="AG777" i="1"/>
  <c r="AH777" i="1" s="1"/>
  <c r="AG776" i="1"/>
  <c r="AK776" i="1" s="1"/>
  <c r="AG769" i="1"/>
  <c r="AK769" i="1" s="1"/>
  <c r="AG768" i="1"/>
  <c r="AK768" i="1" s="1"/>
  <c r="AG770" i="1"/>
  <c r="AH770" i="1" s="1"/>
  <c r="AG762" i="1"/>
  <c r="AG761" i="1"/>
  <c r="AG767" i="1"/>
  <c r="AK767" i="1" s="1"/>
  <c r="AG765" i="1"/>
  <c r="AK765" i="1" s="1"/>
  <c r="AG764" i="1"/>
  <c r="AK764" i="1" s="1"/>
  <c r="AG763" i="1"/>
  <c r="AG766" i="1"/>
  <c r="AJ766" i="1" s="1"/>
  <c r="AG760" i="1"/>
  <c r="AK760" i="1" s="1"/>
  <c r="AG759" i="1"/>
  <c r="AK759" i="1" s="1"/>
  <c r="AG758" i="1"/>
  <c r="AI758" i="1" s="1"/>
  <c r="AG757" i="1"/>
  <c r="AJ757" i="1" s="1"/>
  <c r="AG756" i="1"/>
  <c r="AI756" i="1" s="1"/>
  <c r="AG755" i="1"/>
  <c r="AH755" i="1" s="1"/>
  <c r="AG754" i="1"/>
  <c r="AI754" i="1" s="1"/>
  <c r="AG753" i="1"/>
  <c r="AG752" i="1"/>
  <c r="AG751" i="1"/>
  <c r="AG750" i="1"/>
  <c r="AJ750" i="1" s="1"/>
  <c r="AG749" i="1"/>
  <c r="AK749" i="1" s="1"/>
  <c r="AG748" i="1"/>
  <c r="AI748" i="1" s="1"/>
  <c r="AG747" i="1"/>
  <c r="AI747" i="1" s="1"/>
  <c r="AG746" i="1"/>
  <c r="AK746" i="1" s="1"/>
  <c r="AG745" i="1"/>
  <c r="AG743" i="1"/>
  <c r="AJ743" i="1" s="1"/>
  <c r="AG742" i="1"/>
  <c r="AG741" i="1"/>
  <c r="AK741" i="1" s="1"/>
  <c r="AG740" i="1"/>
  <c r="AI740" i="1" s="1"/>
  <c r="AG739" i="1"/>
  <c r="AK739" i="1" s="1"/>
  <c r="AG738" i="1"/>
  <c r="AI738" i="1" s="1"/>
  <c r="AG736" i="1"/>
  <c r="AH736" i="1" s="1"/>
  <c r="AG734" i="1"/>
  <c r="AK734" i="1" s="1"/>
  <c r="AG733" i="1"/>
  <c r="AK733" i="1" s="1"/>
  <c r="AG735" i="1"/>
  <c r="AH735" i="1" s="1"/>
  <c r="AG731" i="1"/>
  <c r="AK731" i="1" s="1"/>
  <c r="AG730" i="1"/>
  <c r="AI730" i="1" s="1"/>
  <c r="AG732" i="1"/>
  <c r="AG729" i="1"/>
  <c r="AI729" i="1" s="1"/>
  <c r="AG728" i="1"/>
  <c r="AI728" i="1" s="1"/>
  <c r="AG727" i="1"/>
  <c r="AI727" i="1" s="1"/>
  <c r="AG726" i="1"/>
  <c r="AG725" i="1"/>
  <c r="AK725" i="1" s="1"/>
  <c r="AG724" i="1"/>
  <c r="AH724" i="1" s="1"/>
  <c r="AG719" i="1"/>
  <c r="AH719" i="1" s="1"/>
  <c r="AG722" i="1"/>
  <c r="AI722" i="1" s="1"/>
  <c r="AG721" i="1"/>
  <c r="AK721" i="1" s="1"/>
  <c r="AG720" i="1"/>
  <c r="AK720" i="1" s="1"/>
  <c r="AG716" i="1"/>
  <c r="AK716" i="1" s="1"/>
  <c r="AG717" i="1"/>
  <c r="AH717" i="1" s="1"/>
  <c r="AG714" i="1"/>
  <c r="AK714" i="1" s="1"/>
  <c r="AG715" i="1"/>
  <c r="AI715" i="1" s="1"/>
  <c r="AG713" i="1"/>
  <c r="AG712" i="1"/>
  <c r="AK712" i="1" s="1"/>
  <c r="AG711" i="1"/>
  <c r="AH711" i="1" s="1"/>
  <c r="AG710" i="1"/>
  <c r="AG709" i="1"/>
  <c r="AI709" i="1" s="1"/>
  <c r="AG708" i="1"/>
  <c r="AI708" i="1" s="1"/>
  <c r="AE1104" i="1"/>
  <c r="AE1103" i="1"/>
  <c r="AE1102" i="1"/>
  <c r="AE1100" i="1"/>
  <c r="AE1098" i="1"/>
  <c r="AE1099" i="1"/>
  <c r="AE1097" i="1"/>
  <c r="AE1095" i="1"/>
  <c r="AE1096" i="1"/>
  <c r="AE1094" i="1"/>
  <c r="AE1092" i="1"/>
  <c r="AE1093" i="1"/>
  <c r="AE1090" i="1"/>
  <c r="AE1089" i="1"/>
  <c r="AE1088" i="1"/>
  <c r="AE1087" i="1"/>
  <c r="AE1086" i="1"/>
  <c r="AE1085" i="1"/>
  <c r="AE1084" i="1"/>
  <c r="AE1083" i="1"/>
  <c r="AE1082" i="1"/>
  <c r="AE1079" i="1"/>
  <c r="AE1078" i="1"/>
  <c r="AE1081" i="1"/>
  <c r="AE1080" i="1"/>
  <c r="AE1077" i="1"/>
  <c r="AE1075" i="1"/>
  <c r="AE1074" i="1"/>
  <c r="AE1076" i="1"/>
  <c r="AE1073" i="1"/>
  <c r="AE1072" i="1"/>
  <c r="AE1069" i="1"/>
  <c r="AE1068" i="1"/>
  <c r="AE1067" i="1"/>
  <c r="AE1066" i="1"/>
  <c r="AE1063" i="1"/>
  <c r="AE1062" i="1"/>
  <c r="AE1065" i="1"/>
  <c r="AE1064" i="1"/>
  <c r="AE1056" i="1"/>
  <c r="AE1055" i="1"/>
  <c r="AE1058" i="1"/>
  <c r="AE1057" i="1"/>
  <c r="AE1054" i="1"/>
  <c r="AE1053" i="1"/>
  <c r="AE1052" i="1"/>
  <c r="AE1051" i="1"/>
  <c r="AE1050" i="1"/>
  <c r="AE1045" i="1"/>
  <c r="AE1044" i="1"/>
  <c r="AE1049" i="1"/>
  <c r="AE1048" i="1"/>
  <c r="AE1046" i="1"/>
  <c r="AE1042" i="1"/>
  <c r="AE1041" i="1"/>
  <c r="AE1043" i="1"/>
  <c r="AE1039" i="1"/>
  <c r="AE1038" i="1"/>
  <c r="AE1040" i="1"/>
  <c r="AE1037" i="1"/>
  <c r="AE1034" i="1"/>
  <c r="AE1036" i="1"/>
  <c r="AE1033" i="1"/>
  <c r="AE1030" i="1"/>
  <c r="AE1029" i="1"/>
  <c r="AE1032" i="1"/>
  <c r="AE1031" i="1"/>
  <c r="AE1028" i="1"/>
  <c r="AE1027" i="1"/>
  <c r="AE1022" i="1"/>
  <c r="AE1021" i="1"/>
  <c r="AE1024" i="1"/>
  <c r="AE1023" i="1"/>
  <c r="AE1020" i="1"/>
  <c r="AE1017" i="1"/>
  <c r="AE1016" i="1"/>
  <c r="AE1019" i="1"/>
  <c r="AE1018" i="1"/>
  <c r="AE1015" i="1"/>
  <c r="AE1012" i="1"/>
  <c r="AE1011" i="1"/>
  <c r="AE1009" i="1"/>
  <c r="AE1008" i="1"/>
  <c r="AE1005" i="1"/>
  <c r="AE1004" i="1"/>
  <c r="AE1006" i="1"/>
  <c r="AE1002" i="1"/>
  <c r="AE1003" i="1"/>
  <c r="AE1000" i="1"/>
  <c r="AE999" i="1"/>
  <c r="AE1001" i="1"/>
  <c r="AE998" i="1"/>
  <c r="AE994" i="1"/>
  <c r="AE993" i="1"/>
  <c r="AE997" i="1"/>
  <c r="AE996" i="1"/>
  <c r="AE995" i="1"/>
  <c r="AE991" i="1"/>
  <c r="AE990" i="1"/>
  <c r="AE987" i="1"/>
  <c r="AE986" i="1"/>
  <c r="AE985" i="1"/>
  <c r="AE984" i="1"/>
  <c r="AE983" i="1"/>
  <c r="AE982" i="1"/>
  <c r="AE981" i="1"/>
  <c r="AE978" i="1"/>
  <c r="AE977" i="1"/>
  <c r="AE976" i="1"/>
  <c r="AE980" i="1"/>
  <c r="AE979" i="1"/>
  <c r="AE974" i="1"/>
  <c r="AE973" i="1"/>
  <c r="AE972" i="1"/>
  <c r="AE975" i="1"/>
  <c r="AE968" i="1"/>
  <c r="AE967" i="1"/>
  <c r="AE970" i="1"/>
  <c r="AE969" i="1"/>
  <c r="AE966" i="1"/>
  <c r="AE965" i="1"/>
  <c r="AE963" i="1"/>
  <c r="AE962" i="1"/>
  <c r="AE961" i="1"/>
  <c r="AE964" i="1"/>
  <c r="AE959" i="1"/>
  <c r="AE955" i="1"/>
  <c r="AE954" i="1"/>
  <c r="AE953" i="1"/>
  <c r="AE958" i="1"/>
  <c r="AE957" i="1"/>
  <c r="AE952" i="1"/>
  <c r="AE951" i="1"/>
  <c r="AE945" i="1"/>
  <c r="AE944" i="1"/>
  <c r="AE946" i="1"/>
  <c r="AE943" i="1"/>
  <c r="AE941" i="1"/>
  <c r="AE940" i="1"/>
  <c r="AE942" i="1"/>
  <c r="AE936" i="1"/>
  <c r="AE935" i="1"/>
  <c r="AE939" i="1"/>
  <c r="AE938" i="1"/>
  <c r="AE937" i="1"/>
  <c r="AE931" i="1"/>
  <c r="AE930" i="1"/>
  <c r="AE934" i="1"/>
  <c r="AE933" i="1"/>
  <c r="AE932" i="1"/>
  <c r="AE925" i="1"/>
  <c r="AE928" i="1"/>
  <c r="AE927" i="1"/>
  <c r="AE926" i="1"/>
  <c r="AE924" i="1"/>
  <c r="AE923" i="1"/>
  <c r="AE922" i="1"/>
  <c r="AE920" i="1"/>
  <c r="AE912" i="1"/>
  <c r="AE911" i="1"/>
  <c r="AE910" i="1"/>
  <c r="AE909" i="1"/>
  <c r="AE908" i="1"/>
  <c r="AE907" i="1"/>
  <c r="AE906" i="1"/>
  <c r="AE903" i="1"/>
  <c r="AE902" i="1"/>
  <c r="AE905" i="1"/>
  <c r="AE904" i="1"/>
  <c r="AE901" i="1"/>
  <c r="AE899" i="1"/>
  <c r="AE898" i="1"/>
  <c r="AE895" i="1"/>
  <c r="AE894" i="1"/>
  <c r="AE887" i="1"/>
  <c r="AE886" i="1"/>
  <c r="AE893" i="1"/>
  <c r="AE892" i="1"/>
  <c r="AE891" i="1"/>
  <c r="AE884" i="1"/>
  <c r="AE883" i="1"/>
  <c r="AE880" i="1"/>
  <c r="AE882" i="1"/>
  <c r="AE881" i="1"/>
  <c r="AE878" i="1"/>
  <c r="AE877" i="1"/>
  <c r="AE876" i="1"/>
  <c r="AE868" i="1"/>
  <c r="AE867" i="1"/>
  <c r="AE865" i="1"/>
  <c r="AE864" i="1"/>
  <c r="AE863" i="1"/>
  <c r="AE862" i="1"/>
  <c r="AE861" i="1"/>
  <c r="AE856" i="1"/>
  <c r="AE854" i="1"/>
  <c r="AE853" i="1"/>
  <c r="AE852" i="1"/>
  <c r="AE851" i="1"/>
  <c r="AE850" i="1"/>
  <c r="AE849" i="1"/>
  <c r="AE848" i="1"/>
  <c r="AE845" i="1"/>
  <c r="AE842" i="1"/>
  <c r="AE841" i="1"/>
  <c r="AE844" i="1"/>
  <c r="AE843" i="1"/>
  <c r="AE839" i="1"/>
  <c r="AE838" i="1"/>
  <c r="AE840" i="1"/>
  <c r="AE837" i="1"/>
  <c r="AE836" i="1"/>
  <c r="AE835" i="1"/>
  <c r="AE834" i="1"/>
  <c r="AE833" i="1"/>
  <c r="AE831" i="1"/>
  <c r="AE830" i="1"/>
  <c r="AE829" i="1"/>
  <c r="AE828" i="1"/>
  <c r="AE824" i="1"/>
  <c r="AE823" i="1"/>
  <c r="AE825" i="1"/>
  <c r="AE820" i="1"/>
  <c r="AE819" i="1"/>
  <c r="AE821" i="1"/>
  <c r="AE814" i="1"/>
  <c r="AE813" i="1"/>
  <c r="AE812" i="1"/>
  <c r="AE811" i="1"/>
  <c r="AE810" i="1"/>
  <c r="AE809" i="1"/>
  <c r="AE808" i="1"/>
  <c r="AE807" i="1"/>
  <c r="AE805" i="1"/>
  <c r="AE804" i="1"/>
  <c r="AE806" i="1"/>
  <c r="AE802" i="1"/>
  <c r="AE801" i="1"/>
  <c r="AE803" i="1"/>
  <c r="AE798" i="1"/>
  <c r="AE797" i="1"/>
  <c r="AE795" i="1"/>
  <c r="AE794" i="1"/>
  <c r="AE796" i="1"/>
  <c r="AE800" i="1"/>
  <c r="AE799" i="1"/>
  <c r="AE792" i="1"/>
  <c r="AE791" i="1"/>
  <c r="AE793" i="1"/>
  <c r="AE788" i="1"/>
  <c r="AE787" i="1"/>
  <c r="AE790" i="1"/>
  <c r="AE789" i="1"/>
  <c r="AE786" i="1"/>
  <c r="AE785" i="1"/>
  <c r="AE784" i="1"/>
  <c r="AE783" i="1"/>
  <c r="AE782" i="1"/>
  <c r="AE781" i="1"/>
  <c r="AE780" i="1"/>
  <c r="AE779" i="1"/>
  <c r="AE778" i="1"/>
  <c r="AE772" i="1"/>
  <c r="AE771" i="1"/>
  <c r="AE775" i="1"/>
  <c r="AE774" i="1"/>
  <c r="AE773" i="1"/>
  <c r="AE777" i="1"/>
  <c r="AE776" i="1"/>
  <c r="AE769" i="1"/>
  <c r="AE768" i="1"/>
  <c r="AE770" i="1"/>
  <c r="AE762" i="1"/>
  <c r="AE761" i="1"/>
  <c r="AE767" i="1"/>
  <c r="AE765" i="1"/>
  <c r="AE764" i="1"/>
  <c r="AE763" i="1"/>
  <c r="AE766" i="1"/>
  <c r="AE760" i="1"/>
  <c r="AE759" i="1"/>
  <c r="AE758" i="1"/>
  <c r="AE757" i="1"/>
  <c r="AE756" i="1"/>
  <c r="AE755" i="1"/>
  <c r="AE754" i="1"/>
  <c r="AE753" i="1"/>
  <c r="AE752" i="1"/>
  <c r="AE751" i="1"/>
  <c r="AE750" i="1"/>
  <c r="AE749" i="1"/>
  <c r="AE748" i="1"/>
  <c r="AE747" i="1"/>
  <c r="AE746" i="1"/>
  <c r="AE745" i="1"/>
  <c r="AE743" i="1"/>
  <c r="AE742" i="1"/>
  <c r="AE741" i="1"/>
  <c r="AE740" i="1"/>
  <c r="AE739" i="1"/>
  <c r="AE738" i="1"/>
  <c r="AE736" i="1"/>
  <c r="AE734" i="1"/>
  <c r="AE733" i="1"/>
  <c r="AE735" i="1"/>
  <c r="AE731" i="1"/>
  <c r="AE730" i="1"/>
  <c r="AE732" i="1"/>
  <c r="AE729" i="1"/>
  <c r="AE728" i="1"/>
  <c r="AE727" i="1"/>
  <c r="AE726" i="1"/>
  <c r="AE725" i="1"/>
  <c r="AE724" i="1"/>
  <c r="AE719" i="1"/>
  <c r="AE722" i="1"/>
  <c r="AE721" i="1"/>
  <c r="AE720" i="1"/>
  <c r="AE716" i="1"/>
  <c r="AE717" i="1"/>
  <c r="AE714" i="1"/>
  <c r="AE715" i="1"/>
  <c r="AE713" i="1"/>
  <c r="AE712" i="1"/>
  <c r="AE711" i="1"/>
  <c r="AE710" i="1"/>
  <c r="AE709" i="1"/>
  <c r="AE708" i="1"/>
  <c r="AC1104" i="1"/>
  <c r="AD1104" i="1" s="1"/>
  <c r="AC1103" i="1"/>
  <c r="AD1103" i="1" s="1"/>
  <c r="AC1102" i="1"/>
  <c r="AD1102" i="1" s="1"/>
  <c r="AC1100" i="1"/>
  <c r="AD1100" i="1" s="1"/>
  <c r="AC1098" i="1"/>
  <c r="AD1098" i="1" s="1"/>
  <c r="AC1099" i="1"/>
  <c r="AD1099" i="1" s="1"/>
  <c r="AC1097" i="1"/>
  <c r="AD1097" i="1" s="1"/>
  <c r="AC1095" i="1"/>
  <c r="AD1095" i="1" s="1"/>
  <c r="AC1096" i="1"/>
  <c r="AD1096" i="1" s="1"/>
  <c r="AC1094" i="1"/>
  <c r="AD1094" i="1" s="1"/>
  <c r="AC1092" i="1"/>
  <c r="AD1092" i="1" s="1"/>
  <c r="AC1093" i="1"/>
  <c r="AD1093" i="1" s="1"/>
  <c r="AC1090" i="1"/>
  <c r="AD1090" i="1" s="1"/>
  <c r="AC1089" i="1"/>
  <c r="AD1089" i="1" s="1"/>
  <c r="AC1088" i="1"/>
  <c r="AD1088" i="1" s="1"/>
  <c r="AC1087" i="1"/>
  <c r="AD1087" i="1" s="1"/>
  <c r="AC1086" i="1"/>
  <c r="AD1086" i="1" s="1"/>
  <c r="AC1085" i="1"/>
  <c r="AD1085" i="1" s="1"/>
  <c r="AC1084" i="1"/>
  <c r="AD1084" i="1" s="1"/>
  <c r="AC1083" i="1"/>
  <c r="AD1083" i="1" s="1"/>
  <c r="AC1082" i="1"/>
  <c r="AD1082" i="1" s="1"/>
  <c r="AC1079" i="1"/>
  <c r="AD1079" i="1" s="1"/>
  <c r="AC1078" i="1"/>
  <c r="AD1078" i="1" s="1"/>
  <c r="AC1081" i="1"/>
  <c r="AD1081" i="1" s="1"/>
  <c r="AC1080" i="1"/>
  <c r="AD1080" i="1" s="1"/>
  <c r="AC1077" i="1"/>
  <c r="AD1077" i="1" s="1"/>
  <c r="AC1075" i="1"/>
  <c r="AD1075" i="1" s="1"/>
  <c r="AC1074" i="1"/>
  <c r="AD1074" i="1" s="1"/>
  <c r="AC1076" i="1"/>
  <c r="AD1076" i="1" s="1"/>
  <c r="AC1073" i="1"/>
  <c r="AD1073" i="1" s="1"/>
  <c r="AC1072" i="1"/>
  <c r="AD1072" i="1" s="1"/>
  <c r="AC1069" i="1"/>
  <c r="AD1069" i="1" s="1"/>
  <c r="AC1068" i="1"/>
  <c r="AD1068" i="1" s="1"/>
  <c r="AC1067" i="1"/>
  <c r="AD1067" i="1" s="1"/>
  <c r="AC1066" i="1"/>
  <c r="AD1066" i="1" s="1"/>
  <c r="AC1063" i="1"/>
  <c r="AD1063" i="1" s="1"/>
  <c r="AC1062" i="1"/>
  <c r="AD1062" i="1" s="1"/>
  <c r="AC1065" i="1"/>
  <c r="AD1065" i="1" s="1"/>
  <c r="AC1064" i="1"/>
  <c r="AD1064" i="1" s="1"/>
  <c r="AC1056" i="1"/>
  <c r="AD1056" i="1" s="1"/>
  <c r="AC1055" i="1"/>
  <c r="AD1055" i="1" s="1"/>
  <c r="AC1058" i="1"/>
  <c r="AD1058" i="1" s="1"/>
  <c r="AC1057" i="1"/>
  <c r="AD1057" i="1" s="1"/>
  <c r="AC1054" i="1"/>
  <c r="AD1054" i="1" s="1"/>
  <c r="AC1053" i="1"/>
  <c r="AD1053" i="1" s="1"/>
  <c r="AC1052" i="1"/>
  <c r="AD1052" i="1" s="1"/>
  <c r="AC1051" i="1"/>
  <c r="AD1051" i="1" s="1"/>
  <c r="AC1050" i="1"/>
  <c r="AD1050" i="1" s="1"/>
  <c r="AC1045" i="1"/>
  <c r="AD1045" i="1" s="1"/>
  <c r="AC1044" i="1"/>
  <c r="AD1044" i="1" s="1"/>
  <c r="AC1049" i="1"/>
  <c r="AD1049" i="1" s="1"/>
  <c r="AC1048" i="1"/>
  <c r="AD1048" i="1" s="1"/>
  <c r="AC1046" i="1"/>
  <c r="AD1046" i="1" s="1"/>
  <c r="AC1042" i="1"/>
  <c r="AD1042" i="1" s="1"/>
  <c r="AC1041" i="1"/>
  <c r="AD1041" i="1" s="1"/>
  <c r="AC1043" i="1"/>
  <c r="AD1043" i="1" s="1"/>
  <c r="AC1039" i="1"/>
  <c r="AD1039" i="1" s="1"/>
  <c r="AC1038" i="1"/>
  <c r="AD1038" i="1" s="1"/>
  <c r="AC1040" i="1"/>
  <c r="AD1040" i="1" s="1"/>
  <c r="AC1037" i="1"/>
  <c r="AD1037" i="1" s="1"/>
  <c r="AC1035" i="1"/>
  <c r="AD1035" i="1" s="1"/>
  <c r="AC1034" i="1"/>
  <c r="AD1034" i="1" s="1"/>
  <c r="AC1036" i="1"/>
  <c r="AD1036" i="1" s="1"/>
  <c r="AC1033" i="1"/>
  <c r="AD1033" i="1" s="1"/>
  <c r="AC1030" i="1"/>
  <c r="AD1030" i="1" s="1"/>
  <c r="AC1029" i="1"/>
  <c r="AD1029" i="1" s="1"/>
  <c r="AC1032" i="1"/>
  <c r="AD1032" i="1" s="1"/>
  <c r="AC1031" i="1"/>
  <c r="AD1031" i="1" s="1"/>
  <c r="AC1028" i="1"/>
  <c r="AD1028" i="1" s="1"/>
  <c r="AC1027" i="1"/>
  <c r="AD1027" i="1" s="1"/>
  <c r="AC1022" i="1"/>
  <c r="AD1022" i="1" s="1"/>
  <c r="AC1021" i="1"/>
  <c r="AD1021" i="1" s="1"/>
  <c r="AC1024" i="1"/>
  <c r="AD1024" i="1" s="1"/>
  <c r="AC1023" i="1"/>
  <c r="AD1023" i="1" s="1"/>
  <c r="AC1020" i="1"/>
  <c r="AD1020" i="1" s="1"/>
  <c r="AC1017" i="1"/>
  <c r="AD1017" i="1" s="1"/>
  <c r="AC1016" i="1"/>
  <c r="AD1016" i="1" s="1"/>
  <c r="AC1019" i="1"/>
  <c r="AD1019" i="1" s="1"/>
  <c r="AC1018" i="1"/>
  <c r="AD1018" i="1" s="1"/>
  <c r="AC1015" i="1"/>
  <c r="AD1015" i="1" s="1"/>
  <c r="AC1012" i="1"/>
  <c r="AD1012" i="1" s="1"/>
  <c r="AC1011" i="1"/>
  <c r="AD1011" i="1" s="1"/>
  <c r="AC1009" i="1"/>
  <c r="AD1009" i="1" s="1"/>
  <c r="AC1008" i="1"/>
  <c r="AD1008" i="1" s="1"/>
  <c r="AC1005" i="1"/>
  <c r="AD1005" i="1" s="1"/>
  <c r="AC1004" i="1"/>
  <c r="AD1004" i="1" s="1"/>
  <c r="AC1006" i="1"/>
  <c r="AD1006" i="1" s="1"/>
  <c r="AC1002" i="1"/>
  <c r="AD1002" i="1" s="1"/>
  <c r="AC1003" i="1"/>
  <c r="AD1003" i="1" s="1"/>
  <c r="AC1000" i="1"/>
  <c r="AD1000" i="1" s="1"/>
  <c r="AC999" i="1"/>
  <c r="AD999" i="1" s="1"/>
  <c r="AC1001" i="1"/>
  <c r="AD1001" i="1" s="1"/>
  <c r="AC998" i="1"/>
  <c r="AD998" i="1" s="1"/>
  <c r="AC994" i="1"/>
  <c r="AD994" i="1" s="1"/>
  <c r="AC993" i="1"/>
  <c r="AD993" i="1" s="1"/>
  <c r="AC997" i="1"/>
  <c r="AD997" i="1" s="1"/>
  <c r="AC996" i="1"/>
  <c r="AD996" i="1" s="1"/>
  <c r="AC995" i="1"/>
  <c r="AD995" i="1" s="1"/>
  <c r="AC991" i="1"/>
  <c r="AD991" i="1" s="1"/>
  <c r="AC990" i="1"/>
  <c r="AD990" i="1" s="1"/>
  <c r="AC987" i="1"/>
  <c r="AD987" i="1" s="1"/>
  <c r="AC986" i="1"/>
  <c r="AD986" i="1" s="1"/>
  <c r="AC985" i="1"/>
  <c r="AD985" i="1" s="1"/>
  <c r="AC984" i="1"/>
  <c r="AD984" i="1" s="1"/>
  <c r="AC983" i="1"/>
  <c r="AD983" i="1" s="1"/>
  <c r="AC982" i="1"/>
  <c r="AD982" i="1" s="1"/>
  <c r="AC981" i="1"/>
  <c r="AD981" i="1" s="1"/>
  <c r="AC978" i="1"/>
  <c r="AD978" i="1" s="1"/>
  <c r="AC977" i="1"/>
  <c r="AD977" i="1" s="1"/>
  <c r="AC976" i="1"/>
  <c r="AD976" i="1" s="1"/>
  <c r="AC980" i="1"/>
  <c r="AD980" i="1" s="1"/>
  <c r="AC979" i="1"/>
  <c r="AD979" i="1" s="1"/>
  <c r="AC974" i="1"/>
  <c r="AD974" i="1" s="1"/>
  <c r="AC973" i="1"/>
  <c r="AD973" i="1" s="1"/>
  <c r="AC972" i="1"/>
  <c r="AD972" i="1" s="1"/>
  <c r="AC975" i="1"/>
  <c r="AD975" i="1" s="1"/>
  <c r="AC968" i="1"/>
  <c r="AD968" i="1" s="1"/>
  <c r="AC967" i="1"/>
  <c r="AD967" i="1" s="1"/>
  <c r="AC970" i="1"/>
  <c r="AD970" i="1" s="1"/>
  <c r="AC969" i="1"/>
  <c r="AD969" i="1" s="1"/>
  <c r="AC966" i="1"/>
  <c r="AD966" i="1" s="1"/>
  <c r="AC965" i="1"/>
  <c r="AD965" i="1" s="1"/>
  <c r="AC963" i="1"/>
  <c r="AD963" i="1" s="1"/>
  <c r="AC962" i="1"/>
  <c r="AD962" i="1" s="1"/>
  <c r="AC961" i="1"/>
  <c r="AD961" i="1" s="1"/>
  <c r="AC964" i="1"/>
  <c r="AD964" i="1" s="1"/>
  <c r="AC959" i="1"/>
  <c r="AD959" i="1" s="1"/>
  <c r="AC955" i="1"/>
  <c r="AD955" i="1" s="1"/>
  <c r="AC954" i="1"/>
  <c r="AD954" i="1" s="1"/>
  <c r="AC953" i="1"/>
  <c r="AD953" i="1" s="1"/>
  <c r="AC958" i="1"/>
  <c r="AD958" i="1" s="1"/>
  <c r="AC957" i="1"/>
  <c r="AD957" i="1" s="1"/>
  <c r="AC952" i="1"/>
  <c r="AD952" i="1" s="1"/>
  <c r="AC951" i="1"/>
  <c r="AD951" i="1" s="1"/>
  <c r="AC945" i="1"/>
  <c r="AD945" i="1" s="1"/>
  <c r="AC944" i="1"/>
  <c r="AD944" i="1" s="1"/>
  <c r="AC946" i="1"/>
  <c r="AD946" i="1" s="1"/>
  <c r="AC943" i="1"/>
  <c r="AD943" i="1" s="1"/>
  <c r="AC941" i="1"/>
  <c r="AD941" i="1" s="1"/>
  <c r="AC940" i="1"/>
  <c r="AD940" i="1" s="1"/>
  <c r="AC942" i="1"/>
  <c r="AD942" i="1" s="1"/>
  <c r="AC936" i="1"/>
  <c r="AD936" i="1" s="1"/>
  <c r="AC935" i="1"/>
  <c r="AD935" i="1" s="1"/>
  <c r="AC939" i="1"/>
  <c r="AD939" i="1" s="1"/>
  <c r="AC938" i="1"/>
  <c r="AD938" i="1" s="1"/>
  <c r="AC937" i="1"/>
  <c r="AD937" i="1" s="1"/>
  <c r="AC931" i="1"/>
  <c r="AD931" i="1" s="1"/>
  <c r="AC930" i="1"/>
  <c r="AD930" i="1" s="1"/>
  <c r="AC934" i="1"/>
  <c r="AD934" i="1" s="1"/>
  <c r="AC933" i="1"/>
  <c r="AD933" i="1" s="1"/>
  <c r="AC932" i="1"/>
  <c r="AD932" i="1" s="1"/>
  <c r="AC925" i="1"/>
  <c r="AD925" i="1" s="1"/>
  <c r="AC928" i="1"/>
  <c r="AD928" i="1" s="1"/>
  <c r="AC927" i="1"/>
  <c r="AD927" i="1" s="1"/>
  <c r="AC926" i="1"/>
  <c r="AD926" i="1" s="1"/>
  <c r="AC924" i="1"/>
  <c r="AD924" i="1" s="1"/>
  <c r="AC923" i="1"/>
  <c r="AD923" i="1" s="1"/>
  <c r="AC922" i="1"/>
  <c r="AD922" i="1" s="1"/>
  <c r="AC920" i="1"/>
  <c r="AD920" i="1" s="1"/>
  <c r="AC912" i="1"/>
  <c r="AD912" i="1" s="1"/>
  <c r="AC911" i="1"/>
  <c r="AD911" i="1" s="1"/>
  <c r="AC910" i="1"/>
  <c r="AD910" i="1" s="1"/>
  <c r="AC909" i="1"/>
  <c r="AD909" i="1" s="1"/>
  <c r="AC908" i="1"/>
  <c r="AD908" i="1" s="1"/>
  <c r="AC907" i="1"/>
  <c r="AD907" i="1" s="1"/>
  <c r="AC906" i="1"/>
  <c r="AD906" i="1" s="1"/>
  <c r="AC903" i="1"/>
  <c r="AD903" i="1" s="1"/>
  <c r="AC902" i="1"/>
  <c r="AD902" i="1" s="1"/>
  <c r="AC905" i="1"/>
  <c r="AD905" i="1" s="1"/>
  <c r="AC904" i="1"/>
  <c r="AD904" i="1" s="1"/>
  <c r="AC901" i="1"/>
  <c r="AD901" i="1" s="1"/>
  <c r="AC899" i="1"/>
  <c r="AD899" i="1" s="1"/>
  <c r="AC898" i="1"/>
  <c r="AD898" i="1" s="1"/>
  <c r="AC895" i="1"/>
  <c r="AD895" i="1" s="1"/>
  <c r="AC894" i="1"/>
  <c r="AD894" i="1" s="1"/>
  <c r="AC887" i="1"/>
  <c r="AD887" i="1" s="1"/>
  <c r="AC886" i="1"/>
  <c r="AD886" i="1" s="1"/>
  <c r="AC893" i="1"/>
  <c r="AD893" i="1" s="1"/>
  <c r="AC892" i="1"/>
  <c r="AD892" i="1" s="1"/>
  <c r="AC891" i="1"/>
  <c r="AD891" i="1" s="1"/>
  <c r="AC884" i="1"/>
  <c r="AD884" i="1" s="1"/>
  <c r="AC883" i="1"/>
  <c r="AD883" i="1" s="1"/>
  <c r="AC880" i="1"/>
  <c r="AD880" i="1" s="1"/>
  <c r="AC882" i="1"/>
  <c r="AD882" i="1" s="1"/>
  <c r="AC881" i="1"/>
  <c r="AD881" i="1" s="1"/>
  <c r="AC878" i="1"/>
  <c r="AD878" i="1" s="1"/>
  <c r="AC877" i="1"/>
  <c r="AD877" i="1" s="1"/>
  <c r="AC876" i="1"/>
  <c r="AD876" i="1" s="1"/>
  <c r="AC868" i="1"/>
  <c r="AD868" i="1" s="1"/>
  <c r="AC867" i="1"/>
  <c r="AD867" i="1" s="1"/>
  <c r="AC865" i="1"/>
  <c r="AD865" i="1" s="1"/>
  <c r="AC864" i="1"/>
  <c r="AD864" i="1" s="1"/>
  <c r="AC863" i="1"/>
  <c r="AD863" i="1" s="1"/>
  <c r="AC862" i="1"/>
  <c r="AD862" i="1" s="1"/>
  <c r="AC861" i="1"/>
  <c r="AD861" i="1" s="1"/>
  <c r="AC856" i="1"/>
  <c r="AD856" i="1" s="1"/>
  <c r="AC854" i="1"/>
  <c r="AD854" i="1" s="1"/>
  <c r="AC853" i="1"/>
  <c r="AD853" i="1" s="1"/>
  <c r="AC852" i="1"/>
  <c r="AD852" i="1" s="1"/>
  <c r="AC851" i="1"/>
  <c r="AD851" i="1" s="1"/>
  <c r="AC850" i="1"/>
  <c r="AD850" i="1" s="1"/>
  <c r="AC849" i="1"/>
  <c r="AD849" i="1" s="1"/>
  <c r="AC848" i="1"/>
  <c r="AD848" i="1" s="1"/>
  <c r="AC845" i="1"/>
  <c r="AD845" i="1" s="1"/>
  <c r="AC842" i="1"/>
  <c r="AD842" i="1" s="1"/>
  <c r="AC841" i="1"/>
  <c r="AD841" i="1" s="1"/>
  <c r="AC844" i="1"/>
  <c r="AD844" i="1" s="1"/>
  <c r="AC843" i="1"/>
  <c r="AD843" i="1" s="1"/>
  <c r="AC839" i="1"/>
  <c r="AD839" i="1" s="1"/>
  <c r="AC838" i="1"/>
  <c r="AD838" i="1" s="1"/>
  <c r="AC840" i="1"/>
  <c r="AD840" i="1" s="1"/>
  <c r="AC837" i="1"/>
  <c r="AD837" i="1" s="1"/>
  <c r="AC836" i="1"/>
  <c r="AD836" i="1" s="1"/>
  <c r="AC835" i="1"/>
  <c r="AD835" i="1" s="1"/>
  <c r="AC834" i="1"/>
  <c r="AD834" i="1" s="1"/>
  <c r="AC833" i="1"/>
  <c r="AD833" i="1" s="1"/>
  <c r="AC831" i="1"/>
  <c r="AD831" i="1" s="1"/>
  <c r="AC830" i="1"/>
  <c r="AD830" i="1" s="1"/>
  <c r="AC829" i="1"/>
  <c r="AD829" i="1" s="1"/>
  <c r="AC828" i="1"/>
  <c r="AD828" i="1" s="1"/>
  <c r="AC824" i="1"/>
  <c r="AD824" i="1" s="1"/>
  <c r="AC823" i="1"/>
  <c r="AD823" i="1" s="1"/>
  <c r="AC825" i="1"/>
  <c r="AD825" i="1" s="1"/>
  <c r="AC820" i="1"/>
  <c r="AD820" i="1" s="1"/>
  <c r="AC819" i="1"/>
  <c r="AD819" i="1" s="1"/>
  <c r="AC821" i="1"/>
  <c r="AD821" i="1" s="1"/>
  <c r="AC814" i="1"/>
  <c r="AD814" i="1" s="1"/>
  <c r="AC813" i="1"/>
  <c r="AD813" i="1" s="1"/>
  <c r="AC812" i="1"/>
  <c r="AD812" i="1" s="1"/>
  <c r="AC811" i="1"/>
  <c r="AD811" i="1" s="1"/>
  <c r="AC810" i="1"/>
  <c r="AD810" i="1" s="1"/>
  <c r="AC809" i="1"/>
  <c r="AD809" i="1" s="1"/>
  <c r="AC808" i="1"/>
  <c r="AD808" i="1" s="1"/>
  <c r="AC807" i="1"/>
  <c r="AD807" i="1" s="1"/>
  <c r="AC805" i="1"/>
  <c r="AD805" i="1" s="1"/>
  <c r="AC804" i="1"/>
  <c r="AD804" i="1" s="1"/>
  <c r="AC806" i="1"/>
  <c r="AD806" i="1" s="1"/>
  <c r="AC802" i="1"/>
  <c r="AD802" i="1" s="1"/>
  <c r="AC801" i="1"/>
  <c r="AD801" i="1" s="1"/>
  <c r="AC803" i="1"/>
  <c r="AD803" i="1" s="1"/>
  <c r="AC798" i="1"/>
  <c r="AD798" i="1" s="1"/>
  <c r="AC797" i="1"/>
  <c r="AD797" i="1" s="1"/>
  <c r="AC795" i="1"/>
  <c r="AD795" i="1" s="1"/>
  <c r="AC794" i="1"/>
  <c r="AD794" i="1" s="1"/>
  <c r="AC796" i="1"/>
  <c r="AD796" i="1" s="1"/>
  <c r="AC800" i="1"/>
  <c r="AD800" i="1" s="1"/>
  <c r="AC799" i="1"/>
  <c r="AD799" i="1" s="1"/>
  <c r="AC792" i="1"/>
  <c r="AD792" i="1" s="1"/>
  <c r="AC791" i="1"/>
  <c r="AD791" i="1" s="1"/>
  <c r="AC793" i="1"/>
  <c r="AD793" i="1" s="1"/>
  <c r="AC788" i="1"/>
  <c r="AD788" i="1" s="1"/>
  <c r="AC787" i="1"/>
  <c r="AD787" i="1" s="1"/>
  <c r="AC790" i="1"/>
  <c r="AD790" i="1" s="1"/>
  <c r="AC789" i="1"/>
  <c r="AD789" i="1" s="1"/>
  <c r="AC786" i="1"/>
  <c r="AD786" i="1" s="1"/>
  <c r="AC785" i="1"/>
  <c r="AD785" i="1" s="1"/>
  <c r="AC784" i="1"/>
  <c r="AD784" i="1" s="1"/>
  <c r="AC783" i="1"/>
  <c r="AD783" i="1" s="1"/>
  <c r="AC782" i="1"/>
  <c r="AD782" i="1" s="1"/>
  <c r="AC781" i="1"/>
  <c r="AD781" i="1" s="1"/>
  <c r="AC780" i="1"/>
  <c r="AD780" i="1" s="1"/>
  <c r="AC779" i="1"/>
  <c r="AD779" i="1" s="1"/>
  <c r="AC778" i="1"/>
  <c r="AD778" i="1" s="1"/>
  <c r="AC772" i="1"/>
  <c r="AD772" i="1" s="1"/>
  <c r="AC771" i="1"/>
  <c r="AD771" i="1" s="1"/>
  <c r="AC775" i="1"/>
  <c r="AD775" i="1" s="1"/>
  <c r="AC774" i="1"/>
  <c r="AD774" i="1" s="1"/>
  <c r="AC773" i="1"/>
  <c r="AD773" i="1" s="1"/>
  <c r="AC777" i="1"/>
  <c r="AD777" i="1" s="1"/>
  <c r="AC776" i="1"/>
  <c r="AD776" i="1" s="1"/>
  <c r="AC769" i="1"/>
  <c r="AD769" i="1" s="1"/>
  <c r="AC768" i="1"/>
  <c r="AD768" i="1" s="1"/>
  <c r="AC770" i="1"/>
  <c r="AD770" i="1" s="1"/>
  <c r="AC762" i="1"/>
  <c r="AD762" i="1" s="1"/>
  <c r="AC761" i="1"/>
  <c r="AD761" i="1" s="1"/>
  <c r="AC767" i="1"/>
  <c r="AD767" i="1" s="1"/>
  <c r="AC765" i="1"/>
  <c r="AD765" i="1" s="1"/>
  <c r="AC764" i="1"/>
  <c r="AD764" i="1" s="1"/>
  <c r="AC763" i="1"/>
  <c r="AD763" i="1" s="1"/>
  <c r="AC766" i="1"/>
  <c r="AD766" i="1" s="1"/>
  <c r="AC760" i="1"/>
  <c r="AD760" i="1" s="1"/>
  <c r="AC759" i="1"/>
  <c r="AD759" i="1" s="1"/>
  <c r="AC758" i="1"/>
  <c r="AD758" i="1" s="1"/>
  <c r="AC757" i="1"/>
  <c r="AD757" i="1" s="1"/>
  <c r="AC756" i="1"/>
  <c r="AD756" i="1" s="1"/>
  <c r="AC755" i="1"/>
  <c r="AD755" i="1" s="1"/>
  <c r="AC754" i="1"/>
  <c r="AD754" i="1" s="1"/>
  <c r="AC753" i="1"/>
  <c r="AD753" i="1" s="1"/>
  <c r="AC752" i="1"/>
  <c r="AD752" i="1" s="1"/>
  <c r="AC751" i="1"/>
  <c r="AD751" i="1" s="1"/>
  <c r="AC750" i="1"/>
  <c r="AD750" i="1" s="1"/>
  <c r="AC749" i="1"/>
  <c r="AD749" i="1" s="1"/>
  <c r="AC748" i="1"/>
  <c r="AD748" i="1" s="1"/>
  <c r="AC747" i="1"/>
  <c r="AD747" i="1" s="1"/>
  <c r="AC746" i="1"/>
  <c r="AD746" i="1" s="1"/>
  <c r="AC745" i="1"/>
  <c r="AD745" i="1" s="1"/>
  <c r="AC743" i="1"/>
  <c r="AD743" i="1" s="1"/>
  <c r="AC742" i="1"/>
  <c r="AD742" i="1" s="1"/>
  <c r="AC741" i="1"/>
  <c r="AD741" i="1" s="1"/>
  <c r="AC740" i="1"/>
  <c r="AD740" i="1" s="1"/>
  <c r="AC739" i="1"/>
  <c r="AD739" i="1" s="1"/>
  <c r="AC738" i="1"/>
  <c r="AD738" i="1" s="1"/>
  <c r="AC736" i="1"/>
  <c r="AD736" i="1" s="1"/>
  <c r="AC734" i="1"/>
  <c r="AD734" i="1" s="1"/>
  <c r="AC733" i="1"/>
  <c r="AD733" i="1" s="1"/>
  <c r="AC735" i="1"/>
  <c r="AD735" i="1" s="1"/>
  <c r="AC731" i="1"/>
  <c r="AD731" i="1" s="1"/>
  <c r="AC730" i="1"/>
  <c r="AD730" i="1" s="1"/>
  <c r="AC732" i="1"/>
  <c r="AD732" i="1" s="1"/>
  <c r="AC729" i="1"/>
  <c r="AD729" i="1" s="1"/>
  <c r="AC728" i="1"/>
  <c r="AD728" i="1" s="1"/>
  <c r="AC727" i="1"/>
  <c r="AD727" i="1" s="1"/>
  <c r="AC726" i="1"/>
  <c r="AD726" i="1" s="1"/>
  <c r="AC725" i="1"/>
  <c r="AD725" i="1" s="1"/>
  <c r="AC724" i="1"/>
  <c r="AD724" i="1" s="1"/>
  <c r="AC719" i="1"/>
  <c r="AD719" i="1" s="1"/>
  <c r="AC722" i="1"/>
  <c r="AD722" i="1" s="1"/>
  <c r="AC721" i="1"/>
  <c r="AD721" i="1" s="1"/>
  <c r="AC720" i="1"/>
  <c r="AD720" i="1" s="1"/>
  <c r="AC716" i="1"/>
  <c r="AD716" i="1" s="1"/>
  <c r="AC717" i="1"/>
  <c r="AD717" i="1" s="1"/>
  <c r="AC714" i="1"/>
  <c r="AD714" i="1" s="1"/>
  <c r="AC715" i="1"/>
  <c r="AD715" i="1" s="1"/>
  <c r="AC713" i="1"/>
  <c r="AD713" i="1" s="1"/>
  <c r="AC712" i="1"/>
  <c r="AD712" i="1" s="1"/>
  <c r="AC711" i="1"/>
  <c r="AD711" i="1" s="1"/>
  <c r="AC710" i="1"/>
  <c r="AD710" i="1" s="1"/>
  <c r="AC709" i="1"/>
  <c r="AD709" i="1" s="1"/>
  <c r="AC708" i="1"/>
  <c r="AD708" i="1" s="1"/>
  <c r="AB1104" i="1"/>
  <c r="AB1103" i="1"/>
  <c r="AB1102" i="1"/>
  <c r="AB1100" i="1"/>
  <c r="AB1098" i="1"/>
  <c r="AB1099" i="1"/>
  <c r="AB1097" i="1"/>
  <c r="AB1095" i="1"/>
  <c r="AB1096" i="1"/>
  <c r="AB1094" i="1"/>
  <c r="AB1092" i="1"/>
  <c r="AB1093" i="1"/>
  <c r="AB1090" i="1"/>
  <c r="AB1089" i="1"/>
  <c r="AB1088" i="1"/>
  <c r="AB1087" i="1"/>
  <c r="AB1086" i="1"/>
  <c r="AB1085" i="1"/>
  <c r="AB1084" i="1"/>
  <c r="AB1083" i="1"/>
  <c r="AB1082" i="1"/>
  <c r="AB1079" i="1"/>
  <c r="AB1078" i="1"/>
  <c r="AB1081" i="1"/>
  <c r="AB1080" i="1"/>
  <c r="AB1077" i="1"/>
  <c r="AB1075" i="1"/>
  <c r="AB1074" i="1"/>
  <c r="AB1076" i="1"/>
  <c r="AB1073" i="1"/>
  <c r="AB1072" i="1"/>
  <c r="AB1069" i="1"/>
  <c r="AB1068" i="1"/>
  <c r="AB1067" i="1"/>
  <c r="AB1066" i="1"/>
  <c r="AB1063" i="1"/>
  <c r="AB1062" i="1"/>
  <c r="AB1065" i="1"/>
  <c r="AB1064" i="1"/>
  <c r="AB1056" i="1"/>
  <c r="AB1055" i="1"/>
  <c r="AB1058" i="1"/>
  <c r="AB1057" i="1"/>
  <c r="AB1054" i="1"/>
  <c r="AB1053" i="1"/>
  <c r="AB1052" i="1"/>
  <c r="AB1051" i="1"/>
  <c r="AB1050" i="1"/>
  <c r="AB1045" i="1"/>
  <c r="AB1044" i="1"/>
  <c r="AB1049" i="1"/>
  <c r="AB1048" i="1"/>
  <c r="AB1046" i="1"/>
  <c r="AB1042" i="1"/>
  <c r="AB1041" i="1"/>
  <c r="AB1043" i="1"/>
  <c r="AB1039" i="1"/>
  <c r="AB1038" i="1"/>
  <c r="AB1040" i="1"/>
  <c r="AB1037" i="1"/>
  <c r="AB1035" i="1"/>
  <c r="AB1034" i="1"/>
  <c r="AB1036" i="1"/>
  <c r="AB1033" i="1"/>
  <c r="AB1030" i="1"/>
  <c r="AB1029" i="1"/>
  <c r="AB1032" i="1"/>
  <c r="AB1031" i="1"/>
  <c r="AB1028" i="1"/>
  <c r="AB1027" i="1"/>
  <c r="AB1022" i="1"/>
  <c r="AB1021" i="1"/>
  <c r="AB1024" i="1"/>
  <c r="AB1023" i="1"/>
  <c r="AB1020" i="1"/>
  <c r="AB1017" i="1"/>
  <c r="AB1016" i="1"/>
  <c r="AB1019" i="1"/>
  <c r="AB1018" i="1"/>
  <c r="AB1015" i="1"/>
  <c r="AB1012" i="1"/>
  <c r="AB1011" i="1"/>
  <c r="AB1009" i="1"/>
  <c r="AB1008" i="1"/>
  <c r="AB1005" i="1"/>
  <c r="AB1004" i="1"/>
  <c r="AB1006" i="1"/>
  <c r="AB1002" i="1"/>
  <c r="AB1003" i="1"/>
  <c r="AB1000" i="1"/>
  <c r="AB999" i="1"/>
  <c r="AB1001" i="1"/>
  <c r="AB998" i="1"/>
  <c r="AB994" i="1"/>
  <c r="AB993" i="1"/>
  <c r="AB997" i="1"/>
  <c r="AB996" i="1"/>
  <c r="AB995" i="1"/>
  <c r="AB991" i="1"/>
  <c r="AB990" i="1"/>
  <c r="AB987" i="1"/>
  <c r="AB986" i="1"/>
  <c r="AB985" i="1"/>
  <c r="AB984" i="1"/>
  <c r="AB983" i="1"/>
  <c r="AB982" i="1"/>
  <c r="AB981" i="1"/>
  <c r="AB978" i="1"/>
  <c r="AB977" i="1"/>
  <c r="AB976" i="1"/>
  <c r="AB980" i="1"/>
  <c r="AB979" i="1"/>
  <c r="AB974" i="1"/>
  <c r="AB973" i="1"/>
  <c r="AB972" i="1"/>
  <c r="AB975" i="1"/>
  <c r="AB968" i="1"/>
  <c r="AB967" i="1"/>
  <c r="AB970" i="1"/>
  <c r="AB969" i="1"/>
  <c r="AB966" i="1"/>
  <c r="AB965" i="1"/>
  <c r="AB963" i="1"/>
  <c r="AB962" i="1"/>
  <c r="AB961" i="1"/>
  <c r="AB964" i="1"/>
  <c r="AB959" i="1"/>
  <c r="AB955" i="1"/>
  <c r="AB954" i="1"/>
  <c r="AB953" i="1"/>
  <c r="AB958" i="1"/>
  <c r="AB957" i="1"/>
  <c r="AB952" i="1"/>
  <c r="AB951" i="1"/>
  <c r="AB945" i="1"/>
  <c r="AB944" i="1"/>
  <c r="AB946" i="1"/>
  <c r="AB943" i="1"/>
  <c r="AB941" i="1"/>
  <c r="AB940" i="1"/>
  <c r="AB942" i="1"/>
  <c r="AB936" i="1"/>
  <c r="AB935" i="1"/>
  <c r="AB939" i="1"/>
  <c r="AB938" i="1"/>
  <c r="AB937" i="1"/>
  <c r="AB931" i="1"/>
  <c r="AB930" i="1"/>
  <c r="AB934" i="1"/>
  <c r="AB933" i="1"/>
  <c r="AB932" i="1"/>
  <c r="AB925" i="1"/>
  <c r="AB928" i="1"/>
  <c r="AB927" i="1"/>
  <c r="AB926" i="1"/>
  <c r="AB924" i="1"/>
  <c r="AB923" i="1"/>
  <c r="AB922" i="1"/>
  <c r="AB920" i="1"/>
  <c r="AB912" i="1"/>
  <c r="AB911" i="1"/>
  <c r="AB910" i="1"/>
  <c r="AB909" i="1"/>
  <c r="AB908" i="1"/>
  <c r="AB907" i="1"/>
  <c r="AB906" i="1"/>
  <c r="AB903" i="1"/>
  <c r="AB902" i="1"/>
  <c r="AB905" i="1"/>
  <c r="AB904" i="1"/>
  <c r="AB901" i="1"/>
  <c r="AB899" i="1"/>
  <c r="AB898" i="1"/>
  <c r="AB895" i="1"/>
  <c r="AB894" i="1"/>
  <c r="AB887" i="1"/>
  <c r="AB886" i="1"/>
  <c r="AB893" i="1"/>
  <c r="AB892" i="1"/>
  <c r="AB891" i="1"/>
  <c r="AB884" i="1"/>
  <c r="AB883" i="1"/>
  <c r="AB880" i="1"/>
  <c r="AB882" i="1"/>
  <c r="AB881" i="1"/>
  <c r="AB878" i="1"/>
  <c r="AB877" i="1"/>
  <c r="AB876" i="1"/>
  <c r="AB868" i="1"/>
  <c r="AB867" i="1"/>
  <c r="AB865" i="1"/>
  <c r="AB864" i="1"/>
  <c r="AB863" i="1"/>
  <c r="AB862" i="1"/>
  <c r="AB861" i="1"/>
  <c r="AB856" i="1"/>
  <c r="AB854" i="1"/>
  <c r="AB853" i="1"/>
  <c r="AB852" i="1"/>
  <c r="AB851" i="1"/>
  <c r="AB850" i="1"/>
  <c r="AB849" i="1"/>
  <c r="AB848" i="1"/>
  <c r="AB845" i="1"/>
  <c r="AB842" i="1"/>
  <c r="AB841" i="1"/>
  <c r="AB844" i="1"/>
  <c r="AB843" i="1"/>
  <c r="AB839" i="1"/>
  <c r="AB838" i="1"/>
  <c r="AB840" i="1"/>
  <c r="AB837" i="1"/>
  <c r="AB836" i="1"/>
  <c r="AB835" i="1"/>
  <c r="AB834" i="1"/>
  <c r="AB833" i="1"/>
  <c r="AB831" i="1"/>
  <c r="AB830" i="1"/>
  <c r="AB829" i="1"/>
  <c r="AB828" i="1"/>
  <c r="AB824" i="1"/>
  <c r="AB823" i="1"/>
  <c r="AB825" i="1"/>
  <c r="AB820" i="1"/>
  <c r="AB819" i="1"/>
  <c r="AB821" i="1"/>
  <c r="AB814" i="1"/>
  <c r="AB813" i="1"/>
  <c r="AB812" i="1"/>
  <c r="AB811" i="1"/>
  <c r="AB810" i="1"/>
  <c r="AB809" i="1"/>
  <c r="AB808" i="1"/>
  <c r="AB807" i="1"/>
  <c r="AB805" i="1"/>
  <c r="AB804" i="1"/>
  <c r="AB806" i="1"/>
  <c r="AB802" i="1"/>
  <c r="AB801" i="1"/>
  <c r="AB803" i="1"/>
  <c r="AB798" i="1"/>
  <c r="AB797" i="1"/>
  <c r="AB795" i="1"/>
  <c r="AB794" i="1"/>
  <c r="AB796" i="1"/>
  <c r="AB800" i="1"/>
  <c r="AB799" i="1"/>
  <c r="AB792" i="1"/>
  <c r="AB791" i="1"/>
  <c r="AB793" i="1"/>
  <c r="AB788" i="1"/>
  <c r="AB787" i="1"/>
  <c r="AB790" i="1"/>
  <c r="AB789" i="1"/>
  <c r="AB786" i="1"/>
  <c r="AB785" i="1"/>
  <c r="AB784" i="1"/>
  <c r="AB783" i="1"/>
  <c r="AB782" i="1"/>
  <c r="AB781" i="1"/>
  <c r="AB780" i="1"/>
  <c r="AB779" i="1"/>
  <c r="AB778" i="1"/>
  <c r="AB772" i="1"/>
  <c r="AB771" i="1"/>
  <c r="AB775" i="1"/>
  <c r="AB774" i="1"/>
  <c r="AB773" i="1"/>
  <c r="AB777" i="1"/>
  <c r="AB776" i="1"/>
  <c r="AB769" i="1"/>
  <c r="AB768" i="1"/>
  <c r="AB770" i="1"/>
  <c r="AB762" i="1"/>
  <c r="AB761" i="1"/>
  <c r="AB767" i="1"/>
  <c r="AB765" i="1"/>
  <c r="AB764" i="1"/>
  <c r="AB763" i="1"/>
  <c r="AB766" i="1"/>
  <c r="AB760" i="1"/>
  <c r="AB759" i="1"/>
  <c r="AB758" i="1"/>
  <c r="AB757" i="1"/>
  <c r="AB756" i="1"/>
  <c r="AB755" i="1"/>
  <c r="AB754" i="1"/>
  <c r="AB753" i="1"/>
  <c r="AB752" i="1"/>
  <c r="AB751" i="1"/>
  <c r="AB750" i="1"/>
  <c r="AB749" i="1"/>
  <c r="AB748" i="1"/>
  <c r="AB747" i="1"/>
  <c r="AB746" i="1"/>
  <c r="AB745" i="1"/>
  <c r="AB743" i="1"/>
  <c r="AB742" i="1"/>
  <c r="AB741" i="1"/>
  <c r="AB740" i="1"/>
  <c r="AB739" i="1"/>
  <c r="AB738" i="1"/>
  <c r="AB736" i="1"/>
  <c r="AB734" i="1"/>
  <c r="AB733" i="1"/>
  <c r="AB735" i="1"/>
  <c r="AB731" i="1"/>
  <c r="AB730" i="1"/>
  <c r="AB732" i="1"/>
  <c r="AB729" i="1"/>
  <c r="AB728" i="1"/>
  <c r="AB727" i="1"/>
  <c r="AB726" i="1"/>
  <c r="AB725" i="1"/>
  <c r="AB724" i="1"/>
  <c r="AB719" i="1"/>
  <c r="AB722" i="1"/>
  <c r="AB721" i="1"/>
  <c r="AB720" i="1"/>
  <c r="AB716" i="1"/>
  <c r="AB717" i="1"/>
  <c r="AB714" i="1"/>
  <c r="AB715" i="1"/>
  <c r="AB713" i="1"/>
  <c r="AB712" i="1"/>
  <c r="AB711" i="1"/>
  <c r="AB710" i="1"/>
  <c r="AB709" i="1"/>
  <c r="AB708" i="1"/>
  <c r="AA1104" i="1"/>
  <c r="W1104" i="1" s="1"/>
  <c r="AA1103" i="1"/>
  <c r="X1103" i="1" s="1"/>
  <c r="AA1102" i="1"/>
  <c r="X1102" i="1" s="1"/>
  <c r="AA1100" i="1"/>
  <c r="AA1098" i="1"/>
  <c r="AA1099" i="1"/>
  <c r="AA1097" i="1"/>
  <c r="AS1097" i="1" s="1"/>
  <c r="AA1095" i="1"/>
  <c r="AA1096" i="1"/>
  <c r="W1096" i="1" s="1"/>
  <c r="AA1094" i="1"/>
  <c r="AA1092" i="1"/>
  <c r="AA1093" i="1"/>
  <c r="AS1093" i="1" s="1"/>
  <c r="AA1090" i="1"/>
  <c r="AS1090" i="1" s="1"/>
  <c r="AA1089" i="1"/>
  <c r="AA1088" i="1"/>
  <c r="X1088" i="1" s="1"/>
  <c r="AA1087" i="1"/>
  <c r="AA1086" i="1"/>
  <c r="AS1086" i="1" s="1"/>
  <c r="AA1085" i="1"/>
  <c r="W1085" i="1" s="1"/>
  <c r="AA1084" i="1"/>
  <c r="W1084" i="1" s="1"/>
  <c r="AA1083" i="1"/>
  <c r="AS1083" i="1" s="1"/>
  <c r="AA1082" i="1"/>
  <c r="W1082" i="1" s="1"/>
  <c r="AA1079" i="1"/>
  <c r="AA1078" i="1"/>
  <c r="AS1078" i="1" s="1"/>
  <c r="AA1081" i="1"/>
  <c r="W1081" i="1" s="1"/>
  <c r="AA1080" i="1"/>
  <c r="X1080" i="1" s="1"/>
  <c r="AA1077" i="1"/>
  <c r="AS1077" i="1" s="1"/>
  <c r="AA1075" i="1"/>
  <c r="X1075" i="1" s="1"/>
  <c r="AA1074" i="1"/>
  <c r="AA1076" i="1"/>
  <c r="W1076" i="1" s="1"/>
  <c r="AA1073" i="1"/>
  <c r="AS1073" i="1" s="1"/>
  <c r="AA1072" i="1"/>
  <c r="AA1069" i="1"/>
  <c r="AS1069" i="1" s="1"/>
  <c r="AA1068" i="1"/>
  <c r="AS1068" i="1" s="1"/>
  <c r="AA1067" i="1"/>
  <c r="AS1067" i="1" s="1"/>
  <c r="AA1066" i="1"/>
  <c r="AS1066" i="1" s="1"/>
  <c r="AA1063" i="1"/>
  <c r="AA1062" i="1"/>
  <c r="AS1062" i="1" s="1"/>
  <c r="AA1065" i="1"/>
  <c r="X1065" i="1" s="1"/>
  <c r="AA1064" i="1"/>
  <c r="AA1056" i="1"/>
  <c r="AA1055" i="1"/>
  <c r="AS1055" i="1" s="1"/>
  <c r="AA1058" i="1"/>
  <c r="AA1057" i="1"/>
  <c r="W1057" i="1" s="1"/>
  <c r="AA1054" i="1"/>
  <c r="AS1054" i="1" s="1"/>
  <c r="AU1054" i="1" s="1"/>
  <c r="AA1053" i="1"/>
  <c r="AS1053" i="1" s="1"/>
  <c r="AU1053" i="1" s="1"/>
  <c r="AA1052" i="1"/>
  <c r="AS1052" i="1" s="1"/>
  <c r="AA1051" i="1"/>
  <c r="AS1051" i="1" s="1"/>
  <c r="AT1051" i="1" s="1"/>
  <c r="AA1050" i="1"/>
  <c r="W1050" i="1" s="1"/>
  <c r="AA1045" i="1"/>
  <c r="AS1045" i="1" s="1"/>
  <c r="AV1045" i="1" s="1"/>
  <c r="AA1044" i="1"/>
  <c r="AA1049" i="1"/>
  <c r="X1049" i="1" s="1"/>
  <c r="AA1048" i="1"/>
  <c r="AA1046" i="1"/>
  <c r="AA1042" i="1"/>
  <c r="AA1041" i="1"/>
  <c r="W1041" i="1" s="1"/>
  <c r="AA1043" i="1"/>
  <c r="AA1039" i="1"/>
  <c r="AS1039" i="1" s="1"/>
  <c r="AA1038" i="1"/>
  <c r="AS1038" i="1" s="1"/>
  <c r="AA1040" i="1"/>
  <c r="AS1040" i="1" s="1"/>
  <c r="AA1037" i="1"/>
  <c r="X1037" i="1" s="1"/>
  <c r="AA1035" i="1"/>
  <c r="AS1035" i="1" s="1"/>
  <c r="AA1034" i="1"/>
  <c r="AA1036" i="1"/>
  <c r="X1036" i="1" s="1"/>
  <c r="AA1033" i="1"/>
  <c r="AS1033" i="1" s="1"/>
  <c r="AV1033" i="1" s="1"/>
  <c r="AA1030" i="1"/>
  <c r="AA1029" i="1"/>
  <c r="AS1029" i="1" s="1"/>
  <c r="AA1032" i="1"/>
  <c r="W1032" i="1" s="1"/>
  <c r="AA1031" i="1"/>
  <c r="AS1031" i="1" s="1"/>
  <c r="AU1031" i="1" s="1"/>
  <c r="AA1028" i="1"/>
  <c r="AS1028" i="1" s="1"/>
  <c r="AT1028" i="1" s="1"/>
  <c r="AA1027" i="1"/>
  <c r="AA1022" i="1"/>
  <c r="AS1022" i="1" s="1"/>
  <c r="AA1021" i="1"/>
  <c r="X1021" i="1" s="1"/>
  <c r="AA1024" i="1"/>
  <c r="AS1024" i="1" s="1"/>
  <c r="AA1023" i="1"/>
  <c r="X1023" i="1" s="1"/>
  <c r="AA1020" i="1"/>
  <c r="X1020" i="1" s="1"/>
  <c r="AA1017" i="1"/>
  <c r="AA1016" i="1"/>
  <c r="AA1019" i="1"/>
  <c r="AS1019" i="1" s="1"/>
  <c r="AA1018" i="1"/>
  <c r="W1018" i="1" s="1"/>
  <c r="AA1015" i="1"/>
  <c r="AS1015" i="1" s="1"/>
  <c r="AA1012" i="1"/>
  <c r="AA1011" i="1"/>
  <c r="X1011" i="1" s="1"/>
  <c r="AA1009" i="1"/>
  <c r="AS1009" i="1" s="1"/>
  <c r="AA1008" i="1"/>
  <c r="AA1005" i="1"/>
  <c r="AS1005" i="1" s="1"/>
  <c r="AA1004" i="1"/>
  <c r="X1004" i="1" s="1"/>
  <c r="AA1006" i="1"/>
  <c r="X1006" i="1" s="1"/>
  <c r="AA1002" i="1"/>
  <c r="AS1002" i="1" s="1"/>
  <c r="AA1003" i="1"/>
  <c r="AA1000" i="1"/>
  <c r="W1000" i="1" s="1"/>
  <c r="AA999" i="1"/>
  <c r="X999" i="1" s="1"/>
  <c r="AA1001" i="1"/>
  <c r="AA998" i="1"/>
  <c r="AS998" i="1" s="1"/>
  <c r="AA994" i="1"/>
  <c r="AA993" i="1"/>
  <c r="AS993" i="1" s="1"/>
  <c r="AA997" i="1"/>
  <c r="W997" i="1" s="1"/>
  <c r="AA996" i="1"/>
  <c r="AS996" i="1" s="1"/>
  <c r="AA995" i="1"/>
  <c r="X995" i="1" s="1"/>
  <c r="AA991" i="1"/>
  <c r="X991" i="1" s="1"/>
  <c r="AA990" i="1"/>
  <c r="AA987" i="1"/>
  <c r="AA986" i="1"/>
  <c r="AS986" i="1" s="1"/>
  <c r="AA985" i="1"/>
  <c r="AA984" i="1"/>
  <c r="AS984" i="1" s="1"/>
  <c r="AU984" i="1" s="1"/>
  <c r="AA983" i="1"/>
  <c r="AS983" i="1" s="1"/>
  <c r="AT983" i="1" s="1"/>
  <c r="AA982" i="1"/>
  <c r="AA981" i="1"/>
  <c r="AA978" i="1"/>
  <c r="AA977" i="1"/>
  <c r="AS977" i="1" s="1"/>
  <c r="AU977" i="1" s="1"/>
  <c r="AA976" i="1"/>
  <c r="X976" i="1" s="1"/>
  <c r="AA980" i="1"/>
  <c r="AA979" i="1"/>
  <c r="AA974" i="1"/>
  <c r="AS974" i="1" s="1"/>
  <c r="AA973" i="1"/>
  <c r="AA972" i="1"/>
  <c r="W972" i="1" s="1"/>
  <c r="AA975" i="1"/>
  <c r="AS975" i="1" s="1"/>
  <c r="AV975" i="1" s="1"/>
  <c r="AA968" i="1"/>
  <c r="AS968" i="1" s="1"/>
  <c r="AA967" i="1"/>
  <c r="AS967" i="1" s="1"/>
  <c r="AV967" i="1" s="1"/>
  <c r="AA970" i="1"/>
  <c r="AS970" i="1" s="1"/>
  <c r="AA969" i="1"/>
  <c r="W969" i="1" s="1"/>
  <c r="AA966" i="1"/>
  <c r="X966" i="1" s="1"/>
  <c r="AA965" i="1"/>
  <c r="X965" i="1" s="1"/>
  <c r="AA963" i="1"/>
  <c r="X963" i="1" s="1"/>
  <c r="AA962" i="1"/>
  <c r="AA961" i="1"/>
  <c r="AA964" i="1"/>
  <c r="AS964" i="1" s="1"/>
  <c r="AA959" i="1"/>
  <c r="X959" i="1" s="1"/>
  <c r="AA955" i="1"/>
  <c r="AA954" i="1"/>
  <c r="AS954" i="1" s="1"/>
  <c r="AA953" i="1"/>
  <c r="AS953" i="1" s="1"/>
  <c r="AA958" i="1"/>
  <c r="AS958" i="1" s="1"/>
  <c r="AA957" i="1"/>
  <c r="AS957" i="1" s="1"/>
  <c r="AA952" i="1"/>
  <c r="W952" i="1" s="1"/>
  <c r="AA951" i="1"/>
  <c r="AA945" i="1"/>
  <c r="AA944" i="1"/>
  <c r="AS944" i="1" s="1"/>
  <c r="AT944" i="1" s="1"/>
  <c r="AA946" i="1"/>
  <c r="AS946" i="1" s="1"/>
  <c r="AA943" i="1"/>
  <c r="AS943" i="1" s="1"/>
  <c r="AA941" i="1"/>
  <c r="W941" i="1" s="1"/>
  <c r="AA940" i="1"/>
  <c r="X940" i="1" s="1"/>
  <c r="AA942" i="1"/>
  <c r="AA936" i="1"/>
  <c r="AS936" i="1" s="1"/>
  <c r="AA935" i="1"/>
  <c r="AA939" i="1"/>
  <c r="AA938" i="1"/>
  <c r="AS938" i="1" s="1"/>
  <c r="AA937" i="1"/>
  <c r="X937" i="1" s="1"/>
  <c r="AA931" i="1"/>
  <c r="AA930" i="1"/>
  <c r="AS930" i="1" s="1"/>
  <c r="AA934" i="1"/>
  <c r="AS934" i="1" s="1"/>
  <c r="AA933" i="1"/>
  <c r="AS933" i="1" s="1"/>
  <c r="AA932" i="1"/>
  <c r="X932" i="1" s="1"/>
  <c r="AA925" i="1"/>
  <c r="AS925" i="1" s="1"/>
  <c r="AU925" i="1" s="1"/>
  <c r="AA928" i="1"/>
  <c r="AA927" i="1"/>
  <c r="AS927" i="1" s="1"/>
  <c r="AA926" i="1"/>
  <c r="AS926" i="1" s="1"/>
  <c r="AA924" i="1"/>
  <c r="AS924" i="1" s="1"/>
  <c r="AA923" i="1"/>
  <c r="AS923" i="1" s="1"/>
  <c r="AA922" i="1"/>
  <c r="X922" i="1" s="1"/>
  <c r="AA920" i="1"/>
  <c r="X920" i="1" s="1"/>
  <c r="AA912" i="1"/>
  <c r="AS912" i="1" s="1"/>
  <c r="AA911" i="1"/>
  <c r="AS911" i="1" s="1"/>
  <c r="AT911" i="1" s="1"/>
  <c r="AA910" i="1"/>
  <c r="AS910" i="1" s="1"/>
  <c r="AA909" i="1"/>
  <c r="X909" i="1" s="1"/>
  <c r="AA908" i="1"/>
  <c r="AS908" i="1" s="1"/>
  <c r="AV908" i="1" s="1"/>
  <c r="AA907" i="1"/>
  <c r="AA906" i="1"/>
  <c r="AS906" i="1" s="1"/>
  <c r="AA903" i="1"/>
  <c r="AS903" i="1" s="1"/>
  <c r="AA902" i="1"/>
  <c r="AA905" i="1"/>
  <c r="AS905" i="1" s="1"/>
  <c r="AA904" i="1"/>
  <c r="W904" i="1" s="1"/>
  <c r="AA901" i="1"/>
  <c r="X901" i="1" s="1"/>
  <c r="AA899" i="1"/>
  <c r="AA898" i="1"/>
  <c r="AA895" i="1"/>
  <c r="AS895" i="1" s="1"/>
  <c r="AA894" i="1"/>
  <c r="AA887" i="1"/>
  <c r="X887" i="1" s="1"/>
  <c r="AA886" i="1"/>
  <c r="X886" i="1" s="1"/>
  <c r="AA893" i="1"/>
  <c r="AS893" i="1" s="1"/>
  <c r="AA892" i="1"/>
  <c r="AS892" i="1" s="1"/>
  <c r="AA891" i="1"/>
  <c r="AA884" i="1"/>
  <c r="AS884" i="1" s="1"/>
  <c r="AV884" i="1" s="1"/>
  <c r="AA883" i="1"/>
  <c r="X883" i="1" s="1"/>
  <c r="AA880" i="1"/>
  <c r="W880" i="1" s="1"/>
  <c r="AA882" i="1"/>
  <c r="AA881" i="1"/>
  <c r="AS881" i="1" s="1"/>
  <c r="AT881" i="1" s="1"/>
  <c r="AA878" i="1"/>
  <c r="AS878" i="1" s="1"/>
  <c r="AT878" i="1" s="1"/>
  <c r="AA877" i="1"/>
  <c r="W877" i="1" s="1"/>
  <c r="AA876" i="1"/>
  <c r="AA868" i="1"/>
  <c r="AS868" i="1" s="1"/>
  <c r="AU868" i="1" s="1"/>
  <c r="AA867" i="1"/>
  <c r="AS867" i="1" s="1"/>
  <c r="AA865" i="1"/>
  <c r="X865" i="1" s="1"/>
  <c r="AA864" i="1"/>
  <c r="AA863" i="1"/>
  <c r="AS863" i="1" s="1"/>
  <c r="AV863" i="1" s="1"/>
  <c r="AA862" i="1"/>
  <c r="W862" i="1" s="1"/>
  <c r="AA861" i="1"/>
  <c r="X861" i="1" s="1"/>
  <c r="AA856" i="1"/>
  <c r="W856" i="1" s="1"/>
  <c r="AA854" i="1"/>
  <c r="AA853" i="1"/>
  <c r="AS853" i="1" s="1"/>
  <c r="AA852" i="1"/>
  <c r="W852" i="1" s="1"/>
  <c r="AA851" i="1"/>
  <c r="AS851" i="1" s="1"/>
  <c r="AA850" i="1"/>
  <c r="AS850" i="1" s="1"/>
  <c r="AA849" i="1"/>
  <c r="AA848" i="1"/>
  <c r="AS848" i="1" s="1"/>
  <c r="AA845" i="1"/>
  <c r="W845" i="1" s="1"/>
  <c r="AA842" i="1"/>
  <c r="AS842" i="1" s="1"/>
  <c r="AA841" i="1"/>
  <c r="X841" i="1" s="1"/>
  <c r="AA844" i="1"/>
  <c r="X844" i="1" s="1"/>
  <c r="AA843" i="1"/>
  <c r="AA839" i="1"/>
  <c r="AA838" i="1"/>
  <c r="AA840" i="1"/>
  <c r="X840" i="1" s="1"/>
  <c r="AA837" i="1"/>
  <c r="AA836" i="1"/>
  <c r="AA835" i="1"/>
  <c r="AA834" i="1"/>
  <c r="AS834" i="1" s="1"/>
  <c r="AA833" i="1"/>
  <c r="AS833" i="1" s="1"/>
  <c r="AA831" i="1"/>
  <c r="AS831" i="1" s="1"/>
  <c r="AA830" i="1"/>
  <c r="X830" i="1" s="1"/>
  <c r="AA829" i="1"/>
  <c r="X829" i="1" s="1"/>
  <c r="AA828" i="1"/>
  <c r="X828" i="1" s="1"/>
  <c r="AA824" i="1"/>
  <c r="W824" i="1" s="1"/>
  <c r="AA823" i="1"/>
  <c r="AA825" i="1"/>
  <c r="W825" i="1" s="1"/>
  <c r="AA820" i="1"/>
  <c r="AS820" i="1" s="1"/>
  <c r="AV820" i="1" s="1"/>
  <c r="AA819" i="1"/>
  <c r="X819" i="1" s="1"/>
  <c r="AA821" i="1"/>
  <c r="X821" i="1" s="1"/>
  <c r="AA814" i="1"/>
  <c r="X814" i="1" s="1"/>
  <c r="AA813" i="1"/>
  <c r="AS813" i="1" s="1"/>
  <c r="AU813" i="1" s="1"/>
  <c r="AA812" i="1"/>
  <c r="W812" i="1" s="1"/>
  <c r="AA811" i="1"/>
  <c r="X811" i="1" s="1"/>
  <c r="AA810" i="1"/>
  <c r="X810" i="1" s="1"/>
  <c r="AA809" i="1"/>
  <c r="AS809" i="1" s="1"/>
  <c r="AA808" i="1"/>
  <c r="AS808" i="1" s="1"/>
  <c r="AA807" i="1"/>
  <c r="AS807" i="1" s="1"/>
  <c r="AA805" i="1"/>
  <c r="W805" i="1" s="1"/>
  <c r="AA804" i="1"/>
  <c r="AS804" i="1" s="1"/>
  <c r="AV804" i="1" s="1"/>
  <c r="AA806" i="1"/>
  <c r="AS806" i="1" s="1"/>
  <c r="AA802" i="1"/>
  <c r="AA801" i="1"/>
  <c r="X801" i="1" s="1"/>
  <c r="AA803" i="1"/>
  <c r="W803" i="1" s="1"/>
  <c r="AA798" i="1"/>
  <c r="AS798" i="1" s="1"/>
  <c r="AV798" i="1" s="1"/>
  <c r="AA797" i="1"/>
  <c r="X797" i="1" s="1"/>
  <c r="AA795" i="1"/>
  <c r="X795" i="1" s="1"/>
  <c r="AA794" i="1"/>
  <c r="AA796" i="1"/>
  <c r="AS796" i="1" s="1"/>
  <c r="AA800" i="1"/>
  <c r="AA799" i="1"/>
  <c r="AA792" i="1"/>
  <c r="AA791" i="1"/>
  <c r="AA793" i="1"/>
  <c r="AS793" i="1" s="1"/>
  <c r="AA788" i="1"/>
  <c r="AS788" i="1" s="1"/>
  <c r="AA787" i="1"/>
  <c r="AS787" i="1" s="1"/>
  <c r="AA790" i="1"/>
  <c r="AS790" i="1" s="1"/>
  <c r="AA789" i="1"/>
  <c r="X789" i="1" s="1"/>
  <c r="AA786" i="1"/>
  <c r="X786" i="1" s="1"/>
  <c r="AA785" i="1"/>
  <c r="W785" i="1" s="1"/>
  <c r="AA784" i="1"/>
  <c r="AS784" i="1" s="1"/>
  <c r="AA783" i="1"/>
  <c r="AS783" i="1" s="1"/>
  <c r="AA782" i="1"/>
  <c r="W782" i="1" s="1"/>
  <c r="AA781" i="1"/>
  <c r="AS781" i="1" s="1"/>
  <c r="AA780" i="1"/>
  <c r="AS780" i="1" s="1"/>
  <c r="AV780" i="1" s="1"/>
  <c r="AA779" i="1"/>
  <c r="AA778" i="1"/>
  <c r="AS778" i="1" s="1"/>
  <c r="AA772" i="1"/>
  <c r="AS772" i="1" s="1"/>
  <c r="AU772" i="1" s="1"/>
  <c r="AA771" i="1"/>
  <c r="X771" i="1" s="1"/>
  <c r="AA775" i="1"/>
  <c r="X775" i="1" s="1"/>
  <c r="AA774" i="1"/>
  <c r="X774" i="1" s="1"/>
  <c r="AA773" i="1"/>
  <c r="AA777" i="1"/>
  <c r="AA776" i="1"/>
  <c r="AS776" i="1" s="1"/>
  <c r="AV776" i="1" s="1"/>
  <c r="AA769" i="1"/>
  <c r="W769" i="1" s="1"/>
  <c r="AA768" i="1"/>
  <c r="AS768" i="1" s="1"/>
  <c r="AV768" i="1" s="1"/>
  <c r="AA770" i="1"/>
  <c r="X770" i="1" s="1"/>
  <c r="AA762" i="1"/>
  <c r="AA761" i="1"/>
  <c r="AA767" i="1"/>
  <c r="AA765" i="1"/>
  <c r="AA764" i="1"/>
  <c r="AA763" i="1"/>
  <c r="X763" i="1" s="1"/>
  <c r="AA766" i="1"/>
  <c r="AA760" i="1"/>
  <c r="AA759" i="1"/>
  <c r="X759" i="1" s="1"/>
  <c r="AA758" i="1"/>
  <c r="AA757" i="1"/>
  <c r="W757" i="1" s="1"/>
  <c r="AA756" i="1"/>
  <c r="W756" i="1" s="1"/>
  <c r="AA755" i="1"/>
  <c r="AA754" i="1"/>
  <c r="AS754" i="1" s="1"/>
  <c r="AA753" i="1"/>
  <c r="X753" i="1" s="1"/>
  <c r="AA752" i="1"/>
  <c r="AS752" i="1" s="1"/>
  <c r="AA751" i="1"/>
  <c r="X751" i="1" s="1"/>
  <c r="AA750" i="1"/>
  <c r="X750" i="1" s="1"/>
  <c r="AA749" i="1"/>
  <c r="AS749" i="1" s="1"/>
  <c r="AA748" i="1"/>
  <c r="AS748" i="1" s="1"/>
  <c r="AT748" i="1" s="1"/>
  <c r="AA747" i="1"/>
  <c r="AS747" i="1" s="1"/>
  <c r="AA746" i="1"/>
  <c r="W746" i="1" s="1"/>
  <c r="AA745" i="1"/>
  <c r="AS745" i="1" s="1"/>
  <c r="AA743" i="1"/>
  <c r="AS743" i="1" s="1"/>
  <c r="AU743" i="1" s="1"/>
  <c r="AA742" i="1"/>
  <c r="AS742" i="1" s="1"/>
  <c r="AA741" i="1"/>
  <c r="AS741" i="1" s="1"/>
  <c r="AU741" i="1" s="1"/>
  <c r="AA740" i="1"/>
  <c r="AS740" i="1" s="1"/>
  <c r="AA739" i="1"/>
  <c r="AS739" i="1" s="1"/>
  <c r="AA738" i="1"/>
  <c r="X738" i="1" s="1"/>
  <c r="AA736" i="1"/>
  <c r="X736" i="1" s="1"/>
  <c r="AA734" i="1"/>
  <c r="X734" i="1" s="1"/>
  <c r="AA733" i="1"/>
  <c r="W733" i="1" s="1"/>
  <c r="AA735" i="1"/>
  <c r="AS735" i="1" s="1"/>
  <c r="AA731" i="1"/>
  <c r="W731" i="1" s="1"/>
  <c r="AA730" i="1"/>
  <c r="W730" i="1" s="1"/>
  <c r="AA732" i="1"/>
  <c r="AS732" i="1" s="1"/>
  <c r="AA729" i="1"/>
  <c r="AS729" i="1" s="1"/>
  <c r="AA728" i="1"/>
  <c r="AS728" i="1" s="1"/>
  <c r="AT728" i="1" s="1"/>
  <c r="AA727" i="1"/>
  <c r="AA726" i="1"/>
  <c r="AS726" i="1" s="1"/>
  <c r="AA725" i="1"/>
  <c r="X725" i="1" s="1"/>
  <c r="AA724" i="1"/>
  <c r="AA719" i="1"/>
  <c r="X719" i="1" s="1"/>
  <c r="AA722" i="1"/>
  <c r="AA721" i="1"/>
  <c r="AS721" i="1" s="1"/>
  <c r="AA720" i="1"/>
  <c r="AA716" i="1"/>
  <c r="AS716" i="1" s="1"/>
  <c r="AV716" i="1" s="1"/>
  <c r="AA717" i="1"/>
  <c r="AS717" i="1" s="1"/>
  <c r="AA714" i="1"/>
  <c r="X714" i="1" s="1"/>
  <c r="AA715" i="1"/>
  <c r="AS715" i="1" s="1"/>
  <c r="AA713" i="1"/>
  <c r="W713" i="1" s="1"/>
  <c r="AA712" i="1"/>
  <c r="AS712" i="1" s="1"/>
  <c r="AA711" i="1"/>
  <c r="W711" i="1" s="1"/>
  <c r="AA710" i="1"/>
  <c r="X710" i="1" s="1"/>
  <c r="AA709" i="1"/>
  <c r="W709" i="1" s="1"/>
  <c r="AA708" i="1"/>
  <c r="AS708" i="1" s="1"/>
  <c r="Z1104" i="1"/>
  <c r="Z1103" i="1"/>
  <c r="Z1102" i="1"/>
  <c r="Z1100" i="1"/>
  <c r="Z1098" i="1"/>
  <c r="Z1099" i="1"/>
  <c r="Z1097" i="1"/>
  <c r="Z1095" i="1"/>
  <c r="Z1096" i="1"/>
  <c r="Z1094" i="1"/>
  <c r="Z1092" i="1"/>
  <c r="Z1093" i="1"/>
  <c r="Z1090" i="1"/>
  <c r="Z1089" i="1"/>
  <c r="Z1088" i="1"/>
  <c r="Z1087" i="1"/>
  <c r="Z1086" i="1"/>
  <c r="Z1085" i="1"/>
  <c r="Z1084" i="1"/>
  <c r="Z1083" i="1"/>
  <c r="Z1082" i="1"/>
  <c r="Z1079" i="1"/>
  <c r="Z1078" i="1"/>
  <c r="Z1081" i="1"/>
  <c r="Z1080" i="1"/>
  <c r="Z1077" i="1"/>
  <c r="Z1075" i="1"/>
  <c r="Z1074" i="1"/>
  <c r="Z1076" i="1"/>
  <c r="Z1073" i="1"/>
  <c r="Z1072" i="1"/>
  <c r="Z1069" i="1"/>
  <c r="Z1068" i="1"/>
  <c r="Z1067" i="1"/>
  <c r="Z1066" i="1"/>
  <c r="Z1063" i="1"/>
  <c r="Z1062" i="1"/>
  <c r="Z1065" i="1"/>
  <c r="Z1064" i="1"/>
  <c r="Z1056" i="1"/>
  <c r="Z1055" i="1"/>
  <c r="Z1058" i="1"/>
  <c r="Z1057" i="1"/>
  <c r="Z1054" i="1"/>
  <c r="Z1053" i="1"/>
  <c r="Z1052" i="1"/>
  <c r="Z1051" i="1"/>
  <c r="Z1050" i="1"/>
  <c r="Z1045" i="1"/>
  <c r="Z1044" i="1"/>
  <c r="Z1049" i="1"/>
  <c r="Z1048" i="1"/>
  <c r="Z1046" i="1"/>
  <c r="Z1042" i="1"/>
  <c r="Z1041" i="1"/>
  <c r="Z1043" i="1"/>
  <c r="Z1039" i="1"/>
  <c r="Z1038" i="1"/>
  <c r="Z1040" i="1"/>
  <c r="Z1037" i="1"/>
  <c r="Z1035" i="1"/>
  <c r="Z1034" i="1"/>
  <c r="Z1036" i="1"/>
  <c r="Z1033" i="1"/>
  <c r="Z1030" i="1"/>
  <c r="Z1029" i="1"/>
  <c r="Z1032" i="1"/>
  <c r="Z1031" i="1"/>
  <c r="Z1028" i="1"/>
  <c r="Z1027" i="1"/>
  <c r="Z1022" i="1"/>
  <c r="Z1021" i="1"/>
  <c r="Z1024" i="1"/>
  <c r="Z1023" i="1"/>
  <c r="Z1020" i="1"/>
  <c r="Z1017" i="1"/>
  <c r="Z1016" i="1"/>
  <c r="Z1019" i="1"/>
  <c r="Z1018" i="1"/>
  <c r="Z1015" i="1"/>
  <c r="Z1012" i="1"/>
  <c r="Z1011" i="1"/>
  <c r="Z1009" i="1"/>
  <c r="Z1008" i="1"/>
  <c r="Z1005" i="1"/>
  <c r="Z1004" i="1"/>
  <c r="Z1006" i="1"/>
  <c r="Z1002" i="1"/>
  <c r="Z1003" i="1"/>
  <c r="Z1000" i="1"/>
  <c r="Z999" i="1"/>
  <c r="Z1001" i="1"/>
  <c r="Z998" i="1"/>
  <c r="Z994" i="1"/>
  <c r="Z993" i="1"/>
  <c r="Z997" i="1"/>
  <c r="Z996" i="1"/>
  <c r="Z995" i="1"/>
  <c r="Z991" i="1"/>
  <c r="Z990" i="1"/>
  <c r="Z987" i="1"/>
  <c r="Z986" i="1"/>
  <c r="Z985" i="1"/>
  <c r="Z984" i="1"/>
  <c r="Z983" i="1"/>
  <c r="Z982" i="1"/>
  <c r="Z981" i="1"/>
  <c r="Z978" i="1"/>
  <c r="Z977" i="1"/>
  <c r="Z976" i="1"/>
  <c r="Z980" i="1"/>
  <c r="Z979" i="1"/>
  <c r="Z974" i="1"/>
  <c r="Z973" i="1"/>
  <c r="Z972" i="1"/>
  <c r="Z975" i="1"/>
  <c r="Z968" i="1"/>
  <c r="Z967" i="1"/>
  <c r="Z970" i="1"/>
  <c r="Z969" i="1"/>
  <c r="Z966" i="1"/>
  <c r="Z965" i="1"/>
  <c r="Z963" i="1"/>
  <c r="Z962" i="1"/>
  <c r="Z961" i="1"/>
  <c r="Z964" i="1"/>
  <c r="Z959" i="1"/>
  <c r="Z955" i="1"/>
  <c r="Z954" i="1"/>
  <c r="Z953" i="1"/>
  <c r="Z958" i="1"/>
  <c r="Z957" i="1"/>
  <c r="Z952" i="1"/>
  <c r="Z951" i="1"/>
  <c r="Z945" i="1"/>
  <c r="Z944" i="1"/>
  <c r="Z946" i="1"/>
  <c r="Z943" i="1"/>
  <c r="Z941" i="1"/>
  <c r="Z940" i="1"/>
  <c r="Z942" i="1"/>
  <c r="Z936" i="1"/>
  <c r="Z935" i="1"/>
  <c r="Z939" i="1"/>
  <c r="Z938" i="1"/>
  <c r="Z937" i="1"/>
  <c r="Z931" i="1"/>
  <c r="Z930" i="1"/>
  <c r="Z934" i="1"/>
  <c r="Z933" i="1"/>
  <c r="Z932" i="1"/>
  <c r="Z925" i="1"/>
  <c r="Z928" i="1"/>
  <c r="Z927" i="1"/>
  <c r="Z926" i="1"/>
  <c r="Z924" i="1"/>
  <c r="Z923" i="1"/>
  <c r="Z922" i="1"/>
  <c r="Z920" i="1"/>
  <c r="Z912" i="1"/>
  <c r="Z911" i="1"/>
  <c r="Z910" i="1"/>
  <c r="Z909" i="1"/>
  <c r="Z908" i="1"/>
  <c r="Z907" i="1"/>
  <c r="Z906" i="1"/>
  <c r="Z903" i="1"/>
  <c r="Z902" i="1"/>
  <c r="Z905" i="1"/>
  <c r="Z904" i="1"/>
  <c r="Z901" i="1"/>
  <c r="Z899" i="1"/>
  <c r="Z898" i="1"/>
  <c r="Z895" i="1"/>
  <c r="Z894" i="1"/>
  <c r="Z887" i="1"/>
  <c r="Z886" i="1"/>
  <c r="Z893" i="1"/>
  <c r="Z892" i="1"/>
  <c r="Z891" i="1"/>
  <c r="Z884" i="1"/>
  <c r="Z883" i="1"/>
  <c r="Z880" i="1"/>
  <c r="Z882" i="1"/>
  <c r="Z881" i="1"/>
  <c r="Z878" i="1"/>
  <c r="Z877" i="1"/>
  <c r="Z876" i="1"/>
  <c r="Z868" i="1"/>
  <c r="Z867" i="1"/>
  <c r="Z865" i="1"/>
  <c r="Z864" i="1"/>
  <c r="Z863" i="1"/>
  <c r="Z862" i="1"/>
  <c r="Z861" i="1"/>
  <c r="Z856" i="1"/>
  <c r="Z854" i="1"/>
  <c r="Z853" i="1"/>
  <c r="Z852" i="1"/>
  <c r="Z851" i="1"/>
  <c r="Z850" i="1"/>
  <c r="Z849" i="1"/>
  <c r="Z848" i="1"/>
  <c r="Z845" i="1"/>
  <c r="Z842" i="1"/>
  <c r="Z841" i="1"/>
  <c r="Z844" i="1"/>
  <c r="Z843" i="1"/>
  <c r="Z839" i="1"/>
  <c r="Z838" i="1"/>
  <c r="Z840" i="1"/>
  <c r="Z837" i="1"/>
  <c r="Z836" i="1"/>
  <c r="Z835" i="1"/>
  <c r="Z834" i="1"/>
  <c r="Z833" i="1"/>
  <c r="Z831" i="1"/>
  <c r="Z830" i="1"/>
  <c r="Z829" i="1"/>
  <c r="Z828" i="1"/>
  <c r="Z824" i="1"/>
  <c r="Z823" i="1"/>
  <c r="Z825" i="1"/>
  <c r="Z820" i="1"/>
  <c r="Z819" i="1"/>
  <c r="Z821" i="1"/>
  <c r="Z814" i="1"/>
  <c r="Z813" i="1"/>
  <c r="Z812" i="1"/>
  <c r="Z811" i="1"/>
  <c r="Z810" i="1"/>
  <c r="Z809" i="1"/>
  <c r="Z808" i="1"/>
  <c r="Z807" i="1"/>
  <c r="Z805" i="1"/>
  <c r="Z804" i="1"/>
  <c r="Z806" i="1"/>
  <c r="Z802" i="1"/>
  <c r="Z801" i="1"/>
  <c r="Z803" i="1"/>
  <c r="Z798" i="1"/>
  <c r="Z797" i="1"/>
  <c r="Z795" i="1"/>
  <c r="Z794" i="1"/>
  <c r="Z796" i="1"/>
  <c r="Z800" i="1"/>
  <c r="Z799" i="1"/>
  <c r="Z792" i="1"/>
  <c r="Z791" i="1"/>
  <c r="Z793" i="1"/>
  <c r="Z788" i="1"/>
  <c r="Z787" i="1"/>
  <c r="Z790" i="1"/>
  <c r="Z789" i="1"/>
  <c r="Z786" i="1"/>
  <c r="Z785" i="1"/>
  <c r="Z784" i="1"/>
  <c r="Z783" i="1"/>
  <c r="Z782" i="1"/>
  <c r="Z781" i="1"/>
  <c r="Z780" i="1"/>
  <c r="Z779" i="1"/>
  <c r="Z778" i="1"/>
  <c r="Z772" i="1"/>
  <c r="Z771" i="1"/>
  <c r="Z775" i="1"/>
  <c r="Z774" i="1"/>
  <c r="Z773" i="1"/>
  <c r="Z777" i="1"/>
  <c r="Z776" i="1"/>
  <c r="Z769" i="1"/>
  <c r="Z768" i="1"/>
  <c r="Z770" i="1"/>
  <c r="Z762" i="1"/>
  <c r="Z761" i="1"/>
  <c r="Z767" i="1"/>
  <c r="Z765" i="1"/>
  <c r="Z764" i="1"/>
  <c r="Z763" i="1"/>
  <c r="Z766" i="1"/>
  <c r="Z760" i="1"/>
  <c r="Z759" i="1"/>
  <c r="Z758" i="1"/>
  <c r="Z757" i="1"/>
  <c r="Z756" i="1"/>
  <c r="Z755" i="1"/>
  <c r="Z754" i="1"/>
  <c r="Z753" i="1"/>
  <c r="Z752" i="1"/>
  <c r="Z751" i="1"/>
  <c r="Z750" i="1"/>
  <c r="Z749" i="1"/>
  <c r="Z748" i="1"/>
  <c r="Z747" i="1"/>
  <c r="Z746" i="1"/>
  <c r="Z745" i="1"/>
  <c r="Z743" i="1"/>
  <c r="Z742" i="1"/>
  <c r="Z741" i="1"/>
  <c r="Z740" i="1"/>
  <c r="Z739" i="1"/>
  <c r="Z738" i="1"/>
  <c r="Z736" i="1"/>
  <c r="Z734" i="1"/>
  <c r="Z733" i="1"/>
  <c r="Z735" i="1"/>
  <c r="Z731" i="1"/>
  <c r="Z730" i="1"/>
  <c r="Z732" i="1"/>
  <c r="Z729" i="1"/>
  <c r="Z728" i="1"/>
  <c r="Z727" i="1"/>
  <c r="Z726" i="1"/>
  <c r="Z725" i="1"/>
  <c r="Z724" i="1"/>
  <c r="Z719" i="1"/>
  <c r="Z722" i="1"/>
  <c r="Z721" i="1"/>
  <c r="Z720" i="1"/>
  <c r="Z716" i="1"/>
  <c r="Z717" i="1"/>
  <c r="Z714" i="1"/>
  <c r="Z715" i="1"/>
  <c r="Z713" i="1"/>
  <c r="Z712" i="1"/>
  <c r="Z711" i="1"/>
  <c r="Z710" i="1"/>
  <c r="Z709" i="1"/>
  <c r="Z708" i="1"/>
  <c r="Z875" i="1"/>
  <c r="Z888" i="1"/>
  <c r="Z889" i="1"/>
  <c r="Z890" i="1"/>
  <c r="AA875" i="1"/>
  <c r="W875" i="1" s="1"/>
  <c r="AA888" i="1"/>
  <c r="W888" i="1" s="1"/>
  <c r="AA889" i="1"/>
  <c r="W889" i="1" s="1"/>
  <c r="AA890" i="1"/>
  <c r="W890" i="1" s="1"/>
  <c r="AB875" i="1"/>
  <c r="AB888" i="1"/>
  <c r="AB889" i="1"/>
  <c r="AB890" i="1"/>
  <c r="AC875" i="1"/>
  <c r="AD875" i="1" s="1"/>
  <c r="AC888" i="1"/>
  <c r="AD888" i="1" s="1"/>
  <c r="AC889" i="1"/>
  <c r="AD889" i="1" s="1"/>
  <c r="AC890" i="1"/>
  <c r="AD890" i="1" s="1"/>
  <c r="AE875" i="1"/>
  <c r="AE888" i="1"/>
  <c r="AE889" i="1"/>
  <c r="AE890" i="1"/>
  <c r="AG875" i="1"/>
  <c r="AH875" i="1" s="1"/>
  <c r="AG888" i="1"/>
  <c r="AK888" i="1" s="1"/>
  <c r="AG889" i="1"/>
  <c r="AI889" i="1" s="1"/>
  <c r="AG890" i="1"/>
  <c r="AH890" i="1" s="1"/>
  <c r="AL875" i="1"/>
  <c r="AP875" i="1" s="1"/>
  <c r="AL888" i="1"/>
  <c r="AM888" i="1" s="1"/>
  <c r="AL889" i="1"/>
  <c r="AM889" i="1" s="1"/>
  <c r="AL890" i="1"/>
  <c r="AM890" i="1" s="1"/>
  <c r="AN875" i="1"/>
  <c r="AO875" i="1" s="1"/>
  <c r="AN888" i="1"/>
  <c r="AO888" i="1" s="1"/>
  <c r="AN889" i="1"/>
  <c r="AO889" i="1" s="1"/>
  <c r="AN890" i="1"/>
  <c r="AO890" i="1" s="1"/>
  <c r="AQ875" i="1"/>
  <c r="AR875" i="1" s="1"/>
  <c r="AQ888" i="1"/>
  <c r="AR888" i="1" s="1"/>
  <c r="AQ889" i="1"/>
  <c r="AR889" i="1" s="1"/>
  <c r="AQ890" i="1"/>
  <c r="AR890" i="1" s="1"/>
  <c r="AW875" i="1"/>
  <c r="AF875" i="1" s="1"/>
  <c r="AW888" i="1"/>
  <c r="BA888" i="1" s="1"/>
  <c r="AW889" i="1"/>
  <c r="AF889" i="1" s="1"/>
  <c r="AW890" i="1"/>
  <c r="AF890" i="1" s="1"/>
  <c r="AY875" i="1"/>
  <c r="AZ875" i="1" s="1"/>
  <c r="AY888" i="1"/>
  <c r="AZ888" i="1" s="1"/>
  <c r="AY889" i="1"/>
  <c r="AZ889" i="1" s="1"/>
  <c r="AY890" i="1"/>
  <c r="AZ890" i="1" s="1"/>
  <c r="BB875" i="1"/>
  <c r="BC875" i="1" s="1"/>
  <c r="BB888" i="1"/>
  <c r="BC888" i="1" s="1"/>
  <c r="BB889" i="1"/>
  <c r="BC889" i="1" s="1"/>
  <c r="BB890" i="1"/>
  <c r="BC890" i="1" s="1"/>
  <c r="BE875" i="1"/>
  <c r="BE888" i="1"/>
  <c r="BE889" i="1"/>
  <c r="BE890" i="1"/>
  <c r="BF875" i="1"/>
  <c r="BF888" i="1"/>
  <c r="BF889" i="1"/>
  <c r="BF890" i="1"/>
  <c r="Z688" i="1"/>
  <c r="AA688" i="1"/>
  <c r="X688" i="1" s="1"/>
  <c r="AB688" i="1"/>
  <c r="AC688" i="1"/>
  <c r="AD688" i="1" s="1"/>
  <c r="AE688" i="1"/>
  <c r="AG688" i="1"/>
  <c r="AI688" i="1" s="1"/>
  <c r="AL688" i="1"/>
  <c r="AM688" i="1" s="1"/>
  <c r="AN688" i="1"/>
  <c r="AO688" i="1" s="1"/>
  <c r="AQ688" i="1"/>
  <c r="AR688" i="1" s="1"/>
  <c r="AW688" i="1"/>
  <c r="AF688" i="1" s="1"/>
  <c r="AY688" i="1"/>
  <c r="AZ688" i="1" s="1"/>
  <c r="BB688" i="1"/>
  <c r="BE688" i="1"/>
  <c r="BF688" i="1"/>
  <c r="Z687" i="1"/>
  <c r="AA687" i="1"/>
  <c r="X687" i="1" s="1"/>
  <c r="AB687" i="1"/>
  <c r="AC687" i="1"/>
  <c r="AD687" i="1" s="1"/>
  <c r="AE687" i="1"/>
  <c r="AG687" i="1"/>
  <c r="AI687" i="1" s="1"/>
  <c r="AL687" i="1"/>
  <c r="AM687" i="1" s="1"/>
  <c r="AN687" i="1"/>
  <c r="AO687" i="1" s="1"/>
  <c r="AQ687" i="1"/>
  <c r="AR687" i="1" s="1"/>
  <c r="AW687" i="1"/>
  <c r="AF687" i="1" s="1"/>
  <c r="AY687" i="1"/>
  <c r="AZ687" i="1" s="1"/>
  <c r="BB687" i="1"/>
  <c r="BC687" i="1" s="1"/>
  <c r="BE687" i="1"/>
  <c r="BF687" i="1"/>
  <c r="Z1047" i="1"/>
  <c r="Z1059" i="1"/>
  <c r="Z1060" i="1"/>
  <c r="Z1061" i="1"/>
  <c r="Z1070" i="1"/>
  <c r="Z1071" i="1"/>
  <c r="Z1091" i="1"/>
  <c r="Z1101" i="1"/>
  <c r="AA1047" i="1"/>
  <c r="AS1047" i="1" s="1"/>
  <c r="AA1059" i="1"/>
  <c r="AS1059" i="1" s="1"/>
  <c r="AA1060" i="1"/>
  <c r="AS1060" i="1" s="1"/>
  <c r="AA1061" i="1"/>
  <c r="W1061" i="1" s="1"/>
  <c r="AA1070" i="1"/>
  <c r="AS1070" i="1" s="1"/>
  <c r="AA1071" i="1"/>
  <c r="AS1071" i="1" s="1"/>
  <c r="AA1091" i="1"/>
  <c r="W1091" i="1" s="1"/>
  <c r="AA1101" i="1"/>
  <c r="W1101" i="1" s="1"/>
  <c r="AB1047" i="1"/>
  <c r="AB1059" i="1"/>
  <c r="AB1060" i="1"/>
  <c r="AB1061" i="1"/>
  <c r="AB1070" i="1"/>
  <c r="AB1071" i="1"/>
  <c r="AB1091" i="1"/>
  <c r="AB1101" i="1"/>
  <c r="AC1047" i="1"/>
  <c r="AD1047" i="1" s="1"/>
  <c r="AC1059" i="1"/>
  <c r="AD1059" i="1" s="1"/>
  <c r="AC1060" i="1"/>
  <c r="AD1060" i="1" s="1"/>
  <c r="AC1061" i="1"/>
  <c r="AD1061" i="1" s="1"/>
  <c r="AC1070" i="1"/>
  <c r="AD1070" i="1" s="1"/>
  <c r="AC1071" i="1"/>
  <c r="AD1071" i="1" s="1"/>
  <c r="AC1091" i="1"/>
  <c r="AD1091" i="1" s="1"/>
  <c r="AC1101" i="1"/>
  <c r="AD1101" i="1" s="1"/>
  <c r="AE1047" i="1"/>
  <c r="AE1059" i="1"/>
  <c r="AE1060" i="1"/>
  <c r="AE1061" i="1"/>
  <c r="AE1070" i="1"/>
  <c r="AE1071" i="1"/>
  <c r="AE1091" i="1"/>
  <c r="AE1101" i="1"/>
  <c r="AG1047" i="1"/>
  <c r="AI1047" i="1" s="1"/>
  <c r="AG1059" i="1"/>
  <c r="AI1059" i="1" s="1"/>
  <c r="AG1060" i="1"/>
  <c r="AG1061" i="1"/>
  <c r="AJ1061" i="1" s="1"/>
  <c r="AG1070" i="1"/>
  <c r="AH1070" i="1" s="1"/>
  <c r="AG1071" i="1"/>
  <c r="AH1071" i="1" s="1"/>
  <c r="AG1091" i="1"/>
  <c r="AG1101" i="1"/>
  <c r="AL1047" i="1"/>
  <c r="AP1047" i="1" s="1"/>
  <c r="AL1059" i="1"/>
  <c r="AP1059" i="1" s="1"/>
  <c r="AL1060" i="1"/>
  <c r="AP1060" i="1" s="1"/>
  <c r="AL1061" i="1"/>
  <c r="AP1061" i="1" s="1"/>
  <c r="AL1070" i="1"/>
  <c r="AL1071" i="1"/>
  <c r="AL1091" i="1"/>
  <c r="AP1091" i="1" s="1"/>
  <c r="AL1101" i="1"/>
  <c r="AP1101" i="1" s="1"/>
  <c r="AN1047" i="1"/>
  <c r="AO1047" i="1" s="1"/>
  <c r="AN1059" i="1"/>
  <c r="AO1059" i="1" s="1"/>
  <c r="AN1060" i="1"/>
  <c r="AO1060" i="1" s="1"/>
  <c r="AN1061" i="1"/>
  <c r="AO1061" i="1" s="1"/>
  <c r="AN1070" i="1"/>
  <c r="AO1070" i="1" s="1"/>
  <c r="AN1071" i="1"/>
  <c r="AO1071" i="1" s="1"/>
  <c r="AN1091" i="1"/>
  <c r="AO1091" i="1" s="1"/>
  <c r="AN1101" i="1"/>
  <c r="AO1101" i="1" s="1"/>
  <c r="AQ1047" i="1"/>
  <c r="AR1047" i="1" s="1"/>
  <c r="AQ1059" i="1"/>
  <c r="AR1059" i="1" s="1"/>
  <c r="AQ1060" i="1"/>
  <c r="AR1060" i="1" s="1"/>
  <c r="AQ1061" i="1"/>
  <c r="AR1061" i="1" s="1"/>
  <c r="AQ1070" i="1"/>
  <c r="AR1070" i="1" s="1"/>
  <c r="AQ1071" i="1"/>
  <c r="AR1071" i="1" s="1"/>
  <c r="AQ1091" i="1"/>
  <c r="AR1091" i="1" s="1"/>
  <c r="AQ1101" i="1"/>
  <c r="AR1101" i="1" s="1"/>
  <c r="AW1047" i="1"/>
  <c r="AX1047" i="1" s="1"/>
  <c r="AW1059" i="1"/>
  <c r="AF1059" i="1" s="1"/>
  <c r="AW1060" i="1"/>
  <c r="AF1060" i="1" s="1"/>
  <c r="AW1061" i="1"/>
  <c r="AF1061" i="1" s="1"/>
  <c r="AW1070" i="1"/>
  <c r="AF1070" i="1" s="1"/>
  <c r="AW1071" i="1"/>
  <c r="AW1091" i="1"/>
  <c r="AW1101" i="1"/>
  <c r="AF1101" i="1" s="1"/>
  <c r="AY1047" i="1"/>
  <c r="AZ1047" i="1" s="1"/>
  <c r="AY1059" i="1"/>
  <c r="AZ1059" i="1" s="1"/>
  <c r="AY1060" i="1"/>
  <c r="AZ1060" i="1" s="1"/>
  <c r="AY1061" i="1"/>
  <c r="AZ1061" i="1" s="1"/>
  <c r="AY1070" i="1"/>
  <c r="AZ1070" i="1" s="1"/>
  <c r="AY1071" i="1"/>
  <c r="AZ1071" i="1" s="1"/>
  <c r="AY1091" i="1"/>
  <c r="AZ1091" i="1" s="1"/>
  <c r="AY1101" i="1"/>
  <c r="AZ1101" i="1" s="1"/>
  <c r="BB1047" i="1"/>
  <c r="BC1047" i="1" s="1"/>
  <c r="BB1059" i="1"/>
  <c r="BC1059" i="1" s="1"/>
  <c r="BB1060" i="1"/>
  <c r="BC1060" i="1" s="1"/>
  <c r="BB1061" i="1"/>
  <c r="BC1061" i="1" s="1"/>
  <c r="BB1070" i="1"/>
  <c r="BC1070" i="1" s="1"/>
  <c r="BB1071" i="1"/>
  <c r="BC1071" i="1" s="1"/>
  <c r="BB1091" i="1"/>
  <c r="BC1091" i="1" s="1"/>
  <c r="BB1101" i="1"/>
  <c r="BC1101" i="1" s="1"/>
  <c r="BE1047" i="1"/>
  <c r="BE1059" i="1"/>
  <c r="BE1060" i="1"/>
  <c r="BE1061" i="1"/>
  <c r="BE1070" i="1"/>
  <c r="BE1071" i="1"/>
  <c r="BE1091" i="1"/>
  <c r="BE1101" i="1"/>
  <c r="BF1047" i="1"/>
  <c r="BF1059" i="1"/>
  <c r="BF1060" i="1"/>
  <c r="BF1061" i="1"/>
  <c r="BF1070" i="1"/>
  <c r="BF1071" i="1"/>
  <c r="BF1091" i="1"/>
  <c r="BF1101" i="1"/>
  <c r="Z1007" i="1"/>
  <c r="Z1010" i="1"/>
  <c r="Z1013" i="1"/>
  <c r="Z1025" i="1"/>
  <c r="Z1026" i="1"/>
  <c r="AA1007" i="1"/>
  <c r="AS1007" i="1" s="1"/>
  <c r="AU1007" i="1" s="1"/>
  <c r="AA1010" i="1"/>
  <c r="X1010" i="1" s="1"/>
  <c r="AA1013" i="1"/>
  <c r="AS1013" i="1" s="1"/>
  <c r="AA1025" i="1"/>
  <c r="W1025" i="1" s="1"/>
  <c r="AA1026" i="1"/>
  <c r="AS1026" i="1" s="1"/>
  <c r="AB1007" i="1"/>
  <c r="AB1010" i="1"/>
  <c r="AB1013" i="1"/>
  <c r="AB1025" i="1"/>
  <c r="AB1026" i="1"/>
  <c r="AC1007" i="1"/>
  <c r="AD1007" i="1" s="1"/>
  <c r="AC1010" i="1"/>
  <c r="AD1010" i="1" s="1"/>
  <c r="AC1013" i="1"/>
  <c r="AD1013" i="1" s="1"/>
  <c r="AC1025" i="1"/>
  <c r="AD1025" i="1" s="1"/>
  <c r="AC1026" i="1"/>
  <c r="AD1026" i="1" s="1"/>
  <c r="AE1007" i="1"/>
  <c r="AE1010" i="1"/>
  <c r="AE1013" i="1"/>
  <c r="AE1025" i="1"/>
  <c r="AE1026" i="1"/>
  <c r="AG1007" i="1"/>
  <c r="AK1007" i="1" s="1"/>
  <c r="AG1010" i="1"/>
  <c r="AH1010" i="1" s="1"/>
  <c r="AG1013" i="1"/>
  <c r="AH1013" i="1" s="1"/>
  <c r="AG1025" i="1"/>
  <c r="AH1025" i="1" s="1"/>
  <c r="AG1026" i="1"/>
  <c r="AI1026" i="1" s="1"/>
  <c r="AL1007" i="1"/>
  <c r="AM1007" i="1" s="1"/>
  <c r="AL1010" i="1"/>
  <c r="AM1010" i="1" s="1"/>
  <c r="AL1013" i="1"/>
  <c r="AM1013" i="1" s="1"/>
  <c r="AL1025" i="1"/>
  <c r="AP1025" i="1" s="1"/>
  <c r="AL1026" i="1"/>
  <c r="AP1026" i="1" s="1"/>
  <c r="AN1007" i="1"/>
  <c r="AO1007" i="1" s="1"/>
  <c r="AN1010" i="1"/>
  <c r="AO1010" i="1" s="1"/>
  <c r="AN1013" i="1"/>
  <c r="AO1013" i="1" s="1"/>
  <c r="AN1025" i="1"/>
  <c r="AO1025" i="1" s="1"/>
  <c r="AN1026" i="1"/>
  <c r="AO1026" i="1" s="1"/>
  <c r="AQ1007" i="1"/>
  <c r="AR1007" i="1" s="1"/>
  <c r="AQ1010" i="1"/>
  <c r="AR1010" i="1" s="1"/>
  <c r="AQ1013" i="1"/>
  <c r="AR1013" i="1" s="1"/>
  <c r="AQ1025" i="1"/>
  <c r="AR1025" i="1" s="1"/>
  <c r="AQ1026" i="1"/>
  <c r="AR1026" i="1" s="1"/>
  <c r="AW1007" i="1"/>
  <c r="AF1007" i="1" s="1"/>
  <c r="AW1010" i="1"/>
  <c r="AF1010" i="1" s="1"/>
  <c r="AW1013" i="1"/>
  <c r="AX1013" i="1" s="1"/>
  <c r="AW1025" i="1"/>
  <c r="AX1025" i="1" s="1"/>
  <c r="AW1026" i="1"/>
  <c r="AF1026" i="1" s="1"/>
  <c r="AY1007" i="1"/>
  <c r="AZ1007" i="1" s="1"/>
  <c r="AY1010" i="1"/>
  <c r="AZ1010" i="1" s="1"/>
  <c r="AY1013" i="1"/>
  <c r="AZ1013" i="1" s="1"/>
  <c r="AY1025" i="1"/>
  <c r="AZ1025" i="1" s="1"/>
  <c r="AY1026" i="1"/>
  <c r="AZ1026" i="1" s="1"/>
  <c r="BB1007" i="1"/>
  <c r="BC1007" i="1" s="1"/>
  <c r="BB1010" i="1"/>
  <c r="BC1010" i="1" s="1"/>
  <c r="BB1013" i="1"/>
  <c r="BC1013" i="1" s="1"/>
  <c r="BB1025" i="1"/>
  <c r="BC1025" i="1" s="1"/>
  <c r="BB1026" i="1"/>
  <c r="BC1026" i="1" s="1"/>
  <c r="BE1007" i="1"/>
  <c r="BE1010" i="1"/>
  <c r="BE1013" i="1"/>
  <c r="BE1025" i="1"/>
  <c r="BE1026" i="1"/>
  <c r="BF1007" i="1"/>
  <c r="BF1010" i="1"/>
  <c r="BF1013" i="1"/>
  <c r="BF1025" i="1"/>
  <c r="BF1026" i="1"/>
  <c r="Z971" i="1"/>
  <c r="Z988" i="1"/>
  <c r="Z989" i="1"/>
  <c r="Z992" i="1"/>
  <c r="AA971" i="1"/>
  <c r="X971" i="1" s="1"/>
  <c r="AA988" i="1"/>
  <c r="X988" i="1" s="1"/>
  <c r="AA989" i="1"/>
  <c r="X989" i="1" s="1"/>
  <c r="AA992" i="1"/>
  <c r="W992" i="1" s="1"/>
  <c r="AB971" i="1"/>
  <c r="AB988" i="1"/>
  <c r="AB989" i="1"/>
  <c r="AB992" i="1"/>
  <c r="AC971" i="1"/>
  <c r="AD971" i="1" s="1"/>
  <c r="AC988" i="1"/>
  <c r="AD988" i="1" s="1"/>
  <c r="AC989" i="1"/>
  <c r="AD989" i="1" s="1"/>
  <c r="AC992" i="1"/>
  <c r="AD992" i="1" s="1"/>
  <c r="AE971" i="1"/>
  <c r="AE988" i="1"/>
  <c r="AE989" i="1"/>
  <c r="AE992" i="1"/>
  <c r="AG971" i="1"/>
  <c r="AH971" i="1" s="1"/>
  <c r="AG988" i="1"/>
  <c r="AJ988" i="1" s="1"/>
  <c r="AG989" i="1"/>
  <c r="AG992" i="1"/>
  <c r="AH992" i="1" s="1"/>
  <c r="AL971" i="1"/>
  <c r="AM971" i="1" s="1"/>
  <c r="AL988" i="1"/>
  <c r="AM988" i="1" s="1"/>
  <c r="AL989" i="1"/>
  <c r="AM989" i="1" s="1"/>
  <c r="AL992" i="1"/>
  <c r="AM992" i="1" s="1"/>
  <c r="AN971" i="1"/>
  <c r="AO971" i="1" s="1"/>
  <c r="AN988" i="1"/>
  <c r="AO988" i="1" s="1"/>
  <c r="AN989" i="1"/>
  <c r="AO989" i="1" s="1"/>
  <c r="AN992" i="1"/>
  <c r="AO992" i="1" s="1"/>
  <c r="AQ971" i="1"/>
  <c r="AR971" i="1" s="1"/>
  <c r="AQ988" i="1"/>
  <c r="AR988" i="1" s="1"/>
  <c r="AQ989" i="1"/>
  <c r="AR989" i="1" s="1"/>
  <c r="AQ992" i="1"/>
  <c r="AR992" i="1" s="1"/>
  <c r="AW971" i="1"/>
  <c r="AF971" i="1" s="1"/>
  <c r="AW988" i="1"/>
  <c r="AF988" i="1" s="1"/>
  <c r="AW989" i="1"/>
  <c r="AF989" i="1" s="1"/>
  <c r="AW992" i="1"/>
  <c r="AF992" i="1" s="1"/>
  <c r="AY971" i="1"/>
  <c r="AZ971" i="1" s="1"/>
  <c r="AY988" i="1"/>
  <c r="AZ988" i="1" s="1"/>
  <c r="AY989" i="1"/>
  <c r="AZ989" i="1" s="1"/>
  <c r="AY992" i="1"/>
  <c r="AZ992" i="1" s="1"/>
  <c r="BB971" i="1"/>
  <c r="BC971" i="1" s="1"/>
  <c r="BB988" i="1"/>
  <c r="BC988" i="1" s="1"/>
  <c r="BB989" i="1"/>
  <c r="BC989" i="1" s="1"/>
  <c r="BB992" i="1"/>
  <c r="BC992" i="1" s="1"/>
  <c r="BE971" i="1"/>
  <c r="BE988" i="1"/>
  <c r="BE989" i="1"/>
  <c r="BE992" i="1"/>
  <c r="BF971" i="1"/>
  <c r="BF988" i="1"/>
  <c r="BF989" i="1"/>
  <c r="BF992" i="1"/>
  <c r="Z1014" i="1"/>
  <c r="AA1014" i="1"/>
  <c r="X1014" i="1" s="1"/>
  <c r="AB1014" i="1"/>
  <c r="AC1014" i="1"/>
  <c r="AD1014" i="1" s="1"/>
  <c r="AE1014" i="1"/>
  <c r="AG1014" i="1"/>
  <c r="AI1014" i="1" s="1"/>
  <c r="AL1014" i="1"/>
  <c r="AM1014" i="1" s="1"/>
  <c r="AN1014" i="1"/>
  <c r="AO1014" i="1" s="1"/>
  <c r="AQ1014" i="1"/>
  <c r="AR1014" i="1" s="1"/>
  <c r="AW1014" i="1"/>
  <c r="AF1014" i="1" s="1"/>
  <c r="AY1014" i="1"/>
  <c r="AZ1014" i="1" s="1"/>
  <c r="BB1014" i="1"/>
  <c r="BC1014" i="1" s="1"/>
  <c r="BE1014" i="1"/>
  <c r="BF1014" i="1"/>
  <c r="Z921" i="1"/>
  <c r="Z929" i="1"/>
  <c r="Z947" i="1"/>
  <c r="Z948" i="1"/>
  <c r="Z949" i="1"/>
  <c r="Z950" i="1"/>
  <c r="Z956" i="1"/>
  <c r="Z960" i="1"/>
  <c r="AA921" i="1"/>
  <c r="W921" i="1" s="1"/>
  <c r="AA929" i="1"/>
  <c r="AS929" i="1" s="1"/>
  <c r="AA947" i="1"/>
  <c r="W947" i="1" s="1"/>
  <c r="AA948" i="1"/>
  <c r="W948" i="1" s="1"/>
  <c r="AA949" i="1"/>
  <c r="W949" i="1" s="1"/>
  <c r="AA950" i="1"/>
  <c r="AA956" i="1"/>
  <c r="W956" i="1" s="1"/>
  <c r="AA960" i="1"/>
  <c r="W960" i="1" s="1"/>
  <c r="AB921" i="1"/>
  <c r="AB929" i="1"/>
  <c r="AB947" i="1"/>
  <c r="AB948" i="1"/>
  <c r="AB949" i="1"/>
  <c r="AB950" i="1"/>
  <c r="AB956" i="1"/>
  <c r="AB960" i="1"/>
  <c r="AC921" i="1"/>
  <c r="AD921" i="1" s="1"/>
  <c r="AC929" i="1"/>
  <c r="AD929" i="1" s="1"/>
  <c r="AC947" i="1"/>
  <c r="AD947" i="1" s="1"/>
  <c r="AC948" i="1"/>
  <c r="AD948" i="1" s="1"/>
  <c r="AC949" i="1"/>
  <c r="AD949" i="1" s="1"/>
  <c r="AC950" i="1"/>
  <c r="AD950" i="1" s="1"/>
  <c r="AC956" i="1"/>
  <c r="AD956" i="1" s="1"/>
  <c r="AC960" i="1"/>
  <c r="AD960" i="1" s="1"/>
  <c r="AE921" i="1"/>
  <c r="AE929" i="1"/>
  <c r="AE947" i="1"/>
  <c r="AE948" i="1"/>
  <c r="AE949" i="1"/>
  <c r="AE950" i="1"/>
  <c r="AE956" i="1"/>
  <c r="AE960" i="1"/>
  <c r="AG921" i="1"/>
  <c r="AI921" i="1" s="1"/>
  <c r="AG929" i="1"/>
  <c r="AI929" i="1" s="1"/>
  <c r="AG947" i="1"/>
  <c r="AG948" i="1"/>
  <c r="AI948" i="1" s="1"/>
  <c r="AG949" i="1"/>
  <c r="AG950" i="1"/>
  <c r="AI950" i="1" s="1"/>
  <c r="AG956" i="1"/>
  <c r="AK956" i="1" s="1"/>
  <c r="AG960" i="1"/>
  <c r="AJ960" i="1" s="1"/>
  <c r="AL921" i="1"/>
  <c r="AL929" i="1"/>
  <c r="AL947" i="1"/>
  <c r="AP947" i="1" s="1"/>
  <c r="AL948" i="1"/>
  <c r="AP948" i="1" s="1"/>
  <c r="AL949" i="1"/>
  <c r="AM949" i="1" s="1"/>
  <c r="AL950" i="1"/>
  <c r="AP950" i="1" s="1"/>
  <c r="AL956" i="1"/>
  <c r="AP956" i="1" s="1"/>
  <c r="AL960" i="1"/>
  <c r="AP960" i="1" s="1"/>
  <c r="AN921" i="1"/>
  <c r="AO921" i="1" s="1"/>
  <c r="AN929" i="1"/>
  <c r="AO929" i="1" s="1"/>
  <c r="AN947" i="1"/>
  <c r="AO947" i="1" s="1"/>
  <c r="AN948" i="1"/>
  <c r="AO948" i="1" s="1"/>
  <c r="AN949" i="1"/>
  <c r="AO949" i="1" s="1"/>
  <c r="AN950" i="1"/>
  <c r="AO950" i="1" s="1"/>
  <c r="AN956" i="1"/>
  <c r="AO956" i="1" s="1"/>
  <c r="AN960" i="1"/>
  <c r="AO960" i="1" s="1"/>
  <c r="AQ921" i="1"/>
  <c r="AR921" i="1" s="1"/>
  <c r="AQ929" i="1"/>
  <c r="AR929" i="1" s="1"/>
  <c r="AQ947" i="1"/>
  <c r="AR947" i="1" s="1"/>
  <c r="AQ948" i="1"/>
  <c r="AR948" i="1" s="1"/>
  <c r="AQ949" i="1"/>
  <c r="AR949" i="1" s="1"/>
  <c r="AQ950" i="1"/>
  <c r="AR950" i="1" s="1"/>
  <c r="AQ956" i="1"/>
  <c r="AR956" i="1" s="1"/>
  <c r="AQ960" i="1"/>
  <c r="AR960" i="1" s="1"/>
  <c r="AW921" i="1"/>
  <c r="AF921" i="1" s="1"/>
  <c r="AW929" i="1"/>
  <c r="AW947" i="1"/>
  <c r="AF947" i="1" s="1"/>
  <c r="AW948" i="1"/>
  <c r="AF948" i="1" s="1"/>
  <c r="AW949" i="1"/>
  <c r="AF949" i="1" s="1"/>
  <c r="AW950" i="1"/>
  <c r="AF950" i="1" s="1"/>
  <c r="AW956" i="1"/>
  <c r="AF956" i="1" s="1"/>
  <c r="AW960" i="1"/>
  <c r="AF960" i="1" s="1"/>
  <c r="AY921" i="1"/>
  <c r="AZ921" i="1" s="1"/>
  <c r="AY929" i="1"/>
  <c r="AZ929" i="1" s="1"/>
  <c r="AY947" i="1"/>
  <c r="AZ947" i="1" s="1"/>
  <c r="AY948" i="1"/>
  <c r="AZ948" i="1" s="1"/>
  <c r="AY949" i="1"/>
  <c r="AZ949" i="1" s="1"/>
  <c r="AY950" i="1"/>
  <c r="AZ950" i="1" s="1"/>
  <c r="AY956" i="1"/>
  <c r="AZ956" i="1" s="1"/>
  <c r="AY960" i="1"/>
  <c r="AZ960" i="1" s="1"/>
  <c r="BB921" i="1"/>
  <c r="BC921" i="1" s="1"/>
  <c r="BB929" i="1"/>
  <c r="BC929" i="1" s="1"/>
  <c r="BB947" i="1"/>
  <c r="BC947" i="1" s="1"/>
  <c r="BB948" i="1"/>
  <c r="BC948" i="1" s="1"/>
  <c r="BB949" i="1"/>
  <c r="BC949" i="1" s="1"/>
  <c r="BB950" i="1"/>
  <c r="BC950" i="1" s="1"/>
  <c r="BB956" i="1"/>
  <c r="BC956" i="1" s="1"/>
  <c r="BB960" i="1"/>
  <c r="BC960" i="1" s="1"/>
  <c r="BE921" i="1"/>
  <c r="BE929" i="1"/>
  <c r="BE947" i="1"/>
  <c r="BE948" i="1"/>
  <c r="BE949" i="1"/>
  <c r="BE950" i="1"/>
  <c r="BE956" i="1"/>
  <c r="BE960" i="1"/>
  <c r="BF921" i="1"/>
  <c r="BF929" i="1"/>
  <c r="BF947" i="1"/>
  <c r="BF948" i="1"/>
  <c r="BF949" i="1"/>
  <c r="BF950" i="1"/>
  <c r="BF956" i="1"/>
  <c r="BF960" i="1"/>
  <c r="Z885" i="1"/>
  <c r="Z896" i="1"/>
  <c r="Z900" i="1"/>
  <c r="Z897" i="1"/>
  <c r="Z913" i="1"/>
  <c r="Z914" i="1"/>
  <c r="Z915" i="1"/>
  <c r="Z916" i="1"/>
  <c r="Z917" i="1"/>
  <c r="Z918" i="1"/>
  <c r="Z919" i="1"/>
  <c r="AA885" i="1"/>
  <c r="AS885" i="1" s="1"/>
  <c r="AA896" i="1"/>
  <c r="AS896" i="1" s="1"/>
  <c r="AA900" i="1"/>
  <c r="AS900" i="1" s="1"/>
  <c r="AA897" i="1"/>
  <c r="X897" i="1" s="1"/>
  <c r="AA913" i="1"/>
  <c r="W913" i="1" s="1"/>
  <c r="AA914" i="1"/>
  <c r="W914" i="1" s="1"/>
  <c r="AA915" i="1"/>
  <c r="AS915" i="1" s="1"/>
  <c r="AV915" i="1" s="1"/>
  <c r="AA916" i="1"/>
  <c r="AS916" i="1" s="1"/>
  <c r="AV916" i="1" s="1"/>
  <c r="AA917" i="1"/>
  <c r="AS917" i="1" s="1"/>
  <c r="AA918" i="1"/>
  <c r="AS918" i="1" s="1"/>
  <c r="AA919" i="1"/>
  <c r="AS919" i="1" s="1"/>
  <c r="AB885" i="1"/>
  <c r="AB896" i="1"/>
  <c r="AB900" i="1"/>
  <c r="AB897" i="1"/>
  <c r="AB913" i="1"/>
  <c r="AB914" i="1"/>
  <c r="AB915" i="1"/>
  <c r="AB916" i="1"/>
  <c r="AB917" i="1"/>
  <c r="AB918" i="1"/>
  <c r="AB919" i="1"/>
  <c r="AC885" i="1"/>
  <c r="AD885" i="1" s="1"/>
  <c r="AC896" i="1"/>
  <c r="AD896" i="1" s="1"/>
  <c r="AC900" i="1"/>
  <c r="AD900" i="1" s="1"/>
  <c r="AC897" i="1"/>
  <c r="AD897" i="1" s="1"/>
  <c r="AC913" i="1"/>
  <c r="AD913" i="1" s="1"/>
  <c r="AC914" i="1"/>
  <c r="AD914" i="1" s="1"/>
  <c r="AC915" i="1"/>
  <c r="AD915" i="1" s="1"/>
  <c r="AC916" i="1"/>
  <c r="AD916" i="1" s="1"/>
  <c r="AC917" i="1"/>
  <c r="AD917" i="1" s="1"/>
  <c r="AC918" i="1"/>
  <c r="AD918" i="1" s="1"/>
  <c r="AC919" i="1"/>
  <c r="AD919" i="1" s="1"/>
  <c r="AE885" i="1"/>
  <c r="AE896" i="1"/>
  <c r="AE900" i="1"/>
  <c r="AE897" i="1"/>
  <c r="AE913" i="1"/>
  <c r="AE914" i="1"/>
  <c r="AE915" i="1"/>
  <c r="AE916" i="1"/>
  <c r="AE917" i="1"/>
  <c r="AE918" i="1"/>
  <c r="AE919" i="1"/>
  <c r="AG885" i="1"/>
  <c r="AH885" i="1" s="1"/>
  <c r="AG896" i="1"/>
  <c r="AI896" i="1" s="1"/>
  <c r="AG900" i="1"/>
  <c r="AH900" i="1" s="1"/>
  <c r="AG897" i="1"/>
  <c r="AH897" i="1" s="1"/>
  <c r="AG913" i="1"/>
  <c r="AK913" i="1" s="1"/>
  <c r="AG914" i="1"/>
  <c r="AI914" i="1" s="1"/>
  <c r="AG915" i="1"/>
  <c r="AK915" i="1" s="1"/>
  <c r="AG916" i="1"/>
  <c r="AH916" i="1" s="1"/>
  <c r="AG917" i="1"/>
  <c r="AH917" i="1" s="1"/>
  <c r="AG918" i="1"/>
  <c r="AH918" i="1" s="1"/>
  <c r="AG919" i="1"/>
  <c r="AI919" i="1" s="1"/>
  <c r="AL885" i="1"/>
  <c r="AM885" i="1" s="1"/>
  <c r="AL896" i="1"/>
  <c r="AM896" i="1" s="1"/>
  <c r="AL900" i="1"/>
  <c r="AM900" i="1" s="1"/>
  <c r="AL897" i="1"/>
  <c r="AP897" i="1" s="1"/>
  <c r="AL913" i="1"/>
  <c r="AP913" i="1" s="1"/>
  <c r="AL914" i="1"/>
  <c r="AP914" i="1" s="1"/>
  <c r="AL915" i="1"/>
  <c r="AP915" i="1" s="1"/>
  <c r="AL916" i="1"/>
  <c r="AP916" i="1" s="1"/>
  <c r="AL917" i="1"/>
  <c r="AM917" i="1" s="1"/>
  <c r="AL918" i="1"/>
  <c r="AM918" i="1" s="1"/>
  <c r="AL919" i="1"/>
  <c r="AM919" i="1" s="1"/>
  <c r="AN885" i="1"/>
  <c r="AO885" i="1" s="1"/>
  <c r="AN896" i="1"/>
  <c r="AO896" i="1" s="1"/>
  <c r="AN900" i="1"/>
  <c r="AO900" i="1" s="1"/>
  <c r="AN897" i="1"/>
  <c r="AO897" i="1" s="1"/>
  <c r="AN913" i="1"/>
  <c r="AO913" i="1" s="1"/>
  <c r="AN914" i="1"/>
  <c r="AO914" i="1" s="1"/>
  <c r="AN915" i="1"/>
  <c r="AO915" i="1" s="1"/>
  <c r="AN916" i="1"/>
  <c r="AO916" i="1" s="1"/>
  <c r="AN917" i="1"/>
  <c r="AO917" i="1" s="1"/>
  <c r="AN918" i="1"/>
  <c r="AO918" i="1" s="1"/>
  <c r="AN919" i="1"/>
  <c r="AO919" i="1" s="1"/>
  <c r="AQ885" i="1"/>
  <c r="AR885" i="1" s="1"/>
  <c r="AQ896" i="1"/>
  <c r="AR896" i="1" s="1"/>
  <c r="AQ900" i="1"/>
  <c r="AR900" i="1" s="1"/>
  <c r="AQ897" i="1"/>
  <c r="AR897" i="1" s="1"/>
  <c r="AQ913" i="1"/>
  <c r="AR913" i="1" s="1"/>
  <c r="AQ914" i="1"/>
  <c r="AR914" i="1" s="1"/>
  <c r="AQ915" i="1"/>
  <c r="AR915" i="1" s="1"/>
  <c r="AQ916" i="1"/>
  <c r="AR916" i="1" s="1"/>
  <c r="AQ917" i="1"/>
  <c r="AR917" i="1" s="1"/>
  <c r="AQ918" i="1"/>
  <c r="AR918" i="1" s="1"/>
  <c r="AQ919" i="1"/>
  <c r="AR919" i="1" s="1"/>
  <c r="AW885" i="1"/>
  <c r="AX885" i="1" s="1"/>
  <c r="AW896" i="1"/>
  <c r="AF896" i="1" s="1"/>
  <c r="AW900" i="1"/>
  <c r="AW897" i="1"/>
  <c r="BA897" i="1" s="1"/>
  <c r="AW913" i="1"/>
  <c r="AF913" i="1" s="1"/>
  <c r="AW914" i="1"/>
  <c r="AF914" i="1" s="1"/>
  <c r="AW915" i="1"/>
  <c r="BA915" i="1" s="1"/>
  <c r="AW916" i="1"/>
  <c r="AX916" i="1" s="1"/>
  <c r="AW917" i="1"/>
  <c r="AX917" i="1" s="1"/>
  <c r="AW918" i="1"/>
  <c r="BA918" i="1" s="1"/>
  <c r="AW919" i="1"/>
  <c r="AX919" i="1" s="1"/>
  <c r="AY885" i="1"/>
  <c r="AZ885" i="1" s="1"/>
  <c r="AY896" i="1"/>
  <c r="AZ896" i="1" s="1"/>
  <c r="AY900" i="1"/>
  <c r="AZ900" i="1" s="1"/>
  <c r="AY897" i="1"/>
  <c r="AZ897" i="1" s="1"/>
  <c r="AY913" i="1"/>
  <c r="AZ913" i="1" s="1"/>
  <c r="AY914" i="1"/>
  <c r="AZ914" i="1" s="1"/>
  <c r="AY915" i="1"/>
  <c r="AZ915" i="1" s="1"/>
  <c r="AY916" i="1"/>
  <c r="AZ916" i="1" s="1"/>
  <c r="AY917" i="1"/>
  <c r="AZ917" i="1" s="1"/>
  <c r="AY918" i="1"/>
  <c r="AZ918" i="1" s="1"/>
  <c r="AY919" i="1"/>
  <c r="AZ919" i="1" s="1"/>
  <c r="BB885" i="1"/>
  <c r="BC885" i="1" s="1"/>
  <c r="BB896" i="1"/>
  <c r="BC896" i="1" s="1"/>
  <c r="BB900" i="1"/>
  <c r="BC900" i="1" s="1"/>
  <c r="BB897" i="1"/>
  <c r="BC897" i="1" s="1"/>
  <c r="BB913" i="1"/>
  <c r="BC913" i="1" s="1"/>
  <c r="BB914" i="1"/>
  <c r="BC914" i="1" s="1"/>
  <c r="BB915" i="1"/>
  <c r="BC915" i="1" s="1"/>
  <c r="BB916" i="1"/>
  <c r="BC916" i="1" s="1"/>
  <c r="BB917" i="1"/>
  <c r="BC917" i="1" s="1"/>
  <c r="BB918" i="1"/>
  <c r="BC918" i="1" s="1"/>
  <c r="BB919" i="1"/>
  <c r="BC919" i="1" s="1"/>
  <c r="BE885" i="1"/>
  <c r="BE896" i="1"/>
  <c r="BE900" i="1"/>
  <c r="BE897" i="1"/>
  <c r="BE913" i="1"/>
  <c r="BE914" i="1"/>
  <c r="BE915" i="1"/>
  <c r="BE916" i="1"/>
  <c r="BE917" i="1"/>
  <c r="BE918" i="1"/>
  <c r="BE919" i="1"/>
  <c r="BF885" i="1"/>
  <c r="BF896" i="1"/>
  <c r="BF900" i="1"/>
  <c r="BF897" i="1"/>
  <c r="BF913" i="1"/>
  <c r="BF914" i="1"/>
  <c r="BF915" i="1"/>
  <c r="BF916" i="1"/>
  <c r="BF917" i="1"/>
  <c r="BF918" i="1"/>
  <c r="BF919" i="1"/>
  <c r="Z874" i="1"/>
  <c r="Z879" i="1"/>
  <c r="AA874" i="1"/>
  <c r="W874" i="1" s="1"/>
  <c r="AA879" i="1"/>
  <c r="AS879" i="1" s="1"/>
  <c r="AU879" i="1" s="1"/>
  <c r="AB874" i="1"/>
  <c r="AB879" i="1"/>
  <c r="AC874" i="1"/>
  <c r="AD874" i="1" s="1"/>
  <c r="AC879" i="1"/>
  <c r="AD879" i="1" s="1"/>
  <c r="AE874" i="1"/>
  <c r="AE879" i="1"/>
  <c r="AG874" i="1"/>
  <c r="AI874" i="1" s="1"/>
  <c r="AG879" i="1"/>
  <c r="AI879" i="1" s="1"/>
  <c r="AL874" i="1"/>
  <c r="AM874" i="1" s="1"/>
  <c r="AL879" i="1"/>
  <c r="AM879" i="1" s="1"/>
  <c r="AN874" i="1"/>
  <c r="AO874" i="1" s="1"/>
  <c r="AN879" i="1"/>
  <c r="AO879" i="1" s="1"/>
  <c r="AQ874" i="1"/>
  <c r="AR874" i="1" s="1"/>
  <c r="AQ879" i="1"/>
  <c r="AR879" i="1" s="1"/>
  <c r="AW874" i="1"/>
  <c r="AF874" i="1" s="1"/>
  <c r="AW879" i="1"/>
  <c r="AF879" i="1" s="1"/>
  <c r="AY874" i="1"/>
  <c r="AZ874" i="1" s="1"/>
  <c r="AY879" i="1"/>
  <c r="AZ879" i="1" s="1"/>
  <c r="BB874" i="1"/>
  <c r="BC874" i="1" s="1"/>
  <c r="BB879" i="1"/>
  <c r="BC879" i="1" s="1"/>
  <c r="BE874" i="1"/>
  <c r="BE879" i="1"/>
  <c r="BF874" i="1"/>
  <c r="BF879" i="1"/>
  <c r="Z871" i="1"/>
  <c r="Z872" i="1"/>
  <c r="Z873" i="1"/>
  <c r="AA871" i="1"/>
  <c r="AS871" i="1" s="1"/>
  <c r="AA872" i="1"/>
  <c r="AS872" i="1" s="1"/>
  <c r="AA873" i="1"/>
  <c r="X873" i="1" s="1"/>
  <c r="AB871" i="1"/>
  <c r="AB872" i="1"/>
  <c r="AB873" i="1"/>
  <c r="AC871" i="1"/>
  <c r="AD871" i="1" s="1"/>
  <c r="AC872" i="1"/>
  <c r="AD872" i="1" s="1"/>
  <c r="AC873" i="1"/>
  <c r="AD873" i="1" s="1"/>
  <c r="AE871" i="1"/>
  <c r="AE872" i="1"/>
  <c r="AE873" i="1"/>
  <c r="AG871" i="1"/>
  <c r="AH871" i="1" s="1"/>
  <c r="AG872" i="1"/>
  <c r="AJ872" i="1" s="1"/>
  <c r="AG873" i="1"/>
  <c r="AH873" i="1" s="1"/>
  <c r="AL871" i="1"/>
  <c r="AM871" i="1" s="1"/>
  <c r="AL872" i="1"/>
  <c r="AP872" i="1" s="1"/>
  <c r="AL873" i="1"/>
  <c r="AM873" i="1" s="1"/>
  <c r="AN871" i="1"/>
  <c r="AO871" i="1" s="1"/>
  <c r="AN872" i="1"/>
  <c r="AO872" i="1" s="1"/>
  <c r="AN873" i="1"/>
  <c r="AO873" i="1" s="1"/>
  <c r="AQ871" i="1"/>
  <c r="AR871" i="1" s="1"/>
  <c r="AQ872" i="1"/>
  <c r="AR872" i="1" s="1"/>
  <c r="AQ873" i="1"/>
  <c r="AR873" i="1" s="1"/>
  <c r="AW871" i="1"/>
  <c r="AX871" i="1" s="1"/>
  <c r="AW872" i="1"/>
  <c r="AX872" i="1" s="1"/>
  <c r="AW873" i="1"/>
  <c r="AX873" i="1" s="1"/>
  <c r="AY871" i="1"/>
  <c r="AZ871" i="1" s="1"/>
  <c r="AY872" i="1"/>
  <c r="AZ872" i="1" s="1"/>
  <c r="AY873" i="1"/>
  <c r="AZ873" i="1" s="1"/>
  <c r="BB871" i="1"/>
  <c r="BC871" i="1" s="1"/>
  <c r="BB872" i="1"/>
  <c r="BC872" i="1" s="1"/>
  <c r="BB873" i="1"/>
  <c r="BC873" i="1" s="1"/>
  <c r="BE871" i="1"/>
  <c r="BE872" i="1"/>
  <c r="BE873" i="1"/>
  <c r="BF871" i="1"/>
  <c r="BF872" i="1"/>
  <c r="BF873" i="1"/>
  <c r="Z870" i="1"/>
  <c r="AA870" i="1"/>
  <c r="AS870" i="1" s="1"/>
  <c r="AU870" i="1" s="1"/>
  <c r="AB870" i="1"/>
  <c r="AC870" i="1"/>
  <c r="AD870" i="1" s="1"/>
  <c r="AE870" i="1"/>
  <c r="AG870" i="1"/>
  <c r="AH870" i="1" s="1"/>
  <c r="AL870" i="1"/>
  <c r="AM870" i="1" s="1"/>
  <c r="AN870" i="1"/>
  <c r="AO870" i="1" s="1"/>
  <c r="AQ870" i="1"/>
  <c r="AR870" i="1" s="1"/>
  <c r="AW870" i="1"/>
  <c r="AF870" i="1" s="1"/>
  <c r="AY870" i="1"/>
  <c r="AZ870" i="1" s="1"/>
  <c r="BB870" i="1"/>
  <c r="BC870" i="1" s="1"/>
  <c r="BE870" i="1"/>
  <c r="BF870" i="1"/>
  <c r="Z866" i="1"/>
  <c r="Z869" i="1"/>
  <c r="AA866" i="1"/>
  <c r="AS866" i="1" s="1"/>
  <c r="AA869" i="1"/>
  <c r="X869" i="1" s="1"/>
  <c r="AB866" i="1"/>
  <c r="AB869" i="1"/>
  <c r="AC866" i="1"/>
  <c r="AD866" i="1" s="1"/>
  <c r="AC869" i="1"/>
  <c r="AD869" i="1" s="1"/>
  <c r="AE866" i="1"/>
  <c r="AE869" i="1"/>
  <c r="AG866" i="1"/>
  <c r="AH866" i="1" s="1"/>
  <c r="AG869" i="1"/>
  <c r="AI869" i="1" s="1"/>
  <c r="AL866" i="1"/>
  <c r="AM866" i="1" s="1"/>
  <c r="AL869" i="1"/>
  <c r="AM869" i="1" s="1"/>
  <c r="AN866" i="1"/>
  <c r="AO866" i="1" s="1"/>
  <c r="AN869" i="1"/>
  <c r="AO869" i="1" s="1"/>
  <c r="AQ866" i="1"/>
  <c r="AR866" i="1" s="1"/>
  <c r="AQ869" i="1"/>
  <c r="AR869" i="1" s="1"/>
  <c r="AW866" i="1"/>
  <c r="AF866" i="1" s="1"/>
  <c r="AW869" i="1"/>
  <c r="AF869" i="1" s="1"/>
  <c r="AY866" i="1"/>
  <c r="AZ866" i="1" s="1"/>
  <c r="AY869" i="1"/>
  <c r="AZ869" i="1" s="1"/>
  <c r="BB866" i="1"/>
  <c r="BC866" i="1" s="1"/>
  <c r="BB869" i="1"/>
  <c r="BC869" i="1" s="1"/>
  <c r="BE866" i="1"/>
  <c r="BE869" i="1"/>
  <c r="BF866" i="1"/>
  <c r="BF869" i="1"/>
  <c r="Z860" i="1"/>
  <c r="AA860" i="1"/>
  <c r="AS860" i="1" s="1"/>
  <c r="AB860" i="1"/>
  <c r="AC860" i="1"/>
  <c r="AD860" i="1" s="1"/>
  <c r="AE860" i="1"/>
  <c r="AG860" i="1"/>
  <c r="AL860" i="1"/>
  <c r="AM860" i="1" s="1"/>
  <c r="AN860" i="1"/>
  <c r="AO860" i="1" s="1"/>
  <c r="AQ860" i="1"/>
  <c r="AR860" i="1" s="1"/>
  <c r="AW860" i="1"/>
  <c r="AF860" i="1" s="1"/>
  <c r="AY860" i="1"/>
  <c r="AZ860" i="1" s="1"/>
  <c r="BB860" i="1"/>
  <c r="BC860" i="1" s="1"/>
  <c r="BE860" i="1"/>
  <c r="BF860" i="1"/>
  <c r="Z859" i="1"/>
  <c r="Z857" i="1"/>
  <c r="Z858" i="1"/>
  <c r="AA859" i="1"/>
  <c r="W859" i="1" s="1"/>
  <c r="AA857" i="1"/>
  <c r="W857" i="1" s="1"/>
  <c r="AA858" i="1"/>
  <c r="AS858" i="1" s="1"/>
  <c r="AB859" i="1"/>
  <c r="AB857" i="1"/>
  <c r="AB858" i="1"/>
  <c r="AC859" i="1"/>
  <c r="AD859" i="1" s="1"/>
  <c r="AC857" i="1"/>
  <c r="AD857" i="1" s="1"/>
  <c r="AC858" i="1"/>
  <c r="AD858" i="1" s="1"/>
  <c r="AE859" i="1"/>
  <c r="AE857" i="1"/>
  <c r="AE858" i="1"/>
  <c r="AG859" i="1"/>
  <c r="AH859" i="1" s="1"/>
  <c r="AG857" i="1"/>
  <c r="AJ857" i="1" s="1"/>
  <c r="AG858" i="1"/>
  <c r="AL859" i="1"/>
  <c r="AP859" i="1" s="1"/>
  <c r="AL857" i="1"/>
  <c r="AM857" i="1" s="1"/>
  <c r="AL858" i="1"/>
  <c r="AM858" i="1" s="1"/>
  <c r="AN859" i="1"/>
  <c r="AO859" i="1" s="1"/>
  <c r="AN857" i="1"/>
  <c r="AO857" i="1" s="1"/>
  <c r="AN858" i="1"/>
  <c r="AO858" i="1" s="1"/>
  <c r="AQ859" i="1"/>
  <c r="AR859" i="1" s="1"/>
  <c r="AQ857" i="1"/>
  <c r="AR857" i="1" s="1"/>
  <c r="AQ858" i="1"/>
  <c r="AR858" i="1" s="1"/>
  <c r="AW859" i="1"/>
  <c r="AX859" i="1" s="1"/>
  <c r="AW857" i="1"/>
  <c r="AX857" i="1" s="1"/>
  <c r="AW858" i="1"/>
  <c r="AX858" i="1" s="1"/>
  <c r="AY859" i="1"/>
  <c r="AZ859" i="1" s="1"/>
  <c r="AY857" i="1"/>
  <c r="AZ857" i="1" s="1"/>
  <c r="AY858" i="1"/>
  <c r="AZ858" i="1" s="1"/>
  <c r="BB859" i="1"/>
  <c r="BC859" i="1" s="1"/>
  <c r="BB857" i="1"/>
  <c r="BC857" i="1" s="1"/>
  <c r="BB858" i="1"/>
  <c r="BC858" i="1" s="1"/>
  <c r="BE859" i="1"/>
  <c r="BE857" i="1"/>
  <c r="BE858" i="1"/>
  <c r="BF859" i="1"/>
  <c r="BF857" i="1"/>
  <c r="BF858" i="1"/>
  <c r="Z818" i="1"/>
  <c r="Z822" i="1"/>
  <c r="Z826" i="1"/>
  <c r="Z827" i="1"/>
  <c r="Z832" i="1"/>
  <c r="Z846" i="1"/>
  <c r="Z847" i="1"/>
  <c r="Z855" i="1"/>
  <c r="AA818" i="1"/>
  <c r="W818" i="1" s="1"/>
  <c r="AA822" i="1"/>
  <c r="AA826" i="1"/>
  <c r="AS826" i="1" s="1"/>
  <c r="AA827" i="1"/>
  <c r="AS827" i="1" s="1"/>
  <c r="AV827" i="1" s="1"/>
  <c r="AA832" i="1"/>
  <c r="W832" i="1" s="1"/>
  <c r="AA846" i="1"/>
  <c r="W846" i="1" s="1"/>
  <c r="AA847" i="1"/>
  <c r="W847" i="1" s="1"/>
  <c r="AA855" i="1"/>
  <c r="AS855" i="1" s="1"/>
  <c r="AB818" i="1"/>
  <c r="AB822" i="1"/>
  <c r="AB826" i="1"/>
  <c r="AB827" i="1"/>
  <c r="AB832" i="1"/>
  <c r="AB846" i="1"/>
  <c r="AB847" i="1"/>
  <c r="AB855" i="1"/>
  <c r="AC818" i="1"/>
  <c r="AD818" i="1" s="1"/>
  <c r="AC822" i="1"/>
  <c r="AD822" i="1" s="1"/>
  <c r="AC826" i="1"/>
  <c r="AD826" i="1" s="1"/>
  <c r="AC827" i="1"/>
  <c r="AD827" i="1" s="1"/>
  <c r="AC832" i="1"/>
  <c r="AD832" i="1" s="1"/>
  <c r="AC846" i="1"/>
  <c r="AD846" i="1" s="1"/>
  <c r="AC847" i="1"/>
  <c r="AD847" i="1" s="1"/>
  <c r="AC855" i="1"/>
  <c r="AD855" i="1" s="1"/>
  <c r="AE818" i="1"/>
  <c r="AE822" i="1"/>
  <c r="AE826" i="1"/>
  <c r="AE827" i="1"/>
  <c r="AE832" i="1"/>
  <c r="AE846" i="1"/>
  <c r="AE847" i="1"/>
  <c r="AE855" i="1"/>
  <c r="AG818" i="1"/>
  <c r="AG822" i="1"/>
  <c r="AH822" i="1" s="1"/>
  <c r="AG826" i="1"/>
  <c r="AK826" i="1" s="1"/>
  <c r="AG827" i="1"/>
  <c r="AG832" i="1"/>
  <c r="AJ832" i="1" s="1"/>
  <c r="AG846" i="1"/>
  <c r="AK846" i="1" s="1"/>
  <c r="AG847" i="1"/>
  <c r="AG855" i="1"/>
  <c r="AJ855" i="1" s="1"/>
  <c r="AL818" i="1"/>
  <c r="AL822" i="1"/>
  <c r="AP822" i="1" s="1"/>
  <c r="AL826" i="1"/>
  <c r="AP826" i="1" s="1"/>
  <c r="AL827" i="1"/>
  <c r="AP827" i="1" s="1"/>
  <c r="AL832" i="1"/>
  <c r="AP832" i="1" s="1"/>
  <c r="AL846" i="1"/>
  <c r="AL847" i="1"/>
  <c r="AP847" i="1" s="1"/>
  <c r="AL855" i="1"/>
  <c r="AN818" i="1"/>
  <c r="AO818" i="1" s="1"/>
  <c r="AN822" i="1"/>
  <c r="AO822" i="1" s="1"/>
  <c r="AN826" i="1"/>
  <c r="AO826" i="1" s="1"/>
  <c r="AN827" i="1"/>
  <c r="AO827" i="1" s="1"/>
  <c r="AN832" i="1"/>
  <c r="AO832" i="1" s="1"/>
  <c r="AN846" i="1"/>
  <c r="AO846" i="1" s="1"/>
  <c r="AN847" i="1"/>
  <c r="AO847" i="1" s="1"/>
  <c r="AN855" i="1"/>
  <c r="AO855" i="1" s="1"/>
  <c r="AQ818" i="1"/>
  <c r="AR818" i="1" s="1"/>
  <c r="AQ822" i="1"/>
  <c r="AR822" i="1" s="1"/>
  <c r="AQ826" i="1"/>
  <c r="AR826" i="1" s="1"/>
  <c r="AQ827" i="1"/>
  <c r="AR827" i="1" s="1"/>
  <c r="AQ832" i="1"/>
  <c r="AR832" i="1" s="1"/>
  <c r="AQ846" i="1"/>
  <c r="AR846" i="1" s="1"/>
  <c r="AQ847" i="1"/>
  <c r="AR847" i="1" s="1"/>
  <c r="AQ855" i="1"/>
  <c r="AR855" i="1" s="1"/>
  <c r="AW818" i="1"/>
  <c r="AF818" i="1" s="1"/>
  <c r="AW822" i="1"/>
  <c r="AF822" i="1" s="1"/>
  <c r="AW826" i="1"/>
  <c r="AF826" i="1" s="1"/>
  <c r="AW827" i="1"/>
  <c r="AF827" i="1" s="1"/>
  <c r="AW832" i="1"/>
  <c r="AW846" i="1"/>
  <c r="AW847" i="1"/>
  <c r="AF847" i="1" s="1"/>
  <c r="AW855" i="1"/>
  <c r="AF855" i="1" s="1"/>
  <c r="AY818" i="1"/>
  <c r="AZ818" i="1" s="1"/>
  <c r="AY822" i="1"/>
  <c r="AZ822" i="1" s="1"/>
  <c r="AY826" i="1"/>
  <c r="AZ826" i="1" s="1"/>
  <c r="AY827" i="1"/>
  <c r="AZ827" i="1" s="1"/>
  <c r="AY832" i="1"/>
  <c r="AZ832" i="1" s="1"/>
  <c r="AY846" i="1"/>
  <c r="AZ846" i="1" s="1"/>
  <c r="AY847" i="1"/>
  <c r="AZ847" i="1" s="1"/>
  <c r="AY855" i="1"/>
  <c r="AZ855" i="1" s="1"/>
  <c r="BB818" i="1"/>
  <c r="BC818" i="1" s="1"/>
  <c r="BB822" i="1"/>
  <c r="BC822" i="1" s="1"/>
  <c r="BB826" i="1"/>
  <c r="BC826" i="1" s="1"/>
  <c r="BB827" i="1"/>
  <c r="BC827" i="1" s="1"/>
  <c r="BB832" i="1"/>
  <c r="BC832" i="1" s="1"/>
  <c r="BB846" i="1"/>
  <c r="BC846" i="1" s="1"/>
  <c r="BB847" i="1"/>
  <c r="BC847" i="1" s="1"/>
  <c r="BB855" i="1"/>
  <c r="BC855" i="1" s="1"/>
  <c r="BE818" i="1"/>
  <c r="BE822" i="1"/>
  <c r="BE826" i="1"/>
  <c r="BE827" i="1"/>
  <c r="BE832" i="1"/>
  <c r="BE846" i="1"/>
  <c r="BE847" i="1"/>
  <c r="BE855" i="1"/>
  <c r="BF818" i="1"/>
  <c r="BF822" i="1"/>
  <c r="BF826" i="1"/>
  <c r="BF827" i="1"/>
  <c r="BF832" i="1"/>
  <c r="BF846" i="1"/>
  <c r="BF847" i="1"/>
  <c r="BF855" i="1"/>
  <c r="Z815" i="1"/>
  <c r="Z816" i="1"/>
  <c r="Z817" i="1"/>
  <c r="AA815" i="1"/>
  <c r="W815" i="1" s="1"/>
  <c r="AA816" i="1"/>
  <c r="X816" i="1" s="1"/>
  <c r="AA817" i="1"/>
  <c r="X817" i="1" s="1"/>
  <c r="AB815" i="1"/>
  <c r="AB816" i="1"/>
  <c r="AB817" i="1"/>
  <c r="AC815" i="1"/>
  <c r="AD815" i="1" s="1"/>
  <c r="AC816" i="1"/>
  <c r="AD816" i="1" s="1"/>
  <c r="AC817" i="1"/>
  <c r="AD817" i="1" s="1"/>
  <c r="AE815" i="1"/>
  <c r="AE816" i="1"/>
  <c r="AE817" i="1"/>
  <c r="AG815" i="1"/>
  <c r="AH815" i="1" s="1"/>
  <c r="AG816" i="1"/>
  <c r="AK816" i="1" s="1"/>
  <c r="AG817" i="1"/>
  <c r="AI817" i="1" s="1"/>
  <c r="AL815" i="1"/>
  <c r="AM815" i="1" s="1"/>
  <c r="AL816" i="1"/>
  <c r="AP816" i="1" s="1"/>
  <c r="AL817" i="1"/>
  <c r="AP817" i="1" s="1"/>
  <c r="AN815" i="1"/>
  <c r="AO815" i="1" s="1"/>
  <c r="AN816" i="1"/>
  <c r="AO816" i="1" s="1"/>
  <c r="AN817" i="1"/>
  <c r="AO817" i="1" s="1"/>
  <c r="AQ815" i="1"/>
  <c r="AR815" i="1" s="1"/>
  <c r="AQ816" i="1"/>
  <c r="AR816" i="1" s="1"/>
  <c r="AQ817" i="1"/>
  <c r="AR817" i="1" s="1"/>
  <c r="AW815" i="1"/>
  <c r="AX815" i="1" s="1"/>
  <c r="AW816" i="1"/>
  <c r="AW817" i="1"/>
  <c r="AX817" i="1" s="1"/>
  <c r="AY815" i="1"/>
  <c r="AZ815" i="1" s="1"/>
  <c r="AY816" i="1"/>
  <c r="AZ816" i="1" s="1"/>
  <c r="AY817" i="1"/>
  <c r="AZ817" i="1" s="1"/>
  <c r="BB815" i="1"/>
  <c r="BC815" i="1" s="1"/>
  <c r="BB816" i="1"/>
  <c r="BC816" i="1" s="1"/>
  <c r="BB817" i="1"/>
  <c r="BC817" i="1" s="1"/>
  <c r="BE815" i="1"/>
  <c r="BE816" i="1"/>
  <c r="BE817" i="1"/>
  <c r="BF815" i="1"/>
  <c r="BF816" i="1"/>
  <c r="BF817" i="1"/>
  <c r="AF877" i="1" l="1"/>
  <c r="AF1032" i="1"/>
  <c r="X1086" i="1"/>
  <c r="AF882" i="1"/>
  <c r="AF944" i="1"/>
  <c r="AF719" i="1"/>
  <c r="AF1057" i="1"/>
  <c r="AF746" i="1"/>
  <c r="AX809" i="1"/>
  <c r="AF825" i="1"/>
  <c r="AF909" i="1"/>
  <c r="AF894" i="1"/>
  <c r="W984" i="1"/>
  <c r="W999" i="1"/>
  <c r="AF720" i="1"/>
  <c r="AF863" i="1"/>
  <c r="W953" i="1"/>
  <c r="AF724" i="1"/>
  <c r="AF1020" i="1"/>
  <c r="AS857" i="1"/>
  <c r="AV857" i="1" s="1"/>
  <c r="X967" i="1"/>
  <c r="AF726" i="1"/>
  <c r="AF880" i="1"/>
  <c r="AH792" i="1"/>
  <c r="AF945" i="1"/>
  <c r="AK1047" i="1"/>
  <c r="AF790" i="1"/>
  <c r="AF952" i="1"/>
  <c r="AF750" i="1"/>
  <c r="AF959" i="1"/>
  <c r="AF1097" i="1"/>
  <c r="AH1097" i="1"/>
  <c r="W1022" i="1"/>
  <c r="X778" i="1"/>
  <c r="X970" i="1"/>
  <c r="AM1054" i="1"/>
  <c r="X1019" i="1"/>
  <c r="AK960" i="1"/>
  <c r="W834" i="1"/>
  <c r="AH757" i="1"/>
  <c r="AM934" i="1"/>
  <c r="AX828" i="1"/>
  <c r="AI820" i="1"/>
  <c r="X1015" i="1"/>
  <c r="AI1041" i="1"/>
  <c r="W851" i="1"/>
  <c r="BA990" i="1"/>
  <c r="AJ1047" i="1"/>
  <c r="W909" i="1"/>
  <c r="AP1015" i="1"/>
  <c r="X743" i="1"/>
  <c r="X833" i="1"/>
  <c r="AF787" i="1"/>
  <c r="AF1023" i="1"/>
  <c r="AM851" i="1"/>
  <c r="AJ1059" i="1"/>
  <c r="X745" i="1"/>
  <c r="AX948" i="1"/>
  <c r="AH1047" i="1"/>
  <c r="W932" i="1"/>
  <c r="AX827" i="1"/>
  <c r="W983" i="1"/>
  <c r="AM876" i="1"/>
  <c r="AP998" i="1"/>
  <c r="AX947" i="1"/>
  <c r="W925" i="1"/>
  <c r="W1031" i="1"/>
  <c r="X808" i="1"/>
  <c r="AM862" i="1"/>
  <c r="W1029" i="1"/>
  <c r="W943" i="1"/>
  <c r="X853" i="1"/>
  <c r="AF779" i="1"/>
  <c r="AF954" i="1"/>
  <c r="AH768" i="1"/>
  <c r="AJ828" i="1"/>
  <c r="AM983" i="1"/>
  <c r="AX921" i="1"/>
  <c r="AJ929" i="1"/>
  <c r="AX1101" i="1"/>
  <c r="W796" i="1"/>
  <c r="W959" i="1"/>
  <c r="W1073" i="1"/>
  <c r="X943" i="1"/>
  <c r="AK987" i="1"/>
  <c r="X807" i="1"/>
  <c r="AS832" i="1"/>
  <c r="AV832" i="1" s="1"/>
  <c r="AS1014" i="1"/>
  <c r="AU1014" i="1" s="1"/>
  <c r="AX1059" i="1"/>
  <c r="AK1059" i="1"/>
  <c r="W1097" i="1"/>
  <c r="AH799" i="1"/>
  <c r="X708" i="1"/>
  <c r="AH965" i="1"/>
  <c r="X1000" i="1"/>
  <c r="AF793" i="1"/>
  <c r="AH1056" i="1"/>
  <c r="AM1091" i="1"/>
  <c r="W986" i="1"/>
  <c r="AH1089" i="1"/>
  <c r="AH882" i="1"/>
  <c r="AS939" i="1"/>
  <c r="AT939" i="1" s="1"/>
  <c r="X939" i="1"/>
  <c r="AX792" i="1"/>
  <c r="AF792" i="1"/>
  <c r="AX837" i="1"/>
  <c r="AF837" i="1"/>
  <c r="BA925" i="1"/>
  <c r="AF925" i="1"/>
  <c r="BA1083" i="1"/>
  <c r="AF1083" i="1"/>
  <c r="W931" i="1"/>
  <c r="X931" i="1"/>
  <c r="AF1069" i="1"/>
  <c r="AJ1101" i="1"/>
  <c r="AI1101" i="1"/>
  <c r="AP760" i="1"/>
  <c r="AM760" i="1"/>
  <c r="AP1016" i="1"/>
  <c r="AM1016" i="1"/>
  <c r="AP1030" i="1"/>
  <c r="AM1030" i="1"/>
  <c r="AK1091" i="1"/>
  <c r="AH1091" i="1"/>
  <c r="AS1063" i="1"/>
  <c r="AV1063" i="1" s="1"/>
  <c r="X1063" i="1"/>
  <c r="W1063" i="1"/>
  <c r="AF745" i="1"/>
  <c r="AS773" i="1"/>
  <c r="AT773" i="1" s="1"/>
  <c r="X773" i="1"/>
  <c r="W773" i="1"/>
  <c r="AX730" i="1"/>
  <c r="AF730" i="1"/>
  <c r="BA804" i="1"/>
  <c r="AF804" i="1"/>
  <c r="AX887" i="1"/>
  <c r="AF887" i="1"/>
  <c r="BA1001" i="1"/>
  <c r="AF1001" i="1"/>
  <c r="BA1043" i="1"/>
  <c r="AF1043" i="1"/>
  <c r="AF876" i="1"/>
  <c r="AM1098" i="1"/>
  <c r="AP846" i="1"/>
  <c r="AM846" i="1"/>
  <c r="X711" i="1"/>
  <c r="W864" i="1"/>
  <c r="X864" i="1"/>
  <c r="AS891" i="1"/>
  <c r="AV891" i="1" s="1"/>
  <c r="X891" i="1"/>
  <c r="AP795" i="1"/>
  <c r="AM795" i="1"/>
  <c r="AP945" i="1"/>
  <c r="AM945" i="1"/>
  <c r="AP1006" i="1"/>
  <c r="AM1006" i="1"/>
  <c r="AF955" i="1"/>
  <c r="AI745" i="1"/>
  <c r="AH745" i="1"/>
  <c r="AH925" i="1"/>
  <c r="AI925" i="1"/>
  <c r="AH940" i="1"/>
  <c r="AJ940" i="1"/>
  <c r="AH975" i="1"/>
  <c r="AI975" i="1"/>
  <c r="AI1001" i="1"/>
  <c r="AH1001" i="1"/>
  <c r="AJ1043" i="1"/>
  <c r="AI1043" i="1"/>
  <c r="AI1054" i="1"/>
  <c r="AI960" i="1"/>
  <c r="AH960" i="1"/>
  <c r="AJ825" i="1"/>
  <c r="AK825" i="1"/>
  <c r="AH909" i="1"/>
  <c r="AJ909" i="1"/>
  <c r="AK999" i="1"/>
  <c r="AJ999" i="1"/>
  <c r="AH999" i="1"/>
  <c r="AH837" i="1"/>
  <c r="AI1095" i="1"/>
  <c r="BA712" i="1"/>
  <c r="AF712" i="1"/>
  <c r="BA771" i="1"/>
  <c r="AF771" i="1"/>
  <c r="BA831" i="1"/>
  <c r="AF831" i="1"/>
  <c r="BA842" i="1"/>
  <c r="AF842" i="1"/>
  <c r="BA966" i="1"/>
  <c r="AF966" i="1"/>
  <c r="BA996" i="1"/>
  <c r="AX996" i="1"/>
  <c r="AF996" i="1"/>
  <c r="BA1024" i="1"/>
  <c r="AX1024" i="1"/>
  <c r="BA1045" i="1"/>
  <c r="AF1045" i="1"/>
  <c r="BA1062" i="1"/>
  <c r="AX1062" i="1"/>
  <c r="BA1080" i="1"/>
  <c r="AF1080" i="1"/>
  <c r="AK1101" i="1"/>
  <c r="AF1104" i="1"/>
  <c r="AK1000" i="1"/>
  <c r="AH1000" i="1"/>
  <c r="AJ792" i="1"/>
  <c r="BA740" i="1"/>
  <c r="AF740" i="1"/>
  <c r="BA767" i="1"/>
  <c r="AF767" i="1"/>
  <c r="BA833" i="1"/>
  <c r="AF833" i="1"/>
  <c r="BA845" i="1"/>
  <c r="AF845" i="1"/>
  <c r="AX845" i="1"/>
  <c r="BA891" i="1"/>
  <c r="AF891" i="1"/>
  <c r="AX767" i="1"/>
  <c r="W939" i="1"/>
  <c r="AF902" i="1"/>
  <c r="AF977" i="1"/>
  <c r="AK949" i="1"/>
  <c r="AH949" i="1"/>
  <c r="AI949" i="1"/>
  <c r="AF713" i="1"/>
  <c r="AF978" i="1"/>
  <c r="AF1062" i="1"/>
  <c r="AJ851" i="1"/>
  <c r="AM901" i="1"/>
  <c r="AX1079" i="1"/>
  <c r="AF1079" i="1"/>
  <c r="W957" i="1"/>
  <c r="AS760" i="1"/>
  <c r="AV760" i="1" s="1"/>
  <c r="X760" i="1"/>
  <c r="W777" i="1"/>
  <c r="X777" i="1"/>
  <c r="AS854" i="1"/>
  <c r="AT854" i="1" s="1"/>
  <c r="X854" i="1"/>
  <c r="AS898" i="1"/>
  <c r="AV898" i="1" s="1"/>
  <c r="W898" i="1"/>
  <c r="AS987" i="1"/>
  <c r="AV987" i="1" s="1"/>
  <c r="W987" i="1"/>
  <c r="AS1016" i="1"/>
  <c r="AV1016" i="1" s="1"/>
  <c r="X1016" i="1"/>
  <c r="AF851" i="1"/>
  <c r="AF984" i="1"/>
  <c r="AK877" i="1"/>
  <c r="AP768" i="1"/>
  <c r="AM768" i="1"/>
  <c r="AM908" i="1"/>
  <c r="AX791" i="1"/>
  <c r="AF791" i="1"/>
  <c r="BA968" i="1"/>
  <c r="AF968" i="1"/>
  <c r="AX842" i="1"/>
  <c r="AF731" i="1"/>
  <c r="AF799" i="1"/>
  <c r="AF932" i="1"/>
  <c r="AF769" i="1"/>
  <c r="AF883" i="1"/>
  <c r="AM1004" i="1"/>
  <c r="AX1064" i="1"/>
  <c r="AM771" i="1"/>
  <c r="AJ881" i="1"/>
  <c r="AX932" i="1"/>
  <c r="AS859" i="1"/>
  <c r="AT859" i="1" s="1"/>
  <c r="AM822" i="1"/>
  <c r="AH929" i="1"/>
  <c r="AH1059" i="1"/>
  <c r="AF805" i="1"/>
  <c r="AF1084" i="1"/>
  <c r="AX826" i="1"/>
  <c r="AM1061" i="1"/>
  <c r="AI1071" i="1"/>
  <c r="AS839" i="1"/>
  <c r="AT839" i="1" s="1"/>
  <c r="X839" i="1"/>
  <c r="AS961" i="1"/>
  <c r="AV961" i="1" s="1"/>
  <c r="X961" i="1"/>
  <c r="AS1003" i="1"/>
  <c r="AT1003" i="1" s="1"/>
  <c r="X1003" i="1"/>
  <c r="AS1030" i="1"/>
  <c r="AT1030" i="1" s="1"/>
  <c r="X1030" i="1"/>
  <c r="AF850" i="1"/>
  <c r="AF1075" i="1"/>
  <c r="BA922" i="1"/>
  <c r="AX922" i="1"/>
  <c r="AF922" i="1"/>
  <c r="AX822" i="1"/>
  <c r="AM948" i="1"/>
  <c r="AK929" i="1"/>
  <c r="AM1060" i="1"/>
  <c r="AI1070" i="1"/>
  <c r="W732" i="1"/>
  <c r="W772" i="1"/>
  <c r="W813" i="1"/>
  <c r="W891" i="1"/>
  <c r="W998" i="1"/>
  <c r="W1093" i="1"/>
  <c r="X1028" i="1"/>
  <c r="AF775" i="1"/>
  <c r="AF794" i="1"/>
  <c r="AF828" i="1"/>
  <c r="AF1002" i="1"/>
  <c r="AF1100" i="1"/>
  <c r="AK804" i="1"/>
  <c r="AJ804" i="1"/>
  <c r="AH876" i="1"/>
  <c r="AI876" i="1"/>
  <c r="AK908" i="1"/>
  <c r="AH908" i="1"/>
  <c r="AH1069" i="1"/>
  <c r="AJ1069" i="1"/>
  <c r="AM884" i="1"/>
  <c r="AM1057" i="1"/>
  <c r="BA739" i="1"/>
  <c r="AX739" i="1"/>
  <c r="BA752" i="1"/>
  <c r="AF752" i="1"/>
  <c r="BA765" i="1"/>
  <c r="AF765" i="1"/>
  <c r="BA884" i="1"/>
  <c r="AF884" i="1"/>
  <c r="BA923" i="1"/>
  <c r="AF923" i="1"/>
  <c r="BA1005" i="1"/>
  <c r="AX1005" i="1"/>
  <c r="AX1104" i="1"/>
  <c r="AP929" i="1"/>
  <c r="AM929" i="1"/>
  <c r="X1068" i="1"/>
  <c r="AS940" i="1"/>
  <c r="AV940" i="1" s="1"/>
  <c r="W940" i="1"/>
  <c r="AS955" i="1"/>
  <c r="AV955" i="1" s="1"/>
  <c r="X955" i="1"/>
  <c r="AS1043" i="1"/>
  <c r="AV1043" i="1" s="1"/>
  <c r="X1043" i="1"/>
  <c r="AS1095" i="1"/>
  <c r="AT1095" i="1" s="1"/>
  <c r="W1095" i="1"/>
  <c r="X804" i="1"/>
  <c r="X954" i="1"/>
  <c r="X1083" i="1"/>
  <c r="AS759" i="1"/>
  <c r="AU759" i="1" s="1"/>
  <c r="W759" i="1"/>
  <c r="AS800" i="1"/>
  <c r="AV800" i="1" s="1"/>
  <c r="W800" i="1"/>
  <c r="X1058" i="1"/>
  <c r="W1058" i="1"/>
  <c r="AF773" i="1"/>
  <c r="BA786" i="1"/>
  <c r="AF786" i="1"/>
  <c r="BA844" i="1"/>
  <c r="AF844" i="1"/>
  <c r="AX844" i="1"/>
  <c r="BA980" i="1"/>
  <c r="AF980" i="1"/>
  <c r="W721" i="1"/>
  <c r="W878" i="1"/>
  <c r="AS722" i="1"/>
  <c r="AV722" i="1" s="1"/>
  <c r="W722" i="1"/>
  <c r="AS1046" i="1"/>
  <c r="AU1046" i="1" s="1"/>
  <c r="X1046" i="1"/>
  <c r="AF893" i="1"/>
  <c r="BA711" i="1"/>
  <c r="AX711" i="1"/>
  <c r="AF711" i="1"/>
  <c r="BA738" i="1"/>
  <c r="AF738" i="1"/>
  <c r="AX738" i="1"/>
  <c r="AX818" i="1"/>
  <c r="AM915" i="1"/>
  <c r="AM947" i="1"/>
  <c r="AK921" i="1"/>
  <c r="AJ956" i="1"/>
  <c r="AH956" i="1"/>
  <c r="AM1059" i="1"/>
  <c r="AK1071" i="1"/>
  <c r="AH1101" i="1"/>
  <c r="W780" i="1"/>
  <c r="W820" i="1"/>
  <c r="W895" i="1"/>
  <c r="W954" i="1"/>
  <c r="W1053" i="1"/>
  <c r="X768" i="1"/>
  <c r="X820" i="1"/>
  <c r="X968" i="1"/>
  <c r="X1031" i="1"/>
  <c r="AF1006" i="1"/>
  <c r="AF1028" i="1"/>
  <c r="AI783" i="1"/>
  <c r="AP775" i="1"/>
  <c r="AM775" i="1"/>
  <c r="AM1084" i="1"/>
  <c r="BA753" i="1"/>
  <c r="AF753" i="1"/>
  <c r="BA803" i="1"/>
  <c r="AF803" i="1"/>
  <c r="BA939" i="1"/>
  <c r="AF939" i="1"/>
  <c r="BA957" i="1"/>
  <c r="AF957" i="1"/>
  <c r="BA1008" i="1"/>
  <c r="AF1008" i="1"/>
  <c r="BA1037" i="1"/>
  <c r="AF1037" i="1"/>
  <c r="BA1063" i="1"/>
  <c r="AF1063" i="1"/>
  <c r="BA1093" i="1"/>
  <c r="AF1093" i="1"/>
  <c r="AX709" i="1"/>
  <c r="AX930" i="1"/>
  <c r="AS756" i="1"/>
  <c r="AT756" i="1" s="1"/>
  <c r="X756" i="1"/>
  <c r="AS770" i="1"/>
  <c r="AT770" i="1" s="1"/>
  <c r="W770" i="1"/>
  <c r="AS836" i="1"/>
  <c r="AT836" i="1" s="1"/>
  <c r="W836" i="1"/>
  <c r="AS886" i="1"/>
  <c r="AU886" i="1" s="1"/>
  <c r="W886" i="1"/>
  <c r="AS907" i="1"/>
  <c r="AT907" i="1" s="1"/>
  <c r="X907" i="1"/>
  <c r="AS928" i="1"/>
  <c r="AV928" i="1" s="1"/>
  <c r="W928" i="1"/>
  <c r="AS942" i="1"/>
  <c r="AU942" i="1" s="1"/>
  <c r="W942" i="1"/>
  <c r="X942" i="1"/>
  <c r="AU968" i="1"/>
  <c r="AV968" i="1"/>
  <c r="AS1012" i="1"/>
  <c r="AT1012" i="1" s="1"/>
  <c r="X1012" i="1"/>
  <c r="X806" i="1"/>
  <c r="AS837" i="1"/>
  <c r="AU837" i="1" s="1"/>
  <c r="W837" i="1"/>
  <c r="AS1001" i="1"/>
  <c r="AT1001" i="1" s="1"/>
  <c r="W1001" i="1"/>
  <c r="AM909" i="1"/>
  <c r="AP909" i="1"/>
  <c r="W768" i="1"/>
  <c r="W806" i="1"/>
  <c r="W868" i="1"/>
  <c r="AI834" i="1"/>
  <c r="AJ834" i="1"/>
  <c r="AI1022" i="1"/>
  <c r="AJ1022" i="1"/>
  <c r="BA734" i="1"/>
  <c r="AF734" i="1"/>
  <c r="AX785" i="1"/>
  <c r="AF785" i="1"/>
  <c r="BA843" i="1"/>
  <c r="AF843" i="1"/>
  <c r="BA912" i="1"/>
  <c r="AX912" i="1"/>
  <c r="BA962" i="1"/>
  <c r="AF962" i="1"/>
  <c r="BA1048" i="1"/>
  <c r="AX1048" i="1"/>
  <c r="AX843" i="1"/>
  <c r="AS730" i="1"/>
  <c r="AT730" i="1" s="1"/>
  <c r="X730" i="1"/>
  <c r="AS876" i="1"/>
  <c r="AU876" i="1" s="1"/>
  <c r="X876" i="1"/>
  <c r="W876" i="1"/>
  <c r="AP959" i="1"/>
  <c r="AM959" i="1"/>
  <c r="AP921" i="1"/>
  <c r="AM921" i="1"/>
  <c r="X1069" i="1"/>
  <c r="AX944" i="1"/>
  <c r="AS816" i="1"/>
  <c r="AU816" i="1" s="1"/>
  <c r="AM913" i="1"/>
  <c r="AX1070" i="1"/>
  <c r="W743" i="1"/>
  <c r="W907" i="1"/>
  <c r="W1015" i="1"/>
  <c r="X836" i="1"/>
  <c r="X928" i="1"/>
  <c r="X984" i="1"/>
  <c r="X1039" i="1"/>
  <c r="AH961" i="1"/>
  <c r="AI961" i="1"/>
  <c r="AJ1003" i="1"/>
  <c r="AK1003" i="1"/>
  <c r="AM720" i="1"/>
  <c r="BA714" i="1"/>
  <c r="AF714" i="1"/>
  <c r="AX802" i="1"/>
  <c r="AF802" i="1"/>
  <c r="AX994" i="1"/>
  <c r="AF994" i="1"/>
  <c r="AX1052" i="1"/>
  <c r="AF1052" i="1"/>
  <c r="AX734" i="1"/>
  <c r="AX979" i="1"/>
  <c r="BA766" i="1"/>
  <c r="W783" i="1"/>
  <c r="AS727" i="1"/>
  <c r="AV727" i="1" s="1"/>
  <c r="W727" i="1"/>
  <c r="AS978" i="1"/>
  <c r="AU978" i="1" s="1"/>
  <c r="W978" i="1"/>
  <c r="AS1021" i="1"/>
  <c r="AT1021" i="1" s="1"/>
  <c r="W1021" i="1"/>
  <c r="AF1064" i="1"/>
  <c r="AK824" i="1"/>
  <c r="AX780" i="1"/>
  <c r="AF780" i="1"/>
  <c r="BA868" i="1"/>
  <c r="AF868" i="1"/>
  <c r="AX990" i="1"/>
  <c r="AJ1071" i="1"/>
  <c r="X850" i="1"/>
  <c r="AF809" i="1"/>
  <c r="AF983" i="1"/>
  <c r="AF1012" i="1"/>
  <c r="AM729" i="1"/>
  <c r="AP729" i="1"/>
  <c r="AP953" i="1"/>
  <c r="AM953" i="1"/>
  <c r="AX773" i="1"/>
  <c r="AS791" i="1"/>
  <c r="AV791" i="1" s="1"/>
  <c r="X791" i="1"/>
  <c r="AS819" i="1"/>
  <c r="AT819" i="1" s="1"/>
  <c r="W819" i="1"/>
  <c r="AS757" i="1"/>
  <c r="AT757" i="1" s="1"/>
  <c r="X757" i="1"/>
  <c r="AS792" i="1"/>
  <c r="AU792" i="1" s="1"/>
  <c r="X792" i="1"/>
  <c r="W792" i="1"/>
  <c r="AS887" i="1"/>
  <c r="AT887" i="1" s="1"/>
  <c r="W887" i="1"/>
  <c r="W717" i="1"/>
  <c r="W1039" i="1"/>
  <c r="AK761" i="1"/>
  <c r="AI761" i="1"/>
  <c r="BA749" i="1"/>
  <c r="AF749" i="1"/>
  <c r="BA856" i="1"/>
  <c r="AF856" i="1"/>
  <c r="BA899" i="1"/>
  <c r="AX899" i="1"/>
  <c r="BA1017" i="1"/>
  <c r="AF1017" i="1"/>
  <c r="BA1033" i="1"/>
  <c r="AX1033" i="1"/>
  <c r="AX1056" i="1"/>
  <c r="BA1056" i="1"/>
  <c r="BA1074" i="1"/>
  <c r="AF1074" i="1"/>
  <c r="W716" i="1"/>
  <c r="W804" i="1"/>
  <c r="W1043" i="1"/>
  <c r="W1083" i="1"/>
  <c r="X868" i="1"/>
  <c r="AS823" i="1"/>
  <c r="AT823" i="1" s="1"/>
  <c r="X823" i="1"/>
  <c r="AS838" i="1"/>
  <c r="AU838" i="1" s="1"/>
  <c r="X838" i="1"/>
  <c r="AS973" i="1"/>
  <c r="AU973" i="1" s="1"/>
  <c r="W973" i="1"/>
  <c r="AS1042" i="1"/>
  <c r="AU1042" i="1" s="1"/>
  <c r="X1042" i="1"/>
  <c r="AM914" i="1"/>
  <c r="AH950" i="1"/>
  <c r="AK950" i="1"/>
  <c r="AM1047" i="1"/>
  <c r="AK1070" i="1"/>
  <c r="W781" i="1"/>
  <c r="W955" i="1"/>
  <c r="W1012" i="1"/>
  <c r="W1054" i="1"/>
  <c r="X908" i="1"/>
  <c r="X975" i="1"/>
  <c r="AF899" i="1"/>
  <c r="AI800" i="1"/>
  <c r="AH800" i="1"/>
  <c r="AI943" i="1"/>
  <c r="AJ943" i="1"/>
  <c r="AK747" i="1"/>
  <c r="AP831" i="1"/>
  <c r="AM831" i="1"/>
  <c r="AP952" i="1"/>
  <c r="AM952" i="1"/>
  <c r="AX719" i="1"/>
  <c r="AJ950" i="1"/>
  <c r="AF766" i="1"/>
  <c r="AJ735" i="1"/>
  <c r="AX936" i="1"/>
  <c r="AF936" i="1"/>
  <c r="AJ949" i="1"/>
  <c r="AX1061" i="1"/>
  <c r="W745" i="1"/>
  <c r="W838" i="1"/>
  <c r="W908" i="1"/>
  <c r="W968" i="1"/>
  <c r="X837" i="1"/>
  <c r="X925" i="1"/>
  <c r="X1053" i="1"/>
  <c r="AS753" i="1"/>
  <c r="AV753" i="1" s="1"/>
  <c r="W753" i="1"/>
  <c r="AS902" i="1"/>
  <c r="AU902" i="1" s="1"/>
  <c r="X902" i="1"/>
  <c r="AS997" i="1"/>
  <c r="AV997" i="1" s="1"/>
  <c r="X997" i="1"/>
  <c r="AS1081" i="1"/>
  <c r="AU1081" i="1" s="1"/>
  <c r="X1081" i="1"/>
  <c r="AF709" i="1"/>
  <c r="AF930" i="1"/>
  <c r="AF1033" i="1"/>
  <c r="BA770" i="1"/>
  <c r="AF770" i="1"/>
  <c r="AX886" i="1"/>
  <c r="AF886" i="1"/>
  <c r="AX998" i="1"/>
  <c r="AF998" i="1"/>
  <c r="BA779" i="1"/>
  <c r="BA1070" i="1"/>
  <c r="W975" i="1"/>
  <c r="W1068" i="1"/>
  <c r="X727" i="1"/>
  <c r="X998" i="1"/>
  <c r="X1054" i="1"/>
  <c r="AJ1070" i="1"/>
  <c r="AI1091" i="1"/>
  <c r="AJ1091" i="1"/>
  <c r="W754" i="1"/>
  <c r="W791" i="1"/>
  <c r="W850" i="1"/>
  <c r="W924" i="1"/>
  <c r="W1028" i="1"/>
  <c r="W1069" i="1"/>
  <c r="X732" i="1"/>
  <c r="X772" i="1"/>
  <c r="X851" i="1"/>
  <c r="X1001" i="1"/>
  <c r="X1055" i="1"/>
  <c r="AF742" i="1"/>
  <c r="AF1087" i="1"/>
  <c r="AH984" i="1"/>
  <c r="AI868" i="1"/>
  <c r="AK878" i="1"/>
  <c r="AP1039" i="1"/>
  <c r="AM1039" i="1"/>
  <c r="AM769" i="1"/>
  <c r="AM999" i="1"/>
  <c r="AP923" i="1"/>
  <c r="AX775" i="1"/>
  <c r="AX1017" i="1"/>
  <c r="BA979" i="1"/>
  <c r="AI1097" i="1"/>
  <c r="AM925" i="1"/>
  <c r="AI932" i="1"/>
  <c r="AM804" i="1"/>
  <c r="AM1055" i="1"/>
  <c r="AI945" i="1"/>
  <c r="AM820" i="1"/>
  <c r="AM1056" i="1"/>
  <c r="AM1083" i="1"/>
  <c r="AK743" i="1"/>
  <c r="AJ731" i="1"/>
  <c r="AM712" i="1"/>
  <c r="AI947" i="1"/>
  <c r="AH947" i="1"/>
  <c r="AK947" i="1"/>
  <c r="AI1061" i="1"/>
  <c r="AH1061" i="1"/>
  <c r="AK1061" i="1"/>
  <c r="AP742" i="1"/>
  <c r="AS709" i="1"/>
  <c r="AT709" i="1" s="1"/>
  <c r="X709" i="1"/>
  <c r="AS719" i="1"/>
  <c r="AV719" i="1" s="1"/>
  <c r="W719" i="1"/>
  <c r="AS766" i="1"/>
  <c r="AU766" i="1" s="1"/>
  <c r="X766" i="1"/>
  <c r="AS785" i="1"/>
  <c r="AT785" i="1" s="1"/>
  <c r="X785" i="1"/>
  <c r="AS794" i="1"/>
  <c r="AT794" i="1" s="1"/>
  <c r="W794" i="1"/>
  <c r="X794" i="1"/>
  <c r="AS843" i="1"/>
  <c r="AV843" i="1" s="1"/>
  <c r="X843" i="1"/>
  <c r="AS856" i="1"/>
  <c r="AT856" i="1" s="1"/>
  <c r="X856" i="1"/>
  <c r="X882" i="1"/>
  <c r="W882" i="1"/>
  <c r="AS899" i="1"/>
  <c r="AV899" i="1" s="1"/>
  <c r="X899" i="1"/>
  <c r="W899" i="1"/>
  <c r="AS962" i="1"/>
  <c r="AU962" i="1" s="1"/>
  <c r="X962" i="1"/>
  <c r="W962" i="1"/>
  <c r="AS979" i="1"/>
  <c r="AV979" i="1" s="1"/>
  <c r="W979" i="1"/>
  <c r="X979" i="1"/>
  <c r="AS990" i="1"/>
  <c r="AV990" i="1" s="1"/>
  <c r="W990" i="1"/>
  <c r="AS1017" i="1"/>
  <c r="AV1017" i="1" s="1"/>
  <c r="X1017" i="1"/>
  <c r="AS1048" i="1"/>
  <c r="AT1048" i="1" s="1"/>
  <c r="X1048" i="1"/>
  <c r="W1048" i="1"/>
  <c r="AS1056" i="1"/>
  <c r="AU1056" i="1" s="1"/>
  <c r="W1056" i="1"/>
  <c r="AS1074" i="1"/>
  <c r="AT1074" i="1" s="1"/>
  <c r="W1074" i="1"/>
  <c r="AS1087" i="1"/>
  <c r="AU1087" i="1" s="1"/>
  <c r="W1087" i="1"/>
  <c r="X1087" i="1"/>
  <c r="AS1100" i="1"/>
  <c r="AV1100" i="1" s="1"/>
  <c r="X1100" i="1"/>
  <c r="AP802" i="1"/>
  <c r="W724" i="1"/>
  <c r="X724" i="1"/>
  <c r="W945" i="1"/>
  <c r="AS945" i="1"/>
  <c r="AT945" i="1" s="1"/>
  <c r="W980" i="1"/>
  <c r="X980" i="1"/>
  <c r="W1064" i="1"/>
  <c r="AS1064" i="1"/>
  <c r="AU1064" i="1" s="1"/>
  <c r="AP728" i="1"/>
  <c r="AM728" i="1"/>
  <c r="AP801" i="1"/>
  <c r="AM801" i="1"/>
  <c r="AM903" i="1"/>
  <c r="AP903" i="1"/>
  <c r="AP935" i="1"/>
  <c r="AM935" i="1"/>
  <c r="AP981" i="1"/>
  <c r="AM981" i="1"/>
  <c r="AP1051" i="1"/>
  <c r="AM1051" i="1"/>
  <c r="AP1078" i="1"/>
  <c r="AM1078" i="1"/>
  <c r="AI818" i="1"/>
  <c r="AH818" i="1"/>
  <c r="AP1071" i="1"/>
  <c r="AM1071" i="1"/>
  <c r="AP755" i="1"/>
  <c r="AM755" i="1"/>
  <c r="AM762" i="1"/>
  <c r="AP762" i="1"/>
  <c r="AP779" i="1"/>
  <c r="AM779" i="1"/>
  <c r="AP793" i="1"/>
  <c r="AM793" i="1"/>
  <c r="AM821" i="1"/>
  <c r="AP821" i="1"/>
  <c r="AP849" i="1"/>
  <c r="AM849" i="1"/>
  <c r="AP893" i="1"/>
  <c r="AM893" i="1"/>
  <c r="AM967" i="1"/>
  <c r="AP967" i="1"/>
  <c r="AP994" i="1"/>
  <c r="AM994" i="1"/>
  <c r="AP1067" i="1"/>
  <c r="AM1067" i="1"/>
  <c r="AP1079" i="1"/>
  <c r="AM1079" i="1"/>
  <c r="AS882" i="1"/>
  <c r="AT882" i="1" s="1"/>
  <c r="AI827" i="1"/>
  <c r="AH827" i="1"/>
  <c r="AH948" i="1"/>
  <c r="AF1091" i="1"/>
  <c r="AX1091" i="1"/>
  <c r="AP1070" i="1"/>
  <c r="AM1070" i="1"/>
  <c r="X880" i="1"/>
  <c r="AS880" i="1"/>
  <c r="AV880" i="1" s="1"/>
  <c r="AH913" i="1"/>
  <c r="X990" i="1"/>
  <c r="X1056" i="1"/>
  <c r="AM906" i="1"/>
  <c r="AF832" i="1"/>
  <c r="AX832" i="1"/>
  <c r="AJ847" i="1"/>
  <c r="AH847" i="1"/>
  <c r="AK948" i="1"/>
  <c r="AI1060" i="1"/>
  <c r="AH1060" i="1"/>
  <c r="AK1060" i="1"/>
  <c r="AP818" i="1"/>
  <c r="AM818" i="1"/>
  <c r="AM897" i="1"/>
  <c r="AJ948" i="1"/>
  <c r="AF1071" i="1"/>
  <c r="AX1071" i="1"/>
  <c r="AM832" i="1"/>
  <c r="AH846" i="1"/>
  <c r="AJ947" i="1"/>
  <c r="AH921" i="1"/>
  <c r="X1064" i="1"/>
  <c r="AH952" i="1"/>
  <c r="AJ952" i="1"/>
  <c r="AK1104" i="1"/>
  <c r="AI1104" i="1"/>
  <c r="BA722" i="1"/>
  <c r="AF722" i="1"/>
  <c r="BA839" i="1"/>
  <c r="AF839" i="1"/>
  <c r="BA898" i="1"/>
  <c r="AF898" i="1"/>
  <c r="BA911" i="1"/>
  <c r="AX911" i="1"/>
  <c r="AF911" i="1"/>
  <c r="AM827" i="1"/>
  <c r="AS755" i="1"/>
  <c r="AT755" i="1" s="1"/>
  <c r="W755" i="1"/>
  <c r="AS835" i="1"/>
  <c r="AV835" i="1" s="1"/>
  <c r="W835" i="1"/>
  <c r="AS849" i="1"/>
  <c r="AU849" i="1" s="1"/>
  <c r="W849" i="1"/>
  <c r="AS994" i="1"/>
  <c r="AT994" i="1" s="1"/>
  <c r="X994" i="1"/>
  <c r="AS1027" i="1"/>
  <c r="AV1027" i="1" s="1"/>
  <c r="W1027" i="1"/>
  <c r="AS1079" i="1"/>
  <c r="AV1079" i="1" s="1"/>
  <c r="W1079" i="1"/>
  <c r="AF929" i="1"/>
  <c r="AX929" i="1"/>
  <c r="AX900" i="1"/>
  <c r="BA900" i="1"/>
  <c r="AH832" i="1"/>
  <c r="AF846" i="1"/>
  <c r="AX846" i="1"/>
  <c r="AM826" i="1"/>
  <c r="AJ921" i="1"/>
  <c r="AJ1060" i="1"/>
  <c r="X945" i="1"/>
  <c r="X1033" i="1"/>
  <c r="AH731" i="1"/>
  <c r="AH910" i="1"/>
  <c r="AH1006" i="1"/>
  <c r="AH1099" i="1"/>
  <c r="AI784" i="1"/>
  <c r="AI1055" i="1"/>
  <c r="AJ733" i="1"/>
  <c r="AK882" i="1"/>
  <c r="AK1058" i="1"/>
  <c r="AM726" i="1"/>
  <c r="AM841" i="1"/>
  <c r="AM1062" i="1"/>
  <c r="AP745" i="1"/>
  <c r="AP811" i="1"/>
  <c r="AP937" i="1"/>
  <c r="AP1020" i="1"/>
  <c r="AX740" i="1"/>
  <c r="AX799" i="1"/>
  <c r="AX851" i="1"/>
  <c r="AX939" i="1"/>
  <c r="AX1012" i="1"/>
  <c r="AX1084" i="1"/>
  <c r="BA785" i="1"/>
  <c r="BA1075" i="1"/>
  <c r="AH734" i="1"/>
  <c r="AH920" i="1"/>
  <c r="AH1029" i="1"/>
  <c r="AH1100" i="1"/>
  <c r="AI972" i="1"/>
  <c r="AI1073" i="1"/>
  <c r="AJ759" i="1"/>
  <c r="AJ1066" i="1"/>
  <c r="AK782" i="1"/>
  <c r="AK895" i="1"/>
  <c r="AK1086" i="1"/>
  <c r="AM789" i="1"/>
  <c r="AM975" i="1"/>
  <c r="AM1033" i="1"/>
  <c r="AP757" i="1"/>
  <c r="AP938" i="1"/>
  <c r="AP1043" i="1"/>
  <c r="AX742" i="1"/>
  <c r="AX794" i="1"/>
  <c r="AX863" i="1"/>
  <c r="AX1093" i="1"/>
  <c r="BA791" i="1"/>
  <c r="BA1100" i="1"/>
  <c r="AH1033" i="1"/>
  <c r="AI807" i="1"/>
  <c r="AI973" i="1"/>
  <c r="AI1076" i="1"/>
  <c r="AJ854" i="1"/>
  <c r="AJ959" i="1"/>
  <c r="AK931" i="1"/>
  <c r="AM922" i="1"/>
  <c r="AM972" i="1"/>
  <c r="AM1036" i="1"/>
  <c r="AM1072" i="1"/>
  <c r="AP940" i="1"/>
  <c r="AP1041" i="1"/>
  <c r="AX746" i="1"/>
  <c r="AX803" i="1"/>
  <c r="AX877" i="1"/>
  <c r="AX952" i="1"/>
  <c r="AX1097" i="1"/>
  <c r="BA802" i="1"/>
  <c r="AI956" i="1"/>
  <c r="AH746" i="1"/>
  <c r="AH825" i="1"/>
  <c r="AH959" i="1"/>
  <c r="AI731" i="1"/>
  <c r="AI808" i="1"/>
  <c r="AI894" i="1"/>
  <c r="AJ768" i="1"/>
  <c r="AJ1072" i="1"/>
  <c r="AK786" i="1"/>
  <c r="AK943" i="1"/>
  <c r="AK1098" i="1"/>
  <c r="AM730" i="1"/>
  <c r="AM796" i="1"/>
  <c r="AM856" i="1"/>
  <c r="AM977" i="1"/>
  <c r="AM1034" i="1"/>
  <c r="AM1080" i="1"/>
  <c r="AP777" i="1"/>
  <c r="AP941" i="1"/>
  <c r="AX749" i="1"/>
  <c r="AX804" i="1"/>
  <c r="AX891" i="1"/>
  <c r="AX962" i="1"/>
  <c r="AX1028" i="1"/>
  <c r="AH750" i="1"/>
  <c r="AH823" i="1"/>
  <c r="AH964" i="1"/>
  <c r="AH1058" i="1"/>
  <c r="AI735" i="1"/>
  <c r="AI895" i="1"/>
  <c r="AI999" i="1"/>
  <c r="AJ769" i="1"/>
  <c r="AJ878" i="1"/>
  <c r="AJ985" i="1"/>
  <c r="AJ1097" i="1"/>
  <c r="AK800" i="1"/>
  <c r="AK964" i="1"/>
  <c r="AM794" i="1"/>
  <c r="AM861" i="1"/>
  <c r="AM1035" i="1"/>
  <c r="AP773" i="1"/>
  <c r="AP843" i="1"/>
  <c r="AX753" i="1"/>
  <c r="AX805" i="1"/>
  <c r="AX894" i="1"/>
  <c r="AX968" i="1"/>
  <c r="AI1000" i="1"/>
  <c r="AP842" i="1"/>
  <c r="AP966" i="1"/>
  <c r="AP1065" i="1"/>
  <c r="AT768" i="1"/>
  <c r="AX1060" i="1"/>
  <c r="AM1101" i="1"/>
  <c r="AS889" i="1"/>
  <c r="AV889" i="1" s="1"/>
  <c r="AH759" i="1"/>
  <c r="AH840" i="1"/>
  <c r="AH1072" i="1"/>
  <c r="AI750" i="1"/>
  <c r="AI829" i="1"/>
  <c r="AI1032" i="1"/>
  <c r="AI1098" i="1"/>
  <c r="AJ799" i="1"/>
  <c r="AJ1000" i="1"/>
  <c r="AJ1098" i="1"/>
  <c r="AK823" i="1"/>
  <c r="AM766" i="1"/>
  <c r="AM798" i="1"/>
  <c r="AM991" i="1"/>
  <c r="AM1048" i="1"/>
  <c r="AP1069" i="1"/>
  <c r="AX714" i="1"/>
  <c r="AX765" i="1"/>
  <c r="AX825" i="1"/>
  <c r="AX909" i="1"/>
  <c r="AX978" i="1"/>
  <c r="AX1057" i="1"/>
  <c r="BA954" i="1"/>
  <c r="AH826" i="1"/>
  <c r="AH1073" i="1"/>
  <c r="AI844" i="1"/>
  <c r="AI1029" i="1"/>
  <c r="AJ800" i="1"/>
  <c r="AJ1100" i="1"/>
  <c r="AM765" i="1"/>
  <c r="AM944" i="1"/>
  <c r="AP781" i="1"/>
  <c r="AP905" i="1"/>
  <c r="AX983" i="1"/>
  <c r="AH769" i="1"/>
  <c r="AH877" i="1"/>
  <c r="AH986" i="1"/>
  <c r="AH1085" i="1"/>
  <c r="AI759" i="1"/>
  <c r="AI841" i="1"/>
  <c r="AI933" i="1"/>
  <c r="AJ708" i="1"/>
  <c r="AJ910" i="1"/>
  <c r="AK1002" i="1"/>
  <c r="AM1090" i="1"/>
  <c r="AP709" i="1"/>
  <c r="AP979" i="1"/>
  <c r="AU908" i="1"/>
  <c r="AX731" i="1"/>
  <c r="AX770" i="1"/>
  <c r="AX984" i="1"/>
  <c r="AH878" i="1"/>
  <c r="AH1088" i="1"/>
  <c r="AI760" i="1"/>
  <c r="AI848" i="1"/>
  <c r="AI935" i="1"/>
  <c r="AJ709" i="1"/>
  <c r="AJ824" i="1"/>
  <c r="AJ911" i="1"/>
  <c r="AJ1029" i="1"/>
  <c r="AK868" i="1"/>
  <c r="AK1042" i="1"/>
  <c r="AM708" i="1"/>
  <c r="AM886" i="1"/>
  <c r="AM951" i="1"/>
  <c r="AX769" i="1"/>
  <c r="BA994" i="1"/>
  <c r="AI864" i="1"/>
  <c r="AK864" i="1"/>
  <c r="AJ957" i="1"/>
  <c r="X904" i="1"/>
  <c r="AS713" i="1"/>
  <c r="AT713" i="1" s="1"/>
  <c r="X713" i="1"/>
  <c r="AU740" i="1"/>
  <c r="AT740" i="1"/>
  <c r="AS767" i="1"/>
  <c r="AV767" i="1" s="1"/>
  <c r="X767" i="1"/>
  <c r="AS803" i="1"/>
  <c r="AU803" i="1" s="1"/>
  <c r="X803" i="1"/>
  <c r="AT813" i="1"/>
  <c r="AV813" i="1"/>
  <c r="AS845" i="1"/>
  <c r="X845" i="1"/>
  <c r="AT957" i="1"/>
  <c r="AU957" i="1"/>
  <c r="X969" i="1"/>
  <c r="AS969" i="1"/>
  <c r="AV969" i="1" s="1"/>
  <c r="AS1008" i="1"/>
  <c r="AV1008" i="1" s="1"/>
  <c r="X1008" i="1"/>
  <c r="W1008" i="1"/>
  <c r="AS1037" i="1"/>
  <c r="AU1037" i="1" s="1"/>
  <c r="W1037" i="1"/>
  <c r="AS1050" i="1"/>
  <c r="AU1050" i="1" s="1"/>
  <c r="X1050" i="1"/>
  <c r="AJ864" i="1"/>
  <c r="AK831" i="1"/>
  <c r="AK957" i="1"/>
  <c r="AP717" i="1"/>
  <c r="AM717" i="1"/>
  <c r="AP791" i="1"/>
  <c r="AM791" i="1"/>
  <c r="AP819" i="1"/>
  <c r="AM819" i="1"/>
  <c r="AP907" i="1"/>
  <c r="AM907" i="1"/>
  <c r="AP954" i="1"/>
  <c r="AM954" i="1"/>
  <c r="AM1028" i="1"/>
  <c r="AP1028" i="1"/>
  <c r="AM1053" i="1"/>
  <c r="AP1053" i="1"/>
  <c r="AM894" i="1"/>
  <c r="AI803" i="1"/>
  <c r="AK803" i="1"/>
  <c r="AH803" i="1"/>
  <c r="AJ1050" i="1"/>
  <c r="AH1050" i="1"/>
  <c r="AI1050" i="1"/>
  <c r="W764" i="1"/>
  <c r="AS764" i="1"/>
  <c r="AV764" i="1" s="1"/>
  <c r="W1034" i="1"/>
  <c r="AS1034" i="1"/>
  <c r="AU1034" i="1" s="1"/>
  <c r="AS765" i="1"/>
  <c r="AT765" i="1" s="1"/>
  <c r="X765" i="1"/>
  <c r="X862" i="1"/>
  <c r="AS761" i="1"/>
  <c r="AV761" i="1" s="1"/>
  <c r="X761" i="1"/>
  <c r="AV848" i="1"/>
  <c r="AU848" i="1"/>
  <c r="X935" i="1"/>
  <c r="AS935" i="1"/>
  <c r="AV935" i="1" s="1"/>
  <c r="W981" i="1"/>
  <c r="AS981" i="1"/>
  <c r="AV981" i="1" s="1"/>
  <c r="X981" i="1"/>
  <c r="AS1092" i="1"/>
  <c r="AU1092" i="1" s="1"/>
  <c r="X1092" i="1"/>
  <c r="AI997" i="1"/>
  <c r="AI1065" i="1"/>
  <c r="AK833" i="1"/>
  <c r="AI713" i="1"/>
  <c r="AJ713" i="1"/>
  <c r="AH713" i="1"/>
  <c r="AK713" i="1"/>
  <c r="AI753" i="1"/>
  <c r="AH753" i="1"/>
  <c r="AJ753" i="1"/>
  <c r="AK753" i="1"/>
  <c r="AK772" i="1"/>
  <c r="AI772" i="1"/>
  <c r="AJ772" i="1"/>
  <c r="AH772" i="1"/>
  <c r="AH787" i="1"/>
  <c r="AJ787" i="1"/>
  <c r="AK845" i="1"/>
  <c r="AJ845" i="1"/>
  <c r="AH845" i="1"/>
  <c r="AJ891" i="1"/>
  <c r="AH891" i="1"/>
  <c r="AI924" i="1"/>
  <c r="AK924" i="1"/>
  <c r="AJ939" i="1"/>
  <c r="AH939" i="1"/>
  <c r="AK969" i="1"/>
  <c r="AJ969" i="1"/>
  <c r="AH969" i="1"/>
  <c r="AJ1021" i="1"/>
  <c r="AI1021" i="1"/>
  <c r="AK1021" i="1"/>
  <c r="AI1037" i="1"/>
  <c r="AK1037" i="1"/>
  <c r="AK1093" i="1"/>
  <c r="AJ1093" i="1"/>
  <c r="AI1093" i="1"/>
  <c r="AH864" i="1"/>
  <c r="AH1021" i="1"/>
  <c r="AI969" i="1"/>
  <c r="AK1050" i="1"/>
  <c r="W951" i="1"/>
  <c r="AS951" i="1"/>
  <c r="AV951" i="1" s="1"/>
  <c r="W1044" i="1"/>
  <c r="AS1044" i="1"/>
  <c r="AV1044" i="1" s="1"/>
  <c r="X1044" i="1"/>
  <c r="W1077" i="1"/>
  <c r="X1077" i="1"/>
  <c r="W1089" i="1"/>
  <c r="AS1089" i="1"/>
  <c r="AT1089" i="1" s="1"/>
  <c r="AK740" i="1"/>
  <c r="AS802" i="1"/>
  <c r="AV802" i="1" s="1"/>
  <c r="X802" i="1"/>
  <c r="AI1063" i="1"/>
  <c r="AP731" i="1"/>
  <c r="AM731" i="1"/>
  <c r="W1038" i="1"/>
  <c r="X1089" i="1"/>
  <c r="AH1063" i="1"/>
  <c r="AI789" i="1"/>
  <c r="AJ739" i="1"/>
  <c r="AK997" i="1"/>
  <c r="AM776" i="1"/>
  <c r="AP776" i="1"/>
  <c r="AM800" i="1"/>
  <c r="AP800" i="1"/>
  <c r="AM943" i="1"/>
  <c r="AP943" i="1"/>
  <c r="AM1085" i="1"/>
  <c r="AP1085" i="1"/>
  <c r="AM732" i="1"/>
  <c r="AS864" i="1"/>
  <c r="AU864" i="1" s="1"/>
  <c r="AK902" i="1"/>
  <c r="AJ902" i="1"/>
  <c r="AH902" i="1"/>
  <c r="AI902" i="1"/>
  <c r="AH1037" i="1"/>
  <c r="X951" i="1"/>
  <c r="AS762" i="1"/>
  <c r="AU762" i="1" s="1"/>
  <c r="X762" i="1"/>
  <c r="AS982" i="1"/>
  <c r="AV982" i="1" s="1"/>
  <c r="X982" i="1"/>
  <c r="AH997" i="1"/>
  <c r="AJ803" i="1"/>
  <c r="AP746" i="1"/>
  <c r="AM746" i="1"/>
  <c r="AP758" i="1"/>
  <c r="AM758" i="1"/>
  <c r="AP782" i="1"/>
  <c r="AM782" i="1"/>
  <c r="AM799" i="1"/>
  <c r="AP799" i="1"/>
  <c r="AM805" i="1"/>
  <c r="AP805" i="1"/>
  <c r="AP825" i="1"/>
  <c r="AM825" i="1"/>
  <c r="AP840" i="1"/>
  <c r="AM840" i="1"/>
  <c r="AP877" i="1"/>
  <c r="AM877" i="1"/>
  <c r="AS711" i="1"/>
  <c r="W935" i="1"/>
  <c r="X952" i="1"/>
  <c r="W767" i="1"/>
  <c r="W787" i="1"/>
  <c r="W936" i="1"/>
  <c r="X764" i="1"/>
  <c r="X787" i="1"/>
  <c r="X924" i="1"/>
  <c r="X957" i="1"/>
  <c r="X1090" i="1"/>
  <c r="AI749" i="1"/>
  <c r="AJ749" i="1"/>
  <c r="AH749" i="1"/>
  <c r="AK773" i="1"/>
  <c r="AH773" i="1"/>
  <c r="AI785" i="1"/>
  <c r="AH785" i="1"/>
  <c r="AH809" i="1"/>
  <c r="AK809" i="1"/>
  <c r="AJ843" i="1"/>
  <c r="AH843" i="1"/>
  <c r="AI930" i="1"/>
  <c r="AH930" i="1"/>
  <c r="AJ930" i="1"/>
  <c r="AJ979" i="1"/>
  <c r="AH979" i="1"/>
  <c r="AJ1017" i="1"/>
  <c r="AH1017" i="1"/>
  <c r="AI1056" i="1"/>
  <c r="AK1056" i="1"/>
  <c r="AI845" i="1"/>
  <c r="AJ740" i="1"/>
  <c r="AM852" i="1"/>
  <c r="AK813" i="1"/>
  <c r="AH813" i="1"/>
  <c r="AJ813" i="1"/>
  <c r="AJ1081" i="1"/>
  <c r="AK1081" i="1"/>
  <c r="AH1081" i="1"/>
  <c r="AI1081" i="1"/>
  <c r="AI813" i="1"/>
  <c r="W995" i="1"/>
  <c r="AS995" i="1"/>
  <c r="AT995" i="1" s="1"/>
  <c r="AH740" i="1"/>
  <c r="AS779" i="1"/>
  <c r="AV779" i="1" s="1"/>
  <c r="X779" i="1"/>
  <c r="AJ1063" i="1"/>
  <c r="W762" i="1"/>
  <c r="X788" i="1"/>
  <c r="X813" i="1"/>
  <c r="X958" i="1"/>
  <c r="X1093" i="1"/>
  <c r="AH765" i="1"/>
  <c r="AH833" i="1"/>
  <c r="AH924" i="1"/>
  <c r="AI787" i="1"/>
  <c r="AI939" i="1"/>
  <c r="AI1005" i="1"/>
  <c r="AJ727" i="1"/>
  <c r="AH727" i="1"/>
  <c r="AK727" i="1"/>
  <c r="AK978" i="1"/>
  <c r="AJ978" i="1"/>
  <c r="AH978" i="1"/>
  <c r="AI978" i="1"/>
  <c r="AI767" i="1"/>
  <c r="AJ1037" i="1"/>
  <c r="AS1094" i="1"/>
  <c r="AV1094" i="1" s="1"/>
  <c r="X1094" i="1"/>
  <c r="W740" i="1"/>
  <c r="W833" i="1"/>
  <c r="W902" i="1"/>
  <c r="X740" i="1"/>
  <c r="X793" i="1"/>
  <c r="X953" i="1"/>
  <c r="X978" i="1"/>
  <c r="X1034" i="1"/>
  <c r="AK711" i="1"/>
  <c r="AI711" i="1"/>
  <c r="AJ711" i="1"/>
  <c r="AK751" i="1"/>
  <c r="AI751" i="1"/>
  <c r="AJ751" i="1"/>
  <c r="AH751" i="1"/>
  <c r="AI775" i="1"/>
  <c r="AJ775" i="1"/>
  <c r="AJ797" i="1"/>
  <c r="AH797" i="1"/>
  <c r="AK830" i="1"/>
  <c r="AI830" i="1"/>
  <c r="AK862" i="1"/>
  <c r="AH862" i="1"/>
  <c r="AK904" i="1"/>
  <c r="AJ904" i="1"/>
  <c r="AH904" i="1"/>
  <c r="AI904" i="1"/>
  <c r="AK951" i="1"/>
  <c r="AI951" i="1"/>
  <c r="AK976" i="1"/>
  <c r="AI976" i="1"/>
  <c r="AJ976" i="1"/>
  <c r="AJ995" i="1"/>
  <c r="AI995" i="1"/>
  <c r="AI1004" i="1"/>
  <c r="AH1004" i="1"/>
  <c r="AK1044" i="1"/>
  <c r="AJ1044" i="1"/>
  <c r="AH1044" i="1"/>
  <c r="AI1044" i="1"/>
  <c r="AK1077" i="1"/>
  <c r="AJ1077" i="1"/>
  <c r="AH767" i="1"/>
  <c r="AJ833" i="1"/>
  <c r="AS904" i="1"/>
  <c r="AU904" i="1" s="1"/>
  <c r="AJ1008" i="1"/>
  <c r="AH1008" i="1"/>
  <c r="AK1008" i="1"/>
  <c r="AI1008" i="1"/>
  <c r="AH1093" i="1"/>
  <c r="AK939" i="1"/>
  <c r="AJ712" i="1"/>
  <c r="AI712" i="1"/>
  <c r="AH712" i="1"/>
  <c r="AI726" i="1"/>
  <c r="AK726" i="1"/>
  <c r="AJ726" i="1"/>
  <c r="AK752" i="1"/>
  <c r="AH752" i="1"/>
  <c r="AJ771" i="1"/>
  <c r="AI771" i="1"/>
  <c r="AJ790" i="1"/>
  <c r="AK790" i="1"/>
  <c r="AI798" i="1"/>
  <c r="AK798" i="1"/>
  <c r="AH798" i="1"/>
  <c r="AK812" i="1"/>
  <c r="AJ812" i="1"/>
  <c r="AJ842" i="1"/>
  <c r="AK842" i="1"/>
  <c r="AH842" i="1"/>
  <c r="AK863" i="1"/>
  <c r="AH863" i="1"/>
  <c r="AI905" i="1"/>
  <c r="AJ905" i="1"/>
  <c r="AK966" i="1"/>
  <c r="AJ966" i="1"/>
  <c r="AJ977" i="1"/>
  <c r="AK977" i="1"/>
  <c r="AI977" i="1"/>
  <c r="AI996" i="1"/>
  <c r="AK996" i="1"/>
  <c r="AJ1024" i="1"/>
  <c r="AI1024" i="1"/>
  <c r="AK1024" i="1"/>
  <c r="AI1035" i="1"/>
  <c r="AH1035" i="1"/>
  <c r="AK1045" i="1"/>
  <c r="AJ1045" i="1"/>
  <c r="AH1045" i="1"/>
  <c r="AI1045" i="1"/>
  <c r="AI1080" i="1"/>
  <c r="AJ1080" i="1"/>
  <c r="AH1080" i="1"/>
  <c r="AJ1104" i="1"/>
  <c r="AH1104" i="1"/>
  <c r="AH957" i="1"/>
  <c r="AH1024" i="1"/>
  <c r="AJ767" i="1"/>
  <c r="AJ924" i="1"/>
  <c r="AK787" i="1"/>
  <c r="AK891" i="1"/>
  <c r="X1082" i="1"/>
  <c r="AS1082" i="1"/>
  <c r="AT1082" i="1" s="1"/>
  <c r="AH747" i="1"/>
  <c r="AH776" i="1"/>
  <c r="AH838" i="1"/>
  <c r="AH932" i="1"/>
  <c r="AH1041" i="1"/>
  <c r="AI769" i="1"/>
  <c r="AI788" i="1"/>
  <c r="AI823" i="1"/>
  <c r="AI941" i="1"/>
  <c r="AI1042" i="1"/>
  <c r="AJ746" i="1"/>
  <c r="AJ776" i="1"/>
  <c r="AJ840" i="1"/>
  <c r="AJ932" i="1"/>
  <c r="AJ1073" i="1"/>
  <c r="AK838" i="1"/>
  <c r="AK903" i="1"/>
  <c r="AP719" i="1"/>
  <c r="AM719" i="1"/>
  <c r="AP749" i="1"/>
  <c r="AM749" i="1"/>
  <c r="AM809" i="1"/>
  <c r="AP809" i="1"/>
  <c r="AP882" i="1"/>
  <c r="AM882" i="1"/>
  <c r="AP899" i="1"/>
  <c r="AM899" i="1"/>
  <c r="AM912" i="1"/>
  <c r="AP912" i="1"/>
  <c r="AP930" i="1"/>
  <c r="AM930" i="1"/>
  <c r="AP962" i="1"/>
  <c r="AM962" i="1"/>
  <c r="AP734" i="1"/>
  <c r="AS724" i="1"/>
  <c r="AT724" i="1" s="1"/>
  <c r="AX736" i="1"/>
  <c r="BA736" i="1"/>
  <c r="BA763" i="1"/>
  <c r="AX763" i="1"/>
  <c r="BA774" i="1"/>
  <c r="AX774" i="1"/>
  <c r="BA795" i="1"/>
  <c r="AX795" i="1"/>
  <c r="BA810" i="1"/>
  <c r="AX810" i="1"/>
  <c r="BA829" i="1"/>
  <c r="AX829" i="1"/>
  <c r="BA861" i="1"/>
  <c r="AX861" i="1"/>
  <c r="AX901" i="1"/>
  <c r="BA901" i="1"/>
  <c r="BA920" i="1"/>
  <c r="AX920" i="1"/>
  <c r="BA931" i="1"/>
  <c r="AX931" i="1"/>
  <c r="BA963" i="1"/>
  <c r="AX963" i="1"/>
  <c r="BA991" i="1"/>
  <c r="AX991" i="1"/>
  <c r="AX1049" i="1"/>
  <c r="BA1049" i="1"/>
  <c r="BA1088" i="1"/>
  <c r="AX1088" i="1"/>
  <c r="X946" i="1"/>
  <c r="X1074" i="1"/>
  <c r="AU1069" i="1"/>
  <c r="AV1069" i="1"/>
  <c r="AU1083" i="1"/>
  <c r="AV1083" i="1"/>
  <c r="AH894" i="1"/>
  <c r="AH933" i="1"/>
  <c r="AH972" i="1"/>
  <c r="AH1042" i="1"/>
  <c r="AI746" i="1"/>
  <c r="AI776" i="1"/>
  <c r="AI792" i="1"/>
  <c r="AI824" i="1"/>
  <c r="AI1015" i="1"/>
  <c r="AJ747" i="1"/>
  <c r="AJ777" i="1"/>
  <c r="AJ805" i="1"/>
  <c r="AJ838" i="1"/>
  <c r="AJ934" i="1"/>
  <c r="AJ1041" i="1"/>
  <c r="AK722" i="1"/>
  <c r="AK909" i="1"/>
  <c r="AK1072" i="1"/>
  <c r="AP724" i="1"/>
  <c r="AM724" i="1"/>
  <c r="AP763" i="1"/>
  <c r="AM763" i="1"/>
  <c r="AP774" i="1"/>
  <c r="AM774" i="1"/>
  <c r="AP810" i="1"/>
  <c r="AM810" i="1"/>
  <c r="AP844" i="1"/>
  <c r="AM844" i="1"/>
  <c r="AP963" i="1"/>
  <c r="AM963" i="1"/>
  <c r="AP1049" i="1"/>
  <c r="AM1049" i="1"/>
  <c r="AP1075" i="1"/>
  <c r="AM1075" i="1"/>
  <c r="AM736" i="1"/>
  <c r="AM778" i="1"/>
  <c r="AP741" i="1"/>
  <c r="AP785" i="1"/>
  <c r="AP848" i="1"/>
  <c r="AP1024" i="1"/>
  <c r="AP1088" i="1"/>
  <c r="AX751" i="1"/>
  <c r="BA751" i="1"/>
  <c r="AX764" i="1"/>
  <c r="BA764" i="1"/>
  <c r="BA789" i="1"/>
  <c r="AX789" i="1"/>
  <c r="BA811" i="1"/>
  <c r="AX811" i="1"/>
  <c r="BA830" i="1"/>
  <c r="AX830" i="1"/>
  <c r="BA862" i="1"/>
  <c r="AX862" i="1"/>
  <c r="AX904" i="1"/>
  <c r="BA904" i="1"/>
  <c r="AF904" i="1"/>
  <c r="AX937" i="1"/>
  <c r="BA937" i="1"/>
  <c r="AX976" i="1"/>
  <c r="BA976" i="1"/>
  <c r="BA995" i="1"/>
  <c r="AF995" i="1"/>
  <c r="AX995" i="1"/>
  <c r="AX1004" i="1"/>
  <c r="BA1004" i="1"/>
  <c r="AX1034" i="1"/>
  <c r="BA1034" i="1"/>
  <c r="BA1044" i="1"/>
  <c r="AX1044" i="1"/>
  <c r="AX1065" i="1"/>
  <c r="BA1065" i="1"/>
  <c r="AX1077" i="1"/>
  <c r="BA1077" i="1"/>
  <c r="AF1077" i="1"/>
  <c r="AX945" i="1"/>
  <c r="AV1053" i="1"/>
  <c r="AT1053" i="1"/>
  <c r="W760" i="1"/>
  <c r="W839" i="1"/>
  <c r="W946" i="1"/>
  <c r="W1030" i="1"/>
  <c r="X717" i="1"/>
  <c r="X780" i="1"/>
  <c r="X881" i="1"/>
  <c r="AT1054" i="1"/>
  <c r="AV1054" i="1"/>
  <c r="W708" i="1"/>
  <c r="W734" i="1"/>
  <c r="W766" i="1"/>
  <c r="W784" i="1"/>
  <c r="W809" i="1"/>
  <c r="W843" i="1"/>
  <c r="W881" i="1"/>
  <c r="W912" i="1"/>
  <c r="W944" i="1"/>
  <c r="W974" i="1"/>
  <c r="W1002" i="1"/>
  <c r="W1033" i="1"/>
  <c r="W1055" i="1"/>
  <c r="X716" i="1"/>
  <c r="X781" i="1"/>
  <c r="X824" i="1"/>
  <c r="X944" i="1"/>
  <c r="X983" i="1"/>
  <c r="X1029" i="1"/>
  <c r="X1095" i="1"/>
  <c r="X731" i="1"/>
  <c r="AS731" i="1"/>
  <c r="X758" i="1"/>
  <c r="AS758" i="1"/>
  <c r="AU758" i="1" s="1"/>
  <c r="X852" i="1"/>
  <c r="AS852" i="1"/>
  <c r="AU852" i="1" s="1"/>
  <c r="X1018" i="1"/>
  <c r="AS1018" i="1"/>
  <c r="AT1018" i="1" s="1"/>
  <c r="AF710" i="1"/>
  <c r="AF861" i="1"/>
  <c r="AF1036" i="1"/>
  <c r="AJ1012" i="1"/>
  <c r="AK1012" i="1"/>
  <c r="AH716" i="1"/>
  <c r="AH895" i="1"/>
  <c r="AH973" i="1"/>
  <c r="AH1083" i="1"/>
  <c r="AI777" i="1"/>
  <c r="AI799" i="1"/>
  <c r="AI853" i="1"/>
  <c r="AI908" i="1"/>
  <c r="AI981" i="1"/>
  <c r="AI1018" i="1"/>
  <c r="AI1083" i="1"/>
  <c r="AJ716" i="1"/>
  <c r="AJ807" i="1"/>
  <c r="AJ894" i="1"/>
  <c r="AJ973" i="1"/>
  <c r="AK911" i="1"/>
  <c r="AK1019" i="1"/>
  <c r="AP711" i="1"/>
  <c r="AM711" i="1"/>
  <c r="AP738" i="1"/>
  <c r="AM738" i="1"/>
  <c r="AP883" i="1"/>
  <c r="AM883" i="1"/>
  <c r="AM976" i="1"/>
  <c r="AP976" i="1"/>
  <c r="AM1103" i="1"/>
  <c r="AP1103" i="1"/>
  <c r="AM865" i="1"/>
  <c r="AM920" i="1"/>
  <c r="AM965" i="1"/>
  <c r="AM1005" i="1"/>
  <c r="AP788" i="1"/>
  <c r="AP1022" i="1"/>
  <c r="AP1089" i="1"/>
  <c r="AX1020" i="1"/>
  <c r="AK730" i="1"/>
  <c r="AJ730" i="1"/>
  <c r="AK1001" i="1"/>
  <c r="AJ1001" i="1"/>
  <c r="AH720" i="1"/>
  <c r="AH781" i="1"/>
  <c r="AH805" i="1"/>
  <c r="AH1084" i="1"/>
  <c r="AI909" i="1"/>
  <c r="AI985" i="1"/>
  <c r="AI1019" i="1"/>
  <c r="AI1084" i="1"/>
  <c r="AJ720" i="1"/>
  <c r="AJ1018" i="1"/>
  <c r="AJ1083" i="1"/>
  <c r="AK728" i="1"/>
  <c r="AK801" i="1"/>
  <c r="AK972" i="1"/>
  <c r="AP739" i="1"/>
  <c r="AM739" i="1"/>
  <c r="AP752" i="1"/>
  <c r="AM752" i="1"/>
  <c r="AP790" i="1"/>
  <c r="AM790" i="1"/>
  <c r="AM812" i="1"/>
  <c r="AP812" i="1"/>
  <c r="AP863" i="1"/>
  <c r="AM863" i="1"/>
  <c r="AP996" i="1"/>
  <c r="AM996" i="1"/>
  <c r="AM1045" i="1"/>
  <c r="AP1045" i="1"/>
  <c r="AM754" i="1"/>
  <c r="AM828" i="1"/>
  <c r="AP1104" i="1"/>
  <c r="AT968" i="1"/>
  <c r="AX1023" i="1"/>
  <c r="X1076" i="1"/>
  <c r="AS1076" i="1"/>
  <c r="AT1076" i="1" s="1"/>
  <c r="AK758" i="1"/>
  <c r="AH758" i="1"/>
  <c r="AK852" i="1"/>
  <c r="AH852" i="1"/>
  <c r="AH1032" i="1"/>
  <c r="AK1032" i="1"/>
  <c r="AJ1057" i="1"/>
  <c r="AK1057" i="1"/>
  <c r="AH721" i="1"/>
  <c r="AH782" i="1"/>
  <c r="AH807" i="1"/>
  <c r="AH853" i="1"/>
  <c r="AH941" i="1"/>
  <c r="AH1018" i="1"/>
  <c r="AI910" i="1"/>
  <c r="AI958" i="1"/>
  <c r="AI986" i="1"/>
  <c r="AI1016" i="1"/>
  <c r="AI1085" i="1"/>
  <c r="AJ721" i="1"/>
  <c r="AJ783" i="1"/>
  <c r="AJ1019" i="1"/>
  <c r="AJ1085" i="1"/>
  <c r="AK735" i="1"/>
  <c r="AK853" i="1"/>
  <c r="AP892" i="1"/>
  <c r="AX715" i="1"/>
  <c r="BA715" i="1"/>
  <c r="AX754" i="1"/>
  <c r="BA754" i="1"/>
  <c r="W828" i="1"/>
  <c r="AS828" i="1"/>
  <c r="AV944" i="1"/>
  <c r="AU944" i="1"/>
  <c r="AK1099" i="1"/>
  <c r="AI1099" i="1"/>
  <c r="AH783" i="1"/>
  <c r="AH943" i="1"/>
  <c r="AI721" i="1"/>
  <c r="AI778" i="1"/>
  <c r="AI840" i="1"/>
  <c r="AI877" i="1"/>
  <c r="AI911" i="1"/>
  <c r="AI959" i="1"/>
  <c r="AI1057" i="1"/>
  <c r="AJ754" i="1"/>
  <c r="AJ852" i="1"/>
  <c r="AK777" i="1"/>
  <c r="AK933" i="1"/>
  <c r="AK1084" i="1"/>
  <c r="AM761" i="1"/>
  <c r="AP761" i="1"/>
  <c r="AM814" i="1"/>
  <c r="AP814" i="1"/>
  <c r="AM926" i="1"/>
  <c r="AP926" i="1"/>
  <c r="AM958" i="1"/>
  <c r="AP958" i="1"/>
  <c r="AP970" i="1"/>
  <c r="AM970" i="1"/>
  <c r="AP993" i="1"/>
  <c r="AM993" i="1"/>
  <c r="AP1066" i="1"/>
  <c r="AM1066" i="1"/>
  <c r="AM834" i="1"/>
  <c r="AS824" i="1"/>
  <c r="AT824" i="1" s="1"/>
  <c r="W901" i="1"/>
  <c r="AS901" i="1"/>
  <c r="AT901" i="1" s="1"/>
  <c r="W991" i="1"/>
  <c r="AS991" i="1"/>
  <c r="AU991" i="1" s="1"/>
  <c r="W1036" i="1"/>
  <c r="AS1036" i="1"/>
  <c r="AV1036" i="1" s="1"/>
  <c r="W1049" i="1"/>
  <c r="AS1049" i="1"/>
  <c r="AV1049" i="1" s="1"/>
  <c r="AH748" i="1"/>
  <c r="AK748" i="1"/>
  <c r="AH808" i="1"/>
  <c r="AK808" i="1"/>
  <c r="AH1016" i="1"/>
  <c r="AK1016" i="1"/>
  <c r="AH985" i="1"/>
  <c r="AH1057" i="1"/>
  <c r="AI782" i="1"/>
  <c r="AI805" i="1"/>
  <c r="AI964" i="1"/>
  <c r="AI1058" i="1"/>
  <c r="AJ758" i="1"/>
  <c r="AJ941" i="1"/>
  <c r="AK934" i="1"/>
  <c r="AK986" i="1"/>
  <c r="AT1069" i="1"/>
  <c r="AP1027" i="1"/>
  <c r="BA812" i="1"/>
  <c r="AX812" i="1"/>
  <c r="BA938" i="1"/>
  <c r="AX938" i="1"/>
  <c r="BA1035" i="1"/>
  <c r="AX1035" i="1"/>
  <c r="AX955" i="1"/>
  <c r="AM927" i="1"/>
  <c r="AP927" i="1"/>
  <c r="AM835" i="1"/>
  <c r="AM932" i="1"/>
  <c r="AM982" i="1"/>
  <c r="AM1018" i="1"/>
  <c r="AM1038" i="1"/>
  <c r="AP946" i="1"/>
  <c r="BA727" i="1"/>
  <c r="AX727" i="1"/>
  <c r="AX959" i="1"/>
  <c r="AX1032" i="1"/>
  <c r="BA730" i="1"/>
  <c r="BA876" i="1"/>
  <c r="AM714" i="1"/>
  <c r="AM867" i="1"/>
  <c r="AM985" i="1"/>
  <c r="AM1017" i="1"/>
  <c r="AM1095" i="1"/>
  <c r="BA729" i="1"/>
  <c r="AX729" i="1"/>
  <c r="BA755" i="1"/>
  <c r="AX755" i="1"/>
  <c r="AX835" i="1"/>
  <c r="BA835" i="1"/>
  <c r="AX849" i="1"/>
  <c r="BA849" i="1"/>
  <c r="AX906" i="1"/>
  <c r="BA906" i="1"/>
  <c r="AX927" i="1"/>
  <c r="BA927" i="1"/>
  <c r="AX967" i="1"/>
  <c r="BA967" i="1"/>
  <c r="AX982" i="1"/>
  <c r="BA982" i="1"/>
  <c r="AX1011" i="1"/>
  <c r="BA1011" i="1"/>
  <c r="AX1038" i="1"/>
  <c r="BA1038" i="1"/>
  <c r="AX712" i="1"/>
  <c r="AX771" i="1"/>
  <c r="AX868" i="1"/>
  <c r="AX923" i="1"/>
  <c r="AX1001" i="1"/>
  <c r="AX1037" i="1"/>
  <c r="AX1080" i="1"/>
  <c r="BA893" i="1"/>
  <c r="AM990" i="1"/>
  <c r="AM1097" i="1"/>
  <c r="AX732" i="1"/>
  <c r="BA732" i="1"/>
  <c r="BA756" i="1"/>
  <c r="AX756" i="1"/>
  <c r="AX806" i="1"/>
  <c r="BA806" i="1"/>
  <c r="BA1068" i="1"/>
  <c r="AX1068" i="1"/>
  <c r="AX713" i="1"/>
  <c r="AX752" i="1"/>
  <c r="AX787" i="1"/>
  <c r="AX925" i="1"/>
  <c r="AX966" i="1"/>
  <c r="AX1043" i="1"/>
  <c r="AX1083" i="1"/>
  <c r="BA886" i="1"/>
  <c r="AX716" i="1"/>
  <c r="BA716" i="1"/>
  <c r="BA820" i="1"/>
  <c r="AX820" i="1"/>
  <c r="BA908" i="1"/>
  <c r="AX908" i="1"/>
  <c r="BA975" i="1"/>
  <c r="AX975" i="1"/>
  <c r="BA745" i="1"/>
  <c r="AM936" i="1"/>
  <c r="AM1074" i="1"/>
  <c r="AM1100" i="1"/>
  <c r="BA782" i="1"/>
  <c r="AX782" i="1"/>
  <c r="BA852" i="1"/>
  <c r="AX852" i="1"/>
  <c r="BA972" i="1"/>
  <c r="AX972" i="1"/>
  <c r="BA999" i="1"/>
  <c r="AX999" i="1"/>
  <c r="AX1041" i="1"/>
  <c r="BA1041" i="1"/>
  <c r="AX720" i="1"/>
  <c r="AX833" i="1"/>
  <c r="AX884" i="1"/>
  <c r="AX1008" i="1"/>
  <c r="AM1032" i="1"/>
  <c r="AP1086" i="1"/>
  <c r="AX977" i="1"/>
  <c r="BA1069" i="1"/>
  <c r="AX856" i="1"/>
  <c r="AX1002" i="1"/>
  <c r="BA1087" i="1"/>
  <c r="AP715" i="1"/>
  <c r="AJ715" i="1"/>
  <c r="AV788" i="1"/>
  <c r="AU788" i="1"/>
  <c r="AT788" i="1"/>
  <c r="AV970" i="1"/>
  <c r="AT970" i="1"/>
  <c r="AU970" i="1"/>
  <c r="AV742" i="1"/>
  <c r="AT742" i="1"/>
  <c r="AU742" i="1"/>
  <c r="AV793" i="1"/>
  <c r="AU793" i="1"/>
  <c r="AT793" i="1"/>
  <c r="AV893" i="1"/>
  <c r="AT893" i="1"/>
  <c r="AU893" i="1"/>
  <c r="AV927" i="1"/>
  <c r="AT927" i="1"/>
  <c r="AU927" i="1"/>
  <c r="AU1097" i="1"/>
  <c r="AT1097" i="1"/>
  <c r="AV1097" i="1"/>
  <c r="AU747" i="1"/>
  <c r="AV747" i="1"/>
  <c r="AT747" i="1"/>
  <c r="AU964" i="1"/>
  <c r="AV964" i="1"/>
  <c r="AT964" i="1"/>
  <c r="AU1019" i="1"/>
  <c r="AT1019" i="1"/>
  <c r="AV1019" i="1"/>
  <c r="AV784" i="1"/>
  <c r="AU784" i="1"/>
  <c r="AT784" i="1"/>
  <c r="AV1055" i="1"/>
  <c r="AU1055" i="1"/>
  <c r="AT1055" i="1"/>
  <c r="AT923" i="1"/>
  <c r="AU923" i="1"/>
  <c r="AV923" i="1"/>
  <c r="AT1090" i="1"/>
  <c r="AV1090" i="1"/>
  <c r="AU1090" i="1"/>
  <c r="AM803" i="1"/>
  <c r="AP803" i="1"/>
  <c r="AM787" i="1"/>
  <c r="AP787" i="1"/>
  <c r="AM813" i="1"/>
  <c r="AP813" i="1"/>
  <c r="W1009" i="1"/>
  <c r="AV953" i="1"/>
  <c r="AT953" i="1"/>
  <c r="AU953" i="1"/>
  <c r="AH868" i="1"/>
  <c r="AK942" i="1"/>
  <c r="AK967" i="1"/>
  <c r="AT726" i="1"/>
  <c r="AV726" i="1"/>
  <c r="AU726" i="1"/>
  <c r="AT905" i="1"/>
  <c r="AV905" i="1"/>
  <c r="AU905" i="1"/>
  <c r="AT1062" i="1"/>
  <c r="AV1062" i="1"/>
  <c r="AU1062" i="1"/>
  <c r="AI742" i="1"/>
  <c r="AJ742" i="1"/>
  <c r="W1090" i="1"/>
  <c r="AV741" i="1"/>
  <c r="AT741" i="1"/>
  <c r="AV903" i="1"/>
  <c r="AT903" i="1"/>
  <c r="AU903" i="1"/>
  <c r="AV1066" i="1"/>
  <c r="AT1066" i="1"/>
  <c r="AU1066" i="1"/>
  <c r="W1080" i="1"/>
  <c r="AV906" i="1"/>
  <c r="AT906" i="1"/>
  <c r="AV1067" i="1"/>
  <c r="AT1067" i="1"/>
  <c r="AU1067" i="1"/>
  <c r="AH967" i="1"/>
  <c r="AP753" i="1"/>
  <c r="AU806" i="1"/>
  <c r="AV806" i="1"/>
  <c r="AT806" i="1"/>
  <c r="AV1077" i="1"/>
  <c r="AT1077" i="1"/>
  <c r="AU1077" i="1"/>
  <c r="W742" i="1"/>
  <c r="W776" i="1"/>
  <c r="W821" i="1"/>
  <c r="W853" i="1"/>
  <c r="W927" i="1"/>
  <c r="W964" i="1"/>
  <c r="W1011" i="1"/>
  <c r="W1042" i="1"/>
  <c r="W1094" i="1"/>
  <c r="X712" i="1"/>
  <c r="X741" i="1"/>
  <c r="X755" i="1"/>
  <c r="X800" i="1"/>
  <c r="X884" i="1"/>
  <c r="X926" i="1"/>
  <c r="X936" i="1"/>
  <c r="X986" i="1"/>
  <c r="X1062" i="1"/>
  <c r="AV954" i="1"/>
  <c r="AU954" i="1"/>
  <c r="AT954" i="1"/>
  <c r="AH945" i="1"/>
  <c r="AH968" i="1"/>
  <c r="AH1052" i="1"/>
  <c r="AI907" i="1"/>
  <c r="AJ755" i="1"/>
  <c r="AJ906" i="1"/>
  <c r="AJ982" i="1"/>
  <c r="AJ1052" i="1"/>
  <c r="AK729" i="1"/>
  <c r="AK880" i="1"/>
  <c r="AK968" i="1"/>
  <c r="AP743" i="1"/>
  <c r="AM743" i="1"/>
  <c r="AP756" i="1"/>
  <c r="AM756" i="1"/>
  <c r="AP780" i="1"/>
  <c r="AM780" i="1"/>
  <c r="AP836" i="1"/>
  <c r="AM836" i="1"/>
  <c r="AP850" i="1"/>
  <c r="AM850" i="1"/>
  <c r="AP868" i="1"/>
  <c r="AM868" i="1"/>
  <c r="AP942" i="1"/>
  <c r="AM942" i="1"/>
  <c r="AP968" i="1"/>
  <c r="AM968" i="1"/>
  <c r="AP1068" i="1"/>
  <c r="AM1068" i="1"/>
  <c r="AM1012" i="1"/>
  <c r="AP823" i="1"/>
  <c r="AP957" i="1"/>
  <c r="AS733" i="1"/>
  <c r="AS777" i="1"/>
  <c r="AS812" i="1"/>
  <c r="AS952" i="1"/>
  <c r="AS1080" i="1"/>
  <c r="BA1022" i="1"/>
  <c r="W712" i="1"/>
  <c r="W728" i="1"/>
  <c r="W758" i="1"/>
  <c r="W790" i="1"/>
  <c r="W801" i="1"/>
  <c r="W840" i="1"/>
  <c r="W854" i="1"/>
  <c r="W884" i="1"/>
  <c r="W903" i="1"/>
  <c r="W961" i="1"/>
  <c r="W977" i="1"/>
  <c r="W993" i="1"/>
  <c r="W1046" i="1"/>
  <c r="W1062" i="1"/>
  <c r="W1078" i="1"/>
  <c r="X728" i="1"/>
  <c r="X742" i="1"/>
  <c r="X783" i="1"/>
  <c r="X796" i="1"/>
  <c r="X809" i="1"/>
  <c r="X863" i="1"/>
  <c r="X903" i="1"/>
  <c r="X927" i="1"/>
  <c r="X973" i="1"/>
  <c r="X987" i="1"/>
  <c r="X1002" i="1"/>
  <c r="X1045" i="1"/>
  <c r="X1078" i="1"/>
  <c r="X1097" i="1"/>
  <c r="AH708" i="1"/>
  <c r="AK708" i="1"/>
  <c r="AH722" i="1"/>
  <c r="AJ722" i="1"/>
  <c r="AH733" i="1"/>
  <c r="AI733" i="1"/>
  <c r="AH760" i="1"/>
  <c r="AJ760" i="1"/>
  <c r="AH784" i="1"/>
  <c r="AK784" i="1"/>
  <c r="AH796" i="1"/>
  <c r="AJ796" i="1"/>
  <c r="AH839" i="1"/>
  <c r="AK839" i="1"/>
  <c r="AJ839" i="1"/>
  <c r="AH854" i="1"/>
  <c r="AI854" i="1"/>
  <c r="AH881" i="1"/>
  <c r="AK881" i="1"/>
  <c r="AH898" i="1"/>
  <c r="AJ898" i="1"/>
  <c r="AK898" i="1"/>
  <c r="AH946" i="1"/>
  <c r="AK946" i="1"/>
  <c r="AJ946" i="1"/>
  <c r="AH974" i="1"/>
  <c r="AK974" i="1"/>
  <c r="AI974" i="1"/>
  <c r="AH987" i="1"/>
  <c r="AJ987" i="1"/>
  <c r="AH1003" i="1"/>
  <c r="AI1003" i="1"/>
  <c r="AH1030" i="1"/>
  <c r="AK1030" i="1"/>
  <c r="AJ1030" i="1"/>
  <c r="AH1046" i="1"/>
  <c r="AK1046" i="1"/>
  <c r="AH1055" i="1"/>
  <c r="AK1055" i="1"/>
  <c r="AH1076" i="1"/>
  <c r="AJ1076" i="1"/>
  <c r="AH1086" i="1"/>
  <c r="AI1086" i="1"/>
  <c r="AH738" i="1"/>
  <c r="AH789" i="1"/>
  <c r="AH802" i="1"/>
  <c r="AH905" i="1"/>
  <c r="AH951" i="1"/>
  <c r="AH1012" i="1"/>
  <c r="AH1036" i="1"/>
  <c r="AH1053" i="1"/>
  <c r="AH1096" i="1"/>
  <c r="AI831" i="1"/>
  <c r="AI850" i="1"/>
  <c r="AI883" i="1"/>
  <c r="AI934" i="1"/>
  <c r="AI1046" i="1"/>
  <c r="AJ882" i="1"/>
  <c r="AJ961" i="1"/>
  <c r="AK750" i="1"/>
  <c r="AK884" i="1"/>
  <c r="AK1028" i="1"/>
  <c r="AK1052" i="1"/>
  <c r="AK1080" i="1"/>
  <c r="AK1100" i="1"/>
  <c r="AP716" i="1"/>
  <c r="AM716" i="1"/>
  <c r="AP792" i="1"/>
  <c r="AM792" i="1"/>
  <c r="AM837" i="1"/>
  <c r="AP837" i="1"/>
  <c r="AP887" i="1"/>
  <c r="AM887" i="1"/>
  <c r="AP955" i="1"/>
  <c r="AM955" i="1"/>
  <c r="AP984" i="1"/>
  <c r="AM984" i="1"/>
  <c r="AP1001" i="1"/>
  <c r="AM1001" i="1"/>
  <c r="AM1031" i="1"/>
  <c r="AP1031" i="1"/>
  <c r="AM987" i="1"/>
  <c r="AM1082" i="1"/>
  <c r="AP830" i="1"/>
  <c r="AP853" i="1"/>
  <c r="AP978" i="1"/>
  <c r="AS734" i="1"/>
  <c r="AS814" i="1"/>
  <c r="AS862" i="1"/>
  <c r="AS999" i="1"/>
  <c r="AT967" i="1"/>
  <c r="AU967" i="1"/>
  <c r="BA834" i="1"/>
  <c r="X715" i="1"/>
  <c r="X729" i="1"/>
  <c r="X776" i="1"/>
  <c r="X784" i="1"/>
  <c r="X842" i="1"/>
  <c r="X892" i="1"/>
  <c r="X906" i="1"/>
  <c r="X964" i="1"/>
  <c r="X974" i="1"/>
  <c r="X1035" i="1"/>
  <c r="X1066" i="1"/>
  <c r="X1079" i="1"/>
  <c r="AS720" i="1"/>
  <c r="X720" i="1"/>
  <c r="AS746" i="1"/>
  <c r="X746" i="1"/>
  <c r="AS769" i="1"/>
  <c r="X769" i="1"/>
  <c r="AS782" i="1"/>
  <c r="X782" i="1"/>
  <c r="X799" i="1"/>
  <c r="AS799" i="1"/>
  <c r="AS805" i="1"/>
  <c r="X805" i="1"/>
  <c r="AS825" i="1"/>
  <c r="X825" i="1"/>
  <c r="AS877" i="1"/>
  <c r="X877" i="1"/>
  <c r="AS894" i="1"/>
  <c r="X894" i="1"/>
  <c r="X941" i="1"/>
  <c r="AS941" i="1"/>
  <c r="X972" i="1"/>
  <c r="AS972" i="1"/>
  <c r="AS985" i="1"/>
  <c r="X985" i="1"/>
  <c r="AS1032" i="1"/>
  <c r="X1032" i="1"/>
  <c r="AS1041" i="1"/>
  <c r="X1041" i="1"/>
  <c r="AS1057" i="1"/>
  <c r="X1057" i="1"/>
  <c r="AS1072" i="1"/>
  <c r="X1072" i="1"/>
  <c r="AS1084" i="1"/>
  <c r="X1084" i="1"/>
  <c r="AF715" i="1"/>
  <c r="AF754" i="1"/>
  <c r="AF834" i="1"/>
  <c r="AF1022" i="1"/>
  <c r="AI719" i="1"/>
  <c r="AK719" i="1"/>
  <c r="AJ719" i="1"/>
  <c r="AI734" i="1"/>
  <c r="AJ734" i="1"/>
  <c r="AI766" i="1"/>
  <c r="AK766" i="1"/>
  <c r="AH766" i="1"/>
  <c r="AI773" i="1"/>
  <c r="AJ773" i="1"/>
  <c r="AI794" i="1"/>
  <c r="AK794" i="1"/>
  <c r="AJ794" i="1"/>
  <c r="AI809" i="1"/>
  <c r="AJ809" i="1"/>
  <c r="AI843" i="1"/>
  <c r="AK843" i="1"/>
  <c r="AI856" i="1"/>
  <c r="AJ856" i="1"/>
  <c r="AI899" i="1"/>
  <c r="AK899" i="1"/>
  <c r="AJ899" i="1"/>
  <c r="AI912" i="1"/>
  <c r="AJ912" i="1"/>
  <c r="AH912" i="1"/>
  <c r="AI944" i="1"/>
  <c r="AK944" i="1"/>
  <c r="AI962" i="1"/>
  <c r="AJ962" i="1"/>
  <c r="AI979" i="1"/>
  <c r="AK979" i="1"/>
  <c r="AI990" i="1"/>
  <c r="AK990" i="1"/>
  <c r="AJ990" i="1"/>
  <c r="AH990" i="1"/>
  <c r="AI1002" i="1"/>
  <c r="AJ1002" i="1"/>
  <c r="AI1017" i="1"/>
  <c r="AK1017" i="1"/>
  <c r="AI1033" i="1"/>
  <c r="AK1033" i="1"/>
  <c r="AI1048" i="1"/>
  <c r="AJ1048" i="1"/>
  <c r="AH1048" i="1"/>
  <c r="AI1074" i="1"/>
  <c r="AK1074" i="1"/>
  <c r="AJ1074" i="1"/>
  <c r="AI1087" i="1"/>
  <c r="AJ1087" i="1"/>
  <c r="AK1087" i="1"/>
  <c r="AH739" i="1"/>
  <c r="AH790" i="1"/>
  <c r="AH828" i="1"/>
  <c r="AH849" i="1"/>
  <c r="AH996" i="1"/>
  <c r="AH1034" i="1"/>
  <c r="AH1077" i="1"/>
  <c r="AI717" i="1"/>
  <c r="AI739" i="1"/>
  <c r="AI884" i="1"/>
  <c r="AI1006" i="1"/>
  <c r="AI1028" i="1"/>
  <c r="AI1068" i="1"/>
  <c r="AJ883" i="1"/>
  <c r="AJ965" i="1"/>
  <c r="AJ1034" i="1"/>
  <c r="AK709" i="1"/>
  <c r="AK819" i="1"/>
  <c r="AK920" i="1"/>
  <c r="AK945" i="1"/>
  <c r="AK1102" i="1"/>
  <c r="AM784" i="1"/>
  <c r="AP733" i="1"/>
  <c r="AP759" i="1"/>
  <c r="AP854" i="1"/>
  <c r="AP902" i="1"/>
  <c r="AP1008" i="1"/>
  <c r="AS771" i="1"/>
  <c r="AS821" i="1"/>
  <c r="AS909" i="1"/>
  <c r="AS959" i="1"/>
  <c r="AS1000" i="1"/>
  <c r="AM864" i="1"/>
  <c r="AP864" i="1"/>
  <c r="AT842" i="1"/>
  <c r="AU842" i="1"/>
  <c r="AV1052" i="1"/>
  <c r="AU1052" i="1"/>
  <c r="AM961" i="1"/>
  <c r="AP961" i="1"/>
  <c r="AT752" i="1"/>
  <c r="AU752" i="1"/>
  <c r="AV752" i="1"/>
  <c r="AT798" i="1"/>
  <c r="AU798" i="1"/>
  <c r="AT863" i="1"/>
  <c r="AU863" i="1"/>
  <c r="AT977" i="1"/>
  <c r="AV977" i="1"/>
  <c r="AT1005" i="1"/>
  <c r="AU1005" i="1"/>
  <c r="AT1045" i="1"/>
  <c r="AU1045" i="1"/>
  <c r="W814" i="1"/>
  <c r="W926" i="1"/>
  <c r="W996" i="1"/>
  <c r="W715" i="1"/>
  <c r="W771" i="1"/>
  <c r="W788" i="1"/>
  <c r="W966" i="1"/>
  <c r="W1045" i="1"/>
  <c r="X1024" i="1"/>
  <c r="X1051" i="1"/>
  <c r="AU721" i="1"/>
  <c r="AT721" i="1"/>
  <c r="AV721" i="1"/>
  <c r="AU853" i="1"/>
  <c r="AT853" i="1"/>
  <c r="AV853" i="1"/>
  <c r="AU933" i="1"/>
  <c r="AV933" i="1"/>
  <c r="AU1029" i="1"/>
  <c r="AV1029" i="1"/>
  <c r="AT1029" i="1"/>
  <c r="X1099" i="1"/>
  <c r="AS1099" i="1"/>
  <c r="AJ710" i="1"/>
  <c r="AI710" i="1"/>
  <c r="AJ736" i="1"/>
  <c r="AI736" i="1"/>
  <c r="AK736" i="1"/>
  <c r="AJ774" i="1"/>
  <c r="AK774" i="1"/>
  <c r="AJ795" i="1"/>
  <c r="AK795" i="1"/>
  <c r="AI795" i="1"/>
  <c r="AJ861" i="1"/>
  <c r="AK861" i="1"/>
  <c r="AI861" i="1"/>
  <c r="AJ1075" i="1"/>
  <c r="AH1075" i="1"/>
  <c r="AK1075" i="1"/>
  <c r="AI791" i="1"/>
  <c r="AJ779" i="1"/>
  <c r="AM878" i="1"/>
  <c r="AP878" i="1"/>
  <c r="AM1073" i="1"/>
  <c r="AP1073" i="1"/>
  <c r="AP713" i="1"/>
  <c r="AP1037" i="1"/>
  <c r="AS865" i="1"/>
  <c r="AS1011" i="1"/>
  <c r="AX759" i="1"/>
  <c r="W714" i="1"/>
  <c r="W747" i="1"/>
  <c r="W793" i="1"/>
  <c r="W982" i="1"/>
  <c r="X867" i="1"/>
  <c r="AV708" i="1"/>
  <c r="AU708" i="1"/>
  <c r="AV911" i="1"/>
  <c r="AU911" i="1"/>
  <c r="AV974" i="1"/>
  <c r="AU974" i="1"/>
  <c r="AT974" i="1"/>
  <c r="AS1098" i="1"/>
  <c r="X1098" i="1"/>
  <c r="AK775" i="1"/>
  <c r="AH775" i="1"/>
  <c r="AK811" i="1"/>
  <c r="AJ811" i="1"/>
  <c r="AK922" i="1"/>
  <c r="AJ922" i="1"/>
  <c r="AK1023" i="1"/>
  <c r="AI1023" i="1"/>
  <c r="AI811" i="1"/>
  <c r="AI1096" i="1"/>
  <c r="AJ830" i="1"/>
  <c r="AK1006" i="1"/>
  <c r="AK1036" i="1"/>
  <c r="AP824" i="1"/>
  <c r="AM824" i="1"/>
  <c r="AP881" i="1"/>
  <c r="AM881" i="1"/>
  <c r="AJ1062" i="1"/>
  <c r="AH1062" i="1"/>
  <c r="AT739" i="1"/>
  <c r="AU739" i="1"/>
  <c r="AT831" i="1"/>
  <c r="AV831" i="1"/>
  <c r="AT938" i="1"/>
  <c r="AV938" i="1"/>
  <c r="AU938" i="1"/>
  <c r="AT996" i="1"/>
  <c r="AU996" i="1"/>
  <c r="AT1035" i="1"/>
  <c r="AV1035" i="1"/>
  <c r="AU1035" i="1"/>
  <c r="AI821" i="1"/>
  <c r="AJ821" i="1"/>
  <c r="W923" i="1"/>
  <c r="AM1063" i="1"/>
  <c r="AP1063" i="1"/>
  <c r="AV715" i="1"/>
  <c r="AU715" i="1"/>
  <c r="AT715" i="1"/>
  <c r="AV834" i="1"/>
  <c r="AU834" i="1"/>
  <c r="AT834" i="1"/>
  <c r="AV892" i="1"/>
  <c r="AU892" i="1"/>
  <c r="AT892" i="1"/>
  <c r="AV1022" i="1"/>
  <c r="AU1022" i="1"/>
  <c r="AT1022" i="1"/>
  <c r="AV1078" i="1"/>
  <c r="AT1078" i="1"/>
  <c r="AH1028" i="1"/>
  <c r="AV850" i="1"/>
  <c r="AU850" i="1"/>
  <c r="AT850" i="1"/>
  <c r="AV1028" i="1"/>
  <c r="BA708" i="1"/>
  <c r="AX708" i="1"/>
  <c r="BA733" i="1"/>
  <c r="AX733" i="1"/>
  <c r="AX748" i="1"/>
  <c r="BA748" i="1"/>
  <c r="AX760" i="1"/>
  <c r="BA760" i="1"/>
  <c r="BA777" i="1"/>
  <c r="AX777" i="1"/>
  <c r="BA784" i="1"/>
  <c r="AX784" i="1"/>
  <c r="BA796" i="1"/>
  <c r="AX796" i="1"/>
  <c r="BA808" i="1"/>
  <c r="AX808" i="1"/>
  <c r="BA824" i="1"/>
  <c r="AX824" i="1"/>
  <c r="BA854" i="1"/>
  <c r="AX854" i="1"/>
  <c r="BA881" i="1"/>
  <c r="AX881" i="1"/>
  <c r="BA934" i="1"/>
  <c r="AX934" i="1"/>
  <c r="BA946" i="1"/>
  <c r="AX946" i="1"/>
  <c r="BA961" i="1"/>
  <c r="AX961" i="1"/>
  <c r="AX974" i="1"/>
  <c r="BA974" i="1"/>
  <c r="AX987" i="1"/>
  <c r="BA987" i="1"/>
  <c r="BA1003" i="1"/>
  <c r="AX1003" i="1"/>
  <c r="AX1016" i="1"/>
  <c r="BA1016" i="1"/>
  <c r="AX1030" i="1"/>
  <c r="BA1030" i="1"/>
  <c r="BA1046" i="1"/>
  <c r="AX1046" i="1"/>
  <c r="AX1055" i="1"/>
  <c r="BA1055" i="1"/>
  <c r="AX1076" i="1"/>
  <c r="BA1076" i="1"/>
  <c r="BA1086" i="1"/>
  <c r="AX1086" i="1"/>
  <c r="AX1098" i="1"/>
  <c r="BA1098" i="1"/>
  <c r="AX722" i="1"/>
  <c r="AX839" i="1"/>
  <c r="AX1042" i="1"/>
  <c r="W726" i="1"/>
  <c r="W741" i="1"/>
  <c r="W798" i="1"/>
  <c r="W1092" i="1"/>
  <c r="X726" i="1"/>
  <c r="X754" i="1"/>
  <c r="X905" i="1"/>
  <c r="AV729" i="1"/>
  <c r="AT729" i="1"/>
  <c r="AU729" i="1"/>
  <c r="AV867" i="1"/>
  <c r="AU867" i="1"/>
  <c r="AT867" i="1"/>
  <c r="AV936" i="1"/>
  <c r="AU936" i="1"/>
  <c r="AT936" i="1"/>
  <c r="W802" i="1"/>
  <c r="W906" i="1"/>
  <c r="AU735" i="1"/>
  <c r="AV735" i="1"/>
  <c r="AT735" i="1"/>
  <c r="AU776" i="1"/>
  <c r="AT776" i="1"/>
  <c r="AU807" i="1"/>
  <c r="AV807" i="1"/>
  <c r="AT807" i="1"/>
  <c r="AU895" i="1"/>
  <c r="AT895" i="1"/>
  <c r="AV895" i="1"/>
  <c r="AU943" i="1"/>
  <c r="AT943" i="1"/>
  <c r="AV943" i="1"/>
  <c r="AU1073" i="1"/>
  <c r="AT1073" i="1"/>
  <c r="AV1073" i="1"/>
  <c r="AJ724" i="1"/>
  <c r="AK724" i="1"/>
  <c r="AJ763" i="1"/>
  <c r="AH763" i="1"/>
  <c r="AJ963" i="1"/>
  <c r="AK963" i="1"/>
  <c r="AJ1049" i="1"/>
  <c r="AK1049" i="1"/>
  <c r="AH1049" i="1"/>
  <c r="AJ1088" i="1"/>
  <c r="AK1088" i="1"/>
  <c r="AH829" i="1"/>
  <c r="AI810" i="1"/>
  <c r="AJ714" i="1"/>
  <c r="AK893" i="1"/>
  <c r="AK980" i="1"/>
  <c r="AM747" i="1"/>
  <c r="AP747" i="1"/>
  <c r="AM895" i="1"/>
  <c r="AP895" i="1"/>
  <c r="AP1029" i="1"/>
  <c r="AM1029" i="1"/>
  <c r="AM1058" i="1"/>
  <c r="AP1058" i="1"/>
  <c r="AP833" i="1"/>
  <c r="AP933" i="1"/>
  <c r="AV739" i="1"/>
  <c r="AX895" i="1"/>
  <c r="W893" i="1"/>
  <c r="W933" i="1"/>
  <c r="W1019" i="1"/>
  <c r="W1099" i="1"/>
  <c r="X747" i="1"/>
  <c r="X812" i="1"/>
  <c r="X1040" i="1"/>
  <c r="X1052" i="1"/>
  <c r="AV796" i="1"/>
  <c r="AU796" i="1"/>
  <c r="AT796" i="1"/>
  <c r="AV946" i="1"/>
  <c r="AU946" i="1"/>
  <c r="AT946" i="1"/>
  <c r="AK937" i="1"/>
  <c r="AI937" i="1"/>
  <c r="AH937" i="1"/>
  <c r="AK1004" i="1"/>
  <c r="AJ1004" i="1"/>
  <c r="AK1089" i="1"/>
  <c r="AJ1089" i="1"/>
  <c r="AH742" i="1"/>
  <c r="AH774" i="1"/>
  <c r="AH830" i="1"/>
  <c r="AI743" i="1"/>
  <c r="AI886" i="1"/>
  <c r="AI942" i="1"/>
  <c r="AK779" i="1"/>
  <c r="AP1046" i="1"/>
  <c r="AM1046" i="1"/>
  <c r="AM770" i="1"/>
  <c r="AM806" i="1"/>
  <c r="AP964" i="1"/>
  <c r="AP986" i="1"/>
  <c r="AP1019" i="1"/>
  <c r="AP1099" i="1"/>
  <c r="AV743" i="1"/>
  <c r="AT743" i="1"/>
  <c r="AS966" i="1"/>
  <c r="AU1093" i="1"/>
  <c r="AT1093" i="1"/>
  <c r="AV1093" i="1"/>
  <c r="AU906" i="1"/>
  <c r="AU1078" i="1"/>
  <c r="BA728" i="1"/>
  <c r="AX728" i="1"/>
  <c r="BA741" i="1"/>
  <c r="AX741" i="1"/>
  <c r="BA761" i="1"/>
  <c r="AX761" i="1"/>
  <c r="AX778" i="1"/>
  <c r="BA778" i="1"/>
  <c r="BA788" i="1"/>
  <c r="AX788" i="1"/>
  <c r="BA801" i="1"/>
  <c r="AX801" i="1"/>
  <c r="AX814" i="1"/>
  <c r="BA814" i="1"/>
  <c r="BA848" i="1"/>
  <c r="AX848" i="1"/>
  <c r="BA865" i="1"/>
  <c r="AX865" i="1"/>
  <c r="AX892" i="1"/>
  <c r="BA892" i="1"/>
  <c r="BA903" i="1"/>
  <c r="AX903" i="1"/>
  <c r="BA926" i="1"/>
  <c r="AX926" i="1"/>
  <c r="AX935" i="1"/>
  <c r="BA935" i="1"/>
  <c r="BA958" i="1"/>
  <c r="AX958" i="1"/>
  <c r="AX970" i="1"/>
  <c r="BA970" i="1"/>
  <c r="AX981" i="1"/>
  <c r="BA981" i="1"/>
  <c r="BA993" i="1"/>
  <c r="AX993" i="1"/>
  <c r="AX1009" i="1"/>
  <c r="BA1009" i="1"/>
  <c r="BA1040" i="1"/>
  <c r="AX1040" i="1"/>
  <c r="AX1051" i="1"/>
  <c r="BA1051" i="1"/>
  <c r="BA1066" i="1"/>
  <c r="AX1066" i="1"/>
  <c r="BA1078" i="1"/>
  <c r="AX1078" i="1"/>
  <c r="BA1092" i="1"/>
  <c r="AX1092" i="1"/>
  <c r="AX898" i="1"/>
  <c r="W748" i="1"/>
  <c r="W765" i="1"/>
  <c r="W842" i="1"/>
  <c r="W865" i="1"/>
  <c r="W934" i="1"/>
  <c r="W970" i="1"/>
  <c r="W1016" i="1"/>
  <c r="W1035" i="1"/>
  <c r="W1051" i="1"/>
  <c r="W1098" i="1"/>
  <c r="X735" i="1"/>
  <c r="X748" i="1"/>
  <c r="X798" i="1"/>
  <c r="X834" i="1"/>
  <c r="X849" i="1"/>
  <c r="X910" i="1"/>
  <c r="X934" i="1"/>
  <c r="X996" i="1"/>
  <c r="X1022" i="1"/>
  <c r="X1038" i="1"/>
  <c r="X1104" i="1"/>
  <c r="AV749" i="1"/>
  <c r="AU749" i="1"/>
  <c r="AV809" i="1"/>
  <c r="AT809" i="1"/>
  <c r="AU809" i="1"/>
  <c r="AT912" i="1"/>
  <c r="AU912" i="1"/>
  <c r="AT930" i="1"/>
  <c r="AV930" i="1"/>
  <c r="AU930" i="1"/>
  <c r="AU1002" i="1"/>
  <c r="AV1002" i="1"/>
  <c r="AT1002" i="1"/>
  <c r="AJ752" i="1"/>
  <c r="AI752" i="1"/>
  <c r="AK771" i="1"/>
  <c r="AH771" i="1"/>
  <c r="AH923" i="1"/>
  <c r="AK923" i="1"/>
  <c r="AJ938" i="1"/>
  <c r="AI938" i="1"/>
  <c r="AH938" i="1"/>
  <c r="AI952" i="1"/>
  <c r="AK952" i="1"/>
  <c r="AH1005" i="1"/>
  <c r="AK1005" i="1"/>
  <c r="AH1090" i="1"/>
  <c r="AK1090" i="1"/>
  <c r="AH725" i="1"/>
  <c r="AH743" i="1"/>
  <c r="AH831" i="1"/>
  <c r="AH883" i="1"/>
  <c r="AI724" i="1"/>
  <c r="AI763" i="1"/>
  <c r="AI812" i="1"/>
  <c r="AI862" i="1"/>
  <c r="AI920" i="1"/>
  <c r="AI966" i="1"/>
  <c r="AI1075" i="1"/>
  <c r="AJ764" i="1"/>
  <c r="AJ802" i="1"/>
  <c r="AJ893" i="1"/>
  <c r="AJ923" i="1"/>
  <c r="AJ967" i="1"/>
  <c r="AJ996" i="1"/>
  <c r="AK780" i="1"/>
  <c r="AK1035" i="1"/>
  <c r="AM748" i="1"/>
  <c r="AM898" i="1"/>
  <c r="AM928" i="1"/>
  <c r="AM974" i="1"/>
  <c r="AP767" i="1"/>
  <c r="AP838" i="1"/>
  <c r="AP1076" i="1"/>
  <c r="AS1058" i="1"/>
  <c r="AT848" i="1"/>
  <c r="AV996" i="1"/>
  <c r="AX1099" i="1"/>
  <c r="W735" i="1"/>
  <c r="W749" i="1"/>
  <c r="W779" i="1"/>
  <c r="W807" i="1"/>
  <c r="W867" i="1"/>
  <c r="W910" i="1"/>
  <c r="W930" i="1"/>
  <c r="W967" i="1"/>
  <c r="W1017" i="1"/>
  <c r="W1052" i="1"/>
  <c r="W1100" i="1"/>
  <c r="X721" i="1"/>
  <c r="X733" i="1"/>
  <c r="X749" i="1"/>
  <c r="X790" i="1"/>
  <c r="X835" i="1"/>
  <c r="X895" i="1"/>
  <c r="X911" i="1"/>
  <c r="X930" i="1"/>
  <c r="X977" i="1"/>
  <c r="X1009" i="1"/>
  <c r="X1027" i="1"/>
  <c r="X1073" i="1"/>
  <c r="AS710" i="1"/>
  <c r="W710" i="1"/>
  <c r="AS736" i="1"/>
  <c r="W736" i="1"/>
  <c r="AS750" i="1"/>
  <c r="W750" i="1"/>
  <c r="AS763" i="1"/>
  <c r="W763" i="1"/>
  <c r="AS774" i="1"/>
  <c r="W774" i="1"/>
  <c r="AS786" i="1"/>
  <c r="W786" i="1"/>
  <c r="AS795" i="1"/>
  <c r="W795" i="1"/>
  <c r="AS810" i="1"/>
  <c r="W810" i="1"/>
  <c r="W829" i="1"/>
  <c r="AS829" i="1"/>
  <c r="AS844" i="1"/>
  <c r="W844" i="1"/>
  <c r="AS861" i="1"/>
  <c r="W861" i="1"/>
  <c r="AS920" i="1"/>
  <c r="W920" i="1"/>
  <c r="AS963" i="1"/>
  <c r="W963" i="1"/>
  <c r="W1006" i="1"/>
  <c r="AS1006" i="1"/>
  <c r="AS1020" i="1"/>
  <c r="W1020" i="1"/>
  <c r="AS1075" i="1"/>
  <c r="W1075" i="1"/>
  <c r="AS1088" i="1"/>
  <c r="W1088" i="1"/>
  <c r="AS1102" i="1"/>
  <c r="W1102" i="1"/>
  <c r="AH709" i="1"/>
  <c r="AH726" i="1"/>
  <c r="AH779" i="1"/>
  <c r="AH811" i="1"/>
  <c r="AH856" i="1"/>
  <c r="AH884" i="1"/>
  <c r="AH962" i="1"/>
  <c r="AH976" i="1"/>
  <c r="AH1064" i="1"/>
  <c r="AI725" i="1"/>
  <c r="AI764" i="1"/>
  <c r="AI780" i="1"/>
  <c r="AI863" i="1"/>
  <c r="AI922" i="1"/>
  <c r="AI1012" i="1"/>
  <c r="AI1036" i="1"/>
  <c r="AI1077" i="1"/>
  <c r="AJ765" i="1"/>
  <c r="AJ785" i="1"/>
  <c r="AJ944" i="1"/>
  <c r="AJ1023" i="1"/>
  <c r="AK763" i="1"/>
  <c r="AK802" i="1"/>
  <c r="AK828" i="1"/>
  <c r="AK856" i="1"/>
  <c r="AK982" i="1"/>
  <c r="AM839" i="1"/>
  <c r="AM1096" i="1"/>
  <c r="AP721" i="1"/>
  <c r="AS714" i="1"/>
  <c r="AS932" i="1"/>
  <c r="AS1104" i="1"/>
  <c r="AT749" i="1"/>
  <c r="AT933" i="1"/>
  <c r="AT1052" i="1"/>
  <c r="AU831" i="1"/>
  <c r="AV912" i="1"/>
  <c r="AT712" i="1"/>
  <c r="AV712" i="1"/>
  <c r="AU712" i="1"/>
  <c r="AT790" i="1"/>
  <c r="AV790" i="1"/>
  <c r="AU790" i="1"/>
  <c r="AT884" i="1"/>
  <c r="AU884" i="1"/>
  <c r="AT1024" i="1"/>
  <c r="AU1024" i="1"/>
  <c r="AV1024" i="1"/>
  <c r="AI714" i="1"/>
  <c r="AH714" i="1"/>
  <c r="AI755" i="1"/>
  <c r="AK755" i="1"/>
  <c r="AI762" i="1"/>
  <c r="AJ762" i="1"/>
  <c r="AI793" i="1"/>
  <c r="AH793" i="1"/>
  <c r="AI835" i="1"/>
  <c r="AH835" i="1"/>
  <c r="AK835" i="1"/>
  <c r="AI849" i="1"/>
  <c r="AJ849" i="1"/>
  <c r="AI867" i="1"/>
  <c r="AK867" i="1"/>
  <c r="AH867" i="1"/>
  <c r="AI906" i="1"/>
  <c r="AK906" i="1"/>
  <c r="AI927" i="1"/>
  <c r="AJ927" i="1"/>
  <c r="AK927" i="1"/>
  <c r="AI936" i="1"/>
  <c r="AH936" i="1"/>
  <c r="AK936" i="1"/>
  <c r="AI953" i="1"/>
  <c r="AJ953" i="1"/>
  <c r="AH953" i="1"/>
  <c r="AI994" i="1"/>
  <c r="AK994" i="1"/>
  <c r="AI1011" i="1"/>
  <c r="AJ1011" i="1"/>
  <c r="AH1011" i="1"/>
  <c r="AI1027" i="1"/>
  <c r="AH1027" i="1"/>
  <c r="AK1027" i="1"/>
  <c r="AI1038" i="1"/>
  <c r="AJ1038" i="1"/>
  <c r="AI1067" i="1"/>
  <c r="AK1067" i="1"/>
  <c r="AI1079" i="1"/>
  <c r="AK1079" i="1"/>
  <c r="AH1079" i="1"/>
  <c r="AI1094" i="1"/>
  <c r="AJ1094" i="1"/>
  <c r="AH729" i="1"/>
  <c r="AH893" i="1"/>
  <c r="AH1067" i="1"/>
  <c r="AK1038" i="1"/>
  <c r="AV1005" i="1"/>
  <c r="W739" i="1"/>
  <c r="W1005" i="1"/>
  <c r="X752" i="1"/>
  <c r="X938" i="1"/>
  <c r="AT787" i="1"/>
  <c r="AV787" i="1"/>
  <c r="AU787" i="1"/>
  <c r="AJ717" i="1"/>
  <c r="AK717" i="1"/>
  <c r="AJ732" i="1"/>
  <c r="AK732" i="1"/>
  <c r="AH732" i="1"/>
  <c r="AJ756" i="1"/>
  <c r="AK756" i="1"/>
  <c r="AJ770" i="1"/>
  <c r="AK770" i="1"/>
  <c r="AI770" i="1"/>
  <c r="AJ791" i="1"/>
  <c r="AK791" i="1"/>
  <c r="AJ806" i="1"/>
  <c r="AK806" i="1"/>
  <c r="AH806" i="1"/>
  <c r="AJ819" i="1"/>
  <c r="AI819" i="1"/>
  <c r="AJ836" i="1"/>
  <c r="AK836" i="1"/>
  <c r="AJ850" i="1"/>
  <c r="AK850" i="1"/>
  <c r="AJ886" i="1"/>
  <c r="AH886" i="1"/>
  <c r="AJ907" i="1"/>
  <c r="AK907" i="1"/>
  <c r="AJ928" i="1"/>
  <c r="AK928" i="1"/>
  <c r="AJ954" i="1"/>
  <c r="AK954" i="1"/>
  <c r="AH954" i="1"/>
  <c r="AI954" i="1"/>
  <c r="AJ998" i="1"/>
  <c r="AK998" i="1"/>
  <c r="AJ1039" i="1"/>
  <c r="AK1039" i="1"/>
  <c r="AJ1053" i="1"/>
  <c r="AI1053" i="1"/>
  <c r="AJ1082" i="1"/>
  <c r="AK1082" i="1"/>
  <c r="AH1082" i="1"/>
  <c r="AH821" i="1"/>
  <c r="AH982" i="1"/>
  <c r="AH1068" i="1"/>
  <c r="AI732" i="1"/>
  <c r="AI928" i="1"/>
  <c r="AI1039" i="1"/>
  <c r="AJ1027" i="1"/>
  <c r="AK1068" i="1"/>
  <c r="AK1094" i="1"/>
  <c r="AM740" i="1"/>
  <c r="AP740" i="1"/>
  <c r="AM772" i="1"/>
  <c r="AP772" i="1"/>
  <c r="AM924" i="1"/>
  <c r="AP924" i="1"/>
  <c r="AM939" i="1"/>
  <c r="AP939" i="1"/>
  <c r="AM969" i="1"/>
  <c r="AP969" i="1"/>
  <c r="AP1021" i="1"/>
  <c r="AM1021" i="1"/>
  <c r="AM1093" i="1"/>
  <c r="AP1093" i="1"/>
  <c r="AP727" i="1"/>
  <c r="AP845" i="1"/>
  <c r="AU1033" i="1"/>
  <c r="AT1033" i="1"/>
  <c r="AU1028" i="1"/>
  <c r="AV842" i="1"/>
  <c r="BA735" i="1"/>
  <c r="AX735" i="1"/>
  <c r="AX776" i="1"/>
  <c r="BA776" i="1"/>
  <c r="AX800" i="1"/>
  <c r="BA800" i="1"/>
  <c r="AX807" i="1"/>
  <c r="BA807" i="1"/>
  <c r="AX823" i="1"/>
  <c r="BA823" i="1"/>
  <c r="BA838" i="1"/>
  <c r="AX838" i="1"/>
  <c r="AX853" i="1"/>
  <c r="BA853" i="1"/>
  <c r="AX878" i="1"/>
  <c r="BA878" i="1"/>
  <c r="AX910" i="1"/>
  <c r="BA910" i="1"/>
  <c r="BA933" i="1"/>
  <c r="AX933" i="1"/>
  <c r="BA943" i="1"/>
  <c r="AX943" i="1"/>
  <c r="AX964" i="1"/>
  <c r="BA964" i="1"/>
  <c r="BA973" i="1"/>
  <c r="AX973" i="1"/>
  <c r="BA986" i="1"/>
  <c r="AX986" i="1"/>
  <c r="BA1000" i="1"/>
  <c r="AX1000" i="1"/>
  <c r="AX1019" i="1"/>
  <c r="BA1019" i="1"/>
  <c r="BA1029" i="1"/>
  <c r="AX1029" i="1"/>
  <c r="BA1058" i="1"/>
  <c r="AX1058" i="1"/>
  <c r="AX1073" i="1"/>
  <c r="BA1073" i="1"/>
  <c r="BA1085" i="1"/>
  <c r="AX1085" i="1"/>
  <c r="AX721" i="1"/>
  <c r="AX747" i="1"/>
  <c r="X739" i="1"/>
  <c r="X923" i="1"/>
  <c r="AV728" i="1"/>
  <c r="AU728" i="1"/>
  <c r="AV754" i="1"/>
  <c r="AU754" i="1"/>
  <c r="AT754" i="1"/>
  <c r="AV778" i="1"/>
  <c r="AU778" i="1"/>
  <c r="AT778" i="1"/>
  <c r="AV926" i="1"/>
  <c r="AT926" i="1"/>
  <c r="AU926" i="1"/>
  <c r="AV958" i="1"/>
  <c r="AT958" i="1"/>
  <c r="AU958" i="1"/>
  <c r="AV993" i="1"/>
  <c r="AU993" i="1"/>
  <c r="AT993" i="1"/>
  <c r="AV1009" i="1"/>
  <c r="AU1009" i="1"/>
  <c r="AT1009" i="1"/>
  <c r="AV1040" i="1"/>
  <c r="AU1040" i="1"/>
  <c r="AT1040" i="1"/>
  <c r="AV1051" i="1"/>
  <c r="AU1051" i="1"/>
  <c r="AH762" i="1"/>
  <c r="AH983" i="1"/>
  <c r="AI806" i="1"/>
  <c r="AI998" i="1"/>
  <c r="AJ729" i="1"/>
  <c r="AJ793" i="1"/>
  <c r="AJ867" i="1"/>
  <c r="AK762" i="1"/>
  <c r="AK1096" i="1"/>
  <c r="AP891" i="1"/>
  <c r="AU732" i="1"/>
  <c r="AT732" i="1"/>
  <c r="AV732" i="1"/>
  <c r="AS801" i="1"/>
  <c r="W905" i="1"/>
  <c r="AV1038" i="1"/>
  <c r="AT1038" i="1"/>
  <c r="AU1038" i="1"/>
  <c r="W729" i="1"/>
  <c r="W994" i="1"/>
  <c r="W863" i="1"/>
  <c r="W892" i="1"/>
  <c r="W1066" i="1"/>
  <c r="X831" i="1"/>
  <c r="X893" i="1"/>
  <c r="X1067" i="1"/>
  <c r="AU783" i="1"/>
  <c r="AV783" i="1"/>
  <c r="AT783" i="1"/>
  <c r="AU878" i="1"/>
  <c r="AV878" i="1"/>
  <c r="AU910" i="1"/>
  <c r="AV910" i="1"/>
  <c r="AT910" i="1"/>
  <c r="AU986" i="1"/>
  <c r="AT986" i="1"/>
  <c r="AV986" i="1"/>
  <c r="AS1085" i="1"/>
  <c r="X1085" i="1"/>
  <c r="AJ786" i="1"/>
  <c r="AI786" i="1"/>
  <c r="AJ810" i="1"/>
  <c r="AK810" i="1"/>
  <c r="AJ844" i="1"/>
  <c r="AH844" i="1"/>
  <c r="AJ880" i="1"/>
  <c r="AI880" i="1"/>
  <c r="AJ901" i="1"/>
  <c r="AH901" i="1"/>
  <c r="AK901" i="1"/>
  <c r="AJ931" i="1"/>
  <c r="AI931" i="1"/>
  <c r="AJ980" i="1"/>
  <c r="AI980" i="1"/>
  <c r="AJ991" i="1"/>
  <c r="AH991" i="1"/>
  <c r="AK991" i="1"/>
  <c r="AJ1020" i="1"/>
  <c r="AI1020" i="1"/>
  <c r="AK1020" i="1"/>
  <c r="AJ1064" i="1"/>
  <c r="AI1064" i="1"/>
  <c r="AJ1102" i="1"/>
  <c r="AI1102" i="1"/>
  <c r="AH756" i="1"/>
  <c r="AI983" i="1"/>
  <c r="AK710" i="1"/>
  <c r="AM735" i="1"/>
  <c r="AP735" i="1"/>
  <c r="AM783" i="1"/>
  <c r="AP783" i="1"/>
  <c r="AM807" i="1"/>
  <c r="AP807" i="1"/>
  <c r="AM910" i="1"/>
  <c r="AP910" i="1"/>
  <c r="AM973" i="1"/>
  <c r="AP973" i="1"/>
  <c r="AM1000" i="1"/>
  <c r="AP1000" i="1"/>
  <c r="AM1042" i="1"/>
  <c r="AP1042" i="1"/>
  <c r="AX783" i="1"/>
  <c r="W823" i="1"/>
  <c r="W1067" i="1"/>
  <c r="X848" i="1"/>
  <c r="X933" i="1"/>
  <c r="X1005" i="1"/>
  <c r="AV748" i="1"/>
  <c r="AU748" i="1"/>
  <c r="AV808" i="1"/>
  <c r="AU808" i="1"/>
  <c r="AT808" i="1"/>
  <c r="AV881" i="1"/>
  <c r="AU881" i="1"/>
  <c r="AV934" i="1"/>
  <c r="AU934" i="1"/>
  <c r="AV1086" i="1"/>
  <c r="AU1086" i="1"/>
  <c r="AT1086" i="1"/>
  <c r="AK738" i="1"/>
  <c r="AJ738" i="1"/>
  <c r="AK797" i="1"/>
  <c r="AI797" i="1"/>
  <c r="AK841" i="1"/>
  <c r="AH841" i="1"/>
  <c r="AK995" i="1"/>
  <c r="AH995" i="1"/>
  <c r="AK1065" i="1"/>
  <c r="AH1065" i="1"/>
  <c r="AK1103" i="1"/>
  <c r="AI1103" i="1"/>
  <c r="AI965" i="1"/>
  <c r="AM808" i="1"/>
  <c r="AP808" i="1"/>
  <c r="AP1003" i="1"/>
  <c r="AM1003" i="1"/>
  <c r="W778" i="1"/>
  <c r="W720" i="1"/>
  <c r="W752" i="1"/>
  <c r="W761" i="1"/>
  <c r="W799" i="1"/>
  <c r="W808" i="1"/>
  <c r="W831" i="1"/>
  <c r="W848" i="1"/>
  <c r="W894" i="1"/>
  <c r="W911" i="1"/>
  <c r="W938" i="1"/>
  <c r="W958" i="1"/>
  <c r="W985" i="1"/>
  <c r="W1003" i="1"/>
  <c r="W1024" i="1"/>
  <c r="W1040" i="1"/>
  <c r="W1072" i="1"/>
  <c r="W1086" i="1"/>
  <c r="X722" i="1"/>
  <c r="X878" i="1"/>
  <c r="X898" i="1"/>
  <c r="X912" i="1"/>
  <c r="X993" i="1"/>
  <c r="W725" i="1"/>
  <c r="AS725" i="1"/>
  <c r="AS738" i="1"/>
  <c r="W738" i="1"/>
  <c r="W751" i="1"/>
  <c r="AS751" i="1"/>
  <c r="AS775" i="1"/>
  <c r="W775" i="1"/>
  <c r="AS789" i="1"/>
  <c r="W789" i="1"/>
  <c r="AS797" i="1"/>
  <c r="W797" i="1"/>
  <c r="AS811" i="1"/>
  <c r="W811" i="1"/>
  <c r="AS830" i="1"/>
  <c r="W830" i="1"/>
  <c r="AS841" i="1"/>
  <c r="W841" i="1"/>
  <c r="W883" i="1"/>
  <c r="AS883" i="1"/>
  <c r="AS922" i="1"/>
  <c r="W922" i="1"/>
  <c r="AS937" i="1"/>
  <c r="W937" i="1"/>
  <c r="AS965" i="1"/>
  <c r="W965" i="1"/>
  <c r="AS976" i="1"/>
  <c r="W976" i="1"/>
  <c r="AS1004" i="1"/>
  <c r="W1004" i="1"/>
  <c r="AS1023" i="1"/>
  <c r="W1023" i="1"/>
  <c r="AS1065" i="1"/>
  <c r="W1065" i="1"/>
  <c r="AS1103" i="1"/>
  <c r="W1103" i="1"/>
  <c r="AF721" i="1"/>
  <c r="AF735" i="1"/>
  <c r="AF747" i="1"/>
  <c r="AF759" i="1"/>
  <c r="AF776" i="1"/>
  <c r="AF783" i="1"/>
  <c r="AF800" i="1"/>
  <c r="AF807" i="1"/>
  <c r="AF823" i="1"/>
  <c r="AF838" i="1"/>
  <c r="AF853" i="1"/>
  <c r="AF878" i="1"/>
  <c r="AF895" i="1"/>
  <c r="AF910" i="1"/>
  <c r="AF933" i="1"/>
  <c r="AF943" i="1"/>
  <c r="AF964" i="1"/>
  <c r="AF973" i="1"/>
  <c r="AF986" i="1"/>
  <c r="AF1000" i="1"/>
  <c r="AF1019" i="1"/>
  <c r="AF1029" i="1"/>
  <c r="AF1042" i="1"/>
  <c r="AF1058" i="1"/>
  <c r="AF1073" i="1"/>
  <c r="AF1085" i="1"/>
  <c r="AF1099" i="1"/>
  <c r="AH715" i="1"/>
  <c r="AK715" i="1"/>
  <c r="AH728" i="1"/>
  <c r="AJ728" i="1"/>
  <c r="AH741" i="1"/>
  <c r="AI741" i="1"/>
  <c r="AJ741" i="1"/>
  <c r="AH754" i="1"/>
  <c r="AK754" i="1"/>
  <c r="AH761" i="1"/>
  <c r="AJ761" i="1"/>
  <c r="AH778" i="1"/>
  <c r="AJ778" i="1"/>
  <c r="AH788" i="1"/>
  <c r="AK788" i="1"/>
  <c r="AH801" i="1"/>
  <c r="AJ801" i="1"/>
  <c r="AH814" i="1"/>
  <c r="AI814" i="1"/>
  <c r="AJ814" i="1"/>
  <c r="AH834" i="1"/>
  <c r="AK834" i="1"/>
  <c r="AH848" i="1"/>
  <c r="AJ848" i="1"/>
  <c r="AH865" i="1"/>
  <c r="AI865" i="1"/>
  <c r="AJ865" i="1"/>
  <c r="AK865" i="1"/>
  <c r="AH892" i="1"/>
  <c r="AK892" i="1"/>
  <c r="AI892" i="1"/>
  <c r="AH903" i="1"/>
  <c r="AJ903" i="1"/>
  <c r="AH926" i="1"/>
  <c r="AI926" i="1"/>
  <c r="AJ926" i="1"/>
  <c r="AH935" i="1"/>
  <c r="AK935" i="1"/>
  <c r="AH958" i="1"/>
  <c r="AJ958" i="1"/>
  <c r="AH970" i="1"/>
  <c r="AI970" i="1"/>
  <c r="AJ970" i="1"/>
  <c r="AH981" i="1"/>
  <c r="AK981" i="1"/>
  <c r="AH993" i="1"/>
  <c r="AJ993" i="1"/>
  <c r="AI993" i="1"/>
  <c r="AK993" i="1"/>
  <c r="AH1009" i="1"/>
  <c r="AI1009" i="1"/>
  <c r="AJ1009" i="1"/>
  <c r="AH1022" i="1"/>
  <c r="AK1022" i="1"/>
  <c r="AH1040" i="1"/>
  <c r="AJ1040" i="1"/>
  <c r="AI1040" i="1"/>
  <c r="AH1051" i="1"/>
  <c r="AI1051" i="1"/>
  <c r="AJ1051" i="1"/>
  <c r="AH1066" i="1"/>
  <c r="AK1066" i="1"/>
  <c r="AH1078" i="1"/>
  <c r="AJ1078" i="1"/>
  <c r="AI1078" i="1"/>
  <c r="AH1092" i="1"/>
  <c r="AI1092" i="1"/>
  <c r="AJ1092" i="1"/>
  <c r="AH710" i="1"/>
  <c r="AH764" i="1"/>
  <c r="AH780" i="1"/>
  <c r="AH812" i="1"/>
  <c r="AH836" i="1"/>
  <c r="AH861" i="1"/>
  <c r="AH942" i="1"/>
  <c r="AH963" i="1"/>
  <c r="AH977" i="1"/>
  <c r="AH1023" i="1"/>
  <c r="AH1103" i="1"/>
  <c r="AI765" i="1"/>
  <c r="AI796" i="1"/>
  <c r="AI839" i="1"/>
  <c r="AI898" i="1"/>
  <c r="AI923" i="1"/>
  <c r="AI946" i="1"/>
  <c r="AI968" i="1"/>
  <c r="AI991" i="1"/>
  <c r="AI1034" i="1"/>
  <c r="AJ725" i="1"/>
  <c r="AJ748" i="1"/>
  <c r="AJ789" i="1"/>
  <c r="AJ835" i="1"/>
  <c r="AJ862" i="1"/>
  <c r="AJ951" i="1"/>
  <c r="AJ974" i="1"/>
  <c r="AJ994" i="1"/>
  <c r="AJ1067" i="1"/>
  <c r="AJ1090" i="1"/>
  <c r="AK742" i="1"/>
  <c r="AK829" i="1"/>
  <c r="AK905" i="1"/>
  <c r="AK930" i="1"/>
  <c r="AK961" i="1"/>
  <c r="AK983" i="1"/>
  <c r="AK1011" i="1"/>
  <c r="AK1040" i="1"/>
  <c r="AK1062" i="1"/>
  <c r="AP725" i="1"/>
  <c r="AM725" i="1"/>
  <c r="AM751" i="1"/>
  <c r="AP751" i="1"/>
  <c r="AP764" i="1"/>
  <c r="AM764" i="1"/>
  <c r="AP797" i="1"/>
  <c r="AM797" i="1"/>
  <c r="AP904" i="1"/>
  <c r="AM904" i="1"/>
  <c r="AP995" i="1"/>
  <c r="AM995" i="1"/>
  <c r="AM1023" i="1"/>
  <c r="AP1023" i="1"/>
  <c r="AP1044" i="1"/>
  <c r="AM1044" i="1"/>
  <c r="AP1077" i="1"/>
  <c r="AM1077" i="1"/>
  <c r="AP722" i="1"/>
  <c r="AP911" i="1"/>
  <c r="AP997" i="1"/>
  <c r="AP1050" i="1"/>
  <c r="AP1081" i="1"/>
  <c r="AV717" i="1"/>
  <c r="AT717" i="1"/>
  <c r="AS840" i="1"/>
  <c r="AS931" i="1"/>
  <c r="AS980" i="1"/>
  <c r="AT708" i="1"/>
  <c r="AT934" i="1"/>
  <c r="AU717" i="1"/>
  <c r="AU1039" i="1"/>
  <c r="AV1039" i="1"/>
  <c r="AT1039" i="1"/>
  <c r="AU780" i="1"/>
  <c r="AT780" i="1"/>
  <c r="AT868" i="1"/>
  <c r="AV868" i="1"/>
  <c r="AU983" i="1"/>
  <c r="AV983" i="1"/>
  <c r="AU998" i="1"/>
  <c r="AT998" i="1"/>
  <c r="AV998" i="1"/>
  <c r="AV1068" i="1"/>
  <c r="AU1068" i="1"/>
  <c r="AT1068" i="1"/>
  <c r="X1096" i="1"/>
  <c r="AS1096" i="1"/>
  <c r="AK745" i="1"/>
  <c r="AJ745" i="1"/>
  <c r="AK757" i="1"/>
  <c r="AI757" i="1"/>
  <c r="AK781" i="1"/>
  <c r="AJ781" i="1"/>
  <c r="AK820" i="1"/>
  <c r="AJ820" i="1"/>
  <c r="AK837" i="1"/>
  <c r="AI837" i="1"/>
  <c r="AK851" i="1"/>
  <c r="AH851" i="1"/>
  <c r="AK876" i="1"/>
  <c r="AJ876" i="1"/>
  <c r="AK887" i="1"/>
  <c r="AI887" i="1"/>
  <c r="AK925" i="1"/>
  <c r="AJ925" i="1"/>
  <c r="AK940" i="1"/>
  <c r="AI940" i="1"/>
  <c r="AK955" i="1"/>
  <c r="AH955" i="1"/>
  <c r="AK975" i="1"/>
  <c r="AJ975" i="1"/>
  <c r="AK984" i="1"/>
  <c r="AI984" i="1"/>
  <c r="AK1015" i="1"/>
  <c r="AJ1015" i="1"/>
  <c r="AK1031" i="1"/>
  <c r="AI1031" i="1"/>
  <c r="AK1043" i="1"/>
  <c r="AH1043" i="1"/>
  <c r="AK1054" i="1"/>
  <c r="AJ1054" i="1"/>
  <c r="AK1069" i="1"/>
  <c r="AI1069" i="1"/>
  <c r="AK1095" i="1"/>
  <c r="AJ1095" i="1"/>
  <c r="AH1031" i="1"/>
  <c r="AI716" i="1"/>
  <c r="AT772" i="1"/>
  <c r="AV772" i="1"/>
  <c r="AT924" i="1"/>
  <c r="AU924" i="1"/>
  <c r="AV924" i="1"/>
  <c r="AT908" i="1"/>
  <c r="AT1083" i="1"/>
  <c r="AU768" i="1"/>
  <c r="AU716" i="1"/>
  <c r="AT716" i="1"/>
  <c r="AV745" i="1"/>
  <c r="AU745" i="1"/>
  <c r="AT745" i="1"/>
  <c r="AU781" i="1"/>
  <c r="AV781" i="1"/>
  <c r="AT781" i="1"/>
  <c r="AT804" i="1"/>
  <c r="AU804" i="1"/>
  <c r="AT820" i="1"/>
  <c r="AU820" i="1"/>
  <c r="AV851" i="1"/>
  <c r="AU851" i="1"/>
  <c r="AT851" i="1"/>
  <c r="AT925" i="1"/>
  <c r="AV925" i="1"/>
  <c r="AT975" i="1"/>
  <c r="AU975" i="1"/>
  <c r="AV984" i="1"/>
  <c r="AT984" i="1"/>
  <c r="AT1015" i="1"/>
  <c r="AU1015" i="1"/>
  <c r="AV1015" i="1"/>
  <c r="AT1031" i="1"/>
  <c r="AV1031" i="1"/>
  <c r="AH730" i="1"/>
  <c r="AH804" i="1"/>
  <c r="AH887" i="1"/>
  <c r="AI720" i="1"/>
  <c r="AI768" i="1"/>
  <c r="AI955" i="1"/>
  <c r="AM750" i="1"/>
  <c r="AM829" i="1"/>
  <c r="AM931" i="1"/>
  <c r="AM1052" i="1"/>
  <c r="AM1102" i="1"/>
  <c r="AP1092" i="1"/>
  <c r="AV740" i="1"/>
  <c r="BA717" i="1"/>
  <c r="AX717" i="1"/>
  <c r="BA743" i="1"/>
  <c r="AX743" i="1"/>
  <c r="BA819" i="1"/>
  <c r="AX819" i="1"/>
  <c r="BA836" i="1"/>
  <c r="AX836" i="1"/>
  <c r="BA907" i="1"/>
  <c r="AX907" i="1"/>
  <c r="BA928" i="1"/>
  <c r="AX928" i="1"/>
  <c r="AX942" i="1"/>
  <c r="BA942" i="1"/>
  <c r="BA1039" i="1"/>
  <c r="AX1039" i="1"/>
  <c r="BA1053" i="1"/>
  <c r="AX1053" i="1"/>
  <c r="AX1082" i="1"/>
  <c r="BA1082" i="1"/>
  <c r="BA1096" i="1"/>
  <c r="AX1096" i="1"/>
  <c r="BA780" i="1"/>
  <c r="AM1002" i="1"/>
  <c r="AM1040" i="1"/>
  <c r="AM1087" i="1"/>
  <c r="AP1094" i="1"/>
  <c r="AX850" i="1"/>
  <c r="AM1009" i="1"/>
  <c r="AT833" i="1"/>
  <c r="AV833" i="1"/>
  <c r="AU833" i="1"/>
  <c r="AM710" i="1"/>
  <c r="AM786" i="1"/>
  <c r="AM880" i="1"/>
  <c r="AM980" i="1"/>
  <c r="AM1011" i="1"/>
  <c r="AM1064" i="1"/>
  <c r="BA757" i="1"/>
  <c r="AX757" i="1"/>
  <c r="BA768" i="1"/>
  <c r="AX768" i="1"/>
  <c r="BA781" i="1"/>
  <c r="AX781" i="1"/>
  <c r="BA940" i="1"/>
  <c r="AX940" i="1"/>
  <c r="BA1015" i="1"/>
  <c r="AX1015" i="1"/>
  <c r="BA1031" i="1"/>
  <c r="AX1031" i="1"/>
  <c r="BA1054" i="1"/>
  <c r="AX1054" i="1"/>
  <c r="AX1095" i="1"/>
  <c r="BA1095" i="1"/>
  <c r="BA792" i="1"/>
  <c r="BA837" i="1"/>
  <c r="BA887" i="1"/>
  <c r="AV957" i="1"/>
  <c r="BA725" i="1"/>
  <c r="AX725" i="1"/>
  <c r="BA797" i="1"/>
  <c r="AX797" i="1"/>
  <c r="AX841" i="1"/>
  <c r="BA841" i="1"/>
  <c r="AX951" i="1"/>
  <c r="BA951" i="1"/>
  <c r="BA965" i="1"/>
  <c r="AX965" i="1"/>
  <c r="AX1089" i="1"/>
  <c r="BA1089" i="1"/>
  <c r="BA1103" i="1"/>
  <c r="AX1103" i="1"/>
  <c r="AX883" i="1"/>
  <c r="BA798" i="1"/>
  <c r="AX798" i="1"/>
  <c r="BA905" i="1"/>
  <c r="AX905" i="1"/>
  <c r="BA1090" i="1"/>
  <c r="AX1090" i="1"/>
  <c r="AX902" i="1"/>
  <c r="AX957" i="1"/>
  <c r="AX1045" i="1"/>
  <c r="BA772" i="1"/>
  <c r="AX772" i="1"/>
  <c r="BA813" i="1"/>
  <c r="AX813" i="1"/>
  <c r="BA864" i="1"/>
  <c r="AX864" i="1"/>
  <c r="BA924" i="1"/>
  <c r="AX924" i="1"/>
  <c r="BA969" i="1"/>
  <c r="AX969" i="1"/>
  <c r="BA997" i="1"/>
  <c r="AX997" i="1"/>
  <c r="BA1021" i="1"/>
  <c r="AX1021" i="1"/>
  <c r="BA1050" i="1"/>
  <c r="AX1050" i="1"/>
  <c r="BA1081" i="1"/>
  <c r="AX1081" i="1"/>
  <c r="AX726" i="1"/>
  <c r="BA758" i="1"/>
  <c r="AX758" i="1"/>
  <c r="BA840" i="1"/>
  <c r="AX840" i="1"/>
  <c r="BA941" i="1"/>
  <c r="AX941" i="1"/>
  <c r="BA985" i="1"/>
  <c r="AX985" i="1"/>
  <c r="BA1018" i="1"/>
  <c r="AX1018" i="1"/>
  <c r="BA1072" i="1"/>
  <c r="AX1072" i="1"/>
  <c r="AX790" i="1"/>
  <c r="AX831" i="1"/>
  <c r="AX882" i="1"/>
  <c r="AX980" i="1"/>
  <c r="AX1036" i="1"/>
  <c r="BA1052" i="1"/>
  <c r="BA1079" i="1"/>
  <c r="BA1102" i="1"/>
  <c r="AX1102" i="1"/>
  <c r="AX786" i="1"/>
  <c r="AX880" i="1"/>
  <c r="BA724" i="1"/>
  <c r="BA793" i="1"/>
  <c r="BA762" i="1"/>
  <c r="AX762" i="1"/>
  <c r="AX821" i="1"/>
  <c r="BA821" i="1"/>
  <c r="BA867" i="1"/>
  <c r="AX867" i="1"/>
  <c r="BA953" i="1"/>
  <c r="AX953" i="1"/>
  <c r="AX1027" i="1"/>
  <c r="BA1027" i="1"/>
  <c r="BA1067" i="1"/>
  <c r="AX1067" i="1"/>
  <c r="AX1094" i="1"/>
  <c r="BA1094" i="1"/>
  <c r="AX710" i="1"/>
  <c r="AX750" i="1"/>
  <c r="AX1006" i="1"/>
  <c r="AM817" i="1"/>
  <c r="BA890" i="1"/>
  <c r="AP889" i="1"/>
  <c r="BA889" i="1"/>
  <c r="W1014" i="1"/>
  <c r="BA1061" i="1"/>
  <c r="AS875" i="1"/>
  <c r="AT875" i="1" s="1"/>
  <c r="AX890" i="1"/>
  <c r="AK875" i="1"/>
  <c r="AX889" i="1"/>
  <c r="AJ890" i="1"/>
  <c r="AM875" i="1"/>
  <c r="AS890" i="1"/>
  <c r="AU890" i="1" s="1"/>
  <c r="X875" i="1"/>
  <c r="AS888" i="1"/>
  <c r="AU888" i="1" s="1"/>
  <c r="X890" i="1"/>
  <c r="X889" i="1"/>
  <c r="X888" i="1"/>
  <c r="AF888" i="1"/>
  <c r="AJ888" i="1"/>
  <c r="AP888" i="1"/>
  <c r="AI875" i="1"/>
  <c r="AJ889" i="1"/>
  <c r="AH889" i="1"/>
  <c r="AH888" i="1"/>
  <c r="AI890" i="1"/>
  <c r="AX888" i="1"/>
  <c r="AK889" i="1"/>
  <c r="AI888" i="1"/>
  <c r="BA875" i="1"/>
  <c r="AK890" i="1"/>
  <c r="AP890" i="1"/>
  <c r="AX875" i="1"/>
  <c r="AJ875" i="1"/>
  <c r="BA950" i="1"/>
  <c r="AI913" i="1"/>
  <c r="AS815" i="1"/>
  <c r="AU815" i="1" s="1"/>
  <c r="AI816" i="1"/>
  <c r="AK817" i="1"/>
  <c r="AX914" i="1"/>
  <c r="AJ816" i="1"/>
  <c r="AP871" i="1"/>
  <c r="BA1071" i="1"/>
  <c r="AP874" i="1"/>
  <c r="AX960" i="1"/>
  <c r="AM960" i="1"/>
  <c r="AP949" i="1"/>
  <c r="BA873" i="1"/>
  <c r="AS873" i="1"/>
  <c r="AU873" i="1" s="1"/>
  <c r="W873" i="1"/>
  <c r="BA1025" i="1"/>
  <c r="BC688" i="1"/>
  <c r="AH687" i="1"/>
  <c r="AM816" i="1"/>
  <c r="AH816" i="1"/>
  <c r="AS869" i="1"/>
  <c r="AU869" i="1" s="1"/>
  <c r="AS913" i="1"/>
  <c r="AT913" i="1" s="1"/>
  <c r="AS948" i="1"/>
  <c r="AU948" i="1" s="1"/>
  <c r="AP992" i="1"/>
  <c r="AK1013" i="1"/>
  <c r="AS818" i="1"/>
  <c r="AU818" i="1" s="1"/>
  <c r="AK874" i="1"/>
  <c r="AJ1025" i="1"/>
  <c r="AJ687" i="1"/>
  <c r="AS688" i="1"/>
  <c r="AU688" i="1" s="1"/>
  <c r="AS1101" i="1"/>
  <c r="AV1101" i="1" s="1"/>
  <c r="W687" i="1"/>
  <c r="AX950" i="1"/>
  <c r="BA822" i="1"/>
  <c r="AP1010" i="1"/>
  <c r="AK818" i="1"/>
  <c r="AX869" i="1"/>
  <c r="BA914" i="1"/>
  <c r="AJ913" i="1"/>
  <c r="AM950" i="1"/>
  <c r="AP1007" i="1"/>
  <c r="AH688" i="1"/>
  <c r="W688" i="1"/>
  <c r="BA688" i="1"/>
  <c r="AX688" i="1"/>
  <c r="AK688" i="1"/>
  <c r="AJ688" i="1"/>
  <c r="AP688" i="1"/>
  <c r="AS687" i="1"/>
  <c r="BA687" i="1"/>
  <c r="AX687" i="1"/>
  <c r="AK687" i="1"/>
  <c r="AP687" i="1"/>
  <c r="AM855" i="1"/>
  <c r="AP855" i="1"/>
  <c r="AJ989" i="1"/>
  <c r="AH989" i="1"/>
  <c r="AK989" i="1"/>
  <c r="AJ860" i="1"/>
  <c r="AI860" i="1"/>
  <c r="AH860" i="1"/>
  <c r="BA949" i="1"/>
  <c r="W950" i="1"/>
  <c r="AS950" i="1"/>
  <c r="AF1047" i="1"/>
  <c r="BA1047" i="1"/>
  <c r="AI897" i="1"/>
  <c r="AJ897" i="1"/>
  <c r="AK897" i="1"/>
  <c r="AH858" i="1"/>
  <c r="AJ858" i="1"/>
  <c r="AF816" i="1"/>
  <c r="BA816" i="1"/>
  <c r="AK822" i="1"/>
  <c r="AJ822" i="1"/>
  <c r="W822" i="1"/>
  <c r="AS822" i="1"/>
  <c r="AU822" i="1" s="1"/>
  <c r="W918" i="1"/>
  <c r="BA971" i="1"/>
  <c r="W1026" i="1"/>
  <c r="AP971" i="1"/>
  <c r="AX855" i="1"/>
  <c r="AJ818" i="1"/>
  <c r="BA815" i="1"/>
  <c r="X815" i="1"/>
  <c r="X866" i="1"/>
  <c r="X874" i="1"/>
  <c r="AJ866" i="1"/>
  <c r="AK988" i="1"/>
  <c r="X859" i="1"/>
  <c r="BA869" i="1"/>
  <c r="X1026" i="1"/>
  <c r="W919" i="1"/>
  <c r="X921" i="1"/>
  <c r="AX992" i="1"/>
  <c r="AH988" i="1"/>
  <c r="AF1025" i="1"/>
  <c r="X1007" i="1"/>
  <c r="X1059" i="1"/>
  <c r="AT872" i="1"/>
  <c r="AU872" i="1"/>
  <c r="AS817" i="1"/>
  <c r="AU817" i="1" s="1"/>
  <c r="BA847" i="1"/>
  <c r="AS874" i="1"/>
  <c r="AU874" i="1" s="1"/>
  <c r="X879" i="1"/>
  <c r="BA913" i="1"/>
  <c r="AX913" i="1"/>
  <c r="AJ916" i="1"/>
  <c r="X885" i="1"/>
  <c r="AH1014" i="1"/>
  <c r="AI988" i="1"/>
  <c r="X872" i="1"/>
  <c r="W872" i="1"/>
  <c r="AI918" i="1"/>
  <c r="W917" i="1"/>
  <c r="AX956" i="1"/>
  <c r="AS960" i="1"/>
  <c r="AU960" i="1" s="1"/>
  <c r="AM956" i="1"/>
  <c r="AP1013" i="1"/>
  <c r="AI1013" i="1"/>
  <c r="X1025" i="1"/>
  <c r="BA1060" i="1"/>
  <c r="AS914" i="1"/>
  <c r="AT914" i="1" s="1"/>
  <c r="AH1007" i="1"/>
  <c r="BA1059" i="1"/>
  <c r="AM847" i="1"/>
  <c r="AI815" i="1"/>
  <c r="W817" i="1"/>
  <c r="AK918" i="1"/>
  <c r="W900" i="1"/>
  <c r="AS1025" i="1"/>
  <c r="AU1025" i="1" s="1"/>
  <c r="W816" i="1"/>
  <c r="BA866" i="1"/>
  <c r="AK870" i="1"/>
  <c r="AF871" i="1"/>
  <c r="AS897" i="1"/>
  <c r="AT897" i="1" s="1"/>
  <c r="AH919" i="1"/>
  <c r="X917" i="1"/>
  <c r="W896" i="1"/>
  <c r="BA1101" i="1"/>
  <c r="AS1061" i="1"/>
  <c r="AU1061" i="1" s="1"/>
  <c r="X1047" i="1"/>
  <c r="AX847" i="1"/>
  <c r="BA871" i="1"/>
  <c r="AJ846" i="1"/>
  <c r="W897" i="1"/>
  <c r="BA817" i="1"/>
  <c r="W885" i="1"/>
  <c r="AJ1014" i="1"/>
  <c r="AI989" i="1"/>
  <c r="W1013" i="1"/>
  <c r="BA1091" i="1"/>
  <c r="W1060" i="1"/>
  <c r="AP879" i="1"/>
  <c r="AT1071" i="1"/>
  <c r="AV1071" i="1"/>
  <c r="AU1071" i="1"/>
  <c r="AV1070" i="1"/>
  <c r="AT1070" i="1"/>
  <c r="AV1060" i="1"/>
  <c r="AU1060" i="1"/>
  <c r="AT1060" i="1"/>
  <c r="AV1059" i="1"/>
  <c r="AU1059" i="1"/>
  <c r="AT1059" i="1"/>
  <c r="AV1047" i="1"/>
  <c r="AU1047" i="1"/>
  <c r="AT1047" i="1"/>
  <c r="X1060" i="1"/>
  <c r="W1059" i="1"/>
  <c r="W1047" i="1"/>
  <c r="X1101" i="1"/>
  <c r="X1091" i="1"/>
  <c r="AS1091" i="1"/>
  <c r="X1071" i="1"/>
  <c r="W1071" i="1"/>
  <c r="X1070" i="1"/>
  <c r="W1070" i="1"/>
  <c r="X1061" i="1"/>
  <c r="AU1070" i="1"/>
  <c r="AX1010" i="1"/>
  <c r="W1010" i="1"/>
  <c r="AS1010" i="1"/>
  <c r="AV1010" i="1" s="1"/>
  <c r="W1007" i="1"/>
  <c r="X1013" i="1"/>
  <c r="AX1007" i="1"/>
  <c r="AM1026" i="1"/>
  <c r="AK1025" i="1"/>
  <c r="BA1013" i="1"/>
  <c r="AJ1010" i="1"/>
  <c r="BA1010" i="1"/>
  <c r="AJ1007" i="1"/>
  <c r="BA1007" i="1"/>
  <c r="AI1025" i="1"/>
  <c r="AI1010" i="1"/>
  <c r="AK1010" i="1"/>
  <c r="AI1007" i="1"/>
  <c r="AU1013" i="1"/>
  <c r="AT1013" i="1"/>
  <c r="AV1013" i="1"/>
  <c r="AV1026" i="1"/>
  <c r="AU1026" i="1"/>
  <c r="AT1026" i="1"/>
  <c r="AF1013" i="1"/>
  <c r="AV1007" i="1"/>
  <c r="AJ1026" i="1"/>
  <c r="AX1026" i="1"/>
  <c r="AT1007" i="1"/>
  <c r="AM1025" i="1"/>
  <c r="AJ1013" i="1"/>
  <c r="AH1026" i="1"/>
  <c r="BA1026" i="1"/>
  <c r="AK1026" i="1"/>
  <c r="W989" i="1"/>
  <c r="W988" i="1"/>
  <c r="AS992" i="1"/>
  <c r="W971" i="1"/>
  <c r="AS989" i="1"/>
  <c r="X992" i="1"/>
  <c r="AS988" i="1"/>
  <c r="AU988" i="1" s="1"/>
  <c r="AS971" i="1"/>
  <c r="AV971" i="1" s="1"/>
  <c r="AP989" i="1"/>
  <c r="AP988" i="1"/>
  <c r="AX989" i="1"/>
  <c r="AJ971" i="1"/>
  <c r="AX988" i="1"/>
  <c r="AK992" i="1"/>
  <c r="AI992" i="1"/>
  <c r="BA992" i="1"/>
  <c r="AK971" i="1"/>
  <c r="AI971" i="1"/>
  <c r="BA989" i="1"/>
  <c r="AJ992" i="1"/>
  <c r="BA988" i="1"/>
  <c r="AX971" i="1"/>
  <c r="AX1014" i="1"/>
  <c r="AP1014" i="1"/>
  <c r="BA1014" i="1"/>
  <c r="AK1014" i="1"/>
  <c r="AT929" i="1"/>
  <c r="AV929" i="1"/>
  <c r="AU929" i="1"/>
  <c r="X947" i="1"/>
  <c r="AS956" i="1"/>
  <c r="AT956" i="1" s="1"/>
  <c r="X929" i="1"/>
  <c r="W929" i="1"/>
  <c r="AX949" i="1"/>
  <c r="BA956" i="1"/>
  <c r="AS949" i="1"/>
  <c r="X960" i="1"/>
  <c r="AS947" i="1"/>
  <c r="X950" i="1"/>
  <c r="X956" i="1"/>
  <c r="BA947" i="1"/>
  <c r="X949" i="1"/>
  <c r="BA921" i="1"/>
  <c r="AS921" i="1"/>
  <c r="X948" i="1"/>
  <c r="BA929" i="1"/>
  <c r="BA960" i="1"/>
  <c r="BA948" i="1"/>
  <c r="X916" i="1"/>
  <c r="X915" i="1"/>
  <c r="BA896" i="1"/>
  <c r="AX918" i="1"/>
  <c r="X914" i="1"/>
  <c r="AF919" i="1"/>
  <c r="X913" i="1"/>
  <c r="W916" i="1"/>
  <c r="AF918" i="1"/>
  <c r="W915" i="1"/>
  <c r="AX896" i="1"/>
  <c r="AF897" i="1"/>
  <c r="X919" i="1"/>
  <c r="X900" i="1"/>
  <c r="X918" i="1"/>
  <c r="X896" i="1"/>
  <c r="AU916" i="1"/>
  <c r="AP900" i="1"/>
  <c r="AJ914" i="1"/>
  <c r="AU915" i="1"/>
  <c r="AH914" i="1"/>
  <c r="AT916" i="1"/>
  <c r="AP919" i="1"/>
  <c r="AK914" i="1"/>
  <c r="AJ900" i="1"/>
  <c r="AT915" i="1"/>
  <c r="AJ896" i="1"/>
  <c r="AJ919" i="1"/>
  <c r="BA919" i="1"/>
  <c r="AX897" i="1"/>
  <c r="AK900" i="1"/>
  <c r="AI900" i="1"/>
  <c r="AH896" i="1"/>
  <c r="AK896" i="1"/>
  <c r="AK919" i="1"/>
  <c r="AJ918" i="1"/>
  <c r="AJ915" i="1"/>
  <c r="AF900" i="1"/>
  <c r="AU900" i="1"/>
  <c r="AV900" i="1"/>
  <c r="AT900" i="1"/>
  <c r="AU918" i="1"/>
  <c r="AT918" i="1"/>
  <c r="AV918" i="1"/>
  <c r="AU896" i="1"/>
  <c r="AV896" i="1"/>
  <c r="AT896" i="1"/>
  <c r="AU919" i="1"/>
  <c r="AV919" i="1"/>
  <c r="AT919" i="1"/>
  <c r="AU917" i="1"/>
  <c r="AV917" i="1"/>
  <c r="AT917" i="1"/>
  <c r="AU885" i="1"/>
  <c r="AV885" i="1"/>
  <c r="AT885" i="1"/>
  <c r="AX915" i="1"/>
  <c r="AM916" i="1"/>
  <c r="AJ917" i="1"/>
  <c r="AJ885" i="1"/>
  <c r="AH915" i="1"/>
  <c r="AI917" i="1"/>
  <c r="AI885" i="1"/>
  <c r="AI916" i="1"/>
  <c r="AF917" i="1"/>
  <c r="AF885" i="1"/>
  <c r="BA917" i="1"/>
  <c r="BA885" i="1"/>
  <c r="AP918" i="1"/>
  <c r="AP896" i="1"/>
  <c r="AK917" i="1"/>
  <c r="AK885" i="1"/>
  <c r="AI915" i="1"/>
  <c r="AF916" i="1"/>
  <c r="BA916" i="1"/>
  <c r="AP917" i="1"/>
  <c r="AP885" i="1"/>
  <c r="AK916" i="1"/>
  <c r="AF915" i="1"/>
  <c r="W879" i="1"/>
  <c r="AX874" i="1"/>
  <c r="BA874" i="1"/>
  <c r="AH874" i="1"/>
  <c r="BA879" i="1"/>
  <c r="AX879" i="1"/>
  <c r="AT879" i="1"/>
  <c r="AH879" i="1"/>
  <c r="AV879" i="1"/>
  <c r="AJ879" i="1"/>
  <c r="AJ874" i="1"/>
  <c r="AK879" i="1"/>
  <c r="X871" i="1"/>
  <c r="W871" i="1"/>
  <c r="AK871" i="1"/>
  <c r="AJ873" i="1"/>
  <c r="AJ871" i="1"/>
  <c r="AM872" i="1"/>
  <c r="AI871" i="1"/>
  <c r="AV872" i="1"/>
  <c r="AK873" i="1"/>
  <c r="AU871" i="1"/>
  <c r="AV871" i="1"/>
  <c r="AT871" i="1"/>
  <c r="AI873" i="1"/>
  <c r="AI872" i="1"/>
  <c r="AF873" i="1"/>
  <c r="AF872" i="1"/>
  <c r="BA872" i="1"/>
  <c r="AP873" i="1"/>
  <c r="AK872" i="1"/>
  <c r="AH872" i="1"/>
  <c r="X870" i="1"/>
  <c r="W870" i="1"/>
  <c r="AT870" i="1"/>
  <c r="BA870" i="1"/>
  <c r="AJ870" i="1"/>
  <c r="AI870" i="1"/>
  <c r="AX870" i="1"/>
  <c r="AP870" i="1"/>
  <c r="AV870" i="1"/>
  <c r="W869" i="1"/>
  <c r="W866" i="1"/>
  <c r="AK869" i="1"/>
  <c r="AK866" i="1"/>
  <c r="AI866" i="1"/>
  <c r="AP869" i="1"/>
  <c r="AH869" i="1"/>
  <c r="AX866" i="1"/>
  <c r="AU866" i="1"/>
  <c r="AT866" i="1"/>
  <c r="AV866" i="1"/>
  <c r="AJ869" i="1"/>
  <c r="AP866" i="1"/>
  <c r="X860" i="1"/>
  <c r="W860" i="1"/>
  <c r="AX860" i="1"/>
  <c r="BA860" i="1"/>
  <c r="AK860" i="1"/>
  <c r="AU860" i="1"/>
  <c r="AV860" i="1"/>
  <c r="AT860" i="1"/>
  <c r="AP860" i="1"/>
  <c r="X858" i="1"/>
  <c r="X857" i="1"/>
  <c r="W858" i="1"/>
  <c r="AI858" i="1"/>
  <c r="AM859" i="1"/>
  <c r="AJ859" i="1"/>
  <c r="AT858" i="1"/>
  <c r="AU858" i="1"/>
  <c r="AV858" i="1"/>
  <c r="AI857" i="1"/>
  <c r="AF858" i="1"/>
  <c r="BA858" i="1"/>
  <c r="AK858" i="1"/>
  <c r="AI859" i="1"/>
  <c r="AF857" i="1"/>
  <c r="BA857" i="1"/>
  <c r="AP858" i="1"/>
  <c r="AK857" i="1"/>
  <c r="AF859" i="1"/>
  <c r="BA859" i="1"/>
  <c r="AP857" i="1"/>
  <c r="AK859" i="1"/>
  <c r="AH857" i="1"/>
  <c r="AU826" i="1"/>
  <c r="AV826" i="1"/>
  <c r="AT826" i="1"/>
  <c r="W827" i="1"/>
  <c r="W826" i="1"/>
  <c r="X822" i="1"/>
  <c r="AS847" i="1"/>
  <c r="X818" i="1"/>
  <c r="AS846" i="1"/>
  <c r="AT846" i="1" s="1"/>
  <c r="X855" i="1"/>
  <c r="W855" i="1"/>
  <c r="X827" i="1"/>
  <c r="X826" i="1"/>
  <c r="X847" i="1"/>
  <c r="X846" i="1"/>
  <c r="BA855" i="1"/>
  <c r="X832" i="1"/>
  <c r="AT827" i="1"/>
  <c r="AI847" i="1"/>
  <c r="AU827" i="1"/>
  <c r="AI846" i="1"/>
  <c r="AK847" i="1"/>
  <c r="AI832" i="1"/>
  <c r="BA832" i="1"/>
  <c r="BA827" i="1"/>
  <c r="AK832" i="1"/>
  <c r="AJ827" i="1"/>
  <c r="AI826" i="1"/>
  <c r="BA826" i="1"/>
  <c r="AK827" i="1"/>
  <c r="AJ826" i="1"/>
  <c r="AI822" i="1"/>
  <c r="BA846" i="1"/>
  <c r="BA818" i="1"/>
  <c r="AV855" i="1"/>
  <c r="AT855" i="1"/>
  <c r="AU855" i="1"/>
  <c r="AK855" i="1"/>
  <c r="AI855" i="1"/>
  <c r="AH855" i="1"/>
  <c r="AX816" i="1"/>
  <c r="AH817" i="1"/>
  <c r="AJ817" i="1"/>
  <c r="AJ815" i="1"/>
  <c r="AF817" i="1"/>
  <c r="AF815" i="1"/>
  <c r="AK815" i="1"/>
  <c r="AP815" i="1"/>
  <c r="BB13" i="1"/>
  <c r="BC13" i="1" s="1"/>
  <c r="BD13" i="1" s="1"/>
  <c r="BB28" i="1"/>
  <c r="BC28" i="1" s="1"/>
  <c r="BD28" i="1" s="1"/>
  <c r="BB38" i="1"/>
  <c r="BC38" i="1" s="1"/>
  <c r="BD38" i="1" s="1"/>
  <c r="BB55" i="1"/>
  <c r="BC55" i="1" s="1"/>
  <c r="BD55" i="1" s="1"/>
  <c r="BB63" i="1"/>
  <c r="BC63" i="1" s="1"/>
  <c r="BD63" i="1" s="1"/>
  <c r="BB66" i="1"/>
  <c r="BC66" i="1" s="1"/>
  <c r="BD66" i="1" s="1"/>
  <c r="BB80" i="1"/>
  <c r="BC80" i="1" s="1"/>
  <c r="BD80" i="1" s="1"/>
  <c r="BB94" i="1"/>
  <c r="BC94" i="1" s="1"/>
  <c r="BD94" i="1" s="1"/>
  <c r="BB106" i="1"/>
  <c r="BC106" i="1" s="1"/>
  <c r="BD106" i="1" s="1"/>
  <c r="BB120" i="1"/>
  <c r="BC120" i="1" s="1"/>
  <c r="BD120" i="1" s="1"/>
  <c r="BB207" i="1"/>
  <c r="BC207" i="1" s="1"/>
  <c r="BD207" i="1" s="1"/>
  <c r="BB255" i="1"/>
  <c r="BC255" i="1" s="1"/>
  <c r="BD255" i="1" s="1"/>
  <c r="BB286" i="1"/>
  <c r="BC286" i="1" s="1"/>
  <c r="BD286" i="1" s="1"/>
  <c r="BB287" i="1"/>
  <c r="BC287" i="1" s="1"/>
  <c r="BD287" i="1" s="1"/>
  <c r="BB323" i="1"/>
  <c r="BC323" i="1" s="1"/>
  <c r="BD323" i="1" s="1"/>
  <c r="BB324" i="1"/>
  <c r="BC324" i="1" s="1"/>
  <c r="BD324" i="1" s="1"/>
  <c r="BB347" i="1"/>
  <c r="BC347" i="1" s="1"/>
  <c r="BD347" i="1" s="1"/>
  <c r="BB350" i="1"/>
  <c r="BC350" i="1" s="1"/>
  <c r="BD350" i="1" s="1"/>
  <c r="BB361" i="1"/>
  <c r="BC361" i="1" s="1"/>
  <c r="BD361" i="1" s="1"/>
  <c r="BB452" i="1"/>
  <c r="BC452" i="1" s="1"/>
  <c r="BD452" i="1" s="1"/>
  <c r="BB469" i="1"/>
  <c r="BC469" i="1" s="1"/>
  <c r="BD469" i="1" s="1"/>
  <c r="BB470" i="1"/>
  <c r="BC470" i="1" s="1"/>
  <c r="BD470" i="1" s="1"/>
  <c r="BB544" i="1"/>
  <c r="BC544" i="1" s="1"/>
  <c r="BD544" i="1" s="1"/>
  <c r="BB2" i="1"/>
  <c r="BC2" i="1" s="1"/>
  <c r="BB7" i="1"/>
  <c r="BC7" i="1" s="1"/>
  <c r="BB5" i="1"/>
  <c r="BC5" i="1" s="1"/>
  <c r="BD5" i="1" s="1"/>
  <c r="BB6" i="1"/>
  <c r="BC6" i="1" s="1"/>
  <c r="BD6" i="1" s="1"/>
  <c r="BB4" i="1"/>
  <c r="BC4" i="1" s="1"/>
  <c r="BB3" i="1"/>
  <c r="BC3" i="1" s="1"/>
  <c r="BB8" i="1"/>
  <c r="BC8" i="1" s="1"/>
  <c r="BD8" i="1" s="1"/>
  <c r="BB10" i="1"/>
  <c r="BC10" i="1" s="1"/>
  <c r="BB11" i="1"/>
  <c r="BC11" i="1" s="1"/>
  <c r="BD11" i="1" s="1"/>
  <c r="BB12" i="1"/>
  <c r="BC12" i="1" s="1"/>
  <c r="BB9" i="1"/>
  <c r="BC9" i="1" s="1"/>
  <c r="BB17" i="1"/>
  <c r="BC17" i="1" s="1"/>
  <c r="BD17" i="1" s="1"/>
  <c r="BB18" i="1"/>
  <c r="BC18" i="1" s="1"/>
  <c r="BD18" i="1" s="1"/>
  <c r="BB16" i="1"/>
  <c r="BC16" i="1" s="1"/>
  <c r="BB14" i="1"/>
  <c r="BC14" i="1" s="1"/>
  <c r="BB15" i="1"/>
  <c r="BC15" i="1" s="1"/>
  <c r="BB19" i="1"/>
  <c r="BC19" i="1" s="1"/>
  <c r="BB22" i="1"/>
  <c r="BC22" i="1" s="1"/>
  <c r="BD22" i="1" s="1"/>
  <c r="BB23" i="1"/>
  <c r="BC23" i="1" s="1"/>
  <c r="BD23" i="1" s="1"/>
  <c r="BB21" i="1"/>
  <c r="BC21" i="1" s="1"/>
  <c r="BB20" i="1"/>
  <c r="BC20" i="1" s="1"/>
  <c r="BB29" i="1"/>
  <c r="BC29" i="1" s="1"/>
  <c r="BB27" i="1"/>
  <c r="BC27" i="1" s="1"/>
  <c r="BD27" i="1" s="1"/>
  <c r="BB25" i="1"/>
  <c r="BC25" i="1" s="1"/>
  <c r="BB26" i="1"/>
  <c r="BC26" i="1" s="1"/>
  <c r="BB24" i="1"/>
  <c r="BC24" i="1" s="1"/>
  <c r="BB30" i="1"/>
  <c r="BC30" i="1" s="1"/>
  <c r="BD30" i="1" s="1"/>
  <c r="BB31" i="1"/>
  <c r="BC31" i="1" s="1"/>
  <c r="BD31" i="1" s="1"/>
  <c r="BB32" i="1"/>
  <c r="BC32" i="1" s="1"/>
  <c r="BD32" i="1" s="1"/>
  <c r="BB33" i="1"/>
  <c r="BC33" i="1" s="1"/>
  <c r="BD33" i="1" s="1"/>
  <c r="BB34" i="1"/>
  <c r="BC34" i="1" s="1"/>
  <c r="BD34" i="1" s="1"/>
  <c r="BB35" i="1"/>
  <c r="BC35" i="1" s="1"/>
  <c r="BD35" i="1" s="1"/>
  <c r="BB36" i="1"/>
  <c r="BC36" i="1" s="1"/>
  <c r="BD36" i="1" s="1"/>
  <c r="BB37" i="1"/>
  <c r="BC37" i="1" s="1"/>
  <c r="BD37" i="1" s="1"/>
  <c r="BB39" i="1"/>
  <c r="BC39" i="1" s="1"/>
  <c r="BD39" i="1" s="1"/>
  <c r="BB40" i="1"/>
  <c r="BC40" i="1" s="1"/>
  <c r="BD40" i="1" s="1"/>
  <c r="BB41" i="1"/>
  <c r="BC41" i="1" s="1"/>
  <c r="BB42" i="1"/>
  <c r="BC42" i="1" s="1"/>
  <c r="BB43" i="1"/>
  <c r="BC43" i="1" s="1"/>
  <c r="BB44" i="1"/>
  <c r="BC44" i="1" s="1"/>
  <c r="BB45" i="1"/>
  <c r="BC45" i="1" s="1"/>
  <c r="BB47" i="1"/>
  <c r="BC47" i="1" s="1"/>
  <c r="BB46" i="1"/>
  <c r="BC46" i="1" s="1"/>
  <c r="BB49" i="1"/>
  <c r="BC49" i="1" s="1"/>
  <c r="BB48" i="1"/>
  <c r="BC48" i="1" s="1"/>
  <c r="BB50" i="1"/>
  <c r="BC50" i="1" s="1"/>
  <c r="BB54" i="1"/>
  <c r="BC54" i="1" s="1"/>
  <c r="BB51" i="1"/>
  <c r="BC51" i="1" s="1"/>
  <c r="BB52" i="1"/>
  <c r="BC52" i="1" s="1"/>
  <c r="BB53" i="1"/>
  <c r="BC53" i="1" s="1"/>
  <c r="BB56" i="1"/>
  <c r="BC56" i="1" s="1"/>
  <c r="BD56" i="1" s="1"/>
  <c r="BB59" i="1"/>
  <c r="BC59" i="1" s="1"/>
  <c r="BB58" i="1"/>
  <c r="BC58" i="1" s="1"/>
  <c r="BB57" i="1"/>
  <c r="BC57" i="1" s="1"/>
  <c r="BB60" i="1"/>
  <c r="BC60" i="1" s="1"/>
  <c r="BD60" i="1" s="1"/>
  <c r="BB61" i="1"/>
  <c r="BC61" i="1" s="1"/>
  <c r="BD61" i="1" s="1"/>
  <c r="BB62" i="1"/>
  <c r="BC62" i="1" s="1"/>
  <c r="BD62" i="1" s="1"/>
  <c r="BB65" i="1"/>
  <c r="BC65" i="1" s="1"/>
  <c r="BB64" i="1"/>
  <c r="BC64" i="1" s="1"/>
  <c r="BB67" i="1"/>
  <c r="BC67" i="1" s="1"/>
  <c r="BD67" i="1" s="1"/>
  <c r="BB68" i="1"/>
  <c r="BC68" i="1" s="1"/>
  <c r="BB69" i="1"/>
  <c r="BC69" i="1" s="1"/>
  <c r="BD69" i="1" s="1"/>
  <c r="BB70" i="1"/>
  <c r="BC70" i="1" s="1"/>
  <c r="BD70" i="1" s="1"/>
  <c r="BB71" i="1"/>
  <c r="BC71" i="1" s="1"/>
  <c r="BD71" i="1" s="1"/>
  <c r="BB72" i="1"/>
  <c r="BC72" i="1" s="1"/>
  <c r="BD72" i="1" s="1"/>
  <c r="BB73" i="1"/>
  <c r="BC73" i="1" s="1"/>
  <c r="BB75" i="1"/>
  <c r="BC75" i="1" s="1"/>
  <c r="BB76" i="1"/>
  <c r="BC76" i="1" s="1"/>
  <c r="BB77" i="1"/>
  <c r="BC77" i="1" s="1"/>
  <c r="BB74" i="1"/>
  <c r="BC74" i="1" s="1"/>
  <c r="BB78" i="1"/>
  <c r="BC78" i="1" s="1"/>
  <c r="BB79" i="1"/>
  <c r="BC79" i="1" s="1"/>
  <c r="BB81" i="1"/>
  <c r="BC81" i="1" s="1"/>
  <c r="BD81" i="1" s="1"/>
  <c r="BB82" i="1"/>
  <c r="BC82" i="1" s="1"/>
  <c r="BB83" i="1"/>
  <c r="BC83" i="1" s="1"/>
  <c r="BB84" i="1"/>
  <c r="BC84" i="1" s="1"/>
  <c r="BB85" i="1"/>
  <c r="BC85" i="1" s="1"/>
  <c r="BB88" i="1"/>
  <c r="BC88" i="1" s="1"/>
  <c r="BB86" i="1"/>
  <c r="BC86" i="1" s="1"/>
  <c r="BD86" i="1" s="1"/>
  <c r="BB87" i="1"/>
  <c r="BC87" i="1" s="1"/>
  <c r="BD87" i="1" s="1"/>
  <c r="BB89" i="1"/>
  <c r="BC89" i="1" s="1"/>
  <c r="BB90" i="1"/>
  <c r="BC90" i="1" s="1"/>
  <c r="BB91" i="1"/>
  <c r="BC91" i="1" s="1"/>
  <c r="BD91" i="1" s="1"/>
  <c r="BB92" i="1"/>
  <c r="BC92" i="1" s="1"/>
  <c r="BD92" i="1" s="1"/>
  <c r="BB93" i="1"/>
  <c r="BC93" i="1" s="1"/>
  <c r="BB95" i="1"/>
  <c r="BC95" i="1" s="1"/>
  <c r="BB96" i="1"/>
  <c r="BC96" i="1" s="1"/>
  <c r="BB97" i="1"/>
  <c r="BC97" i="1" s="1"/>
  <c r="BB99" i="1"/>
  <c r="BC99" i="1" s="1"/>
  <c r="BB98" i="1"/>
  <c r="BC98" i="1" s="1"/>
  <c r="BB100" i="1"/>
  <c r="BC100" i="1" s="1"/>
  <c r="BB101" i="1"/>
  <c r="BC101" i="1" s="1"/>
  <c r="BB102" i="1"/>
  <c r="BC102" i="1" s="1"/>
  <c r="BD102" i="1" s="1"/>
  <c r="BB103" i="1"/>
  <c r="BC103" i="1" s="1"/>
  <c r="BD103" i="1" s="1"/>
  <c r="BB104" i="1"/>
  <c r="BC104" i="1" s="1"/>
  <c r="BD104" i="1" s="1"/>
  <c r="BB105" i="1"/>
  <c r="BC105" i="1" s="1"/>
  <c r="BD105" i="1" s="1"/>
  <c r="BB107" i="1"/>
  <c r="BC107" i="1" s="1"/>
  <c r="BD107" i="1" s="1"/>
  <c r="BB108" i="1"/>
  <c r="BC108" i="1" s="1"/>
  <c r="BB109" i="1"/>
  <c r="BC109" i="1" s="1"/>
  <c r="BB110" i="1"/>
  <c r="BC110" i="1" s="1"/>
  <c r="BD110" i="1" s="1"/>
  <c r="BB111" i="1"/>
  <c r="BC111" i="1" s="1"/>
  <c r="BD111" i="1" s="1"/>
  <c r="BB113" i="1"/>
  <c r="BC113" i="1" s="1"/>
  <c r="BD113" i="1" s="1"/>
  <c r="BB112" i="1"/>
  <c r="BC112" i="1" s="1"/>
  <c r="BB114" i="1"/>
  <c r="BC114" i="1" s="1"/>
  <c r="BD114" i="1" s="1"/>
  <c r="BB115" i="1"/>
  <c r="BC115" i="1" s="1"/>
  <c r="BD115" i="1" s="1"/>
  <c r="BB116" i="1"/>
  <c r="BC116" i="1" s="1"/>
  <c r="BD116" i="1" s="1"/>
  <c r="BB117" i="1"/>
  <c r="BC117" i="1" s="1"/>
  <c r="BD117" i="1" s="1"/>
  <c r="BB118" i="1"/>
  <c r="BC118" i="1" s="1"/>
  <c r="BB119" i="1"/>
  <c r="BC119" i="1" s="1"/>
  <c r="BB121" i="1"/>
  <c r="BC121" i="1" s="1"/>
  <c r="BD121" i="1" s="1"/>
  <c r="BB122" i="1"/>
  <c r="BC122" i="1" s="1"/>
  <c r="BD122" i="1" s="1"/>
  <c r="BB124" i="1"/>
  <c r="BC124" i="1" s="1"/>
  <c r="BD124" i="1" s="1"/>
  <c r="BB123" i="1"/>
  <c r="BC123" i="1" s="1"/>
  <c r="BB125" i="1"/>
  <c r="BC125" i="1" s="1"/>
  <c r="BD125" i="1" s="1"/>
  <c r="BB126" i="1"/>
  <c r="BC126" i="1" s="1"/>
  <c r="BD126" i="1" s="1"/>
  <c r="BB127" i="1"/>
  <c r="BC127" i="1" s="1"/>
  <c r="BD127" i="1" s="1"/>
  <c r="BB128" i="1"/>
  <c r="BC128" i="1" s="1"/>
  <c r="BD128" i="1" s="1"/>
  <c r="BB129" i="1"/>
  <c r="BC129" i="1" s="1"/>
  <c r="BB130" i="1"/>
  <c r="BC130" i="1" s="1"/>
  <c r="BB131" i="1"/>
  <c r="BC131" i="1" s="1"/>
  <c r="BB132" i="1"/>
  <c r="BC132" i="1" s="1"/>
  <c r="BD132" i="1" s="1"/>
  <c r="BB133" i="1"/>
  <c r="BC133" i="1" s="1"/>
  <c r="BD133" i="1" s="1"/>
  <c r="BB134" i="1"/>
  <c r="BC134" i="1" s="1"/>
  <c r="BB135" i="1"/>
  <c r="BC135" i="1" s="1"/>
  <c r="BB136" i="1"/>
  <c r="BC136" i="1" s="1"/>
  <c r="BB138" i="1"/>
  <c r="BC138" i="1" s="1"/>
  <c r="BD138" i="1" s="1"/>
  <c r="BB139" i="1"/>
  <c r="BC139" i="1" s="1"/>
  <c r="BD139" i="1" s="1"/>
  <c r="BB137" i="1"/>
  <c r="BC137" i="1" s="1"/>
  <c r="BB141" i="1"/>
  <c r="BC141" i="1" s="1"/>
  <c r="BD141" i="1" s="1"/>
  <c r="BB142" i="1"/>
  <c r="BC142" i="1" s="1"/>
  <c r="BD142" i="1" s="1"/>
  <c r="BB143" i="1"/>
  <c r="BC143" i="1" s="1"/>
  <c r="BB140" i="1"/>
  <c r="BC140" i="1" s="1"/>
  <c r="BB146" i="1"/>
  <c r="BC146" i="1" s="1"/>
  <c r="BD146" i="1" s="1"/>
  <c r="BB145" i="1"/>
  <c r="BC145" i="1" s="1"/>
  <c r="BB144" i="1"/>
  <c r="BC144" i="1" s="1"/>
  <c r="BB147" i="1"/>
  <c r="BC147" i="1" s="1"/>
  <c r="BB148" i="1"/>
  <c r="BC148" i="1" s="1"/>
  <c r="BB149" i="1"/>
  <c r="BC149" i="1" s="1"/>
  <c r="BB154" i="1"/>
  <c r="BC154" i="1" s="1"/>
  <c r="BB153" i="1"/>
  <c r="BC153" i="1" s="1"/>
  <c r="BD153" i="1" s="1"/>
  <c r="BB150" i="1"/>
  <c r="BC150" i="1" s="1"/>
  <c r="BB151" i="1"/>
  <c r="BC151" i="1" s="1"/>
  <c r="BB152" i="1"/>
  <c r="BC152" i="1" s="1"/>
  <c r="BD152" i="1" s="1"/>
  <c r="BB155" i="1"/>
  <c r="BC155" i="1" s="1"/>
  <c r="BD155" i="1" s="1"/>
  <c r="BB156" i="1"/>
  <c r="BC156" i="1" s="1"/>
  <c r="BD156" i="1" s="1"/>
  <c r="BB157" i="1"/>
  <c r="BC157" i="1" s="1"/>
  <c r="BD157" i="1" s="1"/>
  <c r="BB158" i="1"/>
  <c r="BC158" i="1" s="1"/>
  <c r="BD158" i="1" s="1"/>
  <c r="BB159" i="1"/>
  <c r="BC159" i="1" s="1"/>
  <c r="BD159" i="1" s="1"/>
  <c r="BB160" i="1"/>
  <c r="BC160" i="1" s="1"/>
  <c r="BD160" i="1" s="1"/>
  <c r="BB161" i="1"/>
  <c r="BC161" i="1" s="1"/>
  <c r="BD161" i="1" s="1"/>
  <c r="BB162" i="1"/>
  <c r="BC162" i="1" s="1"/>
  <c r="BD162" i="1" s="1"/>
  <c r="BB163" i="1"/>
  <c r="BC163" i="1" s="1"/>
  <c r="BB164" i="1"/>
  <c r="BC164" i="1" s="1"/>
  <c r="BB165" i="1"/>
  <c r="BC165" i="1" s="1"/>
  <c r="BB166" i="1"/>
  <c r="BC166" i="1" s="1"/>
  <c r="BB167" i="1"/>
  <c r="BC167" i="1" s="1"/>
  <c r="BB168" i="1"/>
  <c r="BC168" i="1" s="1"/>
  <c r="BB170" i="1"/>
  <c r="BC170" i="1" s="1"/>
  <c r="BB171" i="1"/>
  <c r="BC171" i="1" s="1"/>
  <c r="BB172" i="1"/>
  <c r="BC172" i="1" s="1"/>
  <c r="BB173" i="1"/>
  <c r="BC173" i="1" s="1"/>
  <c r="BB169" i="1"/>
  <c r="BC169" i="1" s="1"/>
  <c r="BB174" i="1"/>
  <c r="BC174" i="1" s="1"/>
  <c r="BD174" i="1" s="1"/>
  <c r="BB175" i="1"/>
  <c r="BC175" i="1" s="1"/>
  <c r="BD175" i="1" s="1"/>
  <c r="BB176" i="1"/>
  <c r="BC176" i="1" s="1"/>
  <c r="BB177" i="1"/>
  <c r="BC177" i="1" s="1"/>
  <c r="BD177" i="1" s="1"/>
  <c r="BB178" i="1"/>
  <c r="BC178" i="1" s="1"/>
  <c r="BD178" i="1" s="1"/>
  <c r="BB180" i="1"/>
  <c r="BC180" i="1" s="1"/>
  <c r="BB181" i="1"/>
  <c r="BC181" i="1" s="1"/>
  <c r="BB179" i="1"/>
  <c r="BC179" i="1" s="1"/>
  <c r="BB183" i="1"/>
  <c r="BC183" i="1" s="1"/>
  <c r="BB188" i="1"/>
  <c r="BC188" i="1" s="1"/>
  <c r="BB184" i="1"/>
  <c r="BC184" i="1" s="1"/>
  <c r="BB185" i="1"/>
  <c r="BC185" i="1" s="1"/>
  <c r="BB182" i="1"/>
  <c r="BC182" i="1" s="1"/>
  <c r="BB186" i="1"/>
  <c r="BC186" i="1" s="1"/>
  <c r="BD186" i="1" s="1"/>
  <c r="BB187" i="1"/>
  <c r="BC187" i="1" s="1"/>
  <c r="BD187" i="1" s="1"/>
  <c r="BB189" i="1"/>
  <c r="BC189" i="1" s="1"/>
  <c r="BB190" i="1"/>
  <c r="BC190" i="1" s="1"/>
  <c r="BB191" i="1"/>
  <c r="BC191" i="1" s="1"/>
  <c r="BB192" i="1"/>
  <c r="BC192" i="1" s="1"/>
  <c r="BB194" i="1"/>
  <c r="BC194" i="1" s="1"/>
  <c r="BB195" i="1"/>
  <c r="BC195" i="1" s="1"/>
  <c r="BB193" i="1"/>
  <c r="BC193" i="1" s="1"/>
  <c r="BB196" i="1"/>
  <c r="BC196" i="1" s="1"/>
  <c r="BB197" i="1"/>
  <c r="BC197" i="1" s="1"/>
  <c r="BB198" i="1"/>
  <c r="BC198" i="1" s="1"/>
  <c r="BB199" i="1"/>
  <c r="BC199" i="1" s="1"/>
  <c r="BB200" i="1"/>
  <c r="BC200" i="1" s="1"/>
  <c r="BB204" i="1"/>
  <c r="BC204" i="1" s="1"/>
  <c r="BB202" i="1"/>
  <c r="BC202" i="1" s="1"/>
  <c r="BB201" i="1"/>
  <c r="BC201" i="1" s="1"/>
  <c r="BB203" i="1"/>
  <c r="BC203" i="1" s="1"/>
  <c r="BB209" i="1"/>
  <c r="BC209" i="1" s="1"/>
  <c r="BB208" i="1"/>
  <c r="BC208" i="1" s="1"/>
  <c r="BB205" i="1"/>
  <c r="BC205" i="1" s="1"/>
  <c r="BB206" i="1"/>
  <c r="BC206" i="1" s="1"/>
  <c r="BD206" i="1" s="1"/>
  <c r="BB211" i="1"/>
  <c r="BC211" i="1" s="1"/>
  <c r="BB210" i="1"/>
  <c r="BC210" i="1" s="1"/>
  <c r="BB212" i="1"/>
  <c r="BC212" i="1" s="1"/>
  <c r="BB213" i="1"/>
  <c r="BC213" i="1" s="1"/>
  <c r="BB214" i="1"/>
  <c r="BC214" i="1" s="1"/>
  <c r="BB216" i="1"/>
  <c r="BC216" i="1" s="1"/>
  <c r="BB217" i="1"/>
  <c r="BC217" i="1" s="1"/>
  <c r="BB218" i="1"/>
  <c r="BC218" i="1" s="1"/>
  <c r="BB215" i="1"/>
  <c r="BC215" i="1" s="1"/>
  <c r="BB220" i="1"/>
  <c r="BC220" i="1" s="1"/>
  <c r="BB219" i="1"/>
  <c r="BC219" i="1" s="1"/>
  <c r="BB221" i="1"/>
  <c r="BC221" i="1" s="1"/>
  <c r="BB224" i="1"/>
  <c r="BC224" i="1" s="1"/>
  <c r="BB222" i="1"/>
  <c r="BC222" i="1" s="1"/>
  <c r="BB223" i="1"/>
  <c r="BC223" i="1" s="1"/>
  <c r="BB225" i="1"/>
  <c r="BC225" i="1" s="1"/>
  <c r="BB226" i="1"/>
  <c r="BC226" i="1" s="1"/>
  <c r="BB227" i="1"/>
  <c r="BC227" i="1" s="1"/>
  <c r="BB228" i="1"/>
  <c r="BC228" i="1" s="1"/>
  <c r="BB229" i="1"/>
  <c r="BC229" i="1" s="1"/>
  <c r="BB230" i="1"/>
  <c r="BC230" i="1" s="1"/>
  <c r="BB231" i="1"/>
  <c r="BC231" i="1" s="1"/>
  <c r="BB232" i="1"/>
  <c r="BC232" i="1" s="1"/>
  <c r="BB233" i="1"/>
  <c r="BC233" i="1" s="1"/>
  <c r="BB234" i="1"/>
  <c r="BC234" i="1" s="1"/>
  <c r="BB236" i="1"/>
  <c r="BC236" i="1" s="1"/>
  <c r="BD236" i="1" s="1"/>
  <c r="BB235" i="1"/>
  <c r="BC235" i="1" s="1"/>
  <c r="BB237" i="1"/>
  <c r="BC237" i="1" s="1"/>
  <c r="BD237" i="1" s="1"/>
  <c r="BB238" i="1"/>
  <c r="BC238" i="1" s="1"/>
  <c r="BD238" i="1" s="1"/>
  <c r="BB239" i="1"/>
  <c r="BC239" i="1" s="1"/>
  <c r="BB240" i="1"/>
  <c r="BC240" i="1" s="1"/>
  <c r="BD240" i="1" s="1"/>
  <c r="BB241" i="1"/>
  <c r="BC241" i="1" s="1"/>
  <c r="BD241" i="1" s="1"/>
  <c r="BB242" i="1"/>
  <c r="BC242" i="1" s="1"/>
  <c r="BB243" i="1"/>
  <c r="BC243" i="1" s="1"/>
  <c r="BB244" i="1"/>
  <c r="BC244" i="1" s="1"/>
  <c r="BB245" i="1"/>
  <c r="BC245" i="1" s="1"/>
  <c r="BD245" i="1" s="1"/>
  <c r="BB246" i="1"/>
  <c r="BC246" i="1" s="1"/>
  <c r="BD246" i="1" s="1"/>
  <c r="BB247" i="1"/>
  <c r="BC247" i="1" s="1"/>
  <c r="BB248" i="1"/>
  <c r="BC248" i="1" s="1"/>
  <c r="BB249" i="1"/>
  <c r="BC249" i="1" s="1"/>
  <c r="BB250" i="1"/>
  <c r="BC250" i="1" s="1"/>
  <c r="BB251" i="1"/>
  <c r="BC251" i="1" s="1"/>
  <c r="BB252" i="1"/>
  <c r="BC252" i="1" s="1"/>
  <c r="BD252" i="1" s="1"/>
  <c r="BB253" i="1"/>
  <c r="BC253" i="1" s="1"/>
  <c r="BD253" i="1" s="1"/>
  <c r="BB254" i="1"/>
  <c r="BC254" i="1" s="1"/>
  <c r="BD254" i="1" s="1"/>
  <c r="BB256" i="1"/>
  <c r="BC256" i="1" s="1"/>
  <c r="BD256" i="1" s="1"/>
  <c r="BB257" i="1"/>
  <c r="BC257" i="1" s="1"/>
  <c r="BD257" i="1" s="1"/>
  <c r="BB260" i="1"/>
  <c r="BC260" i="1" s="1"/>
  <c r="BB261" i="1"/>
  <c r="BC261" i="1" s="1"/>
  <c r="BB259" i="1"/>
  <c r="BC259" i="1" s="1"/>
  <c r="BB262" i="1"/>
  <c r="BC262" i="1" s="1"/>
  <c r="BB258" i="1"/>
  <c r="BC258" i="1" s="1"/>
  <c r="BB264" i="1"/>
  <c r="BC264" i="1" s="1"/>
  <c r="BB265" i="1"/>
  <c r="BC265" i="1" s="1"/>
  <c r="BB266" i="1"/>
  <c r="BC266" i="1" s="1"/>
  <c r="BB267" i="1"/>
  <c r="BC267" i="1" s="1"/>
  <c r="BD267" i="1" s="1"/>
  <c r="BB263" i="1"/>
  <c r="BC263" i="1" s="1"/>
  <c r="BB269" i="1"/>
  <c r="BC269" i="1" s="1"/>
  <c r="BB270" i="1"/>
  <c r="BC270" i="1" s="1"/>
  <c r="BB271" i="1"/>
  <c r="BC271" i="1" s="1"/>
  <c r="BD271" i="1" s="1"/>
  <c r="BB272" i="1"/>
  <c r="BC272" i="1" s="1"/>
  <c r="BD272" i="1" s="1"/>
  <c r="BB268" i="1"/>
  <c r="BC268" i="1" s="1"/>
  <c r="BB275" i="1"/>
  <c r="BC275" i="1" s="1"/>
  <c r="BB276" i="1"/>
  <c r="BC276" i="1" s="1"/>
  <c r="BD276" i="1" s="1"/>
  <c r="BB277" i="1"/>
  <c r="BC277" i="1" s="1"/>
  <c r="BD277" i="1" s="1"/>
  <c r="BB273" i="1"/>
  <c r="BC273" i="1" s="1"/>
  <c r="BB274" i="1"/>
  <c r="BC274" i="1" s="1"/>
  <c r="BB279" i="1"/>
  <c r="BC279" i="1" s="1"/>
  <c r="BB278" i="1"/>
  <c r="BC278" i="1" s="1"/>
  <c r="BB281" i="1"/>
  <c r="BC281" i="1" s="1"/>
  <c r="BB282" i="1"/>
  <c r="BC282" i="1" s="1"/>
  <c r="BB283" i="1"/>
  <c r="BC283" i="1" s="1"/>
  <c r="BD283" i="1" s="1"/>
  <c r="BB280" i="1"/>
  <c r="BC280" i="1" s="1"/>
  <c r="BB284" i="1"/>
  <c r="BC284" i="1" s="1"/>
  <c r="BD284" i="1" s="1"/>
  <c r="BB285" i="1"/>
  <c r="BC285" i="1" s="1"/>
  <c r="BD285" i="1" s="1"/>
  <c r="BB288" i="1"/>
  <c r="BC288" i="1" s="1"/>
  <c r="BB291" i="1"/>
  <c r="BC291" i="1" s="1"/>
  <c r="BB290" i="1"/>
  <c r="BC290" i="1" s="1"/>
  <c r="BD290" i="1" s="1"/>
  <c r="BB289" i="1"/>
  <c r="BC289" i="1" s="1"/>
  <c r="BB292" i="1"/>
  <c r="BC292" i="1" s="1"/>
  <c r="BD292" i="1" s="1"/>
  <c r="BB293" i="1"/>
  <c r="BC293" i="1" s="1"/>
  <c r="BB294" i="1"/>
  <c r="BC294" i="1" s="1"/>
  <c r="BD294" i="1" s="1"/>
  <c r="BB295" i="1"/>
  <c r="BC295" i="1" s="1"/>
  <c r="BD295" i="1" s="1"/>
  <c r="BB296" i="1"/>
  <c r="BC296" i="1" s="1"/>
  <c r="BD296" i="1" s="1"/>
  <c r="BB297" i="1"/>
  <c r="BC297" i="1" s="1"/>
  <c r="BB298" i="1"/>
  <c r="BC298" i="1" s="1"/>
  <c r="BB302" i="1"/>
  <c r="BC302" i="1" s="1"/>
  <c r="BB300" i="1"/>
  <c r="BC300" i="1" s="1"/>
  <c r="BB301" i="1"/>
  <c r="BC301" i="1" s="1"/>
  <c r="BB299" i="1"/>
  <c r="BC299" i="1" s="1"/>
  <c r="BB303" i="1"/>
  <c r="BC303" i="1" s="1"/>
  <c r="BB304" i="1"/>
  <c r="BC304" i="1" s="1"/>
  <c r="BB306" i="1"/>
  <c r="BC306" i="1" s="1"/>
  <c r="BB305" i="1"/>
  <c r="BC305" i="1" s="1"/>
  <c r="BB307" i="1"/>
  <c r="BC307" i="1" s="1"/>
  <c r="BB308" i="1"/>
  <c r="BC308" i="1" s="1"/>
  <c r="BB309" i="1"/>
  <c r="BC309" i="1" s="1"/>
  <c r="BB311" i="1"/>
  <c r="BC311" i="1" s="1"/>
  <c r="BB310" i="1"/>
  <c r="BC310" i="1" s="1"/>
  <c r="BB312" i="1"/>
  <c r="BC312" i="1" s="1"/>
  <c r="BB313" i="1"/>
  <c r="BC313" i="1" s="1"/>
  <c r="BB314" i="1"/>
  <c r="BC314" i="1" s="1"/>
  <c r="BB317" i="1"/>
  <c r="BC317" i="1" s="1"/>
  <c r="BB315" i="1"/>
  <c r="BC315" i="1" s="1"/>
  <c r="BB316" i="1"/>
  <c r="BC316" i="1" s="1"/>
  <c r="BB318" i="1"/>
  <c r="BC318" i="1" s="1"/>
  <c r="BB319" i="1"/>
  <c r="BC319" i="1" s="1"/>
  <c r="BD319" i="1" s="1"/>
  <c r="BB320" i="1"/>
  <c r="BC320" i="1" s="1"/>
  <c r="BD320" i="1" s="1"/>
  <c r="BB322" i="1"/>
  <c r="BC322" i="1" s="1"/>
  <c r="BB321" i="1"/>
  <c r="BC321" i="1" s="1"/>
  <c r="BB325" i="1"/>
  <c r="BC325" i="1" s="1"/>
  <c r="BB326" i="1"/>
  <c r="BC326" i="1" s="1"/>
  <c r="BB329" i="1"/>
  <c r="BC329" i="1" s="1"/>
  <c r="BB328" i="1"/>
  <c r="BC328" i="1" s="1"/>
  <c r="BB327" i="1"/>
  <c r="BC327" i="1" s="1"/>
  <c r="BB333" i="1"/>
  <c r="BC333" i="1" s="1"/>
  <c r="BB331" i="1"/>
  <c r="BC331" i="1" s="1"/>
  <c r="BD331" i="1" s="1"/>
  <c r="BB332" i="1"/>
  <c r="BC332" i="1" s="1"/>
  <c r="BD332" i="1" s="1"/>
  <c r="BB330" i="1"/>
  <c r="BC330" i="1" s="1"/>
  <c r="BB336" i="1"/>
  <c r="BC336" i="1" s="1"/>
  <c r="BB334" i="1"/>
  <c r="BC334" i="1" s="1"/>
  <c r="BD334" i="1" s="1"/>
  <c r="BB335" i="1"/>
  <c r="BC335" i="1" s="1"/>
  <c r="BD335" i="1" s="1"/>
  <c r="BB337" i="1"/>
  <c r="BC337" i="1" s="1"/>
  <c r="BD337" i="1" s="1"/>
  <c r="BB339" i="1"/>
  <c r="BC339" i="1" s="1"/>
  <c r="BB338" i="1"/>
  <c r="BC338" i="1" s="1"/>
  <c r="BB341" i="1"/>
  <c r="BC341" i="1" s="1"/>
  <c r="BD341" i="1" s="1"/>
  <c r="BB342" i="1"/>
  <c r="BC342" i="1" s="1"/>
  <c r="BD342" i="1" s="1"/>
  <c r="BB340" i="1"/>
  <c r="BC340" i="1" s="1"/>
  <c r="BB343" i="1"/>
  <c r="BC343" i="1" s="1"/>
  <c r="BB346" i="1"/>
  <c r="BC346" i="1" s="1"/>
  <c r="BB348" i="1"/>
  <c r="BC348" i="1" s="1"/>
  <c r="BD348" i="1" s="1"/>
  <c r="BB344" i="1"/>
  <c r="BC344" i="1" s="1"/>
  <c r="BB345" i="1"/>
  <c r="BC345" i="1" s="1"/>
  <c r="BB349" i="1"/>
  <c r="BC349" i="1" s="1"/>
  <c r="BD349" i="1" s="1"/>
  <c r="BB351" i="1"/>
  <c r="BC351" i="1" s="1"/>
  <c r="BB352" i="1"/>
  <c r="BC352" i="1" s="1"/>
  <c r="BB354" i="1"/>
  <c r="BC354" i="1" s="1"/>
  <c r="BB355" i="1"/>
  <c r="BC355" i="1" s="1"/>
  <c r="BB356" i="1"/>
  <c r="BC356" i="1" s="1"/>
  <c r="BB353" i="1"/>
  <c r="BC353" i="1" s="1"/>
  <c r="BB358" i="1"/>
  <c r="BC358" i="1" s="1"/>
  <c r="BD358" i="1" s="1"/>
  <c r="BB359" i="1"/>
  <c r="BC359" i="1" s="1"/>
  <c r="BD359" i="1" s="1"/>
  <c r="BB357" i="1"/>
  <c r="BC357" i="1" s="1"/>
  <c r="BB360" i="1"/>
  <c r="BC360" i="1" s="1"/>
  <c r="BD360" i="1" s="1"/>
  <c r="BB362" i="1"/>
  <c r="BC362" i="1" s="1"/>
  <c r="BD362" i="1" s="1"/>
  <c r="BB365" i="1"/>
  <c r="BC365" i="1" s="1"/>
  <c r="BB363" i="1"/>
  <c r="BC363" i="1" s="1"/>
  <c r="BB364" i="1"/>
  <c r="BC364" i="1" s="1"/>
  <c r="BB367" i="1"/>
  <c r="BC367" i="1" s="1"/>
  <c r="BD367" i="1" s="1"/>
  <c r="BB368" i="1"/>
  <c r="BC368" i="1" s="1"/>
  <c r="BD368" i="1" s="1"/>
  <c r="BB366" i="1"/>
  <c r="BC366" i="1" s="1"/>
  <c r="BB369" i="1"/>
  <c r="BC369" i="1" s="1"/>
  <c r="BB370" i="1"/>
  <c r="BC370" i="1" s="1"/>
  <c r="BB371" i="1"/>
  <c r="BC371" i="1" s="1"/>
  <c r="BB372" i="1"/>
  <c r="BC372" i="1" s="1"/>
  <c r="BB374" i="1"/>
  <c r="BC374" i="1" s="1"/>
  <c r="BB375" i="1"/>
  <c r="BC375" i="1" s="1"/>
  <c r="BD375" i="1" s="1"/>
  <c r="BB376" i="1"/>
  <c r="BC376" i="1" s="1"/>
  <c r="BD376" i="1" s="1"/>
  <c r="BB378" i="1"/>
  <c r="BC378" i="1" s="1"/>
  <c r="BB373" i="1"/>
  <c r="BC373" i="1" s="1"/>
  <c r="BB377" i="1"/>
  <c r="BC377" i="1" s="1"/>
  <c r="BB379" i="1"/>
  <c r="BC379" i="1" s="1"/>
  <c r="BB380" i="1"/>
  <c r="BC380" i="1" s="1"/>
  <c r="BD380" i="1" s="1"/>
  <c r="BB381" i="1"/>
  <c r="BC381" i="1" s="1"/>
  <c r="BB382" i="1"/>
  <c r="BC382" i="1" s="1"/>
  <c r="BB383" i="1"/>
  <c r="BC383" i="1" s="1"/>
  <c r="BB384" i="1"/>
  <c r="BC384" i="1" s="1"/>
  <c r="BB385" i="1"/>
  <c r="BC385" i="1" s="1"/>
  <c r="BB386" i="1"/>
  <c r="BC386" i="1" s="1"/>
  <c r="BB387" i="1"/>
  <c r="BC387" i="1" s="1"/>
  <c r="BB388" i="1"/>
  <c r="BC388" i="1" s="1"/>
  <c r="BB391" i="1"/>
  <c r="BC391" i="1" s="1"/>
  <c r="BD391" i="1" s="1"/>
  <c r="BB392" i="1"/>
  <c r="BC392" i="1" s="1"/>
  <c r="BD392" i="1" s="1"/>
  <c r="BB389" i="1"/>
  <c r="BC389" i="1" s="1"/>
  <c r="BB390" i="1"/>
  <c r="BC390" i="1" s="1"/>
  <c r="BB393" i="1"/>
  <c r="BC393" i="1" s="1"/>
  <c r="BD393" i="1" s="1"/>
  <c r="BB394" i="1"/>
  <c r="BC394" i="1" s="1"/>
  <c r="BD394" i="1" s="1"/>
  <c r="BB396" i="1"/>
  <c r="BC396" i="1" s="1"/>
  <c r="BB395" i="1"/>
  <c r="BC395" i="1" s="1"/>
  <c r="BD395" i="1" s="1"/>
  <c r="BB403" i="1"/>
  <c r="BC403" i="1" s="1"/>
  <c r="BB400" i="1"/>
  <c r="BC400" i="1" s="1"/>
  <c r="BB401" i="1"/>
  <c r="BC401" i="1" s="1"/>
  <c r="BB402" i="1"/>
  <c r="BC402" i="1" s="1"/>
  <c r="BB399" i="1"/>
  <c r="BC399" i="1" s="1"/>
  <c r="BB397" i="1"/>
  <c r="BC397" i="1" s="1"/>
  <c r="BB398" i="1"/>
  <c r="BC398" i="1" s="1"/>
  <c r="BB407" i="1"/>
  <c r="BC407" i="1" s="1"/>
  <c r="BB408" i="1"/>
  <c r="BC408" i="1" s="1"/>
  <c r="BB409" i="1"/>
  <c r="BC409" i="1" s="1"/>
  <c r="BB410" i="1"/>
  <c r="BC410" i="1" s="1"/>
  <c r="BB405" i="1"/>
  <c r="BC405" i="1" s="1"/>
  <c r="BB406" i="1"/>
  <c r="BC406" i="1" s="1"/>
  <c r="BB404" i="1"/>
  <c r="BC404" i="1" s="1"/>
  <c r="BB411" i="1"/>
  <c r="BC411" i="1" s="1"/>
  <c r="BB412" i="1"/>
  <c r="BC412" i="1" s="1"/>
  <c r="BB414" i="1"/>
  <c r="BC414" i="1" s="1"/>
  <c r="BB413" i="1"/>
  <c r="BC413" i="1" s="1"/>
  <c r="BB415" i="1"/>
  <c r="BC415" i="1" s="1"/>
  <c r="BB416" i="1"/>
  <c r="BC416" i="1" s="1"/>
  <c r="BB417" i="1"/>
  <c r="BC417" i="1" s="1"/>
  <c r="BB418" i="1"/>
  <c r="BC418" i="1" s="1"/>
  <c r="BB419" i="1"/>
  <c r="BC419" i="1" s="1"/>
  <c r="BB420" i="1"/>
  <c r="BC420" i="1" s="1"/>
  <c r="BB421" i="1"/>
  <c r="BC421" i="1" s="1"/>
  <c r="BB422" i="1"/>
  <c r="BC422" i="1" s="1"/>
  <c r="BB423" i="1"/>
  <c r="BC423" i="1" s="1"/>
  <c r="BD423" i="1" s="1"/>
  <c r="BB424" i="1"/>
  <c r="BC424" i="1" s="1"/>
  <c r="BD424" i="1" s="1"/>
  <c r="BB425" i="1"/>
  <c r="BC425" i="1" s="1"/>
  <c r="BD425" i="1" s="1"/>
  <c r="BB426" i="1"/>
  <c r="BC426" i="1" s="1"/>
  <c r="BD426" i="1" s="1"/>
  <c r="BB427" i="1"/>
  <c r="BC427" i="1" s="1"/>
  <c r="BD427" i="1" s="1"/>
  <c r="BB431" i="1"/>
  <c r="BC431" i="1" s="1"/>
  <c r="BB429" i="1"/>
  <c r="BC429" i="1" s="1"/>
  <c r="BB428" i="1"/>
  <c r="BC428" i="1" s="1"/>
  <c r="BB430" i="1"/>
  <c r="BC430" i="1" s="1"/>
  <c r="BB435" i="1"/>
  <c r="BC435" i="1" s="1"/>
  <c r="BB436" i="1"/>
  <c r="BC436" i="1" s="1"/>
  <c r="BB434" i="1"/>
  <c r="BC434" i="1" s="1"/>
  <c r="BD434" i="1" s="1"/>
  <c r="BB433" i="1"/>
  <c r="BC433" i="1" s="1"/>
  <c r="BB432" i="1"/>
  <c r="BC432" i="1" s="1"/>
  <c r="BB438" i="1"/>
  <c r="BC438" i="1" s="1"/>
  <c r="BD438" i="1" s="1"/>
  <c r="BB437" i="1"/>
  <c r="BC437" i="1" s="1"/>
  <c r="BD437" i="1" s="1"/>
  <c r="BB439" i="1"/>
  <c r="BC439" i="1" s="1"/>
  <c r="BB440" i="1"/>
  <c r="BC440" i="1" s="1"/>
  <c r="BB441" i="1"/>
  <c r="BC441" i="1" s="1"/>
  <c r="BD441" i="1" s="1"/>
  <c r="BB442" i="1"/>
  <c r="BC442" i="1" s="1"/>
  <c r="BD442" i="1" s="1"/>
  <c r="BB443" i="1"/>
  <c r="BC443" i="1" s="1"/>
  <c r="BB444" i="1"/>
  <c r="BC444" i="1" s="1"/>
  <c r="BB445" i="1"/>
  <c r="BC445" i="1" s="1"/>
  <c r="BB446" i="1"/>
  <c r="BC446" i="1" s="1"/>
  <c r="BB449" i="1"/>
  <c r="BC449" i="1" s="1"/>
  <c r="BD449" i="1" s="1"/>
  <c r="BB450" i="1"/>
  <c r="BC450" i="1" s="1"/>
  <c r="BD450" i="1" s="1"/>
  <c r="BB448" i="1"/>
  <c r="BC448" i="1" s="1"/>
  <c r="BB447" i="1"/>
  <c r="BC447" i="1" s="1"/>
  <c r="BB451" i="1"/>
  <c r="BC451" i="1" s="1"/>
  <c r="BD451" i="1" s="1"/>
  <c r="BB453" i="1"/>
  <c r="BC453" i="1" s="1"/>
  <c r="BD453" i="1" s="1"/>
  <c r="BB454" i="1"/>
  <c r="BC454" i="1" s="1"/>
  <c r="BD454" i="1" s="1"/>
  <c r="BB455" i="1"/>
  <c r="BC455" i="1" s="1"/>
  <c r="BB456" i="1"/>
  <c r="BC456" i="1" s="1"/>
  <c r="BB457" i="1"/>
  <c r="BC457" i="1" s="1"/>
  <c r="BD457" i="1" s="1"/>
  <c r="BB458" i="1"/>
  <c r="BC458" i="1" s="1"/>
  <c r="BB459" i="1"/>
  <c r="BC459" i="1" s="1"/>
  <c r="BB461" i="1"/>
  <c r="BC461" i="1" s="1"/>
  <c r="BD461" i="1" s="1"/>
  <c r="BB460" i="1"/>
  <c r="BC460" i="1" s="1"/>
  <c r="BD460" i="1" s="1"/>
  <c r="BB462" i="1"/>
  <c r="BC462" i="1" s="1"/>
  <c r="BD462" i="1" s="1"/>
  <c r="BB463" i="1"/>
  <c r="BC463" i="1" s="1"/>
  <c r="BD463" i="1" s="1"/>
  <c r="BB464" i="1"/>
  <c r="BC464" i="1" s="1"/>
  <c r="BB465" i="1"/>
  <c r="BC465" i="1" s="1"/>
  <c r="BB468" i="1"/>
  <c r="BC468" i="1" s="1"/>
  <c r="BB466" i="1"/>
  <c r="BC466" i="1" s="1"/>
  <c r="BD466" i="1" s="1"/>
  <c r="BB467" i="1"/>
  <c r="BC467" i="1" s="1"/>
  <c r="BD467" i="1" s="1"/>
  <c r="BB471" i="1"/>
  <c r="BC471" i="1" s="1"/>
  <c r="BB472" i="1"/>
  <c r="BC472" i="1" s="1"/>
  <c r="BB473" i="1"/>
  <c r="BC473" i="1" s="1"/>
  <c r="BB474" i="1"/>
  <c r="BC474" i="1" s="1"/>
  <c r="BB476" i="1"/>
  <c r="BC476" i="1" s="1"/>
  <c r="BD476" i="1" s="1"/>
  <c r="BB475" i="1"/>
  <c r="BC475" i="1" s="1"/>
  <c r="BD475" i="1" s="1"/>
  <c r="BB477" i="1"/>
  <c r="BC477" i="1" s="1"/>
  <c r="BD477" i="1" s="1"/>
  <c r="BB479" i="1"/>
  <c r="BC479" i="1" s="1"/>
  <c r="BD479" i="1" s="1"/>
  <c r="BB478" i="1"/>
  <c r="BC478" i="1" s="1"/>
  <c r="BD478" i="1" s="1"/>
  <c r="BB480" i="1"/>
  <c r="BC480" i="1" s="1"/>
  <c r="BB481" i="1"/>
  <c r="BC481" i="1" s="1"/>
  <c r="BB483" i="1"/>
  <c r="BC483" i="1" s="1"/>
  <c r="BD483" i="1" s="1"/>
  <c r="BB482" i="1"/>
  <c r="BC482" i="1" s="1"/>
  <c r="BD482" i="1" s="1"/>
  <c r="BB485" i="1"/>
  <c r="BC485" i="1" s="1"/>
  <c r="BB484" i="1"/>
  <c r="BC484" i="1" s="1"/>
  <c r="BB486" i="1"/>
  <c r="BC486" i="1" s="1"/>
  <c r="BB487" i="1"/>
  <c r="BC487" i="1" s="1"/>
  <c r="BB488" i="1"/>
  <c r="BC488" i="1" s="1"/>
  <c r="BB490" i="1"/>
  <c r="BC490" i="1" s="1"/>
  <c r="BD490" i="1" s="1"/>
  <c r="BB489" i="1"/>
  <c r="BC489" i="1" s="1"/>
  <c r="BD489" i="1" s="1"/>
  <c r="BB492" i="1"/>
  <c r="BC492" i="1" s="1"/>
  <c r="BB491" i="1"/>
  <c r="BC491" i="1" s="1"/>
  <c r="BB493" i="1"/>
  <c r="BC493" i="1" s="1"/>
  <c r="BD493" i="1" s="1"/>
  <c r="BB495" i="1"/>
  <c r="BC495" i="1" s="1"/>
  <c r="BB494" i="1"/>
  <c r="BC494" i="1" s="1"/>
  <c r="BD494" i="1" s="1"/>
  <c r="BB496" i="1"/>
  <c r="BC496" i="1" s="1"/>
  <c r="BB497" i="1"/>
  <c r="BC497" i="1" s="1"/>
  <c r="BB498" i="1"/>
  <c r="BC498" i="1" s="1"/>
  <c r="BB499" i="1"/>
  <c r="BC499" i="1" s="1"/>
  <c r="BD499" i="1" s="1"/>
  <c r="BB500" i="1"/>
  <c r="BC500" i="1" s="1"/>
  <c r="BD500" i="1" s="1"/>
  <c r="BB501" i="1"/>
  <c r="BC501" i="1" s="1"/>
  <c r="BB503" i="1"/>
  <c r="BC503" i="1" s="1"/>
  <c r="BD503" i="1" s="1"/>
  <c r="BB502" i="1"/>
  <c r="BC502" i="1" s="1"/>
  <c r="BD502" i="1" s="1"/>
  <c r="BB504" i="1"/>
  <c r="BC504" i="1" s="1"/>
  <c r="BB505" i="1"/>
  <c r="BC505" i="1" s="1"/>
  <c r="BD505" i="1" s="1"/>
  <c r="BB506" i="1"/>
  <c r="BC506" i="1" s="1"/>
  <c r="BD506" i="1" s="1"/>
  <c r="BB507" i="1"/>
  <c r="BC507" i="1" s="1"/>
  <c r="BB510" i="1"/>
  <c r="BC510" i="1" s="1"/>
  <c r="BB511" i="1"/>
  <c r="BC511" i="1" s="1"/>
  <c r="BB509" i="1"/>
  <c r="BC509" i="1" s="1"/>
  <c r="BD509" i="1" s="1"/>
  <c r="BB508" i="1"/>
  <c r="BC508" i="1" s="1"/>
  <c r="BD508" i="1" s="1"/>
  <c r="BB512" i="1"/>
  <c r="BC512" i="1" s="1"/>
  <c r="BB513" i="1"/>
  <c r="BC513" i="1" s="1"/>
  <c r="BB515" i="1"/>
  <c r="BC515" i="1" s="1"/>
  <c r="BB514" i="1"/>
  <c r="BC514" i="1" s="1"/>
  <c r="BB517" i="1"/>
  <c r="BC517" i="1" s="1"/>
  <c r="BB516" i="1"/>
  <c r="BC516" i="1" s="1"/>
  <c r="BB518" i="1"/>
  <c r="BC518" i="1" s="1"/>
  <c r="BB519" i="1"/>
  <c r="BC519" i="1" s="1"/>
  <c r="BB520" i="1"/>
  <c r="BC520" i="1" s="1"/>
  <c r="BB521" i="1"/>
  <c r="BC521" i="1" s="1"/>
  <c r="BB522" i="1"/>
  <c r="BC522" i="1" s="1"/>
  <c r="BB523" i="1"/>
  <c r="BC523" i="1" s="1"/>
  <c r="BB524" i="1"/>
  <c r="BC524" i="1" s="1"/>
  <c r="BB525" i="1"/>
  <c r="BC525" i="1" s="1"/>
  <c r="BB526" i="1"/>
  <c r="BC526" i="1" s="1"/>
  <c r="BB527" i="1"/>
  <c r="BC527" i="1" s="1"/>
  <c r="BB528" i="1"/>
  <c r="BC528" i="1" s="1"/>
  <c r="BB529" i="1"/>
  <c r="BC529" i="1" s="1"/>
  <c r="BB530" i="1"/>
  <c r="BC530" i="1" s="1"/>
  <c r="BB531" i="1"/>
  <c r="BC531" i="1" s="1"/>
  <c r="BB532" i="1"/>
  <c r="BC532" i="1" s="1"/>
  <c r="BB533" i="1"/>
  <c r="BC533" i="1" s="1"/>
  <c r="BB534" i="1"/>
  <c r="BC534" i="1" s="1"/>
  <c r="BB535" i="1"/>
  <c r="BC535" i="1" s="1"/>
  <c r="BB536" i="1"/>
  <c r="BC536" i="1" s="1"/>
  <c r="BB537" i="1"/>
  <c r="BC537" i="1" s="1"/>
  <c r="BB538" i="1"/>
  <c r="BC538" i="1" s="1"/>
  <c r="BB539" i="1"/>
  <c r="BC539" i="1" s="1"/>
  <c r="BB540" i="1"/>
  <c r="BC540" i="1" s="1"/>
  <c r="BB541" i="1"/>
  <c r="BC541" i="1" s="1"/>
  <c r="BB542" i="1"/>
  <c r="BC542" i="1" s="1"/>
  <c r="BB543" i="1"/>
  <c r="BC543" i="1" s="1"/>
  <c r="BB545" i="1"/>
  <c r="BC545" i="1" s="1"/>
  <c r="BD545" i="1" s="1"/>
  <c r="BB546" i="1"/>
  <c r="BC546" i="1" s="1"/>
  <c r="BD546" i="1" s="1"/>
  <c r="BB547" i="1"/>
  <c r="BC547" i="1" s="1"/>
  <c r="BD547" i="1" s="1"/>
  <c r="BB548" i="1"/>
  <c r="BC548" i="1" s="1"/>
  <c r="BD548" i="1" s="1"/>
  <c r="BB549" i="1"/>
  <c r="BC549" i="1" s="1"/>
  <c r="BD549" i="1" s="1"/>
  <c r="BB550" i="1"/>
  <c r="BC550" i="1" s="1"/>
  <c r="BD550" i="1" s="1"/>
  <c r="BB551" i="1"/>
  <c r="BC551" i="1" s="1"/>
  <c r="BD551" i="1" s="1"/>
  <c r="BB552" i="1"/>
  <c r="BC552" i="1" s="1"/>
  <c r="BD552" i="1" s="1"/>
  <c r="BB553" i="1"/>
  <c r="BC553" i="1" s="1"/>
  <c r="BD553" i="1" s="1"/>
  <c r="BB554" i="1"/>
  <c r="BC554" i="1" s="1"/>
  <c r="BD554" i="1" s="1"/>
  <c r="BB558" i="1"/>
  <c r="BC558" i="1" s="1"/>
  <c r="BB555" i="1"/>
  <c r="BC555" i="1" s="1"/>
  <c r="BB556" i="1"/>
  <c r="BC556" i="1" s="1"/>
  <c r="BB557" i="1"/>
  <c r="BC557" i="1" s="1"/>
  <c r="BB561" i="1"/>
  <c r="BC561" i="1" s="1"/>
  <c r="BB559" i="1"/>
  <c r="BC559" i="1" s="1"/>
  <c r="BD559" i="1" s="1"/>
  <c r="BB560" i="1"/>
  <c r="BC560" i="1" s="1"/>
  <c r="BD560" i="1" s="1"/>
  <c r="BB564" i="1"/>
  <c r="BC564" i="1" s="1"/>
  <c r="BB562" i="1"/>
  <c r="BC562" i="1" s="1"/>
  <c r="BD562" i="1" s="1"/>
  <c r="BB563" i="1"/>
  <c r="BC563" i="1" s="1"/>
  <c r="BD563" i="1" s="1"/>
  <c r="BB568" i="1"/>
  <c r="BC568" i="1" s="1"/>
  <c r="BB567" i="1"/>
  <c r="BC567" i="1" s="1"/>
  <c r="BB569" i="1"/>
  <c r="BC569" i="1" s="1"/>
  <c r="BB565" i="1"/>
  <c r="BC565" i="1" s="1"/>
  <c r="BD565" i="1" s="1"/>
  <c r="BB566" i="1"/>
  <c r="BC566" i="1" s="1"/>
  <c r="BD566" i="1" s="1"/>
  <c r="BB570" i="1"/>
  <c r="BC570" i="1" s="1"/>
  <c r="BB571" i="1"/>
  <c r="BC571" i="1" s="1"/>
  <c r="BB572" i="1"/>
  <c r="BC572" i="1" s="1"/>
  <c r="BB575" i="1"/>
  <c r="BC575" i="1" s="1"/>
  <c r="BB573" i="1"/>
  <c r="BC573" i="1" s="1"/>
  <c r="BB574" i="1"/>
  <c r="BC574" i="1" s="1"/>
  <c r="BB576" i="1"/>
  <c r="BC576" i="1" s="1"/>
  <c r="BB577" i="1"/>
  <c r="BC577" i="1" s="1"/>
  <c r="BB578" i="1"/>
  <c r="BC578" i="1" s="1"/>
  <c r="BB579" i="1"/>
  <c r="BC579" i="1" s="1"/>
  <c r="BB580" i="1"/>
  <c r="BC580" i="1" s="1"/>
  <c r="BB581" i="1"/>
  <c r="BC581" i="1" s="1"/>
  <c r="BB582" i="1"/>
  <c r="BC582" i="1" s="1"/>
  <c r="BB583" i="1"/>
  <c r="BC583" i="1" s="1"/>
  <c r="BB584" i="1"/>
  <c r="BC584" i="1" s="1"/>
  <c r="BB585" i="1"/>
  <c r="BC585" i="1" s="1"/>
  <c r="BB586" i="1"/>
  <c r="BC586" i="1" s="1"/>
  <c r="BB587" i="1"/>
  <c r="BC587" i="1" s="1"/>
  <c r="BB588" i="1"/>
  <c r="BC588" i="1" s="1"/>
  <c r="BB589" i="1"/>
  <c r="BC589" i="1" s="1"/>
  <c r="BB590" i="1"/>
  <c r="BC590" i="1" s="1"/>
  <c r="BB591" i="1"/>
  <c r="BC591" i="1" s="1"/>
  <c r="BB592" i="1"/>
  <c r="BC592" i="1" s="1"/>
  <c r="BB593" i="1"/>
  <c r="BC593" i="1" s="1"/>
  <c r="BB594" i="1"/>
  <c r="BC594" i="1" s="1"/>
  <c r="BB595" i="1"/>
  <c r="BC595" i="1" s="1"/>
  <c r="BB596" i="1"/>
  <c r="BC596" i="1" s="1"/>
  <c r="BB597" i="1"/>
  <c r="BC597" i="1" s="1"/>
  <c r="BB598" i="1"/>
  <c r="BC598" i="1" s="1"/>
  <c r="BB599" i="1"/>
  <c r="BC599" i="1" s="1"/>
  <c r="BB600" i="1"/>
  <c r="BC600" i="1" s="1"/>
  <c r="BB601" i="1"/>
  <c r="BC601" i="1" s="1"/>
  <c r="BB604" i="1"/>
  <c r="BC604" i="1" s="1"/>
  <c r="BB605" i="1"/>
  <c r="BC605" i="1" s="1"/>
  <c r="BB606" i="1"/>
  <c r="BC606" i="1" s="1"/>
  <c r="BB602" i="1"/>
  <c r="BC602" i="1" s="1"/>
  <c r="BD602" i="1" s="1"/>
  <c r="BB603" i="1"/>
  <c r="BC603" i="1" s="1"/>
  <c r="BD603" i="1" s="1"/>
  <c r="BB610" i="1"/>
  <c r="BC610" i="1" s="1"/>
  <c r="BB611" i="1"/>
  <c r="BC611" i="1" s="1"/>
  <c r="BB607" i="1"/>
  <c r="BC607" i="1" s="1"/>
  <c r="BB608" i="1"/>
  <c r="BC608" i="1" s="1"/>
  <c r="BB609" i="1"/>
  <c r="BC609" i="1" s="1"/>
  <c r="BB614" i="1"/>
  <c r="BC614" i="1" s="1"/>
  <c r="BB615" i="1"/>
  <c r="BC615" i="1" s="1"/>
  <c r="BB616" i="1"/>
  <c r="BC616" i="1" s="1"/>
  <c r="BB612" i="1"/>
  <c r="BC612" i="1" s="1"/>
  <c r="BD612" i="1" s="1"/>
  <c r="BB613" i="1"/>
  <c r="BC613" i="1" s="1"/>
  <c r="BD613" i="1" s="1"/>
  <c r="BB619" i="1"/>
  <c r="BC619" i="1" s="1"/>
  <c r="BB620" i="1"/>
  <c r="BC620" i="1" s="1"/>
  <c r="BB617" i="1"/>
  <c r="BC617" i="1" s="1"/>
  <c r="BD617" i="1" s="1"/>
  <c r="BB618" i="1"/>
  <c r="BC618" i="1" s="1"/>
  <c r="BD618" i="1" s="1"/>
  <c r="BB622" i="1"/>
  <c r="BC622" i="1" s="1"/>
  <c r="BB623" i="1"/>
  <c r="BC623" i="1" s="1"/>
  <c r="BB621" i="1"/>
  <c r="BC621" i="1" s="1"/>
  <c r="BD621" i="1" s="1"/>
  <c r="BB624" i="1"/>
  <c r="BC624" i="1" s="1"/>
  <c r="BD624" i="1" s="1"/>
  <c r="BB625" i="1"/>
  <c r="BC625" i="1" s="1"/>
  <c r="BB626" i="1"/>
  <c r="BC626" i="1" s="1"/>
  <c r="BB629" i="1"/>
  <c r="BC629" i="1" s="1"/>
  <c r="BB627" i="1"/>
  <c r="BC627" i="1" s="1"/>
  <c r="BD627" i="1" s="1"/>
  <c r="BB628" i="1"/>
  <c r="BC628" i="1" s="1"/>
  <c r="BD628" i="1" s="1"/>
  <c r="BB630" i="1"/>
  <c r="BC630" i="1" s="1"/>
  <c r="BD630" i="1" s="1"/>
  <c r="BB633" i="1"/>
  <c r="BC633" i="1" s="1"/>
  <c r="BB631" i="1"/>
  <c r="BC631" i="1" s="1"/>
  <c r="BD631" i="1" s="1"/>
  <c r="BB632" i="1"/>
  <c r="BC632" i="1" s="1"/>
  <c r="BD632" i="1" s="1"/>
  <c r="BB634" i="1"/>
  <c r="BC634" i="1" s="1"/>
  <c r="BD634" i="1" s="1"/>
  <c r="BB635" i="1"/>
  <c r="BC635" i="1" s="1"/>
  <c r="BB636" i="1"/>
  <c r="BC636" i="1" s="1"/>
  <c r="BB637" i="1"/>
  <c r="BC637" i="1" s="1"/>
  <c r="BD637" i="1" s="1"/>
  <c r="BB638" i="1"/>
  <c r="BC638" i="1" s="1"/>
  <c r="BD638" i="1" s="1"/>
  <c r="BB639" i="1"/>
  <c r="BC639" i="1" s="1"/>
  <c r="BD639" i="1" s="1"/>
  <c r="BB640" i="1"/>
  <c r="BC640" i="1" s="1"/>
  <c r="BD640" i="1" s="1"/>
  <c r="BB643" i="1"/>
  <c r="BC643" i="1" s="1"/>
  <c r="BB644" i="1"/>
  <c r="BC644" i="1" s="1"/>
  <c r="BB641" i="1"/>
  <c r="BC641" i="1" s="1"/>
  <c r="BD641" i="1" s="1"/>
  <c r="BB642" i="1"/>
  <c r="BC642" i="1" s="1"/>
  <c r="BD642" i="1" s="1"/>
  <c r="BB645" i="1"/>
  <c r="BC645" i="1" s="1"/>
  <c r="BD645" i="1" s="1"/>
  <c r="BB649" i="1"/>
  <c r="BC649" i="1" s="1"/>
  <c r="BB648" i="1"/>
  <c r="BC648" i="1" s="1"/>
  <c r="BB646" i="1"/>
  <c r="BC646" i="1" s="1"/>
  <c r="BD646" i="1" s="1"/>
  <c r="BB647" i="1"/>
  <c r="BC647" i="1" s="1"/>
  <c r="BD647" i="1" s="1"/>
  <c r="BB650" i="1"/>
  <c r="BC650" i="1" s="1"/>
  <c r="BD650" i="1" s="1"/>
  <c r="BB651" i="1"/>
  <c r="BC651" i="1" s="1"/>
  <c r="BD651" i="1" s="1"/>
  <c r="BB652" i="1"/>
  <c r="BC652" i="1" s="1"/>
  <c r="BD652" i="1" s="1"/>
  <c r="BB653" i="1"/>
  <c r="BC653" i="1" s="1"/>
  <c r="BD653" i="1" s="1"/>
  <c r="BB654" i="1"/>
  <c r="BC654" i="1" s="1"/>
  <c r="BD654" i="1" s="1"/>
  <c r="BB655" i="1"/>
  <c r="BC655" i="1" s="1"/>
  <c r="BB656" i="1"/>
  <c r="BC656" i="1" s="1"/>
  <c r="BD656" i="1" s="1"/>
  <c r="BB657" i="1"/>
  <c r="BC657" i="1" s="1"/>
  <c r="BD657" i="1" s="1"/>
  <c r="BB660" i="1"/>
  <c r="BC660" i="1" s="1"/>
  <c r="BB661" i="1"/>
  <c r="BC661" i="1" s="1"/>
  <c r="BB658" i="1"/>
  <c r="BC658" i="1" s="1"/>
  <c r="BD658" i="1" s="1"/>
  <c r="BB659" i="1"/>
  <c r="BC659" i="1" s="1"/>
  <c r="BD659" i="1" s="1"/>
  <c r="BB664" i="1"/>
  <c r="BC664" i="1" s="1"/>
  <c r="BB662" i="1"/>
  <c r="BC662" i="1" s="1"/>
  <c r="BD662" i="1" s="1"/>
  <c r="BB663" i="1"/>
  <c r="BC663" i="1" s="1"/>
  <c r="BD663" i="1" s="1"/>
  <c r="BB668" i="1"/>
  <c r="BC668" i="1" s="1"/>
  <c r="BB669" i="1"/>
  <c r="BC669" i="1" s="1"/>
  <c r="BB665" i="1"/>
  <c r="BC665" i="1" s="1"/>
  <c r="BD665" i="1" s="1"/>
  <c r="BB666" i="1"/>
  <c r="BC666" i="1" s="1"/>
  <c r="BD666" i="1" s="1"/>
  <c r="BB667" i="1"/>
  <c r="BC667" i="1" s="1"/>
  <c r="BD667" i="1" s="1"/>
  <c r="BB672" i="1"/>
  <c r="BC672" i="1" s="1"/>
  <c r="BB670" i="1"/>
  <c r="BC670" i="1" s="1"/>
  <c r="BD670" i="1" s="1"/>
  <c r="BB671" i="1"/>
  <c r="BC671" i="1" s="1"/>
  <c r="BD671" i="1" s="1"/>
  <c r="BB673" i="1"/>
  <c r="BC673" i="1" s="1"/>
  <c r="BD673" i="1" s="1"/>
  <c r="BB674" i="1"/>
  <c r="BC674" i="1" s="1"/>
  <c r="BD674" i="1" s="1"/>
  <c r="BB675" i="1"/>
  <c r="BC675" i="1" s="1"/>
  <c r="BD675" i="1" s="1"/>
  <c r="BB676" i="1"/>
  <c r="BC676" i="1" s="1"/>
  <c r="BD676" i="1" s="1"/>
  <c r="BB677" i="1"/>
  <c r="BC677" i="1" s="1"/>
  <c r="BB678" i="1"/>
  <c r="BC678" i="1" s="1"/>
  <c r="BB679" i="1"/>
  <c r="BC679" i="1" s="1"/>
  <c r="BD679" i="1" s="1"/>
  <c r="BB680" i="1"/>
  <c r="BC680" i="1" s="1"/>
  <c r="BD680" i="1" s="1"/>
  <c r="BB681" i="1"/>
  <c r="BC681" i="1" s="1"/>
  <c r="BB682" i="1"/>
  <c r="BC682" i="1" s="1"/>
  <c r="BB683" i="1"/>
  <c r="BC683" i="1" s="1"/>
  <c r="BB684" i="1"/>
  <c r="BC684" i="1" s="1"/>
  <c r="BD684" i="1" s="1"/>
  <c r="BB685" i="1"/>
  <c r="BC685" i="1" s="1"/>
  <c r="BD685" i="1" s="1"/>
  <c r="BB689" i="1"/>
  <c r="BC689" i="1" s="1"/>
  <c r="BB690" i="1"/>
  <c r="BC690" i="1" s="1"/>
  <c r="BB686" i="1"/>
  <c r="BC686" i="1" s="1"/>
  <c r="BD686" i="1" s="1"/>
  <c r="BB691" i="1"/>
  <c r="BC691" i="1" s="1"/>
  <c r="BB694" i="1"/>
  <c r="BC694" i="1" s="1"/>
  <c r="BB695" i="1"/>
  <c r="BC695" i="1" s="1"/>
  <c r="BB692" i="1"/>
  <c r="BC692" i="1" s="1"/>
  <c r="BD692" i="1" s="1"/>
  <c r="BB693" i="1"/>
  <c r="BC693" i="1" s="1"/>
  <c r="BD693" i="1" s="1"/>
  <c r="BB696" i="1"/>
  <c r="BC696" i="1" s="1"/>
  <c r="BB697" i="1"/>
  <c r="BC697" i="1" s="1"/>
  <c r="BB698" i="1"/>
  <c r="BC698" i="1" s="1"/>
  <c r="BB699" i="1"/>
  <c r="BC699" i="1" s="1"/>
  <c r="BD699" i="1" s="1"/>
  <c r="BB700" i="1"/>
  <c r="BC700" i="1" s="1"/>
  <c r="BB701" i="1"/>
  <c r="BC701" i="1" s="1"/>
  <c r="BD701" i="1" s="1"/>
  <c r="BB702" i="1"/>
  <c r="BC702" i="1" s="1"/>
  <c r="BD702" i="1" s="1"/>
  <c r="BB703" i="1"/>
  <c r="BC703" i="1" s="1"/>
  <c r="BD703" i="1" s="1"/>
  <c r="BB704" i="1"/>
  <c r="BC704" i="1" s="1"/>
  <c r="BD704" i="1" s="1"/>
  <c r="BB705" i="1"/>
  <c r="BC705" i="1" s="1"/>
  <c r="BD705" i="1" s="1"/>
  <c r="BB706" i="1"/>
  <c r="BC706" i="1" s="1"/>
  <c r="BB707" i="1"/>
  <c r="BC707" i="1" s="1"/>
  <c r="BB718" i="1"/>
  <c r="BC718" i="1" s="1"/>
  <c r="BB723" i="1"/>
  <c r="BC723" i="1" s="1"/>
  <c r="BB737" i="1"/>
  <c r="BC737" i="1" s="1"/>
  <c r="BB744" i="1"/>
  <c r="BC744" i="1" s="1"/>
  <c r="S27" i="18"/>
  <c r="S18" i="18"/>
  <c r="AU901" i="1" l="1"/>
  <c r="AT857" i="1"/>
  <c r="AU857" i="1"/>
  <c r="AT760" i="1"/>
  <c r="AV907" i="1"/>
  <c r="AT902" i="1"/>
  <c r="AV839" i="1"/>
  <c r="AT940" i="1"/>
  <c r="AV1037" i="1"/>
  <c r="AT1063" i="1"/>
  <c r="AV785" i="1"/>
  <c r="AU1063" i="1"/>
  <c r="AT722" i="1"/>
  <c r="AU722" i="1"/>
  <c r="AV1074" i="1"/>
  <c r="AU760" i="1"/>
  <c r="AV816" i="1"/>
  <c r="AT1050" i="1"/>
  <c r="AV902" i="1"/>
  <c r="AU939" i="1"/>
  <c r="AU1074" i="1"/>
  <c r="AU995" i="1"/>
  <c r="AV939" i="1"/>
  <c r="AV1048" i="1"/>
  <c r="AV713" i="1"/>
  <c r="AU1048" i="1"/>
  <c r="AU785" i="1"/>
  <c r="AU1030" i="1"/>
  <c r="AT1042" i="1"/>
  <c r="AV1030" i="1"/>
  <c r="AT1008" i="1"/>
  <c r="AT928" i="1"/>
  <c r="AT1037" i="1"/>
  <c r="AV1001" i="1"/>
  <c r="AT948" i="1"/>
  <c r="AV1014" i="1"/>
  <c r="AU1001" i="1"/>
  <c r="AV901" i="1"/>
  <c r="AV1046" i="1"/>
  <c r="AU755" i="1"/>
  <c r="AV755" i="1"/>
  <c r="AU882" i="1"/>
  <c r="AV792" i="1"/>
  <c r="AU713" i="1"/>
  <c r="AV882" i="1"/>
  <c r="AT1014" i="1"/>
  <c r="AT955" i="1"/>
  <c r="AT1016" i="1"/>
  <c r="AT1056" i="1"/>
  <c r="AT816" i="1"/>
  <c r="AT832" i="1"/>
  <c r="AU955" i="1"/>
  <c r="AV762" i="1"/>
  <c r="AU1016" i="1"/>
  <c r="AV1056" i="1"/>
  <c r="AU1012" i="1"/>
  <c r="AU832" i="1"/>
  <c r="AT762" i="1"/>
  <c r="AT791" i="1"/>
  <c r="AU791" i="1"/>
  <c r="AU773" i="1"/>
  <c r="AV773" i="1"/>
  <c r="AT792" i="1"/>
  <c r="AU940" i="1"/>
  <c r="AU1043" i="1"/>
  <c r="AU907" i="1"/>
  <c r="AU1095" i="1"/>
  <c r="AU928" i="1"/>
  <c r="AT987" i="1"/>
  <c r="AV730" i="1"/>
  <c r="AV1095" i="1"/>
  <c r="AU859" i="1"/>
  <c r="AT1025" i="1"/>
  <c r="AU889" i="1"/>
  <c r="AT935" i="1"/>
  <c r="AT835" i="1"/>
  <c r="AV815" i="1"/>
  <c r="AU730" i="1"/>
  <c r="AU935" i="1"/>
  <c r="AU835" i="1"/>
  <c r="AU997" i="1"/>
  <c r="AT815" i="1"/>
  <c r="AV1012" i="1"/>
  <c r="AV819" i="1"/>
  <c r="AU899" i="1"/>
  <c r="AV886" i="1"/>
  <c r="AT962" i="1"/>
  <c r="AT898" i="1"/>
  <c r="AU802" i="1"/>
  <c r="AU854" i="1"/>
  <c r="AT951" i="1"/>
  <c r="AT727" i="1"/>
  <c r="AV1081" i="1"/>
  <c r="AU891" i="1"/>
  <c r="AU961" i="1"/>
  <c r="AU753" i="1"/>
  <c r="AT838" i="1"/>
  <c r="AU1018" i="1"/>
  <c r="AU898" i="1"/>
  <c r="AT802" i="1"/>
  <c r="AV854" i="1"/>
  <c r="AT800" i="1"/>
  <c r="AT1046" i="1"/>
  <c r="AU887" i="1"/>
  <c r="AT1081" i="1"/>
  <c r="AU987" i="1"/>
  <c r="AU824" i="1"/>
  <c r="AV1025" i="1"/>
  <c r="AV859" i="1"/>
  <c r="AU897" i="1"/>
  <c r="AV948" i="1"/>
  <c r="AT1043" i="1"/>
  <c r="AU819" i="1"/>
  <c r="AV823" i="1"/>
  <c r="AT899" i="1"/>
  <c r="AT886" i="1"/>
  <c r="AV962" i="1"/>
  <c r="AT961" i="1"/>
  <c r="AU823" i="1"/>
  <c r="AV914" i="1"/>
  <c r="AT891" i="1"/>
  <c r="AT753" i="1"/>
  <c r="AV838" i="1"/>
  <c r="AU800" i="1"/>
  <c r="AT837" i="1"/>
  <c r="AU757" i="1"/>
  <c r="AV1042" i="1"/>
  <c r="AV709" i="1"/>
  <c r="AT973" i="1"/>
  <c r="AV994" i="1"/>
  <c r="AU727" i="1"/>
  <c r="AU770" i="1"/>
  <c r="AT849" i="1"/>
  <c r="AV1021" i="1"/>
  <c r="AV770" i="1"/>
  <c r="AV849" i="1"/>
  <c r="AV759" i="1"/>
  <c r="AT997" i="1"/>
  <c r="AV887" i="1"/>
  <c r="AV1082" i="1"/>
  <c r="AU994" i="1"/>
  <c r="AU709" i="1"/>
  <c r="AT843" i="1"/>
  <c r="AT1036" i="1"/>
  <c r="AT759" i="1"/>
  <c r="AV756" i="1"/>
  <c r="AU836" i="1"/>
  <c r="AU1021" i="1"/>
  <c r="AU756" i="1"/>
  <c r="AU1003" i="1"/>
  <c r="AV945" i="1"/>
  <c r="AV978" i="1"/>
  <c r="AV836" i="1"/>
  <c r="AU843" i="1"/>
  <c r="AT942" i="1"/>
  <c r="AV876" i="1"/>
  <c r="AV1003" i="1"/>
  <c r="AU945" i="1"/>
  <c r="AT764" i="1"/>
  <c r="AT978" i="1"/>
  <c r="AT979" i="1"/>
  <c r="AV973" i="1"/>
  <c r="AV856" i="1"/>
  <c r="AV837" i="1"/>
  <c r="AV942" i="1"/>
  <c r="AT889" i="1"/>
  <c r="AT876" i="1"/>
  <c r="AU764" i="1"/>
  <c r="AU979" i="1"/>
  <c r="AU1049" i="1"/>
  <c r="AU856" i="1"/>
  <c r="AV757" i="1"/>
  <c r="AU839" i="1"/>
  <c r="AV1018" i="1"/>
  <c r="AU1079" i="1"/>
  <c r="AV766" i="1"/>
  <c r="AV995" i="1"/>
  <c r="AV869" i="1"/>
  <c r="AU1100" i="1"/>
  <c r="AT803" i="1"/>
  <c r="AT1064" i="1"/>
  <c r="AT1100" i="1"/>
  <c r="AV1087" i="1"/>
  <c r="AT779" i="1"/>
  <c r="AV1064" i="1"/>
  <c r="AT1087" i="1"/>
  <c r="AU1094" i="1"/>
  <c r="AT852" i="1"/>
  <c r="AT1094" i="1"/>
  <c r="AV852" i="1"/>
  <c r="AU779" i="1"/>
  <c r="AT1027" i="1"/>
  <c r="AT969" i="1"/>
  <c r="AT990" i="1"/>
  <c r="AU761" i="1"/>
  <c r="AU1027" i="1"/>
  <c r="AT761" i="1"/>
  <c r="AU1017" i="1"/>
  <c r="AT1017" i="1"/>
  <c r="AT880" i="1"/>
  <c r="AU990" i="1"/>
  <c r="AT1079" i="1"/>
  <c r="AT719" i="1"/>
  <c r="AV794" i="1"/>
  <c r="AU794" i="1"/>
  <c r="AT766" i="1"/>
  <c r="AU1036" i="1"/>
  <c r="AU880" i="1"/>
  <c r="AU719" i="1"/>
  <c r="AU1101" i="1"/>
  <c r="AV824" i="1"/>
  <c r="AU1008" i="1"/>
  <c r="AV803" i="1"/>
  <c r="AV890" i="1"/>
  <c r="AT1092" i="1"/>
  <c r="AV1034" i="1"/>
  <c r="AV828" i="1"/>
  <c r="AU828" i="1"/>
  <c r="AT731" i="1"/>
  <c r="AU731" i="1"/>
  <c r="AU1076" i="1"/>
  <c r="AV1092" i="1"/>
  <c r="AV1050" i="1"/>
  <c r="AT1044" i="1"/>
  <c r="AV1076" i="1"/>
  <c r="AT828" i="1"/>
  <c r="AU969" i="1"/>
  <c r="AT1034" i="1"/>
  <c r="AU1082" i="1"/>
  <c r="AU1044" i="1"/>
  <c r="AV991" i="1"/>
  <c r="AU981" i="1"/>
  <c r="AV765" i="1"/>
  <c r="AU711" i="1"/>
  <c r="AT711" i="1"/>
  <c r="AV711" i="1"/>
  <c r="AT991" i="1"/>
  <c r="AT981" i="1"/>
  <c r="AT1049" i="1"/>
  <c r="AU951" i="1"/>
  <c r="AU765" i="1"/>
  <c r="AT845" i="1"/>
  <c r="AV845" i="1"/>
  <c r="AU845" i="1"/>
  <c r="AT982" i="1"/>
  <c r="AT758" i="1"/>
  <c r="AT904" i="1"/>
  <c r="AU982" i="1"/>
  <c r="AV758" i="1"/>
  <c r="AV731" i="1"/>
  <c r="AV904" i="1"/>
  <c r="AU1089" i="1"/>
  <c r="AV1089" i="1"/>
  <c r="AU767" i="1"/>
  <c r="AV724" i="1"/>
  <c r="AT767" i="1"/>
  <c r="AU724" i="1"/>
  <c r="AT864" i="1"/>
  <c r="AV864" i="1"/>
  <c r="AU980" i="1"/>
  <c r="AV980" i="1"/>
  <c r="AT980" i="1"/>
  <c r="AT883" i="1"/>
  <c r="AV883" i="1"/>
  <c r="AU883" i="1"/>
  <c r="AV963" i="1"/>
  <c r="AU963" i="1"/>
  <c r="AT963" i="1"/>
  <c r="AU795" i="1"/>
  <c r="AT795" i="1"/>
  <c r="AV795" i="1"/>
  <c r="AU710" i="1"/>
  <c r="AV710" i="1"/>
  <c r="AT710" i="1"/>
  <c r="AV1041" i="1"/>
  <c r="AT1041" i="1"/>
  <c r="AU1041" i="1"/>
  <c r="AU877" i="1"/>
  <c r="AV877" i="1"/>
  <c r="AT877" i="1"/>
  <c r="AU746" i="1"/>
  <c r="AT746" i="1"/>
  <c r="AV746" i="1"/>
  <c r="AT931" i="1"/>
  <c r="AU931" i="1"/>
  <c r="AV931" i="1"/>
  <c r="AV1023" i="1"/>
  <c r="AT1023" i="1"/>
  <c r="AU1023" i="1"/>
  <c r="AV775" i="1"/>
  <c r="AU775" i="1"/>
  <c r="AT775" i="1"/>
  <c r="AV1011" i="1"/>
  <c r="AU1011" i="1"/>
  <c r="AT1011" i="1"/>
  <c r="AV862" i="1"/>
  <c r="AT862" i="1"/>
  <c r="AU862" i="1"/>
  <c r="AT1080" i="1"/>
  <c r="AU1080" i="1"/>
  <c r="AV1080" i="1"/>
  <c r="AU810" i="1"/>
  <c r="AV810" i="1"/>
  <c r="AT810" i="1"/>
  <c r="AV999" i="1"/>
  <c r="AT999" i="1"/>
  <c r="AU999" i="1"/>
  <c r="AT789" i="1"/>
  <c r="AV789" i="1"/>
  <c r="AU789" i="1"/>
  <c r="AU840" i="1"/>
  <c r="AT840" i="1"/>
  <c r="AV840" i="1"/>
  <c r="AV751" i="1"/>
  <c r="AT751" i="1"/>
  <c r="AU751" i="1"/>
  <c r="AT1104" i="1"/>
  <c r="AU1104" i="1"/>
  <c r="AV1104" i="1"/>
  <c r="AV920" i="1"/>
  <c r="AU920" i="1"/>
  <c r="AT920" i="1"/>
  <c r="AV865" i="1"/>
  <c r="AU865" i="1"/>
  <c r="AT865" i="1"/>
  <c r="AU720" i="1"/>
  <c r="AT720" i="1"/>
  <c r="AV720" i="1"/>
  <c r="AU1096" i="1"/>
  <c r="AV1096" i="1"/>
  <c r="AT1096" i="1"/>
  <c r="AV1057" i="1"/>
  <c r="AT1057" i="1"/>
  <c r="AU1057" i="1"/>
  <c r="AV733" i="1"/>
  <c r="AU733" i="1"/>
  <c r="AT733" i="1"/>
  <c r="AV922" i="1"/>
  <c r="AU922" i="1"/>
  <c r="AT922" i="1"/>
  <c r="AV1102" i="1"/>
  <c r="AT1102" i="1"/>
  <c r="AU1102" i="1"/>
  <c r="AU786" i="1"/>
  <c r="AT786" i="1"/>
  <c r="AV786" i="1"/>
  <c r="AV1098" i="1"/>
  <c r="AU1098" i="1"/>
  <c r="AT1098" i="1"/>
  <c r="AV1032" i="1"/>
  <c r="AU1032" i="1"/>
  <c r="AT1032" i="1"/>
  <c r="AU825" i="1"/>
  <c r="AT825" i="1"/>
  <c r="AV825" i="1"/>
  <c r="AV814" i="1"/>
  <c r="AU814" i="1"/>
  <c r="AT814" i="1"/>
  <c r="AT1004" i="1"/>
  <c r="AV1004" i="1"/>
  <c r="AU1004" i="1"/>
  <c r="AU841" i="1"/>
  <c r="AV841" i="1"/>
  <c r="AT841" i="1"/>
  <c r="AU932" i="1"/>
  <c r="AV932" i="1"/>
  <c r="AT932" i="1"/>
  <c r="AT966" i="1"/>
  <c r="AU966" i="1"/>
  <c r="AV966" i="1"/>
  <c r="AU1099" i="1"/>
  <c r="AT1099" i="1"/>
  <c r="AV1099" i="1"/>
  <c r="AU1000" i="1"/>
  <c r="AV1000" i="1"/>
  <c r="AT1000" i="1"/>
  <c r="AT734" i="1"/>
  <c r="AU734" i="1"/>
  <c r="AV734" i="1"/>
  <c r="AV769" i="1"/>
  <c r="AU769" i="1"/>
  <c r="AT769" i="1"/>
  <c r="AU774" i="1"/>
  <c r="AV774" i="1"/>
  <c r="AT774" i="1"/>
  <c r="AV830" i="1"/>
  <c r="AT830" i="1"/>
  <c r="AU830" i="1"/>
  <c r="AU1058" i="1"/>
  <c r="AV1058" i="1"/>
  <c r="AT1058" i="1"/>
  <c r="AV965" i="1"/>
  <c r="AT965" i="1"/>
  <c r="AU965" i="1"/>
  <c r="AV811" i="1"/>
  <c r="AU811" i="1"/>
  <c r="AT811" i="1"/>
  <c r="AV801" i="1"/>
  <c r="AT801" i="1"/>
  <c r="AU801" i="1"/>
  <c r="AV714" i="1"/>
  <c r="AT714" i="1"/>
  <c r="AU714" i="1"/>
  <c r="AV829" i="1"/>
  <c r="AU829" i="1"/>
  <c r="AT829" i="1"/>
  <c r="AT771" i="1"/>
  <c r="AU771" i="1"/>
  <c r="AV771" i="1"/>
  <c r="AT941" i="1"/>
  <c r="AV941" i="1"/>
  <c r="AU941" i="1"/>
  <c r="AU1085" i="1"/>
  <c r="AV1085" i="1"/>
  <c r="AT1085" i="1"/>
  <c r="AT736" i="1"/>
  <c r="AV736" i="1"/>
  <c r="AU736" i="1"/>
  <c r="AU894" i="1"/>
  <c r="AV894" i="1"/>
  <c r="AT894" i="1"/>
  <c r="AV725" i="1"/>
  <c r="AU725" i="1"/>
  <c r="AT725" i="1"/>
  <c r="AU1075" i="1"/>
  <c r="AV1075" i="1"/>
  <c r="AT1075" i="1"/>
  <c r="AU844" i="1"/>
  <c r="AV844" i="1"/>
  <c r="AT844" i="1"/>
  <c r="AU763" i="1"/>
  <c r="AV763" i="1"/>
  <c r="AT763" i="1"/>
  <c r="AV821" i="1"/>
  <c r="AU821" i="1"/>
  <c r="AT821" i="1"/>
  <c r="AU1084" i="1"/>
  <c r="AT1084" i="1"/>
  <c r="AV1084" i="1"/>
  <c r="AV1020" i="1"/>
  <c r="AU1020" i="1"/>
  <c r="AT1020" i="1"/>
  <c r="AT750" i="1"/>
  <c r="AV750" i="1"/>
  <c r="AU750" i="1"/>
  <c r="AU1072" i="1"/>
  <c r="AV1072" i="1"/>
  <c r="AT1072" i="1"/>
  <c r="AU782" i="1"/>
  <c r="AT782" i="1"/>
  <c r="AV782" i="1"/>
  <c r="AT812" i="1"/>
  <c r="AU812" i="1"/>
  <c r="AV812" i="1"/>
  <c r="AT1065" i="1"/>
  <c r="AV1065" i="1"/>
  <c r="AU1065" i="1"/>
  <c r="AU1088" i="1"/>
  <c r="AV1088" i="1"/>
  <c r="AT1088" i="1"/>
  <c r="AV861" i="1"/>
  <c r="AU861" i="1"/>
  <c r="AT861" i="1"/>
  <c r="AU959" i="1"/>
  <c r="AT959" i="1"/>
  <c r="AV959" i="1"/>
  <c r="AT985" i="1"/>
  <c r="AU985" i="1"/>
  <c r="AV985" i="1"/>
  <c r="AV805" i="1"/>
  <c r="AU805" i="1"/>
  <c r="AT805" i="1"/>
  <c r="AT952" i="1"/>
  <c r="AU952" i="1"/>
  <c r="AV952" i="1"/>
  <c r="AT976" i="1"/>
  <c r="AV976" i="1"/>
  <c r="AU976" i="1"/>
  <c r="AV738" i="1"/>
  <c r="AU738" i="1"/>
  <c r="AT738" i="1"/>
  <c r="AU909" i="1"/>
  <c r="AT909" i="1"/>
  <c r="AV909" i="1"/>
  <c r="AU972" i="1"/>
  <c r="AT972" i="1"/>
  <c r="AV972" i="1"/>
  <c r="AV799" i="1"/>
  <c r="AT799" i="1"/>
  <c r="AU799" i="1"/>
  <c r="AV1103" i="1"/>
  <c r="AT1103" i="1"/>
  <c r="AU1103" i="1"/>
  <c r="AV937" i="1"/>
  <c r="AT937" i="1"/>
  <c r="AU937" i="1"/>
  <c r="AV797" i="1"/>
  <c r="AT797" i="1"/>
  <c r="AU797" i="1"/>
  <c r="AT1006" i="1"/>
  <c r="AV1006" i="1"/>
  <c r="AU1006" i="1"/>
  <c r="AV777" i="1"/>
  <c r="AU777" i="1"/>
  <c r="AT777" i="1"/>
  <c r="AU913" i="1"/>
  <c r="AV875" i="1"/>
  <c r="AU875" i="1"/>
  <c r="AT822" i="1"/>
  <c r="AV822" i="1"/>
  <c r="AV873" i="1"/>
  <c r="AV913" i="1"/>
  <c r="AT890" i="1"/>
  <c r="AT888" i="1"/>
  <c r="AV888" i="1"/>
  <c r="AV874" i="1"/>
  <c r="AT1101" i="1"/>
  <c r="AT874" i="1"/>
  <c r="AU914" i="1"/>
  <c r="AT869" i="1"/>
  <c r="AV897" i="1"/>
  <c r="AT873" i="1"/>
  <c r="AV688" i="1"/>
  <c r="AV818" i="1"/>
  <c r="AT818" i="1"/>
  <c r="AV960" i="1"/>
  <c r="AT960" i="1"/>
  <c r="AT688" i="1"/>
  <c r="AU687" i="1"/>
  <c r="AT687" i="1"/>
  <c r="AV687" i="1"/>
  <c r="AT950" i="1"/>
  <c r="AU950" i="1"/>
  <c r="AV950" i="1"/>
  <c r="AV988" i="1"/>
  <c r="AT817" i="1"/>
  <c r="AV1061" i="1"/>
  <c r="AT1061" i="1"/>
  <c r="AV817" i="1"/>
  <c r="AU1091" i="1"/>
  <c r="AT1091" i="1"/>
  <c r="AV1091" i="1"/>
  <c r="AU1010" i="1"/>
  <c r="AT1010" i="1"/>
  <c r="AT988" i="1"/>
  <c r="AT971" i="1"/>
  <c r="AU971" i="1"/>
  <c r="AV989" i="1"/>
  <c r="AU989" i="1"/>
  <c r="AT989" i="1"/>
  <c r="AU992" i="1"/>
  <c r="AV992" i="1"/>
  <c r="AT992" i="1"/>
  <c r="AV947" i="1"/>
  <c r="AU947" i="1"/>
  <c r="AV921" i="1"/>
  <c r="AT921" i="1"/>
  <c r="AU921" i="1"/>
  <c r="AV956" i="1"/>
  <c r="AU956" i="1"/>
  <c r="AV949" i="1"/>
  <c r="AU949" i="1"/>
  <c r="AT949" i="1"/>
  <c r="AT947" i="1"/>
  <c r="AV847" i="1"/>
  <c r="AT847" i="1"/>
  <c r="AV846" i="1"/>
  <c r="AU846" i="1"/>
  <c r="AU847" i="1"/>
  <c r="Z706" i="1"/>
  <c r="Z707" i="1"/>
  <c r="Z718" i="1"/>
  <c r="Z723" i="1"/>
  <c r="Z737" i="1"/>
  <c r="Z744" i="1"/>
  <c r="AA706" i="1"/>
  <c r="W706" i="1" s="1"/>
  <c r="AA707" i="1"/>
  <c r="W707" i="1" s="1"/>
  <c r="AA718" i="1"/>
  <c r="X718" i="1" s="1"/>
  <c r="AA723" i="1"/>
  <c r="X723" i="1" s="1"/>
  <c r="AA737" i="1"/>
  <c r="AS737" i="1" s="1"/>
  <c r="AA744" i="1"/>
  <c r="AS744" i="1" s="1"/>
  <c r="AB706" i="1"/>
  <c r="AB707" i="1"/>
  <c r="AB718" i="1"/>
  <c r="AB723" i="1"/>
  <c r="AB737" i="1"/>
  <c r="AB744" i="1"/>
  <c r="AC706" i="1"/>
  <c r="AD706" i="1" s="1"/>
  <c r="AC707" i="1"/>
  <c r="AD707" i="1" s="1"/>
  <c r="AC718" i="1"/>
  <c r="AD718" i="1" s="1"/>
  <c r="AC723" i="1"/>
  <c r="AD723" i="1" s="1"/>
  <c r="AC737" i="1"/>
  <c r="AD737" i="1" s="1"/>
  <c r="AC744" i="1"/>
  <c r="AD744" i="1" s="1"/>
  <c r="AE706" i="1"/>
  <c r="AE707" i="1"/>
  <c r="AE718" i="1"/>
  <c r="AE723" i="1"/>
  <c r="AE737" i="1"/>
  <c r="AE744" i="1"/>
  <c r="AG706" i="1"/>
  <c r="AG707" i="1"/>
  <c r="AG718" i="1"/>
  <c r="AJ718" i="1" s="1"/>
  <c r="AG723" i="1"/>
  <c r="AJ723" i="1" s="1"/>
  <c r="AG737" i="1"/>
  <c r="AG744" i="1"/>
  <c r="AJ744" i="1" s="1"/>
  <c r="AL706" i="1"/>
  <c r="AM706" i="1" s="1"/>
  <c r="AL707" i="1"/>
  <c r="AM707" i="1" s="1"/>
  <c r="AL718" i="1"/>
  <c r="AM718" i="1" s="1"/>
  <c r="AL723" i="1"/>
  <c r="AM723" i="1" s="1"/>
  <c r="AL737" i="1"/>
  <c r="AM737" i="1" s="1"/>
  <c r="AL744" i="1"/>
  <c r="AM744" i="1" s="1"/>
  <c r="AN706" i="1"/>
  <c r="AO706" i="1" s="1"/>
  <c r="AN707" i="1"/>
  <c r="AO707" i="1" s="1"/>
  <c r="AN718" i="1"/>
  <c r="AO718" i="1" s="1"/>
  <c r="AN723" i="1"/>
  <c r="AO723" i="1" s="1"/>
  <c r="AN737" i="1"/>
  <c r="AO737" i="1" s="1"/>
  <c r="AN744" i="1"/>
  <c r="AO744" i="1" s="1"/>
  <c r="AQ706" i="1"/>
  <c r="AR706" i="1" s="1"/>
  <c r="AQ707" i="1"/>
  <c r="AR707" i="1" s="1"/>
  <c r="AQ718" i="1"/>
  <c r="AR718" i="1" s="1"/>
  <c r="AQ723" i="1"/>
  <c r="AR723" i="1" s="1"/>
  <c r="AQ737" i="1"/>
  <c r="AR737" i="1" s="1"/>
  <c r="AQ744" i="1"/>
  <c r="AR744" i="1" s="1"/>
  <c r="AW706" i="1"/>
  <c r="AX706" i="1" s="1"/>
  <c r="AW707" i="1"/>
  <c r="AX707" i="1" s="1"/>
  <c r="AW718" i="1"/>
  <c r="AF718" i="1" s="1"/>
  <c r="AW723" i="1"/>
  <c r="AF723" i="1" s="1"/>
  <c r="AW737" i="1"/>
  <c r="AF737" i="1" s="1"/>
  <c r="AW744" i="1"/>
  <c r="AF744" i="1" s="1"/>
  <c r="AY706" i="1"/>
  <c r="AZ706" i="1" s="1"/>
  <c r="AY707" i="1"/>
  <c r="AZ707" i="1" s="1"/>
  <c r="AY718" i="1"/>
  <c r="AZ718" i="1" s="1"/>
  <c r="AY723" i="1"/>
  <c r="AZ723" i="1" s="1"/>
  <c r="AY737" i="1"/>
  <c r="AZ737" i="1" s="1"/>
  <c r="AY744" i="1"/>
  <c r="AZ744" i="1" s="1"/>
  <c r="BE706" i="1"/>
  <c r="BE707" i="1"/>
  <c r="BE718" i="1"/>
  <c r="BE723" i="1"/>
  <c r="BE737" i="1"/>
  <c r="BE744" i="1"/>
  <c r="BF706" i="1"/>
  <c r="BF707" i="1"/>
  <c r="BF718" i="1"/>
  <c r="BF723" i="1"/>
  <c r="BF737" i="1"/>
  <c r="BF744" i="1"/>
  <c r="Z700" i="1"/>
  <c r="AA700" i="1"/>
  <c r="AS700" i="1" s="1"/>
  <c r="AB700" i="1"/>
  <c r="AC700" i="1"/>
  <c r="AD700" i="1" s="1"/>
  <c r="AE700" i="1"/>
  <c r="AG700" i="1"/>
  <c r="AL700" i="1"/>
  <c r="AM700" i="1" s="1"/>
  <c r="AN700" i="1"/>
  <c r="AO700" i="1" s="1"/>
  <c r="AQ700" i="1"/>
  <c r="AR700" i="1" s="1"/>
  <c r="AW700" i="1"/>
  <c r="AF700" i="1" s="1"/>
  <c r="AY700" i="1"/>
  <c r="AZ700" i="1" s="1"/>
  <c r="BE700" i="1"/>
  <c r="BF700" i="1"/>
  <c r="Z553" i="1"/>
  <c r="Z554" i="1"/>
  <c r="Z558" i="1"/>
  <c r="Z555" i="1"/>
  <c r="Z556" i="1"/>
  <c r="Z557" i="1"/>
  <c r="Z561" i="1"/>
  <c r="Z559" i="1"/>
  <c r="Z560" i="1"/>
  <c r="Z564" i="1"/>
  <c r="Z562" i="1"/>
  <c r="Z563" i="1"/>
  <c r="Z568" i="1"/>
  <c r="Z567" i="1"/>
  <c r="Z569" i="1"/>
  <c r="Z565" i="1"/>
  <c r="Z566" i="1"/>
  <c r="Z570" i="1"/>
  <c r="Z571" i="1"/>
  <c r="Z572" i="1"/>
  <c r="Z597" i="1"/>
  <c r="Z598" i="1"/>
  <c r="Z602" i="1"/>
  <c r="Z603" i="1"/>
  <c r="Z607" i="1"/>
  <c r="Z608" i="1"/>
  <c r="Z609" i="1"/>
  <c r="Z616" i="1"/>
  <c r="Z612" i="1"/>
  <c r="Z613" i="1"/>
  <c r="Z619" i="1"/>
  <c r="Z620" i="1"/>
  <c r="Z617" i="1"/>
  <c r="Z618" i="1"/>
  <c r="Z622" i="1"/>
  <c r="Z623" i="1"/>
  <c r="Z621" i="1"/>
  <c r="Z624" i="1"/>
  <c r="Z625" i="1"/>
  <c r="Z626" i="1"/>
  <c r="Z629" i="1"/>
  <c r="Z627" i="1"/>
  <c r="Z628" i="1"/>
  <c r="Z630" i="1"/>
  <c r="Z633" i="1"/>
  <c r="Z631" i="1"/>
  <c r="Z632" i="1"/>
  <c r="Z634" i="1"/>
  <c r="Z635" i="1"/>
  <c r="Z636" i="1"/>
  <c r="Z637" i="1"/>
  <c r="Z638" i="1"/>
  <c r="Z639" i="1"/>
  <c r="Z640" i="1"/>
  <c r="Z643" i="1"/>
  <c r="Z644" i="1"/>
  <c r="Z641" i="1"/>
  <c r="Z642" i="1"/>
  <c r="Z645" i="1"/>
  <c r="Z649" i="1"/>
  <c r="Z648" i="1"/>
  <c r="Z646" i="1"/>
  <c r="Z647" i="1"/>
  <c r="Z650" i="1"/>
  <c r="Z651" i="1"/>
  <c r="Z652" i="1"/>
  <c r="Z653" i="1"/>
  <c r="Z654" i="1"/>
  <c r="Z656" i="1"/>
  <c r="Z657" i="1"/>
  <c r="Z660" i="1"/>
  <c r="Z661" i="1"/>
  <c r="Z658" i="1"/>
  <c r="Z659" i="1"/>
  <c r="Z664" i="1"/>
  <c r="Z662" i="1"/>
  <c r="Z663" i="1"/>
  <c r="Z668" i="1"/>
  <c r="Z669" i="1"/>
  <c r="Z665" i="1"/>
  <c r="Z666" i="1"/>
  <c r="Z667" i="1"/>
  <c r="Z672" i="1"/>
  <c r="Z670" i="1"/>
  <c r="Z671" i="1"/>
  <c r="Z673" i="1"/>
  <c r="Z674" i="1"/>
  <c r="Z675" i="1"/>
  <c r="Z676" i="1"/>
  <c r="Z677" i="1"/>
  <c r="Z678" i="1"/>
  <c r="Z679" i="1"/>
  <c r="Z680" i="1"/>
  <c r="Z681" i="1"/>
  <c r="Z682" i="1"/>
  <c r="Z683" i="1"/>
  <c r="Z684" i="1"/>
  <c r="Z685" i="1"/>
  <c r="Z689" i="1"/>
  <c r="Z690" i="1"/>
  <c r="Z686" i="1"/>
  <c r="Z691" i="1"/>
  <c r="Z694" i="1"/>
  <c r="Z695" i="1"/>
  <c r="Z692" i="1"/>
  <c r="Z693" i="1"/>
  <c r="Z696" i="1"/>
  <c r="Z697" i="1"/>
  <c r="Z698" i="1"/>
  <c r="Z699" i="1"/>
  <c r="Z701" i="1"/>
  <c r="Z702" i="1"/>
  <c r="Z703" i="1"/>
  <c r="Z704" i="1"/>
  <c r="Z705" i="1"/>
  <c r="AA553" i="1"/>
  <c r="W553" i="1" s="1"/>
  <c r="AA554" i="1"/>
  <c r="AS554" i="1" s="1"/>
  <c r="AT554" i="1" s="1"/>
  <c r="AA558" i="1"/>
  <c r="W558" i="1" s="1"/>
  <c r="AA555" i="1"/>
  <c r="X555" i="1" s="1"/>
  <c r="AA556" i="1"/>
  <c r="W556" i="1" s="1"/>
  <c r="AA557" i="1"/>
  <c r="X557" i="1" s="1"/>
  <c r="AA561" i="1"/>
  <c r="X561" i="1" s="1"/>
  <c r="AA559" i="1"/>
  <c r="AS559" i="1" s="1"/>
  <c r="AA560" i="1"/>
  <c r="W560" i="1" s="1"/>
  <c r="AA564" i="1"/>
  <c r="AS564" i="1" s="1"/>
  <c r="AT564" i="1" s="1"/>
  <c r="AA562" i="1"/>
  <c r="X562" i="1" s="1"/>
  <c r="AA563" i="1"/>
  <c r="X563" i="1" s="1"/>
  <c r="AA568" i="1"/>
  <c r="W568" i="1" s="1"/>
  <c r="AA567" i="1"/>
  <c r="X567" i="1" s="1"/>
  <c r="AA569" i="1"/>
  <c r="X569" i="1" s="1"/>
  <c r="AA565" i="1"/>
  <c r="X565" i="1" s="1"/>
  <c r="AA566" i="1"/>
  <c r="W566" i="1" s="1"/>
  <c r="AA570" i="1"/>
  <c r="AS570" i="1" s="1"/>
  <c r="AT570" i="1" s="1"/>
  <c r="AA571" i="1"/>
  <c r="X571" i="1" s="1"/>
  <c r="AA572" i="1"/>
  <c r="X572" i="1" s="1"/>
  <c r="AA597" i="1"/>
  <c r="W597" i="1" s="1"/>
  <c r="AA598" i="1"/>
  <c r="X598" i="1" s="1"/>
  <c r="AA602" i="1"/>
  <c r="X602" i="1" s="1"/>
  <c r="AA603" i="1"/>
  <c r="X603" i="1" s="1"/>
  <c r="AA607" i="1"/>
  <c r="W607" i="1" s="1"/>
  <c r="AA608" i="1"/>
  <c r="AS608" i="1" s="1"/>
  <c r="AT608" i="1" s="1"/>
  <c r="AA609" i="1"/>
  <c r="X609" i="1" s="1"/>
  <c r="AA616" i="1"/>
  <c r="X616" i="1" s="1"/>
  <c r="AA612" i="1"/>
  <c r="W612" i="1" s="1"/>
  <c r="AA613" i="1"/>
  <c r="X613" i="1" s="1"/>
  <c r="AA619" i="1"/>
  <c r="X619" i="1" s="1"/>
  <c r="AA620" i="1"/>
  <c r="X620" i="1" s="1"/>
  <c r="AA617" i="1"/>
  <c r="W617" i="1" s="1"/>
  <c r="AA618" i="1"/>
  <c r="AS618" i="1" s="1"/>
  <c r="AT618" i="1" s="1"/>
  <c r="AA622" i="1"/>
  <c r="W622" i="1" s="1"/>
  <c r="AA623" i="1"/>
  <c r="X623" i="1" s="1"/>
  <c r="AA621" i="1"/>
  <c r="W621" i="1" s="1"/>
  <c r="AA624" i="1"/>
  <c r="X624" i="1" s="1"/>
  <c r="AA625" i="1"/>
  <c r="X625" i="1" s="1"/>
  <c r="AA626" i="1"/>
  <c r="X626" i="1" s="1"/>
  <c r="AA629" i="1"/>
  <c r="W629" i="1" s="1"/>
  <c r="AA627" i="1"/>
  <c r="AS627" i="1" s="1"/>
  <c r="AT627" i="1" s="1"/>
  <c r="AA628" i="1"/>
  <c r="X628" i="1" s="1"/>
  <c r="AA630" i="1"/>
  <c r="X630" i="1" s="1"/>
  <c r="AA633" i="1"/>
  <c r="W633" i="1" s="1"/>
  <c r="AA631" i="1"/>
  <c r="X631" i="1" s="1"/>
  <c r="AA632" i="1"/>
  <c r="X632" i="1" s="1"/>
  <c r="AA634" i="1"/>
  <c r="X634" i="1" s="1"/>
  <c r="AA635" i="1"/>
  <c r="W635" i="1" s="1"/>
  <c r="AA636" i="1"/>
  <c r="AS636" i="1" s="1"/>
  <c r="AT636" i="1" s="1"/>
  <c r="AA637" i="1"/>
  <c r="X637" i="1" s="1"/>
  <c r="AA638" i="1"/>
  <c r="X638" i="1" s="1"/>
  <c r="AA639" i="1"/>
  <c r="W639" i="1" s="1"/>
  <c r="AA640" i="1"/>
  <c r="X640" i="1" s="1"/>
  <c r="AA643" i="1"/>
  <c r="X643" i="1" s="1"/>
  <c r="AA644" i="1"/>
  <c r="X644" i="1" s="1"/>
  <c r="AA641" i="1"/>
  <c r="W641" i="1" s="1"/>
  <c r="AA642" i="1"/>
  <c r="AS642" i="1" s="1"/>
  <c r="AT642" i="1" s="1"/>
  <c r="AA645" i="1"/>
  <c r="X645" i="1" s="1"/>
  <c r="AA649" i="1"/>
  <c r="X649" i="1" s="1"/>
  <c r="AA648" i="1"/>
  <c r="W648" i="1" s="1"/>
  <c r="AA646" i="1"/>
  <c r="X646" i="1" s="1"/>
  <c r="AA647" i="1"/>
  <c r="AS647" i="1" s="1"/>
  <c r="AA650" i="1"/>
  <c r="X650" i="1" s="1"/>
  <c r="AA651" i="1"/>
  <c r="W651" i="1" s="1"/>
  <c r="AA652" i="1"/>
  <c r="AS652" i="1" s="1"/>
  <c r="AT652" i="1" s="1"/>
  <c r="AA653" i="1"/>
  <c r="W653" i="1" s="1"/>
  <c r="AA654" i="1"/>
  <c r="X654" i="1" s="1"/>
  <c r="AA656" i="1"/>
  <c r="W656" i="1" s="1"/>
  <c r="AA657" i="1"/>
  <c r="X657" i="1" s="1"/>
  <c r="AA660" i="1"/>
  <c r="X660" i="1" s="1"/>
  <c r="AA661" i="1"/>
  <c r="AS661" i="1" s="1"/>
  <c r="AA658" i="1"/>
  <c r="W658" i="1" s="1"/>
  <c r="AA659" i="1"/>
  <c r="AS659" i="1" s="1"/>
  <c r="AT659" i="1" s="1"/>
  <c r="AA664" i="1"/>
  <c r="X664" i="1" s="1"/>
  <c r="AA662" i="1"/>
  <c r="X662" i="1" s="1"/>
  <c r="AA663" i="1"/>
  <c r="W663" i="1" s="1"/>
  <c r="AA668" i="1"/>
  <c r="X668" i="1" s="1"/>
  <c r="AA669" i="1"/>
  <c r="X669" i="1" s="1"/>
  <c r="AA665" i="1"/>
  <c r="X665" i="1" s="1"/>
  <c r="AA666" i="1"/>
  <c r="W666" i="1" s="1"/>
  <c r="AA667" i="1"/>
  <c r="AS667" i="1" s="1"/>
  <c r="AT667" i="1" s="1"/>
  <c r="AA672" i="1"/>
  <c r="X672" i="1" s="1"/>
  <c r="AA670" i="1"/>
  <c r="X670" i="1" s="1"/>
  <c r="AA671" i="1"/>
  <c r="W671" i="1" s="1"/>
  <c r="AA673" i="1"/>
  <c r="X673" i="1" s="1"/>
  <c r="AA674" i="1"/>
  <c r="X674" i="1" s="1"/>
  <c r="AA675" i="1"/>
  <c r="X675" i="1" s="1"/>
  <c r="AA676" i="1"/>
  <c r="W676" i="1" s="1"/>
  <c r="AA677" i="1"/>
  <c r="AS677" i="1" s="1"/>
  <c r="AT677" i="1" s="1"/>
  <c r="AA678" i="1"/>
  <c r="X678" i="1" s="1"/>
  <c r="AA679" i="1"/>
  <c r="X679" i="1" s="1"/>
  <c r="AA680" i="1"/>
  <c r="W680" i="1" s="1"/>
  <c r="AA681" i="1"/>
  <c r="X681" i="1" s="1"/>
  <c r="AA682" i="1"/>
  <c r="X682" i="1" s="1"/>
  <c r="AA683" i="1"/>
  <c r="X683" i="1" s="1"/>
  <c r="AA684" i="1"/>
  <c r="W684" i="1" s="1"/>
  <c r="AA685" i="1"/>
  <c r="AS685" i="1" s="1"/>
  <c r="AT685" i="1" s="1"/>
  <c r="AA689" i="1"/>
  <c r="W689" i="1" s="1"/>
  <c r="AA690" i="1"/>
  <c r="X690" i="1" s="1"/>
  <c r="AA686" i="1"/>
  <c r="W686" i="1" s="1"/>
  <c r="AA691" i="1"/>
  <c r="X691" i="1" s="1"/>
  <c r="AA694" i="1"/>
  <c r="X694" i="1" s="1"/>
  <c r="AA695" i="1"/>
  <c r="X695" i="1" s="1"/>
  <c r="AA692" i="1"/>
  <c r="W692" i="1" s="1"/>
  <c r="AA693" i="1"/>
  <c r="AS693" i="1" s="1"/>
  <c r="AT693" i="1" s="1"/>
  <c r="AA696" i="1"/>
  <c r="X696" i="1" s="1"/>
  <c r="AA697" i="1"/>
  <c r="X697" i="1" s="1"/>
  <c r="AA698" i="1"/>
  <c r="W698" i="1" s="1"/>
  <c r="AA699" i="1"/>
  <c r="X699" i="1" s="1"/>
  <c r="AA701" i="1"/>
  <c r="X701" i="1" s="1"/>
  <c r="AA702" i="1"/>
  <c r="X702" i="1" s="1"/>
  <c r="AA703" i="1"/>
  <c r="W703" i="1" s="1"/>
  <c r="AA704" i="1"/>
  <c r="AS704" i="1" s="1"/>
  <c r="AT704" i="1" s="1"/>
  <c r="AA705" i="1"/>
  <c r="X705" i="1" s="1"/>
  <c r="AB553" i="1"/>
  <c r="AB554" i="1"/>
  <c r="AB558" i="1"/>
  <c r="AB555" i="1"/>
  <c r="AB556" i="1"/>
  <c r="AB557" i="1"/>
  <c r="AB561" i="1"/>
  <c r="AB559" i="1"/>
  <c r="AB560" i="1"/>
  <c r="AB564" i="1"/>
  <c r="AB562" i="1"/>
  <c r="AB563" i="1"/>
  <c r="AB568" i="1"/>
  <c r="AB567" i="1"/>
  <c r="AB569" i="1"/>
  <c r="AB565" i="1"/>
  <c r="AB566" i="1"/>
  <c r="AB570" i="1"/>
  <c r="AB571" i="1"/>
  <c r="AB572" i="1"/>
  <c r="AB597" i="1"/>
  <c r="AB598" i="1"/>
  <c r="AB602" i="1"/>
  <c r="AB603" i="1"/>
  <c r="AB607" i="1"/>
  <c r="AB608" i="1"/>
  <c r="AB609" i="1"/>
  <c r="AB616" i="1"/>
  <c r="AB612" i="1"/>
  <c r="AB613" i="1"/>
  <c r="AB619" i="1"/>
  <c r="AB620" i="1"/>
  <c r="AB617" i="1"/>
  <c r="AB618" i="1"/>
  <c r="AB622" i="1"/>
  <c r="AB623" i="1"/>
  <c r="AB621" i="1"/>
  <c r="AB624" i="1"/>
  <c r="AB625" i="1"/>
  <c r="AB626" i="1"/>
  <c r="AB629" i="1"/>
  <c r="AB627" i="1"/>
  <c r="AB628" i="1"/>
  <c r="AB630" i="1"/>
  <c r="AB633" i="1"/>
  <c r="AB631" i="1"/>
  <c r="AB632" i="1"/>
  <c r="AB634" i="1"/>
  <c r="AB635" i="1"/>
  <c r="AB636" i="1"/>
  <c r="AB637" i="1"/>
  <c r="AB638" i="1"/>
  <c r="AB639" i="1"/>
  <c r="AB640" i="1"/>
  <c r="AB643" i="1"/>
  <c r="AB644" i="1"/>
  <c r="AB641" i="1"/>
  <c r="AB642" i="1"/>
  <c r="AB645" i="1"/>
  <c r="AB649" i="1"/>
  <c r="AB648" i="1"/>
  <c r="AB646" i="1"/>
  <c r="AB647" i="1"/>
  <c r="AB650" i="1"/>
  <c r="AB651" i="1"/>
  <c r="AB652" i="1"/>
  <c r="AB653" i="1"/>
  <c r="AB654" i="1"/>
  <c r="AB656" i="1"/>
  <c r="AB657" i="1"/>
  <c r="AB660" i="1"/>
  <c r="AB661" i="1"/>
  <c r="AB658" i="1"/>
  <c r="AB659" i="1"/>
  <c r="AB664" i="1"/>
  <c r="AB662" i="1"/>
  <c r="AB663" i="1"/>
  <c r="AB668" i="1"/>
  <c r="AB669" i="1"/>
  <c r="AB665" i="1"/>
  <c r="AB666" i="1"/>
  <c r="AB667" i="1"/>
  <c r="AB672" i="1"/>
  <c r="AB670" i="1"/>
  <c r="AB671" i="1"/>
  <c r="AB673" i="1"/>
  <c r="AB674" i="1"/>
  <c r="AB675" i="1"/>
  <c r="AB676" i="1"/>
  <c r="AB677" i="1"/>
  <c r="AB678" i="1"/>
  <c r="AB679" i="1"/>
  <c r="AB680" i="1"/>
  <c r="AB681" i="1"/>
  <c r="AB682" i="1"/>
  <c r="AB683" i="1"/>
  <c r="AB684" i="1"/>
  <c r="AB685" i="1"/>
  <c r="AB689" i="1"/>
  <c r="AB690" i="1"/>
  <c r="AB686" i="1"/>
  <c r="AB691" i="1"/>
  <c r="AB694" i="1"/>
  <c r="AB695" i="1"/>
  <c r="AB692" i="1"/>
  <c r="AB693" i="1"/>
  <c r="AB696" i="1"/>
  <c r="AB697" i="1"/>
  <c r="AB698" i="1"/>
  <c r="AB699" i="1"/>
  <c r="AB701" i="1"/>
  <c r="AB702" i="1"/>
  <c r="AB703" i="1"/>
  <c r="AB704" i="1"/>
  <c r="AB705" i="1"/>
  <c r="AC553" i="1"/>
  <c r="AD553" i="1" s="1"/>
  <c r="AC554" i="1"/>
  <c r="AD554" i="1" s="1"/>
  <c r="AC558" i="1"/>
  <c r="AD558" i="1" s="1"/>
  <c r="AC555" i="1"/>
  <c r="AD555" i="1" s="1"/>
  <c r="AC556" i="1"/>
  <c r="AD556" i="1" s="1"/>
  <c r="AC557" i="1"/>
  <c r="AD557" i="1" s="1"/>
  <c r="AC561" i="1"/>
  <c r="AD561" i="1" s="1"/>
  <c r="AC559" i="1"/>
  <c r="AD559" i="1" s="1"/>
  <c r="AC560" i="1"/>
  <c r="AD560" i="1" s="1"/>
  <c r="AC564" i="1"/>
  <c r="AD564" i="1" s="1"/>
  <c r="AC562" i="1"/>
  <c r="AD562" i="1" s="1"/>
  <c r="AC563" i="1"/>
  <c r="AD563" i="1" s="1"/>
  <c r="AC568" i="1"/>
  <c r="AD568" i="1" s="1"/>
  <c r="AC567" i="1"/>
  <c r="AD567" i="1" s="1"/>
  <c r="AC569" i="1"/>
  <c r="AD569" i="1" s="1"/>
  <c r="AC565" i="1"/>
  <c r="AD565" i="1" s="1"/>
  <c r="AC566" i="1"/>
  <c r="AD566" i="1" s="1"/>
  <c r="AC570" i="1"/>
  <c r="AD570" i="1" s="1"/>
  <c r="AC571" i="1"/>
  <c r="AD571" i="1" s="1"/>
  <c r="AC572" i="1"/>
  <c r="AD572" i="1" s="1"/>
  <c r="AC597" i="1"/>
  <c r="AD597" i="1" s="1"/>
  <c r="AC598" i="1"/>
  <c r="AD598" i="1" s="1"/>
  <c r="AC602" i="1"/>
  <c r="AD602" i="1" s="1"/>
  <c r="AC603" i="1"/>
  <c r="AD603" i="1" s="1"/>
  <c r="AC607" i="1"/>
  <c r="AD607" i="1" s="1"/>
  <c r="AC608" i="1"/>
  <c r="AD608" i="1" s="1"/>
  <c r="AC609" i="1"/>
  <c r="AD609" i="1" s="1"/>
  <c r="AC616" i="1"/>
  <c r="AD616" i="1" s="1"/>
  <c r="AC612" i="1"/>
  <c r="AD612" i="1" s="1"/>
  <c r="AC613" i="1"/>
  <c r="AD613" i="1" s="1"/>
  <c r="AC619" i="1"/>
  <c r="AD619" i="1" s="1"/>
  <c r="AC620" i="1"/>
  <c r="AD620" i="1" s="1"/>
  <c r="AC617" i="1"/>
  <c r="AD617" i="1" s="1"/>
  <c r="AC618" i="1"/>
  <c r="AD618" i="1" s="1"/>
  <c r="AC622" i="1"/>
  <c r="AD622" i="1" s="1"/>
  <c r="AC623" i="1"/>
  <c r="AD623" i="1" s="1"/>
  <c r="AC621" i="1"/>
  <c r="AD621" i="1" s="1"/>
  <c r="AC624" i="1"/>
  <c r="AD624" i="1" s="1"/>
  <c r="AC625" i="1"/>
  <c r="AD625" i="1" s="1"/>
  <c r="AC626" i="1"/>
  <c r="AD626" i="1" s="1"/>
  <c r="AC629" i="1"/>
  <c r="AD629" i="1" s="1"/>
  <c r="AC627" i="1"/>
  <c r="AD627" i="1" s="1"/>
  <c r="AC628" i="1"/>
  <c r="AD628" i="1" s="1"/>
  <c r="AC630" i="1"/>
  <c r="AD630" i="1" s="1"/>
  <c r="AC633" i="1"/>
  <c r="AD633" i="1" s="1"/>
  <c r="AC631" i="1"/>
  <c r="AD631" i="1" s="1"/>
  <c r="AC632" i="1"/>
  <c r="AD632" i="1" s="1"/>
  <c r="AC634" i="1"/>
  <c r="AD634" i="1" s="1"/>
  <c r="AC635" i="1"/>
  <c r="AD635" i="1" s="1"/>
  <c r="AC636" i="1"/>
  <c r="AD636" i="1" s="1"/>
  <c r="AC637" i="1"/>
  <c r="AD637" i="1" s="1"/>
  <c r="AC638" i="1"/>
  <c r="AD638" i="1" s="1"/>
  <c r="AC639" i="1"/>
  <c r="AD639" i="1" s="1"/>
  <c r="AC640" i="1"/>
  <c r="AD640" i="1" s="1"/>
  <c r="AC643" i="1"/>
  <c r="AD643" i="1" s="1"/>
  <c r="AC644" i="1"/>
  <c r="AD644" i="1" s="1"/>
  <c r="AC641" i="1"/>
  <c r="AD641" i="1" s="1"/>
  <c r="AC642" i="1"/>
  <c r="AD642" i="1" s="1"/>
  <c r="AC645" i="1"/>
  <c r="AD645" i="1" s="1"/>
  <c r="AC649" i="1"/>
  <c r="AD649" i="1" s="1"/>
  <c r="AC648" i="1"/>
  <c r="AD648" i="1" s="1"/>
  <c r="AC646" i="1"/>
  <c r="AD646" i="1" s="1"/>
  <c r="AC647" i="1"/>
  <c r="AD647" i="1" s="1"/>
  <c r="AC650" i="1"/>
  <c r="AD650" i="1" s="1"/>
  <c r="AC651" i="1"/>
  <c r="AD651" i="1" s="1"/>
  <c r="AC652" i="1"/>
  <c r="AD652" i="1" s="1"/>
  <c r="AC653" i="1"/>
  <c r="AD653" i="1" s="1"/>
  <c r="AC654" i="1"/>
  <c r="AD654" i="1" s="1"/>
  <c r="AC656" i="1"/>
  <c r="AD656" i="1" s="1"/>
  <c r="AC657" i="1"/>
  <c r="AD657" i="1" s="1"/>
  <c r="AC660" i="1"/>
  <c r="AD660" i="1" s="1"/>
  <c r="AC661" i="1"/>
  <c r="AD661" i="1" s="1"/>
  <c r="AC658" i="1"/>
  <c r="AD658" i="1" s="1"/>
  <c r="AC659" i="1"/>
  <c r="AD659" i="1" s="1"/>
  <c r="AC664" i="1"/>
  <c r="AD664" i="1" s="1"/>
  <c r="AC662" i="1"/>
  <c r="AD662" i="1" s="1"/>
  <c r="AC663" i="1"/>
  <c r="AD663" i="1" s="1"/>
  <c r="AC668" i="1"/>
  <c r="AD668" i="1" s="1"/>
  <c r="AC669" i="1"/>
  <c r="AD669" i="1" s="1"/>
  <c r="AC665" i="1"/>
  <c r="AD665" i="1" s="1"/>
  <c r="AC666" i="1"/>
  <c r="AD666" i="1" s="1"/>
  <c r="AC667" i="1"/>
  <c r="AD667" i="1" s="1"/>
  <c r="AC672" i="1"/>
  <c r="AD672" i="1" s="1"/>
  <c r="AC670" i="1"/>
  <c r="AD670" i="1" s="1"/>
  <c r="AC671" i="1"/>
  <c r="AD671" i="1" s="1"/>
  <c r="AC673" i="1"/>
  <c r="AD673" i="1" s="1"/>
  <c r="AC674" i="1"/>
  <c r="AD674" i="1" s="1"/>
  <c r="AC675" i="1"/>
  <c r="AD675" i="1" s="1"/>
  <c r="AC676" i="1"/>
  <c r="AD676" i="1" s="1"/>
  <c r="AC677" i="1"/>
  <c r="AD677" i="1" s="1"/>
  <c r="AC678" i="1"/>
  <c r="AD678" i="1" s="1"/>
  <c r="AC679" i="1"/>
  <c r="AD679" i="1" s="1"/>
  <c r="AC680" i="1"/>
  <c r="AD680" i="1" s="1"/>
  <c r="AC681" i="1"/>
  <c r="AD681" i="1" s="1"/>
  <c r="AC682" i="1"/>
  <c r="AD682" i="1" s="1"/>
  <c r="AC683" i="1"/>
  <c r="AD683" i="1" s="1"/>
  <c r="AC684" i="1"/>
  <c r="AD684" i="1" s="1"/>
  <c r="AC685" i="1"/>
  <c r="AD685" i="1" s="1"/>
  <c r="AC689" i="1"/>
  <c r="AD689" i="1" s="1"/>
  <c r="AC690" i="1"/>
  <c r="AD690" i="1" s="1"/>
  <c r="AC686" i="1"/>
  <c r="AD686" i="1" s="1"/>
  <c r="AC691" i="1"/>
  <c r="AD691" i="1" s="1"/>
  <c r="AC694" i="1"/>
  <c r="AD694" i="1" s="1"/>
  <c r="AC695" i="1"/>
  <c r="AD695" i="1" s="1"/>
  <c r="AC692" i="1"/>
  <c r="AD692" i="1" s="1"/>
  <c r="AC693" i="1"/>
  <c r="AD693" i="1" s="1"/>
  <c r="AC696" i="1"/>
  <c r="AD696" i="1" s="1"/>
  <c r="AC697" i="1"/>
  <c r="AD697" i="1" s="1"/>
  <c r="AC698" i="1"/>
  <c r="AD698" i="1" s="1"/>
  <c r="AC699" i="1"/>
  <c r="AD699" i="1" s="1"/>
  <c r="AC701" i="1"/>
  <c r="AD701" i="1" s="1"/>
  <c r="AC702" i="1"/>
  <c r="AD702" i="1" s="1"/>
  <c r="AC703" i="1"/>
  <c r="AD703" i="1" s="1"/>
  <c r="AC704" i="1"/>
  <c r="AD704" i="1" s="1"/>
  <c r="AC705" i="1"/>
  <c r="AD705" i="1" s="1"/>
  <c r="AE553" i="1"/>
  <c r="AE554" i="1"/>
  <c r="AE558" i="1"/>
  <c r="AE555" i="1"/>
  <c r="AE556" i="1"/>
  <c r="AE557" i="1"/>
  <c r="AE561" i="1"/>
  <c r="AE559" i="1"/>
  <c r="AE560" i="1"/>
  <c r="AE564" i="1"/>
  <c r="AE562" i="1"/>
  <c r="AE563" i="1"/>
  <c r="AE568" i="1"/>
  <c r="AE567" i="1"/>
  <c r="AE569" i="1"/>
  <c r="AE565" i="1"/>
  <c r="AE566" i="1"/>
  <c r="AE570" i="1"/>
  <c r="AE571" i="1"/>
  <c r="AE572" i="1"/>
  <c r="AE597" i="1"/>
  <c r="AE598" i="1"/>
  <c r="AE602" i="1"/>
  <c r="AE603" i="1"/>
  <c r="AE607" i="1"/>
  <c r="AE608" i="1"/>
  <c r="AE609" i="1"/>
  <c r="AE616" i="1"/>
  <c r="AE612" i="1"/>
  <c r="AE613" i="1"/>
  <c r="AE619" i="1"/>
  <c r="AE620" i="1"/>
  <c r="AE617" i="1"/>
  <c r="AE618" i="1"/>
  <c r="AE622" i="1"/>
  <c r="AE623" i="1"/>
  <c r="AE621" i="1"/>
  <c r="AE624" i="1"/>
  <c r="AE625" i="1"/>
  <c r="AE626" i="1"/>
  <c r="AE629" i="1"/>
  <c r="AE627" i="1"/>
  <c r="AE628" i="1"/>
  <c r="AE630" i="1"/>
  <c r="AE633" i="1"/>
  <c r="AE631" i="1"/>
  <c r="AE632" i="1"/>
  <c r="AE634" i="1"/>
  <c r="AE635" i="1"/>
  <c r="AE636" i="1"/>
  <c r="AE637" i="1"/>
  <c r="AE638" i="1"/>
  <c r="AE639" i="1"/>
  <c r="AE640" i="1"/>
  <c r="AE643" i="1"/>
  <c r="AE644" i="1"/>
  <c r="AE641" i="1"/>
  <c r="AE642" i="1"/>
  <c r="AE645" i="1"/>
  <c r="AE649" i="1"/>
  <c r="AE648" i="1"/>
  <c r="AE646" i="1"/>
  <c r="AE647" i="1"/>
  <c r="AE650" i="1"/>
  <c r="AE651" i="1"/>
  <c r="AE652" i="1"/>
  <c r="AE653" i="1"/>
  <c r="AE654" i="1"/>
  <c r="AE656" i="1"/>
  <c r="AE657" i="1"/>
  <c r="AE660" i="1"/>
  <c r="AE661" i="1"/>
  <c r="AE658" i="1"/>
  <c r="AE659" i="1"/>
  <c r="AE664" i="1"/>
  <c r="AE662" i="1"/>
  <c r="AE663" i="1"/>
  <c r="AE668" i="1"/>
  <c r="AE669" i="1"/>
  <c r="AE665" i="1"/>
  <c r="AE666" i="1"/>
  <c r="AE667" i="1"/>
  <c r="AE672" i="1"/>
  <c r="AE670" i="1"/>
  <c r="AE671" i="1"/>
  <c r="AE673" i="1"/>
  <c r="AE674" i="1"/>
  <c r="AE675" i="1"/>
  <c r="AE676" i="1"/>
  <c r="AE677" i="1"/>
  <c r="AE678" i="1"/>
  <c r="AE679" i="1"/>
  <c r="AE680" i="1"/>
  <c r="AE681" i="1"/>
  <c r="AE682" i="1"/>
  <c r="AE683" i="1"/>
  <c r="AE684" i="1"/>
  <c r="AE685" i="1"/>
  <c r="AE689" i="1"/>
  <c r="AE690" i="1"/>
  <c r="AE686" i="1"/>
  <c r="AE691" i="1"/>
  <c r="AE694" i="1"/>
  <c r="AE695" i="1"/>
  <c r="AE692" i="1"/>
  <c r="AE693" i="1"/>
  <c r="AE696" i="1"/>
  <c r="AE697" i="1"/>
  <c r="AE698" i="1"/>
  <c r="AE699" i="1"/>
  <c r="AE701" i="1"/>
  <c r="AE702" i="1"/>
  <c r="AE703" i="1"/>
  <c r="AE704" i="1"/>
  <c r="AE705" i="1"/>
  <c r="AG553" i="1"/>
  <c r="AG554" i="1"/>
  <c r="AG558" i="1"/>
  <c r="AG555" i="1"/>
  <c r="AG556" i="1"/>
  <c r="AG557" i="1"/>
  <c r="AJ557" i="1" s="1"/>
  <c r="AG561" i="1"/>
  <c r="AG559" i="1"/>
  <c r="AJ559" i="1" s="1"/>
  <c r="AG560" i="1"/>
  <c r="AG564" i="1"/>
  <c r="AJ564" i="1" s="1"/>
  <c r="AG562" i="1"/>
  <c r="AG563" i="1"/>
  <c r="AG568" i="1"/>
  <c r="AG567" i="1"/>
  <c r="AG569" i="1"/>
  <c r="AG565" i="1"/>
  <c r="AJ565" i="1" s="1"/>
  <c r="AG566" i="1"/>
  <c r="AG570" i="1"/>
  <c r="AJ570" i="1" s="1"/>
  <c r="AG571" i="1"/>
  <c r="AG572" i="1"/>
  <c r="AG597" i="1"/>
  <c r="AG598" i="1"/>
  <c r="AG602" i="1"/>
  <c r="AG603" i="1"/>
  <c r="AG607" i="1"/>
  <c r="AG608" i="1"/>
  <c r="AJ608" i="1" s="1"/>
  <c r="AG609" i="1"/>
  <c r="AG616" i="1"/>
  <c r="AG612" i="1"/>
  <c r="AG613" i="1"/>
  <c r="AG619" i="1"/>
  <c r="AG620" i="1"/>
  <c r="AJ620" i="1" s="1"/>
  <c r="AG617" i="1"/>
  <c r="AG618" i="1"/>
  <c r="AG622" i="1"/>
  <c r="AG623" i="1"/>
  <c r="AG621" i="1"/>
  <c r="AJ621" i="1" s="1"/>
  <c r="AG624" i="1"/>
  <c r="AJ624" i="1" s="1"/>
  <c r="AG625" i="1"/>
  <c r="AG626" i="1"/>
  <c r="AG629" i="1"/>
  <c r="AG627" i="1"/>
  <c r="AJ627" i="1" s="1"/>
  <c r="AG628" i="1"/>
  <c r="AG630" i="1"/>
  <c r="AG633" i="1"/>
  <c r="AG631" i="1"/>
  <c r="AG632" i="1"/>
  <c r="AG634" i="1"/>
  <c r="AJ634" i="1" s="1"/>
  <c r="AG635" i="1"/>
  <c r="AG636" i="1"/>
  <c r="AJ636" i="1" s="1"/>
  <c r="AG637" i="1"/>
  <c r="AG638" i="1"/>
  <c r="AG639" i="1"/>
  <c r="AG640" i="1"/>
  <c r="AG643" i="1"/>
  <c r="AG644" i="1"/>
  <c r="AJ644" i="1" s="1"/>
  <c r="AG641" i="1"/>
  <c r="AG642" i="1"/>
  <c r="AG645" i="1"/>
  <c r="AG649" i="1"/>
  <c r="AG648" i="1"/>
  <c r="AG646" i="1"/>
  <c r="AG647" i="1"/>
  <c r="AG650" i="1"/>
  <c r="AJ650" i="1" s="1"/>
  <c r="AG651" i="1"/>
  <c r="AG652" i="1"/>
  <c r="AG653" i="1"/>
  <c r="AG654" i="1"/>
  <c r="AG656" i="1"/>
  <c r="AG657" i="1"/>
  <c r="AG660" i="1"/>
  <c r="AG661" i="1"/>
  <c r="AJ661" i="1" s="1"/>
  <c r="AG658" i="1"/>
  <c r="AG659" i="1"/>
  <c r="AG664" i="1"/>
  <c r="AG662" i="1"/>
  <c r="AG663" i="1"/>
  <c r="AG668" i="1"/>
  <c r="AG669" i="1"/>
  <c r="AG665" i="1"/>
  <c r="AJ665" i="1" s="1"/>
  <c r="AG666" i="1"/>
  <c r="AG667" i="1"/>
  <c r="AG672" i="1"/>
  <c r="AG670" i="1"/>
  <c r="AG671" i="1"/>
  <c r="AG673" i="1"/>
  <c r="AG674" i="1"/>
  <c r="AG675" i="1"/>
  <c r="AG676" i="1"/>
  <c r="AG677" i="1"/>
  <c r="AG678" i="1"/>
  <c r="AG679" i="1"/>
  <c r="AG680" i="1"/>
  <c r="AG681" i="1"/>
  <c r="AG682" i="1"/>
  <c r="AG683" i="1"/>
  <c r="AJ683" i="1" s="1"/>
  <c r="AG684" i="1"/>
  <c r="AG685" i="1"/>
  <c r="AJ685" i="1" s="1"/>
  <c r="AG689" i="1"/>
  <c r="AG690" i="1"/>
  <c r="AG686" i="1"/>
  <c r="AJ686" i="1" s="1"/>
  <c r="AG691" i="1"/>
  <c r="AG694" i="1"/>
  <c r="AG695" i="1"/>
  <c r="AG692" i="1"/>
  <c r="AG693" i="1"/>
  <c r="AJ693" i="1" s="1"/>
  <c r="AG696" i="1"/>
  <c r="AG697" i="1"/>
  <c r="AG698" i="1"/>
  <c r="AG699" i="1"/>
  <c r="AG701" i="1"/>
  <c r="AG702" i="1"/>
  <c r="AJ702" i="1" s="1"/>
  <c r="AG703" i="1"/>
  <c r="AG704" i="1"/>
  <c r="AG705" i="1"/>
  <c r="AL553" i="1"/>
  <c r="AM553" i="1" s="1"/>
  <c r="AL554" i="1"/>
  <c r="AM554" i="1" s="1"/>
  <c r="AL558" i="1"/>
  <c r="AM558" i="1" s="1"/>
  <c r="AL555" i="1"/>
  <c r="AM555" i="1" s="1"/>
  <c r="AL556" i="1"/>
  <c r="AM556" i="1" s="1"/>
  <c r="AL557" i="1"/>
  <c r="AM557" i="1" s="1"/>
  <c r="AL561" i="1"/>
  <c r="AP561" i="1" s="1"/>
  <c r="AL559" i="1"/>
  <c r="AP559" i="1" s="1"/>
  <c r="AL560" i="1"/>
  <c r="AM560" i="1" s="1"/>
  <c r="AL564" i="1"/>
  <c r="AM564" i="1" s="1"/>
  <c r="AL562" i="1"/>
  <c r="AM562" i="1" s="1"/>
  <c r="AL563" i="1"/>
  <c r="AM563" i="1" s="1"/>
  <c r="AL568" i="1"/>
  <c r="AP568" i="1" s="1"/>
  <c r="AL567" i="1"/>
  <c r="AP567" i="1" s="1"/>
  <c r="AL569" i="1"/>
  <c r="AP569" i="1" s="1"/>
  <c r="AL565" i="1"/>
  <c r="AM565" i="1" s="1"/>
  <c r="AL566" i="1"/>
  <c r="AM566" i="1" s="1"/>
  <c r="AL570" i="1"/>
  <c r="AM570" i="1" s="1"/>
  <c r="AL571" i="1"/>
  <c r="AM571" i="1" s="1"/>
  <c r="AL572" i="1"/>
  <c r="AM572" i="1" s="1"/>
  <c r="AL597" i="1"/>
  <c r="AM597" i="1" s="1"/>
  <c r="AL598" i="1"/>
  <c r="AP598" i="1" s="1"/>
  <c r="AL602" i="1"/>
  <c r="AM602" i="1" s="1"/>
  <c r="AL603" i="1"/>
  <c r="AP603" i="1" s="1"/>
  <c r="AL607" i="1"/>
  <c r="AM607" i="1" s="1"/>
  <c r="AL608" i="1"/>
  <c r="AP608" i="1" s="1"/>
  <c r="AL609" i="1"/>
  <c r="AM609" i="1" s="1"/>
  <c r="AL616" i="1"/>
  <c r="AM616" i="1" s="1"/>
  <c r="AL612" i="1"/>
  <c r="AM612" i="1" s="1"/>
  <c r="AL613" i="1"/>
  <c r="AP613" i="1" s="1"/>
  <c r="AL619" i="1"/>
  <c r="AM619" i="1" s="1"/>
  <c r="AL620" i="1"/>
  <c r="AP620" i="1" s="1"/>
  <c r="AL617" i="1"/>
  <c r="AM617" i="1" s="1"/>
  <c r="AL618" i="1"/>
  <c r="AP618" i="1" s="1"/>
  <c r="AL622" i="1"/>
  <c r="AM622" i="1" s="1"/>
  <c r="AL623" i="1"/>
  <c r="AM623" i="1" s="1"/>
  <c r="AL621" i="1"/>
  <c r="AM621" i="1" s="1"/>
  <c r="AL624" i="1"/>
  <c r="AM624" i="1" s="1"/>
  <c r="AL625" i="1"/>
  <c r="AM625" i="1" s="1"/>
  <c r="AL626" i="1"/>
  <c r="AM626" i="1" s="1"/>
  <c r="AL629" i="1"/>
  <c r="AP629" i="1" s="1"/>
  <c r="AL627" i="1"/>
  <c r="AP627" i="1" s="1"/>
  <c r="AL628" i="1"/>
  <c r="AM628" i="1" s="1"/>
  <c r="AL630" i="1"/>
  <c r="AM630" i="1" s="1"/>
  <c r="AL633" i="1"/>
  <c r="AM633" i="1" s="1"/>
  <c r="AL631" i="1"/>
  <c r="AP631" i="1" s="1"/>
  <c r="AL632" i="1"/>
  <c r="AP632" i="1" s="1"/>
  <c r="AL634" i="1"/>
  <c r="AP634" i="1" s="1"/>
  <c r="AL635" i="1"/>
  <c r="AM635" i="1" s="1"/>
  <c r="AL636" i="1"/>
  <c r="AM636" i="1" s="1"/>
  <c r="AL637" i="1"/>
  <c r="AM637" i="1" s="1"/>
  <c r="AL638" i="1"/>
  <c r="AM638" i="1" s="1"/>
  <c r="AL639" i="1"/>
  <c r="AM639" i="1" s="1"/>
  <c r="AL640" i="1"/>
  <c r="AP640" i="1" s="1"/>
  <c r="AL643" i="1"/>
  <c r="AP643" i="1" s="1"/>
  <c r="AL644" i="1"/>
  <c r="AP644" i="1" s="1"/>
  <c r="AL641" i="1"/>
  <c r="AM641" i="1" s="1"/>
  <c r="AL642" i="1"/>
  <c r="AM642" i="1" s="1"/>
  <c r="AL645" i="1"/>
  <c r="AM645" i="1" s="1"/>
  <c r="AL649" i="1"/>
  <c r="AM649" i="1" s="1"/>
  <c r="AL648" i="1"/>
  <c r="AM648" i="1" s="1"/>
  <c r="AL646" i="1"/>
  <c r="AP646" i="1" s="1"/>
  <c r="AL647" i="1"/>
  <c r="AM647" i="1" s="1"/>
  <c r="AL650" i="1"/>
  <c r="AM650" i="1" s="1"/>
  <c r="AL651" i="1"/>
  <c r="AM651" i="1" s="1"/>
  <c r="AL652" i="1"/>
  <c r="AM652" i="1" s="1"/>
  <c r="AL653" i="1"/>
  <c r="AM653" i="1" s="1"/>
  <c r="AL654" i="1"/>
  <c r="AM654" i="1" s="1"/>
  <c r="AL656" i="1"/>
  <c r="AP656" i="1" s="1"/>
  <c r="AL657" i="1"/>
  <c r="AP657" i="1" s="1"/>
  <c r="AL660" i="1"/>
  <c r="AM660" i="1" s="1"/>
  <c r="AL661" i="1"/>
  <c r="AM661" i="1" s="1"/>
  <c r="AL658" i="1"/>
  <c r="AM658" i="1" s="1"/>
  <c r="AL659" i="1"/>
  <c r="AM659" i="1" s="1"/>
  <c r="AL664" i="1"/>
  <c r="AM664" i="1" s="1"/>
  <c r="AL662" i="1"/>
  <c r="AM662" i="1" s="1"/>
  <c r="AL663" i="1"/>
  <c r="AM663" i="1" s="1"/>
  <c r="AL668" i="1"/>
  <c r="AP668" i="1" s="1"/>
  <c r="AL669" i="1"/>
  <c r="AM669" i="1" s="1"/>
  <c r="AL665" i="1"/>
  <c r="AM665" i="1" s="1"/>
  <c r="AL666" i="1"/>
  <c r="AM666" i="1" s="1"/>
  <c r="AL667" i="1"/>
  <c r="AM667" i="1" s="1"/>
  <c r="AL672" i="1"/>
  <c r="AM672" i="1" s="1"/>
  <c r="AL670" i="1"/>
  <c r="AM670" i="1" s="1"/>
  <c r="AL671" i="1"/>
  <c r="AM671" i="1" s="1"/>
  <c r="AL673" i="1"/>
  <c r="AP673" i="1" s="1"/>
  <c r="AL674" i="1"/>
  <c r="AM674" i="1" s="1"/>
  <c r="AL675" i="1"/>
  <c r="AM675" i="1" s="1"/>
  <c r="AL676" i="1"/>
  <c r="AM676" i="1" s="1"/>
  <c r="AL677" i="1"/>
  <c r="AM677" i="1" s="1"/>
  <c r="AL678" i="1"/>
  <c r="AM678" i="1" s="1"/>
  <c r="AL679" i="1"/>
  <c r="AM679" i="1" s="1"/>
  <c r="AL680" i="1"/>
  <c r="AM680" i="1" s="1"/>
  <c r="AL681" i="1"/>
  <c r="AM681" i="1" s="1"/>
  <c r="AL682" i="1"/>
  <c r="AP682" i="1" s="1"/>
  <c r="AL683" i="1"/>
  <c r="AP683" i="1" s="1"/>
  <c r="AL684" i="1"/>
  <c r="AM684" i="1" s="1"/>
  <c r="AL685" i="1"/>
  <c r="AP685" i="1" s="1"/>
  <c r="AL689" i="1"/>
  <c r="AM689" i="1" s="1"/>
  <c r="AL690" i="1"/>
  <c r="AM690" i="1" s="1"/>
  <c r="AL686" i="1"/>
  <c r="AP686" i="1" s="1"/>
  <c r="AL691" i="1"/>
  <c r="AP691" i="1" s="1"/>
  <c r="AL694" i="1"/>
  <c r="AP694" i="1" s="1"/>
  <c r="AL695" i="1"/>
  <c r="AP695" i="1" s="1"/>
  <c r="AL692" i="1"/>
  <c r="AM692" i="1" s="1"/>
  <c r="AL693" i="1"/>
  <c r="AP693" i="1" s="1"/>
  <c r="AL696" i="1"/>
  <c r="AM696" i="1" s="1"/>
  <c r="AL697" i="1"/>
  <c r="AM697" i="1" s="1"/>
  <c r="AL698" i="1"/>
  <c r="AM698" i="1" s="1"/>
  <c r="AL699" i="1"/>
  <c r="AP699" i="1" s="1"/>
  <c r="AL701" i="1"/>
  <c r="AP701" i="1" s="1"/>
  <c r="AL702" i="1"/>
  <c r="AM702" i="1" s="1"/>
  <c r="AL703" i="1"/>
  <c r="AM703" i="1" s="1"/>
  <c r="AL704" i="1"/>
  <c r="AM704" i="1" s="1"/>
  <c r="AL705" i="1"/>
  <c r="AM705" i="1" s="1"/>
  <c r="AN553" i="1"/>
  <c r="AO553" i="1" s="1"/>
  <c r="AN554" i="1"/>
  <c r="AO554" i="1" s="1"/>
  <c r="AN558" i="1"/>
  <c r="AO558" i="1" s="1"/>
  <c r="AN555" i="1"/>
  <c r="AO555" i="1" s="1"/>
  <c r="AN556" i="1"/>
  <c r="AO556" i="1" s="1"/>
  <c r="AN557" i="1"/>
  <c r="AO557" i="1" s="1"/>
  <c r="AN561" i="1"/>
  <c r="AO561" i="1" s="1"/>
  <c r="AN559" i="1"/>
  <c r="AO559" i="1" s="1"/>
  <c r="AN560" i="1"/>
  <c r="AO560" i="1" s="1"/>
  <c r="AN564" i="1"/>
  <c r="AO564" i="1" s="1"/>
  <c r="AN562" i="1"/>
  <c r="AO562" i="1" s="1"/>
  <c r="AN563" i="1"/>
  <c r="AO563" i="1" s="1"/>
  <c r="AN568" i="1"/>
  <c r="AO568" i="1" s="1"/>
  <c r="AN567" i="1"/>
  <c r="AO567" i="1" s="1"/>
  <c r="AN569" i="1"/>
  <c r="AO569" i="1" s="1"/>
  <c r="AN565" i="1"/>
  <c r="AO565" i="1" s="1"/>
  <c r="AN566" i="1"/>
  <c r="AO566" i="1" s="1"/>
  <c r="AN570" i="1"/>
  <c r="AO570" i="1" s="1"/>
  <c r="AN571" i="1"/>
  <c r="AO571" i="1" s="1"/>
  <c r="AN572" i="1"/>
  <c r="AO572" i="1" s="1"/>
  <c r="AN597" i="1"/>
  <c r="AO597" i="1" s="1"/>
  <c r="AN598" i="1"/>
  <c r="AO598" i="1" s="1"/>
  <c r="AN602" i="1"/>
  <c r="AO602" i="1" s="1"/>
  <c r="AN603" i="1"/>
  <c r="AO603" i="1" s="1"/>
  <c r="AN607" i="1"/>
  <c r="AO607" i="1" s="1"/>
  <c r="AN608" i="1"/>
  <c r="AO608" i="1" s="1"/>
  <c r="AN609" i="1"/>
  <c r="AO609" i="1" s="1"/>
  <c r="AN616" i="1"/>
  <c r="AO616" i="1" s="1"/>
  <c r="AN612" i="1"/>
  <c r="AO612" i="1" s="1"/>
  <c r="AN613" i="1"/>
  <c r="AO613" i="1" s="1"/>
  <c r="AN619" i="1"/>
  <c r="AO619" i="1" s="1"/>
  <c r="AN620" i="1"/>
  <c r="AO620" i="1" s="1"/>
  <c r="AN617" i="1"/>
  <c r="AO617" i="1" s="1"/>
  <c r="AN618" i="1"/>
  <c r="AO618" i="1" s="1"/>
  <c r="AN622" i="1"/>
  <c r="AO622" i="1" s="1"/>
  <c r="AN623" i="1"/>
  <c r="AO623" i="1" s="1"/>
  <c r="AN621" i="1"/>
  <c r="AO621" i="1" s="1"/>
  <c r="AN624" i="1"/>
  <c r="AO624" i="1" s="1"/>
  <c r="AN625" i="1"/>
  <c r="AO625" i="1" s="1"/>
  <c r="AN626" i="1"/>
  <c r="AO626" i="1" s="1"/>
  <c r="AN629" i="1"/>
  <c r="AO629" i="1" s="1"/>
  <c r="AN627" i="1"/>
  <c r="AO627" i="1" s="1"/>
  <c r="AN628" i="1"/>
  <c r="AO628" i="1" s="1"/>
  <c r="AN630" i="1"/>
  <c r="AO630" i="1" s="1"/>
  <c r="AN633" i="1"/>
  <c r="AO633" i="1" s="1"/>
  <c r="AN631" i="1"/>
  <c r="AO631" i="1" s="1"/>
  <c r="AN632" i="1"/>
  <c r="AO632" i="1" s="1"/>
  <c r="AN634" i="1"/>
  <c r="AO634" i="1" s="1"/>
  <c r="AN635" i="1"/>
  <c r="AO635" i="1" s="1"/>
  <c r="AN636" i="1"/>
  <c r="AO636" i="1" s="1"/>
  <c r="AN637" i="1"/>
  <c r="AO637" i="1" s="1"/>
  <c r="AN638" i="1"/>
  <c r="AO638" i="1" s="1"/>
  <c r="AN639" i="1"/>
  <c r="AO639" i="1" s="1"/>
  <c r="AN640" i="1"/>
  <c r="AO640" i="1" s="1"/>
  <c r="AN643" i="1"/>
  <c r="AO643" i="1" s="1"/>
  <c r="AN644" i="1"/>
  <c r="AO644" i="1" s="1"/>
  <c r="AN641" i="1"/>
  <c r="AO641" i="1" s="1"/>
  <c r="AN642" i="1"/>
  <c r="AO642" i="1" s="1"/>
  <c r="AN645" i="1"/>
  <c r="AO645" i="1" s="1"/>
  <c r="AN649" i="1"/>
  <c r="AO649" i="1" s="1"/>
  <c r="AN648" i="1"/>
  <c r="AO648" i="1" s="1"/>
  <c r="AN646" i="1"/>
  <c r="AO646" i="1" s="1"/>
  <c r="AN647" i="1"/>
  <c r="AO647" i="1" s="1"/>
  <c r="AN650" i="1"/>
  <c r="AO650" i="1" s="1"/>
  <c r="AN651" i="1"/>
  <c r="AO651" i="1" s="1"/>
  <c r="AN652" i="1"/>
  <c r="AO652" i="1" s="1"/>
  <c r="AN653" i="1"/>
  <c r="AO653" i="1" s="1"/>
  <c r="AN654" i="1"/>
  <c r="AO654" i="1" s="1"/>
  <c r="AN656" i="1"/>
  <c r="AO656" i="1" s="1"/>
  <c r="AN657" i="1"/>
  <c r="AO657" i="1" s="1"/>
  <c r="AN660" i="1"/>
  <c r="AO660" i="1" s="1"/>
  <c r="AN661" i="1"/>
  <c r="AO661" i="1" s="1"/>
  <c r="AN658" i="1"/>
  <c r="AO658" i="1" s="1"/>
  <c r="AN659" i="1"/>
  <c r="AO659" i="1" s="1"/>
  <c r="AN664" i="1"/>
  <c r="AO664" i="1" s="1"/>
  <c r="AN662" i="1"/>
  <c r="AO662" i="1" s="1"/>
  <c r="AN663" i="1"/>
  <c r="AO663" i="1" s="1"/>
  <c r="AN668" i="1"/>
  <c r="AO668" i="1" s="1"/>
  <c r="AN669" i="1"/>
  <c r="AO669" i="1" s="1"/>
  <c r="AN665" i="1"/>
  <c r="AO665" i="1" s="1"/>
  <c r="AN666" i="1"/>
  <c r="AO666" i="1" s="1"/>
  <c r="AN667" i="1"/>
  <c r="AO667" i="1" s="1"/>
  <c r="AN672" i="1"/>
  <c r="AO672" i="1" s="1"/>
  <c r="AN670" i="1"/>
  <c r="AO670" i="1" s="1"/>
  <c r="AN671" i="1"/>
  <c r="AO671" i="1" s="1"/>
  <c r="AN673" i="1"/>
  <c r="AO673" i="1" s="1"/>
  <c r="AN674" i="1"/>
  <c r="AO674" i="1" s="1"/>
  <c r="AN675" i="1"/>
  <c r="AO675" i="1" s="1"/>
  <c r="AN676" i="1"/>
  <c r="AO676" i="1" s="1"/>
  <c r="AN677" i="1"/>
  <c r="AO677" i="1" s="1"/>
  <c r="AN678" i="1"/>
  <c r="AO678" i="1" s="1"/>
  <c r="AN679" i="1"/>
  <c r="AO679" i="1" s="1"/>
  <c r="AN680" i="1"/>
  <c r="AO680" i="1" s="1"/>
  <c r="AN681" i="1"/>
  <c r="AO681" i="1" s="1"/>
  <c r="AN682" i="1"/>
  <c r="AO682" i="1" s="1"/>
  <c r="AN683" i="1"/>
  <c r="AO683" i="1" s="1"/>
  <c r="AN684" i="1"/>
  <c r="AO684" i="1" s="1"/>
  <c r="AN685" i="1"/>
  <c r="AO685" i="1" s="1"/>
  <c r="AN689" i="1"/>
  <c r="AO689" i="1" s="1"/>
  <c r="AN690" i="1"/>
  <c r="AO690" i="1" s="1"/>
  <c r="AN686" i="1"/>
  <c r="AO686" i="1" s="1"/>
  <c r="AN691" i="1"/>
  <c r="AO691" i="1" s="1"/>
  <c r="AN694" i="1"/>
  <c r="AO694" i="1" s="1"/>
  <c r="AN695" i="1"/>
  <c r="AO695" i="1" s="1"/>
  <c r="AN692" i="1"/>
  <c r="AO692" i="1" s="1"/>
  <c r="AN693" i="1"/>
  <c r="AO693" i="1" s="1"/>
  <c r="AN696" i="1"/>
  <c r="AO696" i="1" s="1"/>
  <c r="AN697" i="1"/>
  <c r="AO697" i="1" s="1"/>
  <c r="AN698" i="1"/>
  <c r="AO698" i="1" s="1"/>
  <c r="AN699" i="1"/>
  <c r="AO699" i="1" s="1"/>
  <c r="AN701" i="1"/>
  <c r="AO701" i="1" s="1"/>
  <c r="AN702" i="1"/>
  <c r="AO702" i="1" s="1"/>
  <c r="AN703" i="1"/>
  <c r="AO703" i="1" s="1"/>
  <c r="AN704" i="1"/>
  <c r="AO704" i="1" s="1"/>
  <c r="AN705" i="1"/>
  <c r="AO705" i="1" s="1"/>
  <c r="AQ553" i="1"/>
  <c r="AR553" i="1" s="1"/>
  <c r="AQ554" i="1"/>
  <c r="AR554" i="1" s="1"/>
  <c r="AQ558" i="1"/>
  <c r="AR558" i="1" s="1"/>
  <c r="AQ555" i="1"/>
  <c r="AR555" i="1" s="1"/>
  <c r="AQ556" i="1"/>
  <c r="AR556" i="1" s="1"/>
  <c r="AQ557" i="1"/>
  <c r="AR557" i="1" s="1"/>
  <c r="AQ561" i="1"/>
  <c r="AR561" i="1" s="1"/>
  <c r="AQ559" i="1"/>
  <c r="AR559" i="1" s="1"/>
  <c r="AQ560" i="1"/>
  <c r="AR560" i="1" s="1"/>
  <c r="AQ564" i="1"/>
  <c r="AR564" i="1" s="1"/>
  <c r="AQ562" i="1"/>
  <c r="AR562" i="1" s="1"/>
  <c r="AQ563" i="1"/>
  <c r="AR563" i="1" s="1"/>
  <c r="AQ568" i="1"/>
  <c r="AR568" i="1" s="1"/>
  <c r="AQ567" i="1"/>
  <c r="AR567" i="1" s="1"/>
  <c r="AQ569" i="1"/>
  <c r="AR569" i="1" s="1"/>
  <c r="AQ565" i="1"/>
  <c r="AR565" i="1" s="1"/>
  <c r="AQ566" i="1"/>
  <c r="AR566" i="1" s="1"/>
  <c r="AQ570" i="1"/>
  <c r="AR570" i="1" s="1"/>
  <c r="AQ571" i="1"/>
  <c r="AR571" i="1" s="1"/>
  <c r="AQ572" i="1"/>
  <c r="AR572" i="1" s="1"/>
  <c r="AQ597" i="1"/>
  <c r="AR597" i="1" s="1"/>
  <c r="AQ598" i="1"/>
  <c r="AR598" i="1" s="1"/>
  <c r="AQ602" i="1"/>
  <c r="AR602" i="1" s="1"/>
  <c r="AQ603" i="1"/>
  <c r="AR603" i="1" s="1"/>
  <c r="AQ607" i="1"/>
  <c r="AR607" i="1" s="1"/>
  <c r="AQ608" i="1"/>
  <c r="AR608" i="1" s="1"/>
  <c r="AQ609" i="1"/>
  <c r="AR609" i="1" s="1"/>
  <c r="AQ616" i="1"/>
  <c r="AR616" i="1" s="1"/>
  <c r="AQ612" i="1"/>
  <c r="AR612" i="1" s="1"/>
  <c r="AQ613" i="1"/>
  <c r="AR613" i="1" s="1"/>
  <c r="AQ619" i="1"/>
  <c r="AR619" i="1" s="1"/>
  <c r="AQ620" i="1"/>
  <c r="AR620" i="1" s="1"/>
  <c r="AQ617" i="1"/>
  <c r="AR617" i="1" s="1"/>
  <c r="AQ618" i="1"/>
  <c r="AR618" i="1" s="1"/>
  <c r="AQ622" i="1"/>
  <c r="AR622" i="1" s="1"/>
  <c r="AQ623" i="1"/>
  <c r="AR623" i="1" s="1"/>
  <c r="AQ621" i="1"/>
  <c r="AR621" i="1" s="1"/>
  <c r="AQ624" i="1"/>
  <c r="AR624" i="1" s="1"/>
  <c r="AQ625" i="1"/>
  <c r="AR625" i="1" s="1"/>
  <c r="AQ626" i="1"/>
  <c r="AR626" i="1" s="1"/>
  <c r="AQ629" i="1"/>
  <c r="AR629" i="1" s="1"/>
  <c r="AQ627" i="1"/>
  <c r="AR627" i="1" s="1"/>
  <c r="AQ628" i="1"/>
  <c r="AR628" i="1" s="1"/>
  <c r="AQ630" i="1"/>
  <c r="AR630" i="1" s="1"/>
  <c r="AQ633" i="1"/>
  <c r="AR633" i="1" s="1"/>
  <c r="AQ631" i="1"/>
  <c r="AR631" i="1" s="1"/>
  <c r="AQ632" i="1"/>
  <c r="AR632" i="1" s="1"/>
  <c r="AQ634" i="1"/>
  <c r="AR634" i="1" s="1"/>
  <c r="AQ635" i="1"/>
  <c r="AR635" i="1" s="1"/>
  <c r="AQ636" i="1"/>
  <c r="AR636" i="1" s="1"/>
  <c r="AQ637" i="1"/>
  <c r="AR637" i="1" s="1"/>
  <c r="AQ638" i="1"/>
  <c r="AR638" i="1" s="1"/>
  <c r="AQ639" i="1"/>
  <c r="AR639" i="1" s="1"/>
  <c r="AQ640" i="1"/>
  <c r="AR640" i="1" s="1"/>
  <c r="AQ643" i="1"/>
  <c r="AR643" i="1" s="1"/>
  <c r="AQ644" i="1"/>
  <c r="AR644" i="1" s="1"/>
  <c r="AQ641" i="1"/>
  <c r="AR641" i="1" s="1"/>
  <c r="AQ642" i="1"/>
  <c r="AR642" i="1" s="1"/>
  <c r="AQ645" i="1"/>
  <c r="AR645" i="1" s="1"/>
  <c r="AQ649" i="1"/>
  <c r="AR649" i="1" s="1"/>
  <c r="AQ648" i="1"/>
  <c r="AR648" i="1" s="1"/>
  <c r="AQ646" i="1"/>
  <c r="AR646" i="1" s="1"/>
  <c r="AQ647" i="1"/>
  <c r="AR647" i="1" s="1"/>
  <c r="AQ650" i="1"/>
  <c r="AR650" i="1" s="1"/>
  <c r="AQ651" i="1"/>
  <c r="AR651" i="1" s="1"/>
  <c r="AQ652" i="1"/>
  <c r="AR652" i="1" s="1"/>
  <c r="AQ653" i="1"/>
  <c r="AR653" i="1" s="1"/>
  <c r="AQ654" i="1"/>
  <c r="AR654" i="1" s="1"/>
  <c r="AQ656" i="1"/>
  <c r="AR656" i="1" s="1"/>
  <c r="AQ657" i="1"/>
  <c r="AR657" i="1" s="1"/>
  <c r="AQ660" i="1"/>
  <c r="AR660" i="1" s="1"/>
  <c r="AQ661" i="1"/>
  <c r="AR661" i="1" s="1"/>
  <c r="AQ658" i="1"/>
  <c r="AR658" i="1" s="1"/>
  <c r="AQ659" i="1"/>
  <c r="AR659" i="1" s="1"/>
  <c r="AQ664" i="1"/>
  <c r="AR664" i="1" s="1"/>
  <c r="AQ662" i="1"/>
  <c r="AR662" i="1" s="1"/>
  <c r="AQ663" i="1"/>
  <c r="AR663" i="1" s="1"/>
  <c r="AQ668" i="1"/>
  <c r="AR668" i="1" s="1"/>
  <c r="AQ669" i="1"/>
  <c r="AR669" i="1" s="1"/>
  <c r="AQ665" i="1"/>
  <c r="AR665" i="1" s="1"/>
  <c r="AQ666" i="1"/>
  <c r="AR666" i="1" s="1"/>
  <c r="AQ667" i="1"/>
  <c r="AR667" i="1" s="1"/>
  <c r="AQ672" i="1"/>
  <c r="AR672" i="1" s="1"/>
  <c r="AQ670" i="1"/>
  <c r="AR670" i="1" s="1"/>
  <c r="AQ671" i="1"/>
  <c r="AR671" i="1" s="1"/>
  <c r="AQ673" i="1"/>
  <c r="AR673" i="1" s="1"/>
  <c r="AQ674" i="1"/>
  <c r="AR674" i="1" s="1"/>
  <c r="AQ675" i="1"/>
  <c r="AR675" i="1" s="1"/>
  <c r="AQ676" i="1"/>
  <c r="AR676" i="1" s="1"/>
  <c r="AQ677" i="1"/>
  <c r="AR677" i="1" s="1"/>
  <c r="AQ678" i="1"/>
  <c r="AR678" i="1" s="1"/>
  <c r="AQ679" i="1"/>
  <c r="AR679" i="1" s="1"/>
  <c r="AQ680" i="1"/>
  <c r="AR680" i="1" s="1"/>
  <c r="AQ681" i="1"/>
  <c r="AR681" i="1" s="1"/>
  <c r="AQ682" i="1"/>
  <c r="AR682" i="1" s="1"/>
  <c r="AQ683" i="1"/>
  <c r="AR683" i="1" s="1"/>
  <c r="AQ684" i="1"/>
  <c r="AR684" i="1" s="1"/>
  <c r="AQ685" i="1"/>
  <c r="AR685" i="1" s="1"/>
  <c r="AQ689" i="1"/>
  <c r="AR689" i="1" s="1"/>
  <c r="AQ690" i="1"/>
  <c r="AR690" i="1" s="1"/>
  <c r="AQ686" i="1"/>
  <c r="AR686" i="1" s="1"/>
  <c r="AQ691" i="1"/>
  <c r="AR691" i="1" s="1"/>
  <c r="AQ694" i="1"/>
  <c r="AR694" i="1" s="1"/>
  <c r="AQ695" i="1"/>
  <c r="AR695" i="1" s="1"/>
  <c r="AQ692" i="1"/>
  <c r="AR692" i="1" s="1"/>
  <c r="AQ693" i="1"/>
  <c r="AR693" i="1" s="1"/>
  <c r="AQ696" i="1"/>
  <c r="AR696" i="1" s="1"/>
  <c r="AQ697" i="1"/>
  <c r="AR697" i="1" s="1"/>
  <c r="AQ698" i="1"/>
  <c r="AR698" i="1" s="1"/>
  <c r="AQ699" i="1"/>
  <c r="AR699" i="1" s="1"/>
  <c r="AQ701" i="1"/>
  <c r="AR701" i="1" s="1"/>
  <c r="AQ702" i="1"/>
  <c r="AR702" i="1" s="1"/>
  <c r="AQ703" i="1"/>
  <c r="AR703" i="1" s="1"/>
  <c r="AQ704" i="1"/>
  <c r="AR704" i="1" s="1"/>
  <c r="AQ705" i="1"/>
  <c r="AR705" i="1" s="1"/>
  <c r="AW553" i="1"/>
  <c r="AF553" i="1" s="1"/>
  <c r="AW554" i="1"/>
  <c r="AW558" i="1"/>
  <c r="AF558" i="1" s="1"/>
  <c r="AW555" i="1"/>
  <c r="AX555" i="1" s="1"/>
  <c r="AW556" i="1"/>
  <c r="AX556" i="1" s="1"/>
  <c r="AW557" i="1"/>
  <c r="AF557" i="1" s="1"/>
  <c r="AW561" i="1"/>
  <c r="AX561" i="1" s="1"/>
  <c r="AW559" i="1"/>
  <c r="AF559" i="1" s="1"/>
  <c r="AW560" i="1"/>
  <c r="AF560" i="1" s="1"/>
  <c r="AW564" i="1"/>
  <c r="AW562" i="1"/>
  <c r="AF562" i="1" s="1"/>
  <c r="AW563" i="1"/>
  <c r="AX563" i="1" s="1"/>
  <c r="AW568" i="1"/>
  <c r="AF568" i="1" s="1"/>
  <c r="AW567" i="1"/>
  <c r="AF567" i="1" s="1"/>
  <c r="AW569" i="1"/>
  <c r="AX569" i="1" s="1"/>
  <c r="AW565" i="1"/>
  <c r="AF565" i="1" s="1"/>
  <c r="AW566" i="1"/>
  <c r="AF566" i="1" s="1"/>
  <c r="AW570" i="1"/>
  <c r="AW571" i="1"/>
  <c r="AF571" i="1" s="1"/>
  <c r="AW572" i="1"/>
  <c r="AX572" i="1" s="1"/>
  <c r="AW597" i="1"/>
  <c r="AX597" i="1" s="1"/>
  <c r="AW598" i="1"/>
  <c r="AF598" i="1" s="1"/>
  <c r="AW602" i="1"/>
  <c r="BA602" i="1" s="1"/>
  <c r="AW603" i="1"/>
  <c r="AF603" i="1" s="1"/>
  <c r="AW607" i="1"/>
  <c r="AF607" i="1" s="1"/>
  <c r="AW608" i="1"/>
  <c r="AW609" i="1"/>
  <c r="AF609" i="1" s="1"/>
  <c r="AW616" i="1"/>
  <c r="AX616" i="1" s="1"/>
  <c r="AW612" i="1"/>
  <c r="AX612" i="1" s="1"/>
  <c r="AW613" i="1"/>
  <c r="AF613" i="1" s="1"/>
  <c r="AW619" i="1"/>
  <c r="AX619" i="1" s="1"/>
  <c r="AW620" i="1"/>
  <c r="AF620" i="1" s="1"/>
  <c r="AW617" i="1"/>
  <c r="AF617" i="1" s="1"/>
  <c r="AW618" i="1"/>
  <c r="AW622" i="1"/>
  <c r="AF622" i="1" s="1"/>
  <c r="AW623" i="1"/>
  <c r="AX623" i="1" s="1"/>
  <c r="AW621" i="1"/>
  <c r="AF621" i="1" s="1"/>
  <c r="AW624" i="1"/>
  <c r="AF624" i="1" s="1"/>
  <c r="AW625" i="1"/>
  <c r="AX625" i="1" s="1"/>
  <c r="AW626" i="1"/>
  <c r="AF626" i="1" s="1"/>
  <c r="AW629" i="1"/>
  <c r="AF629" i="1" s="1"/>
  <c r="AW627" i="1"/>
  <c r="AX627" i="1" s="1"/>
  <c r="AW628" i="1"/>
  <c r="AF628" i="1" s="1"/>
  <c r="AW630" i="1"/>
  <c r="AX630" i="1" s="1"/>
  <c r="AW633" i="1"/>
  <c r="AX633" i="1" s="1"/>
  <c r="AW631" i="1"/>
  <c r="AF631" i="1" s="1"/>
  <c r="AW632" i="1"/>
  <c r="AX632" i="1" s="1"/>
  <c r="AW634" i="1"/>
  <c r="AF634" i="1" s="1"/>
  <c r="AW635" i="1"/>
  <c r="AF635" i="1" s="1"/>
  <c r="AW636" i="1"/>
  <c r="AX636" i="1" s="1"/>
  <c r="AW637" i="1"/>
  <c r="BA637" i="1" s="1"/>
  <c r="AW638" i="1"/>
  <c r="AX638" i="1" s="1"/>
  <c r="AW639" i="1"/>
  <c r="AF639" i="1" s="1"/>
  <c r="AW640" i="1"/>
  <c r="AF640" i="1" s="1"/>
  <c r="AW643" i="1"/>
  <c r="AX643" i="1" s="1"/>
  <c r="AW644" i="1"/>
  <c r="AF644" i="1" s="1"/>
  <c r="AW641" i="1"/>
  <c r="AF641" i="1" s="1"/>
  <c r="AW642" i="1"/>
  <c r="AX642" i="1" s="1"/>
  <c r="AW645" i="1"/>
  <c r="AF645" i="1" s="1"/>
  <c r="AW649" i="1"/>
  <c r="AX649" i="1" s="1"/>
  <c r="AW648" i="1"/>
  <c r="AF648" i="1" s="1"/>
  <c r="AW646" i="1"/>
  <c r="AF646" i="1" s="1"/>
  <c r="AW647" i="1"/>
  <c r="AX647" i="1" s="1"/>
  <c r="AW650" i="1"/>
  <c r="AF650" i="1" s="1"/>
  <c r="AW651" i="1"/>
  <c r="AF651" i="1" s="1"/>
  <c r="AW652" i="1"/>
  <c r="AX652" i="1" s="1"/>
  <c r="AW653" i="1"/>
  <c r="AX653" i="1" s="1"/>
  <c r="AW654" i="1"/>
  <c r="AX654" i="1" s="1"/>
  <c r="AW656" i="1"/>
  <c r="AX656" i="1" s="1"/>
  <c r="AW657" i="1"/>
  <c r="AF657" i="1" s="1"/>
  <c r="AW660" i="1"/>
  <c r="BA660" i="1" s="1"/>
  <c r="AW661" i="1"/>
  <c r="AF661" i="1" s="1"/>
  <c r="AW658" i="1"/>
  <c r="AF658" i="1" s="1"/>
  <c r="AW659" i="1"/>
  <c r="AW664" i="1"/>
  <c r="AF664" i="1" s="1"/>
  <c r="AW662" i="1"/>
  <c r="AX662" i="1" s="1"/>
  <c r="AW663" i="1"/>
  <c r="AF663" i="1" s="1"/>
  <c r="AW668" i="1"/>
  <c r="AF668" i="1" s="1"/>
  <c r="AW669" i="1"/>
  <c r="AX669" i="1" s="1"/>
  <c r="AW665" i="1"/>
  <c r="AF665" i="1" s="1"/>
  <c r="AW666" i="1"/>
  <c r="AF666" i="1" s="1"/>
  <c r="AW667" i="1"/>
  <c r="AX667" i="1" s="1"/>
  <c r="AW672" i="1"/>
  <c r="AF672" i="1" s="1"/>
  <c r="AW670" i="1"/>
  <c r="AX670" i="1" s="1"/>
  <c r="AW671" i="1"/>
  <c r="AX671" i="1" s="1"/>
  <c r="AW673" i="1"/>
  <c r="AF673" i="1" s="1"/>
  <c r="AW674" i="1"/>
  <c r="BA674" i="1" s="1"/>
  <c r="AW675" i="1"/>
  <c r="AF675" i="1" s="1"/>
  <c r="AW676" i="1"/>
  <c r="AF676" i="1" s="1"/>
  <c r="AW677" i="1"/>
  <c r="AW678" i="1"/>
  <c r="AF678" i="1" s="1"/>
  <c r="AW679" i="1"/>
  <c r="AX679" i="1" s="1"/>
  <c r="AW680" i="1"/>
  <c r="AX680" i="1" s="1"/>
  <c r="AW681" i="1"/>
  <c r="AF681" i="1" s="1"/>
  <c r="AW682" i="1"/>
  <c r="AX682" i="1" s="1"/>
  <c r="AW683" i="1"/>
  <c r="AF683" i="1" s="1"/>
  <c r="AW684" i="1"/>
  <c r="AF684" i="1" s="1"/>
  <c r="AW685" i="1"/>
  <c r="AX685" i="1" s="1"/>
  <c r="AW689" i="1"/>
  <c r="AF689" i="1" s="1"/>
  <c r="AW690" i="1"/>
  <c r="AX690" i="1" s="1"/>
  <c r="AW686" i="1"/>
  <c r="AF686" i="1" s="1"/>
  <c r="AW691" i="1"/>
  <c r="AF691" i="1" s="1"/>
  <c r="AW694" i="1"/>
  <c r="AX694" i="1" s="1"/>
  <c r="AW695" i="1"/>
  <c r="AF695" i="1" s="1"/>
  <c r="AW692" i="1"/>
  <c r="AF692" i="1" s="1"/>
  <c r="AW693" i="1"/>
  <c r="AX693" i="1" s="1"/>
  <c r="AW696" i="1"/>
  <c r="AF696" i="1" s="1"/>
  <c r="AW697" i="1"/>
  <c r="AX697" i="1" s="1"/>
  <c r="AW698" i="1"/>
  <c r="AX698" i="1" s="1"/>
  <c r="AW699" i="1"/>
  <c r="AF699" i="1" s="1"/>
  <c r="AW701" i="1"/>
  <c r="AX701" i="1" s="1"/>
  <c r="AW702" i="1"/>
  <c r="AF702" i="1" s="1"/>
  <c r="AW703" i="1"/>
  <c r="AF703" i="1" s="1"/>
  <c r="AW704" i="1"/>
  <c r="AX704" i="1" s="1"/>
  <c r="AW705" i="1"/>
  <c r="AF705" i="1" s="1"/>
  <c r="AY553" i="1"/>
  <c r="AZ553" i="1" s="1"/>
  <c r="AY554" i="1"/>
  <c r="AZ554" i="1" s="1"/>
  <c r="AY558" i="1"/>
  <c r="AZ558" i="1" s="1"/>
  <c r="AY555" i="1"/>
  <c r="AZ555" i="1" s="1"/>
  <c r="AY556" i="1"/>
  <c r="AZ556" i="1" s="1"/>
  <c r="AY557" i="1"/>
  <c r="AZ557" i="1" s="1"/>
  <c r="AY561" i="1"/>
  <c r="AZ561" i="1" s="1"/>
  <c r="AY559" i="1"/>
  <c r="AZ559" i="1" s="1"/>
  <c r="AY560" i="1"/>
  <c r="AZ560" i="1" s="1"/>
  <c r="AY564" i="1"/>
  <c r="AZ564" i="1" s="1"/>
  <c r="AY562" i="1"/>
  <c r="AZ562" i="1" s="1"/>
  <c r="AY563" i="1"/>
  <c r="AZ563" i="1" s="1"/>
  <c r="AY568" i="1"/>
  <c r="AZ568" i="1" s="1"/>
  <c r="AY567" i="1"/>
  <c r="AZ567" i="1" s="1"/>
  <c r="AY569" i="1"/>
  <c r="AZ569" i="1" s="1"/>
  <c r="AY565" i="1"/>
  <c r="AZ565" i="1" s="1"/>
  <c r="AY566" i="1"/>
  <c r="AZ566" i="1" s="1"/>
  <c r="AY570" i="1"/>
  <c r="AZ570" i="1" s="1"/>
  <c r="AY571" i="1"/>
  <c r="AZ571" i="1" s="1"/>
  <c r="AY572" i="1"/>
  <c r="AZ572" i="1" s="1"/>
  <c r="AY597" i="1"/>
  <c r="AZ597" i="1" s="1"/>
  <c r="AY598" i="1"/>
  <c r="AZ598" i="1" s="1"/>
  <c r="AY602" i="1"/>
  <c r="AZ602" i="1" s="1"/>
  <c r="AY603" i="1"/>
  <c r="AZ603" i="1" s="1"/>
  <c r="AY607" i="1"/>
  <c r="AZ607" i="1" s="1"/>
  <c r="AY608" i="1"/>
  <c r="AZ608" i="1" s="1"/>
  <c r="AY609" i="1"/>
  <c r="AZ609" i="1" s="1"/>
  <c r="AY616" i="1"/>
  <c r="AZ616" i="1" s="1"/>
  <c r="AY612" i="1"/>
  <c r="AZ612" i="1" s="1"/>
  <c r="AY613" i="1"/>
  <c r="AZ613" i="1" s="1"/>
  <c r="AY619" i="1"/>
  <c r="AZ619" i="1" s="1"/>
  <c r="AY620" i="1"/>
  <c r="AZ620" i="1" s="1"/>
  <c r="AY617" i="1"/>
  <c r="AZ617" i="1" s="1"/>
  <c r="AY618" i="1"/>
  <c r="AZ618" i="1" s="1"/>
  <c r="AY622" i="1"/>
  <c r="AZ622" i="1" s="1"/>
  <c r="AY623" i="1"/>
  <c r="AZ623" i="1" s="1"/>
  <c r="AY621" i="1"/>
  <c r="AZ621" i="1" s="1"/>
  <c r="AY624" i="1"/>
  <c r="AZ624" i="1" s="1"/>
  <c r="AY625" i="1"/>
  <c r="AZ625" i="1" s="1"/>
  <c r="AY626" i="1"/>
  <c r="AZ626" i="1" s="1"/>
  <c r="AY629" i="1"/>
  <c r="AZ629" i="1" s="1"/>
  <c r="AY627" i="1"/>
  <c r="AZ627" i="1" s="1"/>
  <c r="AY628" i="1"/>
  <c r="AZ628" i="1" s="1"/>
  <c r="AY630" i="1"/>
  <c r="AZ630" i="1" s="1"/>
  <c r="AY633" i="1"/>
  <c r="AZ633" i="1" s="1"/>
  <c r="AY631" i="1"/>
  <c r="AZ631" i="1" s="1"/>
  <c r="AY632" i="1"/>
  <c r="AZ632" i="1" s="1"/>
  <c r="AY634" i="1"/>
  <c r="AZ634" i="1" s="1"/>
  <c r="AY635" i="1"/>
  <c r="AZ635" i="1" s="1"/>
  <c r="AY636" i="1"/>
  <c r="AZ636" i="1" s="1"/>
  <c r="AY637" i="1"/>
  <c r="AZ637" i="1" s="1"/>
  <c r="AY638" i="1"/>
  <c r="AZ638" i="1" s="1"/>
  <c r="AY639" i="1"/>
  <c r="AZ639" i="1" s="1"/>
  <c r="AY640" i="1"/>
  <c r="AZ640" i="1" s="1"/>
  <c r="AY643" i="1"/>
  <c r="AZ643" i="1" s="1"/>
  <c r="AY644" i="1"/>
  <c r="AZ644" i="1" s="1"/>
  <c r="AY641" i="1"/>
  <c r="AZ641" i="1" s="1"/>
  <c r="AY642" i="1"/>
  <c r="AZ642" i="1" s="1"/>
  <c r="AY645" i="1"/>
  <c r="AZ645" i="1" s="1"/>
  <c r="AY649" i="1"/>
  <c r="AZ649" i="1" s="1"/>
  <c r="AY648" i="1"/>
  <c r="AZ648" i="1" s="1"/>
  <c r="AY646" i="1"/>
  <c r="AZ646" i="1" s="1"/>
  <c r="AY647" i="1"/>
  <c r="AZ647" i="1" s="1"/>
  <c r="AY650" i="1"/>
  <c r="AZ650" i="1" s="1"/>
  <c r="AY651" i="1"/>
  <c r="AZ651" i="1" s="1"/>
  <c r="AY652" i="1"/>
  <c r="AZ652" i="1" s="1"/>
  <c r="AY653" i="1"/>
  <c r="AZ653" i="1" s="1"/>
  <c r="AY654" i="1"/>
  <c r="AZ654" i="1" s="1"/>
  <c r="AY656" i="1"/>
  <c r="AZ656" i="1" s="1"/>
  <c r="AY657" i="1"/>
  <c r="AZ657" i="1" s="1"/>
  <c r="AY660" i="1"/>
  <c r="AZ660" i="1" s="1"/>
  <c r="AY661" i="1"/>
  <c r="AZ661" i="1" s="1"/>
  <c r="AY658" i="1"/>
  <c r="AZ658" i="1" s="1"/>
  <c r="AY659" i="1"/>
  <c r="AZ659" i="1" s="1"/>
  <c r="AY664" i="1"/>
  <c r="AZ664" i="1" s="1"/>
  <c r="AY662" i="1"/>
  <c r="AZ662" i="1" s="1"/>
  <c r="AY663" i="1"/>
  <c r="AZ663" i="1" s="1"/>
  <c r="AY668" i="1"/>
  <c r="AZ668" i="1" s="1"/>
  <c r="AY669" i="1"/>
  <c r="AZ669" i="1" s="1"/>
  <c r="AY665" i="1"/>
  <c r="AZ665" i="1" s="1"/>
  <c r="AY666" i="1"/>
  <c r="AZ666" i="1" s="1"/>
  <c r="AY667" i="1"/>
  <c r="AZ667" i="1" s="1"/>
  <c r="AY672" i="1"/>
  <c r="AZ672" i="1" s="1"/>
  <c r="AY670" i="1"/>
  <c r="AZ670" i="1" s="1"/>
  <c r="AY671" i="1"/>
  <c r="AZ671" i="1" s="1"/>
  <c r="AY673" i="1"/>
  <c r="AZ673" i="1" s="1"/>
  <c r="AY674" i="1"/>
  <c r="AZ674" i="1" s="1"/>
  <c r="AY675" i="1"/>
  <c r="AZ675" i="1" s="1"/>
  <c r="AY676" i="1"/>
  <c r="AZ676" i="1" s="1"/>
  <c r="AY677" i="1"/>
  <c r="AZ677" i="1" s="1"/>
  <c r="AY678" i="1"/>
  <c r="AZ678" i="1" s="1"/>
  <c r="AY679" i="1"/>
  <c r="AZ679" i="1" s="1"/>
  <c r="AY680" i="1"/>
  <c r="AZ680" i="1" s="1"/>
  <c r="AY681" i="1"/>
  <c r="AZ681" i="1" s="1"/>
  <c r="AY682" i="1"/>
  <c r="AZ682" i="1" s="1"/>
  <c r="AY683" i="1"/>
  <c r="AZ683" i="1" s="1"/>
  <c r="AY684" i="1"/>
  <c r="AZ684" i="1" s="1"/>
  <c r="AY685" i="1"/>
  <c r="AZ685" i="1" s="1"/>
  <c r="AY689" i="1"/>
  <c r="AZ689" i="1" s="1"/>
  <c r="AY690" i="1"/>
  <c r="AZ690" i="1" s="1"/>
  <c r="AY686" i="1"/>
  <c r="AZ686" i="1" s="1"/>
  <c r="AY691" i="1"/>
  <c r="AZ691" i="1" s="1"/>
  <c r="AY694" i="1"/>
  <c r="AZ694" i="1" s="1"/>
  <c r="AY695" i="1"/>
  <c r="AZ695" i="1" s="1"/>
  <c r="AY692" i="1"/>
  <c r="AZ692" i="1" s="1"/>
  <c r="AY693" i="1"/>
  <c r="AZ693" i="1" s="1"/>
  <c r="AY696" i="1"/>
  <c r="AZ696" i="1" s="1"/>
  <c r="AY697" i="1"/>
  <c r="AZ697" i="1" s="1"/>
  <c r="AY698" i="1"/>
  <c r="AZ698" i="1" s="1"/>
  <c r="AY699" i="1"/>
  <c r="AZ699" i="1" s="1"/>
  <c r="AY701" i="1"/>
  <c r="AZ701" i="1" s="1"/>
  <c r="AY702" i="1"/>
  <c r="AZ702" i="1" s="1"/>
  <c r="AY703" i="1"/>
  <c r="AZ703" i="1" s="1"/>
  <c r="AY704" i="1"/>
  <c r="AZ704" i="1" s="1"/>
  <c r="AY705" i="1"/>
  <c r="AZ705" i="1" s="1"/>
  <c r="BE553" i="1"/>
  <c r="BE554" i="1"/>
  <c r="BE558" i="1"/>
  <c r="BE555" i="1"/>
  <c r="BE556" i="1"/>
  <c r="BE557" i="1"/>
  <c r="BE561" i="1"/>
  <c r="BE559" i="1"/>
  <c r="BE560" i="1"/>
  <c r="BE564" i="1"/>
  <c r="BE562" i="1"/>
  <c r="BE563" i="1"/>
  <c r="BE568" i="1"/>
  <c r="BE567" i="1"/>
  <c r="BE569" i="1"/>
  <c r="BE565" i="1"/>
  <c r="BE566" i="1"/>
  <c r="BE570" i="1"/>
  <c r="BE571" i="1"/>
  <c r="BE572" i="1"/>
  <c r="BE597" i="1"/>
  <c r="BE598" i="1"/>
  <c r="BE602" i="1"/>
  <c r="BE603" i="1"/>
  <c r="BE607" i="1"/>
  <c r="BE608" i="1"/>
  <c r="BE609" i="1"/>
  <c r="BE616" i="1"/>
  <c r="BE612" i="1"/>
  <c r="BE613" i="1"/>
  <c r="BE619" i="1"/>
  <c r="BE620" i="1"/>
  <c r="BE617" i="1"/>
  <c r="BE618" i="1"/>
  <c r="BE622" i="1"/>
  <c r="BE623" i="1"/>
  <c r="BE621" i="1"/>
  <c r="BE624" i="1"/>
  <c r="BE625" i="1"/>
  <c r="BE626" i="1"/>
  <c r="BE629" i="1"/>
  <c r="BE627" i="1"/>
  <c r="BE628" i="1"/>
  <c r="BE630" i="1"/>
  <c r="BE633" i="1"/>
  <c r="BE631" i="1"/>
  <c r="BE632" i="1"/>
  <c r="BE634" i="1"/>
  <c r="BE635" i="1"/>
  <c r="BE636" i="1"/>
  <c r="BE637" i="1"/>
  <c r="BE638" i="1"/>
  <c r="BE639" i="1"/>
  <c r="BE640" i="1"/>
  <c r="BE643" i="1"/>
  <c r="BE644" i="1"/>
  <c r="BE641" i="1"/>
  <c r="BE642" i="1"/>
  <c r="BE645" i="1"/>
  <c r="BE649" i="1"/>
  <c r="BE648" i="1"/>
  <c r="BE646" i="1"/>
  <c r="BE647" i="1"/>
  <c r="BE650" i="1"/>
  <c r="BE651" i="1"/>
  <c r="BE652" i="1"/>
  <c r="BE653" i="1"/>
  <c r="BE654" i="1"/>
  <c r="BE656" i="1"/>
  <c r="BE657" i="1"/>
  <c r="BE660" i="1"/>
  <c r="BE661" i="1"/>
  <c r="BE658" i="1"/>
  <c r="BE659" i="1"/>
  <c r="BE664" i="1"/>
  <c r="BE662" i="1"/>
  <c r="BE663" i="1"/>
  <c r="BE668" i="1"/>
  <c r="BE669" i="1"/>
  <c r="BE665" i="1"/>
  <c r="BE666" i="1"/>
  <c r="BE667" i="1"/>
  <c r="BE672" i="1"/>
  <c r="BE670" i="1"/>
  <c r="BE671" i="1"/>
  <c r="BE673" i="1"/>
  <c r="BE674" i="1"/>
  <c r="BE675" i="1"/>
  <c r="BE676" i="1"/>
  <c r="BE677" i="1"/>
  <c r="BE678" i="1"/>
  <c r="BE679" i="1"/>
  <c r="BE680" i="1"/>
  <c r="BE681" i="1"/>
  <c r="BE682" i="1"/>
  <c r="BE683" i="1"/>
  <c r="BE684" i="1"/>
  <c r="BE685" i="1"/>
  <c r="BE689" i="1"/>
  <c r="BE690" i="1"/>
  <c r="BE686" i="1"/>
  <c r="BE691" i="1"/>
  <c r="BE694" i="1"/>
  <c r="BE695" i="1"/>
  <c r="BE692" i="1"/>
  <c r="BE693" i="1"/>
  <c r="BE696" i="1"/>
  <c r="BE697" i="1"/>
  <c r="BE698" i="1"/>
  <c r="BE699" i="1"/>
  <c r="BE701" i="1"/>
  <c r="BE702" i="1"/>
  <c r="BE703" i="1"/>
  <c r="BE704" i="1"/>
  <c r="BE705" i="1"/>
  <c r="BF553" i="1"/>
  <c r="BF554" i="1"/>
  <c r="BF558" i="1"/>
  <c r="BF555" i="1"/>
  <c r="BF556" i="1"/>
  <c r="BF557" i="1"/>
  <c r="BF561" i="1"/>
  <c r="BF559" i="1"/>
  <c r="BF560" i="1"/>
  <c r="BF564" i="1"/>
  <c r="BF562" i="1"/>
  <c r="BF563" i="1"/>
  <c r="BF568" i="1"/>
  <c r="BF567" i="1"/>
  <c r="BF569" i="1"/>
  <c r="BF565" i="1"/>
  <c r="BF566" i="1"/>
  <c r="BF570" i="1"/>
  <c r="BF571" i="1"/>
  <c r="BF572" i="1"/>
  <c r="BF597" i="1"/>
  <c r="BF598" i="1"/>
  <c r="BF602" i="1"/>
  <c r="BF603" i="1"/>
  <c r="BF607" i="1"/>
  <c r="BF608" i="1"/>
  <c r="BF609" i="1"/>
  <c r="BF616" i="1"/>
  <c r="BF612" i="1"/>
  <c r="BF613" i="1"/>
  <c r="BF619" i="1"/>
  <c r="BF620" i="1"/>
  <c r="BF617" i="1"/>
  <c r="BF618" i="1"/>
  <c r="BF622" i="1"/>
  <c r="BF623" i="1"/>
  <c r="BF621" i="1"/>
  <c r="BF624" i="1"/>
  <c r="BF625" i="1"/>
  <c r="BF626" i="1"/>
  <c r="BF629" i="1"/>
  <c r="BF627" i="1"/>
  <c r="BF628" i="1"/>
  <c r="BF630" i="1"/>
  <c r="BF633" i="1"/>
  <c r="BF631" i="1"/>
  <c r="BF632" i="1"/>
  <c r="BF634" i="1"/>
  <c r="BF635" i="1"/>
  <c r="BF636" i="1"/>
  <c r="BF637" i="1"/>
  <c r="BF638" i="1"/>
  <c r="BF639" i="1"/>
  <c r="BF640" i="1"/>
  <c r="BF643" i="1"/>
  <c r="BF644" i="1"/>
  <c r="BF641" i="1"/>
  <c r="BF642" i="1"/>
  <c r="BF645" i="1"/>
  <c r="BF649" i="1"/>
  <c r="BF648" i="1"/>
  <c r="BF646" i="1"/>
  <c r="BF647" i="1"/>
  <c r="BF650" i="1"/>
  <c r="BF651" i="1"/>
  <c r="BF652" i="1"/>
  <c r="BF653" i="1"/>
  <c r="BF654" i="1"/>
  <c r="BF656" i="1"/>
  <c r="BF657" i="1"/>
  <c r="BF660" i="1"/>
  <c r="BF661" i="1"/>
  <c r="BF658" i="1"/>
  <c r="BF659" i="1"/>
  <c r="BF664" i="1"/>
  <c r="BF662" i="1"/>
  <c r="BF663" i="1"/>
  <c r="BF668" i="1"/>
  <c r="BF669" i="1"/>
  <c r="BF665" i="1"/>
  <c r="BF666" i="1"/>
  <c r="BF667" i="1"/>
  <c r="BF672" i="1"/>
  <c r="BF670" i="1"/>
  <c r="BF671" i="1"/>
  <c r="BF673" i="1"/>
  <c r="BF674" i="1"/>
  <c r="BF675" i="1"/>
  <c r="BF676" i="1"/>
  <c r="BF677" i="1"/>
  <c r="BF678" i="1"/>
  <c r="BF679" i="1"/>
  <c r="BF680" i="1"/>
  <c r="BF681" i="1"/>
  <c r="BF682" i="1"/>
  <c r="BF683" i="1"/>
  <c r="BF684" i="1"/>
  <c r="BF685" i="1"/>
  <c r="BF689" i="1"/>
  <c r="BF690" i="1"/>
  <c r="BF686" i="1"/>
  <c r="BF691" i="1"/>
  <c r="BF694" i="1"/>
  <c r="BF695" i="1"/>
  <c r="BF692" i="1"/>
  <c r="BF693" i="1"/>
  <c r="BF696" i="1"/>
  <c r="BF697" i="1"/>
  <c r="BF698" i="1"/>
  <c r="BF699" i="1"/>
  <c r="BF701" i="1"/>
  <c r="BF702" i="1"/>
  <c r="BF703" i="1"/>
  <c r="BF704" i="1"/>
  <c r="BF705" i="1"/>
  <c r="Z573" i="1"/>
  <c r="Z574" i="1"/>
  <c r="AA573" i="1"/>
  <c r="AS573" i="1" s="1"/>
  <c r="AA574" i="1"/>
  <c r="AS574" i="1" s="1"/>
  <c r="AB573" i="1"/>
  <c r="AB574" i="1"/>
  <c r="AC573" i="1"/>
  <c r="AD573" i="1" s="1"/>
  <c r="AC574" i="1"/>
  <c r="AD574" i="1" s="1"/>
  <c r="AE573" i="1"/>
  <c r="AE574" i="1"/>
  <c r="AG573" i="1"/>
  <c r="AG574" i="1"/>
  <c r="AJ574" i="1" s="1"/>
  <c r="AL573" i="1"/>
  <c r="AM573" i="1" s="1"/>
  <c r="AL574" i="1"/>
  <c r="AM574" i="1" s="1"/>
  <c r="AN573" i="1"/>
  <c r="AO573" i="1" s="1"/>
  <c r="AN574" i="1"/>
  <c r="AO574" i="1" s="1"/>
  <c r="AQ573" i="1"/>
  <c r="AR573" i="1" s="1"/>
  <c r="AQ574" i="1"/>
  <c r="AR574" i="1" s="1"/>
  <c r="AW573" i="1"/>
  <c r="AF573" i="1" s="1"/>
  <c r="AW574" i="1"/>
  <c r="AF574" i="1" s="1"/>
  <c r="AY573" i="1"/>
  <c r="AZ573" i="1" s="1"/>
  <c r="AY574" i="1"/>
  <c r="AZ574" i="1" s="1"/>
  <c r="BE573" i="1"/>
  <c r="BE574" i="1"/>
  <c r="BF573" i="1"/>
  <c r="BF574" i="1"/>
  <c r="Z488" i="1"/>
  <c r="Z575" i="1"/>
  <c r="Z655" i="1"/>
  <c r="AA488" i="1"/>
  <c r="AS488" i="1" s="1"/>
  <c r="AA575" i="1"/>
  <c r="AS575" i="1" s="1"/>
  <c r="AA655" i="1"/>
  <c r="AS655" i="1" s="1"/>
  <c r="AB488" i="1"/>
  <c r="AB575" i="1"/>
  <c r="AB655" i="1"/>
  <c r="AC488" i="1"/>
  <c r="AD488" i="1" s="1"/>
  <c r="AC575" i="1"/>
  <c r="AD575" i="1" s="1"/>
  <c r="AC655" i="1"/>
  <c r="AD655" i="1" s="1"/>
  <c r="AE488" i="1"/>
  <c r="AE575" i="1"/>
  <c r="AE655" i="1"/>
  <c r="AG488" i="1"/>
  <c r="AG575" i="1"/>
  <c r="AJ575" i="1" s="1"/>
  <c r="AG655" i="1"/>
  <c r="AJ655" i="1" s="1"/>
  <c r="AL488" i="1"/>
  <c r="AP488" i="1" s="1"/>
  <c r="AL575" i="1"/>
  <c r="AM575" i="1" s="1"/>
  <c r="AL655" i="1"/>
  <c r="AM655" i="1" s="1"/>
  <c r="AN488" i="1"/>
  <c r="AO488" i="1" s="1"/>
  <c r="AN575" i="1"/>
  <c r="AO575" i="1" s="1"/>
  <c r="AN655" i="1"/>
  <c r="AO655" i="1" s="1"/>
  <c r="AQ488" i="1"/>
  <c r="AR488" i="1" s="1"/>
  <c r="AQ575" i="1"/>
  <c r="AR575" i="1" s="1"/>
  <c r="AQ655" i="1"/>
  <c r="AR655" i="1" s="1"/>
  <c r="AW488" i="1"/>
  <c r="AX488" i="1" s="1"/>
  <c r="AW575" i="1"/>
  <c r="AX575" i="1" s="1"/>
  <c r="AW655" i="1"/>
  <c r="AF655" i="1" s="1"/>
  <c r="AY488" i="1"/>
  <c r="AZ488" i="1" s="1"/>
  <c r="AY575" i="1"/>
  <c r="AZ575" i="1" s="1"/>
  <c r="AY655" i="1"/>
  <c r="AZ655" i="1" s="1"/>
  <c r="BE488" i="1"/>
  <c r="BE575" i="1"/>
  <c r="BE655" i="1"/>
  <c r="BF488" i="1"/>
  <c r="BF575" i="1"/>
  <c r="BF655" i="1"/>
  <c r="Z466" i="1"/>
  <c r="Z467" i="1"/>
  <c r="AA466" i="1"/>
  <c r="W466" i="1" s="1"/>
  <c r="AA467" i="1"/>
  <c r="W467" i="1" s="1"/>
  <c r="AB466" i="1"/>
  <c r="AB467" i="1"/>
  <c r="AC466" i="1"/>
  <c r="AD466" i="1" s="1"/>
  <c r="AC467" i="1"/>
  <c r="AD467" i="1" s="1"/>
  <c r="AE466" i="1"/>
  <c r="AE467" i="1"/>
  <c r="AG466" i="1"/>
  <c r="AG467" i="1"/>
  <c r="AL466" i="1"/>
  <c r="AM466" i="1" s="1"/>
  <c r="AL467" i="1"/>
  <c r="AM467" i="1" s="1"/>
  <c r="AN466" i="1"/>
  <c r="AO466" i="1" s="1"/>
  <c r="AN467" i="1"/>
  <c r="AO467" i="1" s="1"/>
  <c r="AQ466" i="1"/>
  <c r="AR466" i="1" s="1"/>
  <c r="AQ467" i="1"/>
  <c r="AR467" i="1" s="1"/>
  <c r="AW466" i="1"/>
  <c r="AF466" i="1" s="1"/>
  <c r="AW467" i="1"/>
  <c r="AF467" i="1" s="1"/>
  <c r="AY466" i="1"/>
  <c r="AZ466" i="1" s="1"/>
  <c r="AY467" i="1"/>
  <c r="AZ467" i="1" s="1"/>
  <c r="BE466" i="1"/>
  <c r="BE467" i="1"/>
  <c r="BF466" i="1"/>
  <c r="BF467" i="1"/>
  <c r="Y2" i="1"/>
  <c r="Z576" i="1"/>
  <c r="Z577" i="1"/>
  <c r="Z578" i="1"/>
  <c r="Z579" i="1"/>
  <c r="Z580" i="1"/>
  <c r="Z581" i="1"/>
  <c r="Z582" i="1"/>
  <c r="Z583" i="1"/>
  <c r="Z584" i="1"/>
  <c r="Z585" i="1"/>
  <c r="Z586" i="1"/>
  <c r="Z587" i="1"/>
  <c r="Z588" i="1"/>
  <c r="Z589" i="1"/>
  <c r="Z590" i="1"/>
  <c r="Z591" i="1"/>
  <c r="Z592" i="1"/>
  <c r="Z593" i="1"/>
  <c r="Z594" i="1"/>
  <c r="Z595" i="1"/>
  <c r="Z596" i="1"/>
  <c r="Z599" i="1"/>
  <c r="Z600" i="1"/>
  <c r="Z601" i="1"/>
  <c r="Z604" i="1"/>
  <c r="Z605" i="1"/>
  <c r="Z606" i="1"/>
  <c r="Z610" i="1"/>
  <c r="Z611" i="1"/>
  <c r="Z614" i="1"/>
  <c r="Z615" i="1"/>
  <c r="AA576" i="1"/>
  <c r="AS576" i="1" s="1"/>
  <c r="AA577" i="1"/>
  <c r="X577" i="1" s="1"/>
  <c r="AA578" i="1"/>
  <c r="W578" i="1" s="1"/>
  <c r="AA579" i="1"/>
  <c r="AS579" i="1" s="1"/>
  <c r="AA580" i="1"/>
  <c r="AS580" i="1" s="1"/>
  <c r="AA581" i="1"/>
  <c r="X581" i="1" s="1"/>
  <c r="AA582" i="1"/>
  <c r="X582" i="1" s="1"/>
  <c r="AA583" i="1"/>
  <c r="X583" i="1" s="1"/>
  <c r="AA584" i="1"/>
  <c r="AS584" i="1" s="1"/>
  <c r="AA585" i="1"/>
  <c r="X585" i="1" s="1"/>
  <c r="AA586" i="1"/>
  <c r="W586" i="1" s="1"/>
  <c r="AA587" i="1"/>
  <c r="AS587" i="1" s="1"/>
  <c r="AA588" i="1"/>
  <c r="AS588" i="1" s="1"/>
  <c r="AA589" i="1"/>
  <c r="AS589" i="1" s="1"/>
  <c r="AV589" i="1" s="1"/>
  <c r="AA590" i="1"/>
  <c r="X590" i="1" s="1"/>
  <c r="AA591" i="1"/>
  <c r="X591" i="1" s="1"/>
  <c r="AA592" i="1"/>
  <c r="AS592" i="1" s="1"/>
  <c r="AA593" i="1"/>
  <c r="AS593" i="1" s="1"/>
  <c r="AA594" i="1"/>
  <c r="W594" i="1" s="1"/>
  <c r="AA595" i="1"/>
  <c r="AS595" i="1" s="1"/>
  <c r="AA596" i="1"/>
  <c r="AS596" i="1" s="1"/>
  <c r="AA599" i="1"/>
  <c r="X599" i="1" s="1"/>
  <c r="AA600" i="1"/>
  <c r="X600" i="1" s="1"/>
  <c r="AA601" i="1"/>
  <c r="X601" i="1" s="1"/>
  <c r="AA604" i="1"/>
  <c r="AS604" i="1" s="1"/>
  <c r="AA605" i="1"/>
  <c r="AS605" i="1" s="1"/>
  <c r="AT605" i="1" s="1"/>
  <c r="AA606" i="1"/>
  <c r="W606" i="1" s="1"/>
  <c r="AA610" i="1"/>
  <c r="AS610" i="1" s="1"/>
  <c r="AA611" i="1"/>
  <c r="AS611" i="1" s="1"/>
  <c r="AA614" i="1"/>
  <c r="X614" i="1" s="1"/>
  <c r="AA615" i="1"/>
  <c r="X615" i="1" s="1"/>
  <c r="AB576" i="1"/>
  <c r="AB577" i="1"/>
  <c r="AB578" i="1"/>
  <c r="AB579" i="1"/>
  <c r="AB580" i="1"/>
  <c r="AB581" i="1"/>
  <c r="AB582" i="1"/>
  <c r="AB583" i="1"/>
  <c r="AB584" i="1"/>
  <c r="AB585" i="1"/>
  <c r="AB586" i="1"/>
  <c r="AB587" i="1"/>
  <c r="AB588" i="1"/>
  <c r="AB589" i="1"/>
  <c r="AB590" i="1"/>
  <c r="AB591" i="1"/>
  <c r="AB592" i="1"/>
  <c r="AB593" i="1"/>
  <c r="AB594" i="1"/>
  <c r="AB595" i="1"/>
  <c r="AB596" i="1"/>
  <c r="AB599" i="1"/>
  <c r="AB600" i="1"/>
  <c r="AB601" i="1"/>
  <c r="AB604" i="1"/>
  <c r="AB605" i="1"/>
  <c r="AB606" i="1"/>
  <c r="AB610" i="1"/>
  <c r="AB611" i="1"/>
  <c r="AB614" i="1"/>
  <c r="AB615" i="1"/>
  <c r="AC576" i="1"/>
  <c r="AD576" i="1" s="1"/>
  <c r="AC577" i="1"/>
  <c r="AD577" i="1" s="1"/>
  <c r="AC578" i="1"/>
  <c r="AD578" i="1" s="1"/>
  <c r="AC579" i="1"/>
  <c r="AD579" i="1" s="1"/>
  <c r="AC580" i="1"/>
  <c r="AD580" i="1" s="1"/>
  <c r="AC581" i="1"/>
  <c r="AD581" i="1" s="1"/>
  <c r="AC582" i="1"/>
  <c r="AD582" i="1" s="1"/>
  <c r="AC583" i="1"/>
  <c r="AD583" i="1" s="1"/>
  <c r="AC584" i="1"/>
  <c r="AD584" i="1" s="1"/>
  <c r="AC585" i="1"/>
  <c r="AD585" i="1" s="1"/>
  <c r="AC586" i="1"/>
  <c r="AD586" i="1" s="1"/>
  <c r="AC587" i="1"/>
  <c r="AD587" i="1" s="1"/>
  <c r="AC588" i="1"/>
  <c r="AD588" i="1" s="1"/>
  <c r="AC589" i="1"/>
  <c r="AD589" i="1" s="1"/>
  <c r="AC590" i="1"/>
  <c r="AD590" i="1" s="1"/>
  <c r="AC591" i="1"/>
  <c r="AD591" i="1" s="1"/>
  <c r="AC592" i="1"/>
  <c r="AD592" i="1" s="1"/>
  <c r="AC593" i="1"/>
  <c r="AD593" i="1" s="1"/>
  <c r="AC594" i="1"/>
  <c r="AD594" i="1" s="1"/>
  <c r="AC595" i="1"/>
  <c r="AD595" i="1" s="1"/>
  <c r="AC596" i="1"/>
  <c r="AD596" i="1" s="1"/>
  <c r="AC599" i="1"/>
  <c r="AD599" i="1" s="1"/>
  <c r="AC600" i="1"/>
  <c r="AD600" i="1" s="1"/>
  <c r="AC601" i="1"/>
  <c r="AD601" i="1" s="1"/>
  <c r="AC604" i="1"/>
  <c r="AD604" i="1" s="1"/>
  <c r="AC605" i="1"/>
  <c r="AD605" i="1" s="1"/>
  <c r="AC606" i="1"/>
  <c r="AD606" i="1" s="1"/>
  <c r="AC610" i="1"/>
  <c r="AD610" i="1" s="1"/>
  <c r="AC611" i="1"/>
  <c r="AD611" i="1" s="1"/>
  <c r="AC614" i="1"/>
  <c r="AD614" i="1" s="1"/>
  <c r="AC615" i="1"/>
  <c r="AD615" i="1" s="1"/>
  <c r="AE576" i="1"/>
  <c r="AE577" i="1"/>
  <c r="AE578" i="1"/>
  <c r="AE579" i="1"/>
  <c r="AE580" i="1"/>
  <c r="AE581" i="1"/>
  <c r="AE582" i="1"/>
  <c r="AE583" i="1"/>
  <c r="AE584" i="1"/>
  <c r="AE585" i="1"/>
  <c r="AE586" i="1"/>
  <c r="AE587" i="1"/>
  <c r="AE588" i="1"/>
  <c r="AE589" i="1"/>
  <c r="AE590" i="1"/>
  <c r="AE591" i="1"/>
  <c r="AE592" i="1"/>
  <c r="AE593" i="1"/>
  <c r="AE594" i="1"/>
  <c r="AE595" i="1"/>
  <c r="AE596" i="1"/>
  <c r="AE599" i="1"/>
  <c r="AE600" i="1"/>
  <c r="AE601" i="1"/>
  <c r="AE604" i="1"/>
  <c r="AE605" i="1"/>
  <c r="AE606" i="1"/>
  <c r="AE610" i="1"/>
  <c r="AE611" i="1"/>
  <c r="AE614" i="1"/>
  <c r="AE615" i="1"/>
  <c r="AG576" i="1"/>
  <c r="AG577" i="1"/>
  <c r="AG578" i="1"/>
  <c r="AJ578" i="1" s="1"/>
  <c r="AG579" i="1"/>
  <c r="AJ579" i="1" s="1"/>
  <c r="AG580" i="1"/>
  <c r="AJ580" i="1" s="1"/>
  <c r="AG581" i="1"/>
  <c r="AG582" i="1"/>
  <c r="AJ582" i="1" s="1"/>
  <c r="AG583" i="1"/>
  <c r="AJ583" i="1" s="1"/>
  <c r="AG584" i="1"/>
  <c r="AG585" i="1"/>
  <c r="AG586" i="1"/>
  <c r="AJ586" i="1" s="1"/>
  <c r="AG587" i="1"/>
  <c r="AJ587" i="1" s="1"/>
  <c r="AG588" i="1"/>
  <c r="AG589" i="1"/>
  <c r="AG590" i="1"/>
  <c r="AJ590" i="1" s="1"/>
  <c r="AG591" i="1"/>
  <c r="AJ591" i="1" s="1"/>
  <c r="AG592" i="1"/>
  <c r="AG593" i="1"/>
  <c r="AG594" i="1"/>
  <c r="AJ594" i="1" s="1"/>
  <c r="AG595" i="1"/>
  <c r="AJ595" i="1" s="1"/>
  <c r="AG596" i="1"/>
  <c r="AG599" i="1"/>
  <c r="AG600" i="1"/>
  <c r="AJ600" i="1" s="1"/>
  <c r="AG601" i="1"/>
  <c r="AJ601" i="1" s="1"/>
  <c r="AG604" i="1"/>
  <c r="AG605" i="1"/>
  <c r="AG606" i="1"/>
  <c r="AJ606" i="1" s="1"/>
  <c r="AG610" i="1"/>
  <c r="AJ610" i="1" s="1"/>
  <c r="AG611" i="1"/>
  <c r="AG614" i="1"/>
  <c r="AG615" i="1"/>
  <c r="AJ615" i="1" s="1"/>
  <c r="AL576" i="1"/>
  <c r="AM576" i="1" s="1"/>
  <c r="AL577" i="1"/>
  <c r="AM577" i="1" s="1"/>
  <c r="AL578" i="1"/>
  <c r="AM578" i="1" s="1"/>
  <c r="AL579" i="1"/>
  <c r="AM579" i="1" s="1"/>
  <c r="AL580" i="1"/>
  <c r="AP580" i="1" s="1"/>
  <c r="AL581" i="1"/>
  <c r="AP581" i="1" s="1"/>
  <c r="AL582" i="1"/>
  <c r="AP582" i="1" s="1"/>
  <c r="AL583" i="1"/>
  <c r="AP583" i="1" s="1"/>
  <c r="AL584" i="1"/>
  <c r="AP584" i="1" s="1"/>
  <c r="AL585" i="1"/>
  <c r="AP585" i="1" s="1"/>
  <c r="AL586" i="1"/>
  <c r="AM586" i="1" s="1"/>
  <c r="AL587" i="1"/>
  <c r="AM587" i="1" s="1"/>
  <c r="AL588" i="1"/>
  <c r="AM588" i="1" s="1"/>
  <c r="AL589" i="1"/>
  <c r="AM589" i="1" s="1"/>
  <c r="AL590" i="1"/>
  <c r="AP590" i="1" s="1"/>
  <c r="AL591" i="1"/>
  <c r="AM591" i="1" s="1"/>
  <c r="AL592" i="1"/>
  <c r="AM592" i="1" s="1"/>
  <c r="AL593" i="1"/>
  <c r="AM593" i="1" s="1"/>
  <c r="AL594" i="1"/>
  <c r="AM594" i="1" s="1"/>
  <c r="AL595" i="1"/>
  <c r="AM595" i="1" s="1"/>
  <c r="AL596" i="1"/>
  <c r="AP596" i="1" s="1"/>
  <c r="AL599" i="1"/>
  <c r="AP599" i="1" s="1"/>
  <c r="AL600" i="1"/>
  <c r="AP600" i="1" s="1"/>
  <c r="AL601" i="1"/>
  <c r="AM601" i="1" s="1"/>
  <c r="AL604" i="1"/>
  <c r="AM604" i="1" s="1"/>
  <c r="AL605" i="1"/>
  <c r="AM605" i="1" s="1"/>
  <c r="AL606" i="1"/>
  <c r="AM606" i="1" s="1"/>
  <c r="AL610" i="1"/>
  <c r="AM610" i="1" s="1"/>
  <c r="AL611" i="1"/>
  <c r="AM611" i="1" s="1"/>
  <c r="AL614" i="1"/>
  <c r="AP614" i="1" s="1"/>
  <c r="AL615" i="1"/>
  <c r="AP615" i="1" s="1"/>
  <c r="AN576" i="1"/>
  <c r="AO576" i="1" s="1"/>
  <c r="AN577" i="1"/>
  <c r="AO577" i="1" s="1"/>
  <c r="AN578" i="1"/>
  <c r="AO578" i="1" s="1"/>
  <c r="AN579" i="1"/>
  <c r="AO579" i="1" s="1"/>
  <c r="AN580" i="1"/>
  <c r="AO580" i="1" s="1"/>
  <c r="AN581" i="1"/>
  <c r="AO581" i="1" s="1"/>
  <c r="AN582" i="1"/>
  <c r="AO582" i="1" s="1"/>
  <c r="AN583" i="1"/>
  <c r="AO583" i="1" s="1"/>
  <c r="AN584" i="1"/>
  <c r="AO584" i="1" s="1"/>
  <c r="AN585" i="1"/>
  <c r="AO585" i="1" s="1"/>
  <c r="AN586" i="1"/>
  <c r="AO586" i="1" s="1"/>
  <c r="AN587" i="1"/>
  <c r="AO587" i="1" s="1"/>
  <c r="AN588" i="1"/>
  <c r="AO588" i="1" s="1"/>
  <c r="AN589" i="1"/>
  <c r="AO589" i="1" s="1"/>
  <c r="AN590" i="1"/>
  <c r="AO590" i="1" s="1"/>
  <c r="AN591" i="1"/>
  <c r="AO591" i="1" s="1"/>
  <c r="AN592" i="1"/>
  <c r="AO592" i="1" s="1"/>
  <c r="AN593" i="1"/>
  <c r="AO593" i="1" s="1"/>
  <c r="AN594" i="1"/>
  <c r="AO594" i="1" s="1"/>
  <c r="AN595" i="1"/>
  <c r="AO595" i="1" s="1"/>
  <c r="AN596" i="1"/>
  <c r="AO596" i="1" s="1"/>
  <c r="AN599" i="1"/>
  <c r="AO599" i="1" s="1"/>
  <c r="AN600" i="1"/>
  <c r="AO600" i="1" s="1"/>
  <c r="AN601" i="1"/>
  <c r="AO601" i="1" s="1"/>
  <c r="AN604" i="1"/>
  <c r="AO604" i="1" s="1"/>
  <c r="AN605" i="1"/>
  <c r="AO605" i="1" s="1"/>
  <c r="AN606" i="1"/>
  <c r="AO606" i="1" s="1"/>
  <c r="AN610" i="1"/>
  <c r="AO610" i="1" s="1"/>
  <c r="AN611" i="1"/>
  <c r="AO611" i="1" s="1"/>
  <c r="AN614" i="1"/>
  <c r="AO614" i="1" s="1"/>
  <c r="AN615" i="1"/>
  <c r="AO615" i="1" s="1"/>
  <c r="AQ576" i="1"/>
  <c r="AR576" i="1" s="1"/>
  <c r="AQ577" i="1"/>
  <c r="AR577" i="1" s="1"/>
  <c r="AQ578" i="1"/>
  <c r="AR578" i="1" s="1"/>
  <c r="AQ579" i="1"/>
  <c r="AR579" i="1" s="1"/>
  <c r="AQ580" i="1"/>
  <c r="AR580" i="1" s="1"/>
  <c r="AQ581" i="1"/>
  <c r="AR581" i="1" s="1"/>
  <c r="AQ582" i="1"/>
  <c r="AR582" i="1" s="1"/>
  <c r="AQ583" i="1"/>
  <c r="AR583" i="1" s="1"/>
  <c r="AQ584" i="1"/>
  <c r="AR584" i="1" s="1"/>
  <c r="AQ585" i="1"/>
  <c r="AR585" i="1" s="1"/>
  <c r="AQ586" i="1"/>
  <c r="AR586" i="1" s="1"/>
  <c r="AQ587" i="1"/>
  <c r="AR587" i="1" s="1"/>
  <c r="AQ588" i="1"/>
  <c r="AR588" i="1" s="1"/>
  <c r="AQ589" i="1"/>
  <c r="AR589" i="1" s="1"/>
  <c r="AQ590" i="1"/>
  <c r="AR590" i="1" s="1"/>
  <c r="AQ591" i="1"/>
  <c r="AR591" i="1" s="1"/>
  <c r="AQ592" i="1"/>
  <c r="AR592" i="1" s="1"/>
  <c r="AQ593" i="1"/>
  <c r="AR593" i="1" s="1"/>
  <c r="AQ594" i="1"/>
  <c r="AR594" i="1" s="1"/>
  <c r="AQ595" i="1"/>
  <c r="AR595" i="1" s="1"/>
  <c r="AQ596" i="1"/>
  <c r="AR596" i="1" s="1"/>
  <c r="AQ599" i="1"/>
  <c r="AR599" i="1" s="1"/>
  <c r="AQ600" i="1"/>
  <c r="AR600" i="1" s="1"/>
  <c r="AQ601" i="1"/>
  <c r="AR601" i="1" s="1"/>
  <c r="AQ604" i="1"/>
  <c r="AR604" i="1" s="1"/>
  <c r="AQ605" i="1"/>
  <c r="AR605" i="1" s="1"/>
  <c r="AQ606" i="1"/>
  <c r="AR606" i="1" s="1"/>
  <c r="AQ610" i="1"/>
  <c r="AR610" i="1" s="1"/>
  <c r="AQ611" i="1"/>
  <c r="AR611" i="1" s="1"/>
  <c r="AQ614" i="1"/>
  <c r="AR614" i="1" s="1"/>
  <c r="AQ615" i="1"/>
  <c r="AR615" i="1" s="1"/>
  <c r="AW576" i="1"/>
  <c r="BA576" i="1" s="1"/>
  <c r="AW577" i="1"/>
  <c r="AF577" i="1" s="1"/>
  <c r="AW578" i="1"/>
  <c r="AF578" i="1" s="1"/>
  <c r="AW579" i="1"/>
  <c r="AF579" i="1" s="1"/>
  <c r="AW580" i="1"/>
  <c r="AF580" i="1" s="1"/>
  <c r="AW581" i="1"/>
  <c r="AX581" i="1" s="1"/>
  <c r="AW582" i="1"/>
  <c r="AX582" i="1" s="1"/>
  <c r="AW583" i="1"/>
  <c r="AF583" i="1" s="1"/>
  <c r="AW584" i="1"/>
  <c r="AF584" i="1" s="1"/>
  <c r="AW585" i="1"/>
  <c r="AF585" i="1" s="1"/>
  <c r="AW586" i="1"/>
  <c r="AF586" i="1" s="1"/>
  <c r="AW587" i="1"/>
  <c r="AF587" i="1" s="1"/>
  <c r="AW588" i="1"/>
  <c r="AF588" i="1" s="1"/>
  <c r="AW589" i="1"/>
  <c r="AX589" i="1" s="1"/>
  <c r="AW590" i="1"/>
  <c r="AX590" i="1" s="1"/>
  <c r="AW591" i="1"/>
  <c r="AF591" i="1" s="1"/>
  <c r="AW592" i="1"/>
  <c r="AF592" i="1" s="1"/>
  <c r="AW593" i="1"/>
  <c r="AF593" i="1" s="1"/>
  <c r="AW594" i="1"/>
  <c r="AF594" i="1" s="1"/>
  <c r="AW595" i="1"/>
  <c r="AF595" i="1" s="1"/>
  <c r="AW596" i="1"/>
  <c r="AF596" i="1" s="1"/>
  <c r="AW599" i="1"/>
  <c r="AX599" i="1" s="1"/>
  <c r="AW600" i="1"/>
  <c r="AX600" i="1" s="1"/>
  <c r="AW601" i="1"/>
  <c r="AF601" i="1" s="1"/>
  <c r="AW604" i="1"/>
  <c r="AF604" i="1" s="1"/>
  <c r="AW605" i="1"/>
  <c r="AF605" i="1" s="1"/>
  <c r="AW606" i="1"/>
  <c r="AF606" i="1" s="1"/>
  <c r="AW610" i="1"/>
  <c r="AF610" i="1" s="1"/>
  <c r="AW611" i="1"/>
  <c r="AF611" i="1" s="1"/>
  <c r="AW614" i="1"/>
  <c r="AX614" i="1" s="1"/>
  <c r="AW615" i="1"/>
  <c r="AX615" i="1" s="1"/>
  <c r="AY576" i="1"/>
  <c r="AZ576" i="1" s="1"/>
  <c r="AY577" i="1"/>
  <c r="AZ577" i="1" s="1"/>
  <c r="AY578" i="1"/>
  <c r="AZ578" i="1" s="1"/>
  <c r="AY579" i="1"/>
  <c r="AZ579" i="1" s="1"/>
  <c r="AY580" i="1"/>
  <c r="AZ580" i="1" s="1"/>
  <c r="AY581" i="1"/>
  <c r="AZ581" i="1" s="1"/>
  <c r="AY582" i="1"/>
  <c r="AZ582" i="1" s="1"/>
  <c r="AY583" i="1"/>
  <c r="AZ583" i="1" s="1"/>
  <c r="AY584" i="1"/>
  <c r="AZ584" i="1" s="1"/>
  <c r="AY585" i="1"/>
  <c r="AZ585" i="1" s="1"/>
  <c r="AY586" i="1"/>
  <c r="AZ586" i="1" s="1"/>
  <c r="AY587" i="1"/>
  <c r="AZ587" i="1" s="1"/>
  <c r="AY588" i="1"/>
  <c r="AZ588" i="1" s="1"/>
  <c r="AY589" i="1"/>
  <c r="AZ589" i="1" s="1"/>
  <c r="AY590" i="1"/>
  <c r="AZ590" i="1" s="1"/>
  <c r="AY591" i="1"/>
  <c r="AZ591" i="1" s="1"/>
  <c r="AY592" i="1"/>
  <c r="AZ592" i="1" s="1"/>
  <c r="AY593" i="1"/>
  <c r="AZ593" i="1" s="1"/>
  <c r="AY594" i="1"/>
  <c r="AZ594" i="1" s="1"/>
  <c r="AY595" i="1"/>
  <c r="AZ595" i="1" s="1"/>
  <c r="AY596" i="1"/>
  <c r="AZ596" i="1" s="1"/>
  <c r="AY599" i="1"/>
  <c r="AZ599" i="1" s="1"/>
  <c r="AY600" i="1"/>
  <c r="AZ600" i="1" s="1"/>
  <c r="AY601" i="1"/>
  <c r="AZ601" i="1" s="1"/>
  <c r="AY604" i="1"/>
  <c r="AZ604" i="1" s="1"/>
  <c r="AY605" i="1"/>
  <c r="AZ605" i="1" s="1"/>
  <c r="AY606" i="1"/>
  <c r="AZ606" i="1" s="1"/>
  <c r="AY610" i="1"/>
  <c r="AZ610" i="1" s="1"/>
  <c r="AY611" i="1"/>
  <c r="AZ611" i="1" s="1"/>
  <c r="AY614" i="1"/>
  <c r="AZ614" i="1" s="1"/>
  <c r="AY615" i="1"/>
  <c r="AZ615" i="1" s="1"/>
  <c r="BE576" i="1"/>
  <c r="BE577" i="1"/>
  <c r="BE578" i="1"/>
  <c r="BE579" i="1"/>
  <c r="BE580" i="1"/>
  <c r="BE581" i="1"/>
  <c r="BE582" i="1"/>
  <c r="BE583" i="1"/>
  <c r="BE584" i="1"/>
  <c r="BE585" i="1"/>
  <c r="BE586" i="1"/>
  <c r="BE587" i="1"/>
  <c r="BE588" i="1"/>
  <c r="BE589" i="1"/>
  <c r="BE590" i="1"/>
  <c r="BE591" i="1"/>
  <c r="BE592" i="1"/>
  <c r="BE593" i="1"/>
  <c r="BE594" i="1"/>
  <c r="BE595" i="1"/>
  <c r="BE596" i="1"/>
  <c r="BE599" i="1"/>
  <c r="BE600" i="1"/>
  <c r="BE601" i="1"/>
  <c r="BE604" i="1"/>
  <c r="BE605" i="1"/>
  <c r="BE606" i="1"/>
  <c r="BE610" i="1"/>
  <c r="BE611" i="1"/>
  <c r="BE614" i="1"/>
  <c r="BE615" i="1"/>
  <c r="BF576" i="1"/>
  <c r="BF577" i="1"/>
  <c r="BF578" i="1"/>
  <c r="BF579" i="1"/>
  <c r="BF580" i="1"/>
  <c r="BF581" i="1"/>
  <c r="BF582" i="1"/>
  <c r="BF583" i="1"/>
  <c r="BF584" i="1"/>
  <c r="BF585" i="1"/>
  <c r="BF586" i="1"/>
  <c r="BF587" i="1"/>
  <c r="BF588" i="1"/>
  <c r="BF589" i="1"/>
  <c r="BF590" i="1"/>
  <c r="BF591" i="1"/>
  <c r="BF592" i="1"/>
  <c r="BF593" i="1"/>
  <c r="BF594" i="1"/>
  <c r="BF595" i="1"/>
  <c r="BF596" i="1"/>
  <c r="BF599" i="1"/>
  <c r="BF600" i="1"/>
  <c r="BF601" i="1"/>
  <c r="BF604" i="1"/>
  <c r="BF605" i="1"/>
  <c r="BF606" i="1"/>
  <c r="BF610" i="1"/>
  <c r="BF611" i="1"/>
  <c r="BF614" i="1"/>
  <c r="BF615" i="1"/>
  <c r="Z429" i="1"/>
  <c r="Z428" i="1"/>
  <c r="Z430" i="1"/>
  <c r="Z434" i="1"/>
  <c r="Z433" i="1"/>
  <c r="Z432" i="1"/>
  <c r="Z438" i="1"/>
  <c r="Z437" i="1"/>
  <c r="Z439" i="1"/>
  <c r="Z440" i="1"/>
  <c r="Z441" i="1"/>
  <c r="Z442" i="1"/>
  <c r="Z443" i="1"/>
  <c r="Z444" i="1"/>
  <c r="Z445" i="1"/>
  <c r="Z446" i="1"/>
  <c r="Z449" i="1"/>
  <c r="Z450" i="1"/>
  <c r="Z448" i="1"/>
  <c r="Z447" i="1"/>
  <c r="Z451" i="1"/>
  <c r="Z452" i="1"/>
  <c r="Z453" i="1"/>
  <c r="Z454" i="1"/>
  <c r="Z455" i="1"/>
  <c r="Z456" i="1"/>
  <c r="Z457" i="1"/>
  <c r="Z458" i="1"/>
  <c r="Z459" i="1"/>
  <c r="Z461" i="1"/>
  <c r="Z460" i="1"/>
  <c r="Z462" i="1"/>
  <c r="Z463" i="1"/>
  <c r="Z464" i="1"/>
  <c r="Z465" i="1"/>
  <c r="Z468" i="1"/>
  <c r="Z469" i="1"/>
  <c r="Z470" i="1"/>
  <c r="Z471" i="1"/>
  <c r="Z472" i="1"/>
  <c r="Z473" i="1"/>
  <c r="Z474" i="1"/>
  <c r="Z476" i="1"/>
  <c r="Z475" i="1"/>
  <c r="Z477" i="1"/>
  <c r="Z479" i="1"/>
  <c r="Z478" i="1"/>
  <c r="Z480" i="1"/>
  <c r="Z481" i="1"/>
  <c r="Z483" i="1"/>
  <c r="Z482" i="1"/>
  <c r="Z485" i="1"/>
  <c r="Z484" i="1"/>
  <c r="Z486" i="1"/>
  <c r="Z487" i="1"/>
  <c r="Z490" i="1"/>
  <c r="Z489" i="1"/>
  <c r="Z492" i="1"/>
  <c r="Z491" i="1"/>
  <c r="Z493" i="1"/>
  <c r="Z495" i="1"/>
  <c r="Z494" i="1"/>
  <c r="Z496" i="1"/>
  <c r="Z497" i="1"/>
  <c r="Z498" i="1"/>
  <c r="Z499" i="1"/>
  <c r="Z500" i="1"/>
  <c r="Z501" i="1"/>
  <c r="Z503" i="1"/>
  <c r="Z502" i="1"/>
  <c r="Z504" i="1"/>
  <c r="Z505" i="1"/>
  <c r="Z506" i="1"/>
  <c r="Z507" i="1"/>
  <c r="Z510" i="1"/>
  <c r="Z511" i="1"/>
  <c r="Z509" i="1"/>
  <c r="Z508" i="1"/>
  <c r="Z512" i="1"/>
  <c r="Z513" i="1"/>
  <c r="Z515" i="1"/>
  <c r="Z514" i="1"/>
  <c r="Z517" i="1"/>
  <c r="Z516" i="1"/>
  <c r="Z518" i="1"/>
  <c r="Z519" i="1"/>
  <c r="Z520" i="1"/>
  <c r="Z521" i="1"/>
  <c r="Z522" i="1"/>
  <c r="Z523" i="1"/>
  <c r="Z524" i="1"/>
  <c r="Z525" i="1"/>
  <c r="Z526" i="1"/>
  <c r="Z527" i="1"/>
  <c r="Z528" i="1"/>
  <c r="Z529" i="1"/>
  <c r="Z530" i="1"/>
  <c r="Z531" i="1"/>
  <c r="Z532" i="1"/>
  <c r="Z533" i="1"/>
  <c r="Z534" i="1"/>
  <c r="Z535" i="1"/>
  <c r="Z536" i="1"/>
  <c r="Z537" i="1"/>
  <c r="Z538" i="1"/>
  <c r="Z539" i="1"/>
  <c r="Z540" i="1"/>
  <c r="Z541" i="1"/>
  <c r="Z542" i="1"/>
  <c r="Z543" i="1"/>
  <c r="Z544" i="1"/>
  <c r="Z545" i="1"/>
  <c r="Z546" i="1"/>
  <c r="Z547" i="1"/>
  <c r="Z548" i="1"/>
  <c r="Z549" i="1"/>
  <c r="Z550" i="1"/>
  <c r="Z551" i="1"/>
  <c r="Z552" i="1"/>
  <c r="AA429" i="1"/>
  <c r="W429" i="1" s="1"/>
  <c r="AA428" i="1"/>
  <c r="W428" i="1" s="1"/>
  <c r="AA430" i="1"/>
  <c r="AS430" i="1" s="1"/>
  <c r="AA434" i="1"/>
  <c r="X434" i="1" s="1"/>
  <c r="AA433" i="1"/>
  <c r="W433" i="1" s="1"/>
  <c r="AA432" i="1"/>
  <c r="X432" i="1" s="1"/>
  <c r="AA438" i="1"/>
  <c r="W438" i="1" s="1"/>
  <c r="AA437" i="1"/>
  <c r="X437" i="1" s="1"/>
  <c r="AA439" i="1"/>
  <c r="X439" i="1" s="1"/>
  <c r="AA440" i="1"/>
  <c r="X440" i="1" s="1"/>
  <c r="AA441" i="1"/>
  <c r="AA442" i="1"/>
  <c r="X442" i="1" s="1"/>
  <c r="AA443" i="1"/>
  <c r="W443" i="1" s="1"/>
  <c r="AA444" i="1"/>
  <c r="X444" i="1" s="1"/>
  <c r="AA445" i="1"/>
  <c r="W445" i="1" s="1"/>
  <c r="AA446" i="1"/>
  <c r="X446" i="1" s="1"/>
  <c r="AA449" i="1"/>
  <c r="W449" i="1" s="1"/>
  <c r="AA450" i="1"/>
  <c r="W450" i="1" s="1"/>
  <c r="AA448" i="1"/>
  <c r="AS448" i="1" s="1"/>
  <c r="AA447" i="1"/>
  <c r="X447" i="1" s="1"/>
  <c r="AA451" i="1"/>
  <c r="W451" i="1" s="1"/>
  <c r="AA452" i="1"/>
  <c r="X452" i="1" s="1"/>
  <c r="AA453" i="1"/>
  <c r="W453" i="1" s="1"/>
  <c r="AA454" i="1"/>
  <c r="X454" i="1" s="1"/>
  <c r="AA455" i="1"/>
  <c r="W455" i="1" s="1"/>
  <c r="AA456" i="1"/>
  <c r="W456" i="1" s="1"/>
  <c r="AA457" i="1"/>
  <c r="AS457" i="1" s="1"/>
  <c r="AA458" i="1"/>
  <c r="X458" i="1" s="1"/>
  <c r="AA459" i="1"/>
  <c r="W459" i="1" s="1"/>
  <c r="AA461" i="1"/>
  <c r="X461" i="1" s="1"/>
  <c r="AA460" i="1"/>
  <c r="W460" i="1" s="1"/>
  <c r="AA462" i="1"/>
  <c r="X462" i="1" s="1"/>
  <c r="AA463" i="1"/>
  <c r="X463" i="1" s="1"/>
  <c r="AA464" i="1"/>
  <c r="X464" i="1" s="1"/>
  <c r="AA465" i="1"/>
  <c r="AS465" i="1" s="1"/>
  <c r="AA468" i="1"/>
  <c r="X468" i="1" s="1"/>
  <c r="AA469" i="1"/>
  <c r="W469" i="1" s="1"/>
  <c r="AA470" i="1"/>
  <c r="X470" i="1" s="1"/>
  <c r="AA471" i="1"/>
  <c r="W471" i="1" s="1"/>
  <c r="AA472" i="1"/>
  <c r="X472" i="1" s="1"/>
  <c r="AA473" i="1"/>
  <c r="X473" i="1" s="1"/>
  <c r="AA474" i="1"/>
  <c r="W474" i="1" s="1"/>
  <c r="AA476" i="1"/>
  <c r="W476" i="1" s="1"/>
  <c r="AA475" i="1"/>
  <c r="X475" i="1" s="1"/>
  <c r="AA477" i="1"/>
  <c r="W477" i="1" s="1"/>
  <c r="AA479" i="1"/>
  <c r="X479" i="1" s="1"/>
  <c r="AA478" i="1"/>
  <c r="W478" i="1" s="1"/>
  <c r="AA480" i="1"/>
  <c r="X480" i="1" s="1"/>
  <c r="AA481" i="1"/>
  <c r="W481" i="1" s="1"/>
  <c r="AA483" i="1"/>
  <c r="W483" i="1" s="1"/>
  <c r="AA482" i="1"/>
  <c r="AS482" i="1" s="1"/>
  <c r="AA485" i="1"/>
  <c r="X485" i="1" s="1"/>
  <c r="AA484" i="1"/>
  <c r="W484" i="1" s="1"/>
  <c r="AA486" i="1"/>
  <c r="X486" i="1" s="1"/>
  <c r="AA487" i="1"/>
  <c r="W487" i="1" s="1"/>
  <c r="AA490" i="1"/>
  <c r="X490" i="1" s="1"/>
  <c r="AA489" i="1"/>
  <c r="W489" i="1" s="1"/>
  <c r="AA492" i="1"/>
  <c r="X492" i="1" s="1"/>
  <c r="AA491" i="1"/>
  <c r="AA493" i="1"/>
  <c r="X493" i="1" s="1"/>
  <c r="AA495" i="1"/>
  <c r="W495" i="1" s="1"/>
  <c r="AA494" i="1"/>
  <c r="X494" i="1" s="1"/>
  <c r="AA496" i="1"/>
  <c r="W496" i="1" s="1"/>
  <c r="AA497" i="1"/>
  <c r="X497" i="1" s="1"/>
  <c r="AA498" i="1"/>
  <c r="W498" i="1" s="1"/>
  <c r="AA499" i="1"/>
  <c r="W499" i="1" s="1"/>
  <c r="AA500" i="1"/>
  <c r="AS500" i="1" s="1"/>
  <c r="AA501" i="1"/>
  <c r="X501" i="1" s="1"/>
  <c r="AA503" i="1"/>
  <c r="W503" i="1" s="1"/>
  <c r="AA502" i="1"/>
  <c r="X502" i="1" s="1"/>
  <c r="AA504" i="1"/>
  <c r="W504" i="1" s="1"/>
  <c r="AA505" i="1"/>
  <c r="X505" i="1" s="1"/>
  <c r="AA506" i="1"/>
  <c r="X506" i="1" s="1"/>
  <c r="AA507" i="1"/>
  <c r="X507" i="1" s="1"/>
  <c r="AA510" i="1"/>
  <c r="AS510" i="1" s="1"/>
  <c r="AA511" i="1"/>
  <c r="X511" i="1" s="1"/>
  <c r="AA509" i="1"/>
  <c r="W509" i="1" s="1"/>
  <c r="AA508" i="1"/>
  <c r="X508" i="1" s="1"/>
  <c r="AA512" i="1"/>
  <c r="W512" i="1" s="1"/>
  <c r="AA513" i="1"/>
  <c r="X513" i="1" s="1"/>
  <c r="AA515" i="1"/>
  <c r="W515" i="1" s="1"/>
  <c r="AA514" i="1"/>
  <c r="W514" i="1" s="1"/>
  <c r="AA517" i="1"/>
  <c r="AS517" i="1" s="1"/>
  <c r="AA516" i="1"/>
  <c r="X516" i="1" s="1"/>
  <c r="AA518" i="1"/>
  <c r="W518" i="1" s="1"/>
  <c r="AA519" i="1"/>
  <c r="X519" i="1" s="1"/>
  <c r="AA520" i="1"/>
  <c r="W520" i="1" s="1"/>
  <c r="AA521" i="1"/>
  <c r="X521" i="1" s="1"/>
  <c r="AA522" i="1"/>
  <c r="W522" i="1" s="1"/>
  <c r="AA523" i="1"/>
  <c r="W523" i="1" s="1"/>
  <c r="AA524" i="1"/>
  <c r="AA525" i="1"/>
  <c r="X525" i="1" s="1"/>
  <c r="AA526" i="1"/>
  <c r="W526" i="1" s="1"/>
  <c r="AA527" i="1"/>
  <c r="X527" i="1" s="1"/>
  <c r="AA528" i="1"/>
  <c r="W528" i="1" s="1"/>
  <c r="AA529" i="1"/>
  <c r="X529" i="1" s="1"/>
  <c r="AA530" i="1"/>
  <c r="X530" i="1" s="1"/>
  <c r="AA531" i="1"/>
  <c r="X531" i="1" s="1"/>
  <c r="AA532" i="1"/>
  <c r="AS532" i="1" s="1"/>
  <c r="AA533" i="1"/>
  <c r="X533" i="1" s="1"/>
  <c r="AA534" i="1"/>
  <c r="W534" i="1" s="1"/>
  <c r="AA535" i="1"/>
  <c r="X535" i="1" s="1"/>
  <c r="AA536" i="1"/>
  <c r="W536" i="1" s="1"/>
  <c r="AA537" i="1"/>
  <c r="X537" i="1" s="1"/>
  <c r="AA538" i="1"/>
  <c r="X538" i="1" s="1"/>
  <c r="AA539" i="1"/>
  <c r="W539" i="1" s="1"/>
  <c r="AA540" i="1"/>
  <c r="W540" i="1" s="1"/>
  <c r="AA541" i="1"/>
  <c r="X541" i="1" s="1"/>
  <c r="AA542" i="1"/>
  <c r="W542" i="1" s="1"/>
  <c r="AA543" i="1"/>
  <c r="X543" i="1" s="1"/>
  <c r="AA544" i="1"/>
  <c r="W544" i="1" s="1"/>
  <c r="AA545" i="1"/>
  <c r="X545" i="1" s="1"/>
  <c r="AA546" i="1"/>
  <c r="W546" i="1" s="1"/>
  <c r="AA547" i="1"/>
  <c r="W547" i="1" s="1"/>
  <c r="AA548" i="1"/>
  <c r="AA549" i="1"/>
  <c r="X549" i="1" s="1"/>
  <c r="AA550" i="1"/>
  <c r="W550" i="1" s="1"/>
  <c r="AA551" i="1"/>
  <c r="X551" i="1" s="1"/>
  <c r="AA552" i="1"/>
  <c r="W552" i="1" s="1"/>
  <c r="AB429" i="1"/>
  <c r="AB428" i="1"/>
  <c r="AB430" i="1"/>
  <c r="AB434" i="1"/>
  <c r="AB433" i="1"/>
  <c r="AB432" i="1"/>
  <c r="AB438" i="1"/>
  <c r="AB437" i="1"/>
  <c r="AB439" i="1"/>
  <c r="AB440" i="1"/>
  <c r="AB441" i="1"/>
  <c r="AB442" i="1"/>
  <c r="AB443" i="1"/>
  <c r="AB444" i="1"/>
  <c r="AB445" i="1"/>
  <c r="AB446" i="1"/>
  <c r="AB449" i="1"/>
  <c r="AB450" i="1"/>
  <c r="AB448" i="1"/>
  <c r="AB447" i="1"/>
  <c r="AB451" i="1"/>
  <c r="AB452" i="1"/>
  <c r="AB453" i="1"/>
  <c r="AB454" i="1"/>
  <c r="AB455" i="1"/>
  <c r="AB456" i="1"/>
  <c r="AB457" i="1"/>
  <c r="AB458" i="1"/>
  <c r="AB459" i="1"/>
  <c r="AB461" i="1"/>
  <c r="AB460" i="1"/>
  <c r="AB462" i="1"/>
  <c r="AB463" i="1"/>
  <c r="AB464" i="1"/>
  <c r="AB465" i="1"/>
  <c r="AB468" i="1"/>
  <c r="AB469" i="1"/>
  <c r="AB470" i="1"/>
  <c r="AB471" i="1"/>
  <c r="AB472" i="1"/>
  <c r="AB473" i="1"/>
  <c r="AB474" i="1"/>
  <c r="AB476" i="1"/>
  <c r="AB475" i="1"/>
  <c r="AB477" i="1"/>
  <c r="AB479" i="1"/>
  <c r="AB478" i="1"/>
  <c r="AB480" i="1"/>
  <c r="AB481" i="1"/>
  <c r="AB483" i="1"/>
  <c r="AB482" i="1"/>
  <c r="AB485" i="1"/>
  <c r="AB484" i="1"/>
  <c r="AB486" i="1"/>
  <c r="AB487" i="1"/>
  <c r="AB490" i="1"/>
  <c r="AB489" i="1"/>
  <c r="AB492" i="1"/>
  <c r="AB491" i="1"/>
  <c r="AB493" i="1"/>
  <c r="AB495" i="1"/>
  <c r="AB494" i="1"/>
  <c r="AB496" i="1"/>
  <c r="AB497" i="1"/>
  <c r="AB498" i="1"/>
  <c r="AB499" i="1"/>
  <c r="AB500" i="1"/>
  <c r="AB501" i="1"/>
  <c r="AB503" i="1"/>
  <c r="AB502" i="1"/>
  <c r="AB504" i="1"/>
  <c r="AB505" i="1"/>
  <c r="AB506" i="1"/>
  <c r="AB507" i="1"/>
  <c r="AB510" i="1"/>
  <c r="AB511" i="1"/>
  <c r="AB509" i="1"/>
  <c r="AB508" i="1"/>
  <c r="AB512" i="1"/>
  <c r="AB513" i="1"/>
  <c r="AB515" i="1"/>
  <c r="AB514" i="1"/>
  <c r="AB517" i="1"/>
  <c r="AB516" i="1"/>
  <c r="AB518" i="1"/>
  <c r="AB519" i="1"/>
  <c r="AB520" i="1"/>
  <c r="AB521" i="1"/>
  <c r="AB522" i="1"/>
  <c r="AB523" i="1"/>
  <c r="AB524" i="1"/>
  <c r="AB525" i="1"/>
  <c r="AB526" i="1"/>
  <c r="AB527" i="1"/>
  <c r="AB528" i="1"/>
  <c r="AB529" i="1"/>
  <c r="AB530" i="1"/>
  <c r="AB531" i="1"/>
  <c r="AB532" i="1"/>
  <c r="AB533" i="1"/>
  <c r="AB534" i="1"/>
  <c r="AB535" i="1"/>
  <c r="AB536" i="1"/>
  <c r="AB537" i="1"/>
  <c r="AB538" i="1"/>
  <c r="AB539" i="1"/>
  <c r="AB540" i="1"/>
  <c r="AB541" i="1"/>
  <c r="AB542" i="1"/>
  <c r="AB543" i="1"/>
  <c r="AB544" i="1"/>
  <c r="AB545" i="1"/>
  <c r="AB546" i="1"/>
  <c r="AB547" i="1"/>
  <c r="AB548" i="1"/>
  <c r="AB549" i="1"/>
  <c r="AB550" i="1"/>
  <c r="AB551" i="1"/>
  <c r="AB552" i="1"/>
  <c r="AC429" i="1"/>
  <c r="AD429" i="1" s="1"/>
  <c r="AC428" i="1"/>
  <c r="AD428" i="1" s="1"/>
  <c r="AC430" i="1"/>
  <c r="AD430" i="1" s="1"/>
  <c r="AC434" i="1"/>
  <c r="AD434" i="1" s="1"/>
  <c r="AC433" i="1"/>
  <c r="AD433" i="1" s="1"/>
  <c r="AC432" i="1"/>
  <c r="AD432" i="1" s="1"/>
  <c r="AC438" i="1"/>
  <c r="AD438" i="1" s="1"/>
  <c r="AC437" i="1"/>
  <c r="AD437" i="1" s="1"/>
  <c r="AC439" i="1"/>
  <c r="AD439" i="1" s="1"/>
  <c r="AC440" i="1"/>
  <c r="AD440" i="1" s="1"/>
  <c r="AC441" i="1"/>
  <c r="AD441" i="1" s="1"/>
  <c r="AC442" i="1"/>
  <c r="AD442" i="1" s="1"/>
  <c r="AC443" i="1"/>
  <c r="AD443" i="1" s="1"/>
  <c r="AC444" i="1"/>
  <c r="AD444" i="1" s="1"/>
  <c r="AC445" i="1"/>
  <c r="AD445" i="1" s="1"/>
  <c r="AC446" i="1"/>
  <c r="AD446" i="1" s="1"/>
  <c r="AC449" i="1"/>
  <c r="AD449" i="1" s="1"/>
  <c r="AC450" i="1"/>
  <c r="AD450" i="1" s="1"/>
  <c r="AC448" i="1"/>
  <c r="AD448" i="1" s="1"/>
  <c r="AC447" i="1"/>
  <c r="AD447" i="1" s="1"/>
  <c r="AC451" i="1"/>
  <c r="AD451" i="1" s="1"/>
  <c r="AC452" i="1"/>
  <c r="AD452" i="1" s="1"/>
  <c r="AC453" i="1"/>
  <c r="AD453" i="1" s="1"/>
  <c r="AC454" i="1"/>
  <c r="AD454" i="1" s="1"/>
  <c r="AC455" i="1"/>
  <c r="AD455" i="1" s="1"/>
  <c r="AC456" i="1"/>
  <c r="AD456" i="1" s="1"/>
  <c r="AC457" i="1"/>
  <c r="AD457" i="1" s="1"/>
  <c r="AC458" i="1"/>
  <c r="AD458" i="1" s="1"/>
  <c r="AC459" i="1"/>
  <c r="AD459" i="1" s="1"/>
  <c r="AC461" i="1"/>
  <c r="AD461" i="1" s="1"/>
  <c r="AC460" i="1"/>
  <c r="AD460" i="1" s="1"/>
  <c r="AC462" i="1"/>
  <c r="AD462" i="1" s="1"/>
  <c r="AC463" i="1"/>
  <c r="AD463" i="1" s="1"/>
  <c r="AC464" i="1"/>
  <c r="AD464" i="1" s="1"/>
  <c r="AC465" i="1"/>
  <c r="AD465" i="1" s="1"/>
  <c r="AC468" i="1"/>
  <c r="AD468" i="1" s="1"/>
  <c r="AC469" i="1"/>
  <c r="AD469" i="1" s="1"/>
  <c r="AC470" i="1"/>
  <c r="AD470" i="1" s="1"/>
  <c r="AC471" i="1"/>
  <c r="AD471" i="1" s="1"/>
  <c r="AC472" i="1"/>
  <c r="AD472" i="1" s="1"/>
  <c r="AC473" i="1"/>
  <c r="AD473" i="1" s="1"/>
  <c r="AC474" i="1"/>
  <c r="AD474" i="1" s="1"/>
  <c r="AC476" i="1"/>
  <c r="AD476" i="1" s="1"/>
  <c r="AC475" i="1"/>
  <c r="AD475" i="1" s="1"/>
  <c r="AC477" i="1"/>
  <c r="AD477" i="1" s="1"/>
  <c r="AC479" i="1"/>
  <c r="AD479" i="1" s="1"/>
  <c r="AC478" i="1"/>
  <c r="AD478" i="1" s="1"/>
  <c r="AC480" i="1"/>
  <c r="AD480" i="1" s="1"/>
  <c r="AC481" i="1"/>
  <c r="AD481" i="1" s="1"/>
  <c r="AC483" i="1"/>
  <c r="AD483" i="1" s="1"/>
  <c r="AC482" i="1"/>
  <c r="AD482" i="1" s="1"/>
  <c r="AC485" i="1"/>
  <c r="AD485" i="1" s="1"/>
  <c r="AC484" i="1"/>
  <c r="AD484" i="1" s="1"/>
  <c r="AC486" i="1"/>
  <c r="AD486" i="1" s="1"/>
  <c r="AC487" i="1"/>
  <c r="AD487" i="1" s="1"/>
  <c r="AC490" i="1"/>
  <c r="AD490" i="1" s="1"/>
  <c r="AC489" i="1"/>
  <c r="AD489" i="1" s="1"/>
  <c r="AC492" i="1"/>
  <c r="AD492" i="1" s="1"/>
  <c r="AC491" i="1"/>
  <c r="AD491" i="1" s="1"/>
  <c r="AC493" i="1"/>
  <c r="AD493" i="1" s="1"/>
  <c r="AC495" i="1"/>
  <c r="AD495" i="1" s="1"/>
  <c r="AC494" i="1"/>
  <c r="AD494" i="1" s="1"/>
  <c r="AC496" i="1"/>
  <c r="AD496" i="1" s="1"/>
  <c r="AC497" i="1"/>
  <c r="AD497" i="1" s="1"/>
  <c r="AC498" i="1"/>
  <c r="AD498" i="1" s="1"/>
  <c r="AC499" i="1"/>
  <c r="AD499" i="1" s="1"/>
  <c r="AC500" i="1"/>
  <c r="AD500" i="1" s="1"/>
  <c r="AC501" i="1"/>
  <c r="AD501" i="1" s="1"/>
  <c r="AC503" i="1"/>
  <c r="AD503" i="1" s="1"/>
  <c r="AC502" i="1"/>
  <c r="AD502" i="1" s="1"/>
  <c r="AC504" i="1"/>
  <c r="AD504" i="1" s="1"/>
  <c r="AC505" i="1"/>
  <c r="AD505" i="1" s="1"/>
  <c r="AC506" i="1"/>
  <c r="AD506" i="1" s="1"/>
  <c r="AC507" i="1"/>
  <c r="AD507" i="1" s="1"/>
  <c r="AC510" i="1"/>
  <c r="AD510" i="1" s="1"/>
  <c r="AC511" i="1"/>
  <c r="AD511" i="1" s="1"/>
  <c r="AC509" i="1"/>
  <c r="AD509" i="1" s="1"/>
  <c r="AC508" i="1"/>
  <c r="AD508" i="1" s="1"/>
  <c r="AC512" i="1"/>
  <c r="AD512" i="1" s="1"/>
  <c r="AC513" i="1"/>
  <c r="AD513" i="1" s="1"/>
  <c r="AC515" i="1"/>
  <c r="AD515" i="1" s="1"/>
  <c r="AC514" i="1"/>
  <c r="AD514" i="1" s="1"/>
  <c r="AC517" i="1"/>
  <c r="AD517" i="1" s="1"/>
  <c r="AC516" i="1"/>
  <c r="AD516" i="1" s="1"/>
  <c r="AC518" i="1"/>
  <c r="AD518" i="1" s="1"/>
  <c r="AC519" i="1"/>
  <c r="AD519" i="1" s="1"/>
  <c r="AC520" i="1"/>
  <c r="AD520" i="1" s="1"/>
  <c r="AC521" i="1"/>
  <c r="AD521" i="1" s="1"/>
  <c r="AC522" i="1"/>
  <c r="AD522" i="1" s="1"/>
  <c r="AC523" i="1"/>
  <c r="AD523" i="1" s="1"/>
  <c r="AC524" i="1"/>
  <c r="AD524" i="1" s="1"/>
  <c r="AC525" i="1"/>
  <c r="AD525" i="1" s="1"/>
  <c r="AC526" i="1"/>
  <c r="AD526" i="1" s="1"/>
  <c r="AC527" i="1"/>
  <c r="AD527" i="1" s="1"/>
  <c r="AC528" i="1"/>
  <c r="AD528" i="1" s="1"/>
  <c r="AC529" i="1"/>
  <c r="AD529" i="1" s="1"/>
  <c r="AC530" i="1"/>
  <c r="AD530" i="1" s="1"/>
  <c r="AC531" i="1"/>
  <c r="AD531" i="1" s="1"/>
  <c r="AC532" i="1"/>
  <c r="AD532" i="1" s="1"/>
  <c r="AC533" i="1"/>
  <c r="AD533" i="1" s="1"/>
  <c r="AC534" i="1"/>
  <c r="AD534" i="1" s="1"/>
  <c r="AC535" i="1"/>
  <c r="AD535" i="1" s="1"/>
  <c r="AC536" i="1"/>
  <c r="AD536" i="1" s="1"/>
  <c r="AC537" i="1"/>
  <c r="AD537" i="1" s="1"/>
  <c r="AC538" i="1"/>
  <c r="AD538" i="1" s="1"/>
  <c r="AC539" i="1"/>
  <c r="AD539" i="1" s="1"/>
  <c r="AC540" i="1"/>
  <c r="AD540" i="1" s="1"/>
  <c r="AC541" i="1"/>
  <c r="AD541" i="1" s="1"/>
  <c r="AC542" i="1"/>
  <c r="AD542" i="1" s="1"/>
  <c r="AC543" i="1"/>
  <c r="AD543" i="1" s="1"/>
  <c r="AC544" i="1"/>
  <c r="AD544" i="1" s="1"/>
  <c r="AC545" i="1"/>
  <c r="AD545" i="1" s="1"/>
  <c r="AC546" i="1"/>
  <c r="AD546" i="1" s="1"/>
  <c r="AC547" i="1"/>
  <c r="AD547" i="1" s="1"/>
  <c r="AC548" i="1"/>
  <c r="AD548" i="1" s="1"/>
  <c r="AC549" i="1"/>
  <c r="AD549" i="1" s="1"/>
  <c r="AC550" i="1"/>
  <c r="AD550" i="1" s="1"/>
  <c r="AC551" i="1"/>
  <c r="AD551" i="1" s="1"/>
  <c r="AC552" i="1"/>
  <c r="AD552" i="1" s="1"/>
  <c r="AE429" i="1"/>
  <c r="AE428" i="1"/>
  <c r="AE430" i="1"/>
  <c r="AE434" i="1"/>
  <c r="AE433" i="1"/>
  <c r="AE432" i="1"/>
  <c r="AE438" i="1"/>
  <c r="AE437" i="1"/>
  <c r="AE439" i="1"/>
  <c r="AE440" i="1"/>
  <c r="AE441" i="1"/>
  <c r="AE442" i="1"/>
  <c r="AE443" i="1"/>
  <c r="AE444" i="1"/>
  <c r="AE445" i="1"/>
  <c r="AE446" i="1"/>
  <c r="AE449" i="1"/>
  <c r="AE450" i="1"/>
  <c r="AE448" i="1"/>
  <c r="AE447" i="1"/>
  <c r="AE451" i="1"/>
  <c r="AE452" i="1"/>
  <c r="AE453" i="1"/>
  <c r="AE454" i="1"/>
  <c r="AE455" i="1"/>
  <c r="AE456" i="1"/>
  <c r="AE457" i="1"/>
  <c r="AE458" i="1"/>
  <c r="AE459" i="1"/>
  <c r="AE461" i="1"/>
  <c r="AE460" i="1"/>
  <c r="AE462" i="1"/>
  <c r="AE463" i="1"/>
  <c r="AE464" i="1"/>
  <c r="AE465" i="1"/>
  <c r="AE468" i="1"/>
  <c r="AE469" i="1"/>
  <c r="AE470" i="1"/>
  <c r="AE471" i="1"/>
  <c r="AE472" i="1"/>
  <c r="AE473" i="1"/>
  <c r="AE474" i="1"/>
  <c r="AE476" i="1"/>
  <c r="AE475" i="1"/>
  <c r="AE477" i="1"/>
  <c r="AE479" i="1"/>
  <c r="AE478" i="1"/>
  <c r="AE480" i="1"/>
  <c r="AE481" i="1"/>
  <c r="AE483" i="1"/>
  <c r="AE482" i="1"/>
  <c r="AE485" i="1"/>
  <c r="AE484" i="1"/>
  <c r="AE486" i="1"/>
  <c r="AE487" i="1"/>
  <c r="AE490" i="1"/>
  <c r="AE489" i="1"/>
  <c r="AE492" i="1"/>
  <c r="AE491" i="1"/>
  <c r="AE493" i="1"/>
  <c r="AE495" i="1"/>
  <c r="AE494" i="1"/>
  <c r="AE496" i="1"/>
  <c r="AE497" i="1"/>
  <c r="AE498" i="1"/>
  <c r="AE499" i="1"/>
  <c r="AE500" i="1"/>
  <c r="AE501" i="1"/>
  <c r="AE503" i="1"/>
  <c r="AE502" i="1"/>
  <c r="AE504" i="1"/>
  <c r="AE505" i="1"/>
  <c r="AE506" i="1"/>
  <c r="AE507" i="1"/>
  <c r="AE510" i="1"/>
  <c r="AE511" i="1"/>
  <c r="AE509" i="1"/>
  <c r="AE508" i="1"/>
  <c r="AE512" i="1"/>
  <c r="AE513" i="1"/>
  <c r="AE515" i="1"/>
  <c r="AE514" i="1"/>
  <c r="AE517" i="1"/>
  <c r="AE516" i="1"/>
  <c r="AE518" i="1"/>
  <c r="AE519" i="1"/>
  <c r="AE520" i="1"/>
  <c r="AE521" i="1"/>
  <c r="AE522" i="1"/>
  <c r="AE523" i="1"/>
  <c r="AE524" i="1"/>
  <c r="AE525" i="1"/>
  <c r="AE526" i="1"/>
  <c r="AE527" i="1"/>
  <c r="AE528" i="1"/>
  <c r="AE529" i="1"/>
  <c r="AE530" i="1"/>
  <c r="AE531" i="1"/>
  <c r="AE532" i="1"/>
  <c r="AE533" i="1"/>
  <c r="AE534" i="1"/>
  <c r="AE535" i="1"/>
  <c r="AE536" i="1"/>
  <c r="AE537" i="1"/>
  <c r="AE538" i="1"/>
  <c r="AE539" i="1"/>
  <c r="AE540" i="1"/>
  <c r="AE541" i="1"/>
  <c r="AE542" i="1"/>
  <c r="AE543" i="1"/>
  <c r="AE544" i="1"/>
  <c r="AE545" i="1"/>
  <c r="AE546" i="1"/>
  <c r="AE547" i="1"/>
  <c r="AE548" i="1"/>
  <c r="AE549" i="1"/>
  <c r="AE550" i="1"/>
  <c r="AE551" i="1"/>
  <c r="AE552" i="1"/>
  <c r="AG429" i="1"/>
  <c r="AG428" i="1"/>
  <c r="AG430" i="1"/>
  <c r="AG434" i="1"/>
  <c r="AG433" i="1"/>
  <c r="AJ433" i="1" s="1"/>
  <c r="AG432" i="1"/>
  <c r="AG438" i="1"/>
  <c r="AG437" i="1"/>
  <c r="AG439" i="1"/>
  <c r="AG440" i="1"/>
  <c r="AG441" i="1"/>
  <c r="AJ441" i="1" s="1"/>
  <c r="AG442" i="1"/>
  <c r="AG443" i="1"/>
  <c r="AJ443" i="1" s="1"/>
  <c r="AG444" i="1"/>
  <c r="AG445" i="1"/>
  <c r="AG446" i="1"/>
  <c r="AG449" i="1"/>
  <c r="AG450" i="1"/>
  <c r="AJ450" i="1" s="1"/>
  <c r="AG448" i="1"/>
  <c r="AG447" i="1"/>
  <c r="AG451" i="1"/>
  <c r="AJ451" i="1" s="1"/>
  <c r="AG452" i="1"/>
  <c r="AG453" i="1"/>
  <c r="AG454" i="1"/>
  <c r="AG455" i="1"/>
  <c r="AG456" i="1"/>
  <c r="AJ456" i="1" s="1"/>
  <c r="AG457" i="1"/>
  <c r="AJ457" i="1" s="1"/>
  <c r="AG458" i="1"/>
  <c r="AG459" i="1"/>
  <c r="AG461" i="1"/>
  <c r="AG460" i="1"/>
  <c r="AG462" i="1"/>
  <c r="AG463" i="1"/>
  <c r="AG464" i="1"/>
  <c r="AG465" i="1"/>
  <c r="AJ465" i="1" s="1"/>
  <c r="AG468" i="1"/>
  <c r="AG469" i="1"/>
  <c r="AJ469" i="1" s="1"/>
  <c r="AG470" i="1"/>
  <c r="AG471" i="1"/>
  <c r="AG472" i="1"/>
  <c r="AG473" i="1"/>
  <c r="AG474" i="1"/>
  <c r="AG476" i="1"/>
  <c r="AJ476" i="1" s="1"/>
  <c r="AG475" i="1"/>
  <c r="AG477" i="1"/>
  <c r="AJ477" i="1" s="1"/>
  <c r="AG479" i="1"/>
  <c r="AG478" i="1"/>
  <c r="AG480" i="1"/>
  <c r="AG481" i="1"/>
  <c r="AG483" i="1"/>
  <c r="AG482" i="1"/>
  <c r="AG485" i="1"/>
  <c r="AG484" i="1"/>
  <c r="AJ484" i="1" s="1"/>
  <c r="AG486" i="1"/>
  <c r="AG487" i="1"/>
  <c r="AG490" i="1"/>
  <c r="AG489" i="1"/>
  <c r="AG492" i="1"/>
  <c r="AG491" i="1"/>
  <c r="AG493" i="1"/>
  <c r="AG495" i="1"/>
  <c r="AJ495" i="1" s="1"/>
  <c r="AG494" i="1"/>
  <c r="AG496" i="1"/>
  <c r="AG497" i="1"/>
  <c r="AG498" i="1"/>
  <c r="AG499" i="1"/>
  <c r="AG500" i="1"/>
  <c r="AJ500" i="1" s="1"/>
  <c r="AG501" i="1"/>
  <c r="AG503" i="1"/>
  <c r="AJ503" i="1" s="1"/>
  <c r="AG502" i="1"/>
  <c r="AG504" i="1"/>
  <c r="AG505" i="1"/>
  <c r="AG506" i="1"/>
  <c r="AG507" i="1"/>
  <c r="AG510" i="1"/>
  <c r="AG511" i="1"/>
  <c r="AG509" i="1"/>
  <c r="AJ509" i="1" s="1"/>
  <c r="AG508" i="1"/>
  <c r="AG512" i="1"/>
  <c r="AG513" i="1"/>
  <c r="AG515" i="1"/>
  <c r="AG514" i="1"/>
  <c r="AG517" i="1"/>
  <c r="AG516" i="1"/>
  <c r="AG518" i="1"/>
  <c r="AJ518" i="1" s="1"/>
  <c r="AG519" i="1"/>
  <c r="AG520" i="1"/>
  <c r="AG521" i="1"/>
  <c r="AG522" i="1"/>
  <c r="AG523" i="1"/>
  <c r="AG524" i="1"/>
  <c r="AG525" i="1"/>
  <c r="AG526" i="1"/>
  <c r="AJ526" i="1" s="1"/>
  <c r="AG527" i="1"/>
  <c r="AG528" i="1"/>
  <c r="AG529" i="1"/>
  <c r="AG530" i="1"/>
  <c r="AG531" i="1"/>
  <c r="AG532" i="1"/>
  <c r="AG533" i="1"/>
  <c r="AG534" i="1"/>
  <c r="AG535" i="1"/>
  <c r="AG536" i="1"/>
  <c r="AG537" i="1"/>
  <c r="AG538" i="1"/>
  <c r="AG539" i="1"/>
  <c r="AG540" i="1"/>
  <c r="AG541" i="1"/>
  <c r="AG542" i="1"/>
  <c r="AJ542" i="1" s="1"/>
  <c r="AG543" i="1"/>
  <c r="AG544" i="1"/>
  <c r="AG545" i="1"/>
  <c r="AG546" i="1"/>
  <c r="AG547" i="1"/>
  <c r="AG548" i="1"/>
  <c r="AG549" i="1"/>
  <c r="AG550" i="1"/>
  <c r="AJ550" i="1" s="1"/>
  <c r="AG551" i="1"/>
  <c r="AG552" i="1"/>
  <c r="AL429" i="1"/>
  <c r="AL428" i="1"/>
  <c r="AM428" i="1" s="1"/>
  <c r="AL430" i="1"/>
  <c r="AP430" i="1" s="1"/>
  <c r="AL434" i="1"/>
  <c r="AM434" i="1" s="1"/>
  <c r="AL433" i="1"/>
  <c r="AM433" i="1" s="1"/>
  <c r="AL432" i="1"/>
  <c r="AM432" i="1" s="1"/>
  <c r="AL438" i="1"/>
  <c r="AL437" i="1"/>
  <c r="AM437" i="1" s="1"/>
  <c r="AL439" i="1"/>
  <c r="AL440" i="1"/>
  <c r="AM440" i="1" s="1"/>
  <c r="AL441" i="1"/>
  <c r="AM441" i="1" s="1"/>
  <c r="AL442" i="1"/>
  <c r="AM442" i="1" s="1"/>
  <c r="AL443" i="1"/>
  <c r="AM443" i="1" s="1"/>
  <c r="AL444" i="1"/>
  <c r="AL445" i="1"/>
  <c r="AL446" i="1"/>
  <c r="AM446" i="1" s="1"/>
  <c r="AL449" i="1"/>
  <c r="AL450" i="1"/>
  <c r="AM450" i="1" s="1"/>
  <c r="AL448" i="1"/>
  <c r="AP448" i="1" s="1"/>
  <c r="AL447" i="1"/>
  <c r="AM447" i="1" s="1"/>
  <c r="AL451" i="1"/>
  <c r="AM451" i="1" s="1"/>
  <c r="AL452" i="1"/>
  <c r="AP452" i="1" s="1"/>
  <c r="AL453" i="1"/>
  <c r="AL454" i="1"/>
  <c r="AM454" i="1" s="1"/>
  <c r="AL455" i="1"/>
  <c r="AL456" i="1"/>
  <c r="AP456" i="1" s="1"/>
  <c r="AL457" i="1"/>
  <c r="AM457" i="1" s="1"/>
  <c r="AL458" i="1"/>
  <c r="AM458" i="1" s="1"/>
  <c r="AL459" i="1"/>
  <c r="AM459" i="1" s="1"/>
  <c r="AL461" i="1"/>
  <c r="AM461" i="1" s="1"/>
  <c r="AL460" i="1"/>
  <c r="AL462" i="1"/>
  <c r="AM462" i="1" s="1"/>
  <c r="AL463" i="1"/>
  <c r="AL464" i="1"/>
  <c r="AP464" i="1" s="1"/>
  <c r="AL465" i="1"/>
  <c r="AM465" i="1" s="1"/>
  <c r="AL468" i="1"/>
  <c r="AM468" i="1" s="1"/>
  <c r="AL469" i="1"/>
  <c r="AM469" i="1" s="1"/>
  <c r="AL470" i="1"/>
  <c r="AL471" i="1"/>
  <c r="AP471" i="1" s="1"/>
  <c r="AL472" i="1"/>
  <c r="AM472" i="1" s="1"/>
  <c r="AL473" i="1"/>
  <c r="AP473" i="1" s="1"/>
  <c r="AL474" i="1"/>
  <c r="AP474" i="1" s="1"/>
  <c r="AL476" i="1"/>
  <c r="AM476" i="1" s="1"/>
  <c r="AL475" i="1"/>
  <c r="AM475" i="1" s="1"/>
  <c r="AL477" i="1"/>
  <c r="AM477" i="1" s="1"/>
  <c r="AL479" i="1"/>
  <c r="AL478" i="1"/>
  <c r="AP478" i="1" s="1"/>
  <c r="AL480" i="1"/>
  <c r="AM480" i="1" s="1"/>
  <c r="AL481" i="1"/>
  <c r="AL483" i="1"/>
  <c r="AM483" i="1" s="1"/>
  <c r="AL482" i="1"/>
  <c r="AP482" i="1" s="1"/>
  <c r="AL485" i="1"/>
  <c r="AM485" i="1" s="1"/>
  <c r="AL484" i="1"/>
  <c r="AM484" i="1" s="1"/>
  <c r="AL486" i="1"/>
  <c r="AM486" i="1" s="1"/>
  <c r="AL487" i="1"/>
  <c r="AM487" i="1" s="1"/>
  <c r="AL490" i="1"/>
  <c r="AM490" i="1" s="1"/>
  <c r="AL489" i="1"/>
  <c r="AL492" i="1"/>
  <c r="AM492" i="1" s="1"/>
  <c r="AL491" i="1"/>
  <c r="AM491" i="1" s="1"/>
  <c r="AL493" i="1"/>
  <c r="AM493" i="1" s="1"/>
  <c r="AL495" i="1"/>
  <c r="AM495" i="1" s="1"/>
  <c r="AL494" i="1"/>
  <c r="AL496" i="1"/>
  <c r="AL497" i="1"/>
  <c r="AM497" i="1" s="1"/>
  <c r="AL498" i="1"/>
  <c r="AL499" i="1"/>
  <c r="AM499" i="1" s="1"/>
  <c r="AL500" i="1"/>
  <c r="AP500" i="1" s="1"/>
  <c r="AL501" i="1"/>
  <c r="AM501" i="1" s="1"/>
  <c r="AL503" i="1"/>
  <c r="AM503" i="1" s="1"/>
  <c r="AL502" i="1"/>
  <c r="AP502" i="1" s="1"/>
  <c r="AL504" i="1"/>
  <c r="AM504" i="1" s="1"/>
  <c r="AL505" i="1"/>
  <c r="AM505" i="1" s="1"/>
  <c r="AL506" i="1"/>
  <c r="AL507" i="1"/>
  <c r="AP507" i="1" s="1"/>
  <c r="AL510" i="1"/>
  <c r="AP510" i="1" s="1"/>
  <c r="AL511" i="1"/>
  <c r="AM511" i="1" s="1"/>
  <c r="AL509" i="1"/>
  <c r="AM509" i="1" s="1"/>
  <c r="AL508" i="1"/>
  <c r="AM508" i="1" s="1"/>
  <c r="AL512" i="1"/>
  <c r="AM512" i="1" s="1"/>
  <c r="AL513" i="1"/>
  <c r="AM513" i="1" s="1"/>
  <c r="AL515" i="1"/>
  <c r="AL514" i="1"/>
  <c r="AM514" i="1" s="1"/>
  <c r="AL517" i="1"/>
  <c r="AP517" i="1" s="1"/>
  <c r="AL516" i="1"/>
  <c r="AM516" i="1" s="1"/>
  <c r="AL518" i="1"/>
  <c r="AM518" i="1" s="1"/>
  <c r="AL519" i="1"/>
  <c r="AL520" i="1"/>
  <c r="AM520" i="1" s="1"/>
  <c r="AL521" i="1"/>
  <c r="AM521" i="1" s="1"/>
  <c r="AL522" i="1"/>
  <c r="AL523" i="1"/>
  <c r="AM523" i="1" s="1"/>
  <c r="AL524" i="1"/>
  <c r="AM524" i="1" s="1"/>
  <c r="AL525" i="1"/>
  <c r="AM525" i="1" s="1"/>
  <c r="AL526" i="1"/>
  <c r="AM526" i="1" s="1"/>
  <c r="AL527" i="1"/>
  <c r="AL528" i="1"/>
  <c r="AL529" i="1"/>
  <c r="AM529" i="1" s="1"/>
  <c r="AL530" i="1"/>
  <c r="AL531" i="1"/>
  <c r="AM531" i="1" s="1"/>
  <c r="AL532" i="1"/>
  <c r="AM532" i="1" s="1"/>
  <c r="AL533" i="1"/>
  <c r="AM533" i="1" s="1"/>
  <c r="AL534" i="1"/>
  <c r="AM534" i="1" s="1"/>
  <c r="AL535" i="1"/>
  <c r="AP535" i="1" s="1"/>
  <c r="AL536" i="1"/>
  <c r="AM536" i="1" s="1"/>
  <c r="AL537" i="1"/>
  <c r="AM537" i="1" s="1"/>
  <c r="AL538" i="1"/>
  <c r="AP538" i="1" s="1"/>
  <c r="AL539" i="1"/>
  <c r="AM539" i="1" s="1"/>
  <c r="AL540" i="1"/>
  <c r="AM540" i="1" s="1"/>
  <c r="AL541" i="1"/>
  <c r="AM541" i="1" s="1"/>
  <c r="AL542" i="1"/>
  <c r="AM542" i="1" s="1"/>
  <c r="AL543" i="1"/>
  <c r="AL544" i="1"/>
  <c r="AP544" i="1" s="1"/>
  <c r="AL545" i="1"/>
  <c r="AM545" i="1" s="1"/>
  <c r="AL546" i="1"/>
  <c r="AL547" i="1"/>
  <c r="AP547" i="1" s="1"/>
  <c r="AL548" i="1"/>
  <c r="AP548" i="1" s="1"/>
  <c r="AL549" i="1"/>
  <c r="AM549" i="1" s="1"/>
  <c r="AL550" i="1"/>
  <c r="AM550" i="1" s="1"/>
  <c r="AL551" i="1"/>
  <c r="AL552" i="1"/>
  <c r="AP552" i="1" s="1"/>
  <c r="AN429" i="1"/>
  <c r="AO429" i="1" s="1"/>
  <c r="AN428" i="1"/>
  <c r="AO428" i="1" s="1"/>
  <c r="AN430" i="1"/>
  <c r="AO430" i="1" s="1"/>
  <c r="AN434" i="1"/>
  <c r="AO434" i="1" s="1"/>
  <c r="AN433" i="1"/>
  <c r="AO433" i="1" s="1"/>
  <c r="AN432" i="1"/>
  <c r="AO432" i="1" s="1"/>
  <c r="AN438" i="1"/>
  <c r="AO438" i="1" s="1"/>
  <c r="AN437" i="1"/>
  <c r="AO437" i="1" s="1"/>
  <c r="AN439" i="1"/>
  <c r="AO439" i="1" s="1"/>
  <c r="AN440" i="1"/>
  <c r="AO440" i="1" s="1"/>
  <c r="AN441" i="1"/>
  <c r="AO441" i="1" s="1"/>
  <c r="AN442" i="1"/>
  <c r="AO442" i="1" s="1"/>
  <c r="AN443" i="1"/>
  <c r="AO443" i="1" s="1"/>
  <c r="AN444" i="1"/>
  <c r="AO444" i="1" s="1"/>
  <c r="AN445" i="1"/>
  <c r="AO445" i="1" s="1"/>
  <c r="AN446" i="1"/>
  <c r="AO446" i="1" s="1"/>
  <c r="AN449" i="1"/>
  <c r="AO449" i="1" s="1"/>
  <c r="AN450" i="1"/>
  <c r="AO450" i="1" s="1"/>
  <c r="AN448" i="1"/>
  <c r="AO448" i="1" s="1"/>
  <c r="AN447" i="1"/>
  <c r="AO447" i="1" s="1"/>
  <c r="AN451" i="1"/>
  <c r="AO451" i="1" s="1"/>
  <c r="AN452" i="1"/>
  <c r="AO452" i="1" s="1"/>
  <c r="AN453" i="1"/>
  <c r="AO453" i="1" s="1"/>
  <c r="AN454" i="1"/>
  <c r="AO454" i="1" s="1"/>
  <c r="AN455" i="1"/>
  <c r="AO455" i="1" s="1"/>
  <c r="AN456" i="1"/>
  <c r="AO456" i="1" s="1"/>
  <c r="AN457" i="1"/>
  <c r="AO457" i="1" s="1"/>
  <c r="AN458" i="1"/>
  <c r="AO458" i="1" s="1"/>
  <c r="AN459" i="1"/>
  <c r="AO459" i="1" s="1"/>
  <c r="AN461" i="1"/>
  <c r="AO461" i="1" s="1"/>
  <c r="AN460" i="1"/>
  <c r="AO460" i="1" s="1"/>
  <c r="AN462" i="1"/>
  <c r="AO462" i="1" s="1"/>
  <c r="AN463" i="1"/>
  <c r="AO463" i="1" s="1"/>
  <c r="AN464" i="1"/>
  <c r="AO464" i="1" s="1"/>
  <c r="AN465" i="1"/>
  <c r="AO465" i="1" s="1"/>
  <c r="AN468" i="1"/>
  <c r="AO468" i="1" s="1"/>
  <c r="AN469" i="1"/>
  <c r="AO469" i="1" s="1"/>
  <c r="AN470" i="1"/>
  <c r="AO470" i="1" s="1"/>
  <c r="AN471" i="1"/>
  <c r="AO471" i="1" s="1"/>
  <c r="AN472" i="1"/>
  <c r="AO472" i="1" s="1"/>
  <c r="AN473" i="1"/>
  <c r="AO473" i="1" s="1"/>
  <c r="AN474" i="1"/>
  <c r="AO474" i="1" s="1"/>
  <c r="AN476" i="1"/>
  <c r="AO476" i="1" s="1"/>
  <c r="AN475" i="1"/>
  <c r="AO475" i="1" s="1"/>
  <c r="AN477" i="1"/>
  <c r="AO477" i="1" s="1"/>
  <c r="AN479" i="1"/>
  <c r="AO479" i="1" s="1"/>
  <c r="AN478" i="1"/>
  <c r="AO478" i="1" s="1"/>
  <c r="AN480" i="1"/>
  <c r="AO480" i="1" s="1"/>
  <c r="AN481" i="1"/>
  <c r="AO481" i="1" s="1"/>
  <c r="AN483" i="1"/>
  <c r="AO483" i="1" s="1"/>
  <c r="AN482" i="1"/>
  <c r="AO482" i="1" s="1"/>
  <c r="AN485" i="1"/>
  <c r="AO485" i="1" s="1"/>
  <c r="AN484" i="1"/>
  <c r="AO484" i="1" s="1"/>
  <c r="AN486" i="1"/>
  <c r="AO486" i="1" s="1"/>
  <c r="AN487" i="1"/>
  <c r="AO487" i="1" s="1"/>
  <c r="AN490" i="1"/>
  <c r="AO490" i="1" s="1"/>
  <c r="AN489" i="1"/>
  <c r="AO489" i="1" s="1"/>
  <c r="AN492" i="1"/>
  <c r="AO492" i="1" s="1"/>
  <c r="AN491" i="1"/>
  <c r="AO491" i="1" s="1"/>
  <c r="AN493" i="1"/>
  <c r="AO493" i="1" s="1"/>
  <c r="AN495" i="1"/>
  <c r="AO495" i="1" s="1"/>
  <c r="AN494" i="1"/>
  <c r="AO494" i="1" s="1"/>
  <c r="AN496" i="1"/>
  <c r="AO496" i="1" s="1"/>
  <c r="AN497" i="1"/>
  <c r="AO497" i="1" s="1"/>
  <c r="AN498" i="1"/>
  <c r="AO498" i="1" s="1"/>
  <c r="AN499" i="1"/>
  <c r="AO499" i="1" s="1"/>
  <c r="AN500" i="1"/>
  <c r="AO500" i="1" s="1"/>
  <c r="AN501" i="1"/>
  <c r="AO501" i="1" s="1"/>
  <c r="AN503" i="1"/>
  <c r="AO503" i="1" s="1"/>
  <c r="AN502" i="1"/>
  <c r="AO502" i="1" s="1"/>
  <c r="AN504" i="1"/>
  <c r="AO504" i="1" s="1"/>
  <c r="AN505" i="1"/>
  <c r="AO505" i="1" s="1"/>
  <c r="AN506" i="1"/>
  <c r="AO506" i="1" s="1"/>
  <c r="AN507" i="1"/>
  <c r="AO507" i="1" s="1"/>
  <c r="AN510" i="1"/>
  <c r="AO510" i="1" s="1"/>
  <c r="AN511" i="1"/>
  <c r="AO511" i="1" s="1"/>
  <c r="AN509" i="1"/>
  <c r="AO509" i="1" s="1"/>
  <c r="AN508" i="1"/>
  <c r="AO508" i="1" s="1"/>
  <c r="AN512" i="1"/>
  <c r="AO512" i="1" s="1"/>
  <c r="AN513" i="1"/>
  <c r="AO513" i="1" s="1"/>
  <c r="AN515" i="1"/>
  <c r="AO515" i="1" s="1"/>
  <c r="AN514" i="1"/>
  <c r="AO514" i="1" s="1"/>
  <c r="AN517" i="1"/>
  <c r="AO517" i="1" s="1"/>
  <c r="AN516" i="1"/>
  <c r="AO516" i="1" s="1"/>
  <c r="AN518" i="1"/>
  <c r="AO518" i="1" s="1"/>
  <c r="AN519" i="1"/>
  <c r="AO519" i="1" s="1"/>
  <c r="AN520" i="1"/>
  <c r="AO520" i="1" s="1"/>
  <c r="AN521" i="1"/>
  <c r="AO521" i="1" s="1"/>
  <c r="AN522" i="1"/>
  <c r="AO522" i="1" s="1"/>
  <c r="AN523" i="1"/>
  <c r="AO523" i="1" s="1"/>
  <c r="AN524" i="1"/>
  <c r="AO524" i="1" s="1"/>
  <c r="AN525" i="1"/>
  <c r="AO525" i="1" s="1"/>
  <c r="AN526" i="1"/>
  <c r="AO526" i="1" s="1"/>
  <c r="AN527" i="1"/>
  <c r="AO527" i="1" s="1"/>
  <c r="AN528" i="1"/>
  <c r="AO528" i="1" s="1"/>
  <c r="AN529" i="1"/>
  <c r="AO529" i="1" s="1"/>
  <c r="AN530" i="1"/>
  <c r="AO530" i="1" s="1"/>
  <c r="AN531" i="1"/>
  <c r="AO531" i="1" s="1"/>
  <c r="AN532" i="1"/>
  <c r="AO532" i="1" s="1"/>
  <c r="AN533" i="1"/>
  <c r="AO533" i="1" s="1"/>
  <c r="AN534" i="1"/>
  <c r="AO534" i="1" s="1"/>
  <c r="AN535" i="1"/>
  <c r="AO535" i="1" s="1"/>
  <c r="AN536" i="1"/>
  <c r="AO536" i="1" s="1"/>
  <c r="AN537" i="1"/>
  <c r="AO537" i="1" s="1"/>
  <c r="AN538" i="1"/>
  <c r="AO538" i="1" s="1"/>
  <c r="AN539" i="1"/>
  <c r="AO539" i="1" s="1"/>
  <c r="AN540" i="1"/>
  <c r="AO540" i="1" s="1"/>
  <c r="AN541" i="1"/>
  <c r="AO541" i="1" s="1"/>
  <c r="AN542" i="1"/>
  <c r="AO542" i="1" s="1"/>
  <c r="AN543" i="1"/>
  <c r="AO543" i="1" s="1"/>
  <c r="AN544" i="1"/>
  <c r="AO544" i="1" s="1"/>
  <c r="AN545" i="1"/>
  <c r="AO545" i="1" s="1"/>
  <c r="AN546" i="1"/>
  <c r="AO546" i="1" s="1"/>
  <c r="AN547" i="1"/>
  <c r="AO547" i="1" s="1"/>
  <c r="AN548" i="1"/>
  <c r="AO548" i="1" s="1"/>
  <c r="AN549" i="1"/>
  <c r="AO549" i="1" s="1"/>
  <c r="AN550" i="1"/>
  <c r="AO550" i="1" s="1"/>
  <c r="AN551" i="1"/>
  <c r="AO551" i="1" s="1"/>
  <c r="AN552" i="1"/>
  <c r="AO552" i="1" s="1"/>
  <c r="AQ429" i="1"/>
  <c r="AR429" i="1" s="1"/>
  <c r="AQ428" i="1"/>
  <c r="AR428" i="1" s="1"/>
  <c r="AQ430" i="1"/>
  <c r="AR430" i="1" s="1"/>
  <c r="AQ434" i="1"/>
  <c r="AR434" i="1" s="1"/>
  <c r="AQ433" i="1"/>
  <c r="AR433" i="1" s="1"/>
  <c r="AQ432" i="1"/>
  <c r="AR432" i="1" s="1"/>
  <c r="AQ438" i="1"/>
  <c r="AR438" i="1" s="1"/>
  <c r="AQ437" i="1"/>
  <c r="AR437" i="1" s="1"/>
  <c r="AQ439" i="1"/>
  <c r="AR439" i="1" s="1"/>
  <c r="AQ440" i="1"/>
  <c r="AR440" i="1" s="1"/>
  <c r="AQ441" i="1"/>
  <c r="AR441" i="1" s="1"/>
  <c r="AQ442" i="1"/>
  <c r="AR442" i="1" s="1"/>
  <c r="AQ443" i="1"/>
  <c r="AR443" i="1" s="1"/>
  <c r="AQ444" i="1"/>
  <c r="AR444" i="1" s="1"/>
  <c r="AQ445" i="1"/>
  <c r="AR445" i="1" s="1"/>
  <c r="AQ446" i="1"/>
  <c r="AR446" i="1" s="1"/>
  <c r="AQ449" i="1"/>
  <c r="AR449" i="1" s="1"/>
  <c r="AQ450" i="1"/>
  <c r="AR450" i="1" s="1"/>
  <c r="AQ448" i="1"/>
  <c r="AR448" i="1" s="1"/>
  <c r="AQ447" i="1"/>
  <c r="AR447" i="1" s="1"/>
  <c r="AQ451" i="1"/>
  <c r="AR451" i="1" s="1"/>
  <c r="AQ452" i="1"/>
  <c r="AR452" i="1" s="1"/>
  <c r="AQ453" i="1"/>
  <c r="AR453" i="1" s="1"/>
  <c r="AQ454" i="1"/>
  <c r="AR454" i="1" s="1"/>
  <c r="AQ455" i="1"/>
  <c r="AR455" i="1" s="1"/>
  <c r="AQ456" i="1"/>
  <c r="AR456" i="1" s="1"/>
  <c r="AQ457" i="1"/>
  <c r="AR457" i="1" s="1"/>
  <c r="AQ458" i="1"/>
  <c r="AR458" i="1" s="1"/>
  <c r="AQ459" i="1"/>
  <c r="AR459" i="1" s="1"/>
  <c r="AQ461" i="1"/>
  <c r="AR461" i="1" s="1"/>
  <c r="AQ460" i="1"/>
  <c r="AR460" i="1" s="1"/>
  <c r="AQ462" i="1"/>
  <c r="AR462" i="1" s="1"/>
  <c r="AQ463" i="1"/>
  <c r="AR463" i="1" s="1"/>
  <c r="AQ464" i="1"/>
  <c r="AR464" i="1" s="1"/>
  <c r="AQ465" i="1"/>
  <c r="AR465" i="1" s="1"/>
  <c r="AQ468" i="1"/>
  <c r="AR468" i="1" s="1"/>
  <c r="AQ469" i="1"/>
  <c r="AR469" i="1" s="1"/>
  <c r="AQ470" i="1"/>
  <c r="AR470" i="1" s="1"/>
  <c r="AQ471" i="1"/>
  <c r="AR471" i="1" s="1"/>
  <c r="AQ472" i="1"/>
  <c r="AR472" i="1" s="1"/>
  <c r="AQ473" i="1"/>
  <c r="AR473" i="1" s="1"/>
  <c r="AQ474" i="1"/>
  <c r="AR474" i="1" s="1"/>
  <c r="AQ476" i="1"/>
  <c r="AR476" i="1" s="1"/>
  <c r="AQ475" i="1"/>
  <c r="AR475" i="1" s="1"/>
  <c r="AQ477" i="1"/>
  <c r="AR477" i="1" s="1"/>
  <c r="AQ479" i="1"/>
  <c r="AR479" i="1" s="1"/>
  <c r="AQ478" i="1"/>
  <c r="AR478" i="1" s="1"/>
  <c r="AQ480" i="1"/>
  <c r="AR480" i="1" s="1"/>
  <c r="AQ481" i="1"/>
  <c r="AR481" i="1" s="1"/>
  <c r="AQ483" i="1"/>
  <c r="AR483" i="1" s="1"/>
  <c r="AQ482" i="1"/>
  <c r="AR482" i="1" s="1"/>
  <c r="AQ485" i="1"/>
  <c r="AR485" i="1" s="1"/>
  <c r="AQ484" i="1"/>
  <c r="AR484" i="1" s="1"/>
  <c r="AQ486" i="1"/>
  <c r="AR486" i="1" s="1"/>
  <c r="AQ487" i="1"/>
  <c r="AR487" i="1" s="1"/>
  <c r="AQ490" i="1"/>
  <c r="AR490" i="1" s="1"/>
  <c r="AQ489" i="1"/>
  <c r="AR489" i="1" s="1"/>
  <c r="AQ492" i="1"/>
  <c r="AR492" i="1" s="1"/>
  <c r="AQ491" i="1"/>
  <c r="AR491" i="1" s="1"/>
  <c r="AQ493" i="1"/>
  <c r="AR493" i="1" s="1"/>
  <c r="AQ495" i="1"/>
  <c r="AR495" i="1" s="1"/>
  <c r="AQ494" i="1"/>
  <c r="AR494" i="1" s="1"/>
  <c r="AQ496" i="1"/>
  <c r="AR496" i="1" s="1"/>
  <c r="AQ497" i="1"/>
  <c r="AR497" i="1" s="1"/>
  <c r="AQ498" i="1"/>
  <c r="AR498" i="1" s="1"/>
  <c r="AQ499" i="1"/>
  <c r="AR499" i="1" s="1"/>
  <c r="AQ500" i="1"/>
  <c r="AR500" i="1" s="1"/>
  <c r="AQ501" i="1"/>
  <c r="AR501" i="1" s="1"/>
  <c r="AQ503" i="1"/>
  <c r="AR503" i="1" s="1"/>
  <c r="AQ502" i="1"/>
  <c r="AR502" i="1" s="1"/>
  <c r="AQ504" i="1"/>
  <c r="AR504" i="1" s="1"/>
  <c r="AQ505" i="1"/>
  <c r="AR505" i="1" s="1"/>
  <c r="AQ506" i="1"/>
  <c r="AR506" i="1" s="1"/>
  <c r="AQ507" i="1"/>
  <c r="AR507" i="1" s="1"/>
  <c r="AQ510" i="1"/>
  <c r="AR510" i="1" s="1"/>
  <c r="AQ511" i="1"/>
  <c r="AR511" i="1" s="1"/>
  <c r="AQ509" i="1"/>
  <c r="AR509" i="1" s="1"/>
  <c r="AQ508" i="1"/>
  <c r="AR508" i="1" s="1"/>
  <c r="AQ512" i="1"/>
  <c r="AR512" i="1" s="1"/>
  <c r="AQ513" i="1"/>
  <c r="AR513" i="1" s="1"/>
  <c r="AQ515" i="1"/>
  <c r="AR515" i="1" s="1"/>
  <c r="AQ514" i="1"/>
  <c r="AR514" i="1" s="1"/>
  <c r="AQ517" i="1"/>
  <c r="AR517" i="1" s="1"/>
  <c r="AQ516" i="1"/>
  <c r="AR516" i="1" s="1"/>
  <c r="AQ518" i="1"/>
  <c r="AR518" i="1" s="1"/>
  <c r="AQ519" i="1"/>
  <c r="AR519" i="1" s="1"/>
  <c r="AQ520" i="1"/>
  <c r="AR520" i="1" s="1"/>
  <c r="AQ521" i="1"/>
  <c r="AR521" i="1" s="1"/>
  <c r="AQ522" i="1"/>
  <c r="AR522" i="1" s="1"/>
  <c r="AQ523" i="1"/>
  <c r="AR523" i="1" s="1"/>
  <c r="AQ524" i="1"/>
  <c r="AR524" i="1" s="1"/>
  <c r="AQ525" i="1"/>
  <c r="AR525" i="1" s="1"/>
  <c r="AQ526" i="1"/>
  <c r="AR526" i="1" s="1"/>
  <c r="AQ527" i="1"/>
  <c r="AR527" i="1" s="1"/>
  <c r="AQ528" i="1"/>
  <c r="AR528" i="1" s="1"/>
  <c r="AQ529" i="1"/>
  <c r="AR529" i="1" s="1"/>
  <c r="AQ530" i="1"/>
  <c r="AR530" i="1" s="1"/>
  <c r="AQ531" i="1"/>
  <c r="AR531" i="1" s="1"/>
  <c r="AQ532" i="1"/>
  <c r="AR532" i="1" s="1"/>
  <c r="AQ533" i="1"/>
  <c r="AR533" i="1" s="1"/>
  <c r="AQ534" i="1"/>
  <c r="AR534" i="1" s="1"/>
  <c r="AQ535" i="1"/>
  <c r="AR535" i="1" s="1"/>
  <c r="AQ536" i="1"/>
  <c r="AR536" i="1" s="1"/>
  <c r="AQ537" i="1"/>
  <c r="AR537" i="1" s="1"/>
  <c r="AQ538" i="1"/>
  <c r="AR538" i="1" s="1"/>
  <c r="AQ539" i="1"/>
  <c r="AR539" i="1" s="1"/>
  <c r="AQ540" i="1"/>
  <c r="AR540" i="1" s="1"/>
  <c r="AQ541" i="1"/>
  <c r="AR541" i="1" s="1"/>
  <c r="AQ542" i="1"/>
  <c r="AR542" i="1" s="1"/>
  <c r="AQ543" i="1"/>
  <c r="AR543" i="1" s="1"/>
  <c r="AQ544" i="1"/>
  <c r="AR544" i="1" s="1"/>
  <c r="AQ545" i="1"/>
  <c r="AR545" i="1" s="1"/>
  <c r="AQ546" i="1"/>
  <c r="AR546" i="1" s="1"/>
  <c r="AQ547" i="1"/>
  <c r="AR547" i="1" s="1"/>
  <c r="AQ548" i="1"/>
  <c r="AR548" i="1" s="1"/>
  <c r="AQ549" i="1"/>
  <c r="AR549" i="1" s="1"/>
  <c r="AQ550" i="1"/>
  <c r="AR550" i="1" s="1"/>
  <c r="AQ551" i="1"/>
  <c r="AR551" i="1" s="1"/>
  <c r="AQ552" i="1"/>
  <c r="AR552" i="1" s="1"/>
  <c r="AW429" i="1"/>
  <c r="BA429" i="1" s="1"/>
  <c r="AW428" i="1"/>
  <c r="AF428" i="1" s="1"/>
  <c r="AW430" i="1"/>
  <c r="AF430" i="1" s="1"/>
  <c r="AW434" i="1"/>
  <c r="AW433" i="1"/>
  <c r="AF433" i="1" s="1"/>
  <c r="AW432" i="1"/>
  <c r="AF432" i="1" s="1"/>
  <c r="AW438" i="1"/>
  <c r="AF438" i="1" s="1"/>
  <c r="AW437" i="1"/>
  <c r="AF437" i="1" s="1"/>
  <c r="AW439" i="1"/>
  <c r="BA439" i="1" s="1"/>
  <c r="AW440" i="1"/>
  <c r="AF440" i="1" s="1"/>
  <c r="AW441" i="1"/>
  <c r="AF441" i="1" s="1"/>
  <c r="AW442" i="1"/>
  <c r="AW443" i="1"/>
  <c r="AF443" i="1" s="1"/>
  <c r="AW444" i="1"/>
  <c r="AF444" i="1" s="1"/>
  <c r="AW445" i="1"/>
  <c r="AF445" i="1" s="1"/>
  <c r="AW446" i="1"/>
  <c r="AF446" i="1" s="1"/>
  <c r="AW449" i="1"/>
  <c r="BA449" i="1" s="1"/>
  <c r="AW450" i="1"/>
  <c r="AF450" i="1" s="1"/>
  <c r="AW448" i="1"/>
  <c r="AF448" i="1" s="1"/>
  <c r="AW447" i="1"/>
  <c r="AX447" i="1" s="1"/>
  <c r="AW451" i="1"/>
  <c r="AF451" i="1" s="1"/>
  <c r="AW452" i="1"/>
  <c r="AF452" i="1" s="1"/>
  <c r="AW453" i="1"/>
  <c r="AF453" i="1" s="1"/>
  <c r="AW454" i="1"/>
  <c r="AF454" i="1" s="1"/>
  <c r="AW455" i="1"/>
  <c r="BA455" i="1" s="1"/>
  <c r="AW456" i="1"/>
  <c r="AX456" i="1" s="1"/>
  <c r="AW457" i="1"/>
  <c r="AF457" i="1" s="1"/>
  <c r="AW458" i="1"/>
  <c r="AW459" i="1"/>
  <c r="AF459" i="1" s="1"/>
  <c r="AW461" i="1"/>
  <c r="AF461" i="1" s="1"/>
  <c r="AW460" i="1"/>
  <c r="AF460" i="1" s="1"/>
  <c r="AW462" i="1"/>
  <c r="AF462" i="1" s="1"/>
  <c r="AW463" i="1"/>
  <c r="AF463" i="1" s="1"/>
  <c r="AW464" i="1"/>
  <c r="AF464" i="1" s="1"/>
  <c r="AW465" i="1"/>
  <c r="AF465" i="1" s="1"/>
  <c r="AW468" i="1"/>
  <c r="AW469" i="1"/>
  <c r="AF469" i="1" s="1"/>
  <c r="AW470" i="1"/>
  <c r="AF470" i="1" s="1"/>
  <c r="AW471" i="1"/>
  <c r="AF471" i="1" s="1"/>
  <c r="AW472" i="1"/>
  <c r="AF472" i="1" s="1"/>
  <c r="AW473" i="1"/>
  <c r="AF473" i="1" s="1"/>
  <c r="AW474" i="1"/>
  <c r="AF474" i="1" s="1"/>
  <c r="AW476" i="1"/>
  <c r="AF476" i="1" s="1"/>
  <c r="AW475" i="1"/>
  <c r="AW477" i="1"/>
  <c r="AF477" i="1" s="1"/>
  <c r="AW479" i="1"/>
  <c r="AF479" i="1" s="1"/>
  <c r="AW478" i="1"/>
  <c r="AF478" i="1" s="1"/>
  <c r="AW480" i="1"/>
  <c r="AF480" i="1" s="1"/>
  <c r="AW481" i="1"/>
  <c r="AF481" i="1" s="1"/>
  <c r="AW483" i="1"/>
  <c r="AF483" i="1" s="1"/>
  <c r="AW482" i="1"/>
  <c r="AF482" i="1" s="1"/>
  <c r="AW485" i="1"/>
  <c r="AW484" i="1"/>
  <c r="AF484" i="1" s="1"/>
  <c r="AW486" i="1"/>
  <c r="AF486" i="1" s="1"/>
  <c r="AW487" i="1"/>
  <c r="AF487" i="1" s="1"/>
  <c r="AW490" i="1"/>
  <c r="AF490" i="1" s="1"/>
  <c r="AW489" i="1"/>
  <c r="AF489" i="1" s="1"/>
  <c r="AW492" i="1"/>
  <c r="AF492" i="1" s="1"/>
  <c r="AW491" i="1"/>
  <c r="AF491" i="1" s="1"/>
  <c r="AW493" i="1"/>
  <c r="AW495" i="1"/>
  <c r="AF495" i="1" s="1"/>
  <c r="AW494" i="1"/>
  <c r="AF494" i="1" s="1"/>
  <c r="AW496" i="1"/>
  <c r="AF496" i="1" s="1"/>
  <c r="AW497" i="1"/>
  <c r="AF497" i="1" s="1"/>
  <c r="AW498" i="1"/>
  <c r="AF498" i="1" s="1"/>
  <c r="AW499" i="1"/>
  <c r="AF499" i="1" s="1"/>
  <c r="AW500" i="1"/>
  <c r="AF500" i="1" s="1"/>
  <c r="AW501" i="1"/>
  <c r="AF501" i="1" s="1"/>
  <c r="AW503" i="1"/>
  <c r="AF503" i="1" s="1"/>
  <c r="AW502" i="1"/>
  <c r="AF502" i="1" s="1"/>
  <c r="AW504" i="1"/>
  <c r="AF504" i="1" s="1"/>
  <c r="AW505" i="1"/>
  <c r="AF505" i="1" s="1"/>
  <c r="AW506" i="1"/>
  <c r="AF506" i="1" s="1"/>
  <c r="AW507" i="1"/>
  <c r="AF507" i="1" s="1"/>
  <c r="AW510" i="1"/>
  <c r="AF510" i="1" s="1"/>
  <c r="AW511" i="1"/>
  <c r="AX511" i="1" s="1"/>
  <c r="AW509" i="1"/>
  <c r="AF509" i="1" s="1"/>
  <c r="AW508" i="1"/>
  <c r="AF508" i="1" s="1"/>
  <c r="AW512" i="1"/>
  <c r="AF512" i="1" s="1"/>
  <c r="AW513" i="1"/>
  <c r="AF513" i="1" s="1"/>
  <c r="AW515" i="1"/>
  <c r="AF515" i="1" s="1"/>
  <c r="AW514" i="1"/>
  <c r="AF514" i="1" s="1"/>
  <c r="AW517" i="1"/>
  <c r="AF517" i="1" s="1"/>
  <c r="AW516" i="1"/>
  <c r="BA516" i="1" s="1"/>
  <c r="AW518" i="1"/>
  <c r="AF518" i="1" s="1"/>
  <c r="AW519" i="1"/>
  <c r="AF519" i="1" s="1"/>
  <c r="AW520" i="1"/>
  <c r="AF520" i="1" s="1"/>
  <c r="AW521" i="1"/>
  <c r="AF521" i="1" s="1"/>
  <c r="AW522" i="1"/>
  <c r="AF522" i="1" s="1"/>
  <c r="AW523" i="1"/>
  <c r="AF523" i="1" s="1"/>
  <c r="AW524" i="1"/>
  <c r="AF524" i="1" s="1"/>
  <c r="AW525" i="1"/>
  <c r="AW526" i="1"/>
  <c r="AF526" i="1" s="1"/>
  <c r="AW527" i="1"/>
  <c r="AF527" i="1" s="1"/>
  <c r="AW528" i="1"/>
  <c r="AF528" i="1" s="1"/>
  <c r="AW529" i="1"/>
  <c r="AF529" i="1" s="1"/>
  <c r="AW530" i="1"/>
  <c r="AF530" i="1" s="1"/>
  <c r="AW531" i="1"/>
  <c r="AF531" i="1" s="1"/>
  <c r="AW532" i="1"/>
  <c r="AF532" i="1" s="1"/>
  <c r="AW533" i="1"/>
  <c r="AF533" i="1" s="1"/>
  <c r="AW534" i="1"/>
  <c r="AF534" i="1" s="1"/>
  <c r="AW535" i="1"/>
  <c r="AF535" i="1" s="1"/>
  <c r="AW536" i="1"/>
  <c r="AF536" i="1" s="1"/>
  <c r="AW537" i="1"/>
  <c r="AF537" i="1" s="1"/>
  <c r="AW538" i="1"/>
  <c r="AF538" i="1" s="1"/>
  <c r="AW539" i="1"/>
  <c r="AF539" i="1" s="1"/>
  <c r="AW540" i="1"/>
  <c r="AF540" i="1" s="1"/>
  <c r="AW541" i="1"/>
  <c r="AX541" i="1" s="1"/>
  <c r="AW542" i="1"/>
  <c r="AF542" i="1" s="1"/>
  <c r="AW543" i="1"/>
  <c r="AF543" i="1" s="1"/>
  <c r="AW544" i="1"/>
  <c r="AF544" i="1" s="1"/>
  <c r="AW545" i="1"/>
  <c r="AF545" i="1" s="1"/>
  <c r="AW546" i="1"/>
  <c r="AF546" i="1" s="1"/>
  <c r="AW547" i="1"/>
  <c r="AF547" i="1" s="1"/>
  <c r="AW548" i="1"/>
  <c r="AF548" i="1" s="1"/>
  <c r="AW549" i="1"/>
  <c r="AF549" i="1" s="1"/>
  <c r="AW550" i="1"/>
  <c r="AF550" i="1" s="1"/>
  <c r="AW551" i="1"/>
  <c r="AF551" i="1" s="1"/>
  <c r="AW552" i="1"/>
  <c r="AF552" i="1" s="1"/>
  <c r="AY429" i="1"/>
  <c r="AZ429" i="1" s="1"/>
  <c r="AY428" i="1"/>
  <c r="AZ428" i="1" s="1"/>
  <c r="AY430" i="1"/>
  <c r="AZ430" i="1" s="1"/>
  <c r="AY434" i="1"/>
  <c r="AZ434" i="1" s="1"/>
  <c r="AY433" i="1"/>
  <c r="AZ433" i="1" s="1"/>
  <c r="AY432" i="1"/>
  <c r="AZ432" i="1" s="1"/>
  <c r="AY438" i="1"/>
  <c r="AZ438" i="1" s="1"/>
  <c r="AY437" i="1"/>
  <c r="AZ437" i="1" s="1"/>
  <c r="AY439" i="1"/>
  <c r="AZ439" i="1" s="1"/>
  <c r="AY440" i="1"/>
  <c r="AZ440" i="1" s="1"/>
  <c r="AY441" i="1"/>
  <c r="AZ441" i="1" s="1"/>
  <c r="AY442" i="1"/>
  <c r="AZ442" i="1" s="1"/>
  <c r="AY443" i="1"/>
  <c r="AZ443" i="1" s="1"/>
  <c r="AY444" i="1"/>
  <c r="AZ444" i="1" s="1"/>
  <c r="AY445" i="1"/>
  <c r="AZ445" i="1" s="1"/>
  <c r="AY446" i="1"/>
  <c r="AZ446" i="1" s="1"/>
  <c r="AY449" i="1"/>
  <c r="AZ449" i="1" s="1"/>
  <c r="AY450" i="1"/>
  <c r="AZ450" i="1" s="1"/>
  <c r="AY448" i="1"/>
  <c r="AZ448" i="1" s="1"/>
  <c r="AY447" i="1"/>
  <c r="AZ447" i="1" s="1"/>
  <c r="AY451" i="1"/>
  <c r="AZ451" i="1" s="1"/>
  <c r="AY452" i="1"/>
  <c r="AZ452" i="1" s="1"/>
  <c r="AY453" i="1"/>
  <c r="AZ453" i="1" s="1"/>
  <c r="AY454" i="1"/>
  <c r="AZ454" i="1" s="1"/>
  <c r="AY455" i="1"/>
  <c r="AZ455" i="1" s="1"/>
  <c r="AY456" i="1"/>
  <c r="AZ456" i="1" s="1"/>
  <c r="AY457" i="1"/>
  <c r="AZ457" i="1" s="1"/>
  <c r="AY458" i="1"/>
  <c r="AZ458" i="1" s="1"/>
  <c r="AY459" i="1"/>
  <c r="AZ459" i="1" s="1"/>
  <c r="AY461" i="1"/>
  <c r="AZ461" i="1" s="1"/>
  <c r="AY460" i="1"/>
  <c r="AZ460" i="1" s="1"/>
  <c r="AY462" i="1"/>
  <c r="AZ462" i="1" s="1"/>
  <c r="AY463" i="1"/>
  <c r="AZ463" i="1" s="1"/>
  <c r="AY464" i="1"/>
  <c r="AZ464" i="1" s="1"/>
  <c r="AY465" i="1"/>
  <c r="AZ465" i="1" s="1"/>
  <c r="AY468" i="1"/>
  <c r="AZ468" i="1" s="1"/>
  <c r="AY469" i="1"/>
  <c r="AZ469" i="1" s="1"/>
  <c r="AY470" i="1"/>
  <c r="AZ470" i="1" s="1"/>
  <c r="AY471" i="1"/>
  <c r="AZ471" i="1" s="1"/>
  <c r="AY472" i="1"/>
  <c r="AZ472" i="1" s="1"/>
  <c r="AY473" i="1"/>
  <c r="AZ473" i="1" s="1"/>
  <c r="AY474" i="1"/>
  <c r="AZ474" i="1" s="1"/>
  <c r="AY476" i="1"/>
  <c r="AZ476" i="1" s="1"/>
  <c r="AY475" i="1"/>
  <c r="AZ475" i="1" s="1"/>
  <c r="AY477" i="1"/>
  <c r="AZ477" i="1" s="1"/>
  <c r="AY479" i="1"/>
  <c r="AZ479" i="1" s="1"/>
  <c r="AY478" i="1"/>
  <c r="AZ478" i="1" s="1"/>
  <c r="AY480" i="1"/>
  <c r="AZ480" i="1" s="1"/>
  <c r="AY481" i="1"/>
  <c r="AZ481" i="1" s="1"/>
  <c r="AY483" i="1"/>
  <c r="AZ483" i="1" s="1"/>
  <c r="AY482" i="1"/>
  <c r="AZ482" i="1" s="1"/>
  <c r="AY485" i="1"/>
  <c r="AZ485" i="1" s="1"/>
  <c r="AY484" i="1"/>
  <c r="AZ484" i="1" s="1"/>
  <c r="AY486" i="1"/>
  <c r="AZ486" i="1" s="1"/>
  <c r="AY487" i="1"/>
  <c r="AZ487" i="1" s="1"/>
  <c r="AY490" i="1"/>
  <c r="AZ490" i="1" s="1"/>
  <c r="AY489" i="1"/>
  <c r="AZ489" i="1" s="1"/>
  <c r="AY492" i="1"/>
  <c r="AZ492" i="1" s="1"/>
  <c r="AY491" i="1"/>
  <c r="AZ491" i="1" s="1"/>
  <c r="AY493" i="1"/>
  <c r="AZ493" i="1" s="1"/>
  <c r="AY495" i="1"/>
  <c r="AZ495" i="1" s="1"/>
  <c r="AY494" i="1"/>
  <c r="AZ494" i="1" s="1"/>
  <c r="AY496" i="1"/>
  <c r="AZ496" i="1" s="1"/>
  <c r="AY497" i="1"/>
  <c r="AZ497" i="1" s="1"/>
  <c r="AY498" i="1"/>
  <c r="AZ498" i="1" s="1"/>
  <c r="AY499" i="1"/>
  <c r="AZ499" i="1" s="1"/>
  <c r="AY500" i="1"/>
  <c r="AZ500" i="1" s="1"/>
  <c r="AY501" i="1"/>
  <c r="AZ501" i="1" s="1"/>
  <c r="AY503" i="1"/>
  <c r="AZ503" i="1" s="1"/>
  <c r="AY502" i="1"/>
  <c r="AZ502" i="1" s="1"/>
  <c r="AY504" i="1"/>
  <c r="AZ504" i="1" s="1"/>
  <c r="AY505" i="1"/>
  <c r="AZ505" i="1" s="1"/>
  <c r="AY506" i="1"/>
  <c r="AZ506" i="1" s="1"/>
  <c r="AY507" i="1"/>
  <c r="AZ507" i="1" s="1"/>
  <c r="AY510" i="1"/>
  <c r="AZ510" i="1" s="1"/>
  <c r="AY511" i="1"/>
  <c r="AZ511" i="1" s="1"/>
  <c r="AY509" i="1"/>
  <c r="AZ509" i="1" s="1"/>
  <c r="AY508" i="1"/>
  <c r="AZ508" i="1" s="1"/>
  <c r="AY512" i="1"/>
  <c r="AZ512" i="1" s="1"/>
  <c r="AY513" i="1"/>
  <c r="AZ513" i="1" s="1"/>
  <c r="AY515" i="1"/>
  <c r="AZ515" i="1" s="1"/>
  <c r="AY514" i="1"/>
  <c r="AZ514" i="1" s="1"/>
  <c r="AY517" i="1"/>
  <c r="AZ517" i="1" s="1"/>
  <c r="AY516" i="1"/>
  <c r="AZ516" i="1" s="1"/>
  <c r="AY518" i="1"/>
  <c r="AZ518" i="1" s="1"/>
  <c r="AY519" i="1"/>
  <c r="AZ519" i="1" s="1"/>
  <c r="AY520" i="1"/>
  <c r="AZ520" i="1" s="1"/>
  <c r="AY521" i="1"/>
  <c r="AZ521" i="1" s="1"/>
  <c r="AY522" i="1"/>
  <c r="AZ522" i="1" s="1"/>
  <c r="AY523" i="1"/>
  <c r="AZ523" i="1" s="1"/>
  <c r="AY524" i="1"/>
  <c r="AZ524" i="1" s="1"/>
  <c r="AY525" i="1"/>
  <c r="AZ525" i="1" s="1"/>
  <c r="AY526" i="1"/>
  <c r="AZ526" i="1" s="1"/>
  <c r="AY527" i="1"/>
  <c r="AZ527" i="1" s="1"/>
  <c r="AY528" i="1"/>
  <c r="AZ528" i="1" s="1"/>
  <c r="AY529" i="1"/>
  <c r="AZ529" i="1" s="1"/>
  <c r="AY530" i="1"/>
  <c r="AZ530" i="1" s="1"/>
  <c r="AY531" i="1"/>
  <c r="AZ531" i="1" s="1"/>
  <c r="AY532" i="1"/>
  <c r="AZ532" i="1" s="1"/>
  <c r="AY533" i="1"/>
  <c r="AZ533" i="1" s="1"/>
  <c r="AY534" i="1"/>
  <c r="AZ534" i="1" s="1"/>
  <c r="AY535" i="1"/>
  <c r="AZ535" i="1" s="1"/>
  <c r="AY536" i="1"/>
  <c r="AZ536" i="1" s="1"/>
  <c r="AY537" i="1"/>
  <c r="AZ537" i="1" s="1"/>
  <c r="AY538" i="1"/>
  <c r="AZ538" i="1" s="1"/>
  <c r="AY539" i="1"/>
  <c r="AZ539" i="1" s="1"/>
  <c r="AY540" i="1"/>
  <c r="AZ540" i="1" s="1"/>
  <c r="AY541" i="1"/>
  <c r="AZ541" i="1" s="1"/>
  <c r="AY542" i="1"/>
  <c r="AZ542" i="1" s="1"/>
  <c r="AY543" i="1"/>
  <c r="AZ543" i="1" s="1"/>
  <c r="AY544" i="1"/>
  <c r="AZ544" i="1" s="1"/>
  <c r="AY545" i="1"/>
  <c r="AZ545" i="1" s="1"/>
  <c r="AY546" i="1"/>
  <c r="AZ546" i="1" s="1"/>
  <c r="AY547" i="1"/>
  <c r="AZ547" i="1" s="1"/>
  <c r="AY548" i="1"/>
  <c r="AZ548" i="1" s="1"/>
  <c r="AY549" i="1"/>
  <c r="AZ549" i="1" s="1"/>
  <c r="AY550" i="1"/>
  <c r="AZ550" i="1" s="1"/>
  <c r="AY551" i="1"/>
  <c r="AZ551" i="1" s="1"/>
  <c r="AY552" i="1"/>
  <c r="AZ552" i="1" s="1"/>
  <c r="BE429" i="1"/>
  <c r="BE428" i="1"/>
  <c r="BE430" i="1"/>
  <c r="BE434" i="1"/>
  <c r="BE433" i="1"/>
  <c r="BE432" i="1"/>
  <c r="BE438" i="1"/>
  <c r="BE437" i="1"/>
  <c r="BE439" i="1"/>
  <c r="BE440" i="1"/>
  <c r="BE441" i="1"/>
  <c r="BE442" i="1"/>
  <c r="BE443" i="1"/>
  <c r="BE444" i="1"/>
  <c r="BE445" i="1"/>
  <c r="BE446" i="1"/>
  <c r="BE449" i="1"/>
  <c r="BE450" i="1"/>
  <c r="BE448" i="1"/>
  <c r="BE447" i="1"/>
  <c r="BE451" i="1"/>
  <c r="BE452" i="1"/>
  <c r="BE453" i="1"/>
  <c r="BE454" i="1"/>
  <c r="BE455" i="1"/>
  <c r="BE456" i="1"/>
  <c r="BE457" i="1"/>
  <c r="BE458" i="1"/>
  <c r="BE459" i="1"/>
  <c r="BE461" i="1"/>
  <c r="BE460" i="1"/>
  <c r="BE462" i="1"/>
  <c r="BE463" i="1"/>
  <c r="BE464" i="1"/>
  <c r="BE465" i="1"/>
  <c r="BE468" i="1"/>
  <c r="BE469" i="1"/>
  <c r="BE470" i="1"/>
  <c r="BE471" i="1"/>
  <c r="BE472" i="1"/>
  <c r="BE473" i="1"/>
  <c r="BE474" i="1"/>
  <c r="BE476" i="1"/>
  <c r="BE475" i="1"/>
  <c r="BE477" i="1"/>
  <c r="BE479" i="1"/>
  <c r="BE478" i="1"/>
  <c r="BE480" i="1"/>
  <c r="BE481" i="1"/>
  <c r="BE483" i="1"/>
  <c r="BE482" i="1"/>
  <c r="BE485" i="1"/>
  <c r="BE484" i="1"/>
  <c r="BE486" i="1"/>
  <c r="BE487" i="1"/>
  <c r="BE490" i="1"/>
  <c r="BE489" i="1"/>
  <c r="BE492" i="1"/>
  <c r="BE491" i="1"/>
  <c r="BE493" i="1"/>
  <c r="BE495" i="1"/>
  <c r="BE494" i="1"/>
  <c r="BE496" i="1"/>
  <c r="BE497" i="1"/>
  <c r="BE498" i="1"/>
  <c r="BE499" i="1"/>
  <c r="BE500" i="1"/>
  <c r="BE501" i="1"/>
  <c r="BE503" i="1"/>
  <c r="BE502" i="1"/>
  <c r="BE504" i="1"/>
  <c r="BE505" i="1"/>
  <c r="BE506" i="1"/>
  <c r="BE507" i="1"/>
  <c r="BE510" i="1"/>
  <c r="BE511" i="1"/>
  <c r="BE509" i="1"/>
  <c r="BE508" i="1"/>
  <c r="BE512" i="1"/>
  <c r="BE513" i="1"/>
  <c r="BE515" i="1"/>
  <c r="BE514" i="1"/>
  <c r="BE517" i="1"/>
  <c r="BE516" i="1"/>
  <c r="BE518" i="1"/>
  <c r="BE519" i="1"/>
  <c r="BE520" i="1"/>
  <c r="BE521" i="1"/>
  <c r="BE522" i="1"/>
  <c r="BE523" i="1"/>
  <c r="BE524" i="1"/>
  <c r="BE525" i="1"/>
  <c r="BE526" i="1"/>
  <c r="BE527" i="1"/>
  <c r="BE528" i="1"/>
  <c r="BE529" i="1"/>
  <c r="BE530" i="1"/>
  <c r="BE531" i="1"/>
  <c r="BE532" i="1"/>
  <c r="BE533" i="1"/>
  <c r="BE534" i="1"/>
  <c r="BE535" i="1"/>
  <c r="BE536" i="1"/>
  <c r="BE537" i="1"/>
  <c r="BE538" i="1"/>
  <c r="BE539" i="1"/>
  <c r="BE540" i="1"/>
  <c r="BE541" i="1"/>
  <c r="BE542" i="1"/>
  <c r="BE543" i="1"/>
  <c r="BE544" i="1"/>
  <c r="BE545" i="1"/>
  <c r="BE546" i="1"/>
  <c r="BE547" i="1"/>
  <c r="BE548" i="1"/>
  <c r="BE549" i="1"/>
  <c r="BE550" i="1"/>
  <c r="BE551" i="1"/>
  <c r="BE552" i="1"/>
  <c r="BF429" i="1"/>
  <c r="BF428" i="1"/>
  <c r="BF430" i="1"/>
  <c r="BF434" i="1"/>
  <c r="BF433" i="1"/>
  <c r="BF432" i="1"/>
  <c r="BF438" i="1"/>
  <c r="BF437" i="1"/>
  <c r="BF439" i="1"/>
  <c r="BF440" i="1"/>
  <c r="BF441" i="1"/>
  <c r="BF442" i="1"/>
  <c r="BF443" i="1"/>
  <c r="BF444" i="1"/>
  <c r="BF445" i="1"/>
  <c r="BF446" i="1"/>
  <c r="BF449" i="1"/>
  <c r="BF450" i="1"/>
  <c r="BF448" i="1"/>
  <c r="BF447" i="1"/>
  <c r="BF451" i="1"/>
  <c r="BF452" i="1"/>
  <c r="BF453" i="1"/>
  <c r="BF454" i="1"/>
  <c r="BF455" i="1"/>
  <c r="BF456" i="1"/>
  <c r="BF457" i="1"/>
  <c r="BF458" i="1"/>
  <c r="BF459" i="1"/>
  <c r="BF461" i="1"/>
  <c r="BF460" i="1"/>
  <c r="BF462" i="1"/>
  <c r="BF463" i="1"/>
  <c r="BF464" i="1"/>
  <c r="BF465" i="1"/>
  <c r="BF468" i="1"/>
  <c r="BF469" i="1"/>
  <c r="BF470" i="1"/>
  <c r="BF471" i="1"/>
  <c r="BF472" i="1"/>
  <c r="BF473" i="1"/>
  <c r="BF474" i="1"/>
  <c r="BF476" i="1"/>
  <c r="BF475" i="1"/>
  <c r="BF477" i="1"/>
  <c r="BF479" i="1"/>
  <c r="BF478" i="1"/>
  <c r="BF480" i="1"/>
  <c r="BF481" i="1"/>
  <c r="BF483" i="1"/>
  <c r="BF482" i="1"/>
  <c r="BF485" i="1"/>
  <c r="BF484" i="1"/>
  <c r="BF486" i="1"/>
  <c r="BF487" i="1"/>
  <c r="BF490" i="1"/>
  <c r="BF489" i="1"/>
  <c r="BF492" i="1"/>
  <c r="BF491" i="1"/>
  <c r="BF493" i="1"/>
  <c r="BF495" i="1"/>
  <c r="BF494" i="1"/>
  <c r="BF496" i="1"/>
  <c r="BF497" i="1"/>
  <c r="BF498" i="1"/>
  <c r="BF499" i="1"/>
  <c r="BF500" i="1"/>
  <c r="BF501" i="1"/>
  <c r="BF503" i="1"/>
  <c r="BF502" i="1"/>
  <c r="BF504" i="1"/>
  <c r="BF505" i="1"/>
  <c r="BF506" i="1"/>
  <c r="BF507" i="1"/>
  <c r="BF510" i="1"/>
  <c r="BF511" i="1"/>
  <c r="BF509" i="1"/>
  <c r="BF508" i="1"/>
  <c r="BF512" i="1"/>
  <c r="BF513" i="1"/>
  <c r="BF515" i="1"/>
  <c r="BF514" i="1"/>
  <c r="BF517" i="1"/>
  <c r="BF516" i="1"/>
  <c r="BF518" i="1"/>
  <c r="BF519" i="1"/>
  <c r="BF520" i="1"/>
  <c r="BF521" i="1"/>
  <c r="BF522" i="1"/>
  <c r="BF523" i="1"/>
  <c r="BF524" i="1"/>
  <c r="BF525" i="1"/>
  <c r="BF526" i="1"/>
  <c r="BF527" i="1"/>
  <c r="BF528" i="1"/>
  <c r="BF529" i="1"/>
  <c r="BF530" i="1"/>
  <c r="BF531" i="1"/>
  <c r="BF532" i="1"/>
  <c r="BF533" i="1"/>
  <c r="BF534" i="1"/>
  <c r="BF535" i="1"/>
  <c r="BF536" i="1"/>
  <c r="BF537" i="1"/>
  <c r="BF538" i="1"/>
  <c r="BF539" i="1"/>
  <c r="BF540" i="1"/>
  <c r="BF541" i="1"/>
  <c r="BF542" i="1"/>
  <c r="BF543" i="1"/>
  <c r="BF544" i="1"/>
  <c r="BF545" i="1"/>
  <c r="BF546" i="1"/>
  <c r="BF547" i="1"/>
  <c r="BF548" i="1"/>
  <c r="BF549" i="1"/>
  <c r="BF550" i="1"/>
  <c r="BF551" i="1"/>
  <c r="BF552" i="1"/>
  <c r="Z298" i="1"/>
  <c r="Z301" i="1"/>
  <c r="Z299" i="1"/>
  <c r="Z303" i="1"/>
  <c r="Z304" i="1"/>
  <c r="Z306" i="1"/>
  <c r="Z305" i="1"/>
  <c r="Z307" i="1"/>
  <c r="Z308" i="1"/>
  <c r="Z309" i="1"/>
  <c r="Z311" i="1"/>
  <c r="Z310" i="1"/>
  <c r="Z312" i="1"/>
  <c r="Z313" i="1"/>
  <c r="Z314" i="1"/>
  <c r="Z317" i="1"/>
  <c r="Z315" i="1"/>
  <c r="Z316" i="1"/>
  <c r="Z318" i="1"/>
  <c r="Z319" i="1"/>
  <c r="Z320" i="1"/>
  <c r="Z322" i="1"/>
  <c r="Z323" i="1"/>
  <c r="Z324" i="1"/>
  <c r="Z321" i="1"/>
  <c r="Z325" i="1"/>
  <c r="Z329" i="1"/>
  <c r="Z328" i="1"/>
  <c r="Z327" i="1"/>
  <c r="Z331" i="1"/>
  <c r="Z332" i="1"/>
  <c r="Z330" i="1"/>
  <c r="Z334" i="1"/>
  <c r="Z335" i="1"/>
  <c r="Z337" i="1"/>
  <c r="Z339" i="1"/>
  <c r="Z338" i="1"/>
  <c r="Z341" i="1"/>
  <c r="Z342" i="1"/>
  <c r="Z340" i="1"/>
  <c r="Z343" i="1"/>
  <c r="Z346" i="1"/>
  <c r="Z347" i="1"/>
  <c r="Z348" i="1"/>
  <c r="Z344" i="1"/>
  <c r="Z345" i="1"/>
  <c r="Z349" i="1"/>
  <c r="Z350" i="1"/>
  <c r="Z351" i="1"/>
  <c r="Z354" i="1"/>
  <c r="Z355" i="1"/>
  <c r="Z356" i="1"/>
  <c r="Z353" i="1"/>
  <c r="Z358" i="1"/>
  <c r="Z359" i="1"/>
  <c r="Z357" i="1"/>
  <c r="Z360" i="1"/>
  <c r="Z361" i="1"/>
  <c r="Z362" i="1"/>
  <c r="Z363" i="1"/>
  <c r="Z364" i="1"/>
  <c r="Z367" i="1"/>
  <c r="Z368" i="1"/>
  <c r="Z366" i="1"/>
  <c r="Z370" i="1"/>
  <c r="Z371" i="1"/>
  <c r="Z372" i="1"/>
  <c r="Z375" i="1"/>
  <c r="Z376" i="1"/>
  <c r="Z378" i="1"/>
  <c r="Z373" i="1"/>
  <c r="Z377" i="1"/>
  <c r="Z380" i="1"/>
  <c r="Z381" i="1"/>
  <c r="Z382" i="1"/>
  <c r="Z383" i="1"/>
  <c r="Z384" i="1"/>
  <c r="Z385" i="1"/>
  <c r="Z386" i="1"/>
  <c r="Z387" i="1"/>
  <c r="Z388" i="1"/>
  <c r="Z391" i="1"/>
  <c r="Z392" i="1"/>
  <c r="Z389" i="1"/>
  <c r="Z390" i="1"/>
  <c r="Z393" i="1"/>
  <c r="Z394" i="1"/>
  <c r="Z395" i="1"/>
  <c r="Z399" i="1"/>
  <c r="Z397" i="1"/>
  <c r="Z398" i="1"/>
  <c r="Z405" i="1"/>
  <c r="Z406" i="1"/>
  <c r="Z404" i="1"/>
  <c r="Z411" i="1"/>
  <c r="Z412" i="1"/>
  <c r="Z414" i="1"/>
  <c r="Z413" i="1"/>
  <c r="Z415" i="1"/>
  <c r="Z416" i="1"/>
  <c r="Z417" i="1"/>
  <c r="Z418" i="1"/>
  <c r="Z419" i="1"/>
  <c r="Z420" i="1"/>
  <c r="Z421" i="1"/>
  <c r="Z423" i="1"/>
  <c r="Z424" i="1"/>
  <c r="Z425" i="1"/>
  <c r="Z426" i="1"/>
  <c r="Z427" i="1"/>
  <c r="AA298" i="1"/>
  <c r="W298" i="1" s="1"/>
  <c r="AA301" i="1"/>
  <c r="W301" i="1" s="1"/>
  <c r="AA299" i="1"/>
  <c r="X299" i="1" s="1"/>
  <c r="AA303" i="1"/>
  <c r="W303" i="1" s="1"/>
  <c r="AA304" i="1"/>
  <c r="X304" i="1" s="1"/>
  <c r="AA306" i="1"/>
  <c r="AS306" i="1" s="1"/>
  <c r="AA305" i="1"/>
  <c r="X305" i="1" s="1"/>
  <c r="AA307" i="1"/>
  <c r="AS307" i="1" s="1"/>
  <c r="AA308" i="1"/>
  <c r="W308" i="1" s="1"/>
  <c r="AA309" i="1"/>
  <c r="W309" i="1" s="1"/>
  <c r="AA311" i="1"/>
  <c r="X311" i="1" s="1"/>
  <c r="AA310" i="1"/>
  <c r="W310" i="1" s="1"/>
  <c r="AA312" i="1"/>
  <c r="X312" i="1" s="1"/>
  <c r="AA313" i="1"/>
  <c r="AS313" i="1" s="1"/>
  <c r="AA314" i="1"/>
  <c r="AA317" i="1"/>
  <c r="AS317" i="1" s="1"/>
  <c r="AA315" i="1"/>
  <c r="W315" i="1" s="1"/>
  <c r="AA316" i="1"/>
  <c r="W316" i="1" s="1"/>
  <c r="AA318" i="1"/>
  <c r="X318" i="1" s="1"/>
  <c r="AA319" i="1"/>
  <c r="W319" i="1" s="1"/>
  <c r="AA320" i="1"/>
  <c r="X320" i="1" s="1"/>
  <c r="AA322" i="1"/>
  <c r="AS322" i="1" s="1"/>
  <c r="AA323" i="1"/>
  <c r="X323" i="1" s="1"/>
  <c r="AA324" i="1"/>
  <c r="AS324" i="1" s="1"/>
  <c r="AA321" i="1"/>
  <c r="W321" i="1" s="1"/>
  <c r="AA325" i="1"/>
  <c r="W325" i="1" s="1"/>
  <c r="AA329" i="1"/>
  <c r="X329" i="1" s="1"/>
  <c r="AA328" i="1"/>
  <c r="W328" i="1" s="1"/>
  <c r="AA327" i="1"/>
  <c r="X327" i="1" s="1"/>
  <c r="AA331" i="1"/>
  <c r="AS331" i="1" s="1"/>
  <c r="AA332" i="1"/>
  <c r="X332" i="1" s="1"/>
  <c r="AA330" i="1"/>
  <c r="AS330" i="1" s="1"/>
  <c r="AA334" i="1"/>
  <c r="W334" i="1" s="1"/>
  <c r="AA335" i="1"/>
  <c r="W335" i="1" s="1"/>
  <c r="AA337" i="1"/>
  <c r="X337" i="1" s="1"/>
  <c r="AA339" i="1"/>
  <c r="W339" i="1" s="1"/>
  <c r="AA338" i="1"/>
  <c r="X338" i="1" s="1"/>
  <c r="AA341" i="1"/>
  <c r="AS341" i="1" s="1"/>
  <c r="AA342" i="1"/>
  <c r="X342" i="1" s="1"/>
  <c r="AA340" i="1"/>
  <c r="AS340" i="1" s="1"/>
  <c r="AA343" i="1"/>
  <c r="W343" i="1" s="1"/>
  <c r="AA346" i="1"/>
  <c r="W346" i="1" s="1"/>
  <c r="AA347" i="1"/>
  <c r="X347" i="1" s="1"/>
  <c r="AA348" i="1"/>
  <c r="W348" i="1" s="1"/>
  <c r="AA344" i="1"/>
  <c r="X344" i="1" s="1"/>
  <c r="AA345" i="1"/>
  <c r="AS345" i="1" s="1"/>
  <c r="AA349" i="1"/>
  <c r="AA350" i="1"/>
  <c r="AS350" i="1" s="1"/>
  <c r="AA351" i="1"/>
  <c r="W351" i="1" s="1"/>
  <c r="AA354" i="1"/>
  <c r="W354" i="1" s="1"/>
  <c r="AA355" i="1"/>
  <c r="X355" i="1" s="1"/>
  <c r="AA356" i="1"/>
  <c r="W356" i="1" s="1"/>
  <c r="AA353" i="1"/>
  <c r="X353" i="1" s="1"/>
  <c r="AA358" i="1"/>
  <c r="AS358" i="1" s="1"/>
  <c r="AA359" i="1"/>
  <c r="X359" i="1" s="1"/>
  <c r="AA357" i="1"/>
  <c r="AS357" i="1" s="1"/>
  <c r="AA360" i="1"/>
  <c r="W360" i="1" s="1"/>
  <c r="AA361" i="1"/>
  <c r="W361" i="1" s="1"/>
  <c r="AA362" i="1"/>
  <c r="X362" i="1" s="1"/>
  <c r="AA363" i="1"/>
  <c r="W363" i="1" s="1"/>
  <c r="AA364" i="1"/>
  <c r="X364" i="1" s="1"/>
  <c r="AA367" i="1"/>
  <c r="AS367" i="1" s="1"/>
  <c r="AA368" i="1"/>
  <c r="X368" i="1" s="1"/>
  <c r="AA366" i="1"/>
  <c r="AS366" i="1" s="1"/>
  <c r="AA370" i="1"/>
  <c r="W370" i="1" s="1"/>
  <c r="AA371" i="1"/>
  <c r="W371" i="1" s="1"/>
  <c r="AA372" i="1"/>
  <c r="X372" i="1" s="1"/>
  <c r="AA375" i="1"/>
  <c r="W375" i="1" s="1"/>
  <c r="AA376" i="1"/>
  <c r="X376" i="1" s="1"/>
  <c r="AA378" i="1"/>
  <c r="AS378" i="1" s="1"/>
  <c r="AV378" i="1" s="1"/>
  <c r="AA373" i="1"/>
  <c r="X373" i="1" s="1"/>
  <c r="AA377" i="1"/>
  <c r="AS377" i="1" s="1"/>
  <c r="AA380" i="1"/>
  <c r="W380" i="1" s="1"/>
  <c r="AA381" i="1"/>
  <c r="W381" i="1" s="1"/>
  <c r="AA382" i="1"/>
  <c r="X382" i="1" s="1"/>
  <c r="AA383" i="1"/>
  <c r="W383" i="1" s="1"/>
  <c r="AA384" i="1"/>
  <c r="X384" i="1" s="1"/>
  <c r="AA385" i="1"/>
  <c r="AS385" i="1" s="1"/>
  <c r="AV385" i="1" s="1"/>
  <c r="AA386" i="1"/>
  <c r="AA387" i="1"/>
  <c r="AS387" i="1" s="1"/>
  <c r="AA388" i="1"/>
  <c r="W388" i="1" s="1"/>
  <c r="AA391" i="1"/>
  <c r="W391" i="1" s="1"/>
  <c r="AA392" i="1"/>
  <c r="X392" i="1" s="1"/>
  <c r="AA389" i="1"/>
  <c r="W389" i="1" s="1"/>
  <c r="AA390" i="1"/>
  <c r="X390" i="1" s="1"/>
  <c r="AA393" i="1"/>
  <c r="AS393" i="1" s="1"/>
  <c r="AV393" i="1" s="1"/>
  <c r="AA394" i="1"/>
  <c r="X394" i="1" s="1"/>
  <c r="AA395" i="1"/>
  <c r="AS395" i="1" s="1"/>
  <c r="AA399" i="1"/>
  <c r="W399" i="1" s="1"/>
  <c r="AA397" i="1"/>
  <c r="W397" i="1" s="1"/>
  <c r="AA398" i="1"/>
  <c r="X398" i="1" s="1"/>
  <c r="AA405" i="1"/>
  <c r="W405" i="1" s="1"/>
  <c r="AA406" i="1"/>
  <c r="X406" i="1" s="1"/>
  <c r="AA404" i="1"/>
  <c r="AS404" i="1" s="1"/>
  <c r="AV404" i="1" s="1"/>
  <c r="AA411" i="1"/>
  <c r="X411" i="1" s="1"/>
  <c r="AA412" i="1"/>
  <c r="AS412" i="1" s="1"/>
  <c r="AA414" i="1"/>
  <c r="W414" i="1" s="1"/>
  <c r="AA413" i="1"/>
  <c r="W413" i="1" s="1"/>
  <c r="AA415" i="1"/>
  <c r="X415" i="1" s="1"/>
  <c r="AA416" i="1"/>
  <c r="W416" i="1" s="1"/>
  <c r="AA417" i="1"/>
  <c r="X417" i="1" s="1"/>
  <c r="AA418" i="1"/>
  <c r="AS418" i="1" s="1"/>
  <c r="AV418" i="1" s="1"/>
  <c r="AA419" i="1"/>
  <c r="X419" i="1" s="1"/>
  <c r="AA420" i="1"/>
  <c r="AS420" i="1" s="1"/>
  <c r="AA421" i="1"/>
  <c r="W421" i="1" s="1"/>
  <c r="AA423" i="1"/>
  <c r="W423" i="1" s="1"/>
  <c r="AA424" i="1"/>
  <c r="X424" i="1" s="1"/>
  <c r="AA425" i="1"/>
  <c r="W425" i="1" s="1"/>
  <c r="AA426" i="1"/>
  <c r="X426" i="1" s="1"/>
  <c r="AA427" i="1"/>
  <c r="AS427" i="1" s="1"/>
  <c r="AV427" i="1" s="1"/>
  <c r="AB298" i="1"/>
  <c r="AB301" i="1"/>
  <c r="AB299" i="1"/>
  <c r="AB303" i="1"/>
  <c r="AB304" i="1"/>
  <c r="AB306" i="1"/>
  <c r="AB305" i="1"/>
  <c r="AB307" i="1"/>
  <c r="AB308" i="1"/>
  <c r="AB309" i="1"/>
  <c r="AB311" i="1"/>
  <c r="AB310" i="1"/>
  <c r="AB312" i="1"/>
  <c r="AB313" i="1"/>
  <c r="AB314" i="1"/>
  <c r="AB317" i="1"/>
  <c r="AB315" i="1"/>
  <c r="AB316" i="1"/>
  <c r="AB318" i="1"/>
  <c r="AB319" i="1"/>
  <c r="AB320" i="1"/>
  <c r="AB322" i="1"/>
  <c r="AB323" i="1"/>
  <c r="AB324" i="1"/>
  <c r="AB321" i="1"/>
  <c r="AB325" i="1"/>
  <c r="AB329" i="1"/>
  <c r="AB328" i="1"/>
  <c r="AB327" i="1"/>
  <c r="AB331" i="1"/>
  <c r="AB332" i="1"/>
  <c r="AB330" i="1"/>
  <c r="AB334" i="1"/>
  <c r="AB335" i="1"/>
  <c r="AB337" i="1"/>
  <c r="AB339" i="1"/>
  <c r="AB338" i="1"/>
  <c r="AB341" i="1"/>
  <c r="AB342" i="1"/>
  <c r="AB340" i="1"/>
  <c r="AB343" i="1"/>
  <c r="AB346" i="1"/>
  <c r="AB347" i="1"/>
  <c r="AB348" i="1"/>
  <c r="AB344" i="1"/>
  <c r="AB345" i="1"/>
  <c r="AB349" i="1"/>
  <c r="AB350" i="1"/>
  <c r="AB351" i="1"/>
  <c r="AB354" i="1"/>
  <c r="AB355" i="1"/>
  <c r="AB356" i="1"/>
  <c r="AB353" i="1"/>
  <c r="AB358" i="1"/>
  <c r="AB359" i="1"/>
  <c r="AB357" i="1"/>
  <c r="AB360" i="1"/>
  <c r="AB361" i="1"/>
  <c r="AB362" i="1"/>
  <c r="AB363" i="1"/>
  <c r="AB364" i="1"/>
  <c r="AB367" i="1"/>
  <c r="AB368" i="1"/>
  <c r="AB366" i="1"/>
  <c r="AB370" i="1"/>
  <c r="AB371" i="1"/>
  <c r="AB372" i="1"/>
  <c r="AB375" i="1"/>
  <c r="AB376" i="1"/>
  <c r="AB378" i="1"/>
  <c r="AB373" i="1"/>
  <c r="AB377" i="1"/>
  <c r="AB380" i="1"/>
  <c r="AB381" i="1"/>
  <c r="AB382" i="1"/>
  <c r="AB383" i="1"/>
  <c r="AB384" i="1"/>
  <c r="AB385" i="1"/>
  <c r="AB386" i="1"/>
  <c r="AB387" i="1"/>
  <c r="AB388" i="1"/>
  <c r="AB391" i="1"/>
  <c r="AB392" i="1"/>
  <c r="AB389" i="1"/>
  <c r="AB390" i="1"/>
  <c r="AB393" i="1"/>
  <c r="AB394" i="1"/>
  <c r="AB395" i="1"/>
  <c r="AB399" i="1"/>
  <c r="AB397" i="1"/>
  <c r="AB398" i="1"/>
  <c r="AB405" i="1"/>
  <c r="AB406" i="1"/>
  <c r="AB404" i="1"/>
  <c r="AB411" i="1"/>
  <c r="AB412" i="1"/>
  <c r="AB414" i="1"/>
  <c r="AB413" i="1"/>
  <c r="AB415" i="1"/>
  <c r="AB416" i="1"/>
  <c r="AB417" i="1"/>
  <c r="AB418" i="1"/>
  <c r="AB419" i="1"/>
  <c r="AB420" i="1"/>
  <c r="AB421" i="1"/>
  <c r="AB423" i="1"/>
  <c r="AB424" i="1"/>
  <c r="AB425" i="1"/>
  <c r="AB426" i="1"/>
  <c r="AB427" i="1"/>
  <c r="AC298" i="1"/>
  <c r="AD298" i="1" s="1"/>
  <c r="AC301" i="1"/>
  <c r="AD301" i="1" s="1"/>
  <c r="AC299" i="1"/>
  <c r="AD299" i="1" s="1"/>
  <c r="AC303" i="1"/>
  <c r="AD303" i="1" s="1"/>
  <c r="AC304" i="1"/>
  <c r="AD304" i="1" s="1"/>
  <c r="AC306" i="1"/>
  <c r="AD306" i="1" s="1"/>
  <c r="AC305" i="1"/>
  <c r="AD305" i="1" s="1"/>
  <c r="AC307" i="1"/>
  <c r="AD307" i="1" s="1"/>
  <c r="AC308" i="1"/>
  <c r="AD308" i="1" s="1"/>
  <c r="AC309" i="1"/>
  <c r="AD309" i="1" s="1"/>
  <c r="AC311" i="1"/>
  <c r="AD311" i="1" s="1"/>
  <c r="AC310" i="1"/>
  <c r="AD310" i="1" s="1"/>
  <c r="AC312" i="1"/>
  <c r="AD312" i="1" s="1"/>
  <c r="AC313" i="1"/>
  <c r="AD313" i="1" s="1"/>
  <c r="AC314" i="1"/>
  <c r="AD314" i="1" s="1"/>
  <c r="AC317" i="1"/>
  <c r="AD317" i="1" s="1"/>
  <c r="AC315" i="1"/>
  <c r="AD315" i="1" s="1"/>
  <c r="AC316" i="1"/>
  <c r="AD316" i="1" s="1"/>
  <c r="AC318" i="1"/>
  <c r="AD318" i="1" s="1"/>
  <c r="AC319" i="1"/>
  <c r="AD319" i="1" s="1"/>
  <c r="AC320" i="1"/>
  <c r="AD320" i="1" s="1"/>
  <c r="AC322" i="1"/>
  <c r="AD322" i="1" s="1"/>
  <c r="AC323" i="1"/>
  <c r="AD323" i="1" s="1"/>
  <c r="AC324" i="1"/>
  <c r="AD324" i="1" s="1"/>
  <c r="AC321" i="1"/>
  <c r="AD321" i="1" s="1"/>
  <c r="AC325" i="1"/>
  <c r="AD325" i="1" s="1"/>
  <c r="AC329" i="1"/>
  <c r="AD329" i="1" s="1"/>
  <c r="AC328" i="1"/>
  <c r="AD328" i="1" s="1"/>
  <c r="AC327" i="1"/>
  <c r="AD327" i="1" s="1"/>
  <c r="AC331" i="1"/>
  <c r="AD331" i="1" s="1"/>
  <c r="AC332" i="1"/>
  <c r="AD332" i="1" s="1"/>
  <c r="AC330" i="1"/>
  <c r="AD330" i="1" s="1"/>
  <c r="AC334" i="1"/>
  <c r="AD334" i="1" s="1"/>
  <c r="AC335" i="1"/>
  <c r="AD335" i="1" s="1"/>
  <c r="AC337" i="1"/>
  <c r="AD337" i="1" s="1"/>
  <c r="AC339" i="1"/>
  <c r="AD339" i="1" s="1"/>
  <c r="AC338" i="1"/>
  <c r="AD338" i="1" s="1"/>
  <c r="AC341" i="1"/>
  <c r="AD341" i="1" s="1"/>
  <c r="AC342" i="1"/>
  <c r="AD342" i="1" s="1"/>
  <c r="AC340" i="1"/>
  <c r="AD340" i="1" s="1"/>
  <c r="AC343" i="1"/>
  <c r="AD343" i="1" s="1"/>
  <c r="AC346" i="1"/>
  <c r="AD346" i="1" s="1"/>
  <c r="AC347" i="1"/>
  <c r="AD347" i="1" s="1"/>
  <c r="AC348" i="1"/>
  <c r="AD348" i="1" s="1"/>
  <c r="AC344" i="1"/>
  <c r="AD344" i="1" s="1"/>
  <c r="AC345" i="1"/>
  <c r="AD345" i="1" s="1"/>
  <c r="AC349" i="1"/>
  <c r="AD349" i="1" s="1"/>
  <c r="AC350" i="1"/>
  <c r="AD350" i="1" s="1"/>
  <c r="AC351" i="1"/>
  <c r="AD351" i="1" s="1"/>
  <c r="AC354" i="1"/>
  <c r="AD354" i="1" s="1"/>
  <c r="AC355" i="1"/>
  <c r="AD355" i="1" s="1"/>
  <c r="AC356" i="1"/>
  <c r="AD356" i="1" s="1"/>
  <c r="AC353" i="1"/>
  <c r="AD353" i="1" s="1"/>
  <c r="AC358" i="1"/>
  <c r="AD358" i="1" s="1"/>
  <c r="AC359" i="1"/>
  <c r="AD359" i="1" s="1"/>
  <c r="AC357" i="1"/>
  <c r="AD357" i="1" s="1"/>
  <c r="AC360" i="1"/>
  <c r="AD360" i="1" s="1"/>
  <c r="AC361" i="1"/>
  <c r="AD361" i="1" s="1"/>
  <c r="AC362" i="1"/>
  <c r="AD362" i="1" s="1"/>
  <c r="AC363" i="1"/>
  <c r="AD363" i="1" s="1"/>
  <c r="AC364" i="1"/>
  <c r="AD364" i="1" s="1"/>
  <c r="AC367" i="1"/>
  <c r="AD367" i="1" s="1"/>
  <c r="AC368" i="1"/>
  <c r="AD368" i="1" s="1"/>
  <c r="AC366" i="1"/>
  <c r="AD366" i="1" s="1"/>
  <c r="AC370" i="1"/>
  <c r="AD370" i="1" s="1"/>
  <c r="AC371" i="1"/>
  <c r="AD371" i="1" s="1"/>
  <c r="AC372" i="1"/>
  <c r="AD372" i="1" s="1"/>
  <c r="AC375" i="1"/>
  <c r="AD375" i="1" s="1"/>
  <c r="AC376" i="1"/>
  <c r="AD376" i="1" s="1"/>
  <c r="AC378" i="1"/>
  <c r="AD378" i="1" s="1"/>
  <c r="AC373" i="1"/>
  <c r="AD373" i="1" s="1"/>
  <c r="AC377" i="1"/>
  <c r="AD377" i="1" s="1"/>
  <c r="AC380" i="1"/>
  <c r="AD380" i="1" s="1"/>
  <c r="AC381" i="1"/>
  <c r="AD381" i="1" s="1"/>
  <c r="AC382" i="1"/>
  <c r="AD382" i="1" s="1"/>
  <c r="AC383" i="1"/>
  <c r="AD383" i="1" s="1"/>
  <c r="AC384" i="1"/>
  <c r="AD384" i="1" s="1"/>
  <c r="AC385" i="1"/>
  <c r="AD385" i="1" s="1"/>
  <c r="AC386" i="1"/>
  <c r="AD386" i="1" s="1"/>
  <c r="AC387" i="1"/>
  <c r="AD387" i="1" s="1"/>
  <c r="AC388" i="1"/>
  <c r="AD388" i="1" s="1"/>
  <c r="AC391" i="1"/>
  <c r="AD391" i="1" s="1"/>
  <c r="AC392" i="1"/>
  <c r="AD392" i="1" s="1"/>
  <c r="AC389" i="1"/>
  <c r="AD389" i="1" s="1"/>
  <c r="AC390" i="1"/>
  <c r="AD390" i="1" s="1"/>
  <c r="AC393" i="1"/>
  <c r="AD393" i="1" s="1"/>
  <c r="AC394" i="1"/>
  <c r="AD394" i="1" s="1"/>
  <c r="AC395" i="1"/>
  <c r="AD395" i="1" s="1"/>
  <c r="AC399" i="1"/>
  <c r="AD399" i="1" s="1"/>
  <c r="AC397" i="1"/>
  <c r="AD397" i="1" s="1"/>
  <c r="AC398" i="1"/>
  <c r="AD398" i="1" s="1"/>
  <c r="AC405" i="1"/>
  <c r="AD405" i="1" s="1"/>
  <c r="AC406" i="1"/>
  <c r="AD406" i="1" s="1"/>
  <c r="AC404" i="1"/>
  <c r="AD404" i="1" s="1"/>
  <c r="AC411" i="1"/>
  <c r="AD411" i="1" s="1"/>
  <c r="AC412" i="1"/>
  <c r="AD412" i="1" s="1"/>
  <c r="AC414" i="1"/>
  <c r="AD414" i="1" s="1"/>
  <c r="AC413" i="1"/>
  <c r="AD413" i="1" s="1"/>
  <c r="AC415" i="1"/>
  <c r="AD415" i="1" s="1"/>
  <c r="AC416" i="1"/>
  <c r="AD416" i="1" s="1"/>
  <c r="AC417" i="1"/>
  <c r="AD417" i="1" s="1"/>
  <c r="AC418" i="1"/>
  <c r="AD418" i="1" s="1"/>
  <c r="AC419" i="1"/>
  <c r="AD419" i="1" s="1"/>
  <c r="AC420" i="1"/>
  <c r="AD420" i="1" s="1"/>
  <c r="AC421" i="1"/>
  <c r="AD421" i="1" s="1"/>
  <c r="AC423" i="1"/>
  <c r="AD423" i="1" s="1"/>
  <c r="AC424" i="1"/>
  <c r="AD424" i="1" s="1"/>
  <c r="AC425" i="1"/>
  <c r="AD425" i="1" s="1"/>
  <c r="AC426" i="1"/>
  <c r="AD426" i="1" s="1"/>
  <c r="AC427" i="1"/>
  <c r="AD427" i="1" s="1"/>
  <c r="AE298" i="1"/>
  <c r="AE301" i="1"/>
  <c r="AE299" i="1"/>
  <c r="AE303" i="1"/>
  <c r="AE304" i="1"/>
  <c r="AE306" i="1"/>
  <c r="AE305" i="1"/>
  <c r="AE307" i="1"/>
  <c r="AE308" i="1"/>
  <c r="AE309" i="1"/>
  <c r="AE311" i="1"/>
  <c r="AE310" i="1"/>
  <c r="AE312" i="1"/>
  <c r="AE313" i="1"/>
  <c r="AE314" i="1"/>
  <c r="AE317" i="1"/>
  <c r="AE315" i="1"/>
  <c r="AE316" i="1"/>
  <c r="AE318" i="1"/>
  <c r="AE319" i="1"/>
  <c r="AE320" i="1"/>
  <c r="AE322" i="1"/>
  <c r="AE323" i="1"/>
  <c r="AE324" i="1"/>
  <c r="AE321" i="1"/>
  <c r="AE325" i="1"/>
  <c r="AE329" i="1"/>
  <c r="AE328" i="1"/>
  <c r="AE327" i="1"/>
  <c r="AE331" i="1"/>
  <c r="AE332" i="1"/>
  <c r="AE330" i="1"/>
  <c r="AE334" i="1"/>
  <c r="AE335" i="1"/>
  <c r="AE337" i="1"/>
  <c r="AE339" i="1"/>
  <c r="AE338" i="1"/>
  <c r="AE341" i="1"/>
  <c r="AE342" i="1"/>
  <c r="AE340" i="1"/>
  <c r="AE343" i="1"/>
  <c r="AE346" i="1"/>
  <c r="AE347" i="1"/>
  <c r="AE348" i="1"/>
  <c r="AE344" i="1"/>
  <c r="AE345" i="1"/>
  <c r="AE349" i="1"/>
  <c r="AE350" i="1"/>
  <c r="AE351" i="1"/>
  <c r="AE354" i="1"/>
  <c r="AE355" i="1"/>
  <c r="AE356" i="1"/>
  <c r="AE353" i="1"/>
  <c r="AE358" i="1"/>
  <c r="AE359" i="1"/>
  <c r="AE357" i="1"/>
  <c r="AE360" i="1"/>
  <c r="AE361" i="1"/>
  <c r="AE362" i="1"/>
  <c r="AE363" i="1"/>
  <c r="AE364" i="1"/>
  <c r="AE367" i="1"/>
  <c r="AE368" i="1"/>
  <c r="AE366" i="1"/>
  <c r="AE370" i="1"/>
  <c r="AE371" i="1"/>
  <c r="AE372" i="1"/>
  <c r="AE375" i="1"/>
  <c r="AE376" i="1"/>
  <c r="AE378" i="1"/>
  <c r="AE373" i="1"/>
  <c r="AE377" i="1"/>
  <c r="AE380" i="1"/>
  <c r="AE381" i="1"/>
  <c r="AE382" i="1"/>
  <c r="AE383" i="1"/>
  <c r="AE384" i="1"/>
  <c r="AE385" i="1"/>
  <c r="AE386" i="1"/>
  <c r="AE387" i="1"/>
  <c r="AE388" i="1"/>
  <c r="AE391" i="1"/>
  <c r="AE392" i="1"/>
  <c r="AE389" i="1"/>
  <c r="AE390" i="1"/>
  <c r="AE393" i="1"/>
  <c r="AE394" i="1"/>
  <c r="AE395" i="1"/>
  <c r="AE399" i="1"/>
  <c r="AE397" i="1"/>
  <c r="AE398" i="1"/>
  <c r="AE405" i="1"/>
  <c r="AE406" i="1"/>
  <c r="AE404" i="1"/>
  <c r="AE411" i="1"/>
  <c r="AE412" i="1"/>
  <c r="AE414" i="1"/>
  <c r="AE413" i="1"/>
  <c r="AE415" i="1"/>
  <c r="AE416" i="1"/>
  <c r="AE417" i="1"/>
  <c r="AE418" i="1"/>
  <c r="AE419" i="1"/>
  <c r="AE420" i="1"/>
  <c r="AE421" i="1"/>
  <c r="AE423" i="1"/>
  <c r="AE424" i="1"/>
  <c r="AE425" i="1"/>
  <c r="AE426" i="1"/>
  <c r="AE427" i="1"/>
  <c r="AG298" i="1"/>
  <c r="AG301" i="1"/>
  <c r="AJ301" i="1" s="1"/>
  <c r="AG299" i="1"/>
  <c r="AG303" i="1"/>
  <c r="AG304" i="1"/>
  <c r="AG306" i="1"/>
  <c r="AG305" i="1"/>
  <c r="AH305" i="1" s="1"/>
  <c r="AG307" i="1"/>
  <c r="AJ307" i="1" s="1"/>
  <c r="AG308" i="1"/>
  <c r="AG309" i="1"/>
  <c r="AJ309" i="1" s="1"/>
  <c r="AG311" i="1"/>
  <c r="AG310" i="1"/>
  <c r="AG312" i="1"/>
  <c r="AG313" i="1"/>
  <c r="AG314" i="1"/>
  <c r="AG317" i="1"/>
  <c r="AJ317" i="1" s="1"/>
  <c r="AG315" i="1"/>
  <c r="AJ315" i="1" s="1"/>
  <c r="AG316" i="1"/>
  <c r="AJ316" i="1" s="1"/>
  <c r="AG318" i="1"/>
  <c r="AJ318" i="1" s="1"/>
  <c r="AG319" i="1"/>
  <c r="AG320" i="1"/>
  <c r="AG322" i="1"/>
  <c r="AG323" i="1"/>
  <c r="AG324" i="1"/>
  <c r="AJ324" i="1" s="1"/>
  <c r="AG321" i="1"/>
  <c r="AG325" i="1"/>
  <c r="AJ325" i="1" s="1"/>
  <c r="AG329" i="1"/>
  <c r="AG328" i="1"/>
  <c r="AG327" i="1"/>
  <c r="AG331" i="1"/>
  <c r="AG332" i="1"/>
  <c r="AG330" i="1"/>
  <c r="AG334" i="1"/>
  <c r="AG335" i="1"/>
  <c r="AG337" i="1"/>
  <c r="AG339" i="1"/>
  <c r="AG338" i="1"/>
  <c r="AG341" i="1"/>
  <c r="AG342" i="1"/>
  <c r="AJ342" i="1" s="1"/>
  <c r="AG340" i="1"/>
  <c r="AG343" i="1"/>
  <c r="AJ343" i="1" s="1"/>
  <c r="AG346" i="1"/>
  <c r="AJ346" i="1" s="1"/>
  <c r="AG347" i="1"/>
  <c r="AJ347" i="1" s="1"/>
  <c r="AG348" i="1"/>
  <c r="AG344" i="1"/>
  <c r="AG345" i="1"/>
  <c r="AG349" i="1"/>
  <c r="AG350" i="1"/>
  <c r="AG351" i="1"/>
  <c r="AJ351" i="1" s="1"/>
  <c r="AG354" i="1"/>
  <c r="AG355" i="1"/>
  <c r="AG356" i="1"/>
  <c r="AG353" i="1"/>
  <c r="AG358" i="1"/>
  <c r="AJ358" i="1" s="1"/>
  <c r="AG359" i="1"/>
  <c r="AG357" i="1"/>
  <c r="AG360" i="1"/>
  <c r="AG361" i="1"/>
  <c r="AJ361" i="1" s="1"/>
  <c r="AG362" i="1"/>
  <c r="AG363" i="1"/>
  <c r="AG364" i="1"/>
  <c r="AG367" i="1"/>
  <c r="AG368" i="1"/>
  <c r="AG366" i="1"/>
  <c r="AG370" i="1"/>
  <c r="AJ370" i="1" s="1"/>
  <c r="AG371" i="1"/>
  <c r="AG372" i="1"/>
  <c r="AG375" i="1"/>
  <c r="AG376" i="1"/>
  <c r="AG378" i="1"/>
  <c r="AG373" i="1"/>
  <c r="AG377" i="1"/>
  <c r="AG380" i="1"/>
  <c r="AG381" i="1"/>
  <c r="AJ381" i="1" s="1"/>
  <c r="AG382" i="1"/>
  <c r="AG383" i="1"/>
  <c r="AG384" i="1"/>
  <c r="AG385" i="1"/>
  <c r="AG386" i="1"/>
  <c r="AG387" i="1"/>
  <c r="AJ387" i="1" s="1"/>
  <c r="AG388" i="1"/>
  <c r="AJ388" i="1" s="1"/>
  <c r="AG391" i="1"/>
  <c r="AJ391" i="1" s="1"/>
  <c r="AG392" i="1"/>
  <c r="AG389" i="1"/>
  <c r="AG390" i="1"/>
  <c r="AG393" i="1"/>
  <c r="AG394" i="1"/>
  <c r="AG395" i="1"/>
  <c r="AJ395" i="1" s="1"/>
  <c r="AG399" i="1"/>
  <c r="AJ399" i="1" s="1"/>
  <c r="AG397" i="1"/>
  <c r="AJ397" i="1" s="1"/>
  <c r="AG398" i="1"/>
  <c r="AG405" i="1"/>
  <c r="AG406" i="1"/>
  <c r="AG404" i="1"/>
  <c r="AG411" i="1"/>
  <c r="AG412" i="1"/>
  <c r="AG414" i="1"/>
  <c r="AJ414" i="1" s="1"/>
  <c r="AG413" i="1"/>
  <c r="AJ413" i="1" s="1"/>
  <c r="AG415" i="1"/>
  <c r="AG416" i="1"/>
  <c r="AG417" i="1"/>
  <c r="AG418" i="1"/>
  <c r="AG419" i="1"/>
  <c r="AG420" i="1"/>
  <c r="AG421" i="1"/>
  <c r="AJ421" i="1" s="1"/>
  <c r="AG423" i="1"/>
  <c r="AJ423" i="1" s="1"/>
  <c r="AG424" i="1"/>
  <c r="AG425" i="1"/>
  <c r="AG426" i="1"/>
  <c r="AG427" i="1"/>
  <c r="AL298" i="1"/>
  <c r="AP298" i="1" s="1"/>
  <c r="AL301" i="1"/>
  <c r="AP301" i="1" s="1"/>
  <c r="AL299" i="1"/>
  <c r="AP299" i="1" s="1"/>
  <c r="AL303" i="1"/>
  <c r="AL304" i="1"/>
  <c r="AM304" i="1" s="1"/>
  <c r="AL306" i="1"/>
  <c r="AL305" i="1"/>
  <c r="AP305" i="1" s="1"/>
  <c r="AL307" i="1"/>
  <c r="AL308" i="1"/>
  <c r="AM308" i="1" s="1"/>
  <c r="AL309" i="1"/>
  <c r="AM309" i="1" s="1"/>
  <c r="AL311" i="1"/>
  <c r="AP311" i="1" s="1"/>
  <c r="AL310" i="1"/>
  <c r="AL312" i="1"/>
  <c r="AM312" i="1" s="1"/>
  <c r="AL313" i="1"/>
  <c r="AL314" i="1"/>
  <c r="AP314" i="1" s="1"/>
  <c r="AL317" i="1"/>
  <c r="AL315" i="1"/>
  <c r="AM315" i="1" s="1"/>
  <c r="AL316" i="1"/>
  <c r="AM316" i="1" s="1"/>
  <c r="AL318" i="1"/>
  <c r="AP318" i="1" s="1"/>
  <c r="AL319" i="1"/>
  <c r="AL320" i="1"/>
  <c r="AP320" i="1" s="1"/>
  <c r="AL322" i="1"/>
  <c r="AL323" i="1"/>
  <c r="AP323" i="1" s="1"/>
  <c r="AL324" i="1"/>
  <c r="AP324" i="1" s="1"/>
  <c r="AL321" i="1"/>
  <c r="AM321" i="1" s="1"/>
  <c r="AL325" i="1"/>
  <c r="AP325" i="1" s="1"/>
  <c r="AL329" i="1"/>
  <c r="AM329" i="1" s="1"/>
  <c r="AL328" i="1"/>
  <c r="AL327" i="1"/>
  <c r="AM327" i="1" s="1"/>
  <c r="AL331" i="1"/>
  <c r="AL332" i="1"/>
  <c r="AM332" i="1" s="1"/>
  <c r="AL330" i="1"/>
  <c r="AL334" i="1"/>
  <c r="AM334" i="1" s="1"/>
  <c r="AL335" i="1"/>
  <c r="AM335" i="1" s="1"/>
  <c r="AL337" i="1"/>
  <c r="AM337" i="1" s="1"/>
  <c r="AL339" i="1"/>
  <c r="AL338" i="1"/>
  <c r="AM338" i="1" s="1"/>
  <c r="AL341" i="1"/>
  <c r="AL342" i="1"/>
  <c r="AM342" i="1" s="1"/>
  <c r="AL340" i="1"/>
  <c r="AL343" i="1"/>
  <c r="AM343" i="1" s="1"/>
  <c r="AL346" i="1"/>
  <c r="AP346" i="1" s="1"/>
  <c r="AL347" i="1"/>
  <c r="AM347" i="1" s="1"/>
  <c r="AL348" i="1"/>
  <c r="AL344" i="1"/>
  <c r="AM344" i="1" s="1"/>
  <c r="AL345" i="1"/>
  <c r="AP345" i="1" s="1"/>
  <c r="AL349" i="1"/>
  <c r="AM349" i="1" s="1"/>
  <c r="AL350" i="1"/>
  <c r="AL351" i="1"/>
  <c r="AM351" i="1" s="1"/>
  <c r="AL354" i="1"/>
  <c r="AM354" i="1" s="1"/>
  <c r="AL355" i="1"/>
  <c r="AP355" i="1" s="1"/>
  <c r="AL356" i="1"/>
  <c r="AL353" i="1"/>
  <c r="AP353" i="1" s="1"/>
  <c r="AL358" i="1"/>
  <c r="AL359" i="1"/>
  <c r="AM359" i="1" s="1"/>
  <c r="AL357" i="1"/>
  <c r="AL360" i="1"/>
  <c r="AM360" i="1" s="1"/>
  <c r="AL361" i="1"/>
  <c r="AP361" i="1" s="1"/>
  <c r="AL362" i="1"/>
  <c r="AM362" i="1" s="1"/>
  <c r="AL363" i="1"/>
  <c r="AL364" i="1"/>
  <c r="AM364" i="1" s="1"/>
  <c r="AL367" i="1"/>
  <c r="AP367" i="1" s="1"/>
  <c r="AL368" i="1"/>
  <c r="AP368" i="1" s="1"/>
  <c r="AL366" i="1"/>
  <c r="AM366" i="1" s="1"/>
  <c r="AL370" i="1"/>
  <c r="AP370" i="1" s="1"/>
  <c r="AL371" i="1"/>
  <c r="AP371" i="1" s="1"/>
  <c r="AL372" i="1"/>
  <c r="AM372" i="1" s="1"/>
  <c r="AL375" i="1"/>
  <c r="AL376" i="1"/>
  <c r="AM376" i="1" s="1"/>
  <c r="AL378" i="1"/>
  <c r="AL373" i="1"/>
  <c r="AL377" i="1"/>
  <c r="AL380" i="1"/>
  <c r="AM380" i="1" s="1"/>
  <c r="AL381" i="1"/>
  <c r="AM381" i="1" s="1"/>
  <c r="AL382" i="1"/>
  <c r="AP382" i="1" s="1"/>
  <c r="AL383" i="1"/>
  <c r="AL384" i="1"/>
  <c r="AP384" i="1" s="1"/>
  <c r="AL385" i="1"/>
  <c r="AL386" i="1"/>
  <c r="AL387" i="1"/>
  <c r="AL388" i="1"/>
  <c r="AP388" i="1" s="1"/>
  <c r="AL391" i="1"/>
  <c r="AM391" i="1" s="1"/>
  <c r="AL392" i="1"/>
  <c r="AP392" i="1" s="1"/>
  <c r="AL389" i="1"/>
  <c r="AL390" i="1"/>
  <c r="AP390" i="1" s="1"/>
  <c r="AL393" i="1"/>
  <c r="AL394" i="1"/>
  <c r="AP394" i="1" s="1"/>
  <c r="AL395" i="1"/>
  <c r="AP395" i="1" s="1"/>
  <c r="AL399" i="1"/>
  <c r="AP399" i="1" s="1"/>
  <c r="AL397" i="1"/>
  <c r="AP397" i="1" s="1"/>
  <c r="AL398" i="1"/>
  <c r="AP398" i="1" s="1"/>
  <c r="AL405" i="1"/>
  <c r="AL406" i="1"/>
  <c r="AM406" i="1" s="1"/>
  <c r="AL404" i="1"/>
  <c r="AL411" i="1"/>
  <c r="AM411" i="1" s="1"/>
  <c r="AL412" i="1"/>
  <c r="AL414" i="1"/>
  <c r="AM414" i="1" s="1"/>
  <c r="AL413" i="1"/>
  <c r="AP413" i="1" s="1"/>
  <c r="AL415" i="1"/>
  <c r="AM415" i="1" s="1"/>
  <c r="AL416" i="1"/>
  <c r="AL417" i="1"/>
  <c r="AM417" i="1" s="1"/>
  <c r="AL418" i="1"/>
  <c r="AL419" i="1"/>
  <c r="AL420" i="1"/>
  <c r="AM420" i="1" s="1"/>
  <c r="AL421" i="1"/>
  <c r="AP421" i="1" s="1"/>
  <c r="AL423" i="1"/>
  <c r="AP423" i="1" s="1"/>
  <c r="AL424" i="1"/>
  <c r="AP424" i="1" s="1"/>
  <c r="AL425" i="1"/>
  <c r="AL426" i="1"/>
  <c r="AP426" i="1" s="1"/>
  <c r="AL427" i="1"/>
  <c r="AP427" i="1" s="1"/>
  <c r="AN298" i="1"/>
  <c r="AO298" i="1" s="1"/>
  <c r="AN301" i="1"/>
  <c r="AO301" i="1" s="1"/>
  <c r="AN299" i="1"/>
  <c r="AO299" i="1" s="1"/>
  <c r="AN303" i="1"/>
  <c r="AO303" i="1" s="1"/>
  <c r="AN304" i="1"/>
  <c r="AO304" i="1" s="1"/>
  <c r="AN306" i="1"/>
  <c r="AO306" i="1" s="1"/>
  <c r="AN305" i="1"/>
  <c r="AO305" i="1" s="1"/>
  <c r="AN307" i="1"/>
  <c r="AO307" i="1" s="1"/>
  <c r="AN308" i="1"/>
  <c r="AO308" i="1" s="1"/>
  <c r="AN309" i="1"/>
  <c r="AO309" i="1" s="1"/>
  <c r="AN311" i="1"/>
  <c r="AO311" i="1" s="1"/>
  <c r="AN310" i="1"/>
  <c r="AO310" i="1" s="1"/>
  <c r="AN312" i="1"/>
  <c r="AO312" i="1" s="1"/>
  <c r="AN313" i="1"/>
  <c r="AO313" i="1" s="1"/>
  <c r="AN314" i="1"/>
  <c r="AO314" i="1" s="1"/>
  <c r="AN317" i="1"/>
  <c r="AO317" i="1" s="1"/>
  <c r="AN315" i="1"/>
  <c r="AO315" i="1" s="1"/>
  <c r="AN316" i="1"/>
  <c r="AO316" i="1" s="1"/>
  <c r="AN318" i="1"/>
  <c r="AO318" i="1" s="1"/>
  <c r="AN319" i="1"/>
  <c r="AO319" i="1" s="1"/>
  <c r="AN320" i="1"/>
  <c r="AO320" i="1" s="1"/>
  <c r="AN322" i="1"/>
  <c r="AO322" i="1" s="1"/>
  <c r="AN323" i="1"/>
  <c r="AO323" i="1" s="1"/>
  <c r="AN324" i="1"/>
  <c r="AO324" i="1" s="1"/>
  <c r="AN321" i="1"/>
  <c r="AO321" i="1" s="1"/>
  <c r="AN325" i="1"/>
  <c r="AO325" i="1" s="1"/>
  <c r="AN329" i="1"/>
  <c r="AO329" i="1" s="1"/>
  <c r="AN328" i="1"/>
  <c r="AO328" i="1" s="1"/>
  <c r="AN327" i="1"/>
  <c r="AO327" i="1" s="1"/>
  <c r="AN331" i="1"/>
  <c r="AO331" i="1" s="1"/>
  <c r="AN332" i="1"/>
  <c r="AO332" i="1" s="1"/>
  <c r="AN330" i="1"/>
  <c r="AO330" i="1" s="1"/>
  <c r="AN334" i="1"/>
  <c r="AO334" i="1" s="1"/>
  <c r="AN335" i="1"/>
  <c r="AO335" i="1" s="1"/>
  <c r="AN337" i="1"/>
  <c r="AO337" i="1" s="1"/>
  <c r="AN339" i="1"/>
  <c r="AO339" i="1" s="1"/>
  <c r="AN338" i="1"/>
  <c r="AO338" i="1" s="1"/>
  <c r="AN341" i="1"/>
  <c r="AO341" i="1" s="1"/>
  <c r="AN342" i="1"/>
  <c r="AO342" i="1" s="1"/>
  <c r="AN340" i="1"/>
  <c r="AO340" i="1" s="1"/>
  <c r="AN343" i="1"/>
  <c r="AO343" i="1" s="1"/>
  <c r="AN346" i="1"/>
  <c r="AO346" i="1" s="1"/>
  <c r="AN347" i="1"/>
  <c r="AO347" i="1" s="1"/>
  <c r="AN348" i="1"/>
  <c r="AO348" i="1" s="1"/>
  <c r="AN344" i="1"/>
  <c r="AO344" i="1" s="1"/>
  <c r="AN345" i="1"/>
  <c r="AO345" i="1" s="1"/>
  <c r="AN349" i="1"/>
  <c r="AO349" i="1" s="1"/>
  <c r="AN350" i="1"/>
  <c r="AO350" i="1" s="1"/>
  <c r="AN351" i="1"/>
  <c r="AO351" i="1" s="1"/>
  <c r="AN354" i="1"/>
  <c r="AO354" i="1" s="1"/>
  <c r="AN355" i="1"/>
  <c r="AO355" i="1" s="1"/>
  <c r="AN356" i="1"/>
  <c r="AO356" i="1" s="1"/>
  <c r="AN353" i="1"/>
  <c r="AO353" i="1" s="1"/>
  <c r="AN358" i="1"/>
  <c r="AO358" i="1" s="1"/>
  <c r="AN359" i="1"/>
  <c r="AO359" i="1" s="1"/>
  <c r="AN357" i="1"/>
  <c r="AO357" i="1" s="1"/>
  <c r="AN360" i="1"/>
  <c r="AO360" i="1" s="1"/>
  <c r="AN361" i="1"/>
  <c r="AO361" i="1" s="1"/>
  <c r="AN362" i="1"/>
  <c r="AO362" i="1" s="1"/>
  <c r="AN363" i="1"/>
  <c r="AO363" i="1" s="1"/>
  <c r="AN364" i="1"/>
  <c r="AO364" i="1" s="1"/>
  <c r="AN367" i="1"/>
  <c r="AO367" i="1" s="1"/>
  <c r="AN368" i="1"/>
  <c r="AO368" i="1" s="1"/>
  <c r="AN366" i="1"/>
  <c r="AO366" i="1" s="1"/>
  <c r="AN370" i="1"/>
  <c r="AO370" i="1" s="1"/>
  <c r="AN371" i="1"/>
  <c r="AO371" i="1" s="1"/>
  <c r="AN372" i="1"/>
  <c r="AO372" i="1" s="1"/>
  <c r="AN375" i="1"/>
  <c r="AO375" i="1" s="1"/>
  <c r="AN376" i="1"/>
  <c r="AO376" i="1" s="1"/>
  <c r="AN378" i="1"/>
  <c r="AO378" i="1" s="1"/>
  <c r="AN373" i="1"/>
  <c r="AO373" i="1" s="1"/>
  <c r="AN377" i="1"/>
  <c r="AO377" i="1" s="1"/>
  <c r="AN380" i="1"/>
  <c r="AO380" i="1" s="1"/>
  <c r="AN381" i="1"/>
  <c r="AO381" i="1" s="1"/>
  <c r="AN382" i="1"/>
  <c r="AO382" i="1" s="1"/>
  <c r="AN383" i="1"/>
  <c r="AO383" i="1" s="1"/>
  <c r="AN384" i="1"/>
  <c r="AO384" i="1" s="1"/>
  <c r="AN385" i="1"/>
  <c r="AO385" i="1" s="1"/>
  <c r="AN386" i="1"/>
  <c r="AO386" i="1" s="1"/>
  <c r="AN387" i="1"/>
  <c r="AO387" i="1" s="1"/>
  <c r="AN388" i="1"/>
  <c r="AO388" i="1" s="1"/>
  <c r="AN391" i="1"/>
  <c r="AO391" i="1" s="1"/>
  <c r="AN392" i="1"/>
  <c r="AO392" i="1" s="1"/>
  <c r="AN389" i="1"/>
  <c r="AO389" i="1" s="1"/>
  <c r="AN390" i="1"/>
  <c r="AO390" i="1" s="1"/>
  <c r="AN393" i="1"/>
  <c r="AO393" i="1" s="1"/>
  <c r="AN394" i="1"/>
  <c r="AO394" i="1" s="1"/>
  <c r="AN395" i="1"/>
  <c r="AO395" i="1" s="1"/>
  <c r="AN399" i="1"/>
  <c r="AO399" i="1" s="1"/>
  <c r="AN397" i="1"/>
  <c r="AO397" i="1" s="1"/>
  <c r="AN398" i="1"/>
  <c r="AO398" i="1" s="1"/>
  <c r="AN405" i="1"/>
  <c r="AO405" i="1" s="1"/>
  <c r="AN406" i="1"/>
  <c r="AO406" i="1" s="1"/>
  <c r="AN404" i="1"/>
  <c r="AO404" i="1" s="1"/>
  <c r="AN411" i="1"/>
  <c r="AO411" i="1" s="1"/>
  <c r="AN412" i="1"/>
  <c r="AO412" i="1" s="1"/>
  <c r="AN414" i="1"/>
  <c r="AO414" i="1" s="1"/>
  <c r="AN413" i="1"/>
  <c r="AO413" i="1" s="1"/>
  <c r="AN415" i="1"/>
  <c r="AO415" i="1" s="1"/>
  <c r="AN416" i="1"/>
  <c r="AO416" i="1" s="1"/>
  <c r="AN417" i="1"/>
  <c r="AO417" i="1" s="1"/>
  <c r="AN418" i="1"/>
  <c r="AO418" i="1" s="1"/>
  <c r="AN419" i="1"/>
  <c r="AO419" i="1" s="1"/>
  <c r="AN420" i="1"/>
  <c r="AO420" i="1" s="1"/>
  <c r="AN421" i="1"/>
  <c r="AO421" i="1" s="1"/>
  <c r="AN423" i="1"/>
  <c r="AO423" i="1" s="1"/>
  <c r="AN424" i="1"/>
  <c r="AO424" i="1" s="1"/>
  <c r="AN425" i="1"/>
  <c r="AO425" i="1" s="1"/>
  <c r="AN426" i="1"/>
  <c r="AO426" i="1" s="1"/>
  <c r="AN427" i="1"/>
  <c r="AO427" i="1" s="1"/>
  <c r="AQ298" i="1"/>
  <c r="AR298" i="1" s="1"/>
  <c r="AQ301" i="1"/>
  <c r="AR301" i="1" s="1"/>
  <c r="AQ299" i="1"/>
  <c r="AR299" i="1" s="1"/>
  <c r="AQ303" i="1"/>
  <c r="AR303" i="1" s="1"/>
  <c r="AQ304" i="1"/>
  <c r="AR304" i="1" s="1"/>
  <c r="AQ306" i="1"/>
  <c r="AR306" i="1" s="1"/>
  <c r="AQ305" i="1"/>
  <c r="AR305" i="1" s="1"/>
  <c r="AQ307" i="1"/>
  <c r="AR307" i="1" s="1"/>
  <c r="AQ308" i="1"/>
  <c r="AR308" i="1" s="1"/>
  <c r="AQ309" i="1"/>
  <c r="AR309" i="1" s="1"/>
  <c r="AQ311" i="1"/>
  <c r="AR311" i="1" s="1"/>
  <c r="AQ310" i="1"/>
  <c r="AR310" i="1" s="1"/>
  <c r="AQ312" i="1"/>
  <c r="AR312" i="1" s="1"/>
  <c r="AQ313" i="1"/>
  <c r="AR313" i="1" s="1"/>
  <c r="AQ314" i="1"/>
  <c r="AR314" i="1" s="1"/>
  <c r="AQ317" i="1"/>
  <c r="AR317" i="1" s="1"/>
  <c r="AQ315" i="1"/>
  <c r="AR315" i="1" s="1"/>
  <c r="AQ316" i="1"/>
  <c r="AR316" i="1" s="1"/>
  <c r="AQ318" i="1"/>
  <c r="AR318" i="1" s="1"/>
  <c r="AQ319" i="1"/>
  <c r="AR319" i="1" s="1"/>
  <c r="AQ320" i="1"/>
  <c r="AR320" i="1" s="1"/>
  <c r="AQ322" i="1"/>
  <c r="AR322" i="1" s="1"/>
  <c r="AQ323" i="1"/>
  <c r="AR323" i="1" s="1"/>
  <c r="AQ324" i="1"/>
  <c r="AR324" i="1" s="1"/>
  <c r="AQ321" i="1"/>
  <c r="AR321" i="1" s="1"/>
  <c r="AQ325" i="1"/>
  <c r="AR325" i="1" s="1"/>
  <c r="AQ329" i="1"/>
  <c r="AR329" i="1" s="1"/>
  <c r="AQ328" i="1"/>
  <c r="AR328" i="1" s="1"/>
  <c r="AQ327" i="1"/>
  <c r="AR327" i="1" s="1"/>
  <c r="AQ331" i="1"/>
  <c r="AR331" i="1" s="1"/>
  <c r="AQ332" i="1"/>
  <c r="AR332" i="1" s="1"/>
  <c r="AQ330" i="1"/>
  <c r="AR330" i="1" s="1"/>
  <c r="AQ334" i="1"/>
  <c r="AR334" i="1" s="1"/>
  <c r="AQ335" i="1"/>
  <c r="AR335" i="1" s="1"/>
  <c r="AQ337" i="1"/>
  <c r="AR337" i="1" s="1"/>
  <c r="AQ339" i="1"/>
  <c r="AR339" i="1" s="1"/>
  <c r="AQ338" i="1"/>
  <c r="AR338" i="1" s="1"/>
  <c r="AQ341" i="1"/>
  <c r="AR341" i="1" s="1"/>
  <c r="AQ342" i="1"/>
  <c r="AR342" i="1" s="1"/>
  <c r="AQ340" i="1"/>
  <c r="AR340" i="1" s="1"/>
  <c r="AQ343" i="1"/>
  <c r="AR343" i="1" s="1"/>
  <c r="AQ346" i="1"/>
  <c r="AR346" i="1" s="1"/>
  <c r="AQ347" i="1"/>
  <c r="AR347" i="1" s="1"/>
  <c r="AQ348" i="1"/>
  <c r="AR348" i="1" s="1"/>
  <c r="AQ344" i="1"/>
  <c r="AR344" i="1" s="1"/>
  <c r="AQ345" i="1"/>
  <c r="AR345" i="1" s="1"/>
  <c r="AQ349" i="1"/>
  <c r="AR349" i="1" s="1"/>
  <c r="AQ350" i="1"/>
  <c r="AR350" i="1" s="1"/>
  <c r="AQ351" i="1"/>
  <c r="AR351" i="1" s="1"/>
  <c r="AQ354" i="1"/>
  <c r="AR354" i="1" s="1"/>
  <c r="AQ355" i="1"/>
  <c r="AR355" i="1" s="1"/>
  <c r="AQ356" i="1"/>
  <c r="AR356" i="1" s="1"/>
  <c r="AQ353" i="1"/>
  <c r="AR353" i="1" s="1"/>
  <c r="AQ358" i="1"/>
  <c r="AR358" i="1" s="1"/>
  <c r="AQ359" i="1"/>
  <c r="AR359" i="1" s="1"/>
  <c r="AQ357" i="1"/>
  <c r="AR357" i="1" s="1"/>
  <c r="AQ360" i="1"/>
  <c r="AR360" i="1" s="1"/>
  <c r="AQ361" i="1"/>
  <c r="AR361" i="1" s="1"/>
  <c r="AQ362" i="1"/>
  <c r="AR362" i="1" s="1"/>
  <c r="AQ363" i="1"/>
  <c r="AR363" i="1" s="1"/>
  <c r="AQ364" i="1"/>
  <c r="AR364" i="1" s="1"/>
  <c r="AQ367" i="1"/>
  <c r="AR367" i="1" s="1"/>
  <c r="AQ368" i="1"/>
  <c r="AR368" i="1" s="1"/>
  <c r="AQ366" i="1"/>
  <c r="AR366" i="1" s="1"/>
  <c r="AQ370" i="1"/>
  <c r="AR370" i="1" s="1"/>
  <c r="AQ371" i="1"/>
  <c r="AR371" i="1" s="1"/>
  <c r="AQ372" i="1"/>
  <c r="AR372" i="1" s="1"/>
  <c r="AQ375" i="1"/>
  <c r="AR375" i="1" s="1"/>
  <c r="AQ376" i="1"/>
  <c r="AR376" i="1" s="1"/>
  <c r="AQ378" i="1"/>
  <c r="AR378" i="1" s="1"/>
  <c r="AQ373" i="1"/>
  <c r="AR373" i="1" s="1"/>
  <c r="AQ377" i="1"/>
  <c r="AR377" i="1" s="1"/>
  <c r="AQ380" i="1"/>
  <c r="AR380" i="1" s="1"/>
  <c r="AQ381" i="1"/>
  <c r="AR381" i="1" s="1"/>
  <c r="AQ382" i="1"/>
  <c r="AR382" i="1" s="1"/>
  <c r="AQ383" i="1"/>
  <c r="AR383" i="1" s="1"/>
  <c r="AQ384" i="1"/>
  <c r="AR384" i="1" s="1"/>
  <c r="AQ385" i="1"/>
  <c r="AR385" i="1" s="1"/>
  <c r="AQ386" i="1"/>
  <c r="AR386" i="1" s="1"/>
  <c r="AQ387" i="1"/>
  <c r="AR387" i="1" s="1"/>
  <c r="AQ388" i="1"/>
  <c r="AR388" i="1" s="1"/>
  <c r="AQ391" i="1"/>
  <c r="AR391" i="1" s="1"/>
  <c r="AQ392" i="1"/>
  <c r="AR392" i="1" s="1"/>
  <c r="AQ389" i="1"/>
  <c r="AR389" i="1" s="1"/>
  <c r="AQ390" i="1"/>
  <c r="AR390" i="1" s="1"/>
  <c r="AQ393" i="1"/>
  <c r="AR393" i="1" s="1"/>
  <c r="AQ394" i="1"/>
  <c r="AR394" i="1" s="1"/>
  <c r="AQ395" i="1"/>
  <c r="AR395" i="1" s="1"/>
  <c r="AQ399" i="1"/>
  <c r="AR399" i="1" s="1"/>
  <c r="AQ397" i="1"/>
  <c r="AR397" i="1" s="1"/>
  <c r="AQ398" i="1"/>
  <c r="AR398" i="1" s="1"/>
  <c r="AQ405" i="1"/>
  <c r="AR405" i="1" s="1"/>
  <c r="AQ406" i="1"/>
  <c r="AR406" i="1" s="1"/>
  <c r="AQ404" i="1"/>
  <c r="AR404" i="1" s="1"/>
  <c r="AQ411" i="1"/>
  <c r="AR411" i="1" s="1"/>
  <c r="AQ412" i="1"/>
  <c r="AR412" i="1" s="1"/>
  <c r="AQ414" i="1"/>
  <c r="AR414" i="1" s="1"/>
  <c r="AQ413" i="1"/>
  <c r="AR413" i="1" s="1"/>
  <c r="AQ415" i="1"/>
  <c r="AR415" i="1" s="1"/>
  <c r="AQ416" i="1"/>
  <c r="AR416" i="1" s="1"/>
  <c r="AQ417" i="1"/>
  <c r="AR417" i="1" s="1"/>
  <c r="AQ418" i="1"/>
  <c r="AR418" i="1" s="1"/>
  <c r="AQ419" i="1"/>
  <c r="AR419" i="1" s="1"/>
  <c r="AQ420" i="1"/>
  <c r="AR420" i="1" s="1"/>
  <c r="AQ421" i="1"/>
  <c r="AR421" i="1" s="1"/>
  <c r="AQ423" i="1"/>
  <c r="AR423" i="1" s="1"/>
  <c r="AQ424" i="1"/>
  <c r="AR424" i="1" s="1"/>
  <c r="AQ425" i="1"/>
  <c r="AR425" i="1" s="1"/>
  <c r="AQ426" i="1"/>
  <c r="AR426" i="1" s="1"/>
  <c r="AQ427" i="1"/>
  <c r="AR427" i="1" s="1"/>
  <c r="AW298" i="1"/>
  <c r="AF298" i="1" s="1"/>
  <c r="AW301" i="1"/>
  <c r="AX301" i="1" s="1"/>
  <c r="AW299" i="1"/>
  <c r="AF299" i="1" s="1"/>
  <c r="AW303" i="1"/>
  <c r="AF303" i="1" s="1"/>
  <c r="AW304" i="1"/>
  <c r="AF304" i="1" s="1"/>
  <c r="AW306" i="1"/>
  <c r="AF306" i="1" s="1"/>
  <c r="AW305" i="1"/>
  <c r="AF305" i="1" s="1"/>
  <c r="AW307" i="1"/>
  <c r="AF307" i="1" s="1"/>
  <c r="AW308" i="1"/>
  <c r="AF308" i="1" s="1"/>
  <c r="AW309" i="1"/>
  <c r="AF309" i="1" s="1"/>
  <c r="AW311" i="1"/>
  <c r="AF311" i="1" s="1"/>
  <c r="AW310" i="1"/>
  <c r="AF310" i="1" s="1"/>
  <c r="AW312" i="1"/>
  <c r="AF312" i="1" s="1"/>
  <c r="AW313" i="1"/>
  <c r="AF313" i="1" s="1"/>
  <c r="AW314" i="1"/>
  <c r="AF314" i="1" s="1"/>
  <c r="AW317" i="1"/>
  <c r="AF317" i="1" s="1"/>
  <c r="AW315" i="1"/>
  <c r="AF315" i="1" s="1"/>
  <c r="AW316" i="1"/>
  <c r="AF316" i="1" s="1"/>
  <c r="AW318" i="1"/>
  <c r="AF318" i="1" s="1"/>
  <c r="AW319" i="1"/>
  <c r="AF319" i="1" s="1"/>
  <c r="AW320" i="1"/>
  <c r="AF320" i="1" s="1"/>
  <c r="AW322" i="1"/>
  <c r="AF322" i="1" s="1"/>
  <c r="AW323" i="1"/>
  <c r="AF323" i="1" s="1"/>
  <c r="AW324" i="1"/>
  <c r="AF324" i="1" s="1"/>
  <c r="AW321" i="1"/>
  <c r="AW325" i="1"/>
  <c r="AF325" i="1" s="1"/>
  <c r="AW329" i="1"/>
  <c r="AF329" i="1" s="1"/>
  <c r="AW328" i="1"/>
  <c r="AF328" i="1" s="1"/>
  <c r="AW327" i="1"/>
  <c r="AF327" i="1" s="1"/>
  <c r="AW331" i="1"/>
  <c r="AF331" i="1" s="1"/>
  <c r="AW332" i="1"/>
  <c r="AF332" i="1" s="1"/>
  <c r="AW330" i="1"/>
  <c r="AF330" i="1" s="1"/>
  <c r="AW334" i="1"/>
  <c r="AF334" i="1" s="1"/>
  <c r="AW335" i="1"/>
  <c r="AF335" i="1" s="1"/>
  <c r="AW337" i="1"/>
  <c r="AF337" i="1" s="1"/>
  <c r="AW339" i="1"/>
  <c r="AF339" i="1" s="1"/>
  <c r="AW338" i="1"/>
  <c r="AF338" i="1" s="1"/>
  <c r="AW341" i="1"/>
  <c r="AF341" i="1" s="1"/>
  <c r="AW342" i="1"/>
  <c r="AF342" i="1" s="1"/>
  <c r="AW340" i="1"/>
  <c r="AF340" i="1" s="1"/>
  <c r="AW343" i="1"/>
  <c r="AF343" i="1" s="1"/>
  <c r="AW346" i="1"/>
  <c r="AF346" i="1" s="1"/>
  <c r="AW347" i="1"/>
  <c r="AF347" i="1" s="1"/>
  <c r="AW348" i="1"/>
  <c r="AF348" i="1" s="1"/>
  <c r="AW344" i="1"/>
  <c r="AF344" i="1" s="1"/>
  <c r="AW345" i="1"/>
  <c r="AF345" i="1" s="1"/>
  <c r="AW349" i="1"/>
  <c r="AF349" i="1" s="1"/>
  <c r="AW350" i="1"/>
  <c r="AF350" i="1" s="1"/>
  <c r="AW351" i="1"/>
  <c r="AW354" i="1"/>
  <c r="AW355" i="1"/>
  <c r="AF355" i="1" s="1"/>
  <c r="AW356" i="1"/>
  <c r="AF356" i="1" s="1"/>
  <c r="AW353" i="1"/>
  <c r="AF353" i="1" s="1"/>
  <c r="AW358" i="1"/>
  <c r="AF358" i="1" s="1"/>
  <c r="AW359" i="1"/>
  <c r="AF359" i="1" s="1"/>
  <c r="AW357" i="1"/>
  <c r="AF357" i="1" s="1"/>
  <c r="AW360" i="1"/>
  <c r="AF360" i="1" s="1"/>
  <c r="AW361" i="1"/>
  <c r="AF361" i="1" s="1"/>
  <c r="AW362" i="1"/>
  <c r="AF362" i="1" s="1"/>
  <c r="AW363" i="1"/>
  <c r="AF363" i="1" s="1"/>
  <c r="AW364" i="1"/>
  <c r="AF364" i="1" s="1"/>
  <c r="AW367" i="1"/>
  <c r="AF367" i="1" s="1"/>
  <c r="AW368" i="1"/>
  <c r="AF368" i="1" s="1"/>
  <c r="AW366" i="1"/>
  <c r="AF366" i="1" s="1"/>
  <c r="AW370" i="1"/>
  <c r="AF370" i="1" s="1"/>
  <c r="AW371" i="1"/>
  <c r="AF371" i="1" s="1"/>
  <c r="AW372" i="1"/>
  <c r="AF372" i="1" s="1"/>
  <c r="AW375" i="1"/>
  <c r="AF375" i="1" s="1"/>
  <c r="AW376" i="1"/>
  <c r="AF376" i="1" s="1"/>
  <c r="AW378" i="1"/>
  <c r="AF378" i="1" s="1"/>
  <c r="AW373" i="1"/>
  <c r="AF373" i="1" s="1"/>
  <c r="AW377" i="1"/>
  <c r="AF377" i="1" s="1"/>
  <c r="AW380" i="1"/>
  <c r="AF380" i="1" s="1"/>
  <c r="AW381" i="1"/>
  <c r="AF381" i="1" s="1"/>
  <c r="AW382" i="1"/>
  <c r="AF382" i="1" s="1"/>
  <c r="AW383" i="1"/>
  <c r="AF383" i="1" s="1"/>
  <c r="AW384" i="1"/>
  <c r="AF384" i="1" s="1"/>
  <c r="AW385" i="1"/>
  <c r="AF385" i="1" s="1"/>
  <c r="AW386" i="1"/>
  <c r="AF386" i="1" s="1"/>
  <c r="AW387" i="1"/>
  <c r="AF387" i="1" s="1"/>
  <c r="AW388" i="1"/>
  <c r="AF388" i="1" s="1"/>
  <c r="AW391" i="1"/>
  <c r="AF391" i="1" s="1"/>
  <c r="AW392" i="1"/>
  <c r="AF392" i="1" s="1"/>
  <c r="AW389" i="1"/>
  <c r="BA389" i="1" s="1"/>
  <c r="AW390" i="1"/>
  <c r="AF390" i="1" s="1"/>
  <c r="AW393" i="1"/>
  <c r="AF393" i="1" s="1"/>
  <c r="AW394" i="1"/>
  <c r="AF394" i="1" s="1"/>
  <c r="AW395" i="1"/>
  <c r="AF395" i="1" s="1"/>
  <c r="AW399" i="1"/>
  <c r="AW397" i="1"/>
  <c r="AW398" i="1"/>
  <c r="AF398" i="1" s="1"/>
  <c r="AW405" i="1"/>
  <c r="BA405" i="1" s="1"/>
  <c r="AW406" i="1"/>
  <c r="AF406" i="1" s="1"/>
  <c r="AW404" i="1"/>
  <c r="AF404" i="1" s="1"/>
  <c r="AW411" i="1"/>
  <c r="AF411" i="1" s="1"/>
  <c r="AW412" i="1"/>
  <c r="AF412" i="1" s="1"/>
  <c r="AW414" i="1"/>
  <c r="AF414" i="1" s="1"/>
  <c r="AW413" i="1"/>
  <c r="BA413" i="1" s="1"/>
  <c r="AW415" i="1"/>
  <c r="AF415" i="1" s="1"/>
  <c r="AW416" i="1"/>
  <c r="BA416" i="1" s="1"/>
  <c r="AW417" i="1"/>
  <c r="AF417" i="1" s="1"/>
  <c r="AW418" i="1"/>
  <c r="AF418" i="1" s="1"/>
  <c r="AW419" i="1"/>
  <c r="AF419" i="1" s="1"/>
  <c r="AW420" i="1"/>
  <c r="AF420" i="1" s="1"/>
  <c r="AW421" i="1"/>
  <c r="AF421" i="1" s="1"/>
  <c r="AW423" i="1"/>
  <c r="AW424" i="1"/>
  <c r="AF424" i="1" s="1"/>
  <c r="AW425" i="1"/>
  <c r="BA425" i="1" s="1"/>
  <c r="AW426" i="1"/>
  <c r="AF426" i="1" s="1"/>
  <c r="AW427" i="1"/>
  <c r="AF427" i="1" s="1"/>
  <c r="AY298" i="1"/>
  <c r="AZ298" i="1" s="1"/>
  <c r="AY301" i="1"/>
  <c r="AZ301" i="1" s="1"/>
  <c r="AY299" i="1"/>
  <c r="AZ299" i="1" s="1"/>
  <c r="AY303" i="1"/>
  <c r="AZ303" i="1" s="1"/>
  <c r="AY304" i="1"/>
  <c r="AZ304" i="1" s="1"/>
  <c r="AY306" i="1"/>
  <c r="AZ306" i="1" s="1"/>
  <c r="AY305" i="1"/>
  <c r="AZ305" i="1" s="1"/>
  <c r="AY307" i="1"/>
  <c r="AZ307" i="1" s="1"/>
  <c r="AY308" i="1"/>
  <c r="AZ308" i="1" s="1"/>
  <c r="AY309" i="1"/>
  <c r="AZ309" i="1" s="1"/>
  <c r="AY311" i="1"/>
  <c r="AZ311" i="1" s="1"/>
  <c r="AY310" i="1"/>
  <c r="AZ310" i="1" s="1"/>
  <c r="AY312" i="1"/>
  <c r="AZ312" i="1" s="1"/>
  <c r="AY313" i="1"/>
  <c r="AZ313" i="1" s="1"/>
  <c r="AY314" i="1"/>
  <c r="AZ314" i="1" s="1"/>
  <c r="AY317" i="1"/>
  <c r="AZ317" i="1" s="1"/>
  <c r="AY315" i="1"/>
  <c r="AZ315" i="1" s="1"/>
  <c r="AY316" i="1"/>
  <c r="AZ316" i="1" s="1"/>
  <c r="AY318" i="1"/>
  <c r="AZ318" i="1" s="1"/>
  <c r="AY319" i="1"/>
  <c r="AZ319" i="1" s="1"/>
  <c r="AY320" i="1"/>
  <c r="AZ320" i="1" s="1"/>
  <c r="AY322" i="1"/>
  <c r="AZ322" i="1" s="1"/>
  <c r="AY323" i="1"/>
  <c r="AZ323" i="1" s="1"/>
  <c r="AY324" i="1"/>
  <c r="AZ324" i="1" s="1"/>
  <c r="AY321" i="1"/>
  <c r="AZ321" i="1" s="1"/>
  <c r="AY325" i="1"/>
  <c r="AZ325" i="1" s="1"/>
  <c r="AY329" i="1"/>
  <c r="AZ329" i="1" s="1"/>
  <c r="AY328" i="1"/>
  <c r="AZ328" i="1" s="1"/>
  <c r="AY327" i="1"/>
  <c r="AZ327" i="1" s="1"/>
  <c r="AY331" i="1"/>
  <c r="AZ331" i="1" s="1"/>
  <c r="AY332" i="1"/>
  <c r="AZ332" i="1" s="1"/>
  <c r="AY330" i="1"/>
  <c r="AZ330" i="1" s="1"/>
  <c r="AY334" i="1"/>
  <c r="AZ334" i="1" s="1"/>
  <c r="AY335" i="1"/>
  <c r="AZ335" i="1" s="1"/>
  <c r="AY337" i="1"/>
  <c r="AZ337" i="1" s="1"/>
  <c r="AY339" i="1"/>
  <c r="AZ339" i="1" s="1"/>
  <c r="AY338" i="1"/>
  <c r="AZ338" i="1" s="1"/>
  <c r="AY341" i="1"/>
  <c r="AZ341" i="1" s="1"/>
  <c r="AY342" i="1"/>
  <c r="AZ342" i="1" s="1"/>
  <c r="AY340" i="1"/>
  <c r="AZ340" i="1" s="1"/>
  <c r="AY343" i="1"/>
  <c r="AZ343" i="1" s="1"/>
  <c r="AY346" i="1"/>
  <c r="AZ346" i="1" s="1"/>
  <c r="AY347" i="1"/>
  <c r="AZ347" i="1" s="1"/>
  <c r="AY348" i="1"/>
  <c r="AZ348" i="1" s="1"/>
  <c r="AY344" i="1"/>
  <c r="AZ344" i="1" s="1"/>
  <c r="AY345" i="1"/>
  <c r="AZ345" i="1" s="1"/>
  <c r="AY349" i="1"/>
  <c r="AZ349" i="1" s="1"/>
  <c r="AY350" i="1"/>
  <c r="AZ350" i="1" s="1"/>
  <c r="AY351" i="1"/>
  <c r="AZ351" i="1" s="1"/>
  <c r="AY354" i="1"/>
  <c r="AZ354" i="1" s="1"/>
  <c r="AY355" i="1"/>
  <c r="AZ355" i="1" s="1"/>
  <c r="AY356" i="1"/>
  <c r="AZ356" i="1" s="1"/>
  <c r="AY353" i="1"/>
  <c r="AZ353" i="1" s="1"/>
  <c r="AY358" i="1"/>
  <c r="AZ358" i="1" s="1"/>
  <c r="AY359" i="1"/>
  <c r="AZ359" i="1" s="1"/>
  <c r="AY357" i="1"/>
  <c r="AZ357" i="1" s="1"/>
  <c r="AY360" i="1"/>
  <c r="AZ360" i="1" s="1"/>
  <c r="AY361" i="1"/>
  <c r="AZ361" i="1" s="1"/>
  <c r="AY362" i="1"/>
  <c r="AZ362" i="1" s="1"/>
  <c r="AY363" i="1"/>
  <c r="AZ363" i="1" s="1"/>
  <c r="AY364" i="1"/>
  <c r="AZ364" i="1" s="1"/>
  <c r="AY367" i="1"/>
  <c r="AZ367" i="1" s="1"/>
  <c r="AY368" i="1"/>
  <c r="AZ368" i="1" s="1"/>
  <c r="AY366" i="1"/>
  <c r="AZ366" i="1" s="1"/>
  <c r="AY370" i="1"/>
  <c r="AZ370" i="1" s="1"/>
  <c r="AY371" i="1"/>
  <c r="AZ371" i="1" s="1"/>
  <c r="AY372" i="1"/>
  <c r="AZ372" i="1" s="1"/>
  <c r="AY375" i="1"/>
  <c r="AZ375" i="1" s="1"/>
  <c r="AY376" i="1"/>
  <c r="AZ376" i="1" s="1"/>
  <c r="AY378" i="1"/>
  <c r="AZ378" i="1" s="1"/>
  <c r="AY373" i="1"/>
  <c r="AZ373" i="1" s="1"/>
  <c r="AY377" i="1"/>
  <c r="AZ377" i="1" s="1"/>
  <c r="AY380" i="1"/>
  <c r="AZ380" i="1" s="1"/>
  <c r="AY381" i="1"/>
  <c r="AZ381" i="1" s="1"/>
  <c r="AY382" i="1"/>
  <c r="AZ382" i="1" s="1"/>
  <c r="AY383" i="1"/>
  <c r="AZ383" i="1" s="1"/>
  <c r="AY384" i="1"/>
  <c r="AZ384" i="1" s="1"/>
  <c r="AY385" i="1"/>
  <c r="AZ385" i="1" s="1"/>
  <c r="AY386" i="1"/>
  <c r="AZ386" i="1" s="1"/>
  <c r="AY387" i="1"/>
  <c r="AZ387" i="1" s="1"/>
  <c r="AY388" i="1"/>
  <c r="AZ388" i="1" s="1"/>
  <c r="AY391" i="1"/>
  <c r="AZ391" i="1" s="1"/>
  <c r="AY392" i="1"/>
  <c r="AZ392" i="1" s="1"/>
  <c r="AY389" i="1"/>
  <c r="AZ389" i="1" s="1"/>
  <c r="AY390" i="1"/>
  <c r="AZ390" i="1" s="1"/>
  <c r="AY393" i="1"/>
  <c r="AZ393" i="1" s="1"/>
  <c r="AY394" i="1"/>
  <c r="AZ394" i="1" s="1"/>
  <c r="AY395" i="1"/>
  <c r="AZ395" i="1" s="1"/>
  <c r="AY399" i="1"/>
  <c r="AZ399" i="1" s="1"/>
  <c r="AY397" i="1"/>
  <c r="AZ397" i="1" s="1"/>
  <c r="AY398" i="1"/>
  <c r="AZ398" i="1" s="1"/>
  <c r="AY405" i="1"/>
  <c r="AZ405" i="1" s="1"/>
  <c r="AY406" i="1"/>
  <c r="AZ406" i="1" s="1"/>
  <c r="AY404" i="1"/>
  <c r="AZ404" i="1" s="1"/>
  <c r="AY411" i="1"/>
  <c r="AZ411" i="1" s="1"/>
  <c r="AY412" i="1"/>
  <c r="AZ412" i="1" s="1"/>
  <c r="AY414" i="1"/>
  <c r="AZ414" i="1" s="1"/>
  <c r="AY413" i="1"/>
  <c r="AZ413" i="1" s="1"/>
  <c r="AY415" i="1"/>
  <c r="AZ415" i="1" s="1"/>
  <c r="AY416" i="1"/>
  <c r="AZ416" i="1" s="1"/>
  <c r="AY417" i="1"/>
  <c r="AZ417" i="1" s="1"/>
  <c r="AY418" i="1"/>
  <c r="AZ418" i="1" s="1"/>
  <c r="AY419" i="1"/>
  <c r="AZ419" i="1" s="1"/>
  <c r="AY420" i="1"/>
  <c r="AZ420" i="1" s="1"/>
  <c r="AY421" i="1"/>
  <c r="AZ421" i="1" s="1"/>
  <c r="AY423" i="1"/>
  <c r="AZ423" i="1" s="1"/>
  <c r="AY424" i="1"/>
  <c r="AZ424" i="1" s="1"/>
  <c r="AY425" i="1"/>
  <c r="AZ425" i="1" s="1"/>
  <c r="AY426" i="1"/>
  <c r="AZ426" i="1" s="1"/>
  <c r="AY427" i="1"/>
  <c r="AZ427" i="1" s="1"/>
  <c r="BE298" i="1"/>
  <c r="BE301" i="1"/>
  <c r="BE299" i="1"/>
  <c r="BE303" i="1"/>
  <c r="BE304" i="1"/>
  <c r="BE306" i="1"/>
  <c r="BE305" i="1"/>
  <c r="BE307" i="1"/>
  <c r="BE308" i="1"/>
  <c r="BE309" i="1"/>
  <c r="BE311" i="1"/>
  <c r="BE310" i="1"/>
  <c r="BE312" i="1"/>
  <c r="BE313" i="1"/>
  <c r="BE314" i="1"/>
  <c r="BE317" i="1"/>
  <c r="BE315" i="1"/>
  <c r="BE316" i="1"/>
  <c r="BE318" i="1"/>
  <c r="BE319" i="1"/>
  <c r="BE320" i="1"/>
  <c r="BE322" i="1"/>
  <c r="BE323" i="1"/>
  <c r="BE324" i="1"/>
  <c r="BE321" i="1"/>
  <c r="BE325" i="1"/>
  <c r="BE329" i="1"/>
  <c r="BE328" i="1"/>
  <c r="BE327" i="1"/>
  <c r="BE331" i="1"/>
  <c r="BE332" i="1"/>
  <c r="BE330" i="1"/>
  <c r="BE334" i="1"/>
  <c r="BE335" i="1"/>
  <c r="BE337" i="1"/>
  <c r="BE339" i="1"/>
  <c r="BE338" i="1"/>
  <c r="BE341" i="1"/>
  <c r="BE342" i="1"/>
  <c r="BE340" i="1"/>
  <c r="BE343" i="1"/>
  <c r="BE346" i="1"/>
  <c r="BE347" i="1"/>
  <c r="BE348" i="1"/>
  <c r="BE344" i="1"/>
  <c r="BE345" i="1"/>
  <c r="BE349" i="1"/>
  <c r="BE350" i="1"/>
  <c r="BE351" i="1"/>
  <c r="BE354" i="1"/>
  <c r="BE355" i="1"/>
  <c r="BE356" i="1"/>
  <c r="BE353" i="1"/>
  <c r="BE358" i="1"/>
  <c r="BE359" i="1"/>
  <c r="BE357" i="1"/>
  <c r="BE360" i="1"/>
  <c r="BE361" i="1"/>
  <c r="BE362" i="1"/>
  <c r="BE363" i="1"/>
  <c r="BE364" i="1"/>
  <c r="BE367" i="1"/>
  <c r="BE368" i="1"/>
  <c r="BE366" i="1"/>
  <c r="BE370" i="1"/>
  <c r="BE371" i="1"/>
  <c r="BE372" i="1"/>
  <c r="BE375" i="1"/>
  <c r="BE376" i="1"/>
  <c r="BE378" i="1"/>
  <c r="BE373" i="1"/>
  <c r="BE377" i="1"/>
  <c r="BE380" i="1"/>
  <c r="BE381" i="1"/>
  <c r="BE382" i="1"/>
  <c r="BE383" i="1"/>
  <c r="BE384" i="1"/>
  <c r="BE385" i="1"/>
  <c r="BE386" i="1"/>
  <c r="BE387" i="1"/>
  <c r="BE388" i="1"/>
  <c r="BE391" i="1"/>
  <c r="BE392" i="1"/>
  <c r="BE389" i="1"/>
  <c r="BE390" i="1"/>
  <c r="BE393" i="1"/>
  <c r="BE394" i="1"/>
  <c r="BE395" i="1"/>
  <c r="BE399" i="1"/>
  <c r="BE397" i="1"/>
  <c r="BE398" i="1"/>
  <c r="BE405" i="1"/>
  <c r="BE406" i="1"/>
  <c r="BE404" i="1"/>
  <c r="BE411" i="1"/>
  <c r="BE412" i="1"/>
  <c r="BE414" i="1"/>
  <c r="BE413" i="1"/>
  <c r="BE415" i="1"/>
  <c r="BE416" i="1"/>
  <c r="BE417" i="1"/>
  <c r="BE418" i="1"/>
  <c r="BE419" i="1"/>
  <c r="BE420" i="1"/>
  <c r="BE421" i="1"/>
  <c r="BE423" i="1"/>
  <c r="BE424" i="1"/>
  <c r="BE425" i="1"/>
  <c r="BE426" i="1"/>
  <c r="BE427" i="1"/>
  <c r="BF298" i="1"/>
  <c r="BF301" i="1"/>
  <c r="BF299" i="1"/>
  <c r="BF303" i="1"/>
  <c r="BF304" i="1"/>
  <c r="BF306" i="1"/>
  <c r="BF305" i="1"/>
  <c r="BF307" i="1"/>
  <c r="BF308" i="1"/>
  <c r="BF309" i="1"/>
  <c r="BF311" i="1"/>
  <c r="BF310" i="1"/>
  <c r="BF312" i="1"/>
  <c r="BF313" i="1"/>
  <c r="BF314" i="1"/>
  <c r="BF317" i="1"/>
  <c r="BF315" i="1"/>
  <c r="BF316" i="1"/>
  <c r="BF318" i="1"/>
  <c r="BF319" i="1"/>
  <c r="BF320" i="1"/>
  <c r="BF322" i="1"/>
  <c r="BF323" i="1"/>
  <c r="BF324" i="1"/>
  <c r="BF321" i="1"/>
  <c r="BF325" i="1"/>
  <c r="BF329" i="1"/>
  <c r="BF328" i="1"/>
  <c r="BF327" i="1"/>
  <c r="BF331" i="1"/>
  <c r="BF332" i="1"/>
  <c r="BF330" i="1"/>
  <c r="BF334" i="1"/>
  <c r="BF335" i="1"/>
  <c r="BF337" i="1"/>
  <c r="BF339" i="1"/>
  <c r="BF338" i="1"/>
  <c r="BF341" i="1"/>
  <c r="BF342" i="1"/>
  <c r="BF340" i="1"/>
  <c r="BF343" i="1"/>
  <c r="BF346" i="1"/>
  <c r="BF347" i="1"/>
  <c r="BF348" i="1"/>
  <c r="BF344" i="1"/>
  <c r="BF345" i="1"/>
  <c r="BF349" i="1"/>
  <c r="BF350" i="1"/>
  <c r="BF351" i="1"/>
  <c r="BF354" i="1"/>
  <c r="BF355" i="1"/>
  <c r="BF356" i="1"/>
  <c r="BF353" i="1"/>
  <c r="BF358" i="1"/>
  <c r="BF359" i="1"/>
  <c r="BF357" i="1"/>
  <c r="BF360" i="1"/>
  <c r="BF361" i="1"/>
  <c r="BF362" i="1"/>
  <c r="BF363" i="1"/>
  <c r="BF364" i="1"/>
  <c r="BF367" i="1"/>
  <c r="BF368" i="1"/>
  <c r="BF366" i="1"/>
  <c r="BF370" i="1"/>
  <c r="BF371" i="1"/>
  <c r="BF372" i="1"/>
  <c r="BF375" i="1"/>
  <c r="BF376" i="1"/>
  <c r="BF378" i="1"/>
  <c r="BF373" i="1"/>
  <c r="BF377" i="1"/>
  <c r="BF380" i="1"/>
  <c r="BF381" i="1"/>
  <c r="BF382" i="1"/>
  <c r="BF383" i="1"/>
  <c r="BF384" i="1"/>
  <c r="BF385" i="1"/>
  <c r="BF386" i="1"/>
  <c r="BF387" i="1"/>
  <c r="BF388" i="1"/>
  <c r="BF391" i="1"/>
  <c r="BF392" i="1"/>
  <c r="BF389" i="1"/>
  <c r="BF390" i="1"/>
  <c r="BF393" i="1"/>
  <c r="BF394" i="1"/>
  <c r="BF395" i="1"/>
  <c r="BF399" i="1"/>
  <c r="BF397" i="1"/>
  <c r="BF398" i="1"/>
  <c r="BF405" i="1"/>
  <c r="BF406" i="1"/>
  <c r="BF404" i="1"/>
  <c r="BF411" i="1"/>
  <c r="BF412" i="1"/>
  <c r="BF414" i="1"/>
  <c r="BF413" i="1"/>
  <c r="BF415" i="1"/>
  <c r="BF416" i="1"/>
  <c r="BF417" i="1"/>
  <c r="BF418" i="1"/>
  <c r="BF419" i="1"/>
  <c r="BF420" i="1"/>
  <c r="BF421" i="1"/>
  <c r="BF423" i="1"/>
  <c r="BF424" i="1"/>
  <c r="BF425" i="1"/>
  <c r="BF426" i="1"/>
  <c r="BF427" i="1"/>
  <c r="Z396" i="1"/>
  <c r="Z400" i="1"/>
  <c r="Z401" i="1"/>
  <c r="Z402" i="1"/>
  <c r="Z407" i="1"/>
  <c r="Z408" i="1"/>
  <c r="Z409" i="1"/>
  <c r="Z410" i="1"/>
  <c r="AA396" i="1"/>
  <c r="W396" i="1" s="1"/>
  <c r="AA400" i="1"/>
  <c r="AS400" i="1" s="1"/>
  <c r="AA401" i="1"/>
  <c r="W401" i="1" s="1"/>
  <c r="AA402" i="1"/>
  <c r="W402" i="1" s="1"/>
  <c r="AA407" i="1"/>
  <c r="AS407" i="1" s="1"/>
  <c r="AA408" i="1"/>
  <c r="W408" i="1" s="1"/>
  <c r="AA409" i="1"/>
  <c r="AS409" i="1" s="1"/>
  <c r="AA410" i="1"/>
  <c r="W410" i="1" s="1"/>
  <c r="AB396" i="1"/>
  <c r="AB400" i="1"/>
  <c r="AB401" i="1"/>
  <c r="AB402" i="1"/>
  <c r="AB407" i="1"/>
  <c r="AB408" i="1"/>
  <c r="AB409" i="1"/>
  <c r="AB410" i="1"/>
  <c r="AC396" i="1"/>
  <c r="AD396" i="1" s="1"/>
  <c r="AC400" i="1"/>
  <c r="AD400" i="1" s="1"/>
  <c r="AC401" i="1"/>
  <c r="AD401" i="1" s="1"/>
  <c r="AC402" i="1"/>
  <c r="AD402" i="1" s="1"/>
  <c r="AC407" i="1"/>
  <c r="AD407" i="1" s="1"/>
  <c r="AC408" i="1"/>
  <c r="AD408" i="1" s="1"/>
  <c r="AC409" i="1"/>
  <c r="AD409" i="1" s="1"/>
  <c r="AC410" i="1"/>
  <c r="AD410" i="1" s="1"/>
  <c r="AE396" i="1"/>
  <c r="AE400" i="1"/>
  <c r="AE401" i="1"/>
  <c r="AE402" i="1"/>
  <c r="AE407" i="1"/>
  <c r="AE408" i="1"/>
  <c r="AE409" i="1"/>
  <c r="AE410" i="1"/>
  <c r="AG396" i="1"/>
  <c r="AH396" i="1" s="1"/>
  <c r="AG400" i="1"/>
  <c r="AH400" i="1" s="1"/>
  <c r="AG401" i="1"/>
  <c r="AH401" i="1" s="1"/>
  <c r="AG402" i="1"/>
  <c r="AG407" i="1"/>
  <c r="AG408" i="1"/>
  <c r="AJ408" i="1" s="1"/>
  <c r="AG409" i="1"/>
  <c r="AG410" i="1"/>
  <c r="AL396" i="1"/>
  <c r="AP396" i="1" s="1"/>
  <c r="AL400" i="1"/>
  <c r="AP400" i="1" s="1"/>
  <c r="AL401" i="1"/>
  <c r="AP401" i="1" s="1"/>
  <c r="AL402" i="1"/>
  <c r="AP402" i="1" s="1"/>
  <c r="AL407" i="1"/>
  <c r="AP407" i="1" s="1"/>
  <c r="AL408" i="1"/>
  <c r="AM408" i="1" s="1"/>
  <c r="AL409" i="1"/>
  <c r="AP409" i="1" s="1"/>
  <c r="AL410" i="1"/>
  <c r="AP410" i="1" s="1"/>
  <c r="AN396" i="1"/>
  <c r="AO396" i="1" s="1"/>
  <c r="AN400" i="1"/>
  <c r="AO400" i="1" s="1"/>
  <c r="AN401" i="1"/>
  <c r="AO401" i="1" s="1"/>
  <c r="AN402" i="1"/>
  <c r="AO402" i="1" s="1"/>
  <c r="AN407" i="1"/>
  <c r="AO407" i="1" s="1"/>
  <c r="AN408" i="1"/>
  <c r="AO408" i="1" s="1"/>
  <c r="AN409" i="1"/>
  <c r="AO409" i="1" s="1"/>
  <c r="AN410" i="1"/>
  <c r="AO410" i="1" s="1"/>
  <c r="AQ396" i="1"/>
  <c r="AR396" i="1" s="1"/>
  <c r="AQ400" i="1"/>
  <c r="AR400" i="1" s="1"/>
  <c r="AQ401" i="1"/>
  <c r="AR401" i="1" s="1"/>
  <c r="AQ402" i="1"/>
  <c r="AR402" i="1" s="1"/>
  <c r="AQ407" i="1"/>
  <c r="AR407" i="1" s="1"/>
  <c r="AQ408" i="1"/>
  <c r="AR408" i="1" s="1"/>
  <c r="AQ409" i="1"/>
  <c r="AR409" i="1" s="1"/>
  <c r="AQ410" i="1"/>
  <c r="AR410" i="1" s="1"/>
  <c r="AW396" i="1"/>
  <c r="AF396" i="1" s="1"/>
  <c r="AW400" i="1"/>
  <c r="AF400" i="1" s="1"/>
  <c r="AW401" i="1"/>
  <c r="AF401" i="1" s="1"/>
  <c r="AW402" i="1"/>
  <c r="AF402" i="1" s="1"/>
  <c r="AW407" i="1"/>
  <c r="AF407" i="1" s="1"/>
  <c r="AW408" i="1"/>
  <c r="AF408" i="1" s="1"/>
  <c r="AW409" i="1"/>
  <c r="AF409" i="1" s="1"/>
  <c r="AW410" i="1"/>
  <c r="AF410" i="1" s="1"/>
  <c r="AY396" i="1"/>
  <c r="AZ396" i="1" s="1"/>
  <c r="AY400" i="1"/>
  <c r="AZ400" i="1" s="1"/>
  <c r="AY401" i="1"/>
  <c r="AZ401" i="1" s="1"/>
  <c r="AY402" i="1"/>
  <c r="AZ402" i="1" s="1"/>
  <c r="AY407" i="1"/>
  <c r="AZ407" i="1" s="1"/>
  <c r="AY408" i="1"/>
  <c r="AZ408" i="1" s="1"/>
  <c r="AY409" i="1"/>
  <c r="AZ409" i="1" s="1"/>
  <c r="AY410" i="1"/>
  <c r="AZ410" i="1" s="1"/>
  <c r="BE396" i="1"/>
  <c r="BE400" i="1"/>
  <c r="BE401" i="1"/>
  <c r="BE402" i="1"/>
  <c r="BE407" i="1"/>
  <c r="BE408" i="1"/>
  <c r="BE409" i="1"/>
  <c r="BE410" i="1"/>
  <c r="BF396" i="1"/>
  <c r="BF400" i="1"/>
  <c r="BF401" i="1"/>
  <c r="BF402" i="1"/>
  <c r="BF407" i="1"/>
  <c r="BF408" i="1"/>
  <c r="BF409" i="1"/>
  <c r="BF410" i="1"/>
  <c r="Z369" i="1"/>
  <c r="Z374" i="1"/>
  <c r="Z379" i="1"/>
  <c r="Z422" i="1"/>
  <c r="AA369" i="1"/>
  <c r="W369" i="1" s="1"/>
  <c r="AA374" i="1"/>
  <c r="W374" i="1" s="1"/>
  <c r="AA379" i="1"/>
  <c r="W379" i="1" s="1"/>
  <c r="AA422" i="1"/>
  <c r="W422" i="1" s="1"/>
  <c r="AB369" i="1"/>
  <c r="AB374" i="1"/>
  <c r="AB379" i="1"/>
  <c r="AB422" i="1"/>
  <c r="AC369" i="1"/>
  <c r="AD369" i="1" s="1"/>
  <c r="AC374" i="1"/>
  <c r="AD374" i="1" s="1"/>
  <c r="AC379" i="1"/>
  <c r="AD379" i="1" s="1"/>
  <c r="AC422" i="1"/>
  <c r="AD422" i="1" s="1"/>
  <c r="AE369" i="1"/>
  <c r="AE374" i="1"/>
  <c r="AE379" i="1"/>
  <c r="AE422" i="1"/>
  <c r="AG369" i="1"/>
  <c r="AG374" i="1"/>
  <c r="AG379" i="1"/>
  <c r="AG422" i="1"/>
  <c r="AL369" i="1"/>
  <c r="AP369" i="1" s="1"/>
  <c r="AL374" i="1"/>
  <c r="AP374" i="1" s="1"/>
  <c r="AL379" i="1"/>
  <c r="AP379" i="1" s="1"/>
  <c r="AL422" i="1"/>
  <c r="AP422" i="1" s="1"/>
  <c r="AN369" i="1"/>
  <c r="AO369" i="1" s="1"/>
  <c r="AN374" i="1"/>
  <c r="AO374" i="1" s="1"/>
  <c r="AN379" i="1"/>
  <c r="AO379" i="1" s="1"/>
  <c r="AN422" i="1"/>
  <c r="AO422" i="1" s="1"/>
  <c r="AQ369" i="1"/>
  <c r="AR369" i="1" s="1"/>
  <c r="AQ374" i="1"/>
  <c r="AR374" i="1" s="1"/>
  <c r="AQ379" i="1"/>
  <c r="AR379" i="1" s="1"/>
  <c r="AQ422" i="1"/>
  <c r="AR422" i="1" s="1"/>
  <c r="AW369" i="1"/>
  <c r="AF369" i="1" s="1"/>
  <c r="AW374" i="1"/>
  <c r="AF374" i="1" s="1"/>
  <c r="AW379" i="1"/>
  <c r="AF379" i="1" s="1"/>
  <c r="AW422" i="1"/>
  <c r="AF422" i="1" s="1"/>
  <c r="AY369" i="1"/>
  <c r="AZ369" i="1" s="1"/>
  <c r="AY374" i="1"/>
  <c r="AZ374" i="1" s="1"/>
  <c r="AY379" i="1"/>
  <c r="AZ379" i="1" s="1"/>
  <c r="AY422" i="1"/>
  <c r="AZ422" i="1" s="1"/>
  <c r="BE369" i="1"/>
  <c r="BE374" i="1"/>
  <c r="BE379" i="1"/>
  <c r="BE422" i="1"/>
  <c r="BF369" i="1"/>
  <c r="BF374" i="1"/>
  <c r="BF379" i="1"/>
  <c r="BF422" i="1"/>
  <c r="Z435" i="1"/>
  <c r="Z436" i="1"/>
  <c r="AA435" i="1"/>
  <c r="AS435" i="1" s="1"/>
  <c r="AA436" i="1"/>
  <c r="W436" i="1" s="1"/>
  <c r="AB435" i="1"/>
  <c r="AB436" i="1"/>
  <c r="AC435" i="1"/>
  <c r="AD435" i="1" s="1"/>
  <c r="AC436" i="1"/>
  <c r="AD436" i="1" s="1"/>
  <c r="AE435" i="1"/>
  <c r="AE436" i="1"/>
  <c r="AG435" i="1"/>
  <c r="AG436" i="1"/>
  <c r="AL435" i="1"/>
  <c r="AM435" i="1" s="1"/>
  <c r="AL436" i="1"/>
  <c r="AM436" i="1" s="1"/>
  <c r="AN435" i="1"/>
  <c r="AO435" i="1" s="1"/>
  <c r="AN436" i="1"/>
  <c r="AO436" i="1" s="1"/>
  <c r="AQ435" i="1"/>
  <c r="AR435" i="1" s="1"/>
  <c r="AQ436" i="1"/>
  <c r="AR436" i="1" s="1"/>
  <c r="AW435" i="1"/>
  <c r="AF435" i="1" s="1"/>
  <c r="AW436" i="1"/>
  <c r="AF436" i="1" s="1"/>
  <c r="AY435" i="1"/>
  <c r="AZ435" i="1" s="1"/>
  <c r="AY436" i="1"/>
  <c r="AZ436" i="1" s="1"/>
  <c r="BE435" i="1"/>
  <c r="BE436" i="1"/>
  <c r="BF435" i="1"/>
  <c r="BF436" i="1"/>
  <c r="Z403" i="1"/>
  <c r="Z431" i="1"/>
  <c r="AA403" i="1"/>
  <c r="AS403" i="1" s="1"/>
  <c r="AA431" i="1"/>
  <c r="W431" i="1" s="1"/>
  <c r="AB403" i="1"/>
  <c r="AB431" i="1"/>
  <c r="AC403" i="1"/>
  <c r="AD403" i="1" s="1"/>
  <c r="AC431" i="1"/>
  <c r="AD431" i="1" s="1"/>
  <c r="AE403" i="1"/>
  <c r="AE431" i="1"/>
  <c r="AG403" i="1"/>
  <c r="AJ403" i="1" s="1"/>
  <c r="AG431" i="1"/>
  <c r="AL403" i="1"/>
  <c r="AP403" i="1" s="1"/>
  <c r="AL431" i="1"/>
  <c r="AP431" i="1" s="1"/>
  <c r="AN403" i="1"/>
  <c r="AO403" i="1" s="1"/>
  <c r="AN431" i="1"/>
  <c r="AO431" i="1" s="1"/>
  <c r="AQ403" i="1"/>
  <c r="AR403" i="1" s="1"/>
  <c r="AQ431" i="1"/>
  <c r="AR431" i="1" s="1"/>
  <c r="AW403" i="1"/>
  <c r="AF403" i="1" s="1"/>
  <c r="AW431" i="1"/>
  <c r="AF431" i="1" s="1"/>
  <c r="AY403" i="1"/>
  <c r="AZ403" i="1" s="1"/>
  <c r="AY431" i="1"/>
  <c r="AZ431" i="1" s="1"/>
  <c r="BE403" i="1"/>
  <c r="BE431" i="1"/>
  <c r="BF403" i="1"/>
  <c r="BF431" i="1"/>
  <c r="Z352" i="1"/>
  <c r="Z365" i="1"/>
  <c r="AA352" i="1"/>
  <c r="AS352" i="1" s="1"/>
  <c r="AA365" i="1"/>
  <c r="AS365" i="1" s="1"/>
  <c r="AB352" i="1"/>
  <c r="AB365" i="1"/>
  <c r="AC352" i="1"/>
  <c r="AD352" i="1" s="1"/>
  <c r="AC365" i="1"/>
  <c r="AD365" i="1" s="1"/>
  <c r="AE352" i="1"/>
  <c r="AE365" i="1"/>
  <c r="AG352" i="1"/>
  <c r="AG365" i="1"/>
  <c r="AJ365" i="1" s="1"/>
  <c r="AL352" i="1"/>
  <c r="AM352" i="1" s="1"/>
  <c r="AL365" i="1"/>
  <c r="AM365" i="1" s="1"/>
  <c r="AN352" i="1"/>
  <c r="AO352" i="1" s="1"/>
  <c r="AN365" i="1"/>
  <c r="AO365" i="1" s="1"/>
  <c r="AQ352" i="1"/>
  <c r="AR352" i="1" s="1"/>
  <c r="AQ365" i="1"/>
  <c r="AR365" i="1" s="1"/>
  <c r="AW352" i="1"/>
  <c r="AF352" i="1" s="1"/>
  <c r="AW365" i="1"/>
  <c r="AF365" i="1" s="1"/>
  <c r="AY352" i="1"/>
  <c r="AZ352" i="1" s="1"/>
  <c r="AY365" i="1"/>
  <c r="AZ365" i="1" s="1"/>
  <c r="BE352" i="1"/>
  <c r="BE365" i="1"/>
  <c r="BF352" i="1"/>
  <c r="BF365" i="1"/>
  <c r="Z326" i="1"/>
  <c r="Z333" i="1"/>
  <c r="Z336" i="1"/>
  <c r="AA326" i="1"/>
  <c r="AS326" i="1" s="1"/>
  <c r="AA333" i="1"/>
  <c r="W333" i="1" s="1"/>
  <c r="AA336" i="1"/>
  <c r="W336" i="1" s="1"/>
  <c r="AB326" i="1"/>
  <c r="AB333" i="1"/>
  <c r="AB336" i="1"/>
  <c r="AC326" i="1"/>
  <c r="AD326" i="1" s="1"/>
  <c r="AC333" i="1"/>
  <c r="AD333" i="1" s="1"/>
  <c r="AC336" i="1"/>
  <c r="AD336" i="1" s="1"/>
  <c r="AE326" i="1"/>
  <c r="AE333" i="1"/>
  <c r="AE336" i="1"/>
  <c r="AG326" i="1"/>
  <c r="AG333" i="1"/>
  <c r="AJ333" i="1" s="1"/>
  <c r="AG336" i="1"/>
  <c r="AL326" i="1"/>
  <c r="AP326" i="1" s="1"/>
  <c r="AL333" i="1"/>
  <c r="AP333" i="1" s="1"/>
  <c r="AL336" i="1"/>
  <c r="AM336" i="1" s="1"/>
  <c r="AN326" i="1"/>
  <c r="AO326" i="1" s="1"/>
  <c r="AN333" i="1"/>
  <c r="AO333" i="1" s="1"/>
  <c r="AN336" i="1"/>
  <c r="AO336" i="1" s="1"/>
  <c r="AQ326" i="1"/>
  <c r="AR326" i="1" s="1"/>
  <c r="AQ333" i="1"/>
  <c r="AR333" i="1" s="1"/>
  <c r="AQ336" i="1"/>
  <c r="AR336" i="1" s="1"/>
  <c r="AW326" i="1"/>
  <c r="AF326" i="1" s="1"/>
  <c r="AW333" i="1"/>
  <c r="AX333" i="1" s="1"/>
  <c r="AW336" i="1"/>
  <c r="AX336" i="1" s="1"/>
  <c r="AY326" i="1"/>
  <c r="AZ326" i="1" s="1"/>
  <c r="AY333" i="1"/>
  <c r="AZ333" i="1" s="1"/>
  <c r="AY336" i="1"/>
  <c r="AZ336" i="1" s="1"/>
  <c r="BE326" i="1"/>
  <c r="BE333" i="1"/>
  <c r="BE336" i="1"/>
  <c r="BF326" i="1"/>
  <c r="BF333" i="1"/>
  <c r="BF336" i="1"/>
  <c r="Z167" i="1"/>
  <c r="Z168" i="1"/>
  <c r="Z170" i="1"/>
  <c r="Z171" i="1"/>
  <c r="Z172" i="1"/>
  <c r="Z173" i="1"/>
  <c r="Z169" i="1"/>
  <c r="Z174" i="1"/>
  <c r="Z175" i="1"/>
  <c r="Z176" i="1"/>
  <c r="Z177" i="1"/>
  <c r="Z178" i="1"/>
  <c r="Z180" i="1"/>
  <c r="Z181" i="1"/>
  <c r="Z179" i="1"/>
  <c r="Z183" i="1"/>
  <c r="Z188" i="1"/>
  <c r="Z184" i="1"/>
  <c r="Z185" i="1"/>
  <c r="Z182" i="1"/>
  <c r="Z186" i="1"/>
  <c r="Z187" i="1"/>
  <c r="Z190" i="1"/>
  <c r="Z191" i="1"/>
  <c r="Z192" i="1"/>
  <c r="Z194" i="1"/>
  <c r="Z195" i="1"/>
  <c r="Z193" i="1"/>
  <c r="Z196" i="1"/>
  <c r="Z197" i="1"/>
  <c r="Z198" i="1"/>
  <c r="Z199" i="1"/>
  <c r="Z200" i="1"/>
  <c r="Z204" i="1"/>
  <c r="Z202" i="1"/>
  <c r="Z201" i="1"/>
  <c r="Z203" i="1"/>
  <c r="Z208" i="1"/>
  <c r="Z205" i="1"/>
  <c r="Z206" i="1"/>
  <c r="Z207" i="1"/>
  <c r="Z211" i="1"/>
  <c r="Z210" i="1"/>
  <c r="Z212" i="1"/>
  <c r="Z213" i="1"/>
  <c r="Z214" i="1"/>
  <c r="Z216" i="1"/>
  <c r="Z217" i="1"/>
  <c r="Z218" i="1"/>
  <c r="Z215" i="1"/>
  <c r="Z219" i="1"/>
  <c r="Z224" i="1"/>
  <c r="Z222" i="1"/>
  <c r="Z223" i="1"/>
  <c r="Z225" i="1"/>
  <c r="Z226" i="1"/>
  <c r="Z227" i="1"/>
  <c r="Z228" i="1"/>
  <c r="Z229" i="1"/>
  <c r="Z230" i="1"/>
  <c r="Z231" i="1"/>
  <c r="Z232" i="1"/>
  <c r="Z233" i="1"/>
  <c r="Z234" i="1"/>
  <c r="Z236" i="1"/>
  <c r="Z235" i="1"/>
  <c r="Z237" i="1"/>
  <c r="Z238" i="1"/>
  <c r="Z240" i="1"/>
  <c r="Z241" i="1"/>
  <c r="Z242" i="1"/>
  <c r="Z243" i="1"/>
  <c r="Z244" i="1"/>
  <c r="Z245" i="1"/>
  <c r="Z246" i="1"/>
  <c r="Z247" i="1"/>
  <c r="Z248" i="1"/>
  <c r="Z249" i="1"/>
  <c r="Z250" i="1"/>
  <c r="Z251" i="1"/>
  <c r="Z252" i="1"/>
  <c r="Z253" i="1"/>
  <c r="Z254" i="1"/>
  <c r="Z255" i="1"/>
  <c r="Z256" i="1"/>
  <c r="Z257" i="1"/>
  <c r="Z259" i="1"/>
  <c r="Z262" i="1"/>
  <c r="Z258" i="1"/>
  <c r="Z266" i="1"/>
  <c r="Z267" i="1"/>
  <c r="Z263" i="1"/>
  <c r="Z270" i="1"/>
  <c r="Z271" i="1"/>
  <c r="Z272" i="1"/>
  <c r="Z268" i="1"/>
  <c r="Z275" i="1"/>
  <c r="Z276" i="1"/>
  <c r="Z277" i="1"/>
  <c r="Z273" i="1"/>
  <c r="Z274" i="1"/>
  <c r="Z279" i="1"/>
  <c r="Z278" i="1"/>
  <c r="Z281" i="1"/>
  <c r="Z282" i="1"/>
  <c r="Z283" i="1"/>
  <c r="Z280" i="1"/>
  <c r="Z284" i="1"/>
  <c r="Z285" i="1"/>
  <c r="Z286" i="1"/>
  <c r="Z287" i="1"/>
  <c r="Z288" i="1"/>
  <c r="Z290" i="1"/>
  <c r="Z289" i="1"/>
  <c r="Z292" i="1"/>
  <c r="Z293" i="1"/>
  <c r="Z294" i="1"/>
  <c r="Z295" i="1"/>
  <c r="Z296" i="1"/>
  <c r="AA167" i="1"/>
  <c r="X167" i="1" s="1"/>
  <c r="AA168" i="1"/>
  <c r="X168" i="1" s="1"/>
  <c r="AA170" i="1"/>
  <c r="X170" i="1" s="1"/>
  <c r="AA171" i="1"/>
  <c r="W171" i="1" s="1"/>
  <c r="AA172" i="1"/>
  <c r="X172" i="1" s="1"/>
  <c r="AA173" i="1"/>
  <c r="X173" i="1" s="1"/>
  <c r="AA169" i="1"/>
  <c r="X169" i="1" s="1"/>
  <c r="AA174" i="1"/>
  <c r="W174" i="1" s="1"/>
  <c r="AA175" i="1"/>
  <c r="X175" i="1" s="1"/>
  <c r="AA176" i="1"/>
  <c r="X176" i="1" s="1"/>
  <c r="AA177" i="1"/>
  <c r="X177" i="1" s="1"/>
  <c r="AA178" i="1"/>
  <c r="X178" i="1" s="1"/>
  <c r="AA180" i="1"/>
  <c r="X180" i="1" s="1"/>
  <c r="AA181" i="1"/>
  <c r="X181" i="1" s="1"/>
  <c r="AA179" i="1"/>
  <c r="X179" i="1" s="1"/>
  <c r="AA183" i="1"/>
  <c r="W183" i="1" s="1"/>
  <c r="AA188" i="1"/>
  <c r="X188" i="1" s="1"/>
  <c r="AA184" i="1"/>
  <c r="X184" i="1" s="1"/>
  <c r="AA185" i="1"/>
  <c r="X185" i="1" s="1"/>
  <c r="AA182" i="1"/>
  <c r="X182" i="1" s="1"/>
  <c r="AA186" i="1"/>
  <c r="X186" i="1" s="1"/>
  <c r="AA187" i="1"/>
  <c r="X187" i="1" s="1"/>
  <c r="AA190" i="1"/>
  <c r="X190" i="1" s="1"/>
  <c r="AA191" i="1"/>
  <c r="W191" i="1" s="1"/>
  <c r="AA192" i="1"/>
  <c r="X192" i="1" s="1"/>
  <c r="AA194" i="1"/>
  <c r="X194" i="1" s="1"/>
  <c r="AA195" i="1"/>
  <c r="X195" i="1" s="1"/>
  <c r="AA193" i="1"/>
  <c r="X193" i="1" s="1"/>
  <c r="AA196" i="1"/>
  <c r="X196" i="1" s="1"/>
  <c r="AA197" i="1"/>
  <c r="X197" i="1" s="1"/>
  <c r="AA198" i="1"/>
  <c r="X198" i="1" s="1"/>
  <c r="AA199" i="1"/>
  <c r="W199" i="1" s="1"/>
  <c r="AA200" i="1"/>
  <c r="X200" i="1" s="1"/>
  <c r="AA204" i="1"/>
  <c r="X204" i="1" s="1"/>
  <c r="AA202" i="1"/>
  <c r="X202" i="1" s="1"/>
  <c r="AA201" i="1"/>
  <c r="W201" i="1" s="1"/>
  <c r="AA203" i="1"/>
  <c r="X203" i="1" s="1"/>
  <c r="AA208" i="1"/>
  <c r="X208" i="1" s="1"/>
  <c r="AA205" i="1"/>
  <c r="X205" i="1" s="1"/>
  <c r="AA206" i="1"/>
  <c r="W206" i="1" s="1"/>
  <c r="AA207" i="1"/>
  <c r="X207" i="1" s="1"/>
  <c r="AA211" i="1"/>
  <c r="X211" i="1" s="1"/>
  <c r="AA210" i="1"/>
  <c r="X210" i="1" s="1"/>
  <c r="AA212" i="1"/>
  <c r="X212" i="1" s="1"/>
  <c r="AA213" i="1"/>
  <c r="X213" i="1" s="1"/>
  <c r="AA214" i="1"/>
  <c r="X214" i="1" s="1"/>
  <c r="AA216" i="1"/>
  <c r="X216" i="1" s="1"/>
  <c r="AA217" i="1"/>
  <c r="W217" i="1" s="1"/>
  <c r="AA218" i="1"/>
  <c r="X218" i="1" s="1"/>
  <c r="AA215" i="1"/>
  <c r="X215" i="1" s="1"/>
  <c r="AA219" i="1"/>
  <c r="X219" i="1" s="1"/>
  <c r="AA224" i="1"/>
  <c r="X224" i="1" s="1"/>
  <c r="AA222" i="1"/>
  <c r="X222" i="1" s="1"/>
  <c r="AA223" i="1"/>
  <c r="X223" i="1" s="1"/>
  <c r="AA225" i="1"/>
  <c r="X225" i="1" s="1"/>
  <c r="AA226" i="1"/>
  <c r="W226" i="1" s="1"/>
  <c r="AA227" i="1"/>
  <c r="X227" i="1" s="1"/>
  <c r="AA228" i="1"/>
  <c r="X228" i="1" s="1"/>
  <c r="AA229" i="1"/>
  <c r="X229" i="1" s="1"/>
  <c r="AA230" i="1"/>
  <c r="X230" i="1" s="1"/>
  <c r="AA231" i="1"/>
  <c r="X231" i="1" s="1"/>
  <c r="AA232" i="1"/>
  <c r="X232" i="1" s="1"/>
  <c r="AA233" i="1"/>
  <c r="X233" i="1" s="1"/>
  <c r="AA234" i="1"/>
  <c r="W234" i="1" s="1"/>
  <c r="AA236" i="1"/>
  <c r="X236" i="1" s="1"/>
  <c r="AA235" i="1"/>
  <c r="X235" i="1" s="1"/>
  <c r="AA237" i="1"/>
  <c r="X237" i="1" s="1"/>
  <c r="AA238" i="1"/>
  <c r="W238" i="1" s="1"/>
  <c r="AA240" i="1"/>
  <c r="X240" i="1" s="1"/>
  <c r="AA241" i="1"/>
  <c r="X241" i="1" s="1"/>
  <c r="AA242" i="1"/>
  <c r="X242" i="1" s="1"/>
  <c r="AA243" i="1"/>
  <c r="W243" i="1" s="1"/>
  <c r="AA244" i="1"/>
  <c r="X244" i="1" s="1"/>
  <c r="AA245" i="1"/>
  <c r="X245" i="1" s="1"/>
  <c r="AA246" i="1"/>
  <c r="X246" i="1" s="1"/>
  <c r="AA247" i="1"/>
  <c r="X247" i="1" s="1"/>
  <c r="AA248" i="1"/>
  <c r="X248" i="1" s="1"/>
  <c r="AA249" i="1"/>
  <c r="X249" i="1" s="1"/>
  <c r="AA250" i="1"/>
  <c r="X250" i="1" s="1"/>
  <c r="AA251" i="1"/>
  <c r="W251" i="1" s="1"/>
  <c r="AA252" i="1"/>
  <c r="X252" i="1" s="1"/>
  <c r="AA253" i="1"/>
  <c r="X253" i="1" s="1"/>
  <c r="AA254" i="1"/>
  <c r="X254" i="1" s="1"/>
  <c r="AA255" i="1"/>
  <c r="X255" i="1" s="1"/>
  <c r="AA256" i="1"/>
  <c r="X256" i="1" s="1"/>
  <c r="AA257" i="1"/>
  <c r="X257" i="1" s="1"/>
  <c r="AA259" i="1"/>
  <c r="X259" i="1" s="1"/>
  <c r="AA262" i="1"/>
  <c r="W262" i="1" s="1"/>
  <c r="AA258" i="1"/>
  <c r="X258" i="1" s="1"/>
  <c r="AA266" i="1"/>
  <c r="X266" i="1" s="1"/>
  <c r="AA267" i="1"/>
  <c r="X267" i="1" s="1"/>
  <c r="AA263" i="1"/>
  <c r="X263" i="1" s="1"/>
  <c r="AA270" i="1"/>
  <c r="X270" i="1" s="1"/>
  <c r="AA271" i="1"/>
  <c r="X271" i="1" s="1"/>
  <c r="AA272" i="1"/>
  <c r="X272" i="1" s="1"/>
  <c r="AA268" i="1"/>
  <c r="W268" i="1" s="1"/>
  <c r="AA275" i="1"/>
  <c r="X275" i="1" s="1"/>
  <c r="AA276" i="1"/>
  <c r="X276" i="1" s="1"/>
  <c r="AA277" i="1"/>
  <c r="X277" i="1" s="1"/>
  <c r="AA273" i="1"/>
  <c r="W273" i="1" s="1"/>
  <c r="AA274" i="1"/>
  <c r="X274" i="1" s="1"/>
  <c r="AA279" i="1"/>
  <c r="X279" i="1" s="1"/>
  <c r="AA278" i="1"/>
  <c r="X278" i="1" s="1"/>
  <c r="AA281" i="1"/>
  <c r="W281" i="1" s="1"/>
  <c r="AA282" i="1"/>
  <c r="X282" i="1" s="1"/>
  <c r="AA283" i="1"/>
  <c r="X283" i="1" s="1"/>
  <c r="AA280" i="1"/>
  <c r="X280" i="1" s="1"/>
  <c r="AA284" i="1"/>
  <c r="X284" i="1" s="1"/>
  <c r="AA285" i="1"/>
  <c r="X285" i="1" s="1"/>
  <c r="AA286" i="1"/>
  <c r="X286" i="1" s="1"/>
  <c r="AA287" i="1"/>
  <c r="X287" i="1" s="1"/>
  <c r="AA288" i="1"/>
  <c r="W288" i="1" s="1"/>
  <c r="AA290" i="1"/>
  <c r="X290" i="1" s="1"/>
  <c r="AA289" i="1"/>
  <c r="X289" i="1" s="1"/>
  <c r="AA292" i="1"/>
  <c r="X292" i="1" s="1"/>
  <c r="AA293" i="1"/>
  <c r="X293" i="1" s="1"/>
  <c r="AA294" i="1"/>
  <c r="X294" i="1" s="1"/>
  <c r="AA295" i="1"/>
  <c r="X295" i="1" s="1"/>
  <c r="AA296" i="1"/>
  <c r="X296" i="1" s="1"/>
  <c r="AB167" i="1"/>
  <c r="AB168" i="1"/>
  <c r="AB170" i="1"/>
  <c r="AB171" i="1"/>
  <c r="AB172" i="1"/>
  <c r="AB173" i="1"/>
  <c r="AB169" i="1"/>
  <c r="AB174" i="1"/>
  <c r="AB175" i="1"/>
  <c r="AB176" i="1"/>
  <c r="AB177" i="1"/>
  <c r="AB178" i="1"/>
  <c r="AB180" i="1"/>
  <c r="AB181" i="1"/>
  <c r="AB179" i="1"/>
  <c r="AB183" i="1"/>
  <c r="AB188" i="1"/>
  <c r="AB184" i="1"/>
  <c r="AB185" i="1"/>
  <c r="AB182" i="1"/>
  <c r="AB186" i="1"/>
  <c r="AB187" i="1"/>
  <c r="AB190" i="1"/>
  <c r="AB191" i="1"/>
  <c r="AB192" i="1"/>
  <c r="AB194" i="1"/>
  <c r="AB195" i="1"/>
  <c r="AB193" i="1"/>
  <c r="AB196" i="1"/>
  <c r="AB197" i="1"/>
  <c r="AB198" i="1"/>
  <c r="AB199" i="1"/>
  <c r="AB200" i="1"/>
  <c r="AB204" i="1"/>
  <c r="AB202" i="1"/>
  <c r="AB201" i="1"/>
  <c r="AB203" i="1"/>
  <c r="AB208" i="1"/>
  <c r="AB205" i="1"/>
  <c r="AB206" i="1"/>
  <c r="AB207" i="1"/>
  <c r="AB211" i="1"/>
  <c r="AB210" i="1"/>
  <c r="AB212" i="1"/>
  <c r="AB213" i="1"/>
  <c r="AB214" i="1"/>
  <c r="AB216" i="1"/>
  <c r="AB217" i="1"/>
  <c r="AB218" i="1"/>
  <c r="AB215" i="1"/>
  <c r="AB219" i="1"/>
  <c r="AB224" i="1"/>
  <c r="AB222" i="1"/>
  <c r="AB223" i="1"/>
  <c r="AB225" i="1"/>
  <c r="AB226" i="1"/>
  <c r="AB227" i="1"/>
  <c r="AB228" i="1"/>
  <c r="AB229" i="1"/>
  <c r="AB230" i="1"/>
  <c r="AB231" i="1"/>
  <c r="AB232" i="1"/>
  <c r="AB233" i="1"/>
  <c r="AB234" i="1"/>
  <c r="AB236" i="1"/>
  <c r="AB235" i="1"/>
  <c r="AB237" i="1"/>
  <c r="AB238" i="1"/>
  <c r="AB240" i="1"/>
  <c r="AB241" i="1"/>
  <c r="AB242" i="1"/>
  <c r="AB243" i="1"/>
  <c r="AB244" i="1"/>
  <c r="AB245" i="1"/>
  <c r="AB246" i="1"/>
  <c r="AB247" i="1"/>
  <c r="AB248" i="1"/>
  <c r="AB249" i="1"/>
  <c r="AB250" i="1"/>
  <c r="AB251" i="1"/>
  <c r="AB252" i="1"/>
  <c r="AB253" i="1"/>
  <c r="AB254" i="1"/>
  <c r="AB255" i="1"/>
  <c r="AB256" i="1"/>
  <c r="AB257" i="1"/>
  <c r="AB259" i="1"/>
  <c r="AB262" i="1"/>
  <c r="AB258" i="1"/>
  <c r="AB266" i="1"/>
  <c r="AB267" i="1"/>
  <c r="AB263" i="1"/>
  <c r="AB270" i="1"/>
  <c r="AB271" i="1"/>
  <c r="AB272" i="1"/>
  <c r="AB268" i="1"/>
  <c r="AB275" i="1"/>
  <c r="AB276" i="1"/>
  <c r="AB277" i="1"/>
  <c r="AB273" i="1"/>
  <c r="AB274" i="1"/>
  <c r="AB279" i="1"/>
  <c r="AB278" i="1"/>
  <c r="AB281" i="1"/>
  <c r="AB282" i="1"/>
  <c r="AB283" i="1"/>
  <c r="AB280" i="1"/>
  <c r="AB284" i="1"/>
  <c r="AB285" i="1"/>
  <c r="AB286" i="1"/>
  <c r="AB287" i="1"/>
  <c r="AB288" i="1"/>
  <c r="AB290" i="1"/>
  <c r="AB289" i="1"/>
  <c r="AB292" i="1"/>
  <c r="AB293" i="1"/>
  <c r="AB294" i="1"/>
  <c r="AB295" i="1"/>
  <c r="AB296" i="1"/>
  <c r="AC167" i="1"/>
  <c r="AD167" i="1" s="1"/>
  <c r="AC168" i="1"/>
  <c r="AD168" i="1" s="1"/>
  <c r="AC170" i="1"/>
  <c r="AD170" i="1" s="1"/>
  <c r="AC171" i="1"/>
  <c r="AD171" i="1" s="1"/>
  <c r="AC172" i="1"/>
  <c r="AD172" i="1" s="1"/>
  <c r="AC173" i="1"/>
  <c r="AD173" i="1" s="1"/>
  <c r="AC169" i="1"/>
  <c r="AD169" i="1" s="1"/>
  <c r="AC174" i="1"/>
  <c r="AD174" i="1" s="1"/>
  <c r="AC175" i="1"/>
  <c r="AD175" i="1" s="1"/>
  <c r="AC176" i="1"/>
  <c r="AD176" i="1" s="1"/>
  <c r="AC177" i="1"/>
  <c r="AD177" i="1" s="1"/>
  <c r="AC178" i="1"/>
  <c r="AD178" i="1" s="1"/>
  <c r="AC180" i="1"/>
  <c r="AD180" i="1" s="1"/>
  <c r="AC181" i="1"/>
  <c r="AD181" i="1" s="1"/>
  <c r="AC179" i="1"/>
  <c r="AD179" i="1" s="1"/>
  <c r="AC183" i="1"/>
  <c r="AD183" i="1" s="1"/>
  <c r="AC188" i="1"/>
  <c r="AD188" i="1" s="1"/>
  <c r="AC184" i="1"/>
  <c r="AD184" i="1" s="1"/>
  <c r="AC185" i="1"/>
  <c r="AD185" i="1" s="1"/>
  <c r="AC182" i="1"/>
  <c r="AD182" i="1" s="1"/>
  <c r="AC186" i="1"/>
  <c r="AD186" i="1" s="1"/>
  <c r="AC187" i="1"/>
  <c r="AD187" i="1" s="1"/>
  <c r="AC190" i="1"/>
  <c r="AD190" i="1" s="1"/>
  <c r="AC191" i="1"/>
  <c r="AD191" i="1" s="1"/>
  <c r="AC192" i="1"/>
  <c r="AD192" i="1" s="1"/>
  <c r="AC194" i="1"/>
  <c r="AD194" i="1" s="1"/>
  <c r="AC195" i="1"/>
  <c r="AD195" i="1" s="1"/>
  <c r="AC193" i="1"/>
  <c r="AD193" i="1" s="1"/>
  <c r="AC196" i="1"/>
  <c r="AD196" i="1" s="1"/>
  <c r="AC197" i="1"/>
  <c r="AD197" i="1" s="1"/>
  <c r="AC198" i="1"/>
  <c r="AD198" i="1" s="1"/>
  <c r="AC199" i="1"/>
  <c r="AD199" i="1" s="1"/>
  <c r="AC200" i="1"/>
  <c r="AD200" i="1" s="1"/>
  <c r="AC204" i="1"/>
  <c r="AD204" i="1" s="1"/>
  <c r="AC202" i="1"/>
  <c r="AD202" i="1" s="1"/>
  <c r="AC201" i="1"/>
  <c r="AD201" i="1" s="1"/>
  <c r="AC203" i="1"/>
  <c r="AD203" i="1" s="1"/>
  <c r="AC208" i="1"/>
  <c r="AD208" i="1" s="1"/>
  <c r="AC205" i="1"/>
  <c r="AD205" i="1" s="1"/>
  <c r="AC206" i="1"/>
  <c r="AD206" i="1" s="1"/>
  <c r="AC207" i="1"/>
  <c r="AD207" i="1" s="1"/>
  <c r="AC211" i="1"/>
  <c r="AD211" i="1" s="1"/>
  <c r="AC210" i="1"/>
  <c r="AD210" i="1" s="1"/>
  <c r="AC212" i="1"/>
  <c r="AD212" i="1" s="1"/>
  <c r="AC213" i="1"/>
  <c r="AD213" i="1" s="1"/>
  <c r="AC214" i="1"/>
  <c r="AD214" i="1" s="1"/>
  <c r="AC216" i="1"/>
  <c r="AD216" i="1" s="1"/>
  <c r="AC217" i="1"/>
  <c r="AD217" i="1" s="1"/>
  <c r="AC218" i="1"/>
  <c r="AD218" i="1" s="1"/>
  <c r="AC215" i="1"/>
  <c r="AD215" i="1" s="1"/>
  <c r="AC219" i="1"/>
  <c r="AD219" i="1" s="1"/>
  <c r="AC224" i="1"/>
  <c r="AD224" i="1" s="1"/>
  <c r="AC222" i="1"/>
  <c r="AD222" i="1" s="1"/>
  <c r="AC223" i="1"/>
  <c r="AD223" i="1" s="1"/>
  <c r="AC225" i="1"/>
  <c r="AD225" i="1" s="1"/>
  <c r="AC226" i="1"/>
  <c r="AD226" i="1" s="1"/>
  <c r="AC227" i="1"/>
  <c r="AD227" i="1" s="1"/>
  <c r="AC228" i="1"/>
  <c r="AD228" i="1" s="1"/>
  <c r="AC229" i="1"/>
  <c r="AD229" i="1" s="1"/>
  <c r="AC230" i="1"/>
  <c r="AD230" i="1" s="1"/>
  <c r="AC231" i="1"/>
  <c r="AD231" i="1" s="1"/>
  <c r="AC232" i="1"/>
  <c r="AD232" i="1" s="1"/>
  <c r="AC233" i="1"/>
  <c r="AD233" i="1" s="1"/>
  <c r="AC234" i="1"/>
  <c r="AD234" i="1" s="1"/>
  <c r="AC236" i="1"/>
  <c r="AD236" i="1" s="1"/>
  <c r="AC235" i="1"/>
  <c r="AD235" i="1" s="1"/>
  <c r="AC237" i="1"/>
  <c r="AD237" i="1" s="1"/>
  <c r="AC238" i="1"/>
  <c r="AD238" i="1" s="1"/>
  <c r="AC240" i="1"/>
  <c r="AD240" i="1" s="1"/>
  <c r="AC241" i="1"/>
  <c r="AD241" i="1" s="1"/>
  <c r="AC242" i="1"/>
  <c r="AD242" i="1" s="1"/>
  <c r="AC243" i="1"/>
  <c r="AD243" i="1" s="1"/>
  <c r="AC244" i="1"/>
  <c r="AD244" i="1" s="1"/>
  <c r="AC245" i="1"/>
  <c r="AD245" i="1" s="1"/>
  <c r="AC246" i="1"/>
  <c r="AD246" i="1" s="1"/>
  <c r="AC247" i="1"/>
  <c r="AD247" i="1" s="1"/>
  <c r="AC248" i="1"/>
  <c r="AD248" i="1" s="1"/>
  <c r="AC249" i="1"/>
  <c r="AD249" i="1" s="1"/>
  <c r="AC250" i="1"/>
  <c r="AD250" i="1" s="1"/>
  <c r="AC251" i="1"/>
  <c r="AD251" i="1" s="1"/>
  <c r="AC252" i="1"/>
  <c r="AD252" i="1" s="1"/>
  <c r="AC253" i="1"/>
  <c r="AD253" i="1" s="1"/>
  <c r="AC254" i="1"/>
  <c r="AD254" i="1" s="1"/>
  <c r="AC255" i="1"/>
  <c r="AD255" i="1" s="1"/>
  <c r="AC256" i="1"/>
  <c r="AD256" i="1" s="1"/>
  <c r="AC257" i="1"/>
  <c r="AD257" i="1" s="1"/>
  <c r="AC259" i="1"/>
  <c r="AD259" i="1" s="1"/>
  <c r="AC262" i="1"/>
  <c r="AD262" i="1" s="1"/>
  <c r="AC258" i="1"/>
  <c r="AD258" i="1" s="1"/>
  <c r="AC266" i="1"/>
  <c r="AD266" i="1" s="1"/>
  <c r="AC267" i="1"/>
  <c r="AD267" i="1" s="1"/>
  <c r="AC263" i="1"/>
  <c r="AD263" i="1" s="1"/>
  <c r="AC270" i="1"/>
  <c r="AD270" i="1" s="1"/>
  <c r="AC271" i="1"/>
  <c r="AD271" i="1" s="1"/>
  <c r="AC272" i="1"/>
  <c r="AD272" i="1" s="1"/>
  <c r="AC268" i="1"/>
  <c r="AD268" i="1" s="1"/>
  <c r="AC275" i="1"/>
  <c r="AD275" i="1" s="1"/>
  <c r="AC276" i="1"/>
  <c r="AD276" i="1" s="1"/>
  <c r="AC277" i="1"/>
  <c r="AD277" i="1" s="1"/>
  <c r="AC273" i="1"/>
  <c r="AD273" i="1" s="1"/>
  <c r="AC274" i="1"/>
  <c r="AD274" i="1" s="1"/>
  <c r="AC279" i="1"/>
  <c r="AD279" i="1" s="1"/>
  <c r="AC278" i="1"/>
  <c r="AD278" i="1" s="1"/>
  <c r="AC281" i="1"/>
  <c r="AD281" i="1" s="1"/>
  <c r="AC282" i="1"/>
  <c r="AD282" i="1" s="1"/>
  <c r="AC283" i="1"/>
  <c r="AD283" i="1" s="1"/>
  <c r="AC280" i="1"/>
  <c r="AD280" i="1" s="1"/>
  <c r="AC284" i="1"/>
  <c r="AD284" i="1" s="1"/>
  <c r="AC285" i="1"/>
  <c r="AD285" i="1" s="1"/>
  <c r="AC286" i="1"/>
  <c r="AD286" i="1" s="1"/>
  <c r="AC287" i="1"/>
  <c r="AD287" i="1" s="1"/>
  <c r="AC288" i="1"/>
  <c r="AD288" i="1" s="1"/>
  <c r="AC290" i="1"/>
  <c r="AD290" i="1" s="1"/>
  <c r="AC289" i="1"/>
  <c r="AD289" i="1" s="1"/>
  <c r="AC292" i="1"/>
  <c r="AD292" i="1" s="1"/>
  <c r="AC293" i="1"/>
  <c r="AD293" i="1" s="1"/>
  <c r="AC294" i="1"/>
  <c r="AD294" i="1" s="1"/>
  <c r="AC295" i="1"/>
  <c r="AD295" i="1" s="1"/>
  <c r="AC296" i="1"/>
  <c r="AD296" i="1" s="1"/>
  <c r="AE167" i="1"/>
  <c r="AE168" i="1"/>
  <c r="AE170" i="1"/>
  <c r="AE171" i="1"/>
  <c r="AE172" i="1"/>
  <c r="AE173" i="1"/>
  <c r="AE169" i="1"/>
  <c r="AE174" i="1"/>
  <c r="AE175" i="1"/>
  <c r="AE176" i="1"/>
  <c r="AE177" i="1"/>
  <c r="AE178" i="1"/>
  <c r="AE180" i="1"/>
  <c r="AE181" i="1"/>
  <c r="AE179" i="1"/>
  <c r="AE183" i="1"/>
  <c r="AE188" i="1"/>
  <c r="AE184" i="1"/>
  <c r="AE185" i="1"/>
  <c r="AE182" i="1"/>
  <c r="AE186" i="1"/>
  <c r="AE187" i="1"/>
  <c r="AE190" i="1"/>
  <c r="AE191" i="1"/>
  <c r="AE192" i="1"/>
  <c r="AE194" i="1"/>
  <c r="AE195" i="1"/>
  <c r="AE193" i="1"/>
  <c r="AE196" i="1"/>
  <c r="AE197" i="1"/>
  <c r="AE198" i="1"/>
  <c r="AE199" i="1"/>
  <c r="AE200" i="1"/>
  <c r="AE204" i="1"/>
  <c r="AE202" i="1"/>
  <c r="AE201" i="1"/>
  <c r="AE203" i="1"/>
  <c r="AE208" i="1"/>
  <c r="AE205" i="1"/>
  <c r="AE206" i="1"/>
  <c r="AE207" i="1"/>
  <c r="AE211" i="1"/>
  <c r="AE210" i="1"/>
  <c r="AE212" i="1"/>
  <c r="AE213" i="1"/>
  <c r="AE214" i="1"/>
  <c r="AE216" i="1"/>
  <c r="AE217" i="1"/>
  <c r="AE218" i="1"/>
  <c r="AE215" i="1"/>
  <c r="AE219" i="1"/>
  <c r="AE224" i="1"/>
  <c r="AE222" i="1"/>
  <c r="AE223" i="1"/>
  <c r="AE225" i="1"/>
  <c r="AE226" i="1"/>
  <c r="AE227" i="1"/>
  <c r="AE228" i="1"/>
  <c r="AE229" i="1"/>
  <c r="AE230" i="1"/>
  <c r="AE231" i="1"/>
  <c r="AE232" i="1"/>
  <c r="AE233" i="1"/>
  <c r="AE234" i="1"/>
  <c r="AE236" i="1"/>
  <c r="AE235" i="1"/>
  <c r="AE237" i="1"/>
  <c r="AE238" i="1"/>
  <c r="AE240" i="1"/>
  <c r="AE241" i="1"/>
  <c r="AE242" i="1"/>
  <c r="AE243" i="1"/>
  <c r="AE244" i="1"/>
  <c r="AE245" i="1"/>
  <c r="AE246" i="1"/>
  <c r="AE247" i="1"/>
  <c r="AE248" i="1"/>
  <c r="AE249" i="1"/>
  <c r="AE250" i="1"/>
  <c r="AE251" i="1"/>
  <c r="AE252" i="1"/>
  <c r="AE253" i="1"/>
  <c r="AE254" i="1"/>
  <c r="AE255" i="1"/>
  <c r="AE256" i="1"/>
  <c r="AE257" i="1"/>
  <c r="AE259" i="1"/>
  <c r="AE262" i="1"/>
  <c r="AE258" i="1"/>
  <c r="AE266" i="1"/>
  <c r="AE267" i="1"/>
  <c r="AE263" i="1"/>
  <c r="AE270" i="1"/>
  <c r="AE271" i="1"/>
  <c r="AE272" i="1"/>
  <c r="AE268" i="1"/>
  <c r="AE275" i="1"/>
  <c r="AE276" i="1"/>
  <c r="AE277" i="1"/>
  <c r="AE273" i="1"/>
  <c r="AE274" i="1"/>
  <c r="AE279" i="1"/>
  <c r="AE278" i="1"/>
  <c r="AE281" i="1"/>
  <c r="AE282" i="1"/>
  <c r="AE283" i="1"/>
  <c r="AE280" i="1"/>
  <c r="AE284" i="1"/>
  <c r="AE285" i="1"/>
  <c r="AE286" i="1"/>
  <c r="AE287" i="1"/>
  <c r="AE288" i="1"/>
  <c r="AE290" i="1"/>
  <c r="AE289" i="1"/>
  <c r="AE292" i="1"/>
  <c r="AE293" i="1"/>
  <c r="AE294" i="1"/>
  <c r="AE295" i="1"/>
  <c r="AE296" i="1"/>
  <c r="AG167" i="1"/>
  <c r="AG168" i="1"/>
  <c r="AG170" i="1"/>
  <c r="AG171" i="1"/>
  <c r="AG172" i="1"/>
  <c r="AJ172" i="1" s="1"/>
  <c r="AG173" i="1"/>
  <c r="AJ173" i="1" s="1"/>
  <c r="AG169" i="1"/>
  <c r="AJ169" i="1" s="1"/>
  <c r="AG174" i="1"/>
  <c r="AG175" i="1"/>
  <c r="AG176" i="1"/>
  <c r="AG177" i="1"/>
  <c r="AG178" i="1"/>
  <c r="AG180" i="1"/>
  <c r="AJ180" i="1" s="1"/>
  <c r="AG181" i="1"/>
  <c r="AG179" i="1"/>
  <c r="AJ179" i="1" s="1"/>
  <c r="AG183" i="1"/>
  <c r="AG188" i="1"/>
  <c r="AG184" i="1"/>
  <c r="AG185" i="1"/>
  <c r="AG182" i="1"/>
  <c r="AJ182" i="1" s="1"/>
  <c r="AG186" i="1"/>
  <c r="AJ186" i="1" s="1"/>
  <c r="AG187" i="1"/>
  <c r="AJ187" i="1" s="1"/>
  <c r="AG190" i="1"/>
  <c r="AG191" i="1"/>
  <c r="AG192" i="1"/>
  <c r="AJ192" i="1" s="1"/>
  <c r="AG194" i="1"/>
  <c r="AG195" i="1"/>
  <c r="AG193" i="1"/>
  <c r="AG196" i="1"/>
  <c r="AJ196" i="1" s="1"/>
  <c r="AG197" i="1"/>
  <c r="AJ197" i="1" s="1"/>
  <c r="AG198" i="1"/>
  <c r="AG199" i="1"/>
  <c r="AG200" i="1"/>
  <c r="AG204" i="1"/>
  <c r="AJ204" i="1" s="1"/>
  <c r="AG202" i="1"/>
  <c r="AG201" i="1"/>
  <c r="AG203" i="1"/>
  <c r="AJ203" i="1" s="1"/>
  <c r="AG208" i="1"/>
  <c r="AJ208" i="1" s="1"/>
  <c r="AG205" i="1"/>
  <c r="AG206" i="1"/>
  <c r="AG207" i="1"/>
  <c r="AG211" i="1"/>
  <c r="AG210" i="1"/>
  <c r="AG212" i="1"/>
  <c r="AG213" i="1"/>
  <c r="AJ213" i="1" s="1"/>
  <c r="AG214" i="1"/>
  <c r="AJ214" i="1" s="1"/>
  <c r="AG216" i="1"/>
  <c r="AG217" i="1"/>
  <c r="AG218" i="1"/>
  <c r="AG215" i="1"/>
  <c r="AG219" i="1"/>
  <c r="AG224" i="1"/>
  <c r="AG222" i="1"/>
  <c r="AJ222" i="1" s="1"/>
  <c r="AG223" i="1"/>
  <c r="AG225" i="1"/>
  <c r="AG226" i="1"/>
  <c r="AG227" i="1"/>
  <c r="AG228" i="1"/>
  <c r="AG229" i="1"/>
  <c r="AG230" i="1"/>
  <c r="AG231" i="1"/>
  <c r="AJ231" i="1" s="1"/>
  <c r="AG232" i="1"/>
  <c r="AJ232" i="1" s="1"/>
  <c r="AG233" i="1"/>
  <c r="AJ233" i="1" s="1"/>
  <c r="AG234" i="1"/>
  <c r="AG236" i="1"/>
  <c r="AG235" i="1"/>
  <c r="AG237" i="1"/>
  <c r="AG238" i="1"/>
  <c r="AG240" i="1"/>
  <c r="AJ240" i="1" s="1"/>
  <c r="AG241" i="1"/>
  <c r="AJ241" i="1" s="1"/>
  <c r="AG242" i="1"/>
  <c r="AJ242" i="1" s="1"/>
  <c r="AG243" i="1"/>
  <c r="AG244" i="1"/>
  <c r="AG245" i="1"/>
  <c r="AG246" i="1"/>
  <c r="AG247" i="1"/>
  <c r="AG248" i="1"/>
  <c r="AJ248" i="1" s="1"/>
  <c r="AG249" i="1"/>
  <c r="AG250" i="1"/>
  <c r="AJ250" i="1" s="1"/>
  <c r="AG251" i="1"/>
  <c r="AG252" i="1"/>
  <c r="AG253" i="1"/>
  <c r="AG254" i="1"/>
  <c r="AG255" i="1"/>
  <c r="AG256" i="1"/>
  <c r="AJ256" i="1" s="1"/>
  <c r="AG257" i="1"/>
  <c r="AJ257" i="1" s="1"/>
  <c r="AG259" i="1"/>
  <c r="AJ259" i="1" s="1"/>
  <c r="AG262" i="1"/>
  <c r="AG258" i="1"/>
  <c r="AG266" i="1"/>
  <c r="AG267" i="1"/>
  <c r="AG263" i="1"/>
  <c r="AG270" i="1"/>
  <c r="AJ270" i="1" s="1"/>
  <c r="AG271" i="1"/>
  <c r="AJ271" i="1" s="1"/>
  <c r="AG272" i="1"/>
  <c r="AJ272" i="1" s="1"/>
  <c r="AG268" i="1"/>
  <c r="AG275" i="1"/>
  <c r="AG276" i="1"/>
  <c r="AJ276" i="1" s="1"/>
  <c r="AG277" i="1"/>
  <c r="AG273" i="1"/>
  <c r="AG274" i="1"/>
  <c r="AJ274" i="1" s="1"/>
  <c r="AG279" i="1"/>
  <c r="AJ279" i="1" s="1"/>
  <c r="AG278" i="1"/>
  <c r="AJ278" i="1" s="1"/>
  <c r="AG281" i="1"/>
  <c r="AG282" i="1"/>
  <c r="AG283" i="1"/>
  <c r="AG280" i="1"/>
  <c r="AG284" i="1"/>
  <c r="AG285" i="1"/>
  <c r="AJ285" i="1" s="1"/>
  <c r="AG286" i="1"/>
  <c r="AJ286" i="1" s="1"/>
  <c r="AG287" i="1"/>
  <c r="AG288" i="1"/>
  <c r="AG290" i="1"/>
  <c r="AG289" i="1"/>
  <c r="AG292" i="1"/>
  <c r="AG293" i="1"/>
  <c r="AJ293" i="1" s="1"/>
  <c r="AG294" i="1"/>
  <c r="AJ294" i="1" s="1"/>
  <c r="AG295" i="1"/>
  <c r="AG296" i="1"/>
  <c r="AJ296" i="1" s="1"/>
  <c r="AL167" i="1"/>
  <c r="AM167" i="1" s="1"/>
  <c r="AL168" i="1"/>
  <c r="AL170" i="1"/>
  <c r="AL171" i="1"/>
  <c r="AL172" i="1"/>
  <c r="AP172" i="1" s="1"/>
  <c r="AL173" i="1"/>
  <c r="AP173" i="1" s="1"/>
  <c r="AL169" i="1"/>
  <c r="AM169" i="1" s="1"/>
  <c r="AL174" i="1"/>
  <c r="AM174" i="1" s="1"/>
  <c r="AL175" i="1"/>
  <c r="AM175" i="1" s="1"/>
  <c r="AL176" i="1"/>
  <c r="AL177" i="1"/>
  <c r="AM177" i="1" s="1"/>
  <c r="AL178" i="1"/>
  <c r="AL180" i="1"/>
  <c r="AM180" i="1" s="1"/>
  <c r="AL181" i="1"/>
  <c r="AP181" i="1" s="1"/>
  <c r="AL179" i="1"/>
  <c r="AM179" i="1" s="1"/>
  <c r="AL183" i="1"/>
  <c r="AP183" i="1" s="1"/>
  <c r="AL188" i="1"/>
  <c r="AM188" i="1" s="1"/>
  <c r="AL184" i="1"/>
  <c r="AL185" i="1"/>
  <c r="AM185" i="1" s="1"/>
  <c r="AL182" i="1"/>
  <c r="AP182" i="1" s="1"/>
  <c r="AL186" i="1"/>
  <c r="AP186" i="1" s="1"/>
  <c r="AL187" i="1"/>
  <c r="AP187" i="1" s="1"/>
  <c r="AL190" i="1"/>
  <c r="AM190" i="1" s="1"/>
  <c r="AL191" i="1"/>
  <c r="AM191" i="1" s="1"/>
  <c r="AL192" i="1"/>
  <c r="AM192" i="1" s="1"/>
  <c r="AL194" i="1"/>
  <c r="AL195" i="1"/>
  <c r="AM195" i="1" s="1"/>
  <c r="AL193" i="1"/>
  <c r="AM193" i="1" s="1"/>
  <c r="AL196" i="1"/>
  <c r="AM196" i="1" s="1"/>
  <c r="AL197" i="1"/>
  <c r="AM197" i="1" s="1"/>
  <c r="AL198" i="1"/>
  <c r="AM198" i="1" s="1"/>
  <c r="AL199" i="1"/>
  <c r="AP199" i="1" s="1"/>
  <c r="AL200" i="1"/>
  <c r="AM200" i="1" s="1"/>
  <c r="AL204" i="1"/>
  <c r="AL202" i="1"/>
  <c r="AL201" i="1"/>
  <c r="AM201" i="1" s="1"/>
  <c r="AL203" i="1"/>
  <c r="AM203" i="1" s="1"/>
  <c r="AL208" i="1"/>
  <c r="AM208" i="1" s="1"/>
  <c r="AL205" i="1"/>
  <c r="AM205" i="1" s="1"/>
  <c r="AL206" i="1"/>
  <c r="AM206" i="1" s="1"/>
  <c r="AL207" i="1"/>
  <c r="AM207" i="1" s="1"/>
  <c r="AL211" i="1"/>
  <c r="AL210" i="1"/>
  <c r="AL212" i="1"/>
  <c r="AL213" i="1"/>
  <c r="AM213" i="1" s="1"/>
  <c r="AL214" i="1"/>
  <c r="AM214" i="1" s="1"/>
  <c r="AL216" i="1"/>
  <c r="AM216" i="1" s="1"/>
  <c r="AL217" i="1"/>
  <c r="AM217" i="1" s="1"/>
  <c r="AL218" i="1"/>
  <c r="AM218" i="1" s="1"/>
  <c r="AL215" i="1"/>
  <c r="AL219" i="1"/>
  <c r="AP219" i="1" s="1"/>
  <c r="AL224" i="1"/>
  <c r="AP224" i="1" s="1"/>
  <c r="AL222" i="1"/>
  <c r="AP222" i="1" s="1"/>
  <c r="AL223" i="1"/>
  <c r="AM223" i="1" s="1"/>
  <c r="AL225" i="1"/>
  <c r="AP225" i="1" s="1"/>
  <c r="AL226" i="1"/>
  <c r="AM226" i="1" s="1"/>
  <c r="AL227" i="1"/>
  <c r="AM227" i="1" s="1"/>
  <c r="AL228" i="1"/>
  <c r="AL229" i="1"/>
  <c r="AP229" i="1" s="1"/>
  <c r="AL230" i="1"/>
  <c r="AP230" i="1" s="1"/>
  <c r="AL231" i="1"/>
  <c r="AM231" i="1" s="1"/>
  <c r="AL232" i="1"/>
  <c r="AM232" i="1" s="1"/>
  <c r="AL233" i="1"/>
  <c r="AP233" i="1" s="1"/>
  <c r="AL234" i="1"/>
  <c r="AM234" i="1" s="1"/>
  <c r="AL236" i="1"/>
  <c r="AM236" i="1" s="1"/>
  <c r="AL235" i="1"/>
  <c r="AL237" i="1"/>
  <c r="AL238" i="1"/>
  <c r="AP238" i="1" s="1"/>
  <c r="AL240" i="1"/>
  <c r="AP240" i="1" s="1"/>
  <c r="AL241" i="1"/>
  <c r="AP241" i="1" s="1"/>
  <c r="AL242" i="1"/>
  <c r="AM242" i="1" s="1"/>
  <c r="AL243" i="1"/>
  <c r="AM243" i="1" s="1"/>
  <c r="AL244" i="1"/>
  <c r="AM244" i="1" s="1"/>
  <c r="AL245" i="1"/>
  <c r="AL246" i="1"/>
  <c r="AM246" i="1" s="1"/>
  <c r="AL247" i="1"/>
  <c r="AL248" i="1"/>
  <c r="AM248" i="1" s="1"/>
  <c r="AL249" i="1"/>
  <c r="AP249" i="1" s="1"/>
  <c r="AL250" i="1"/>
  <c r="AM250" i="1" s="1"/>
  <c r="AL251" i="1"/>
  <c r="AP251" i="1" s="1"/>
  <c r="AL252" i="1"/>
  <c r="AM252" i="1" s="1"/>
  <c r="AL253" i="1"/>
  <c r="AL254" i="1"/>
  <c r="AM254" i="1" s="1"/>
  <c r="AL255" i="1"/>
  <c r="AM255" i="1" s="1"/>
  <c r="AL256" i="1"/>
  <c r="AM256" i="1" s="1"/>
  <c r="AL257" i="1"/>
  <c r="AP257" i="1" s="1"/>
  <c r="AL259" i="1"/>
  <c r="AP259" i="1" s="1"/>
  <c r="AL262" i="1"/>
  <c r="AP262" i="1" s="1"/>
  <c r="AL258" i="1"/>
  <c r="AM258" i="1" s="1"/>
  <c r="AL266" i="1"/>
  <c r="AL267" i="1"/>
  <c r="AM267" i="1" s="1"/>
  <c r="AL263" i="1"/>
  <c r="AM263" i="1" s="1"/>
  <c r="AL270" i="1"/>
  <c r="AM270" i="1" s="1"/>
  <c r="AL271" i="1"/>
  <c r="AM271" i="1" s="1"/>
  <c r="AL272" i="1"/>
  <c r="AM272" i="1" s="1"/>
  <c r="AL268" i="1"/>
  <c r="AP268" i="1" s="1"/>
  <c r="AL275" i="1"/>
  <c r="AM275" i="1" s="1"/>
  <c r="AL276" i="1"/>
  <c r="AL277" i="1"/>
  <c r="AL273" i="1"/>
  <c r="AM273" i="1" s="1"/>
  <c r="AL274" i="1"/>
  <c r="AM274" i="1" s="1"/>
  <c r="AL279" i="1"/>
  <c r="AM279" i="1" s="1"/>
  <c r="AL278" i="1"/>
  <c r="AM278" i="1" s="1"/>
  <c r="AL281" i="1"/>
  <c r="AM281" i="1" s="1"/>
  <c r="AL282" i="1"/>
  <c r="AM282" i="1" s="1"/>
  <c r="AL283" i="1"/>
  <c r="AL280" i="1"/>
  <c r="AM280" i="1" s="1"/>
  <c r="AL284" i="1"/>
  <c r="AL285" i="1"/>
  <c r="AM285" i="1" s="1"/>
  <c r="AL286" i="1"/>
  <c r="AM286" i="1" s="1"/>
  <c r="AL287" i="1"/>
  <c r="AP287" i="1" s="1"/>
  <c r="AL288" i="1"/>
  <c r="AM288" i="1" s="1"/>
  <c r="AL290" i="1"/>
  <c r="AP290" i="1" s="1"/>
  <c r="AL289" i="1"/>
  <c r="AL292" i="1"/>
  <c r="AP292" i="1" s="1"/>
  <c r="AL293" i="1"/>
  <c r="AP293" i="1" s="1"/>
  <c r="AL294" i="1"/>
  <c r="AP294" i="1" s="1"/>
  <c r="AL295" i="1"/>
  <c r="AM295" i="1" s="1"/>
  <c r="AL296" i="1"/>
  <c r="AP296" i="1" s="1"/>
  <c r="AN167" i="1"/>
  <c r="AO167" i="1" s="1"/>
  <c r="AN168" i="1"/>
  <c r="AO168" i="1" s="1"/>
  <c r="AN170" i="1"/>
  <c r="AO170" i="1" s="1"/>
  <c r="AN171" i="1"/>
  <c r="AO171" i="1" s="1"/>
  <c r="AN172" i="1"/>
  <c r="AO172" i="1" s="1"/>
  <c r="AN173" i="1"/>
  <c r="AO173" i="1" s="1"/>
  <c r="AN169" i="1"/>
  <c r="AO169" i="1" s="1"/>
  <c r="AN174" i="1"/>
  <c r="AO174" i="1" s="1"/>
  <c r="AN175" i="1"/>
  <c r="AO175" i="1" s="1"/>
  <c r="AN176" i="1"/>
  <c r="AO176" i="1" s="1"/>
  <c r="AN177" i="1"/>
  <c r="AO177" i="1" s="1"/>
  <c r="AN178" i="1"/>
  <c r="AO178" i="1" s="1"/>
  <c r="AN180" i="1"/>
  <c r="AO180" i="1" s="1"/>
  <c r="AN181" i="1"/>
  <c r="AO181" i="1" s="1"/>
  <c r="AN179" i="1"/>
  <c r="AO179" i="1" s="1"/>
  <c r="AN183" i="1"/>
  <c r="AO183" i="1" s="1"/>
  <c r="AN188" i="1"/>
  <c r="AO188" i="1" s="1"/>
  <c r="AN184" i="1"/>
  <c r="AO184" i="1" s="1"/>
  <c r="AN185" i="1"/>
  <c r="AO185" i="1" s="1"/>
  <c r="AN182" i="1"/>
  <c r="AO182" i="1" s="1"/>
  <c r="AN186" i="1"/>
  <c r="AO186" i="1" s="1"/>
  <c r="AN187" i="1"/>
  <c r="AO187" i="1" s="1"/>
  <c r="AN190" i="1"/>
  <c r="AO190" i="1" s="1"/>
  <c r="AN191" i="1"/>
  <c r="AO191" i="1" s="1"/>
  <c r="AN192" i="1"/>
  <c r="AO192" i="1" s="1"/>
  <c r="AN194" i="1"/>
  <c r="AO194" i="1" s="1"/>
  <c r="AN195" i="1"/>
  <c r="AO195" i="1" s="1"/>
  <c r="AN193" i="1"/>
  <c r="AO193" i="1" s="1"/>
  <c r="AN196" i="1"/>
  <c r="AO196" i="1" s="1"/>
  <c r="AN197" i="1"/>
  <c r="AO197" i="1" s="1"/>
  <c r="AN198" i="1"/>
  <c r="AO198" i="1" s="1"/>
  <c r="AN199" i="1"/>
  <c r="AO199" i="1" s="1"/>
  <c r="AN200" i="1"/>
  <c r="AO200" i="1" s="1"/>
  <c r="AN204" i="1"/>
  <c r="AO204" i="1" s="1"/>
  <c r="AN202" i="1"/>
  <c r="AO202" i="1" s="1"/>
  <c r="AN201" i="1"/>
  <c r="AO201" i="1" s="1"/>
  <c r="AN203" i="1"/>
  <c r="AO203" i="1" s="1"/>
  <c r="AN208" i="1"/>
  <c r="AO208" i="1" s="1"/>
  <c r="AN205" i="1"/>
  <c r="AO205" i="1" s="1"/>
  <c r="AN206" i="1"/>
  <c r="AO206" i="1" s="1"/>
  <c r="AN207" i="1"/>
  <c r="AO207" i="1" s="1"/>
  <c r="AN211" i="1"/>
  <c r="AO211" i="1" s="1"/>
  <c r="AN210" i="1"/>
  <c r="AO210" i="1" s="1"/>
  <c r="AN212" i="1"/>
  <c r="AO212" i="1" s="1"/>
  <c r="AN213" i="1"/>
  <c r="AO213" i="1" s="1"/>
  <c r="AN214" i="1"/>
  <c r="AO214" i="1" s="1"/>
  <c r="AN216" i="1"/>
  <c r="AO216" i="1" s="1"/>
  <c r="AN217" i="1"/>
  <c r="AO217" i="1" s="1"/>
  <c r="AN218" i="1"/>
  <c r="AO218" i="1" s="1"/>
  <c r="AN215" i="1"/>
  <c r="AO215" i="1" s="1"/>
  <c r="AN219" i="1"/>
  <c r="AO219" i="1" s="1"/>
  <c r="AN224" i="1"/>
  <c r="AO224" i="1" s="1"/>
  <c r="AN222" i="1"/>
  <c r="AO222" i="1" s="1"/>
  <c r="AN223" i="1"/>
  <c r="AO223" i="1" s="1"/>
  <c r="AN225" i="1"/>
  <c r="AO225" i="1" s="1"/>
  <c r="AN226" i="1"/>
  <c r="AO226" i="1" s="1"/>
  <c r="AN227" i="1"/>
  <c r="AO227" i="1" s="1"/>
  <c r="AN228" i="1"/>
  <c r="AO228" i="1" s="1"/>
  <c r="AN229" i="1"/>
  <c r="AO229" i="1" s="1"/>
  <c r="AN230" i="1"/>
  <c r="AO230" i="1" s="1"/>
  <c r="AN231" i="1"/>
  <c r="AO231" i="1" s="1"/>
  <c r="AN232" i="1"/>
  <c r="AO232" i="1" s="1"/>
  <c r="AN233" i="1"/>
  <c r="AO233" i="1" s="1"/>
  <c r="AN234" i="1"/>
  <c r="AO234" i="1" s="1"/>
  <c r="AN236" i="1"/>
  <c r="AO236" i="1" s="1"/>
  <c r="AN235" i="1"/>
  <c r="AO235" i="1" s="1"/>
  <c r="AN237" i="1"/>
  <c r="AO237" i="1" s="1"/>
  <c r="AN238" i="1"/>
  <c r="AO238" i="1" s="1"/>
  <c r="AN240" i="1"/>
  <c r="AO240" i="1" s="1"/>
  <c r="AN241" i="1"/>
  <c r="AO241" i="1" s="1"/>
  <c r="AN242" i="1"/>
  <c r="AO242" i="1" s="1"/>
  <c r="AN243" i="1"/>
  <c r="AO243" i="1" s="1"/>
  <c r="AN244" i="1"/>
  <c r="AO244" i="1" s="1"/>
  <c r="AN245" i="1"/>
  <c r="AO245" i="1" s="1"/>
  <c r="AN246" i="1"/>
  <c r="AO246" i="1" s="1"/>
  <c r="AN247" i="1"/>
  <c r="AO247" i="1" s="1"/>
  <c r="AN248" i="1"/>
  <c r="AO248" i="1" s="1"/>
  <c r="AN249" i="1"/>
  <c r="AO249" i="1" s="1"/>
  <c r="AN250" i="1"/>
  <c r="AO250" i="1" s="1"/>
  <c r="AN251" i="1"/>
  <c r="AO251" i="1" s="1"/>
  <c r="AN252" i="1"/>
  <c r="AO252" i="1" s="1"/>
  <c r="AN253" i="1"/>
  <c r="AO253" i="1" s="1"/>
  <c r="AN254" i="1"/>
  <c r="AO254" i="1" s="1"/>
  <c r="AN255" i="1"/>
  <c r="AO255" i="1" s="1"/>
  <c r="AN256" i="1"/>
  <c r="AO256" i="1" s="1"/>
  <c r="AN257" i="1"/>
  <c r="AO257" i="1" s="1"/>
  <c r="AN259" i="1"/>
  <c r="AO259" i="1" s="1"/>
  <c r="AN262" i="1"/>
  <c r="AO262" i="1" s="1"/>
  <c r="AN258" i="1"/>
  <c r="AO258" i="1" s="1"/>
  <c r="AN266" i="1"/>
  <c r="AO266" i="1" s="1"/>
  <c r="AN267" i="1"/>
  <c r="AO267" i="1" s="1"/>
  <c r="AN263" i="1"/>
  <c r="AO263" i="1" s="1"/>
  <c r="AN270" i="1"/>
  <c r="AO270" i="1" s="1"/>
  <c r="AN271" i="1"/>
  <c r="AO271" i="1" s="1"/>
  <c r="AN272" i="1"/>
  <c r="AO272" i="1" s="1"/>
  <c r="AN268" i="1"/>
  <c r="AO268" i="1" s="1"/>
  <c r="AN275" i="1"/>
  <c r="AO275" i="1" s="1"/>
  <c r="AN276" i="1"/>
  <c r="AO276" i="1" s="1"/>
  <c r="AN277" i="1"/>
  <c r="AO277" i="1" s="1"/>
  <c r="AN273" i="1"/>
  <c r="AO273" i="1" s="1"/>
  <c r="AN274" i="1"/>
  <c r="AO274" i="1" s="1"/>
  <c r="AN279" i="1"/>
  <c r="AO279" i="1" s="1"/>
  <c r="AN278" i="1"/>
  <c r="AO278" i="1" s="1"/>
  <c r="AN281" i="1"/>
  <c r="AO281" i="1" s="1"/>
  <c r="AN282" i="1"/>
  <c r="AO282" i="1" s="1"/>
  <c r="AN283" i="1"/>
  <c r="AO283" i="1" s="1"/>
  <c r="AN280" i="1"/>
  <c r="AO280" i="1" s="1"/>
  <c r="AN284" i="1"/>
  <c r="AO284" i="1" s="1"/>
  <c r="AN285" i="1"/>
  <c r="AO285" i="1" s="1"/>
  <c r="AN286" i="1"/>
  <c r="AO286" i="1" s="1"/>
  <c r="AN287" i="1"/>
  <c r="AO287" i="1" s="1"/>
  <c r="AN288" i="1"/>
  <c r="AO288" i="1" s="1"/>
  <c r="AN290" i="1"/>
  <c r="AO290" i="1" s="1"/>
  <c r="AN289" i="1"/>
  <c r="AO289" i="1" s="1"/>
  <c r="AN292" i="1"/>
  <c r="AO292" i="1" s="1"/>
  <c r="AN293" i="1"/>
  <c r="AO293" i="1" s="1"/>
  <c r="AN294" i="1"/>
  <c r="AO294" i="1" s="1"/>
  <c r="AN295" i="1"/>
  <c r="AO295" i="1" s="1"/>
  <c r="AN296" i="1"/>
  <c r="AO296" i="1" s="1"/>
  <c r="AQ167" i="1"/>
  <c r="AR167" i="1" s="1"/>
  <c r="AQ168" i="1"/>
  <c r="AR168" i="1" s="1"/>
  <c r="AQ170" i="1"/>
  <c r="AR170" i="1" s="1"/>
  <c r="AQ171" i="1"/>
  <c r="AR171" i="1" s="1"/>
  <c r="AQ172" i="1"/>
  <c r="AR172" i="1" s="1"/>
  <c r="AQ173" i="1"/>
  <c r="AR173" i="1" s="1"/>
  <c r="AQ169" i="1"/>
  <c r="AR169" i="1" s="1"/>
  <c r="AQ174" i="1"/>
  <c r="AR174" i="1" s="1"/>
  <c r="AQ175" i="1"/>
  <c r="AR175" i="1" s="1"/>
  <c r="AQ176" i="1"/>
  <c r="AR176" i="1" s="1"/>
  <c r="AQ177" i="1"/>
  <c r="AR177" i="1" s="1"/>
  <c r="AQ178" i="1"/>
  <c r="AR178" i="1" s="1"/>
  <c r="AQ180" i="1"/>
  <c r="AR180" i="1" s="1"/>
  <c r="AQ181" i="1"/>
  <c r="AR181" i="1" s="1"/>
  <c r="AQ179" i="1"/>
  <c r="AR179" i="1" s="1"/>
  <c r="AQ183" i="1"/>
  <c r="AR183" i="1" s="1"/>
  <c r="AQ188" i="1"/>
  <c r="AR188" i="1" s="1"/>
  <c r="AQ184" i="1"/>
  <c r="AR184" i="1" s="1"/>
  <c r="AQ185" i="1"/>
  <c r="AR185" i="1" s="1"/>
  <c r="AQ182" i="1"/>
  <c r="AR182" i="1" s="1"/>
  <c r="AQ186" i="1"/>
  <c r="AR186" i="1" s="1"/>
  <c r="AQ187" i="1"/>
  <c r="AR187" i="1" s="1"/>
  <c r="AQ190" i="1"/>
  <c r="AR190" i="1" s="1"/>
  <c r="AQ191" i="1"/>
  <c r="AR191" i="1" s="1"/>
  <c r="AQ192" i="1"/>
  <c r="AR192" i="1" s="1"/>
  <c r="AQ194" i="1"/>
  <c r="AR194" i="1" s="1"/>
  <c r="AQ195" i="1"/>
  <c r="AR195" i="1" s="1"/>
  <c r="AQ193" i="1"/>
  <c r="AR193" i="1" s="1"/>
  <c r="AQ196" i="1"/>
  <c r="AR196" i="1" s="1"/>
  <c r="AQ197" i="1"/>
  <c r="AR197" i="1" s="1"/>
  <c r="AQ198" i="1"/>
  <c r="AR198" i="1" s="1"/>
  <c r="AQ199" i="1"/>
  <c r="AR199" i="1" s="1"/>
  <c r="AQ200" i="1"/>
  <c r="AR200" i="1" s="1"/>
  <c r="AQ204" i="1"/>
  <c r="AR204" i="1" s="1"/>
  <c r="AQ202" i="1"/>
  <c r="AR202" i="1" s="1"/>
  <c r="AQ201" i="1"/>
  <c r="AR201" i="1" s="1"/>
  <c r="AQ203" i="1"/>
  <c r="AR203" i="1" s="1"/>
  <c r="AQ208" i="1"/>
  <c r="AR208" i="1" s="1"/>
  <c r="AQ205" i="1"/>
  <c r="AR205" i="1" s="1"/>
  <c r="AQ206" i="1"/>
  <c r="AR206" i="1" s="1"/>
  <c r="AQ207" i="1"/>
  <c r="AR207" i="1" s="1"/>
  <c r="AQ211" i="1"/>
  <c r="AR211" i="1" s="1"/>
  <c r="AQ210" i="1"/>
  <c r="AR210" i="1" s="1"/>
  <c r="AQ212" i="1"/>
  <c r="AR212" i="1" s="1"/>
  <c r="AQ213" i="1"/>
  <c r="AR213" i="1" s="1"/>
  <c r="AQ214" i="1"/>
  <c r="AR214" i="1" s="1"/>
  <c r="AQ216" i="1"/>
  <c r="AR216" i="1" s="1"/>
  <c r="AQ217" i="1"/>
  <c r="AR217" i="1" s="1"/>
  <c r="AQ218" i="1"/>
  <c r="AR218" i="1" s="1"/>
  <c r="AQ215" i="1"/>
  <c r="AR215" i="1" s="1"/>
  <c r="AQ219" i="1"/>
  <c r="AR219" i="1" s="1"/>
  <c r="AQ224" i="1"/>
  <c r="AR224" i="1" s="1"/>
  <c r="AQ222" i="1"/>
  <c r="AR222" i="1" s="1"/>
  <c r="AQ223" i="1"/>
  <c r="AR223" i="1" s="1"/>
  <c r="AQ225" i="1"/>
  <c r="AR225" i="1" s="1"/>
  <c r="AQ226" i="1"/>
  <c r="AR226" i="1" s="1"/>
  <c r="AQ227" i="1"/>
  <c r="AR227" i="1" s="1"/>
  <c r="AQ228" i="1"/>
  <c r="AR228" i="1" s="1"/>
  <c r="AQ229" i="1"/>
  <c r="AR229" i="1" s="1"/>
  <c r="AQ230" i="1"/>
  <c r="AR230" i="1" s="1"/>
  <c r="AQ231" i="1"/>
  <c r="AR231" i="1" s="1"/>
  <c r="AQ232" i="1"/>
  <c r="AR232" i="1" s="1"/>
  <c r="AQ233" i="1"/>
  <c r="AR233" i="1" s="1"/>
  <c r="AQ234" i="1"/>
  <c r="AR234" i="1" s="1"/>
  <c r="AQ236" i="1"/>
  <c r="AR236" i="1" s="1"/>
  <c r="AQ235" i="1"/>
  <c r="AR235" i="1" s="1"/>
  <c r="AQ237" i="1"/>
  <c r="AR237" i="1" s="1"/>
  <c r="AQ238" i="1"/>
  <c r="AR238" i="1" s="1"/>
  <c r="AQ240" i="1"/>
  <c r="AR240" i="1" s="1"/>
  <c r="AQ241" i="1"/>
  <c r="AR241" i="1" s="1"/>
  <c r="AQ242" i="1"/>
  <c r="AR242" i="1" s="1"/>
  <c r="AQ243" i="1"/>
  <c r="AR243" i="1" s="1"/>
  <c r="AQ244" i="1"/>
  <c r="AR244" i="1" s="1"/>
  <c r="AQ245" i="1"/>
  <c r="AR245" i="1" s="1"/>
  <c r="AQ246" i="1"/>
  <c r="AR246" i="1" s="1"/>
  <c r="AQ247" i="1"/>
  <c r="AR247" i="1" s="1"/>
  <c r="AQ248" i="1"/>
  <c r="AR248" i="1" s="1"/>
  <c r="AQ249" i="1"/>
  <c r="AR249" i="1" s="1"/>
  <c r="AQ250" i="1"/>
  <c r="AR250" i="1" s="1"/>
  <c r="AQ251" i="1"/>
  <c r="AR251" i="1" s="1"/>
  <c r="AQ252" i="1"/>
  <c r="AR252" i="1" s="1"/>
  <c r="AQ253" i="1"/>
  <c r="AR253" i="1" s="1"/>
  <c r="AQ254" i="1"/>
  <c r="AR254" i="1" s="1"/>
  <c r="AQ255" i="1"/>
  <c r="AR255" i="1" s="1"/>
  <c r="AQ256" i="1"/>
  <c r="AR256" i="1" s="1"/>
  <c r="AQ257" i="1"/>
  <c r="AR257" i="1" s="1"/>
  <c r="AQ259" i="1"/>
  <c r="AR259" i="1" s="1"/>
  <c r="AQ262" i="1"/>
  <c r="AR262" i="1" s="1"/>
  <c r="AQ258" i="1"/>
  <c r="AR258" i="1" s="1"/>
  <c r="AQ266" i="1"/>
  <c r="AR266" i="1" s="1"/>
  <c r="AQ267" i="1"/>
  <c r="AR267" i="1" s="1"/>
  <c r="AQ263" i="1"/>
  <c r="AR263" i="1" s="1"/>
  <c r="AQ270" i="1"/>
  <c r="AR270" i="1" s="1"/>
  <c r="AQ271" i="1"/>
  <c r="AR271" i="1" s="1"/>
  <c r="AQ272" i="1"/>
  <c r="AR272" i="1" s="1"/>
  <c r="AQ268" i="1"/>
  <c r="AR268" i="1" s="1"/>
  <c r="AQ275" i="1"/>
  <c r="AR275" i="1" s="1"/>
  <c r="AQ276" i="1"/>
  <c r="AR276" i="1" s="1"/>
  <c r="AQ277" i="1"/>
  <c r="AR277" i="1" s="1"/>
  <c r="AQ273" i="1"/>
  <c r="AR273" i="1" s="1"/>
  <c r="AQ274" i="1"/>
  <c r="AR274" i="1" s="1"/>
  <c r="AQ279" i="1"/>
  <c r="AR279" i="1" s="1"/>
  <c r="AQ278" i="1"/>
  <c r="AR278" i="1" s="1"/>
  <c r="AQ281" i="1"/>
  <c r="AR281" i="1" s="1"/>
  <c r="AQ282" i="1"/>
  <c r="AR282" i="1" s="1"/>
  <c r="AQ283" i="1"/>
  <c r="AR283" i="1" s="1"/>
  <c r="AQ280" i="1"/>
  <c r="AR280" i="1" s="1"/>
  <c r="AQ284" i="1"/>
  <c r="AR284" i="1" s="1"/>
  <c r="AQ285" i="1"/>
  <c r="AR285" i="1" s="1"/>
  <c r="AQ286" i="1"/>
  <c r="AR286" i="1" s="1"/>
  <c r="AQ287" i="1"/>
  <c r="AR287" i="1" s="1"/>
  <c r="AQ288" i="1"/>
  <c r="AR288" i="1" s="1"/>
  <c r="AQ290" i="1"/>
  <c r="AR290" i="1" s="1"/>
  <c r="AQ289" i="1"/>
  <c r="AR289" i="1" s="1"/>
  <c r="AQ292" i="1"/>
  <c r="AR292" i="1" s="1"/>
  <c r="AQ293" i="1"/>
  <c r="AR293" i="1" s="1"/>
  <c r="AQ294" i="1"/>
  <c r="AR294" i="1" s="1"/>
  <c r="AQ295" i="1"/>
  <c r="AR295" i="1" s="1"/>
  <c r="AQ296" i="1"/>
  <c r="AR296" i="1" s="1"/>
  <c r="AW167" i="1"/>
  <c r="AX167" i="1" s="1"/>
  <c r="AW168" i="1"/>
  <c r="AF168" i="1" s="1"/>
  <c r="AW170" i="1"/>
  <c r="AF170" i="1" s="1"/>
  <c r="AW171" i="1"/>
  <c r="AF171" i="1" s="1"/>
  <c r="AW172" i="1"/>
  <c r="AF172" i="1" s="1"/>
  <c r="AW173" i="1"/>
  <c r="AF173" i="1" s="1"/>
  <c r="AW169" i="1"/>
  <c r="AW174" i="1"/>
  <c r="AF174" i="1" s="1"/>
  <c r="AW175" i="1"/>
  <c r="AX175" i="1" s="1"/>
  <c r="AW176" i="1"/>
  <c r="AF176" i="1" s="1"/>
  <c r="AW177" i="1"/>
  <c r="AF177" i="1" s="1"/>
  <c r="AW178" i="1"/>
  <c r="AF178" i="1" s="1"/>
  <c r="AW180" i="1"/>
  <c r="AF180" i="1" s="1"/>
  <c r="AW181" i="1"/>
  <c r="AF181" i="1" s="1"/>
  <c r="AW179" i="1"/>
  <c r="AX179" i="1" s="1"/>
  <c r="AW183" i="1"/>
  <c r="AF183" i="1" s="1"/>
  <c r="AW188" i="1"/>
  <c r="AF188" i="1" s="1"/>
  <c r="AW184" i="1"/>
  <c r="AF184" i="1" s="1"/>
  <c r="AW185" i="1"/>
  <c r="AF185" i="1" s="1"/>
  <c r="AW182" i="1"/>
  <c r="AX182" i="1" s="1"/>
  <c r="AW186" i="1"/>
  <c r="AF186" i="1" s="1"/>
  <c r="AW187" i="1"/>
  <c r="AF187" i="1" s="1"/>
  <c r="AW190" i="1"/>
  <c r="AF190" i="1" s="1"/>
  <c r="AW191" i="1"/>
  <c r="AX191" i="1" s="1"/>
  <c r="AW192" i="1"/>
  <c r="BA192" i="1" s="1"/>
  <c r="AW194" i="1"/>
  <c r="AF194" i="1" s="1"/>
  <c r="AW195" i="1"/>
  <c r="AX195" i="1" s="1"/>
  <c r="AW193" i="1"/>
  <c r="AF193" i="1" s="1"/>
  <c r="AW196" i="1"/>
  <c r="AF196" i="1" s="1"/>
  <c r="AW197" i="1"/>
  <c r="AF197" i="1" s="1"/>
  <c r="AW198" i="1"/>
  <c r="AF198" i="1" s="1"/>
  <c r="AW199" i="1"/>
  <c r="AF199" i="1" s="1"/>
  <c r="AW200" i="1"/>
  <c r="AF200" i="1" s="1"/>
  <c r="AW204" i="1"/>
  <c r="AF204" i="1" s="1"/>
  <c r="AW202" i="1"/>
  <c r="BA202" i="1" s="1"/>
  <c r="AW201" i="1"/>
  <c r="AF201" i="1" s="1"/>
  <c r="AW203" i="1"/>
  <c r="AF203" i="1" s="1"/>
  <c r="AW208" i="1"/>
  <c r="AF208" i="1" s="1"/>
  <c r="AW205" i="1"/>
  <c r="AF205" i="1" s="1"/>
  <c r="AW206" i="1"/>
  <c r="AF206" i="1" s="1"/>
  <c r="AW207" i="1"/>
  <c r="AW211" i="1"/>
  <c r="AF211" i="1" s="1"/>
  <c r="AW210" i="1"/>
  <c r="AF210" i="1" s="1"/>
  <c r="AW212" i="1"/>
  <c r="AF212" i="1" s="1"/>
  <c r="AW213" i="1"/>
  <c r="AF213" i="1" s="1"/>
  <c r="AW214" i="1"/>
  <c r="AF214" i="1" s="1"/>
  <c r="AW216" i="1"/>
  <c r="AX216" i="1" s="1"/>
  <c r="AW217" i="1"/>
  <c r="AF217" i="1" s="1"/>
  <c r="AW218" i="1"/>
  <c r="BA218" i="1" s="1"/>
  <c r="AW215" i="1"/>
  <c r="AF215" i="1" s="1"/>
  <c r="AW219" i="1"/>
  <c r="AX219" i="1" s="1"/>
  <c r="AW224" i="1"/>
  <c r="AF224" i="1" s="1"/>
  <c r="AW222" i="1"/>
  <c r="AF222" i="1" s="1"/>
  <c r="AW223" i="1"/>
  <c r="AF223" i="1" s="1"/>
  <c r="AW225" i="1"/>
  <c r="AF225" i="1" s="1"/>
  <c r="AW226" i="1"/>
  <c r="BA226" i="1" s="1"/>
  <c r="AW227" i="1"/>
  <c r="AF227" i="1" s="1"/>
  <c r="AW228" i="1"/>
  <c r="AF228" i="1" s="1"/>
  <c r="AW229" i="1"/>
  <c r="AW230" i="1"/>
  <c r="AF230" i="1" s="1"/>
  <c r="AW231" i="1"/>
  <c r="AF231" i="1" s="1"/>
  <c r="AW232" i="1"/>
  <c r="AF232" i="1" s="1"/>
  <c r="AW233" i="1"/>
  <c r="AF233" i="1" s="1"/>
  <c r="AW234" i="1"/>
  <c r="AF234" i="1" s="1"/>
  <c r="AW236" i="1"/>
  <c r="AW235" i="1"/>
  <c r="AF235" i="1" s="1"/>
  <c r="AW237" i="1"/>
  <c r="AF237" i="1" s="1"/>
  <c r="AW238" i="1"/>
  <c r="AF238" i="1" s="1"/>
  <c r="AW240" i="1"/>
  <c r="AF240" i="1" s="1"/>
  <c r="AW241" i="1"/>
  <c r="AF241" i="1" s="1"/>
  <c r="AW242" i="1"/>
  <c r="AF242" i="1" s="1"/>
  <c r="AW243" i="1"/>
  <c r="BA243" i="1" s="1"/>
  <c r="AW244" i="1"/>
  <c r="AX244" i="1" s="1"/>
  <c r="AW245" i="1"/>
  <c r="AF245" i="1" s="1"/>
  <c r="AW246" i="1"/>
  <c r="AF246" i="1" s="1"/>
  <c r="AW247" i="1"/>
  <c r="AF247" i="1" s="1"/>
  <c r="AW248" i="1"/>
  <c r="AF248" i="1" s="1"/>
  <c r="AW249" i="1"/>
  <c r="AF249" i="1" s="1"/>
  <c r="AW250" i="1"/>
  <c r="AX250" i="1" s="1"/>
  <c r="AW251" i="1"/>
  <c r="BA251" i="1" s="1"/>
  <c r="AW252" i="1"/>
  <c r="AF252" i="1" s="1"/>
  <c r="AW253" i="1"/>
  <c r="AF253" i="1" s="1"/>
  <c r="AW254" i="1"/>
  <c r="AF254" i="1" s="1"/>
  <c r="AW255" i="1"/>
  <c r="AX255" i="1" s="1"/>
  <c r="AW256" i="1"/>
  <c r="AF256" i="1" s="1"/>
  <c r="AW257" i="1"/>
  <c r="AF257" i="1" s="1"/>
  <c r="AW259" i="1"/>
  <c r="AW262" i="1"/>
  <c r="AF262" i="1" s="1"/>
  <c r="AW258" i="1"/>
  <c r="AF258" i="1" s="1"/>
  <c r="AW266" i="1"/>
  <c r="AF266" i="1" s="1"/>
  <c r="AW267" i="1"/>
  <c r="AW263" i="1"/>
  <c r="AF263" i="1" s="1"/>
  <c r="AW270" i="1"/>
  <c r="AF270" i="1" s="1"/>
  <c r="AW271" i="1"/>
  <c r="AF271" i="1" s="1"/>
  <c r="AW272" i="1"/>
  <c r="AF272" i="1" s="1"/>
  <c r="AW268" i="1"/>
  <c r="BA268" i="1" s="1"/>
  <c r="AW275" i="1"/>
  <c r="AF275" i="1" s="1"/>
  <c r="AW276" i="1"/>
  <c r="AF276" i="1" s="1"/>
  <c r="AW277" i="1"/>
  <c r="AF277" i="1" s="1"/>
  <c r="AW273" i="1"/>
  <c r="AF273" i="1" s="1"/>
  <c r="AW274" i="1"/>
  <c r="AF274" i="1" s="1"/>
  <c r="AW279" i="1"/>
  <c r="AF279" i="1" s="1"/>
  <c r="AW278" i="1"/>
  <c r="AF278" i="1" s="1"/>
  <c r="AW281" i="1"/>
  <c r="BA281" i="1" s="1"/>
  <c r="AW282" i="1"/>
  <c r="AX282" i="1" s="1"/>
  <c r="AW283" i="1"/>
  <c r="AF283" i="1" s="1"/>
  <c r="AW280" i="1"/>
  <c r="AF280" i="1" s="1"/>
  <c r="AW284" i="1"/>
  <c r="AF284" i="1" s="1"/>
  <c r="AW285" i="1"/>
  <c r="AF285" i="1" s="1"/>
  <c r="AW286" i="1"/>
  <c r="AF286" i="1" s="1"/>
  <c r="AW287" i="1"/>
  <c r="AF287" i="1" s="1"/>
  <c r="AW288" i="1"/>
  <c r="AF288" i="1" s="1"/>
  <c r="AW290" i="1"/>
  <c r="AF290" i="1" s="1"/>
  <c r="AW289" i="1"/>
  <c r="AF289" i="1" s="1"/>
  <c r="AW292" i="1"/>
  <c r="AF292" i="1" s="1"/>
  <c r="AW293" i="1"/>
  <c r="AF293" i="1" s="1"/>
  <c r="AW294" i="1"/>
  <c r="AF294" i="1" s="1"/>
  <c r="AW295" i="1"/>
  <c r="AF295" i="1" s="1"/>
  <c r="AW296" i="1"/>
  <c r="AF296" i="1" s="1"/>
  <c r="AY167" i="1"/>
  <c r="AZ167" i="1" s="1"/>
  <c r="AY168" i="1"/>
  <c r="AZ168" i="1" s="1"/>
  <c r="AY170" i="1"/>
  <c r="AZ170" i="1" s="1"/>
  <c r="AY171" i="1"/>
  <c r="AZ171" i="1" s="1"/>
  <c r="AY172" i="1"/>
  <c r="AZ172" i="1" s="1"/>
  <c r="AY173" i="1"/>
  <c r="AZ173" i="1" s="1"/>
  <c r="AY169" i="1"/>
  <c r="AZ169" i="1" s="1"/>
  <c r="AY174" i="1"/>
  <c r="AZ174" i="1" s="1"/>
  <c r="AY175" i="1"/>
  <c r="AZ175" i="1" s="1"/>
  <c r="AY176" i="1"/>
  <c r="AZ176" i="1" s="1"/>
  <c r="AY177" i="1"/>
  <c r="AZ177" i="1" s="1"/>
  <c r="AY178" i="1"/>
  <c r="AZ178" i="1" s="1"/>
  <c r="AY180" i="1"/>
  <c r="AZ180" i="1" s="1"/>
  <c r="AY181" i="1"/>
  <c r="AZ181" i="1" s="1"/>
  <c r="AY179" i="1"/>
  <c r="AZ179" i="1" s="1"/>
  <c r="AY183" i="1"/>
  <c r="AZ183" i="1" s="1"/>
  <c r="AY188" i="1"/>
  <c r="AZ188" i="1" s="1"/>
  <c r="AY184" i="1"/>
  <c r="AZ184" i="1" s="1"/>
  <c r="AY185" i="1"/>
  <c r="AZ185" i="1" s="1"/>
  <c r="AY182" i="1"/>
  <c r="AZ182" i="1" s="1"/>
  <c r="AY186" i="1"/>
  <c r="AZ186" i="1" s="1"/>
  <c r="AY187" i="1"/>
  <c r="AZ187" i="1" s="1"/>
  <c r="AY190" i="1"/>
  <c r="AZ190" i="1" s="1"/>
  <c r="AY191" i="1"/>
  <c r="AZ191" i="1" s="1"/>
  <c r="AY192" i="1"/>
  <c r="AZ192" i="1" s="1"/>
  <c r="AY194" i="1"/>
  <c r="AZ194" i="1" s="1"/>
  <c r="AY195" i="1"/>
  <c r="AZ195" i="1" s="1"/>
  <c r="AY193" i="1"/>
  <c r="AZ193" i="1" s="1"/>
  <c r="AY196" i="1"/>
  <c r="AZ196" i="1" s="1"/>
  <c r="AY197" i="1"/>
  <c r="AZ197" i="1" s="1"/>
  <c r="AY198" i="1"/>
  <c r="AZ198" i="1" s="1"/>
  <c r="AY199" i="1"/>
  <c r="AZ199" i="1" s="1"/>
  <c r="AY200" i="1"/>
  <c r="AZ200" i="1" s="1"/>
  <c r="AY204" i="1"/>
  <c r="AZ204" i="1" s="1"/>
  <c r="AY202" i="1"/>
  <c r="AZ202" i="1" s="1"/>
  <c r="AY201" i="1"/>
  <c r="AZ201" i="1" s="1"/>
  <c r="AY203" i="1"/>
  <c r="AZ203" i="1" s="1"/>
  <c r="AY208" i="1"/>
  <c r="AZ208" i="1" s="1"/>
  <c r="AY205" i="1"/>
  <c r="AZ205" i="1" s="1"/>
  <c r="AY206" i="1"/>
  <c r="AZ206" i="1" s="1"/>
  <c r="AY207" i="1"/>
  <c r="AZ207" i="1" s="1"/>
  <c r="AY211" i="1"/>
  <c r="AZ211" i="1" s="1"/>
  <c r="AY210" i="1"/>
  <c r="AZ210" i="1" s="1"/>
  <c r="AY212" i="1"/>
  <c r="AZ212" i="1" s="1"/>
  <c r="AY213" i="1"/>
  <c r="AZ213" i="1" s="1"/>
  <c r="AY214" i="1"/>
  <c r="AZ214" i="1" s="1"/>
  <c r="AY216" i="1"/>
  <c r="AZ216" i="1" s="1"/>
  <c r="AY217" i="1"/>
  <c r="AZ217" i="1" s="1"/>
  <c r="AY218" i="1"/>
  <c r="AZ218" i="1" s="1"/>
  <c r="AY215" i="1"/>
  <c r="AZ215" i="1" s="1"/>
  <c r="AY219" i="1"/>
  <c r="AZ219" i="1" s="1"/>
  <c r="AY224" i="1"/>
  <c r="AZ224" i="1" s="1"/>
  <c r="AY222" i="1"/>
  <c r="AZ222" i="1" s="1"/>
  <c r="AY223" i="1"/>
  <c r="AZ223" i="1" s="1"/>
  <c r="AY225" i="1"/>
  <c r="AZ225" i="1" s="1"/>
  <c r="AY226" i="1"/>
  <c r="AZ226" i="1" s="1"/>
  <c r="AY227" i="1"/>
  <c r="AZ227" i="1" s="1"/>
  <c r="AY228" i="1"/>
  <c r="AZ228" i="1" s="1"/>
  <c r="AY229" i="1"/>
  <c r="AZ229" i="1" s="1"/>
  <c r="AY230" i="1"/>
  <c r="AZ230" i="1" s="1"/>
  <c r="AY231" i="1"/>
  <c r="AZ231" i="1" s="1"/>
  <c r="AY232" i="1"/>
  <c r="AZ232" i="1" s="1"/>
  <c r="AY233" i="1"/>
  <c r="AZ233" i="1" s="1"/>
  <c r="AY234" i="1"/>
  <c r="AZ234" i="1" s="1"/>
  <c r="AY236" i="1"/>
  <c r="AZ236" i="1" s="1"/>
  <c r="AY235" i="1"/>
  <c r="AZ235" i="1" s="1"/>
  <c r="AY237" i="1"/>
  <c r="AZ237" i="1" s="1"/>
  <c r="AY238" i="1"/>
  <c r="AZ238" i="1" s="1"/>
  <c r="AY240" i="1"/>
  <c r="AZ240" i="1" s="1"/>
  <c r="AY241" i="1"/>
  <c r="AZ241" i="1" s="1"/>
  <c r="AY242" i="1"/>
  <c r="AZ242" i="1" s="1"/>
  <c r="AY243" i="1"/>
  <c r="AZ243" i="1" s="1"/>
  <c r="AY244" i="1"/>
  <c r="AZ244" i="1" s="1"/>
  <c r="AY245" i="1"/>
  <c r="AZ245" i="1" s="1"/>
  <c r="AY246" i="1"/>
  <c r="AZ246" i="1" s="1"/>
  <c r="AY247" i="1"/>
  <c r="AZ247" i="1" s="1"/>
  <c r="AY248" i="1"/>
  <c r="AZ248" i="1" s="1"/>
  <c r="AY249" i="1"/>
  <c r="AZ249" i="1" s="1"/>
  <c r="AY250" i="1"/>
  <c r="AZ250" i="1" s="1"/>
  <c r="AY251" i="1"/>
  <c r="AZ251" i="1" s="1"/>
  <c r="AY252" i="1"/>
  <c r="AZ252" i="1" s="1"/>
  <c r="AY253" i="1"/>
  <c r="AZ253" i="1" s="1"/>
  <c r="AY254" i="1"/>
  <c r="AZ254" i="1" s="1"/>
  <c r="AY255" i="1"/>
  <c r="AZ255" i="1" s="1"/>
  <c r="AY256" i="1"/>
  <c r="AZ256" i="1" s="1"/>
  <c r="AY257" i="1"/>
  <c r="AZ257" i="1" s="1"/>
  <c r="AY259" i="1"/>
  <c r="AZ259" i="1" s="1"/>
  <c r="AY262" i="1"/>
  <c r="AZ262" i="1" s="1"/>
  <c r="AY258" i="1"/>
  <c r="AZ258" i="1" s="1"/>
  <c r="AY266" i="1"/>
  <c r="AZ266" i="1" s="1"/>
  <c r="AY267" i="1"/>
  <c r="AZ267" i="1" s="1"/>
  <c r="AY263" i="1"/>
  <c r="AZ263" i="1" s="1"/>
  <c r="AY270" i="1"/>
  <c r="AZ270" i="1" s="1"/>
  <c r="AY271" i="1"/>
  <c r="AZ271" i="1" s="1"/>
  <c r="AY272" i="1"/>
  <c r="AZ272" i="1" s="1"/>
  <c r="AY268" i="1"/>
  <c r="AZ268" i="1" s="1"/>
  <c r="AY275" i="1"/>
  <c r="AZ275" i="1" s="1"/>
  <c r="AY276" i="1"/>
  <c r="AZ276" i="1" s="1"/>
  <c r="AY277" i="1"/>
  <c r="AZ277" i="1" s="1"/>
  <c r="AY273" i="1"/>
  <c r="AZ273" i="1" s="1"/>
  <c r="AY274" i="1"/>
  <c r="AZ274" i="1" s="1"/>
  <c r="AY279" i="1"/>
  <c r="AZ279" i="1" s="1"/>
  <c r="AY278" i="1"/>
  <c r="AZ278" i="1" s="1"/>
  <c r="AY281" i="1"/>
  <c r="AZ281" i="1" s="1"/>
  <c r="AY282" i="1"/>
  <c r="AZ282" i="1" s="1"/>
  <c r="AY283" i="1"/>
  <c r="AZ283" i="1" s="1"/>
  <c r="AY280" i="1"/>
  <c r="AZ280" i="1" s="1"/>
  <c r="AY284" i="1"/>
  <c r="AZ284" i="1" s="1"/>
  <c r="AY285" i="1"/>
  <c r="AZ285" i="1" s="1"/>
  <c r="AY286" i="1"/>
  <c r="AZ286" i="1" s="1"/>
  <c r="AY287" i="1"/>
  <c r="AZ287" i="1" s="1"/>
  <c r="AY288" i="1"/>
  <c r="AZ288" i="1" s="1"/>
  <c r="AY290" i="1"/>
  <c r="AZ290" i="1" s="1"/>
  <c r="AY289" i="1"/>
  <c r="AZ289" i="1" s="1"/>
  <c r="AY292" i="1"/>
  <c r="AZ292" i="1" s="1"/>
  <c r="AY293" i="1"/>
  <c r="AZ293" i="1" s="1"/>
  <c r="AY294" i="1"/>
  <c r="AZ294" i="1" s="1"/>
  <c r="AY295" i="1"/>
  <c r="AZ295" i="1" s="1"/>
  <c r="AY296" i="1"/>
  <c r="AZ296" i="1" s="1"/>
  <c r="BE167" i="1"/>
  <c r="BE168" i="1"/>
  <c r="BE170" i="1"/>
  <c r="BE171" i="1"/>
  <c r="BE172" i="1"/>
  <c r="BE173" i="1"/>
  <c r="BE169" i="1"/>
  <c r="BE174" i="1"/>
  <c r="BE175" i="1"/>
  <c r="BE176" i="1"/>
  <c r="BE177" i="1"/>
  <c r="BE178" i="1"/>
  <c r="BE180" i="1"/>
  <c r="BE181" i="1"/>
  <c r="BE179" i="1"/>
  <c r="BE183" i="1"/>
  <c r="BE188" i="1"/>
  <c r="BE184" i="1"/>
  <c r="BE185" i="1"/>
  <c r="BE182" i="1"/>
  <c r="BE186" i="1"/>
  <c r="BE187" i="1"/>
  <c r="BE190" i="1"/>
  <c r="BE191" i="1"/>
  <c r="BE192" i="1"/>
  <c r="BE194" i="1"/>
  <c r="BE195" i="1"/>
  <c r="BE193" i="1"/>
  <c r="BE196" i="1"/>
  <c r="BE197" i="1"/>
  <c r="BE198" i="1"/>
  <c r="BE199" i="1"/>
  <c r="BE200" i="1"/>
  <c r="BE204" i="1"/>
  <c r="BE202" i="1"/>
  <c r="BE201" i="1"/>
  <c r="BE203" i="1"/>
  <c r="BE208" i="1"/>
  <c r="BE205" i="1"/>
  <c r="BE206" i="1"/>
  <c r="BE207" i="1"/>
  <c r="BE211" i="1"/>
  <c r="BE210" i="1"/>
  <c r="BE212" i="1"/>
  <c r="BE213" i="1"/>
  <c r="BE214" i="1"/>
  <c r="BE216" i="1"/>
  <c r="BE217" i="1"/>
  <c r="BE218" i="1"/>
  <c r="BE215" i="1"/>
  <c r="BE219" i="1"/>
  <c r="BE224" i="1"/>
  <c r="BE222" i="1"/>
  <c r="BE223" i="1"/>
  <c r="BE225" i="1"/>
  <c r="BE226" i="1"/>
  <c r="BE227" i="1"/>
  <c r="BE228" i="1"/>
  <c r="BE229" i="1"/>
  <c r="BE230" i="1"/>
  <c r="BE231" i="1"/>
  <c r="BE232" i="1"/>
  <c r="BE233" i="1"/>
  <c r="BE234" i="1"/>
  <c r="BE236" i="1"/>
  <c r="BE235" i="1"/>
  <c r="BE237" i="1"/>
  <c r="BE238" i="1"/>
  <c r="BE240" i="1"/>
  <c r="BE241" i="1"/>
  <c r="BE242" i="1"/>
  <c r="BE243" i="1"/>
  <c r="BE244" i="1"/>
  <c r="BE245" i="1"/>
  <c r="BE246" i="1"/>
  <c r="BE247" i="1"/>
  <c r="BE248" i="1"/>
  <c r="BE249" i="1"/>
  <c r="BE250" i="1"/>
  <c r="BE251" i="1"/>
  <c r="BE252" i="1"/>
  <c r="BE253" i="1"/>
  <c r="BE254" i="1"/>
  <c r="BE255" i="1"/>
  <c r="BE256" i="1"/>
  <c r="BE257" i="1"/>
  <c r="BE259" i="1"/>
  <c r="BE262" i="1"/>
  <c r="BE258" i="1"/>
  <c r="BE266" i="1"/>
  <c r="BE267" i="1"/>
  <c r="BE263" i="1"/>
  <c r="BE270" i="1"/>
  <c r="BE271" i="1"/>
  <c r="BE272" i="1"/>
  <c r="BE268" i="1"/>
  <c r="BE275" i="1"/>
  <c r="BE276" i="1"/>
  <c r="BE277" i="1"/>
  <c r="BE273" i="1"/>
  <c r="BE274" i="1"/>
  <c r="BE279" i="1"/>
  <c r="BE278" i="1"/>
  <c r="BE281" i="1"/>
  <c r="BE282" i="1"/>
  <c r="BE283" i="1"/>
  <c r="BE280" i="1"/>
  <c r="BE284" i="1"/>
  <c r="BE285" i="1"/>
  <c r="BE286" i="1"/>
  <c r="BE287" i="1"/>
  <c r="BE288" i="1"/>
  <c r="BE290" i="1"/>
  <c r="BE289" i="1"/>
  <c r="BE292" i="1"/>
  <c r="BE293" i="1"/>
  <c r="BE294" i="1"/>
  <c r="BE295" i="1"/>
  <c r="BE296" i="1"/>
  <c r="BF167" i="1"/>
  <c r="BF168" i="1"/>
  <c r="BF170" i="1"/>
  <c r="BF171" i="1"/>
  <c r="BF172" i="1"/>
  <c r="BF173" i="1"/>
  <c r="BF169" i="1"/>
  <c r="BF174" i="1"/>
  <c r="BF175" i="1"/>
  <c r="BF176" i="1"/>
  <c r="BF177" i="1"/>
  <c r="BF178" i="1"/>
  <c r="BF180" i="1"/>
  <c r="BF181" i="1"/>
  <c r="BF179" i="1"/>
  <c r="BF183" i="1"/>
  <c r="BF188" i="1"/>
  <c r="BF184" i="1"/>
  <c r="BF185" i="1"/>
  <c r="BF182" i="1"/>
  <c r="BF186" i="1"/>
  <c r="BF187" i="1"/>
  <c r="BF190" i="1"/>
  <c r="BF191" i="1"/>
  <c r="BF192" i="1"/>
  <c r="BF194" i="1"/>
  <c r="BF195" i="1"/>
  <c r="BF193" i="1"/>
  <c r="BF196" i="1"/>
  <c r="BF197" i="1"/>
  <c r="BF198" i="1"/>
  <c r="BF199" i="1"/>
  <c r="BF200" i="1"/>
  <c r="BF204" i="1"/>
  <c r="BF202" i="1"/>
  <c r="BF201" i="1"/>
  <c r="BF203" i="1"/>
  <c r="BF208" i="1"/>
  <c r="BF205" i="1"/>
  <c r="BF206" i="1"/>
  <c r="BF207" i="1"/>
  <c r="BF211" i="1"/>
  <c r="BF210" i="1"/>
  <c r="BF212" i="1"/>
  <c r="BF213" i="1"/>
  <c r="BF214" i="1"/>
  <c r="BF216" i="1"/>
  <c r="BF217" i="1"/>
  <c r="BF218" i="1"/>
  <c r="BF215" i="1"/>
  <c r="BF219" i="1"/>
  <c r="BF224" i="1"/>
  <c r="BF222" i="1"/>
  <c r="BF223" i="1"/>
  <c r="BF225" i="1"/>
  <c r="BF226" i="1"/>
  <c r="BF227" i="1"/>
  <c r="BF228" i="1"/>
  <c r="BF229" i="1"/>
  <c r="BF230" i="1"/>
  <c r="BF231" i="1"/>
  <c r="BF232" i="1"/>
  <c r="BF233" i="1"/>
  <c r="BF234" i="1"/>
  <c r="BF236" i="1"/>
  <c r="BF235" i="1"/>
  <c r="BF237" i="1"/>
  <c r="BF238" i="1"/>
  <c r="BF240" i="1"/>
  <c r="BF241" i="1"/>
  <c r="BF242" i="1"/>
  <c r="BF243" i="1"/>
  <c r="BF244" i="1"/>
  <c r="BF245" i="1"/>
  <c r="BF246" i="1"/>
  <c r="BF247" i="1"/>
  <c r="BF248" i="1"/>
  <c r="BF249" i="1"/>
  <c r="BF250" i="1"/>
  <c r="BF251" i="1"/>
  <c r="BF252" i="1"/>
  <c r="BF253" i="1"/>
  <c r="BF254" i="1"/>
  <c r="BF255" i="1"/>
  <c r="BF256" i="1"/>
  <c r="BF257" i="1"/>
  <c r="BF259" i="1"/>
  <c r="BF262" i="1"/>
  <c r="BF258" i="1"/>
  <c r="BF266" i="1"/>
  <c r="BF267" i="1"/>
  <c r="BF263" i="1"/>
  <c r="BF270" i="1"/>
  <c r="BF271" i="1"/>
  <c r="BF272" i="1"/>
  <c r="BF268" i="1"/>
  <c r="BF275" i="1"/>
  <c r="BF276" i="1"/>
  <c r="BF277" i="1"/>
  <c r="BF273" i="1"/>
  <c r="BF274" i="1"/>
  <c r="BF279" i="1"/>
  <c r="BF278" i="1"/>
  <c r="BF281" i="1"/>
  <c r="BF282" i="1"/>
  <c r="BF283" i="1"/>
  <c r="BF280" i="1"/>
  <c r="BF284" i="1"/>
  <c r="BF285" i="1"/>
  <c r="BF286" i="1"/>
  <c r="BF287" i="1"/>
  <c r="BF288" i="1"/>
  <c r="BF290" i="1"/>
  <c r="BF289" i="1"/>
  <c r="BF292" i="1"/>
  <c r="BF293" i="1"/>
  <c r="BF294" i="1"/>
  <c r="BF295" i="1"/>
  <c r="BF296" i="1"/>
  <c r="Z300" i="1"/>
  <c r="AA300" i="1"/>
  <c r="AS300" i="1" s="1"/>
  <c r="AB300" i="1"/>
  <c r="AC300" i="1"/>
  <c r="AD300" i="1" s="1"/>
  <c r="AE300" i="1"/>
  <c r="AG300" i="1"/>
  <c r="AL300" i="1"/>
  <c r="AM300" i="1" s="1"/>
  <c r="AN300" i="1"/>
  <c r="AO300" i="1" s="1"/>
  <c r="AQ300" i="1"/>
  <c r="AR300" i="1" s="1"/>
  <c r="AW300" i="1"/>
  <c r="AF300" i="1" s="1"/>
  <c r="AY300" i="1"/>
  <c r="AZ300" i="1" s="1"/>
  <c r="BE300" i="1"/>
  <c r="BF300" i="1"/>
  <c r="Z291" i="1"/>
  <c r="Z297" i="1"/>
  <c r="Z302" i="1"/>
  <c r="AA291" i="1"/>
  <c r="W291" i="1" s="1"/>
  <c r="AA297" i="1"/>
  <c r="W297" i="1" s="1"/>
  <c r="AA302" i="1"/>
  <c r="W302" i="1" s="1"/>
  <c r="AB291" i="1"/>
  <c r="AB297" i="1"/>
  <c r="AB302" i="1"/>
  <c r="AC291" i="1"/>
  <c r="AD291" i="1" s="1"/>
  <c r="AC297" i="1"/>
  <c r="AD297" i="1" s="1"/>
  <c r="AC302" i="1"/>
  <c r="AD302" i="1" s="1"/>
  <c r="AE291" i="1"/>
  <c r="AE297" i="1"/>
  <c r="AE302" i="1"/>
  <c r="AG291" i="1"/>
  <c r="AG297" i="1"/>
  <c r="AJ297" i="1" s="1"/>
  <c r="AG302" i="1"/>
  <c r="AL291" i="1"/>
  <c r="AP291" i="1" s="1"/>
  <c r="AL297" i="1"/>
  <c r="AP297" i="1" s="1"/>
  <c r="AL302" i="1"/>
  <c r="AP302" i="1" s="1"/>
  <c r="AN291" i="1"/>
  <c r="AO291" i="1" s="1"/>
  <c r="AN297" i="1"/>
  <c r="AO297" i="1" s="1"/>
  <c r="AN302" i="1"/>
  <c r="AO302" i="1" s="1"/>
  <c r="AQ291" i="1"/>
  <c r="AR291" i="1" s="1"/>
  <c r="AQ297" i="1"/>
  <c r="AR297" i="1" s="1"/>
  <c r="AQ302" i="1"/>
  <c r="AR302" i="1" s="1"/>
  <c r="AW291" i="1"/>
  <c r="AX291" i="1" s="1"/>
  <c r="AW297" i="1"/>
  <c r="AF297" i="1" s="1"/>
  <c r="AW302" i="1"/>
  <c r="AF302" i="1" s="1"/>
  <c r="AY291" i="1"/>
  <c r="AZ291" i="1" s="1"/>
  <c r="AY297" i="1"/>
  <c r="AZ297" i="1" s="1"/>
  <c r="AY302" i="1"/>
  <c r="AZ302" i="1" s="1"/>
  <c r="BE291" i="1"/>
  <c r="BE297" i="1"/>
  <c r="BE302" i="1"/>
  <c r="BF291" i="1"/>
  <c r="BF297" i="1"/>
  <c r="BF302" i="1"/>
  <c r="Z260" i="1"/>
  <c r="Z261" i="1"/>
  <c r="Z265" i="1"/>
  <c r="Z269" i="1"/>
  <c r="AA260" i="1"/>
  <c r="W260" i="1" s="1"/>
  <c r="AA261" i="1"/>
  <c r="W261" i="1" s="1"/>
  <c r="AA265" i="1"/>
  <c r="W265" i="1" s="1"/>
  <c r="AA269" i="1"/>
  <c r="AS269" i="1" s="1"/>
  <c r="AB260" i="1"/>
  <c r="AB261" i="1"/>
  <c r="AB265" i="1"/>
  <c r="AB269" i="1"/>
  <c r="AC260" i="1"/>
  <c r="AD260" i="1" s="1"/>
  <c r="AC261" i="1"/>
  <c r="AD261" i="1" s="1"/>
  <c r="AC265" i="1"/>
  <c r="AD265" i="1" s="1"/>
  <c r="AC269" i="1"/>
  <c r="AD269" i="1" s="1"/>
  <c r="AE260" i="1"/>
  <c r="AE261" i="1"/>
  <c r="AE265" i="1"/>
  <c r="AE269" i="1"/>
  <c r="AG260" i="1"/>
  <c r="AG261" i="1"/>
  <c r="AG265" i="1"/>
  <c r="AG269" i="1"/>
  <c r="AJ269" i="1" s="1"/>
  <c r="AL260" i="1"/>
  <c r="AM260" i="1" s="1"/>
  <c r="AL261" i="1"/>
  <c r="AM261" i="1" s="1"/>
  <c r="AL265" i="1"/>
  <c r="AM265" i="1" s="1"/>
  <c r="AL269" i="1"/>
  <c r="AM269" i="1" s="1"/>
  <c r="AN260" i="1"/>
  <c r="AO260" i="1" s="1"/>
  <c r="AN261" i="1"/>
  <c r="AO261" i="1" s="1"/>
  <c r="AN265" i="1"/>
  <c r="AO265" i="1" s="1"/>
  <c r="AN269" i="1"/>
  <c r="AO269" i="1" s="1"/>
  <c r="AQ260" i="1"/>
  <c r="AR260" i="1" s="1"/>
  <c r="AQ261" i="1"/>
  <c r="AR261" i="1" s="1"/>
  <c r="AQ265" i="1"/>
  <c r="AR265" i="1" s="1"/>
  <c r="AQ269" i="1"/>
  <c r="AR269" i="1" s="1"/>
  <c r="AW260" i="1"/>
  <c r="AF260" i="1" s="1"/>
  <c r="AW261" i="1"/>
  <c r="AX261" i="1" s="1"/>
  <c r="AW265" i="1"/>
  <c r="AX265" i="1" s="1"/>
  <c r="AW269" i="1"/>
  <c r="AX269" i="1" s="1"/>
  <c r="AY260" i="1"/>
  <c r="AZ260" i="1" s="1"/>
  <c r="AY261" i="1"/>
  <c r="AZ261" i="1" s="1"/>
  <c r="AY265" i="1"/>
  <c r="AZ265" i="1" s="1"/>
  <c r="AY269" i="1"/>
  <c r="AZ269" i="1" s="1"/>
  <c r="BE260" i="1"/>
  <c r="BE261" i="1"/>
  <c r="BE265" i="1"/>
  <c r="BE269" i="1"/>
  <c r="BF260" i="1"/>
  <c r="BF261" i="1"/>
  <c r="BF265" i="1"/>
  <c r="BF269" i="1"/>
  <c r="Z264" i="1"/>
  <c r="AA264" i="1"/>
  <c r="AS264" i="1" s="1"/>
  <c r="AB264" i="1"/>
  <c r="AC264" i="1"/>
  <c r="AD264" i="1" s="1"/>
  <c r="AE264" i="1"/>
  <c r="AG264" i="1"/>
  <c r="AL264" i="1"/>
  <c r="AM264" i="1" s="1"/>
  <c r="AN264" i="1"/>
  <c r="AO264" i="1" s="1"/>
  <c r="AQ264" i="1"/>
  <c r="AR264" i="1" s="1"/>
  <c r="AW264" i="1"/>
  <c r="BA264" i="1" s="1"/>
  <c r="AY264" i="1"/>
  <c r="AZ264" i="1" s="1"/>
  <c r="BE264" i="1"/>
  <c r="BF264" i="1"/>
  <c r="Z189" i="1"/>
  <c r="AA189" i="1"/>
  <c r="W189" i="1" s="1"/>
  <c r="AB189" i="1"/>
  <c r="AC189" i="1"/>
  <c r="AD189" i="1" s="1"/>
  <c r="AE189" i="1"/>
  <c r="AG189" i="1"/>
  <c r="AL189" i="1"/>
  <c r="AM189" i="1" s="1"/>
  <c r="AN189" i="1"/>
  <c r="AO189" i="1" s="1"/>
  <c r="AQ189" i="1"/>
  <c r="AR189" i="1" s="1"/>
  <c r="AW189" i="1"/>
  <c r="AF189" i="1" s="1"/>
  <c r="AY189" i="1"/>
  <c r="AZ189" i="1" s="1"/>
  <c r="BE189" i="1"/>
  <c r="BF189" i="1"/>
  <c r="Z220" i="1"/>
  <c r="Z221" i="1"/>
  <c r="Z239" i="1"/>
  <c r="AA220" i="1"/>
  <c r="AS220" i="1" s="1"/>
  <c r="AT220" i="1" s="1"/>
  <c r="AA221" i="1"/>
  <c r="W221" i="1" s="1"/>
  <c r="AA239" i="1"/>
  <c r="X239" i="1" s="1"/>
  <c r="AB220" i="1"/>
  <c r="AB221" i="1"/>
  <c r="AB239" i="1"/>
  <c r="AC220" i="1"/>
  <c r="AD220" i="1" s="1"/>
  <c r="AC221" i="1"/>
  <c r="AD221" i="1" s="1"/>
  <c r="AC239" i="1"/>
  <c r="AD239" i="1" s="1"/>
  <c r="AE220" i="1"/>
  <c r="AE221" i="1"/>
  <c r="AE239" i="1"/>
  <c r="AG220" i="1"/>
  <c r="AG221" i="1"/>
  <c r="AJ221" i="1" s="1"/>
  <c r="AG239" i="1"/>
  <c r="AL220" i="1"/>
  <c r="AP220" i="1" s="1"/>
  <c r="AL221" i="1"/>
  <c r="AP221" i="1" s="1"/>
  <c r="AL239" i="1"/>
  <c r="AM239" i="1" s="1"/>
  <c r="AN220" i="1"/>
  <c r="AO220" i="1" s="1"/>
  <c r="AN221" i="1"/>
  <c r="AO221" i="1" s="1"/>
  <c r="AN239" i="1"/>
  <c r="AO239" i="1" s="1"/>
  <c r="AQ220" i="1"/>
  <c r="AR220" i="1" s="1"/>
  <c r="AQ221" i="1"/>
  <c r="AR221" i="1" s="1"/>
  <c r="AQ239" i="1"/>
  <c r="AR239" i="1" s="1"/>
  <c r="AW220" i="1"/>
  <c r="AF220" i="1" s="1"/>
  <c r="AW221" i="1"/>
  <c r="AX221" i="1" s="1"/>
  <c r="AW239" i="1"/>
  <c r="AX239" i="1" s="1"/>
  <c r="AY220" i="1"/>
  <c r="AZ220" i="1" s="1"/>
  <c r="AY221" i="1"/>
  <c r="AZ221" i="1" s="1"/>
  <c r="AY239" i="1"/>
  <c r="AZ239" i="1" s="1"/>
  <c r="BE220" i="1"/>
  <c r="BE221" i="1"/>
  <c r="BE239" i="1"/>
  <c r="BF220" i="1"/>
  <c r="BF221" i="1"/>
  <c r="BF239" i="1"/>
  <c r="Z163" i="1"/>
  <c r="Z164" i="1"/>
  <c r="Z165" i="1"/>
  <c r="Z166" i="1"/>
  <c r="Z209" i="1"/>
  <c r="AA163" i="1"/>
  <c r="W163" i="1" s="1"/>
  <c r="AA164" i="1"/>
  <c r="X164" i="1" s="1"/>
  <c r="AA165" i="1"/>
  <c r="AS165" i="1" s="1"/>
  <c r="AA166" i="1"/>
  <c r="AS166" i="1" s="1"/>
  <c r="AA209" i="1"/>
  <c r="AS209" i="1" s="1"/>
  <c r="AB163" i="1"/>
  <c r="AB164" i="1"/>
  <c r="AB165" i="1"/>
  <c r="AB166" i="1"/>
  <c r="AB209" i="1"/>
  <c r="AC163" i="1"/>
  <c r="AD163" i="1" s="1"/>
  <c r="AC164" i="1"/>
  <c r="AD164" i="1" s="1"/>
  <c r="AC165" i="1"/>
  <c r="AD165" i="1" s="1"/>
  <c r="AC166" i="1"/>
  <c r="AD166" i="1" s="1"/>
  <c r="AC209" i="1"/>
  <c r="AD209" i="1" s="1"/>
  <c r="AE163" i="1"/>
  <c r="AE164" i="1"/>
  <c r="AE165" i="1"/>
  <c r="AE166" i="1"/>
  <c r="AE209" i="1"/>
  <c r="AG163" i="1"/>
  <c r="AG164" i="1"/>
  <c r="AG165" i="1"/>
  <c r="AG166" i="1"/>
  <c r="AG209" i="1"/>
  <c r="AL163" i="1"/>
  <c r="AM163" i="1" s="1"/>
  <c r="AL164" i="1"/>
  <c r="AP164" i="1" s="1"/>
  <c r="AL165" i="1"/>
  <c r="AP165" i="1" s="1"/>
  <c r="AL166" i="1"/>
  <c r="AP166" i="1" s="1"/>
  <c r="AL209" i="1"/>
  <c r="AP209" i="1" s="1"/>
  <c r="AN163" i="1"/>
  <c r="AO163" i="1" s="1"/>
  <c r="AN164" i="1"/>
  <c r="AO164" i="1" s="1"/>
  <c r="AN165" i="1"/>
  <c r="AO165" i="1" s="1"/>
  <c r="AN166" i="1"/>
  <c r="AO166" i="1" s="1"/>
  <c r="AN209" i="1"/>
  <c r="AO209" i="1" s="1"/>
  <c r="AQ163" i="1"/>
  <c r="AR163" i="1" s="1"/>
  <c r="AQ164" i="1"/>
  <c r="AR164" i="1" s="1"/>
  <c r="AQ165" i="1"/>
  <c r="AR165" i="1" s="1"/>
  <c r="AQ166" i="1"/>
  <c r="AR166" i="1" s="1"/>
  <c r="AQ209" i="1"/>
  <c r="AR209" i="1" s="1"/>
  <c r="AW163" i="1"/>
  <c r="AF163" i="1" s="1"/>
  <c r="AW164" i="1"/>
  <c r="BA164" i="1" s="1"/>
  <c r="AW165" i="1"/>
  <c r="BA165" i="1" s="1"/>
  <c r="AW166" i="1"/>
  <c r="AF166" i="1" s="1"/>
  <c r="AW209" i="1"/>
  <c r="AF209" i="1" s="1"/>
  <c r="AY163" i="1"/>
  <c r="AZ163" i="1" s="1"/>
  <c r="AY164" i="1"/>
  <c r="AZ164" i="1" s="1"/>
  <c r="AY165" i="1"/>
  <c r="AZ165" i="1" s="1"/>
  <c r="AY166" i="1"/>
  <c r="AZ166" i="1" s="1"/>
  <c r="AY209" i="1"/>
  <c r="AZ209" i="1" s="1"/>
  <c r="BE163" i="1"/>
  <c r="BE164" i="1"/>
  <c r="BE165" i="1"/>
  <c r="BE166" i="1"/>
  <c r="BE209" i="1"/>
  <c r="BF163" i="1"/>
  <c r="BF164" i="1"/>
  <c r="BF165" i="1"/>
  <c r="BF166" i="1"/>
  <c r="BF209" i="1"/>
  <c r="Z82" i="1"/>
  <c r="AA82" i="1"/>
  <c r="AS82" i="1" s="1"/>
  <c r="AT82" i="1" s="1"/>
  <c r="AB82" i="1"/>
  <c r="AC82" i="1"/>
  <c r="AD82" i="1" s="1"/>
  <c r="AE82" i="1"/>
  <c r="AG82" i="1"/>
  <c r="AL82" i="1"/>
  <c r="AM82" i="1" s="1"/>
  <c r="AN82" i="1"/>
  <c r="AO82" i="1" s="1"/>
  <c r="AQ82" i="1"/>
  <c r="AR82" i="1" s="1"/>
  <c r="AW82" i="1"/>
  <c r="AF82" i="1" s="1"/>
  <c r="AY82" i="1"/>
  <c r="AZ82" i="1" s="1"/>
  <c r="BE82" i="1"/>
  <c r="BF82" i="1"/>
  <c r="AL56" i="1"/>
  <c r="AP56" i="1" s="1"/>
  <c r="Z45" i="1"/>
  <c r="Z47" i="1"/>
  <c r="Z46" i="1"/>
  <c r="Z49" i="1"/>
  <c r="Z48" i="1"/>
  <c r="Z50" i="1"/>
  <c r="Z54" i="1"/>
  <c r="Z51" i="1"/>
  <c r="Z52" i="1"/>
  <c r="Z53" i="1"/>
  <c r="Z55" i="1"/>
  <c r="Z56" i="1"/>
  <c r="Z59" i="1"/>
  <c r="Z58" i="1"/>
  <c r="Z57" i="1"/>
  <c r="Z60" i="1"/>
  <c r="Z61" i="1"/>
  <c r="Z62" i="1"/>
  <c r="Z63" i="1"/>
  <c r="Z65" i="1"/>
  <c r="Z64" i="1"/>
  <c r="Z66" i="1"/>
  <c r="Z67" i="1"/>
  <c r="Z68" i="1"/>
  <c r="Z69" i="1"/>
  <c r="Z70" i="1"/>
  <c r="Z71" i="1"/>
  <c r="Z72" i="1"/>
  <c r="Z73" i="1"/>
  <c r="Z75" i="1"/>
  <c r="Z76" i="1"/>
  <c r="Z77" i="1"/>
  <c r="Z74" i="1"/>
  <c r="Z78" i="1"/>
  <c r="Z79" i="1"/>
  <c r="Z80" i="1"/>
  <c r="Z81" i="1"/>
  <c r="Z83" i="1"/>
  <c r="Z84" i="1"/>
  <c r="Z85" i="1"/>
  <c r="Z88" i="1"/>
  <c r="Z86" i="1"/>
  <c r="Z87" i="1"/>
  <c r="Z89" i="1"/>
  <c r="Z90" i="1"/>
  <c r="Z91" i="1"/>
  <c r="Z92" i="1"/>
  <c r="Z93" i="1"/>
  <c r="Z94" i="1"/>
  <c r="Z95" i="1"/>
  <c r="Z96" i="1"/>
  <c r="Z97" i="1"/>
  <c r="Z99" i="1"/>
  <c r="Z98" i="1"/>
  <c r="Z100" i="1"/>
  <c r="Z101" i="1"/>
  <c r="Z102" i="1"/>
  <c r="Z103" i="1"/>
  <c r="Z104" i="1"/>
  <c r="Z105" i="1"/>
  <c r="Z106" i="1"/>
  <c r="Z107" i="1"/>
  <c r="Z108" i="1"/>
  <c r="Z109" i="1"/>
  <c r="Z110" i="1"/>
  <c r="Z111" i="1"/>
  <c r="Z113" i="1"/>
  <c r="Z112" i="1"/>
  <c r="Z114" i="1"/>
  <c r="Z115" i="1"/>
  <c r="Z116" i="1"/>
  <c r="Z117" i="1"/>
  <c r="Z118" i="1"/>
  <c r="Z119" i="1"/>
  <c r="Z120" i="1"/>
  <c r="Z121" i="1"/>
  <c r="Z122" i="1"/>
  <c r="Z124" i="1"/>
  <c r="Z123" i="1"/>
  <c r="Z125" i="1"/>
  <c r="Z126" i="1"/>
  <c r="Z127" i="1"/>
  <c r="Z128" i="1"/>
  <c r="Z129" i="1"/>
  <c r="Z130" i="1"/>
  <c r="Z131" i="1"/>
  <c r="Z132" i="1"/>
  <c r="Z133" i="1"/>
  <c r="Z134" i="1"/>
  <c r="Z135" i="1"/>
  <c r="Z136" i="1"/>
  <c r="Z138" i="1"/>
  <c r="Z139" i="1"/>
  <c r="Z137" i="1"/>
  <c r="Z141" i="1"/>
  <c r="Z142" i="1"/>
  <c r="Z143" i="1"/>
  <c r="Z140" i="1"/>
  <c r="Z146" i="1"/>
  <c r="Z145" i="1"/>
  <c r="Z144" i="1"/>
  <c r="Z147" i="1"/>
  <c r="Z148" i="1"/>
  <c r="Z149" i="1"/>
  <c r="Z154" i="1"/>
  <c r="Z153" i="1"/>
  <c r="Z150" i="1"/>
  <c r="Z151" i="1"/>
  <c r="Z152" i="1"/>
  <c r="Z155" i="1"/>
  <c r="Z156" i="1"/>
  <c r="Z157" i="1"/>
  <c r="Z158" i="1"/>
  <c r="Z159" i="1"/>
  <c r="Z160" i="1"/>
  <c r="Z161" i="1"/>
  <c r="Z162" i="1"/>
  <c r="AA45" i="1"/>
  <c r="W45" i="1" s="1"/>
  <c r="AA47" i="1"/>
  <c r="W47" i="1" s="1"/>
  <c r="AA46" i="1"/>
  <c r="W46" i="1" s="1"/>
  <c r="AA49" i="1"/>
  <c r="X49" i="1" s="1"/>
  <c r="AA48" i="1"/>
  <c r="X48" i="1" s="1"/>
  <c r="AA50" i="1"/>
  <c r="X50" i="1" s="1"/>
  <c r="AA54" i="1"/>
  <c r="X54" i="1" s="1"/>
  <c r="AA51" i="1"/>
  <c r="X51" i="1" s="1"/>
  <c r="AA52" i="1"/>
  <c r="W52" i="1" s="1"/>
  <c r="AA53" i="1"/>
  <c r="W53" i="1" s="1"/>
  <c r="AA55" i="1"/>
  <c r="W55" i="1" s="1"/>
  <c r="AA56" i="1"/>
  <c r="X56" i="1" s="1"/>
  <c r="AA59" i="1"/>
  <c r="X59" i="1" s="1"/>
  <c r="AA58" i="1"/>
  <c r="X58" i="1" s="1"/>
  <c r="AA57" i="1"/>
  <c r="X57" i="1" s="1"/>
  <c r="AA60" i="1"/>
  <c r="X60" i="1" s="1"/>
  <c r="AA61" i="1"/>
  <c r="W61" i="1" s="1"/>
  <c r="AA62" i="1"/>
  <c r="W62" i="1" s="1"/>
  <c r="AA63" i="1"/>
  <c r="W63" i="1" s="1"/>
  <c r="AA65" i="1"/>
  <c r="X65" i="1" s="1"/>
  <c r="AA64" i="1"/>
  <c r="X64" i="1" s="1"/>
  <c r="AA66" i="1"/>
  <c r="X66" i="1" s="1"/>
  <c r="AA67" i="1"/>
  <c r="X67" i="1" s="1"/>
  <c r="AA68" i="1"/>
  <c r="X68" i="1" s="1"/>
  <c r="AA69" i="1"/>
  <c r="W69" i="1" s="1"/>
  <c r="AA70" i="1"/>
  <c r="W70" i="1" s="1"/>
  <c r="AA71" i="1"/>
  <c r="W71" i="1" s="1"/>
  <c r="AA72" i="1"/>
  <c r="X72" i="1" s="1"/>
  <c r="AA73" i="1"/>
  <c r="X73" i="1" s="1"/>
  <c r="AA75" i="1"/>
  <c r="X75" i="1" s="1"/>
  <c r="AA76" i="1"/>
  <c r="X76" i="1" s="1"/>
  <c r="AA77" i="1"/>
  <c r="X77" i="1" s="1"/>
  <c r="AA74" i="1"/>
  <c r="W74" i="1" s="1"/>
  <c r="AA78" i="1"/>
  <c r="W78" i="1" s="1"/>
  <c r="AA79" i="1"/>
  <c r="W79" i="1" s="1"/>
  <c r="AA80" i="1"/>
  <c r="X80" i="1" s="1"/>
  <c r="AA81" i="1"/>
  <c r="X81" i="1" s="1"/>
  <c r="AA83" i="1"/>
  <c r="X83" i="1" s="1"/>
  <c r="AA84" i="1"/>
  <c r="X84" i="1" s="1"/>
  <c r="AA85" i="1"/>
  <c r="X85" i="1" s="1"/>
  <c r="AA88" i="1"/>
  <c r="W88" i="1" s="1"/>
  <c r="AA86" i="1"/>
  <c r="W86" i="1" s="1"/>
  <c r="AA87" i="1"/>
  <c r="W87" i="1" s="1"/>
  <c r="AA89" i="1"/>
  <c r="X89" i="1" s="1"/>
  <c r="AA90" i="1"/>
  <c r="X90" i="1" s="1"/>
  <c r="AA91" i="1"/>
  <c r="X91" i="1" s="1"/>
  <c r="AA92" i="1"/>
  <c r="X92" i="1" s="1"/>
  <c r="AA93" i="1"/>
  <c r="X93" i="1" s="1"/>
  <c r="AA94" i="1"/>
  <c r="W94" i="1" s="1"/>
  <c r="AA95" i="1"/>
  <c r="W95" i="1" s="1"/>
  <c r="AA96" i="1"/>
  <c r="W96" i="1" s="1"/>
  <c r="AA97" i="1"/>
  <c r="X97" i="1" s="1"/>
  <c r="AA99" i="1"/>
  <c r="X99" i="1" s="1"/>
  <c r="AA98" i="1"/>
  <c r="X98" i="1" s="1"/>
  <c r="AA100" i="1"/>
  <c r="X100" i="1" s="1"/>
  <c r="AA101" i="1"/>
  <c r="X101" i="1" s="1"/>
  <c r="AA102" i="1"/>
  <c r="W102" i="1" s="1"/>
  <c r="AA103" i="1"/>
  <c r="W103" i="1" s="1"/>
  <c r="AA104" i="1"/>
  <c r="W104" i="1" s="1"/>
  <c r="AA105" i="1"/>
  <c r="X105" i="1" s="1"/>
  <c r="AA106" i="1"/>
  <c r="X106" i="1" s="1"/>
  <c r="AA107" i="1"/>
  <c r="X107" i="1" s="1"/>
  <c r="AA108" i="1"/>
  <c r="X108" i="1" s="1"/>
  <c r="AA109" i="1"/>
  <c r="X109" i="1" s="1"/>
  <c r="AA110" i="1"/>
  <c r="W110" i="1" s="1"/>
  <c r="AA111" i="1"/>
  <c r="W111" i="1" s="1"/>
  <c r="AA113" i="1"/>
  <c r="W113" i="1" s="1"/>
  <c r="AA112" i="1"/>
  <c r="X112" i="1" s="1"/>
  <c r="AA114" i="1"/>
  <c r="X114" i="1" s="1"/>
  <c r="AA115" i="1"/>
  <c r="X115" i="1" s="1"/>
  <c r="AA116" i="1"/>
  <c r="X116" i="1" s="1"/>
  <c r="AA117" i="1"/>
  <c r="X117" i="1" s="1"/>
  <c r="AA118" i="1"/>
  <c r="W118" i="1" s="1"/>
  <c r="AA119" i="1"/>
  <c r="W119" i="1" s="1"/>
  <c r="AA120" i="1"/>
  <c r="W120" i="1" s="1"/>
  <c r="AA121" i="1"/>
  <c r="X121" i="1" s="1"/>
  <c r="AA122" i="1"/>
  <c r="X122" i="1" s="1"/>
  <c r="AA124" i="1"/>
  <c r="X124" i="1" s="1"/>
  <c r="AA123" i="1"/>
  <c r="X123" i="1" s="1"/>
  <c r="AA125" i="1"/>
  <c r="X125" i="1" s="1"/>
  <c r="AA126" i="1"/>
  <c r="W126" i="1" s="1"/>
  <c r="AA127" i="1"/>
  <c r="W127" i="1" s="1"/>
  <c r="AA128" i="1"/>
  <c r="W128" i="1" s="1"/>
  <c r="AA129" i="1"/>
  <c r="X129" i="1" s="1"/>
  <c r="AA130" i="1"/>
  <c r="X130" i="1" s="1"/>
  <c r="AA131" i="1"/>
  <c r="X131" i="1" s="1"/>
  <c r="AA132" i="1"/>
  <c r="X132" i="1" s="1"/>
  <c r="AA133" i="1"/>
  <c r="X133" i="1" s="1"/>
  <c r="AA134" i="1"/>
  <c r="W134" i="1" s="1"/>
  <c r="AA135" i="1"/>
  <c r="W135" i="1" s="1"/>
  <c r="AA136" i="1"/>
  <c r="W136" i="1" s="1"/>
  <c r="AA138" i="1"/>
  <c r="X138" i="1" s="1"/>
  <c r="AA139" i="1"/>
  <c r="X139" i="1" s="1"/>
  <c r="AA137" i="1"/>
  <c r="X137" i="1" s="1"/>
  <c r="AA141" i="1"/>
  <c r="X141" i="1" s="1"/>
  <c r="AA142" i="1"/>
  <c r="X142" i="1" s="1"/>
  <c r="AA143" i="1"/>
  <c r="W143" i="1" s="1"/>
  <c r="AA140" i="1"/>
  <c r="W140" i="1" s="1"/>
  <c r="AA146" i="1"/>
  <c r="W146" i="1" s="1"/>
  <c r="AA145" i="1"/>
  <c r="X145" i="1" s="1"/>
  <c r="AA144" i="1"/>
  <c r="X144" i="1" s="1"/>
  <c r="AA147" i="1"/>
  <c r="X147" i="1" s="1"/>
  <c r="AA148" i="1"/>
  <c r="X148" i="1" s="1"/>
  <c r="AA149" i="1"/>
  <c r="X149" i="1" s="1"/>
  <c r="AA154" i="1"/>
  <c r="W154" i="1" s="1"/>
  <c r="AA153" i="1"/>
  <c r="W153" i="1" s="1"/>
  <c r="AA150" i="1"/>
  <c r="W150" i="1" s="1"/>
  <c r="AA151" i="1"/>
  <c r="X151" i="1" s="1"/>
  <c r="AA152" i="1"/>
  <c r="X152" i="1" s="1"/>
  <c r="AA155" i="1"/>
  <c r="X155" i="1" s="1"/>
  <c r="AA156" i="1"/>
  <c r="X156" i="1" s="1"/>
  <c r="AA157" i="1"/>
  <c r="X157" i="1" s="1"/>
  <c r="AA158" i="1"/>
  <c r="W158" i="1" s="1"/>
  <c r="AA159" i="1"/>
  <c r="W159" i="1" s="1"/>
  <c r="AA160" i="1"/>
  <c r="W160" i="1" s="1"/>
  <c r="AA161" i="1"/>
  <c r="X161" i="1" s="1"/>
  <c r="AA162" i="1"/>
  <c r="X162" i="1" s="1"/>
  <c r="AB45" i="1"/>
  <c r="AB47" i="1"/>
  <c r="AB46" i="1"/>
  <c r="AB49" i="1"/>
  <c r="AB48" i="1"/>
  <c r="AB50" i="1"/>
  <c r="AB54" i="1"/>
  <c r="AB51" i="1"/>
  <c r="AB52" i="1"/>
  <c r="AB53" i="1"/>
  <c r="AB55" i="1"/>
  <c r="AB56" i="1"/>
  <c r="AB59" i="1"/>
  <c r="AB58" i="1"/>
  <c r="AB57" i="1"/>
  <c r="AB60" i="1"/>
  <c r="AB61" i="1"/>
  <c r="AB62" i="1"/>
  <c r="AB63" i="1"/>
  <c r="AB65" i="1"/>
  <c r="AB64" i="1"/>
  <c r="AB66" i="1"/>
  <c r="AB67" i="1"/>
  <c r="AB68" i="1"/>
  <c r="AB69" i="1"/>
  <c r="AB70" i="1"/>
  <c r="AB71" i="1"/>
  <c r="AB72" i="1"/>
  <c r="AB73" i="1"/>
  <c r="AB75" i="1"/>
  <c r="AB76" i="1"/>
  <c r="AB77" i="1"/>
  <c r="AB74" i="1"/>
  <c r="AB78" i="1"/>
  <c r="AB79" i="1"/>
  <c r="AB80" i="1"/>
  <c r="AB81" i="1"/>
  <c r="AB83" i="1"/>
  <c r="AB84" i="1"/>
  <c r="AB85" i="1"/>
  <c r="AB88" i="1"/>
  <c r="AB86" i="1"/>
  <c r="AB87" i="1"/>
  <c r="AB89" i="1"/>
  <c r="AB90" i="1"/>
  <c r="AB91" i="1"/>
  <c r="AB92" i="1"/>
  <c r="AB93" i="1"/>
  <c r="AB94" i="1"/>
  <c r="AB95" i="1"/>
  <c r="AB96" i="1"/>
  <c r="AB97" i="1"/>
  <c r="AB99" i="1"/>
  <c r="AB98" i="1"/>
  <c r="AB100" i="1"/>
  <c r="AB101" i="1"/>
  <c r="AB102" i="1"/>
  <c r="AB103" i="1"/>
  <c r="AB104" i="1"/>
  <c r="AB105" i="1"/>
  <c r="AB106" i="1"/>
  <c r="AB107" i="1"/>
  <c r="AB108" i="1"/>
  <c r="AB109" i="1"/>
  <c r="AB110" i="1"/>
  <c r="AB111" i="1"/>
  <c r="AB113" i="1"/>
  <c r="AB112" i="1"/>
  <c r="AB114" i="1"/>
  <c r="AB115" i="1"/>
  <c r="AB116" i="1"/>
  <c r="AB117" i="1"/>
  <c r="AB118" i="1"/>
  <c r="AB119" i="1"/>
  <c r="AB120" i="1"/>
  <c r="AB121" i="1"/>
  <c r="AB122" i="1"/>
  <c r="AB124" i="1"/>
  <c r="AB123" i="1"/>
  <c r="AB125" i="1"/>
  <c r="AB126" i="1"/>
  <c r="AB127" i="1"/>
  <c r="AB128" i="1"/>
  <c r="AB129" i="1"/>
  <c r="AB130" i="1"/>
  <c r="AB131" i="1"/>
  <c r="AB132" i="1"/>
  <c r="AB133" i="1"/>
  <c r="AB134" i="1"/>
  <c r="AB135" i="1"/>
  <c r="AB136" i="1"/>
  <c r="AB138" i="1"/>
  <c r="AB139" i="1"/>
  <c r="AB137" i="1"/>
  <c r="AB141" i="1"/>
  <c r="AB142" i="1"/>
  <c r="AB143" i="1"/>
  <c r="AB140" i="1"/>
  <c r="AB146" i="1"/>
  <c r="AB145" i="1"/>
  <c r="AB144" i="1"/>
  <c r="AB147" i="1"/>
  <c r="AB148" i="1"/>
  <c r="AB149" i="1"/>
  <c r="AB154" i="1"/>
  <c r="AB153" i="1"/>
  <c r="AB150" i="1"/>
  <c r="AB151" i="1"/>
  <c r="AB152" i="1"/>
  <c r="AB155" i="1"/>
  <c r="AB156" i="1"/>
  <c r="AB157" i="1"/>
  <c r="AB158" i="1"/>
  <c r="AB159" i="1"/>
  <c r="AB160" i="1"/>
  <c r="AB161" i="1"/>
  <c r="AB162" i="1"/>
  <c r="AC45" i="1"/>
  <c r="AD45" i="1" s="1"/>
  <c r="AC47" i="1"/>
  <c r="AD47" i="1" s="1"/>
  <c r="AC46" i="1"/>
  <c r="AD46" i="1" s="1"/>
  <c r="AC49" i="1"/>
  <c r="AD49" i="1" s="1"/>
  <c r="AC48" i="1"/>
  <c r="AD48" i="1" s="1"/>
  <c r="AC50" i="1"/>
  <c r="AD50" i="1" s="1"/>
  <c r="AC54" i="1"/>
  <c r="AD54" i="1" s="1"/>
  <c r="AC51" i="1"/>
  <c r="AD51" i="1" s="1"/>
  <c r="AC52" i="1"/>
  <c r="AD52" i="1" s="1"/>
  <c r="AC53" i="1"/>
  <c r="AD53" i="1" s="1"/>
  <c r="AC55" i="1"/>
  <c r="AD55" i="1" s="1"/>
  <c r="AC56" i="1"/>
  <c r="AD56" i="1" s="1"/>
  <c r="AC59" i="1"/>
  <c r="AD59" i="1" s="1"/>
  <c r="AC58" i="1"/>
  <c r="AD58" i="1" s="1"/>
  <c r="AC57" i="1"/>
  <c r="AD57" i="1" s="1"/>
  <c r="AC60" i="1"/>
  <c r="AD60" i="1" s="1"/>
  <c r="AC61" i="1"/>
  <c r="AD61" i="1" s="1"/>
  <c r="AC62" i="1"/>
  <c r="AD62" i="1" s="1"/>
  <c r="AC63" i="1"/>
  <c r="AD63" i="1" s="1"/>
  <c r="AC65" i="1"/>
  <c r="AD65" i="1" s="1"/>
  <c r="AC64" i="1"/>
  <c r="AD64" i="1" s="1"/>
  <c r="AC66" i="1"/>
  <c r="AD66" i="1" s="1"/>
  <c r="AC67" i="1"/>
  <c r="AD67" i="1" s="1"/>
  <c r="AC68" i="1"/>
  <c r="AD68" i="1" s="1"/>
  <c r="AC69" i="1"/>
  <c r="AD69" i="1" s="1"/>
  <c r="AC70" i="1"/>
  <c r="AD70" i="1" s="1"/>
  <c r="AC71" i="1"/>
  <c r="AD71" i="1" s="1"/>
  <c r="AC72" i="1"/>
  <c r="AD72" i="1" s="1"/>
  <c r="AC73" i="1"/>
  <c r="AD73" i="1" s="1"/>
  <c r="AC75" i="1"/>
  <c r="AD75" i="1" s="1"/>
  <c r="AC76" i="1"/>
  <c r="AD76" i="1" s="1"/>
  <c r="AC77" i="1"/>
  <c r="AD77" i="1" s="1"/>
  <c r="AC74" i="1"/>
  <c r="AD74" i="1" s="1"/>
  <c r="AC78" i="1"/>
  <c r="AD78" i="1" s="1"/>
  <c r="AC79" i="1"/>
  <c r="AD79" i="1" s="1"/>
  <c r="AC80" i="1"/>
  <c r="AD80" i="1" s="1"/>
  <c r="AC81" i="1"/>
  <c r="AD81" i="1" s="1"/>
  <c r="AC83" i="1"/>
  <c r="AD83" i="1" s="1"/>
  <c r="AC84" i="1"/>
  <c r="AD84" i="1" s="1"/>
  <c r="AC85" i="1"/>
  <c r="AD85" i="1" s="1"/>
  <c r="AC88" i="1"/>
  <c r="AD88" i="1" s="1"/>
  <c r="AC86" i="1"/>
  <c r="AD86" i="1" s="1"/>
  <c r="AC87" i="1"/>
  <c r="AD87" i="1" s="1"/>
  <c r="AC89" i="1"/>
  <c r="AD89" i="1" s="1"/>
  <c r="AC90" i="1"/>
  <c r="AD90" i="1" s="1"/>
  <c r="AC91" i="1"/>
  <c r="AD91" i="1" s="1"/>
  <c r="AC92" i="1"/>
  <c r="AD92" i="1" s="1"/>
  <c r="AC93" i="1"/>
  <c r="AD93" i="1" s="1"/>
  <c r="AC94" i="1"/>
  <c r="AD94" i="1" s="1"/>
  <c r="AC95" i="1"/>
  <c r="AD95" i="1" s="1"/>
  <c r="AC96" i="1"/>
  <c r="AD96" i="1" s="1"/>
  <c r="AC97" i="1"/>
  <c r="AD97" i="1" s="1"/>
  <c r="AC99" i="1"/>
  <c r="AD99" i="1" s="1"/>
  <c r="AC98" i="1"/>
  <c r="AD98" i="1" s="1"/>
  <c r="AC100" i="1"/>
  <c r="AD100" i="1" s="1"/>
  <c r="AC101" i="1"/>
  <c r="AD101" i="1" s="1"/>
  <c r="AC102" i="1"/>
  <c r="AD102" i="1" s="1"/>
  <c r="AC103" i="1"/>
  <c r="AD103" i="1" s="1"/>
  <c r="AC104" i="1"/>
  <c r="AD104" i="1" s="1"/>
  <c r="AC105" i="1"/>
  <c r="AD105" i="1" s="1"/>
  <c r="AC106" i="1"/>
  <c r="AD106" i="1" s="1"/>
  <c r="AC107" i="1"/>
  <c r="AD107" i="1" s="1"/>
  <c r="AC108" i="1"/>
  <c r="AD108" i="1" s="1"/>
  <c r="AC109" i="1"/>
  <c r="AD109" i="1" s="1"/>
  <c r="AC110" i="1"/>
  <c r="AD110" i="1" s="1"/>
  <c r="AC111" i="1"/>
  <c r="AD111" i="1" s="1"/>
  <c r="AC113" i="1"/>
  <c r="AD113" i="1" s="1"/>
  <c r="AC112" i="1"/>
  <c r="AD112" i="1" s="1"/>
  <c r="AC114" i="1"/>
  <c r="AD114" i="1" s="1"/>
  <c r="AC115" i="1"/>
  <c r="AD115" i="1" s="1"/>
  <c r="AC116" i="1"/>
  <c r="AD116" i="1" s="1"/>
  <c r="AC117" i="1"/>
  <c r="AD117" i="1" s="1"/>
  <c r="AC118" i="1"/>
  <c r="AD118" i="1" s="1"/>
  <c r="AC119" i="1"/>
  <c r="AD119" i="1" s="1"/>
  <c r="AC120" i="1"/>
  <c r="AD120" i="1" s="1"/>
  <c r="AC121" i="1"/>
  <c r="AD121" i="1" s="1"/>
  <c r="AC122" i="1"/>
  <c r="AD122" i="1" s="1"/>
  <c r="AC124" i="1"/>
  <c r="AD124" i="1" s="1"/>
  <c r="AC123" i="1"/>
  <c r="AD123" i="1" s="1"/>
  <c r="AC125" i="1"/>
  <c r="AD125" i="1" s="1"/>
  <c r="AC126" i="1"/>
  <c r="AD126" i="1" s="1"/>
  <c r="AC127" i="1"/>
  <c r="AD127" i="1" s="1"/>
  <c r="AC128" i="1"/>
  <c r="AD128" i="1" s="1"/>
  <c r="AC129" i="1"/>
  <c r="AD129" i="1" s="1"/>
  <c r="AC130" i="1"/>
  <c r="AD130" i="1" s="1"/>
  <c r="AC131" i="1"/>
  <c r="AD131" i="1" s="1"/>
  <c r="AC132" i="1"/>
  <c r="AD132" i="1" s="1"/>
  <c r="AC133" i="1"/>
  <c r="AD133" i="1" s="1"/>
  <c r="AC134" i="1"/>
  <c r="AD134" i="1" s="1"/>
  <c r="AC135" i="1"/>
  <c r="AD135" i="1" s="1"/>
  <c r="AC136" i="1"/>
  <c r="AD136" i="1" s="1"/>
  <c r="AC138" i="1"/>
  <c r="AD138" i="1" s="1"/>
  <c r="AC139" i="1"/>
  <c r="AD139" i="1" s="1"/>
  <c r="AC137" i="1"/>
  <c r="AD137" i="1" s="1"/>
  <c r="AC141" i="1"/>
  <c r="AD141" i="1" s="1"/>
  <c r="AC142" i="1"/>
  <c r="AD142" i="1" s="1"/>
  <c r="AC143" i="1"/>
  <c r="AD143" i="1" s="1"/>
  <c r="AC140" i="1"/>
  <c r="AD140" i="1" s="1"/>
  <c r="AC146" i="1"/>
  <c r="AD146" i="1" s="1"/>
  <c r="AC145" i="1"/>
  <c r="AD145" i="1" s="1"/>
  <c r="AC144" i="1"/>
  <c r="AD144" i="1" s="1"/>
  <c r="AC147" i="1"/>
  <c r="AD147" i="1" s="1"/>
  <c r="AC148" i="1"/>
  <c r="AD148" i="1" s="1"/>
  <c r="AC149" i="1"/>
  <c r="AD149" i="1" s="1"/>
  <c r="AC154" i="1"/>
  <c r="AD154" i="1" s="1"/>
  <c r="AC153" i="1"/>
  <c r="AD153" i="1" s="1"/>
  <c r="AC150" i="1"/>
  <c r="AD150" i="1" s="1"/>
  <c r="AC151" i="1"/>
  <c r="AD151" i="1" s="1"/>
  <c r="AC152" i="1"/>
  <c r="AD152" i="1" s="1"/>
  <c r="AC155" i="1"/>
  <c r="AD155" i="1" s="1"/>
  <c r="AC156" i="1"/>
  <c r="AD156" i="1" s="1"/>
  <c r="AC157" i="1"/>
  <c r="AD157" i="1" s="1"/>
  <c r="AC158" i="1"/>
  <c r="AD158" i="1" s="1"/>
  <c r="AC159" i="1"/>
  <c r="AD159" i="1" s="1"/>
  <c r="AC160" i="1"/>
  <c r="AD160" i="1" s="1"/>
  <c r="AC161" i="1"/>
  <c r="AD161" i="1" s="1"/>
  <c r="AC162" i="1"/>
  <c r="AD162" i="1" s="1"/>
  <c r="AE45" i="1"/>
  <c r="AE47" i="1"/>
  <c r="AE46" i="1"/>
  <c r="AE49" i="1"/>
  <c r="AE48" i="1"/>
  <c r="AE50" i="1"/>
  <c r="AE54" i="1"/>
  <c r="AE51" i="1"/>
  <c r="AE52" i="1"/>
  <c r="AE53" i="1"/>
  <c r="AE55" i="1"/>
  <c r="AE56" i="1"/>
  <c r="AE59" i="1"/>
  <c r="AE58" i="1"/>
  <c r="AE57" i="1"/>
  <c r="AE60" i="1"/>
  <c r="AE61" i="1"/>
  <c r="AE62" i="1"/>
  <c r="AE63" i="1"/>
  <c r="AE65" i="1"/>
  <c r="AE64" i="1"/>
  <c r="AE66" i="1"/>
  <c r="AE67" i="1"/>
  <c r="AE68" i="1"/>
  <c r="AE69" i="1"/>
  <c r="AE70" i="1"/>
  <c r="AE71" i="1"/>
  <c r="AE72" i="1"/>
  <c r="AE73" i="1"/>
  <c r="AE75" i="1"/>
  <c r="AE76" i="1"/>
  <c r="AE77" i="1"/>
  <c r="AE74" i="1"/>
  <c r="AE78" i="1"/>
  <c r="AE79" i="1"/>
  <c r="AE80" i="1"/>
  <c r="AE81" i="1"/>
  <c r="AE83" i="1"/>
  <c r="AE84" i="1"/>
  <c r="AE85" i="1"/>
  <c r="AE88" i="1"/>
  <c r="AE86" i="1"/>
  <c r="AE87" i="1"/>
  <c r="AE89" i="1"/>
  <c r="AE90" i="1"/>
  <c r="AE91" i="1"/>
  <c r="AE92" i="1"/>
  <c r="AE93" i="1"/>
  <c r="AE94" i="1"/>
  <c r="AE95" i="1"/>
  <c r="AE96" i="1"/>
  <c r="AE97" i="1"/>
  <c r="AE99" i="1"/>
  <c r="AE98" i="1"/>
  <c r="AE100" i="1"/>
  <c r="AE101" i="1"/>
  <c r="AE102" i="1"/>
  <c r="AE103" i="1"/>
  <c r="AE104" i="1"/>
  <c r="AE105" i="1"/>
  <c r="AE106" i="1"/>
  <c r="AE107" i="1"/>
  <c r="AE108" i="1"/>
  <c r="AE109" i="1"/>
  <c r="AE110" i="1"/>
  <c r="AE111" i="1"/>
  <c r="AE113" i="1"/>
  <c r="AE112" i="1"/>
  <c r="AE114" i="1"/>
  <c r="AE115" i="1"/>
  <c r="AE116" i="1"/>
  <c r="AE117" i="1"/>
  <c r="AE118" i="1"/>
  <c r="AE119" i="1"/>
  <c r="AE120" i="1"/>
  <c r="AE121" i="1"/>
  <c r="AE122" i="1"/>
  <c r="AE124" i="1"/>
  <c r="AE123" i="1"/>
  <c r="AE125" i="1"/>
  <c r="AE126" i="1"/>
  <c r="AE127" i="1"/>
  <c r="AE128" i="1"/>
  <c r="AE129" i="1"/>
  <c r="AE130" i="1"/>
  <c r="AE131" i="1"/>
  <c r="AE132" i="1"/>
  <c r="AE133" i="1"/>
  <c r="AE134" i="1"/>
  <c r="AE135" i="1"/>
  <c r="AE136" i="1"/>
  <c r="AE138" i="1"/>
  <c r="AE139" i="1"/>
  <c r="AE137" i="1"/>
  <c r="AE141" i="1"/>
  <c r="AE142" i="1"/>
  <c r="AE143" i="1"/>
  <c r="AE140" i="1"/>
  <c r="AE146" i="1"/>
  <c r="AE145" i="1"/>
  <c r="AE144" i="1"/>
  <c r="AE147" i="1"/>
  <c r="AE148" i="1"/>
  <c r="AE149" i="1"/>
  <c r="AE154" i="1"/>
  <c r="AE153" i="1"/>
  <c r="AE150" i="1"/>
  <c r="AE151" i="1"/>
  <c r="AE152" i="1"/>
  <c r="AE155" i="1"/>
  <c r="AE156" i="1"/>
  <c r="AE157" i="1"/>
  <c r="AE158" i="1"/>
  <c r="AE159" i="1"/>
  <c r="AE160" i="1"/>
  <c r="AE161" i="1"/>
  <c r="AE162" i="1"/>
  <c r="AG45" i="1"/>
  <c r="AG47" i="1"/>
  <c r="AG46" i="1"/>
  <c r="AG49" i="1"/>
  <c r="AG48" i="1"/>
  <c r="AG50" i="1"/>
  <c r="AJ50" i="1" s="1"/>
  <c r="AG54" i="1"/>
  <c r="AG51" i="1"/>
  <c r="AG52" i="1"/>
  <c r="AG53" i="1"/>
  <c r="AG55" i="1"/>
  <c r="AG56" i="1"/>
  <c r="AG59" i="1"/>
  <c r="AG58" i="1"/>
  <c r="AG57" i="1"/>
  <c r="AG60" i="1"/>
  <c r="AG61" i="1"/>
  <c r="AG62" i="1"/>
  <c r="AG63" i="1"/>
  <c r="AG65" i="1"/>
  <c r="AJ65" i="1" s="1"/>
  <c r="AG64" i="1"/>
  <c r="AG66" i="1"/>
  <c r="AJ66" i="1" s="1"/>
  <c r="AG67" i="1"/>
  <c r="AG68" i="1"/>
  <c r="AG69" i="1"/>
  <c r="AG70" i="1"/>
  <c r="AG71" i="1"/>
  <c r="AG72" i="1"/>
  <c r="AG73" i="1"/>
  <c r="AG75" i="1"/>
  <c r="AG76" i="1"/>
  <c r="AG77" i="1"/>
  <c r="AG74" i="1"/>
  <c r="AG78" i="1"/>
  <c r="AG79" i="1"/>
  <c r="AG80" i="1"/>
  <c r="AG81" i="1"/>
  <c r="AG83" i="1"/>
  <c r="AG84" i="1"/>
  <c r="AG85" i="1"/>
  <c r="AG88" i="1"/>
  <c r="AG86" i="1"/>
  <c r="AG87" i="1"/>
  <c r="AG89" i="1"/>
  <c r="AG90" i="1"/>
  <c r="AG91" i="1"/>
  <c r="AG92" i="1"/>
  <c r="AG93" i="1"/>
  <c r="AG94" i="1"/>
  <c r="AG95" i="1"/>
  <c r="AG96" i="1"/>
  <c r="AG97" i="1"/>
  <c r="AG99" i="1"/>
  <c r="AG98" i="1"/>
  <c r="AG100" i="1"/>
  <c r="AG101" i="1"/>
  <c r="AG102" i="1"/>
  <c r="AG103" i="1"/>
  <c r="AG104" i="1"/>
  <c r="AG105" i="1"/>
  <c r="AG106" i="1"/>
  <c r="AJ106" i="1" s="1"/>
  <c r="AG107" i="1"/>
  <c r="AG108" i="1"/>
  <c r="AG109" i="1"/>
  <c r="AJ109" i="1" s="1"/>
  <c r="AG110" i="1"/>
  <c r="AG111" i="1"/>
  <c r="AJ111" i="1" s="1"/>
  <c r="AG113" i="1"/>
  <c r="AG112" i="1"/>
  <c r="AG114" i="1"/>
  <c r="AG115" i="1"/>
  <c r="AG116" i="1"/>
  <c r="AG117" i="1"/>
  <c r="AG118" i="1"/>
  <c r="AG119" i="1"/>
  <c r="AG120" i="1"/>
  <c r="AJ120" i="1" s="1"/>
  <c r="AG121" i="1"/>
  <c r="AJ121" i="1" s="1"/>
  <c r="AG122" i="1"/>
  <c r="AG124" i="1"/>
  <c r="AG123" i="1"/>
  <c r="AG125" i="1"/>
  <c r="AG126" i="1"/>
  <c r="AG127" i="1"/>
  <c r="AG128" i="1"/>
  <c r="AG129" i="1"/>
  <c r="AG130" i="1"/>
  <c r="AG131" i="1"/>
  <c r="AG132" i="1"/>
  <c r="AG133" i="1"/>
  <c r="AG134" i="1"/>
  <c r="AG135" i="1"/>
  <c r="AG136" i="1"/>
  <c r="AG138" i="1"/>
  <c r="AG139" i="1"/>
  <c r="AG137" i="1"/>
  <c r="AG141" i="1"/>
  <c r="AG142" i="1"/>
  <c r="AG143" i="1"/>
  <c r="AG140" i="1"/>
  <c r="AG146" i="1"/>
  <c r="AG145" i="1"/>
  <c r="AG144" i="1"/>
  <c r="AG147" i="1"/>
  <c r="AG148" i="1"/>
  <c r="AG149" i="1"/>
  <c r="AG154" i="1"/>
  <c r="AG153" i="1"/>
  <c r="AG150" i="1"/>
  <c r="AG151" i="1"/>
  <c r="AG152" i="1"/>
  <c r="AG155" i="1"/>
  <c r="AG156" i="1"/>
  <c r="AG157" i="1"/>
  <c r="AG158" i="1"/>
  <c r="AG159" i="1"/>
  <c r="AG160" i="1"/>
  <c r="AG161" i="1"/>
  <c r="AG162" i="1"/>
  <c r="AL45" i="1"/>
  <c r="AP45" i="1" s="1"/>
  <c r="AL47" i="1"/>
  <c r="AM47" i="1" s="1"/>
  <c r="AL46" i="1"/>
  <c r="AP46" i="1" s="1"/>
  <c r="AL49" i="1"/>
  <c r="AP49" i="1" s="1"/>
  <c r="AL48" i="1"/>
  <c r="AP48" i="1" s="1"/>
  <c r="AL50" i="1"/>
  <c r="AL54" i="1"/>
  <c r="AL51" i="1"/>
  <c r="AM51" i="1" s="1"/>
  <c r="AL52" i="1"/>
  <c r="AP52" i="1" s="1"/>
  <c r="AL53" i="1"/>
  <c r="AM53" i="1" s="1"/>
  <c r="AL55" i="1"/>
  <c r="AM55" i="1" s="1"/>
  <c r="AL59" i="1"/>
  <c r="AM59" i="1" s="1"/>
  <c r="AL58" i="1"/>
  <c r="AL57" i="1"/>
  <c r="AL60" i="1"/>
  <c r="AM60" i="1" s="1"/>
  <c r="AL61" i="1"/>
  <c r="AM61" i="1" s="1"/>
  <c r="AL62" i="1"/>
  <c r="AM62" i="1" s="1"/>
  <c r="AL63" i="1"/>
  <c r="AP63" i="1" s="1"/>
  <c r="AL65" i="1"/>
  <c r="AM65" i="1" s="1"/>
  <c r="AL64" i="1"/>
  <c r="AP64" i="1" s="1"/>
  <c r="AL66" i="1"/>
  <c r="AL67" i="1"/>
  <c r="AP67" i="1" s="1"/>
  <c r="AL68" i="1"/>
  <c r="AM68" i="1" s="1"/>
  <c r="AL69" i="1"/>
  <c r="AM69" i="1" s="1"/>
  <c r="AL70" i="1"/>
  <c r="AM70" i="1" s="1"/>
  <c r="AL71" i="1"/>
  <c r="AM71" i="1" s="1"/>
  <c r="AL72" i="1"/>
  <c r="AM72" i="1" s="1"/>
  <c r="AL73" i="1"/>
  <c r="AM73" i="1" s="1"/>
  <c r="AL75" i="1"/>
  <c r="AL76" i="1"/>
  <c r="AL77" i="1"/>
  <c r="AM77" i="1" s="1"/>
  <c r="AL74" i="1"/>
  <c r="AP74" i="1" s="1"/>
  <c r="AL78" i="1"/>
  <c r="AM78" i="1" s="1"/>
  <c r="AL79" i="1"/>
  <c r="AP79" i="1" s="1"/>
  <c r="AL80" i="1"/>
  <c r="AM80" i="1" s="1"/>
  <c r="AL81" i="1"/>
  <c r="AP81" i="1" s="1"/>
  <c r="AL83" i="1"/>
  <c r="AL84" i="1"/>
  <c r="AL85" i="1"/>
  <c r="AM85" i="1" s="1"/>
  <c r="AL88" i="1"/>
  <c r="AP88" i="1" s="1"/>
  <c r="AL86" i="1"/>
  <c r="AM86" i="1" s="1"/>
  <c r="AL87" i="1"/>
  <c r="AP87" i="1" s="1"/>
  <c r="AL89" i="1"/>
  <c r="AM89" i="1" s="1"/>
  <c r="AL90" i="1"/>
  <c r="AP90" i="1" s="1"/>
  <c r="AL91" i="1"/>
  <c r="AL92" i="1"/>
  <c r="AL93" i="1"/>
  <c r="AM93" i="1" s="1"/>
  <c r="AL94" i="1"/>
  <c r="AM94" i="1" s="1"/>
  <c r="AL95" i="1"/>
  <c r="AM95" i="1" s="1"/>
  <c r="AL96" i="1"/>
  <c r="AP96" i="1" s="1"/>
  <c r="AL97" i="1"/>
  <c r="AM97" i="1" s="1"/>
  <c r="AL99" i="1"/>
  <c r="AP99" i="1" s="1"/>
  <c r="AL98" i="1"/>
  <c r="AL100" i="1"/>
  <c r="AP100" i="1" s="1"/>
  <c r="AL101" i="1"/>
  <c r="AM101" i="1" s="1"/>
  <c r="AL102" i="1"/>
  <c r="AP102" i="1" s="1"/>
  <c r="AL103" i="1"/>
  <c r="AM103" i="1" s="1"/>
  <c r="AL104" i="1"/>
  <c r="AP104" i="1" s="1"/>
  <c r="AL105" i="1"/>
  <c r="AM105" i="1" s="1"/>
  <c r="AL106" i="1"/>
  <c r="AM106" i="1" s="1"/>
  <c r="AL107" i="1"/>
  <c r="AL108" i="1"/>
  <c r="AL109" i="1"/>
  <c r="AM109" i="1" s="1"/>
  <c r="AL110" i="1"/>
  <c r="AM110" i="1" s="1"/>
  <c r="AL111" i="1"/>
  <c r="AP111" i="1" s="1"/>
  <c r="AL113" i="1"/>
  <c r="AM113" i="1" s="1"/>
  <c r="AL112" i="1"/>
  <c r="AM112" i="1" s="1"/>
  <c r="AL114" i="1"/>
  <c r="AM114" i="1" s="1"/>
  <c r="AL115" i="1"/>
  <c r="AL116" i="1"/>
  <c r="AL117" i="1"/>
  <c r="AM117" i="1" s="1"/>
  <c r="AL118" i="1"/>
  <c r="AP118" i="1" s="1"/>
  <c r="AL119" i="1"/>
  <c r="AM119" i="1" s="1"/>
  <c r="AL120" i="1"/>
  <c r="AM120" i="1" s="1"/>
  <c r="AL121" i="1"/>
  <c r="AM121" i="1" s="1"/>
  <c r="AL122" i="1"/>
  <c r="AM122" i="1" s="1"/>
  <c r="AL124" i="1"/>
  <c r="AL123" i="1"/>
  <c r="AL125" i="1"/>
  <c r="AM125" i="1" s="1"/>
  <c r="AL126" i="1"/>
  <c r="AM126" i="1" s="1"/>
  <c r="AL127" i="1"/>
  <c r="AM127" i="1" s="1"/>
  <c r="AL128" i="1"/>
  <c r="AP128" i="1" s="1"/>
  <c r="AL129" i="1"/>
  <c r="AP129" i="1" s="1"/>
  <c r="AL130" i="1"/>
  <c r="AP130" i="1" s="1"/>
  <c r="AL131" i="1"/>
  <c r="AL132" i="1"/>
  <c r="AP132" i="1" s="1"/>
  <c r="AL133" i="1"/>
  <c r="AM133" i="1" s="1"/>
  <c r="AL134" i="1"/>
  <c r="AM134" i="1" s="1"/>
  <c r="AL135" i="1"/>
  <c r="AM135" i="1" s="1"/>
  <c r="AL136" i="1"/>
  <c r="AM136" i="1" s="1"/>
  <c r="AL138" i="1"/>
  <c r="AM138" i="1" s="1"/>
  <c r="AL139" i="1"/>
  <c r="AM139" i="1" s="1"/>
  <c r="AL137" i="1"/>
  <c r="AL141" i="1"/>
  <c r="AL142" i="1"/>
  <c r="AM142" i="1" s="1"/>
  <c r="AL143" i="1"/>
  <c r="AP143" i="1" s="1"/>
  <c r="AL140" i="1"/>
  <c r="AM140" i="1" s="1"/>
  <c r="AL146" i="1"/>
  <c r="AP146" i="1" s="1"/>
  <c r="AL145" i="1"/>
  <c r="AM145" i="1" s="1"/>
  <c r="AL144" i="1"/>
  <c r="AP144" i="1" s="1"/>
  <c r="AL147" i="1"/>
  <c r="AL148" i="1"/>
  <c r="AL149" i="1"/>
  <c r="AM149" i="1" s="1"/>
  <c r="AL154" i="1"/>
  <c r="AP154" i="1" s="1"/>
  <c r="AL153" i="1"/>
  <c r="AM153" i="1" s="1"/>
  <c r="AL150" i="1"/>
  <c r="AP150" i="1" s="1"/>
  <c r="AL151" i="1"/>
  <c r="AM151" i="1" s="1"/>
  <c r="AL152" i="1"/>
  <c r="AP152" i="1" s="1"/>
  <c r="AL155" i="1"/>
  <c r="AL156" i="1"/>
  <c r="AL157" i="1"/>
  <c r="AM157" i="1" s="1"/>
  <c r="AL158" i="1"/>
  <c r="AM158" i="1" s="1"/>
  <c r="AL159" i="1"/>
  <c r="AM159" i="1" s="1"/>
  <c r="AL160" i="1"/>
  <c r="AM160" i="1" s="1"/>
  <c r="AL161" i="1"/>
  <c r="AM161" i="1" s="1"/>
  <c r="AL162" i="1"/>
  <c r="AM162" i="1" s="1"/>
  <c r="AN45" i="1"/>
  <c r="AO45" i="1" s="1"/>
  <c r="AN47" i="1"/>
  <c r="AO47" i="1" s="1"/>
  <c r="AN46" i="1"/>
  <c r="AO46" i="1" s="1"/>
  <c r="AN49" i="1"/>
  <c r="AO49" i="1" s="1"/>
  <c r="AN48" i="1"/>
  <c r="AO48" i="1" s="1"/>
  <c r="AN50" i="1"/>
  <c r="AO50" i="1" s="1"/>
  <c r="AN54" i="1"/>
  <c r="AO54" i="1" s="1"/>
  <c r="AN51" i="1"/>
  <c r="AO51" i="1" s="1"/>
  <c r="AN52" i="1"/>
  <c r="AO52" i="1" s="1"/>
  <c r="AN53" i="1"/>
  <c r="AO53" i="1" s="1"/>
  <c r="AN55" i="1"/>
  <c r="AO55" i="1" s="1"/>
  <c r="AN56" i="1"/>
  <c r="AO56" i="1" s="1"/>
  <c r="AN59" i="1"/>
  <c r="AO59" i="1" s="1"/>
  <c r="AN58" i="1"/>
  <c r="AO58" i="1" s="1"/>
  <c r="AN57" i="1"/>
  <c r="AO57" i="1" s="1"/>
  <c r="AN60" i="1"/>
  <c r="AO60" i="1" s="1"/>
  <c r="AN61" i="1"/>
  <c r="AO61" i="1" s="1"/>
  <c r="AN62" i="1"/>
  <c r="AO62" i="1" s="1"/>
  <c r="AN63" i="1"/>
  <c r="AO63" i="1" s="1"/>
  <c r="AN65" i="1"/>
  <c r="AO65" i="1" s="1"/>
  <c r="AN64" i="1"/>
  <c r="AO64" i="1" s="1"/>
  <c r="AN66" i="1"/>
  <c r="AO66" i="1" s="1"/>
  <c r="AN67" i="1"/>
  <c r="AO67" i="1" s="1"/>
  <c r="AN68" i="1"/>
  <c r="AO68" i="1" s="1"/>
  <c r="AN69" i="1"/>
  <c r="AO69" i="1" s="1"/>
  <c r="AN70" i="1"/>
  <c r="AO70" i="1" s="1"/>
  <c r="AN71" i="1"/>
  <c r="AO71" i="1" s="1"/>
  <c r="AN72" i="1"/>
  <c r="AO72" i="1" s="1"/>
  <c r="AN73" i="1"/>
  <c r="AO73" i="1" s="1"/>
  <c r="AN75" i="1"/>
  <c r="AO75" i="1" s="1"/>
  <c r="AN76" i="1"/>
  <c r="AO76" i="1" s="1"/>
  <c r="AN77" i="1"/>
  <c r="AO77" i="1" s="1"/>
  <c r="AN74" i="1"/>
  <c r="AO74" i="1" s="1"/>
  <c r="AN78" i="1"/>
  <c r="AO78" i="1" s="1"/>
  <c r="AN79" i="1"/>
  <c r="AO79" i="1" s="1"/>
  <c r="AN80" i="1"/>
  <c r="AO80" i="1" s="1"/>
  <c r="AN81" i="1"/>
  <c r="AO81" i="1" s="1"/>
  <c r="AN83" i="1"/>
  <c r="AO83" i="1" s="1"/>
  <c r="AN84" i="1"/>
  <c r="AO84" i="1" s="1"/>
  <c r="AN85" i="1"/>
  <c r="AO85" i="1" s="1"/>
  <c r="AN88" i="1"/>
  <c r="AO88" i="1" s="1"/>
  <c r="AN86" i="1"/>
  <c r="AO86" i="1" s="1"/>
  <c r="AN87" i="1"/>
  <c r="AO87" i="1" s="1"/>
  <c r="AN89" i="1"/>
  <c r="AO89" i="1" s="1"/>
  <c r="AN90" i="1"/>
  <c r="AO90" i="1" s="1"/>
  <c r="AN91" i="1"/>
  <c r="AO91" i="1" s="1"/>
  <c r="AN92" i="1"/>
  <c r="AO92" i="1" s="1"/>
  <c r="AN93" i="1"/>
  <c r="AO93" i="1" s="1"/>
  <c r="AN94" i="1"/>
  <c r="AO94" i="1" s="1"/>
  <c r="AN95" i="1"/>
  <c r="AO95" i="1" s="1"/>
  <c r="AN96" i="1"/>
  <c r="AO96" i="1" s="1"/>
  <c r="AN97" i="1"/>
  <c r="AO97" i="1" s="1"/>
  <c r="AN99" i="1"/>
  <c r="AO99" i="1" s="1"/>
  <c r="AN98" i="1"/>
  <c r="AO98" i="1" s="1"/>
  <c r="AN100" i="1"/>
  <c r="AO100" i="1" s="1"/>
  <c r="AN101" i="1"/>
  <c r="AO101" i="1" s="1"/>
  <c r="AN102" i="1"/>
  <c r="AO102" i="1" s="1"/>
  <c r="AN103" i="1"/>
  <c r="AO103" i="1" s="1"/>
  <c r="AN104" i="1"/>
  <c r="AO104" i="1" s="1"/>
  <c r="AN105" i="1"/>
  <c r="AO105" i="1" s="1"/>
  <c r="AN106" i="1"/>
  <c r="AO106" i="1" s="1"/>
  <c r="AN107" i="1"/>
  <c r="AO107" i="1" s="1"/>
  <c r="AN108" i="1"/>
  <c r="AO108" i="1" s="1"/>
  <c r="AN109" i="1"/>
  <c r="AO109" i="1" s="1"/>
  <c r="AN110" i="1"/>
  <c r="AO110" i="1" s="1"/>
  <c r="AN111" i="1"/>
  <c r="AO111" i="1" s="1"/>
  <c r="AN113" i="1"/>
  <c r="AO113" i="1" s="1"/>
  <c r="AN112" i="1"/>
  <c r="AO112" i="1" s="1"/>
  <c r="AN114" i="1"/>
  <c r="AO114" i="1" s="1"/>
  <c r="AN115" i="1"/>
  <c r="AO115" i="1" s="1"/>
  <c r="AN116" i="1"/>
  <c r="AO116" i="1" s="1"/>
  <c r="AN117" i="1"/>
  <c r="AO117" i="1" s="1"/>
  <c r="AN118" i="1"/>
  <c r="AO118" i="1" s="1"/>
  <c r="AN119" i="1"/>
  <c r="AO119" i="1" s="1"/>
  <c r="AN120" i="1"/>
  <c r="AO120" i="1" s="1"/>
  <c r="AN121" i="1"/>
  <c r="AO121" i="1" s="1"/>
  <c r="AN122" i="1"/>
  <c r="AO122" i="1" s="1"/>
  <c r="AN124" i="1"/>
  <c r="AO124" i="1" s="1"/>
  <c r="AN123" i="1"/>
  <c r="AO123" i="1" s="1"/>
  <c r="AN125" i="1"/>
  <c r="AO125" i="1" s="1"/>
  <c r="AN126" i="1"/>
  <c r="AO126" i="1" s="1"/>
  <c r="AN127" i="1"/>
  <c r="AO127" i="1" s="1"/>
  <c r="AN128" i="1"/>
  <c r="AO128" i="1" s="1"/>
  <c r="AN129" i="1"/>
  <c r="AO129" i="1" s="1"/>
  <c r="AN130" i="1"/>
  <c r="AO130" i="1" s="1"/>
  <c r="AN131" i="1"/>
  <c r="AO131" i="1" s="1"/>
  <c r="AN132" i="1"/>
  <c r="AO132" i="1" s="1"/>
  <c r="AN133" i="1"/>
  <c r="AO133" i="1" s="1"/>
  <c r="AN134" i="1"/>
  <c r="AO134" i="1" s="1"/>
  <c r="AN135" i="1"/>
  <c r="AO135" i="1" s="1"/>
  <c r="AN136" i="1"/>
  <c r="AO136" i="1" s="1"/>
  <c r="AN138" i="1"/>
  <c r="AO138" i="1" s="1"/>
  <c r="AN139" i="1"/>
  <c r="AO139" i="1" s="1"/>
  <c r="AN137" i="1"/>
  <c r="AO137" i="1" s="1"/>
  <c r="AN141" i="1"/>
  <c r="AO141" i="1" s="1"/>
  <c r="AN142" i="1"/>
  <c r="AO142" i="1" s="1"/>
  <c r="AN143" i="1"/>
  <c r="AO143" i="1" s="1"/>
  <c r="AN140" i="1"/>
  <c r="AO140" i="1" s="1"/>
  <c r="AN146" i="1"/>
  <c r="AO146" i="1" s="1"/>
  <c r="AN145" i="1"/>
  <c r="AO145" i="1" s="1"/>
  <c r="AN144" i="1"/>
  <c r="AO144" i="1" s="1"/>
  <c r="AN147" i="1"/>
  <c r="AO147" i="1" s="1"/>
  <c r="AN148" i="1"/>
  <c r="AO148" i="1" s="1"/>
  <c r="AN149" i="1"/>
  <c r="AO149" i="1" s="1"/>
  <c r="AN154" i="1"/>
  <c r="AO154" i="1" s="1"/>
  <c r="AN153" i="1"/>
  <c r="AO153" i="1" s="1"/>
  <c r="AN150" i="1"/>
  <c r="AO150" i="1" s="1"/>
  <c r="AN151" i="1"/>
  <c r="AO151" i="1" s="1"/>
  <c r="AN152" i="1"/>
  <c r="AO152" i="1" s="1"/>
  <c r="AN155" i="1"/>
  <c r="AO155" i="1" s="1"/>
  <c r="AN156" i="1"/>
  <c r="AO156" i="1" s="1"/>
  <c r="AN157" i="1"/>
  <c r="AO157" i="1" s="1"/>
  <c r="AN158" i="1"/>
  <c r="AO158" i="1" s="1"/>
  <c r="AN159" i="1"/>
  <c r="AO159" i="1" s="1"/>
  <c r="AN160" i="1"/>
  <c r="AO160" i="1" s="1"/>
  <c r="AN161" i="1"/>
  <c r="AO161" i="1" s="1"/>
  <c r="AN162" i="1"/>
  <c r="AO162" i="1" s="1"/>
  <c r="AQ45" i="1"/>
  <c r="AR45" i="1" s="1"/>
  <c r="AQ47" i="1"/>
  <c r="AR47" i="1" s="1"/>
  <c r="AQ46" i="1"/>
  <c r="AR46" i="1" s="1"/>
  <c r="AQ49" i="1"/>
  <c r="AR49" i="1" s="1"/>
  <c r="AQ48" i="1"/>
  <c r="AR48" i="1" s="1"/>
  <c r="AQ50" i="1"/>
  <c r="AR50" i="1" s="1"/>
  <c r="AQ54" i="1"/>
  <c r="AR54" i="1" s="1"/>
  <c r="AQ51" i="1"/>
  <c r="AR51" i="1" s="1"/>
  <c r="AQ52" i="1"/>
  <c r="AR52" i="1" s="1"/>
  <c r="AQ53" i="1"/>
  <c r="AR53" i="1" s="1"/>
  <c r="AQ55" i="1"/>
  <c r="AR55" i="1" s="1"/>
  <c r="AQ56" i="1"/>
  <c r="AR56" i="1" s="1"/>
  <c r="AQ59" i="1"/>
  <c r="AR59" i="1" s="1"/>
  <c r="AQ58" i="1"/>
  <c r="AR58" i="1" s="1"/>
  <c r="AQ57" i="1"/>
  <c r="AR57" i="1" s="1"/>
  <c r="AQ60" i="1"/>
  <c r="AR60" i="1" s="1"/>
  <c r="AQ61" i="1"/>
  <c r="AR61" i="1" s="1"/>
  <c r="AQ62" i="1"/>
  <c r="AR62" i="1" s="1"/>
  <c r="AQ63" i="1"/>
  <c r="AR63" i="1" s="1"/>
  <c r="AQ65" i="1"/>
  <c r="AR65" i="1" s="1"/>
  <c r="AQ64" i="1"/>
  <c r="AR64" i="1" s="1"/>
  <c r="AQ66" i="1"/>
  <c r="AR66" i="1" s="1"/>
  <c r="AQ67" i="1"/>
  <c r="AR67" i="1" s="1"/>
  <c r="AQ68" i="1"/>
  <c r="AR68" i="1" s="1"/>
  <c r="AQ69" i="1"/>
  <c r="AR69" i="1" s="1"/>
  <c r="AQ70" i="1"/>
  <c r="AR70" i="1" s="1"/>
  <c r="AQ71" i="1"/>
  <c r="AR71" i="1" s="1"/>
  <c r="AQ72" i="1"/>
  <c r="AR72" i="1" s="1"/>
  <c r="AQ73" i="1"/>
  <c r="AR73" i="1" s="1"/>
  <c r="AQ75" i="1"/>
  <c r="AR75" i="1" s="1"/>
  <c r="AQ76" i="1"/>
  <c r="AR76" i="1" s="1"/>
  <c r="AQ77" i="1"/>
  <c r="AR77" i="1" s="1"/>
  <c r="AQ74" i="1"/>
  <c r="AR74" i="1" s="1"/>
  <c r="AQ78" i="1"/>
  <c r="AR78" i="1" s="1"/>
  <c r="AQ79" i="1"/>
  <c r="AR79" i="1" s="1"/>
  <c r="AQ80" i="1"/>
  <c r="AR80" i="1" s="1"/>
  <c r="AQ81" i="1"/>
  <c r="AR81" i="1" s="1"/>
  <c r="AQ83" i="1"/>
  <c r="AR83" i="1" s="1"/>
  <c r="AQ84" i="1"/>
  <c r="AR84" i="1" s="1"/>
  <c r="AQ85" i="1"/>
  <c r="AR85" i="1" s="1"/>
  <c r="AQ88" i="1"/>
  <c r="AR88" i="1" s="1"/>
  <c r="AQ86" i="1"/>
  <c r="AR86" i="1" s="1"/>
  <c r="AQ87" i="1"/>
  <c r="AR87" i="1" s="1"/>
  <c r="AQ89" i="1"/>
  <c r="AR89" i="1" s="1"/>
  <c r="AQ90" i="1"/>
  <c r="AR90" i="1" s="1"/>
  <c r="AQ91" i="1"/>
  <c r="AR91" i="1" s="1"/>
  <c r="AQ92" i="1"/>
  <c r="AR92" i="1" s="1"/>
  <c r="AQ93" i="1"/>
  <c r="AR93" i="1" s="1"/>
  <c r="AQ94" i="1"/>
  <c r="AR94" i="1" s="1"/>
  <c r="AQ95" i="1"/>
  <c r="AR95" i="1" s="1"/>
  <c r="AQ96" i="1"/>
  <c r="AR96" i="1" s="1"/>
  <c r="AQ97" i="1"/>
  <c r="AR97" i="1" s="1"/>
  <c r="AQ99" i="1"/>
  <c r="AR99" i="1" s="1"/>
  <c r="AQ98" i="1"/>
  <c r="AR98" i="1" s="1"/>
  <c r="AQ100" i="1"/>
  <c r="AR100" i="1" s="1"/>
  <c r="AQ101" i="1"/>
  <c r="AR101" i="1" s="1"/>
  <c r="AQ102" i="1"/>
  <c r="AR102" i="1" s="1"/>
  <c r="AQ103" i="1"/>
  <c r="AR103" i="1" s="1"/>
  <c r="AQ104" i="1"/>
  <c r="AR104" i="1" s="1"/>
  <c r="AQ105" i="1"/>
  <c r="AR105" i="1" s="1"/>
  <c r="AQ106" i="1"/>
  <c r="AR106" i="1" s="1"/>
  <c r="AQ107" i="1"/>
  <c r="AR107" i="1" s="1"/>
  <c r="AQ108" i="1"/>
  <c r="AR108" i="1" s="1"/>
  <c r="AQ109" i="1"/>
  <c r="AR109" i="1" s="1"/>
  <c r="AQ110" i="1"/>
  <c r="AR110" i="1" s="1"/>
  <c r="AQ111" i="1"/>
  <c r="AR111" i="1" s="1"/>
  <c r="AQ113" i="1"/>
  <c r="AR113" i="1" s="1"/>
  <c r="AQ112" i="1"/>
  <c r="AR112" i="1" s="1"/>
  <c r="AQ114" i="1"/>
  <c r="AR114" i="1" s="1"/>
  <c r="AQ115" i="1"/>
  <c r="AR115" i="1" s="1"/>
  <c r="AQ116" i="1"/>
  <c r="AR116" i="1" s="1"/>
  <c r="AQ117" i="1"/>
  <c r="AR117" i="1" s="1"/>
  <c r="AQ118" i="1"/>
  <c r="AR118" i="1" s="1"/>
  <c r="AQ119" i="1"/>
  <c r="AR119" i="1" s="1"/>
  <c r="AQ120" i="1"/>
  <c r="AR120" i="1" s="1"/>
  <c r="AQ121" i="1"/>
  <c r="AR121" i="1" s="1"/>
  <c r="AQ122" i="1"/>
  <c r="AR122" i="1" s="1"/>
  <c r="AQ124" i="1"/>
  <c r="AR124" i="1" s="1"/>
  <c r="AQ123" i="1"/>
  <c r="AR123" i="1" s="1"/>
  <c r="AQ125" i="1"/>
  <c r="AR125" i="1" s="1"/>
  <c r="AQ126" i="1"/>
  <c r="AR126" i="1" s="1"/>
  <c r="AQ127" i="1"/>
  <c r="AR127" i="1" s="1"/>
  <c r="AQ128" i="1"/>
  <c r="AR128" i="1" s="1"/>
  <c r="AQ129" i="1"/>
  <c r="AR129" i="1" s="1"/>
  <c r="AQ130" i="1"/>
  <c r="AR130" i="1" s="1"/>
  <c r="AQ131" i="1"/>
  <c r="AR131" i="1" s="1"/>
  <c r="AQ132" i="1"/>
  <c r="AR132" i="1" s="1"/>
  <c r="AQ133" i="1"/>
  <c r="AR133" i="1" s="1"/>
  <c r="AQ134" i="1"/>
  <c r="AR134" i="1" s="1"/>
  <c r="AQ135" i="1"/>
  <c r="AR135" i="1" s="1"/>
  <c r="AQ136" i="1"/>
  <c r="AR136" i="1" s="1"/>
  <c r="AQ138" i="1"/>
  <c r="AR138" i="1" s="1"/>
  <c r="AQ139" i="1"/>
  <c r="AR139" i="1" s="1"/>
  <c r="AQ137" i="1"/>
  <c r="AR137" i="1" s="1"/>
  <c r="AQ141" i="1"/>
  <c r="AR141" i="1" s="1"/>
  <c r="AQ142" i="1"/>
  <c r="AR142" i="1" s="1"/>
  <c r="AQ143" i="1"/>
  <c r="AR143" i="1" s="1"/>
  <c r="AQ140" i="1"/>
  <c r="AR140" i="1" s="1"/>
  <c r="AQ146" i="1"/>
  <c r="AR146" i="1" s="1"/>
  <c r="AQ145" i="1"/>
  <c r="AR145" i="1" s="1"/>
  <c r="AQ144" i="1"/>
  <c r="AR144" i="1" s="1"/>
  <c r="AQ147" i="1"/>
  <c r="AR147" i="1" s="1"/>
  <c r="AQ148" i="1"/>
  <c r="AR148" i="1" s="1"/>
  <c r="AQ149" i="1"/>
  <c r="AR149" i="1" s="1"/>
  <c r="AQ154" i="1"/>
  <c r="AR154" i="1" s="1"/>
  <c r="AQ153" i="1"/>
  <c r="AR153" i="1" s="1"/>
  <c r="AQ150" i="1"/>
  <c r="AR150" i="1" s="1"/>
  <c r="AQ151" i="1"/>
  <c r="AR151" i="1" s="1"/>
  <c r="AQ152" i="1"/>
  <c r="AR152" i="1" s="1"/>
  <c r="AQ155" i="1"/>
  <c r="AR155" i="1" s="1"/>
  <c r="AQ156" i="1"/>
  <c r="AR156" i="1" s="1"/>
  <c r="AQ157" i="1"/>
  <c r="AR157" i="1" s="1"/>
  <c r="AQ158" i="1"/>
  <c r="AR158" i="1" s="1"/>
  <c r="AQ159" i="1"/>
  <c r="AR159" i="1" s="1"/>
  <c r="AQ160" i="1"/>
  <c r="AR160" i="1" s="1"/>
  <c r="AQ161" i="1"/>
  <c r="AR161" i="1" s="1"/>
  <c r="AQ162" i="1"/>
  <c r="AR162" i="1" s="1"/>
  <c r="AW45" i="1"/>
  <c r="AF45" i="1" s="1"/>
  <c r="AW47" i="1"/>
  <c r="BA47" i="1" s="1"/>
  <c r="AW46" i="1"/>
  <c r="AF46" i="1" s="1"/>
  <c r="AW49" i="1"/>
  <c r="AF49" i="1" s="1"/>
  <c r="AW48" i="1"/>
  <c r="AF48" i="1" s="1"/>
  <c r="AW50" i="1"/>
  <c r="BA50" i="1" s="1"/>
  <c r="AW54" i="1"/>
  <c r="AF54" i="1" s="1"/>
  <c r="AW51" i="1"/>
  <c r="AF51" i="1" s="1"/>
  <c r="AW52" i="1"/>
  <c r="AF52" i="1" s="1"/>
  <c r="AW53" i="1"/>
  <c r="BA53" i="1" s="1"/>
  <c r="AW55" i="1"/>
  <c r="AF55" i="1" s="1"/>
  <c r="AW56" i="1"/>
  <c r="AF56" i="1" s="1"/>
  <c r="AW59" i="1"/>
  <c r="AF59" i="1" s="1"/>
  <c r="AW58" i="1"/>
  <c r="AF58" i="1" s="1"/>
  <c r="AW57" i="1"/>
  <c r="AF57" i="1" s="1"/>
  <c r="AW60" i="1"/>
  <c r="AF60" i="1" s="1"/>
  <c r="AW61" i="1"/>
  <c r="AF61" i="1" s="1"/>
  <c r="AW62" i="1"/>
  <c r="AF62" i="1" s="1"/>
  <c r="AW63" i="1"/>
  <c r="AF63" i="1" s="1"/>
  <c r="AW65" i="1"/>
  <c r="AF65" i="1" s="1"/>
  <c r="AW64" i="1"/>
  <c r="AF64" i="1" s="1"/>
  <c r="AW66" i="1"/>
  <c r="AF66" i="1" s="1"/>
  <c r="AW67" i="1"/>
  <c r="AF67" i="1" s="1"/>
  <c r="AW68" i="1"/>
  <c r="AF68" i="1" s="1"/>
  <c r="AW69" i="1"/>
  <c r="AF69" i="1" s="1"/>
  <c r="AW70" i="1"/>
  <c r="AF70" i="1" s="1"/>
  <c r="AW71" i="1"/>
  <c r="AF71" i="1" s="1"/>
  <c r="AW72" i="1"/>
  <c r="AF72" i="1" s="1"/>
  <c r="AW73" i="1"/>
  <c r="AF73" i="1" s="1"/>
  <c r="AW75" i="1"/>
  <c r="AF75" i="1" s="1"/>
  <c r="AW76" i="1"/>
  <c r="AF76" i="1" s="1"/>
  <c r="AW77" i="1"/>
  <c r="AF77" i="1" s="1"/>
  <c r="AW74" i="1"/>
  <c r="AF74" i="1" s="1"/>
  <c r="AW78" i="1"/>
  <c r="AF78" i="1" s="1"/>
  <c r="AW79" i="1"/>
  <c r="AF79" i="1" s="1"/>
  <c r="AW80" i="1"/>
  <c r="AF80" i="1" s="1"/>
  <c r="AW81" i="1"/>
  <c r="AF81" i="1" s="1"/>
  <c r="AW83" i="1"/>
  <c r="AF83" i="1" s="1"/>
  <c r="AW84" i="1"/>
  <c r="AF84" i="1" s="1"/>
  <c r="AW85" i="1"/>
  <c r="AF85" i="1" s="1"/>
  <c r="AW88" i="1"/>
  <c r="AF88" i="1" s="1"/>
  <c r="AW86" i="1"/>
  <c r="AF86" i="1" s="1"/>
  <c r="AW87" i="1"/>
  <c r="AF87" i="1" s="1"/>
  <c r="AW89" i="1"/>
  <c r="AF89" i="1" s="1"/>
  <c r="AW90" i="1"/>
  <c r="AF90" i="1" s="1"/>
  <c r="AW91" i="1"/>
  <c r="AF91" i="1" s="1"/>
  <c r="AW92" i="1"/>
  <c r="AF92" i="1" s="1"/>
  <c r="AW93" i="1"/>
  <c r="AF93" i="1" s="1"/>
  <c r="AW94" i="1"/>
  <c r="AF94" i="1" s="1"/>
  <c r="AW95" i="1"/>
  <c r="AF95" i="1" s="1"/>
  <c r="AW96" i="1"/>
  <c r="AF96" i="1" s="1"/>
  <c r="AW97" i="1"/>
  <c r="AF97" i="1" s="1"/>
  <c r="AW99" i="1"/>
  <c r="AF99" i="1" s="1"/>
  <c r="AW98" i="1"/>
  <c r="AF98" i="1" s="1"/>
  <c r="AW100" i="1"/>
  <c r="AF100" i="1" s="1"/>
  <c r="AW101" i="1"/>
  <c r="AF101" i="1" s="1"/>
  <c r="AW102" i="1"/>
  <c r="AF102" i="1" s="1"/>
  <c r="AW103" i="1"/>
  <c r="AF103" i="1" s="1"/>
  <c r="AW104" i="1"/>
  <c r="AF104" i="1" s="1"/>
  <c r="AW105" i="1"/>
  <c r="AF105" i="1" s="1"/>
  <c r="AW106" i="1"/>
  <c r="AF106" i="1" s="1"/>
  <c r="AW107" i="1"/>
  <c r="AF107" i="1" s="1"/>
  <c r="AW108" i="1"/>
  <c r="AX108" i="1" s="1"/>
  <c r="AW109" i="1"/>
  <c r="AF109" i="1" s="1"/>
  <c r="AW110" i="1"/>
  <c r="AF110" i="1" s="1"/>
  <c r="AW111" i="1"/>
  <c r="AF111" i="1" s="1"/>
  <c r="AW113" i="1"/>
  <c r="AF113" i="1" s="1"/>
  <c r="AW112" i="1"/>
  <c r="AX112" i="1" s="1"/>
  <c r="AW114" i="1"/>
  <c r="AF114" i="1" s="1"/>
  <c r="AW115" i="1"/>
  <c r="AF115" i="1" s="1"/>
  <c r="AW116" i="1"/>
  <c r="AF116" i="1" s="1"/>
  <c r="AW117" i="1"/>
  <c r="AF117" i="1" s="1"/>
  <c r="AW118" i="1"/>
  <c r="AF118" i="1" s="1"/>
  <c r="AW119" i="1"/>
  <c r="AF119" i="1" s="1"/>
  <c r="AW120" i="1"/>
  <c r="AF120" i="1" s="1"/>
  <c r="AW121" i="1"/>
  <c r="AF121" i="1" s="1"/>
  <c r="AW122" i="1"/>
  <c r="AF122" i="1" s="1"/>
  <c r="AW124" i="1"/>
  <c r="AF124" i="1" s="1"/>
  <c r="AW123" i="1"/>
  <c r="AF123" i="1" s="1"/>
  <c r="AW125" i="1"/>
  <c r="AF125" i="1" s="1"/>
  <c r="AW126" i="1"/>
  <c r="AF126" i="1" s="1"/>
  <c r="AW127" i="1"/>
  <c r="AF127" i="1" s="1"/>
  <c r="AW128" i="1"/>
  <c r="AF128" i="1" s="1"/>
  <c r="AW129" i="1"/>
  <c r="AF129" i="1" s="1"/>
  <c r="AW130" i="1"/>
  <c r="AF130" i="1" s="1"/>
  <c r="AW131" i="1"/>
  <c r="AF131" i="1" s="1"/>
  <c r="AW132" i="1"/>
  <c r="AF132" i="1" s="1"/>
  <c r="AW133" i="1"/>
  <c r="AF133" i="1" s="1"/>
  <c r="AW134" i="1"/>
  <c r="AF134" i="1" s="1"/>
  <c r="AW135" i="1"/>
  <c r="AF135" i="1" s="1"/>
  <c r="AW136" i="1"/>
  <c r="AF136" i="1" s="1"/>
  <c r="AW138" i="1"/>
  <c r="AF138" i="1" s="1"/>
  <c r="AW139" i="1"/>
  <c r="AF139" i="1" s="1"/>
  <c r="AW137" i="1"/>
  <c r="AF137" i="1" s="1"/>
  <c r="AW141" i="1"/>
  <c r="AF141" i="1" s="1"/>
  <c r="AW142" i="1"/>
  <c r="AF142" i="1" s="1"/>
  <c r="AW143" i="1"/>
  <c r="AF143" i="1" s="1"/>
  <c r="AW140" i="1"/>
  <c r="AF140" i="1" s="1"/>
  <c r="AW146" i="1"/>
  <c r="AF146" i="1" s="1"/>
  <c r="AW145" i="1"/>
  <c r="AF145" i="1" s="1"/>
  <c r="AW144" i="1"/>
  <c r="AF144" i="1" s="1"/>
  <c r="AW147" i="1"/>
  <c r="AF147" i="1" s="1"/>
  <c r="AW148" i="1"/>
  <c r="AF148" i="1" s="1"/>
  <c r="AW149" i="1"/>
  <c r="AF149" i="1" s="1"/>
  <c r="AW154" i="1"/>
  <c r="AF154" i="1" s="1"/>
  <c r="AW153" i="1"/>
  <c r="AF153" i="1" s="1"/>
  <c r="AW150" i="1"/>
  <c r="AF150" i="1" s="1"/>
  <c r="AW151" i="1"/>
  <c r="AF151" i="1" s="1"/>
  <c r="AW152" i="1"/>
  <c r="AF152" i="1" s="1"/>
  <c r="AW155" i="1"/>
  <c r="AF155" i="1" s="1"/>
  <c r="AW156" i="1"/>
  <c r="AF156" i="1" s="1"/>
  <c r="AW157" i="1"/>
  <c r="AF157" i="1" s="1"/>
  <c r="AW158" i="1"/>
  <c r="AF158" i="1" s="1"/>
  <c r="AW159" i="1"/>
  <c r="AF159" i="1" s="1"/>
  <c r="AW160" i="1"/>
  <c r="AF160" i="1" s="1"/>
  <c r="AW161" i="1"/>
  <c r="AF161" i="1" s="1"/>
  <c r="AW162" i="1"/>
  <c r="AF162" i="1" s="1"/>
  <c r="AY45" i="1"/>
  <c r="AZ45" i="1" s="1"/>
  <c r="AY47" i="1"/>
  <c r="AZ47" i="1" s="1"/>
  <c r="AY46" i="1"/>
  <c r="AZ46" i="1" s="1"/>
  <c r="AY49" i="1"/>
  <c r="AZ49" i="1" s="1"/>
  <c r="AY48" i="1"/>
  <c r="AZ48" i="1" s="1"/>
  <c r="AY50" i="1"/>
  <c r="AZ50" i="1" s="1"/>
  <c r="AY54" i="1"/>
  <c r="AZ54" i="1" s="1"/>
  <c r="AY51" i="1"/>
  <c r="AZ51" i="1" s="1"/>
  <c r="AY52" i="1"/>
  <c r="AZ52" i="1" s="1"/>
  <c r="AY53" i="1"/>
  <c r="AZ53" i="1" s="1"/>
  <c r="AY55" i="1"/>
  <c r="AZ55" i="1" s="1"/>
  <c r="AY56" i="1"/>
  <c r="AZ56" i="1" s="1"/>
  <c r="AY59" i="1"/>
  <c r="AZ59" i="1" s="1"/>
  <c r="AY58" i="1"/>
  <c r="AZ58" i="1" s="1"/>
  <c r="AY57" i="1"/>
  <c r="AZ57" i="1" s="1"/>
  <c r="AY60" i="1"/>
  <c r="AZ60" i="1" s="1"/>
  <c r="AY61" i="1"/>
  <c r="AZ61" i="1" s="1"/>
  <c r="AY62" i="1"/>
  <c r="AZ62" i="1" s="1"/>
  <c r="AY63" i="1"/>
  <c r="AZ63" i="1" s="1"/>
  <c r="AY65" i="1"/>
  <c r="AZ65" i="1" s="1"/>
  <c r="AY64" i="1"/>
  <c r="AZ64" i="1" s="1"/>
  <c r="AY66" i="1"/>
  <c r="AZ66" i="1" s="1"/>
  <c r="AY67" i="1"/>
  <c r="AZ67" i="1" s="1"/>
  <c r="AY68" i="1"/>
  <c r="AZ68" i="1" s="1"/>
  <c r="AY69" i="1"/>
  <c r="AZ69" i="1" s="1"/>
  <c r="AY70" i="1"/>
  <c r="AZ70" i="1" s="1"/>
  <c r="AY71" i="1"/>
  <c r="AZ71" i="1" s="1"/>
  <c r="AY72" i="1"/>
  <c r="AZ72" i="1" s="1"/>
  <c r="AY73" i="1"/>
  <c r="AZ73" i="1" s="1"/>
  <c r="AY75" i="1"/>
  <c r="AZ75" i="1" s="1"/>
  <c r="AY76" i="1"/>
  <c r="AZ76" i="1" s="1"/>
  <c r="AY77" i="1"/>
  <c r="AZ77" i="1" s="1"/>
  <c r="AY74" i="1"/>
  <c r="AZ74" i="1" s="1"/>
  <c r="AY78" i="1"/>
  <c r="AZ78" i="1" s="1"/>
  <c r="AY79" i="1"/>
  <c r="AZ79" i="1" s="1"/>
  <c r="AY80" i="1"/>
  <c r="AZ80" i="1" s="1"/>
  <c r="AY81" i="1"/>
  <c r="AZ81" i="1" s="1"/>
  <c r="AY83" i="1"/>
  <c r="AZ83" i="1" s="1"/>
  <c r="AY84" i="1"/>
  <c r="AZ84" i="1" s="1"/>
  <c r="AY85" i="1"/>
  <c r="AZ85" i="1" s="1"/>
  <c r="AY88" i="1"/>
  <c r="AZ88" i="1" s="1"/>
  <c r="AY86" i="1"/>
  <c r="AZ86" i="1" s="1"/>
  <c r="AY87" i="1"/>
  <c r="AZ87" i="1" s="1"/>
  <c r="AY89" i="1"/>
  <c r="AZ89" i="1" s="1"/>
  <c r="AY90" i="1"/>
  <c r="AZ90" i="1" s="1"/>
  <c r="AY91" i="1"/>
  <c r="AZ91" i="1" s="1"/>
  <c r="AY92" i="1"/>
  <c r="AZ92" i="1" s="1"/>
  <c r="AY93" i="1"/>
  <c r="AZ93" i="1" s="1"/>
  <c r="AY94" i="1"/>
  <c r="AZ94" i="1" s="1"/>
  <c r="AY95" i="1"/>
  <c r="AZ95" i="1" s="1"/>
  <c r="AY96" i="1"/>
  <c r="AZ96" i="1" s="1"/>
  <c r="AY97" i="1"/>
  <c r="AZ97" i="1" s="1"/>
  <c r="AY99" i="1"/>
  <c r="AZ99" i="1" s="1"/>
  <c r="AY98" i="1"/>
  <c r="AZ98" i="1" s="1"/>
  <c r="AY100" i="1"/>
  <c r="AZ100" i="1" s="1"/>
  <c r="AY101" i="1"/>
  <c r="AZ101" i="1" s="1"/>
  <c r="AY102" i="1"/>
  <c r="AZ102" i="1" s="1"/>
  <c r="AY103" i="1"/>
  <c r="AZ103" i="1" s="1"/>
  <c r="AY104" i="1"/>
  <c r="AZ104" i="1" s="1"/>
  <c r="AY105" i="1"/>
  <c r="AZ105" i="1" s="1"/>
  <c r="AY106" i="1"/>
  <c r="AZ106" i="1" s="1"/>
  <c r="AY107" i="1"/>
  <c r="AZ107" i="1" s="1"/>
  <c r="AY108" i="1"/>
  <c r="AZ108" i="1" s="1"/>
  <c r="AY109" i="1"/>
  <c r="AZ109" i="1" s="1"/>
  <c r="AY110" i="1"/>
  <c r="AZ110" i="1" s="1"/>
  <c r="AY111" i="1"/>
  <c r="AZ111" i="1" s="1"/>
  <c r="AY113" i="1"/>
  <c r="AZ113" i="1" s="1"/>
  <c r="AY112" i="1"/>
  <c r="AZ112" i="1" s="1"/>
  <c r="AY114" i="1"/>
  <c r="AZ114" i="1" s="1"/>
  <c r="AY115" i="1"/>
  <c r="AZ115" i="1" s="1"/>
  <c r="AY116" i="1"/>
  <c r="AZ116" i="1" s="1"/>
  <c r="AY117" i="1"/>
  <c r="AZ117" i="1" s="1"/>
  <c r="AY118" i="1"/>
  <c r="AZ118" i="1" s="1"/>
  <c r="AY119" i="1"/>
  <c r="AZ119" i="1" s="1"/>
  <c r="AY120" i="1"/>
  <c r="AZ120" i="1" s="1"/>
  <c r="AY121" i="1"/>
  <c r="AZ121" i="1" s="1"/>
  <c r="AY122" i="1"/>
  <c r="AZ122" i="1" s="1"/>
  <c r="AY124" i="1"/>
  <c r="AZ124" i="1" s="1"/>
  <c r="AY123" i="1"/>
  <c r="AZ123" i="1" s="1"/>
  <c r="AY125" i="1"/>
  <c r="AZ125" i="1" s="1"/>
  <c r="AY126" i="1"/>
  <c r="AZ126" i="1" s="1"/>
  <c r="AY127" i="1"/>
  <c r="AZ127" i="1" s="1"/>
  <c r="AY128" i="1"/>
  <c r="AZ128" i="1" s="1"/>
  <c r="AY129" i="1"/>
  <c r="AZ129" i="1" s="1"/>
  <c r="AY130" i="1"/>
  <c r="AZ130" i="1" s="1"/>
  <c r="AY131" i="1"/>
  <c r="AZ131" i="1" s="1"/>
  <c r="AY132" i="1"/>
  <c r="AZ132" i="1" s="1"/>
  <c r="AY133" i="1"/>
  <c r="AZ133" i="1" s="1"/>
  <c r="AY134" i="1"/>
  <c r="AZ134" i="1" s="1"/>
  <c r="AY135" i="1"/>
  <c r="AZ135" i="1" s="1"/>
  <c r="AY136" i="1"/>
  <c r="AZ136" i="1" s="1"/>
  <c r="AY138" i="1"/>
  <c r="AZ138" i="1" s="1"/>
  <c r="AY139" i="1"/>
  <c r="AZ139" i="1" s="1"/>
  <c r="AY137" i="1"/>
  <c r="AZ137" i="1" s="1"/>
  <c r="AY141" i="1"/>
  <c r="AZ141" i="1" s="1"/>
  <c r="AY142" i="1"/>
  <c r="AZ142" i="1" s="1"/>
  <c r="AY143" i="1"/>
  <c r="AZ143" i="1" s="1"/>
  <c r="AY140" i="1"/>
  <c r="AZ140" i="1" s="1"/>
  <c r="AY146" i="1"/>
  <c r="AZ146" i="1" s="1"/>
  <c r="AY145" i="1"/>
  <c r="AZ145" i="1" s="1"/>
  <c r="AY144" i="1"/>
  <c r="AZ144" i="1" s="1"/>
  <c r="AY147" i="1"/>
  <c r="AZ147" i="1" s="1"/>
  <c r="AY148" i="1"/>
  <c r="AZ148" i="1" s="1"/>
  <c r="AY149" i="1"/>
  <c r="AZ149" i="1" s="1"/>
  <c r="AY154" i="1"/>
  <c r="AZ154" i="1" s="1"/>
  <c r="AY153" i="1"/>
  <c r="AZ153" i="1" s="1"/>
  <c r="AY150" i="1"/>
  <c r="AZ150" i="1" s="1"/>
  <c r="AY151" i="1"/>
  <c r="AZ151" i="1" s="1"/>
  <c r="AY152" i="1"/>
  <c r="AZ152" i="1" s="1"/>
  <c r="AY155" i="1"/>
  <c r="AZ155" i="1" s="1"/>
  <c r="AY156" i="1"/>
  <c r="AZ156" i="1" s="1"/>
  <c r="AY157" i="1"/>
  <c r="AZ157" i="1" s="1"/>
  <c r="AY158" i="1"/>
  <c r="AZ158" i="1" s="1"/>
  <c r="AY159" i="1"/>
  <c r="AZ159" i="1" s="1"/>
  <c r="AY160" i="1"/>
  <c r="AZ160" i="1" s="1"/>
  <c r="AY161" i="1"/>
  <c r="AZ161" i="1" s="1"/>
  <c r="AY162" i="1"/>
  <c r="AZ162" i="1" s="1"/>
  <c r="BE45" i="1"/>
  <c r="BE47" i="1"/>
  <c r="BE46" i="1"/>
  <c r="BE49" i="1"/>
  <c r="BE48" i="1"/>
  <c r="BE50" i="1"/>
  <c r="BE54" i="1"/>
  <c r="BE51" i="1"/>
  <c r="BE52" i="1"/>
  <c r="BE53" i="1"/>
  <c r="BE55" i="1"/>
  <c r="BE56" i="1"/>
  <c r="BE59" i="1"/>
  <c r="BE58" i="1"/>
  <c r="BE57" i="1"/>
  <c r="BE60" i="1"/>
  <c r="BE61" i="1"/>
  <c r="BE62" i="1"/>
  <c r="BE63" i="1"/>
  <c r="BE65" i="1"/>
  <c r="BE64" i="1"/>
  <c r="BE66" i="1"/>
  <c r="BE67" i="1"/>
  <c r="BE68" i="1"/>
  <c r="BE69" i="1"/>
  <c r="BE70" i="1"/>
  <c r="BE71" i="1"/>
  <c r="BE72" i="1"/>
  <c r="BE73" i="1"/>
  <c r="BE75" i="1"/>
  <c r="BE76" i="1"/>
  <c r="BE77" i="1"/>
  <c r="BE74" i="1"/>
  <c r="BE78" i="1"/>
  <c r="BE79" i="1"/>
  <c r="BE80" i="1"/>
  <c r="BE81" i="1"/>
  <c r="BE83" i="1"/>
  <c r="BE84" i="1"/>
  <c r="BE85" i="1"/>
  <c r="BE88" i="1"/>
  <c r="BE86" i="1"/>
  <c r="BE87" i="1"/>
  <c r="BE89" i="1"/>
  <c r="BE90" i="1"/>
  <c r="BE91" i="1"/>
  <c r="BE92" i="1"/>
  <c r="BE93" i="1"/>
  <c r="BE94" i="1"/>
  <c r="BE95" i="1"/>
  <c r="BE96" i="1"/>
  <c r="BE97" i="1"/>
  <c r="BE99" i="1"/>
  <c r="BE98" i="1"/>
  <c r="BE100" i="1"/>
  <c r="BE101" i="1"/>
  <c r="BE102" i="1"/>
  <c r="BE103" i="1"/>
  <c r="BE104" i="1"/>
  <c r="BE105" i="1"/>
  <c r="BE106" i="1"/>
  <c r="BE107" i="1"/>
  <c r="BE108" i="1"/>
  <c r="BE109" i="1"/>
  <c r="BE110" i="1"/>
  <c r="BE111" i="1"/>
  <c r="BE113" i="1"/>
  <c r="BE112" i="1"/>
  <c r="BE114" i="1"/>
  <c r="BE115" i="1"/>
  <c r="BE116" i="1"/>
  <c r="BE117" i="1"/>
  <c r="BE118" i="1"/>
  <c r="BE119" i="1"/>
  <c r="BE120" i="1"/>
  <c r="BE121" i="1"/>
  <c r="BE122" i="1"/>
  <c r="BE124" i="1"/>
  <c r="BE123" i="1"/>
  <c r="BE125" i="1"/>
  <c r="BE126" i="1"/>
  <c r="BE127" i="1"/>
  <c r="BE128" i="1"/>
  <c r="BE129" i="1"/>
  <c r="BE130" i="1"/>
  <c r="BE131" i="1"/>
  <c r="BE132" i="1"/>
  <c r="BE133" i="1"/>
  <c r="BE134" i="1"/>
  <c r="BE135" i="1"/>
  <c r="BE136" i="1"/>
  <c r="BE138" i="1"/>
  <c r="BE139" i="1"/>
  <c r="BE137" i="1"/>
  <c r="BE141" i="1"/>
  <c r="BE142" i="1"/>
  <c r="BE143" i="1"/>
  <c r="BE140" i="1"/>
  <c r="BE146" i="1"/>
  <c r="BE145" i="1"/>
  <c r="BE144" i="1"/>
  <c r="BE147" i="1"/>
  <c r="BE148" i="1"/>
  <c r="BE149" i="1"/>
  <c r="BE154" i="1"/>
  <c r="BE153" i="1"/>
  <c r="BE150" i="1"/>
  <c r="BE151" i="1"/>
  <c r="BE152" i="1"/>
  <c r="BE155" i="1"/>
  <c r="BE156" i="1"/>
  <c r="BE157" i="1"/>
  <c r="BE158" i="1"/>
  <c r="BE159" i="1"/>
  <c r="BE160" i="1"/>
  <c r="BE161" i="1"/>
  <c r="BE162" i="1"/>
  <c r="BF45" i="1"/>
  <c r="BF47" i="1"/>
  <c r="BF46" i="1"/>
  <c r="BF49" i="1"/>
  <c r="BF48" i="1"/>
  <c r="BF50" i="1"/>
  <c r="BF54" i="1"/>
  <c r="BF51" i="1"/>
  <c r="BF52" i="1"/>
  <c r="BF53" i="1"/>
  <c r="BF55" i="1"/>
  <c r="BF56" i="1"/>
  <c r="BF59" i="1"/>
  <c r="BF58" i="1"/>
  <c r="BF57" i="1"/>
  <c r="BF60" i="1"/>
  <c r="BF61" i="1"/>
  <c r="BF62" i="1"/>
  <c r="BF63" i="1"/>
  <c r="BF65" i="1"/>
  <c r="BF64" i="1"/>
  <c r="BF66" i="1"/>
  <c r="BF67" i="1"/>
  <c r="BF68" i="1"/>
  <c r="BF69" i="1"/>
  <c r="BF70" i="1"/>
  <c r="BF71" i="1"/>
  <c r="BF72" i="1"/>
  <c r="BF73" i="1"/>
  <c r="BF75" i="1"/>
  <c r="BF76" i="1"/>
  <c r="BF77" i="1"/>
  <c r="BF74" i="1"/>
  <c r="BF78" i="1"/>
  <c r="BF79" i="1"/>
  <c r="BF80" i="1"/>
  <c r="BF81" i="1"/>
  <c r="BF83" i="1"/>
  <c r="BF84" i="1"/>
  <c r="BF85" i="1"/>
  <c r="BF88" i="1"/>
  <c r="BF86" i="1"/>
  <c r="BF87" i="1"/>
  <c r="BF89" i="1"/>
  <c r="BF90" i="1"/>
  <c r="BF91" i="1"/>
  <c r="BF92" i="1"/>
  <c r="BF93" i="1"/>
  <c r="BF94" i="1"/>
  <c r="BF95" i="1"/>
  <c r="BF96" i="1"/>
  <c r="BF97" i="1"/>
  <c r="BF99" i="1"/>
  <c r="BF98" i="1"/>
  <c r="BF100" i="1"/>
  <c r="BF101" i="1"/>
  <c r="BF102" i="1"/>
  <c r="BF103" i="1"/>
  <c r="BF104" i="1"/>
  <c r="BF105" i="1"/>
  <c r="BF106" i="1"/>
  <c r="BF107" i="1"/>
  <c r="BF108" i="1"/>
  <c r="BF109" i="1"/>
  <c r="BF110" i="1"/>
  <c r="BF111" i="1"/>
  <c r="BF113" i="1"/>
  <c r="BF112" i="1"/>
  <c r="BF114" i="1"/>
  <c r="BF115" i="1"/>
  <c r="BF116" i="1"/>
  <c r="BF117" i="1"/>
  <c r="BF118" i="1"/>
  <c r="BF119" i="1"/>
  <c r="BF120" i="1"/>
  <c r="BF121" i="1"/>
  <c r="BF122" i="1"/>
  <c r="BF124" i="1"/>
  <c r="BF123" i="1"/>
  <c r="BF125" i="1"/>
  <c r="BF126" i="1"/>
  <c r="BF127" i="1"/>
  <c r="BF128" i="1"/>
  <c r="BF129" i="1"/>
  <c r="BF130" i="1"/>
  <c r="BF131" i="1"/>
  <c r="BF132" i="1"/>
  <c r="BF133" i="1"/>
  <c r="BF134" i="1"/>
  <c r="BF135" i="1"/>
  <c r="BF136" i="1"/>
  <c r="BF138" i="1"/>
  <c r="BF139" i="1"/>
  <c r="BF137" i="1"/>
  <c r="BF141" i="1"/>
  <c r="BF142" i="1"/>
  <c r="BF143" i="1"/>
  <c r="BF140" i="1"/>
  <c r="BF146" i="1"/>
  <c r="BF145" i="1"/>
  <c r="BF144" i="1"/>
  <c r="BF147" i="1"/>
  <c r="BF148" i="1"/>
  <c r="BF149" i="1"/>
  <c r="BF154" i="1"/>
  <c r="BF153" i="1"/>
  <c r="BF150" i="1"/>
  <c r="BF151" i="1"/>
  <c r="BF152" i="1"/>
  <c r="BF155" i="1"/>
  <c r="BF156" i="1"/>
  <c r="BF157" i="1"/>
  <c r="BF158" i="1"/>
  <c r="BF159" i="1"/>
  <c r="BF160" i="1"/>
  <c r="BF161" i="1"/>
  <c r="BF162" i="1"/>
  <c r="Z2" i="1"/>
  <c r="Z5" i="1"/>
  <c r="Z6" i="1"/>
  <c r="Z4" i="1"/>
  <c r="Z3" i="1"/>
  <c r="Z8" i="1"/>
  <c r="Z13" i="1"/>
  <c r="Z10" i="1"/>
  <c r="Z11" i="1"/>
  <c r="Z12" i="1"/>
  <c r="Z9" i="1"/>
  <c r="Z17" i="1"/>
  <c r="Z18" i="1"/>
  <c r="Z16" i="1"/>
  <c r="Z14" i="1"/>
  <c r="Z15" i="1"/>
  <c r="Z22" i="1"/>
  <c r="Z23" i="1"/>
  <c r="Z21" i="1"/>
  <c r="Z20" i="1"/>
  <c r="Z27" i="1"/>
  <c r="Z28" i="1"/>
  <c r="Z25" i="1"/>
  <c r="Z26" i="1"/>
  <c r="Z24" i="1"/>
  <c r="Z30" i="1"/>
  <c r="Z31" i="1"/>
  <c r="Z32" i="1"/>
  <c r="Z33" i="1"/>
  <c r="Z34" i="1"/>
  <c r="Z35" i="1"/>
  <c r="Z36" i="1"/>
  <c r="Z37" i="1"/>
  <c r="Z38" i="1"/>
  <c r="Z39" i="1"/>
  <c r="Z40" i="1"/>
  <c r="AA2" i="1"/>
  <c r="W2" i="1" s="1"/>
  <c r="AA5" i="1"/>
  <c r="W5" i="1" s="1"/>
  <c r="AA6" i="1"/>
  <c r="W6" i="1" s="1"/>
  <c r="AA4" i="1"/>
  <c r="W4" i="1" s="1"/>
  <c r="AA3" i="1"/>
  <c r="W3" i="1" s="1"/>
  <c r="AA8" i="1"/>
  <c r="X8" i="1" s="1"/>
  <c r="AA13" i="1"/>
  <c r="AS13" i="1" s="1"/>
  <c r="AV13" i="1" s="1"/>
  <c r="AA10" i="1"/>
  <c r="AS10" i="1" s="1"/>
  <c r="AT10" i="1" s="1"/>
  <c r="AA11" i="1"/>
  <c r="AS11" i="1" s="1"/>
  <c r="AT11" i="1" s="1"/>
  <c r="AA12" i="1"/>
  <c r="W12" i="1" s="1"/>
  <c r="AA9" i="1"/>
  <c r="W9" i="1" s="1"/>
  <c r="AA17" i="1"/>
  <c r="W17" i="1" s="1"/>
  <c r="AA18" i="1"/>
  <c r="W18" i="1" s="1"/>
  <c r="AA16" i="1"/>
  <c r="W16" i="1" s="1"/>
  <c r="AA14" i="1"/>
  <c r="W14" i="1" s="1"/>
  <c r="AA15" i="1"/>
  <c r="W15" i="1" s="1"/>
  <c r="AA22" i="1"/>
  <c r="W22" i="1" s="1"/>
  <c r="AA23" i="1"/>
  <c r="X23" i="1" s="1"/>
  <c r="AA21" i="1"/>
  <c r="AS21" i="1" s="1"/>
  <c r="AV21" i="1" s="1"/>
  <c r="AA20" i="1"/>
  <c r="AS20" i="1" s="1"/>
  <c r="AT20" i="1" s="1"/>
  <c r="AA27" i="1"/>
  <c r="AS27" i="1" s="1"/>
  <c r="AT27" i="1" s="1"/>
  <c r="AA28" i="1"/>
  <c r="AS28" i="1" s="1"/>
  <c r="AT28" i="1" s="1"/>
  <c r="AA25" i="1"/>
  <c r="AS25" i="1" s="1"/>
  <c r="AU25" i="1" s="1"/>
  <c r="AA26" i="1"/>
  <c r="AS26" i="1" s="1"/>
  <c r="AU26" i="1" s="1"/>
  <c r="AA24" i="1"/>
  <c r="W24" i="1" s="1"/>
  <c r="AA30" i="1"/>
  <c r="W30" i="1" s="1"/>
  <c r="AA31" i="1"/>
  <c r="W31" i="1" s="1"/>
  <c r="AA32" i="1"/>
  <c r="W32" i="1" s="1"/>
  <c r="AA33" i="1"/>
  <c r="W33" i="1" s="1"/>
  <c r="AA34" i="1"/>
  <c r="W34" i="1" s="1"/>
  <c r="AA35" i="1"/>
  <c r="AS35" i="1" s="1"/>
  <c r="AT35" i="1" s="1"/>
  <c r="AA36" i="1"/>
  <c r="AS36" i="1" s="1"/>
  <c r="AU36" i="1" s="1"/>
  <c r="AA37" i="1"/>
  <c r="AS37" i="1" s="1"/>
  <c r="AT37" i="1" s="1"/>
  <c r="AA38" i="1"/>
  <c r="X38" i="1" s="1"/>
  <c r="AA39" i="1"/>
  <c r="X39" i="1" s="1"/>
  <c r="AA40" i="1"/>
  <c r="X40" i="1" s="1"/>
  <c r="AB2" i="1"/>
  <c r="AB5" i="1"/>
  <c r="AB6" i="1"/>
  <c r="AB4" i="1"/>
  <c r="AB3" i="1"/>
  <c r="AB8" i="1"/>
  <c r="AB13" i="1"/>
  <c r="AB10" i="1"/>
  <c r="AB11" i="1"/>
  <c r="AB12" i="1"/>
  <c r="AB9" i="1"/>
  <c r="AB17" i="1"/>
  <c r="AB18" i="1"/>
  <c r="AB16" i="1"/>
  <c r="AB14" i="1"/>
  <c r="AB15" i="1"/>
  <c r="AB22" i="1"/>
  <c r="AB23" i="1"/>
  <c r="AB21" i="1"/>
  <c r="AB20" i="1"/>
  <c r="AB27" i="1"/>
  <c r="AB28" i="1"/>
  <c r="AB25" i="1"/>
  <c r="AB26" i="1"/>
  <c r="AB24" i="1"/>
  <c r="AB30" i="1"/>
  <c r="AB31" i="1"/>
  <c r="AB32" i="1"/>
  <c r="AB33" i="1"/>
  <c r="AB34" i="1"/>
  <c r="AB35" i="1"/>
  <c r="AB36" i="1"/>
  <c r="AB37" i="1"/>
  <c r="AB38" i="1"/>
  <c r="AB39" i="1"/>
  <c r="AB40" i="1"/>
  <c r="AC2" i="1"/>
  <c r="AD2" i="1" s="1"/>
  <c r="AC5" i="1"/>
  <c r="AD5" i="1" s="1"/>
  <c r="AC6" i="1"/>
  <c r="AD6" i="1" s="1"/>
  <c r="AC4" i="1"/>
  <c r="AD4" i="1" s="1"/>
  <c r="AC3" i="1"/>
  <c r="AD3" i="1" s="1"/>
  <c r="AC8" i="1"/>
  <c r="AD8" i="1" s="1"/>
  <c r="AC13" i="1"/>
  <c r="AD13" i="1" s="1"/>
  <c r="AC10" i="1"/>
  <c r="AD10" i="1" s="1"/>
  <c r="AC11" i="1"/>
  <c r="AD11" i="1" s="1"/>
  <c r="AC12" i="1"/>
  <c r="AD12" i="1" s="1"/>
  <c r="AC9" i="1"/>
  <c r="AD9" i="1" s="1"/>
  <c r="AC17" i="1"/>
  <c r="AD17" i="1" s="1"/>
  <c r="AC18" i="1"/>
  <c r="AD18" i="1" s="1"/>
  <c r="AC16" i="1"/>
  <c r="AD16" i="1" s="1"/>
  <c r="AC14" i="1"/>
  <c r="AD14" i="1" s="1"/>
  <c r="AC15" i="1"/>
  <c r="AD15" i="1" s="1"/>
  <c r="AC22" i="1"/>
  <c r="AD22" i="1" s="1"/>
  <c r="AC23" i="1"/>
  <c r="AD23" i="1" s="1"/>
  <c r="AC21" i="1"/>
  <c r="AD21" i="1" s="1"/>
  <c r="AC20" i="1"/>
  <c r="AD20" i="1" s="1"/>
  <c r="AC27" i="1"/>
  <c r="AD27" i="1" s="1"/>
  <c r="AC28" i="1"/>
  <c r="AD28" i="1" s="1"/>
  <c r="AC25" i="1"/>
  <c r="AD25" i="1" s="1"/>
  <c r="AC26" i="1"/>
  <c r="AD26" i="1" s="1"/>
  <c r="AC24" i="1"/>
  <c r="AD24" i="1" s="1"/>
  <c r="AC30" i="1"/>
  <c r="AD30" i="1" s="1"/>
  <c r="AC31" i="1"/>
  <c r="AD31" i="1" s="1"/>
  <c r="AC32" i="1"/>
  <c r="AD32" i="1" s="1"/>
  <c r="AC33" i="1"/>
  <c r="AD33" i="1" s="1"/>
  <c r="AC34" i="1"/>
  <c r="AD34" i="1" s="1"/>
  <c r="AC35" i="1"/>
  <c r="AD35" i="1" s="1"/>
  <c r="AC36" i="1"/>
  <c r="AD36" i="1" s="1"/>
  <c r="AC37" i="1"/>
  <c r="AD37" i="1" s="1"/>
  <c r="AC38" i="1"/>
  <c r="AD38" i="1" s="1"/>
  <c r="AC39" i="1"/>
  <c r="AD39" i="1" s="1"/>
  <c r="AC40" i="1"/>
  <c r="AD40" i="1" s="1"/>
  <c r="AE2" i="1"/>
  <c r="AE5" i="1"/>
  <c r="AE6" i="1"/>
  <c r="AE4" i="1"/>
  <c r="AE3" i="1"/>
  <c r="AE8" i="1"/>
  <c r="AE13" i="1"/>
  <c r="AE10" i="1"/>
  <c r="AE11" i="1"/>
  <c r="AE12" i="1"/>
  <c r="AE9" i="1"/>
  <c r="AE17" i="1"/>
  <c r="AE18" i="1"/>
  <c r="AE16" i="1"/>
  <c r="AE14" i="1"/>
  <c r="AE15" i="1"/>
  <c r="AE22" i="1"/>
  <c r="AE23" i="1"/>
  <c r="AE21" i="1"/>
  <c r="AE20" i="1"/>
  <c r="AE27" i="1"/>
  <c r="AE28" i="1"/>
  <c r="AE25" i="1"/>
  <c r="AE26" i="1"/>
  <c r="AE24" i="1"/>
  <c r="AE30" i="1"/>
  <c r="AE31" i="1"/>
  <c r="AE32" i="1"/>
  <c r="AE33" i="1"/>
  <c r="AE34" i="1"/>
  <c r="AE35" i="1"/>
  <c r="AE36" i="1"/>
  <c r="AE37" i="1"/>
  <c r="AE38" i="1"/>
  <c r="AE39" i="1"/>
  <c r="AE40" i="1"/>
  <c r="AG2" i="1"/>
  <c r="AG5" i="1"/>
  <c r="AG6" i="1"/>
  <c r="AG4" i="1"/>
  <c r="AG3" i="1"/>
  <c r="AG8" i="1"/>
  <c r="AG13" i="1"/>
  <c r="AG10" i="1"/>
  <c r="AG11" i="1"/>
  <c r="AJ11" i="1" s="1"/>
  <c r="AG12" i="1"/>
  <c r="AJ12" i="1" s="1"/>
  <c r="AG9" i="1"/>
  <c r="AJ9" i="1" s="1"/>
  <c r="AG17" i="1"/>
  <c r="AG18" i="1"/>
  <c r="AJ18" i="1" s="1"/>
  <c r="AG16" i="1"/>
  <c r="AG14" i="1"/>
  <c r="AJ14" i="1" s="1"/>
  <c r="AG15" i="1"/>
  <c r="AG22" i="1"/>
  <c r="AG23" i="1"/>
  <c r="AG21" i="1"/>
  <c r="AG20" i="1"/>
  <c r="AG27" i="1"/>
  <c r="AJ27" i="1" s="1"/>
  <c r="AG28" i="1"/>
  <c r="AG25" i="1"/>
  <c r="AJ25" i="1" s="1"/>
  <c r="AG26" i="1"/>
  <c r="AJ26" i="1" s="1"/>
  <c r="AG24" i="1"/>
  <c r="AJ24" i="1" s="1"/>
  <c r="AG30" i="1"/>
  <c r="AJ30" i="1" s="1"/>
  <c r="AG31" i="1"/>
  <c r="AG32" i="1"/>
  <c r="AG33" i="1"/>
  <c r="AG34" i="1"/>
  <c r="AG35" i="1"/>
  <c r="AG36" i="1"/>
  <c r="AG37" i="1"/>
  <c r="AJ37" i="1" s="1"/>
  <c r="AG38" i="1"/>
  <c r="AG39" i="1"/>
  <c r="AJ39" i="1" s="1"/>
  <c r="AG40" i="1"/>
  <c r="AL2" i="1"/>
  <c r="AM2" i="1" s="1"/>
  <c r="AL5" i="1"/>
  <c r="AM5" i="1" s="1"/>
  <c r="AL6" i="1"/>
  <c r="AP6" i="1" s="1"/>
  <c r="AL4" i="1"/>
  <c r="AM4" i="1" s="1"/>
  <c r="AL3" i="1"/>
  <c r="AP3" i="1" s="1"/>
  <c r="AL8" i="1"/>
  <c r="AM8" i="1" s="1"/>
  <c r="AL13" i="1"/>
  <c r="AP13" i="1" s="1"/>
  <c r="AL10" i="1"/>
  <c r="AM10" i="1" s="1"/>
  <c r="AL11" i="1"/>
  <c r="AM11" i="1" s="1"/>
  <c r="AL12" i="1"/>
  <c r="AP12" i="1" s="1"/>
  <c r="AL9" i="1"/>
  <c r="AM9" i="1" s="1"/>
  <c r="AL17" i="1"/>
  <c r="AM17" i="1" s="1"/>
  <c r="AL18" i="1"/>
  <c r="AM18" i="1" s="1"/>
  <c r="AL16" i="1"/>
  <c r="AP16" i="1" s="1"/>
  <c r="AL14" i="1"/>
  <c r="AM14" i="1" s="1"/>
  <c r="AL15" i="1"/>
  <c r="AM15" i="1" s="1"/>
  <c r="AL22" i="1"/>
  <c r="AP22" i="1" s="1"/>
  <c r="AL23" i="1"/>
  <c r="AP23" i="1" s="1"/>
  <c r="AL21" i="1"/>
  <c r="AP21" i="1" s="1"/>
  <c r="AL20" i="1"/>
  <c r="AP20" i="1" s="1"/>
  <c r="AL27" i="1"/>
  <c r="AM27" i="1" s="1"/>
  <c r="AL28" i="1"/>
  <c r="AP28" i="1" s="1"/>
  <c r="AL25" i="1"/>
  <c r="AM25" i="1" s="1"/>
  <c r="AL26" i="1"/>
  <c r="AP26" i="1" s="1"/>
  <c r="AL24" i="1"/>
  <c r="AM24" i="1" s="1"/>
  <c r="AL30" i="1"/>
  <c r="AM30" i="1" s="1"/>
  <c r="AL31" i="1"/>
  <c r="AM31" i="1" s="1"/>
  <c r="AL32" i="1"/>
  <c r="AP32" i="1" s="1"/>
  <c r="AL33" i="1"/>
  <c r="AM33" i="1" s="1"/>
  <c r="AL34" i="1"/>
  <c r="AP34" i="1" s="1"/>
  <c r="AL35" i="1"/>
  <c r="AP35" i="1" s="1"/>
  <c r="AL36" i="1"/>
  <c r="AM36" i="1" s="1"/>
  <c r="AL37" i="1"/>
  <c r="AM37" i="1" s="1"/>
  <c r="AL38" i="1"/>
  <c r="AP38" i="1" s="1"/>
  <c r="AL39" i="1"/>
  <c r="AM39" i="1" s="1"/>
  <c r="AL40" i="1"/>
  <c r="AM40" i="1" s="1"/>
  <c r="AN2" i="1"/>
  <c r="AO2" i="1" s="1"/>
  <c r="AN5" i="1"/>
  <c r="AO5" i="1" s="1"/>
  <c r="AN6" i="1"/>
  <c r="AO6" i="1" s="1"/>
  <c r="AN4" i="1"/>
  <c r="AO4" i="1" s="1"/>
  <c r="AN3" i="1"/>
  <c r="AO3" i="1" s="1"/>
  <c r="AN8" i="1"/>
  <c r="AO8" i="1" s="1"/>
  <c r="AN13" i="1"/>
  <c r="AO13" i="1" s="1"/>
  <c r="AN10" i="1"/>
  <c r="AO10" i="1" s="1"/>
  <c r="AN11" i="1"/>
  <c r="AO11" i="1" s="1"/>
  <c r="AN12" i="1"/>
  <c r="AO12" i="1" s="1"/>
  <c r="AN9" i="1"/>
  <c r="AO9" i="1" s="1"/>
  <c r="AN17" i="1"/>
  <c r="AO17" i="1" s="1"/>
  <c r="AN18" i="1"/>
  <c r="AO18" i="1" s="1"/>
  <c r="AN16" i="1"/>
  <c r="AO16" i="1" s="1"/>
  <c r="AN14" i="1"/>
  <c r="AO14" i="1" s="1"/>
  <c r="AN15" i="1"/>
  <c r="AO15" i="1" s="1"/>
  <c r="AN22" i="1"/>
  <c r="AO22" i="1" s="1"/>
  <c r="AN23" i="1"/>
  <c r="AO23" i="1" s="1"/>
  <c r="AN21" i="1"/>
  <c r="AO21" i="1" s="1"/>
  <c r="AN20" i="1"/>
  <c r="AO20" i="1" s="1"/>
  <c r="AN27" i="1"/>
  <c r="AO27" i="1" s="1"/>
  <c r="AN28" i="1"/>
  <c r="AO28" i="1" s="1"/>
  <c r="AN25" i="1"/>
  <c r="AO25" i="1" s="1"/>
  <c r="AN26" i="1"/>
  <c r="AO26" i="1" s="1"/>
  <c r="AN24" i="1"/>
  <c r="AO24" i="1" s="1"/>
  <c r="AN30" i="1"/>
  <c r="AO30" i="1" s="1"/>
  <c r="AN31" i="1"/>
  <c r="AO31" i="1" s="1"/>
  <c r="AN32" i="1"/>
  <c r="AO32" i="1" s="1"/>
  <c r="AN33" i="1"/>
  <c r="AO33" i="1" s="1"/>
  <c r="AN34" i="1"/>
  <c r="AO34" i="1" s="1"/>
  <c r="AN35" i="1"/>
  <c r="AO35" i="1" s="1"/>
  <c r="AN36" i="1"/>
  <c r="AO36" i="1" s="1"/>
  <c r="AN37" i="1"/>
  <c r="AO37" i="1" s="1"/>
  <c r="AN38" i="1"/>
  <c r="AO38" i="1" s="1"/>
  <c r="AN39" i="1"/>
  <c r="AO39" i="1" s="1"/>
  <c r="AN40" i="1"/>
  <c r="AO40" i="1" s="1"/>
  <c r="AQ2" i="1"/>
  <c r="AR2" i="1" s="1"/>
  <c r="AQ5" i="1"/>
  <c r="AR5" i="1" s="1"/>
  <c r="AQ6" i="1"/>
  <c r="AR6" i="1" s="1"/>
  <c r="AQ4" i="1"/>
  <c r="AR4" i="1" s="1"/>
  <c r="AQ3" i="1"/>
  <c r="AR3" i="1" s="1"/>
  <c r="AQ8" i="1"/>
  <c r="AR8" i="1" s="1"/>
  <c r="AQ13" i="1"/>
  <c r="AR13" i="1" s="1"/>
  <c r="AQ10" i="1"/>
  <c r="AR10" i="1" s="1"/>
  <c r="AQ11" i="1"/>
  <c r="AR11" i="1" s="1"/>
  <c r="AQ12" i="1"/>
  <c r="AR12" i="1" s="1"/>
  <c r="AQ9" i="1"/>
  <c r="AR9" i="1" s="1"/>
  <c r="AQ17" i="1"/>
  <c r="AR17" i="1" s="1"/>
  <c r="AQ18" i="1"/>
  <c r="AR18" i="1" s="1"/>
  <c r="AQ16" i="1"/>
  <c r="AR16" i="1" s="1"/>
  <c r="AQ14" i="1"/>
  <c r="AR14" i="1" s="1"/>
  <c r="AQ15" i="1"/>
  <c r="AR15" i="1" s="1"/>
  <c r="AQ22" i="1"/>
  <c r="AR22" i="1" s="1"/>
  <c r="AQ23" i="1"/>
  <c r="AR23" i="1" s="1"/>
  <c r="AQ21" i="1"/>
  <c r="AR21" i="1" s="1"/>
  <c r="AQ20" i="1"/>
  <c r="AR20" i="1" s="1"/>
  <c r="AQ27" i="1"/>
  <c r="AR27" i="1" s="1"/>
  <c r="AQ28" i="1"/>
  <c r="AR28" i="1" s="1"/>
  <c r="AQ25" i="1"/>
  <c r="AR25" i="1" s="1"/>
  <c r="AQ26" i="1"/>
  <c r="AR26" i="1" s="1"/>
  <c r="AQ24" i="1"/>
  <c r="AR24" i="1" s="1"/>
  <c r="AQ30" i="1"/>
  <c r="AR30" i="1" s="1"/>
  <c r="AQ31" i="1"/>
  <c r="AR31" i="1" s="1"/>
  <c r="AQ32" i="1"/>
  <c r="AR32" i="1" s="1"/>
  <c r="AQ33" i="1"/>
  <c r="AR33" i="1" s="1"/>
  <c r="AQ34" i="1"/>
  <c r="AR34" i="1" s="1"/>
  <c r="AQ35" i="1"/>
  <c r="AR35" i="1" s="1"/>
  <c r="AQ36" i="1"/>
  <c r="AR36" i="1" s="1"/>
  <c r="AQ37" i="1"/>
  <c r="AR37" i="1" s="1"/>
  <c r="AQ38" i="1"/>
  <c r="AR38" i="1" s="1"/>
  <c r="AQ39" i="1"/>
  <c r="AR39" i="1" s="1"/>
  <c r="AQ40" i="1"/>
  <c r="AR40" i="1" s="1"/>
  <c r="AW2" i="1"/>
  <c r="AF2" i="1" s="1"/>
  <c r="AW5" i="1"/>
  <c r="AF5" i="1" s="1"/>
  <c r="AW6" i="1"/>
  <c r="AF6" i="1" s="1"/>
  <c r="AW4" i="1"/>
  <c r="AF4" i="1" s="1"/>
  <c r="AW3" i="1"/>
  <c r="AF3" i="1" s="1"/>
  <c r="AW8" i="1"/>
  <c r="AF8" i="1" s="1"/>
  <c r="AW13" i="1"/>
  <c r="AF13" i="1" s="1"/>
  <c r="AW10" i="1"/>
  <c r="AW11" i="1"/>
  <c r="BA11" i="1" s="1"/>
  <c r="AW12" i="1"/>
  <c r="BA12" i="1" s="1"/>
  <c r="AW9" i="1"/>
  <c r="AF9" i="1" s="1"/>
  <c r="AW17" i="1"/>
  <c r="AF17" i="1" s="1"/>
  <c r="AW18" i="1"/>
  <c r="AF18" i="1" s="1"/>
  <c r="AW16" i="1"/>
  <c r="AF16" i="1" s="1"/>
  <c r="AW14" i="1"/>
  <c r="AF14" i="1" s="1"/>
  <c r="AW15" i="1"/>
  <c r="AF15" i="1" s="1"/>
  <c r="AW22" i="1"/>
  <c r="AF22" i="1" s="1"/>
  <c r="AW23" i="1"/>
  <c r="AF23" i="1" s="1"/>
  <c r="AW21" i="1"/>
  <c r="AF21" i="1" s="1"/>
  <c r="AW20" i="1"/>
  <c r="AF20" i="1" s="1"/>
  <c r="AW27" i="1"/>
  <c r="BA27" i="1" s="1"/>
  <c r="AW28" i="1"/>
  <c r="BA28" i="1" s="1"/>
  <c r="AW25" i="1"/>
  <c r="BA25" i="1" s="1"/>
  <c r="AW26" i="1"/>
  <c r="AF26" i="1" s="1"/>
  <c r="AW24" i="1"/>
  <c r="AF24" i="1" s="1"/>
  <c r="AW30" i="1"/>
  <c r="AF30" i="1" s="1"/>
  <c r="AW31" i="1"/>
  <c r="AF31" i="1" s="1"/>
  <c r="AW32" i="1"/>
  <c r="AF32" i="1" s="1"/>
  <c r="AW33" i="1"/>
  <c r="AW34" i="1"/>
  <c r="AF34" i="1" s="1"/>
  <c r="AW35" i="1"/>
  <c r="AF35" i="1" s="1"/>
  <c r="AW36" i="1"/>
  <c r="AF36" i="1" s="1"/>
  <c r="AW37" i="1"/>
  <c r="BA37" i="1" s="1"/>
  <c r="AW38" i="1"/>
  <c r="BA38" i="1" s="1"/>
  <c r="AW39" i="1"/>
  <c r="BA39" i="1" s="1"/>
  <c r="AW40" i="1"/>
  <c r="AF40" i="1" s="1"/>
  <c r="AY2" i="1"/>
  <c r="AZ2" i="1" s="1"/>
  <c r="AY5" i="1"/>
  <c r="AZ5" i="1" s="1"/>
  <c r="AY6" i="1"/>
  <c r="AZ6" i="1" s="1"/>
  <c r="AY4" i="1"/>
  <c r="AZ4" i="1" s="1"/>
  <c r="AY3" i="1"/>
  <c r="AZ3" i="1" s="1"/>
  <c r="AY8" i="1"/>
  <c r="AZ8" i="1" s="1"/>
  <c r="AY13" i="1"/>
  <c r="AZ13" i="1" s="1"/>
  <c r="AY10" i="1"/>
  <c r="AZ10" i="1" s="1"/>
  <c r="AY11" i="1"/>
  <c r="AZ11" i="1" s="1"/>
  <c r="AY12" i="1"/>
  <c r="AZ12" i="1" s="1"/>
  <c r="AY9" i="1"/>
  <c r="AZ9" i="1" s="1"/>
  <c r="AY17" i="1"/>
  <c r="AZ17" i="1" s="1"/>
  <c r="AY18" i="1"/>
  <c r="AZ18" i="1" s="1"/>
  <c r="AY16" i="1"/>
  <c r="AZ16" i="1" s="1"/>
  <c r="AY14" i="1"/>
  <c r="AZ14" i="1" s="1"/>
  <c r="AY15" i="1"/>
  <c r="AZ15" i="1" s="1"/>
  <c r="AY22" i="1"/>
  <c r="AZ22" i="1" s="1"/>
  <c r="AY23" i="1"/>
  <c r="AZ23" i="1" s="1"/>
  <c r="AY21" i="1"/>
  <c r="AZ21" i="1" s="1"/>
  <c r="AY20" i="1"/>
  <c r="AZ20" i="1" s="1"/>
  <c r="AY27" i="1"/>
  <c r="AZ27" i="1" s="1"/>
  <c r="AY28" i="1"/>
  <c r="AZ28" i="1" s="1"/>
  <c r="AY25" i="1"/>
  <c r="AZ25" i="1" s="1"/>
  <c r="AY26" i="1"/>
  <c r="AZ26" i="1" s="1"/>
  <c r="AY24" i="1"/>
  <c r="AZ24" i="1" s="1"/>
  <c r="AY30" i="1"/>
  <c r="AZ30" i="1" s="1"/>
  <c r="AY31" i="1"/>
  <c r="AZ31" i="1" s="1"/>
  <c r="AY32" i="1"/>
  <c r="AZ32" i="1" s="1"/>
  <c r="AY33" i="1"/>
  <c r="AZ33" i="1" s="1"/>
  <c r="AY34" i="1"/>
  <c r="AZ34" i="1" s="1"/>
  <c r="AY35" i="1"/>
  <c r="AZ35" i="1" s="1"/>
  <c r="AY36" i="1"/>
  <c r="AZ36" i="1" s="1"/>
  <c r="AY37" i="1"/>
  <c r="AZ37" i="1" s="1"/>
  <c r="AY38" i="1"/>
  <c r="AZ38" i="1" s="1"/>
  <c r="AY39" i="1"/>
  <c r="AZ39" i="1" s="1"/>
  <c r="AY40" i="1"/>
  <c r="AZ40" i="1" s="1"/>
  <c r="BE2" i="1"/>
  <c r="BE5" i="1"/>
  <c r="BE6" i="1"/>
  <c r="BE4" i="1"/>
  <c r="BE3" i="1"/>
  <c r="BE8" i="1"/>
  <c r="BE13" i="1"/>
  <c r="BE10" i="1"/>
  <c r="BE11" i="1"/>
  <c r="BE12" i="1"/>
  <c r="BE9" i="1"/>
  <c r="BE17" i="1"/>
  <c r="BE18" i="1"/>
  <c r="BE16" i="1"/>
  <c r="BE14" i="1"/>
  <c r="BE15" i="1"/>
  <c r="BE22" i="1"/>
  <c r="BE23" i="1"/>
  <c r="BE21" i="1"/>
  <c r="BE20" i="1"/>
  <c r="BE27" i="1"/>
  <c r="BE28" i="1"/>
  <c r="BE25" i="1"/>
  <c r="BE26" i="1"/>
  <c r="BE24" i="1"/>
  <c r="BE30" i="1"/>
  <c r="BE31" i="1"/>
  <c r="BE32" i="1"/>
  <c r="BE33" i="1"/>
  <c r="BE34" i="1"/>
  <c r="BE35" i="1"/>
  <c r="BE36" i="1"/>
  <c r="BE37" i="1"/>
  <c r="BE38" i="1"/>
  <c r="BE39" i="1"/>
  <c r="BE40" i="1"/>
  <c r="BF2" i="1"/>
  <c r="BF5" i="1"/>
  <c r="BF6" i="1"/>
  <c r="BF4" i="1"/>
  <c r="BF3" i="1"/>
  <c r="BF8" i="1"/>
  <c r="BF13" i="1"/>
  <c r="BF10" i="1"/>
  <c r="BF11" i="1"/>
  <c r="BF12" i="1"/>
  <c r="BF9" i="1"/>
  <c r="BF17" i="1"/>
  <c r="BF18" i="1"/>
  <c r="BF16" i="1"/>
  <c r="BF14" i="1"/>
  <c r="BF15" i="1"/>
  <c r="BF22" i="1"/>
  <c r="BF23" i="1"/>
  <c r="BF21" i="1"/>
  <c r="BF20" i="1"/>
  <c r="BF27" i="1"/>
  <c r="BF28" i="1"/>
  <c r="BF25" i="1"/>
  <c r="BF26" i="1"/>
  <c r="BF24" i="1"/>
  <c r="BF30" i="1"/>
  <c r="BF31" i="1"/>
  <c r="BF32" i="1"/>
  <c r="BF33" i="1"/>
  <c r="BF34" i="1"/>
  <c r="BF35" i="1"/>
  <c r="BF36" i="1"/>
  <c r="BF37" i="1"/>
  <c r="BF38" i="1"/>
  <c r="BF39" i="1"/>
  <c r="BF40" i="1"/>
  <c r="L162" i="18"/>
  <c r="BA233" i="1" l="1"/>
  <c r="AP437" i="1"/>
  <c r="AH50" i="1"/>
  <c r="AI162" i="1"/>
  <c r="AJ162" i="1"/>
  <c r="AH114" i="1"/>
  <c r="AJ114" i="1"/>
  <c r="AI59" i="1"/>
  <c r="AJ59" i="1"/>
  <c r="AH290" i="1"/>
  <c r="AJ290" i="1"/>
  <c r="AI282" i="1"/>
  <c r="AJ282" i="1"/>
  <c r="AI275" i="1"/>
  <c r="AJ275" i="1"/>
  <c r="AI258" i="1"/>
  <c r="AJ258" i="1"/>
  <c r="AH252" i="1"/>
  <c r="AJ252" i="1"/>
  <c r="AI244" i="1"/>
  <c r="AJ244" i="1"/>
  <c r="AH188" i="1"/>
  <c r="AJ188" i="1"/>
  <c r="AK167" i="1"/>
  <c r="AJ167" i="1"/>
  <c r="AH374" i="1"/>
  <c r="AJ374" i="1"/>
  <c r="AI396" i="1"/>
  <c r="AJ396" i="1"/>
  <c r="AK371" i="1"/>
  <c r="AJ371" i="1"/>
  <c r="AK354" i="1"/>
  <c r="AJ354" i="1"/>
  <c r="AK335" i="1"/>
  <c r="AJ335" i="1"/>
  <c r="AI548" i="1"/>
  <c r="AJ548" i="1"/>
  <c r="AI540" i="1"/>
  <c r="AJ540" i="1"/>
  <c r="AI532" i="1"/>
  <c r="AJ532" i="1"/>
  <c r="AI524" i="1"/>
  <c r="AJ524" i="1"/>
  <c r="AI517" i="1"/>
  <c r="AJ517" i="1"/>
  <c r="AI510" i="1"/>
  <c r="AJ510" i="1"/>
  <c r="AI491" i="1"/>
  <c r="AJ491" i="1"/>
  <c r="AI482" i="1"/>
  <c r="AJ482" i="1"/>
  <c r="AI448" i="1"/>
  <c r="AJ448" i="1"/>
  <c r="AI430" i="1"/>
  <c r="AJ430" i="1"/>
  <c r="AI704" i="1"/>
  <c r="AJ704" i="1"/>
  <c r="AI677" i="1"/>
  <c r="AJ677" i="1"/>
  <c r="AI667" i="1"/>
  <c r="AJ667" i="1"/>
  <c r="AI659" i="1"/>
  <c r="AJ659" i="1"/>
  <c r="AI652" i="1"/>
  <c r="AJ652" i="1"/>
  <c r="AI642" i="1"/>
  <c r="AJ642" i="1"/>
  <c r="AI618" i="1"/>
  <c r="AJ618" i="1"/>
  <c r="AI554" i="1"/>
  <c r="AJ554" i="1"/>
  <c r="AI81" i="1"/>
  <c r="AJ81" i="1"/>
  <c r="AH34" i="1"/>
  <c r="AJ34" i="1"/>
  <c r="AK28" i="1"/>
  <c r="AJ28" i="1"/>
  <c r="AI16" i="1"/>
  <c r="AJ16" i="1"/>
  <c r="AH8" i="1"/>
  <c r="AJ8" i="1"/>
  <c r="AH161" i="1"/>
  <c r="AJ161" i="1"/>
  <c r="AH151" i="1"/>
  <c r="AJ151" i="1"/>
  <c r="AH145" i="1"/>
  <c r="AJ145" i="1"/>
  <c r="AH138" i="1"/>
  <c r="AJ138" i="1"/>
  <c r="AH129" i="1"/>
  <c r="AJ129" i="1"/>
  <c r="AH112" i="1"/>
  <c r="AJ112" i="1"/>
  <c r="AH105" i="1"/>
  <c r="AJ105" i="1"/>
  <c r="AK97" i="1"/>
  <c r="AJ97" i="1"/>
  <c r="AH89" i="1"/>
  <c r="AJ89" i="1"/>
  <c r="AI80" i="1"/>
  <c r="AJ80" i="1"/>
  <c r="AH72" i="1"/>
  <c r="AJ72" i="1"/>
  <c r="AH56" i="1"/>
  <c r="AJ56" i="1"/>
  <c r="AH49" i="1"/>
  <c r="AJ49" i="1"/>
  <c r="AK165" i="1"/>
  <c r="AJ165" i="1"/>
  <c r="AH291" i="1"/>
  <c r="AJ291" i="1"/>
  <c r="AI288" i="1"/>
  <c r="AJ288" i="1"/>
  <c r="AI281" i="1"/>
  <c r="AJ281" i="1"/>
  <c r="AI268" i="1"/>
  <c r="AJ268" i="1"/>
  <c r="AH262" i="1"/>
  <c r="AJ262" i="1"/>
  <c r="AH251" i="1"/>
  <c r="AJ251" i="1"/>
  <c r="AH243" i="1"/>
  <c r="AJ243" i="1"/>
  <c r="AH234" i="1"/>
  <c r="AJ234" i="1"/>
  <c r="AH226" i="1"/>
  <c r="AJ226" i="1"/>
  <c r="AI217" i="1"/>
  <c r="AJ217" i="1"/>
  <c r="AI206" i="1"/>
  <c r="AJ206" i="1"/>
  <c r="AI199" i="1"/>
  <c r="AJ199" i="1"/>
  <c r="AH191" i="1"/>
  <c r="AJ191" i="1"/>
  <c r="AH183" i="1"/>
  <c r="AJ183" i="1"/>
  <c r="AH174" i="1"/>
  <c r="AJ174" i="1"/>
  <c r="AH369" i="1"/>
  <c r="AJ369" i="1"/>
  <c r="AI410" i="1"/>
  <c r="AJ410" i="1"/>
  <c r="AH380" i="1"/>
  <c r="AJ380" i="1"/>
  <c r="AH360" i="1"/>
  <c r="AJ360" i="1"/>
  <c r="AH334" i="1"/>
  <c r="AJ334" i="1"/>
  <c r="AH321" i="1"/>
  <c r="AJ321" i="1"/>
  <c r="AK308" i="1"/>
  <c r="AJ308" i="1"/>
  <c r="AI298" i="1"/>
  <c r="AJ298" i="1"/>
  <c r="AH547" i="1"/>
  <c r="AJ547" i="1"/>
  <c r="AH539" i="1"/>
  <c r="AJ539" i="1"/>
  <c r="AH531" i="1"/>
  <c r="AJ531" i="1"/>
  <c r="AI523" i="1"/>
  <c r="AJ523" i="1"/>
  <c r="AH514" i="1"/>
  <c r="AJ514" i="1"/>
  <c r="AI507" i="1"/>
  <c r="AJ507" i="1"/>
  <c r="AK499" i="1"/>
  <c r="AJ499" i="1"/>
  <c r="AH492" i="1"/>
  <c r="AJ492" i="1"/>
  <c r="AI483" i="1"/>
  <c r="AJ483" i="1"/>
  <c r="AH474" i="1"/>
  <c r="AJ474" i="1"/>
  <c r="AK464" i="1"/>
  <c r="AJ464" i="1"/>
  <c r="AI440" i="1"/>
  <c r="AJ440" i="1"/>
  <c r="AK428" i="1"/>
  <c r="AJ428" i="1"/>
  <c r="AH614" i="1"/>
  <c r="AJ614" i="1"/>
  <c r="AH599" i="1"/>
  <c r="AJ599" i="1"/>
  <c r="AH589" i="1"/>
  <c r="AJ589" i="1"/>
  <c r="AH581" i="1"/>
  <c r="AJ581" i="1"/>
  <c r="AK703" i="1"/>
  <c r="AJ703" i="1"/>
  <c r="AH692" i="1"/>
  <c r="AJ692" i="1"/>
  <c r="AH684" i="1"/>
  <c r="AJ684" i="1"/>
  <c r="AH676" i="1"/>
  <c r="AJ676" i="1"/>
  <c r="AH666" i="1"/>
  <c r="AJ666" i="1"/>
  <c r="AH658" i="1"/>
  <c r="AJ658" i="1"/>
  <c r="AH651" i="1"/>
  <c r="AJ651" i="1"/>
  <c r="AH641" i="1"/>
  <c r="AJ641" i="1"/>
  <c r="AH635" i="1"/>
  <c r="AJ635" i="1"/>
  <c r="AH629" i="1"/>
  <c r="AJ629" i="1"/>
  <c r="AH617" i="1"/>
  <c r="AJ617" i="1"/>
  <c r="AH607" i="1"/>
  <c r="AJ607" i="1"/>
  <c r="AH566" i="1"/>
  <c r="AJ566" i="1"/>
  <c r="AH560" i="1"/>
  <c r="AJ560" i="1"/>
  <c r="AH553" i="1"/>
  <c r="AJ553" i="1"/>
  <c r="AI737" i="1"/>
  <c r="AJ737" i="1"/>
  <c r="AH130" i="1"/>
  <c r="AJ130" i="1"/>
  <c r="AH73" i="1"/>
  <c r="AJ73" i="1"/>
  <c r="AI264" i="1"/>
  <c r="AJ264" i="1"/>
  <c r="AI175" i="1"/>
  <c r="AJ175" i="1"/>
  <c r="AH33" i="1"/>
  <c r="AJ33" i="1"/>
  <c r="AH3" i="1"/>
  <c r="AJ3" i="1"/>
  <c r="AI160" i="1"/>
  <c r="AJ160" i="1"/>
  <c r="AH150" i="1"/>
  <c r="AJ150" i="1"/>
  <c r="AI146" i="1"/>
  <c r="AJ146" i="1"/>
  <c r="AI136" i="1"/>
  <c r="AJ136" i="1"/>
  <c r="AH128" i="1"/>
  <c r="AJ128" i="1"/>
  <c r="AI113" i="1"/>
  <c r="AJ113" i="1"/>
  <c r="AI104" i="1"/>
  <c r="AJ104" i="1"/>
  <c r="AI96" i="1"/>
  <c r="AJ96" i="1"/>
  <c r="AH87" i="1"/>
  <c r="AJ87" i="1"/>
  <c r="AI79" i="1"/>
  <c r="AJ79" i="1"/>
  <c r="AI71" i="1"/>
  <c r="AJ71" i="1"/>
  <c r="AH63" i="1"/>
  <c r="AJ63" i="1"/>
  <c r="AH55" i="1"/>
  <c r="AJ55" i="1"/>
  <c r="AI46" i="1"/>
  <c r="AJ46" i="1"/>
  <c r="AI164" i="1"/>
  <c r="AJ164" i="1"/>
  <c r="AI239" i="1"/>
  <c r="AJ239" i="1"/>
  <c r="AH287" i="1"/>
  <c r="AJ287" i="1"/>
  <c r="AK225" i="1"/>
  <c r="AJ225" i="1"/>
  <c r="AH216" i="1"/>
  <c r="AJ216" i="1"/>
  <c r="AI205" i="1"/>
  <c r="AJ205" i="1"/>
  <c r="AH198" i="1"/>
  <c r="AJ198" i="1"/>
  <c r="AI190" i="1"/>
  <c r="AJ190" i="1"/>
  <c r="AH336" i="1"/>
  <c r="AJ336" i="1"/>
  <c r="AK409" i="1"/>
  <c r="AJ409" i="1"/>
  <c r="AK420" i="1"/>
  <c r="AJ420" i="1"/>
  <c r="AH412" i="1"/>
  <c r="AJ412" i="1"/>
  <c r="AH377" i="1"/>
  <c r="AJ377" i="1"/>
  <c r="AI366" i="1"/>
  <c r="AJ366" i="1"/>
  <c r="AH357" i="1"/>
  <c r="AJ357" i="1"/>
  <c r="AH350" i="1"/>
  <c r="AJ350" i="1"/>
  <c r="AK340" i="1"/>
  <c r="AJ340" i="1"/>
  <c r="AH330" i="1"/>
  <c r="AJ330" i="1"/>
  <c r="AK546" i="1"/>
  <c r="AJ546" i="1"/>
  <c r="AH538" i="1"/>
  <c r="AJ538" i="1"/>
  <c r="AK530" i="1"/>
  <c r="AJ530" i="1"/>
  <c r="AH522" i="1"/>
  <c r="AJ522" i="1"/>
  <c r="AH515" i="1"/>
  <c r="AJ515" i="1"/>
  <c r="AH506" i="1"/>
  <c r="AJ506" i="1"/>
  <c r="AK498" i="1"/>
  <c r="AJ498" i="1"/>
  <c r="AH489" i="1"/>
  <c r="AJ489" i="1"/>
  <c r="AK481" i="1"/>
  <c r="AJ481" i="1"/>
  <c r="AH473" i="1"/>
  <c r="AJ473" i="1"/>
  <c r="AK463" i="1"/>
  <c r="AJ463" i="1"/>
  <c r="AH455" i="1"/>
  <c r="AJ455" i="1"/>
  <c r="AH449" i="1"/>
  <c r="AJ449" i="1"/>
  <c r="AH439" i="1"/>
  <c r="AJ439" i="1"/>
  <c r="AK429" i="1"/>
  <c r="AJ429" i="1"/>
  <c r="AH611" i="1"/>
  <c r="AJ611" i="1"/>
  <c r="AI596" i="1"/>
  <c r="AJ596" i="1"/>
  <c r="AI588" i="1"/>
  <c r="AJ588" i="1"/>
  <c r="AI467" i="1"/>
  <c r="AJ467" i="1"/>
  <c r="AK695" i="1"/>
  <c r="AJ695" i="1"/>
  <c r="AK675" i="1"/>
  <c r="AJ675" i="1"/>
  <c r="AK626" i="1"/>
  <c r="AJ626" i="1"/>
  <c r="AK603" i="1"/>
  <c r="AJ603" i="1"/>
  <c r="AI152" i="1"/>
  <c r="AJ152" i="1"/>
  <c r="AH99" i="1"/>
  <c r="AJ99" i="1"/>
  <c r="AH48" i="1"/>
  <c r="AJ48" i="1"/>
  <c r="AH300" i="1"/>
  <c r="AJ300" i="1"/>
  <c r="AH227" i="1"/>
  <c r="AJ227" i="1"/>
  <c r="AH40" i="1"/>
  <c r="AJ40" i="1"/>
  <c r="AI32" i="1"/>
  <c r="AJ32" i="1"/>
  <c r="AI20" i="1"/>
  <c r="AJ20" i="1"/>
  <c r="AH17" i="1"/>
  <c r="AJ17" i="1"/>
  <c r="AH4" i="1"/>
  <c r="AJ4" i="1"/>
  <c r="AH159" i="1"/>
  <c r="AJ159" i="1"/>
  <c r="AH153" i="1"/>
  <c r="AJ153" i="1"/>
  <c r="AH140" i="1"/>
  <c r="AJ140" i="1"/>
  <c r="AH135" i="1"/>
  <c r="AJ135" i="1"/>
  <c r="AH127" i="1"/>
  <c r="AJ127" i="1"/>
  <c r="AH119" i="1"/>
  <c r="AJ119" i="1"/>
  <c r="AH103" i="1"/>
  <c r="AJ103" i="1"/>
  <c r="AH95" i="1"/>
  <c r="AJ95" i="1"/>
  <c r="AH86" i="1"/>
  <c r="AJ86" i="1"/>
  <c r="AH78" i="1"/>
  <c r="AJ78" i="1"/>
  <c r="AH70" i="1"/>
  <c r="AJ70" i="1"/>
  <c r="AH62" i="1"/>
  <c r="AJ62" i="1"/>
  <c r="AH53" i="1"/>
  <c r="AJ53" i="1"/>
  <c r="AH47" i="1"/>
  <c r="AJ47" i="1"/>
  <c r="AI163" i="1"/>
  <c r="AJ163" i="1"/>
  <c r="AI189" i="1"/>
  <c r="AJ189" i="1"/>
  <c r="AI265" i="1"/>
  <c r="AJ265" i="1"/>
  <c r="AH295" i="1"/>
  <c r="AJ295" i="1"/>
  <c r="AI249" i="1"/>
  <c r="AJ249" i="1"/>
  <c r="AH223" i="1"/>
  <c r="AJ223" i="1"/>
  <c r="AI181" i="1"/>
  <c r="AJ181" i="1"/>
  <c r="AH352" i="1"/>
  <c r="AJ352" i="1"/>
  <c r="AI419" i="1"/>
  <c r="AJ419" i="1"/>
  <c r="AK411" i="1"/>
  <c r="AJ411" i="1"/>
  <c r="AI394" i="1"/>
  <c r="AJ394" i="1"/>
  <c r="AH386" i="1"/>
  <c r="AJ386" i="1"/>
  <c r="AI373" i="1"/>
  <c r="AJ373" i="1"/>
  <c r="AI368" i="1"/>
  <c r="AJ368" i="1"/>
  <c r="AH359" i="1"/>
  <c r="AJ359" i="1"/>
  <c r="AK349" i="1"/>
  <c r="AJ349" i="1"/>
  <c r="AI332" i="1"/>
  <c r="AJ332" i="1"/>
  <c r="AH323" i="1"/>
  <c r="AJ323" i="1"/>
  <c r="AI314" i="1"/>
  <c r="AJ314" i="1"/>
  <c r="AI305" i="1"/>
  <c r="AJ305" i="1"/>
  <c r="AI545" i="1"/>
  <c r="AJ545" i="1"/>
  <c r="AI537" i="1"/>
  <c r="AJ537" i="1"/>
  <c r="AI529" i="1"/>
  <c r="AJ529" i="1"/>
  <c r="AI521" i="1"/>
  <c r="AJ521" i="1"/>
  <c r="AI513" i="1"/>
  <c r="AJ513" i="1"/>
  <c r="AI505" i="1"/>
  <c r="AJ505" i="1"/>
  <c r="AI497" i="1"/>
  <c r="AJ497" i="1"/>
  <c r="AI490" i="1"/>
  <c r="AJ490" i="1"/>
  <c r="AI480" i="1"/>
  <c r="AJ480" i="1"/>
  <c r="AI472" i="1"/>
  <c r="AJ472" i="1"/>
  <c r="AI462" i="1"/>
  <c r="AJ462" i="1"/>
  <c r="AI454" i="1"/>
  <c r="AJ454" i="1"/>
  <c r="AI446" i="1"/>
  <c r="AJ446" i="1"/>
  <c r="AI437" i="1"/>
  <c r="AJ437" i="1"/>
  <c r="AI466" i="1"/>
  <c r="AJ466" i="1"/>
  <c r="AI701" i="1"/>
  <c r="AJ701" i="1"/>
  <c r="AI694" i="1"/>
  <c r="AJ694" i="1"/>
  <c r="AI682" i="1"/>
  <c r="AJ682" i="1"/>
  <c r="AI674" i="1"/>
  <c r="AJ674" i="1"/>
  <c r="AI669" i="1"/>
  <c r="AJ669" i="1"/>
  <c r="AI660" i="1"/>
  <c r="AJ660" i="1"/>
  <c r="AI647" i="1"/>
  <c r="AJ647" i="1"/>
  <c r="AI643" i="1"/>
  <c r="AJ643" i="1"/>
  <c r="AI632" i="1"/>
  <c r="AJ632" i="1"/>
  <c r="AI625" i="1"/>
  <c r="AJ625" i="1"/>
  <c r="AI619" i="1"/>
  <c r="AJ619" i="1"/>
  <c r="AI602" i="1"/>
  <c r="AJ602" i="1"/>
  <c r="AI569" i="1"/>
  <c r="AJ569" i="1"/>
  <c r="AI561" i="1"/>
  <c r="AJ561" i="1"/>
  <c r="AI122" i="1"/>
  <c r="AJ122" i="1"/>
  <c r="AH218" i="1"/>
  <c r="AJ218" i="1"/>
  <c r="AH31" i="1"/>
  <c r="AJ31" i="1"/>
  <c r="AI21" i="1"/>
  <c r="AJ21" i="1"/>
  <c r="AI6" i="1"/>
  <c r="AJ6" i="1"/>
  <c r="AH158" i="1"/>
  <c r="AJ158" i="1"/>
  <c r="AH154" i="1"/>
  <c r="AJ154" i="1"/>
  <c r="AH143" i="1"/>
  <c r="AJ143" i="1"/>
  <c r="AH134" i="1"/>
  <c r="AJ134" i="1"/>
  <c r="AH126" i="1"/>
  <c r="AJ126" i="1"/>
  <c r="AH118" i="1"/>
  <c r="AJ118" i="1"/>
  <c r="AH110" i="1"/>
  <c r="AJ110" i="1"/>
  <c r="AH102" i="1"/>
  <c r="AJ102" i="1"/>
  <c r="AH94" i="1"/>
  <c r="AJ94" i="1"/>
  <c r="AH88" i="1"/>
  <c r="AJ88" i="1"/>
  <c r="AH74" i="1"/>
  <c r="AJ74" i="1"/>
  <c r="AH69" i="1"/>
  <c r="AJ69" i="1"/>
  <c r="AH61" i="1"/>
  <c r="AJ61" i="1"/>
  <c r="AH52" i="1"/>
  <c r="AJ52" i="1"/>
  <c r="AH45" i="1"/>
  <c r="AJ45" i="1"/>
  <c r="AK220" i="1"/>
  <c r="AJ220" i="1"/>
  <c r="AK261" i="1"/>
  <c r="AJ261" i="1"/>
  <c r="AK326" i="1"/>
  <c r="AJ326" i="1"/>
  <c r="AI431" i="1"/>
  <c r="AJ431" i="1"/>
  <c r="AH407" i="1"/>
  <c r="AJ407" i="1"/>
  <c r="AI427" i="1"/>
  <c r="AJ427" i="1"/>
  <c r="AH418" i="1"/>
  <c r="AJ418" i="1"/>
  <c r="AH404" i="1"/>
  <c r="AJ404" i="1"/>
  <c r="AH393" i="1"/>
  <c r="AJ393" i="1"/>
  <c r="AI385" i="1"/>
  <c r="AJ385" i="1"/>
  <c r="AH378" i="1"/>
  <c r="AJ378" i="1"/>
  <c r="AH367" i="1"/>
  <c r="AJ367" i="1"/>
  <c r="AI345" i="1"/>
  <c r="AJ345" i="1"/>
  <c r="AH341" i="1"/>
  <c r="AJ341" i="1"/>
  <c r="AH331" i="1"/>
  <c r="AJ331" i="1"/>
  <c r="AH322" i="1"/>
  <c r="AJ322" i="1"/>
  <c r="AI313" i="1"/>
  <c r="AJ313" i="1"/>
  <c r="AH306" i="1"/>
  <c r="AJ306" i="1"/>
  <c r="AH552" i="1"/>
  <c r="AJ552" i="1"/>
  <c r="AH544" i="1"/>
  <c r="AJ544" i="1"/>
  <c r="AH536" i="1"/>
  <c r="AJ536" i="1"/>
  <c r="AH528" i="1"/>
  <c r="AJ528" i="1"/>
  <c r="AH520" i="1"/>
  <c r="AJ520" i="1"/>
  <c r="AH512" i="1"/>
  <c r="AJ512" i="1"/>
  <c r="AH504" i="1"/>
  <c r="AJ504" i="1"/>
  <c r="AH496" i="1"/>
  <c r="AJ496" i="1"/>
  <c r="AH487" i="1"/>
  <c r="AJ487" i="1"/>
  <c r="AH478" i="1"/>
  <c r="AJ478" i="1"/>
  <c r="AH471" i="1"/>
  <c r="AJ471" i="1"/>
  <c r="AH460" i="1"/>
  <c r="AJ460" i="1"/>
  <c r="AH453" i="1"/>
  <c r="AJ453" i="1"/>
  <c r="AH445" i="1"/>
  <c r="AJ445" i="1"/>
  <c r="AH438" i="1"/>
  <c r="AJ438" i="1"/>
  <c r="AK699" i="1"/>
  <c r="AJ699" i="1"/>
  <c r="AI691" i="1"/>
  <c r="AJ691" i="1"/>
  <c r="AK681" i="1"/>
  <c r="AJ681" i="1"/>
  <c r="AH673" i="1"/>
  <c r="AJ673" i="1"/>
  <c r="AK668" i="1"/>
  <c r="AJ668" i="1"/>
  <c r="AI657" i="1"/>
  <c r="AJ657" i="1"/>
  <c r="AK646" i="1"/>
  <c r="AJ646" i="1"/>
  <c r="AH640" i="1"/>
  <c r="AJ640" i="1"/>
  <c r="AK631" i="1"/>
  <c r="AJ631" i="1"/>
  <c r="AK613" i="1"/>
  <c r="AJ613" i="1"/>
  <c r="AH598" i="1"/>
  <c r="AJ598" i="1"/>
  <c r="AK567" i="1"/>
  <c r="AJ567" i="1"/>
  <c r="AI707" i="1"/>
  <c r="AJ707" i="1"/>
  <c r="AI144" i="1"/>
  <c r="AJ144" i="1"/>
  <c r="AI90" i="1"/>
  <c r="AJ90" i="1"/>
  <c r="AK166" i="1"/>
  <c r="AJ166" i="1"/>
  <c r="AI207" i="1"/>
  <c r="AJ207" i="1"/>
  <c r="AK38" i="1"/>
  <c r="AJ38" i="1"/>
  <c r="AH23" i="1"/>
  <c r="AJ23" i="1"/>
  <c r="AI5" i="1"/>
  <c r="AJ5" i="1"/>
  <c r="AI157" i="1"/>
  <c r="AJ157" i="1"/>
  <c r="AI149" i="1"/>
  <c r="AJ149" i="1"/>
  <c r="AI142" i="1"/>
  <c r="AJ142" i="1"/>
  <c r="AI133" i="1"/>
  <c r="AJ133" i="1"/>
  <c r="AI125" i="1"/>
  <c r="AJ125" i="1"/>
  <c r="AI117" i="1"/>
  <c r="AJ117" i="1"/>
  <c r="AI101" i="1"/>
  <c r="AJ101" i="1"/>
  <c r="AI93" i="1"/>
  <c r="AJ93" i="1"/>
  <c r="AI85" i="1"/>
  <c r="AJ85" i="1"/>
  <c r="AI77" i="1"/>
  <c r="AJ77" i="1"/>
  <c r="AI68" i="1"/>
  <c r="AJ68" i="1"/>
  <c r="AI60" i="1"/>
  <c r="AJ60" i="1"/>
  <c r="AI51" i="1"/>
  <c r="AJ51" i="1"/>
  <c r="AH260" i="1"/>
  <c r="AJ260" i="1"/>
  <c r="AK284" i="1"/>
  <c r="AJ284" i="1"/>
  <c r="AI273" i="1"/>
  <c r="AJ273" i="1"/>
  <c r="AH263" i="1"/>
  <c r="AJ263" i="1"/>
  <c r="AH255" i="1"/>
  <c r="AJ255" i="1"/>
  <c r="AI247" i="1"/>
  <c r="AJ247" i="1"/>
  <c r="AH238" i="1"/>
  <c r="AJ238" i="1"/>
  <c r="AH230" i="1"/>
  <c r="AJ230" i="1"/>
  <c r="AH224" i="1"/>
  <c r="AJ224" i="1"/>
  <c r="AI212" i="1"/>
  <c r="AJ212" i="1"/>
  <c r="AK201" i="1"/>
  <c r="AJ201" i="1"/>
  <c r="AH193" i="1"/>
  <c r="AJ193" i="1"/>
  <c r="AI178" i="1"/>
  <c r="AJ178" i="1"/>
  <c r="AH171" i="1"/>
  <c r="AJ171" i="1"/>
  <c r="AH402" i="1"/>
  <c r="AJ402" i="1"/>
  <c r="AH426" i="1"/>
  <c r="AJ426" i="1"/>
  <c r="AH417" i="1"/>
  <c r="AJ417" i="1"/>
  <c r="AH406" i="1"/>
  <c r="AJ406" i="1"/>
  <c r="AH390" i="1"/>
  <c r="AJ390" i="1"/>
  <c r="AH384" i="1"/>
  <c r="AJ384" i="1"/>
  <c r="AH376" i="1"/>
  <c r="AJ376" i="1"/>
  <c r="AH364" i="1"/>
  <c r="AJ364" i="1"/>
  <c r="AH353" i="1"/>
  <c r="AJ353" i="1"/>
  <c r="AH344" i="1"/>
  <c r="AJ344" i="1"/>
  <c r="AH338" i="1"/>
  <c r="AJ338" i="1"/>
  <c r="AH327" i="1"/>
  <c r="AJ327" i="1"/>
  <c r="AH320" i="1"/>
  <c r="AJ320" i="1"/>
  <c r="AH312" i="1"/>
  <c r="AJ312" i="1"/>
  <c r="AH304" i="1"/>
  <c r="AJ304" i="1"/>
  <c r="AK551" i="1"/>
  <c r="AJ551" i="1"/>
  <c r="AI543" i="1"/>
  <c r="AJ543" i="1"/>
  <c r="AH535" i="1"/>
  <c r="AJ535" i="1"/>
  <c r="AK527" i="1"/>
  <c r="AJ527" i="1"/>
  <c r="AK519" i="1"/>
  <c r="AJ519" i="1"/>
  <c r="AH508" i="1"/>
  <c r="AJ508" i="1"/>
  <c r="AH502" i="1"/>
  <c r="AJ502" i="1"/>
  <c r="AK494" i="1"/>
  <c r="AJ494" i="1"/>
  <c r="AH486" i="1"/>
  <c r="AJ486" i="1"/>
  <c r="AK479" i="1"/>
  <c r="AJ479" i="1"/>
  <c r="AH470" i="1"/>
  <c r="AJ470" i="1"/>
  <c r="AK461" i="1"/>
  <c r="AJ461" i="1"/>
  <c r="AH452" i="1"/>
  <c r="AJ452" i="1"/>
  <c r="AH444" i="1"/>
  <c r="AJ444" i="1"/>
  <c r="AH432" i="1"/>
  <c r="AJ432" i="1"/>
  <c r="AK605" i="1"/>
  <c r="AJ605" i="1"/>
  <c r="AK593" i="1"/>
  <c r="AJ593" i="1"/>
  <c r="AK585" i="1"/>
  <c r="AJ585" i="1"/>
  <c r="AK577" i="1"/>
  <c r="AJ577" i="1"/>
  <c r="AH698" i="1"/>
  <c r="AJ698" i="1"/>
  <c r="AH680" i="1"/>
  <c r="AJ680" i="1"/>
  <c r="AI671" i="1"/>
  <c r="AJ671" i="1"/>
  <c r="AH663" i="1"/>
  <c r="AJ663" i="1"/>
  <c r="AI656" i="1"/>
  <c r="AJ656" i="1"/>
  <c r="AH648" i="1"/>
  <c r="AJ648" i="1"/>
  <c r="AK639" i="1"/>
  <c r="AJ639" i="1"/>
  <c r="AH633" i="1"/>
  <c r="AJ633" i="1"/>
  <c r="AH612" i="1"/>
  <c r="AJ612" i="1"/>
  <c r="AI597" i="1"/>
  <c r="AJ597" i="1"/>
  <c r="AH568" i="1"/>
  <c r="AJ568" i="1"/>
  <c r="AI556" i="1"/>
  <c r="AJ556" i="1"/>
  <c r="AI706" i="1"/>
  <c r="AJ706" i="1"/>
  <c r="AI35" i="1"/>
  <c r="AJ35" i="1"/>
  <c r="AH139" i="1"/>
  <c r="AJ139" i="1"/>
  <c r="AK64" i="1"/>
  <c r="AJ64" i="1"/>
  <c r="AI200" i="1"/>
  <c r="AJ200" i="1"/>
  <c r="AH22" i="1"/>
  <c r="AJ22" i="1"/>
  <c r="AH2" i="1"/>
  <c r="AJ2" i="1"/>
  <c r="AK156" i="1"/>
  <c r="AJ156" i="1"/>
  <c r="AK148" i="1"/>
  <c r="AJ148" i="1"/>
  <c r="AK141" i="1"/>
  <c r="AJ141" i="1"/>
  <c r="AK132" i="1"/>
  <c r="AJ132" i="1"/>
  <c r="AK123" i="1"/>
  <c r="AJ123" i="1"/>
  <c r="AK116" i="1"/>
  <c r="AJ116" i="1"/>
  <c r="AK108" i="1"/>
  <c r="AJ108" i="1"/>
  <c r="AK100" i="1"/>
  <c r="AJ100" i="1"/>
  <c r="AK92" i="1"/>
  <c r="AJ92" i="1"/>
  <c r="AK84" i="1"/>
  <c r="AJ84" i="1"/>
  <c r="AK76" i="1"/>
  <c r="AJ76" i="1"/>
  <c r="AK67" i="1"/>
  <c r="AJ67" i="1"/>
  <c r="AK57" i="1"/>
  <c r="AJ57" i="1"/>
  <c r="AK54" i="1"/>
  <c r="AJ54" i="1"/>
  <c r="AI82" i="1"/>
  <c r="AJ82" i="1"/>
  <c r="AH292" i="1"/>
  <c r="AJ292" i="1"/>
  <c r="AH280" i="1"/>
  <c r="AJ280" i="1"/>
  <c r="AH277" i="1"/>
  <c r="AJ277" i="1"/>
  <c r="AH267" i="1"/>
  <c r="AJ267" i="1"/>
  <c r="AH254" i="1"/>
  <c r="AJ254" i="1"/>
  <c r="AH246" i="1"/>
  <c r="AJ246" i="1"/>
  <c r="AH237" i="1"/>
  <c r="AJ237" i="1"/>
  <c r="AH229" i="1"/>
  <c r="AJ229" i="1"/>
  <c r="AH219" i="1"/>
  <c r="AJ219" i="1"/>
  <c r="AH210" i="1"/>
  <c r="AJ210" i="1"/>
  <c r="AH202" i="1"/>
  <c r="AJ202" i="1"/>
  <c r="AH195" i="1"/>
  <c r="AJ195" i="1"/>
  <c r="AH185" i="1"/>
  <c r="AJ185" i="1"/>
  <c r="AH177" i="1"/>
  <c r="AJ177" i="1"/>
  <c r="AH170" i="1"/>
  <c r="AJ170" i="1"/>
  <c r="AK436" i="1"/>
  <c r="AJ436" i="1"/>
  <c r="AK422" i="1"/>
  <c r="AJ422" i="1"/>
  <c r="AK401" i="1"/>
  <c r="AJ401" i="1"/>
  <c r="AK425" i="1"/>
  <c r="AJ425" i="1"/>
  <c r="AK416" i="1"/>
  <c r="AJ416" i="1"/>
  <c r="AK405" i="1"/>
  <c r="AJ405" i="1"/>
  <c r="AK389" i="1"/>
  <c r="AJ389" i="1"/>
  <c r="AK383" i="1"/>
  <c r="AJ383" i="1"/>
  <c r="AK375" i="1"/>
  <c r="AJ375" i="1"/>
  <c r="AK363" i="1"/>
  <c r="AJ363" i="1"/>
  <c r="AK356" i="1"/>
  <c r="AJ356" i="1"/>
  <c r="AK348" i="1"/>
  <c r="AJ348" i="1"/>
  <c r="AK339" i="1"/>
  <c r="AJ339" i="1"/>
  <c r="AK328" i="1"/>
  <c r="AJ328" i="1"/>
  <c r="AK319" i="1"/>
  <c r="AJ319" i="1"/>
  <c r="AK310" i="1"/>
  <c r="AJ310" i="1"/>
  <c r="AK303" i="1"/>
  <c r="AJ303" i="1"/>
  <c r="AI534" i="1"/>
  <c r="AJ534" i="1"/>
  <c r="AK459" i="1"/>
  <c r="AJ459" i="1"/>
  <c r="AI604" i="1"/>
  <c r="AJ604" i="1"/>
  <c r="AH592" i="1"/>
  <c r="AJ592" i="1"/>
  <c r="AH584" i="1"/>
  <c r="AJ584" i="1"/>
  <c r="AK576" i="1"/>
  <c r="AJ576" i="1"/>
  <c r="AK697" i="1"/>
  <c r="AJ697" i="1"/>
  <c r="AI690" i="1"/>
  <c r="AJ690" i="1"/>
  <c r="AI679" i="1"/>
  <c r="AJ679" i="1"/>
  <c r="AK670" i="1"/>
  <c r="AJ670" i="1"/>
  <c r="AI662" i="1"/>
  <c r="AJ662" i="1"/>
  <c r="AI654" i="1"/>
  <c r="AJ654" i="1"/>
  <c r="AK649" i="1"/>
  <c r="AJ649" i="1"/>
  <c r="AI638" i="1"/>
  <c r="AJ638" i="1"/>
  <c r="AI630" i="1"/>
  <c r="AJ630" i="1"/>
  <c r="AI623" i="1"/>
  <c r="AJ623" i="1"/>
  <c r="AK616" i="1"/>
  <c r="AJ616" i="1"/>
  <c r="AK572" i="1"/>
  <c r="AJ572" i="1"/>
  <c r="AI563" i="1"/>
  <c r="AJ563" i="1"/>
  <c r="AI555" i="1"/>
  <c r="AJ555" i="1"/>
  <c r="AI13" i="1"/>
  <c r="AJ13" i="1"/>
  <c r="AI236" i="1"/>
  <c r="AJ236" i="1"/>
  <c r="AI36" i="1"/>
  <c r="AJ36" i="1"/>
  <c r="AI15" i="1"/>
  <c r="AJ15" i="1"/>
  <c r="AI10" i="1"/>
  <c r="AJ10" i="1"/>
  <c r="AI155" i="1"/>
  <c r="AJ155" i="1"/>
  <c r="AH147" i="1"/>
  <c r="AJ147" i="1"/>
  <c r="AH137" i="1"/>
  <c r="AJ137" i="1"/>
  <c r="AH131" i="1"/>
  <c r="AJ131" i="1"/>
  <c r="AI124" i="1"/>
  <c r="AJ124" i="1"/>
  <c r="AH115" i="1"/>
  <c r="AJ115" i="1"/>
  <c r="AH107" i="1"/>
  <c r="AJ107" i="1"/>
  <c r="AH98" i="1"/>
  <c r="AJ98" i="1"/>
  <c r="AH91" i="1"/>
  <c r="AJ91" i="1"/>
  <c r="AH83" i="1"/>
  <c r="AJ83" i="1"/>
  <c r="AH75" i="1"/>
  <c r="AJ75" i="1"/>
  <c r="AH58" i="1"/>
  <c r="AJ58" i="1"/>
  <c r="AI209" i="1"/>
  <c r="AJ209" i="1"/>
  <c r="AH302" i="1"/>
  <c r="AJ302" i="1"/>
  <c r="AI289" i="1"/>
  <c r="AJ289" i="1"/>
  <c r="AI283" i="1"/>
  <c r="AJ283" i="1"/>
  <c r="AI266" i="1"/>
  <c r="AJ266" i="1"/>
  <c r="AH253" i="1"/>
  <c r="AJ253" i="1"/>
  <c r="AH245" i="1"/>
  <c r="AJ245" i="1"/>
  <c r="AI235" i="1"/>
  <c r="AJ235" i="1"/>
  <c r="AH228" i="1"/>
  <c r="AJ228" i="1"/>
  <c r="AI215" i="1"/>
  <c r="AJ215" i="1"/>
  <c r="AI211" i="1"/>
  <c r="AJ211" i="1"/>
  <c r="AI194" i="1"/>
  <c r="AJ194" i="1"/>
  <c r="AH184" i="1"/>
  <c r="AJ184" i="1"/>
  <c r="AH176" i="1"/>
  <c r="AJ176" i="1"/>
  <c r="AI168" i="1"/>
  <c r="AJ168" i="1"/>
  <c r="AI435" i="1"/>
  <c r="AJ435" i="1"/>
  <c r="AH379" i="1"/>
  <c r="AJ379" i="1"/>
  <c r="AK400" i="1"/>
  <c r="AJ400" i="1"/>
  <c r="AH424" i="1"/>
  <c r="AJ424" i="1"/>
  <c r="AH415" i="1"/>
  <c r="AJ415" i="1"/>
  <c r="AK398" i="1"/>
  <c r="AJ398" i="1"/>
  <c r="AK392" i="1"/>
  <c r="AJ392" i="1"/>
  <c r="AH382" i="1"/>
  <c r="AJ382" i="1"/>
  <c r="AK372" i="1"/>
  <c r="AJ372" i="1"/>
  <c r="AI362" i="1"/>
  <c r="AJ362" i="1"/>
  <c r="AI355" i="1"/>
  <c r="AJ355" i="1"/>
  <c r="AI337" i="1"/>
  <c r="AJ337" i="1"/>
  <c r="AH329" i="1"/>
  <c r="AJ329" i="1"/>
  <c r="AK311" i="1"/>
  <c r="AJ311" i="1"/>
  <c r="AH299" i="1"/>
  <c r="AJ299" i="1"/>
  <c r="AI549" i="1"/>
  <c r="AJ549" i="1"/>
  <c r="AI541" i="1"/>
  <c r="AJ541" i="1"/>
  <c r="AI533" i="1"/>
  <c r="AJ533" i="1"/>
  <c r="AI525" i="1"/>
  <c r="AJ525" i="1"/>
  <c r="AI516" i="1"/>
  <c r="AJ516" i="1"/>
  <c r="AI511" i="1"/>
  <c r="AJ511" i="1"/>
  <c r="AI501" i="1"/>
  <c r="AJ501" i="1"/>
  <c r="AI493" i="1"/>
  <c r="AJ493" i="1"/>
  <c r="AI485" i="1"/>
  <c r="AJ485" i="1"/>
  <c r="AI475" i="1"/>
  <c r="AJ475" i="1"/>
  <c r="AI468" i="1"/>
  <c r="AJ468" i="1"/>
  <c r="AI458" i="1"/>
  <c r="AJ458" i="1"/>
  <c r="AI447" i="1"/>
  <c r="AJ447" i="1"/>
  <c r="AI442" i="1"/>
  <c r="AJ442" i="1"/>
  <c r="AI434" i="1"/>
  <c r="AJ434" i="1"/>
  <c r="AH488" i="1"/>
  <c r="AJ488" i="1"/>
  <c r="AH573" i="1"/>
  <c r="AJ573" i="1"/>
  <c r="AH705" i="1"/>
  <c r="AJ705" i="1"/>
  <c r="AH696" i="1"/>
  <c r="AJ696" i="1"/>
  <c r="AH689" i="1"/>
  <c r="AJ689" i="1"/>
  <c r="AH678" i="1"/>
  <c r="AJ678" i="1"/>
  <c r="AH672" i="1"/>
  <c r="AJ672" i="1"/>
  <c r="AH664" i="1"/>
  <c r="AJ664" i="1"/>
  <c r="AH653" i="1"/>
  <c r="AJ653" i="1"/>
  <c r="AH645" i="1"/>
  <c r="AJ645" i="1"/>
  <c r="AH637" i="1"/>
  <c r="AJ637" i="1"/>
  <c r="AH628" i="1"/>
  <c r="AJ628" i="1"/>
  <c r="AH622" i="1"/>
  <c r="AJ622" i="1"/>
  <c r="AH609" i="1"/>
  <c r="AJ609" i="1"/>
  <c r="AH571" i="1"/>
  <c r="AJ571" i="1"/>
  <c r="AH562" i="1"/>
  <c r="AJ562" i="1"/>
  <c r="AH558" i="1"/>
  <c r="AJ558" i="1"/>
  <c r="AI700" i="1"/>
  <c r="AJ700" i="1"/>
  <c r="AS672" i="1"/>
  <c r="AT672" i="1" s="1"/>
  <c r="AS563" i="1"/>
  <c r="AT563" i="1" s="1"/>
  <c r="AS670" i="1"/>
  <c r="AV670" i="1" s="1"/>
  <c r="AX396" i="1"/>
  <c r="AP698" i="1"/>
  <c r="AX401" i="1"/>
  <c r="AX400" i="1"/>
  <c r="AS723" i="1"/>
  <c r="AV723" i="1" s="1"/>
  <c r="AS663" i="1"/>
  <c r="AU663" i="1" s="1"/>
  <c r="AM584" i="1"/>
  <c r="AM402" i="1"/>
  <c r="AM401" i="1"/>
  <c r="AM400" i="1"/>
  <c r="AM583" i="1"/>
  <c r="AM407" i="1"/>
  <c r="AM396" i="1"/>
  <c r="AH737" i="1"/>
  <c r="AS662" i="1"/>
  <c r="AU662" i="1" s="1"/>
  <c r="AS616" i="1"/>
  <c r="AU616" i="1" s="1"/>
  <c r="AP706" i="1"/>
  <c r="AM644" i="1"/>
  <c r="AM629" i="1"/>
  <c r="AP648" i="1"/>
  <c r="AS572" i="1"/>
  <c r="AU572" i="1" s="1"/>
  <c r="AP672" i="1"/>
  <c r="AS706" i="1"/>
  <c r="AU706" i="1" s="1"/>
  <c r="AS556" i="1"/>
  <c r="AV556" i="1" s="1"/>
  <c r="BA737" i="1"/>
  <c r="AS654" i="1"/>
  <c r="AV654" i="1" s="1"/>
  <c r="AS555" i="1"/>
  <c r="AV555" i="1" s="1"/>
  <c r="AS638" i="1"/>
  <c r="AU638" i="1" s="1"/>
  <c r="AS697" i="1"/>
  <c r="AU697" i="1" s="1"/>
  <c r="AS632" i="1"/>
  <c r="AT632" i="1" s="1"/>
  <c r="AS686" i="1"/>
  <c r="AV686" i="1" s="1"/>
  <c r="AS625" i="1"/>
  <c r="AT625" i="1" s="1"/>
  <c r="AI570" i="1"/>
  <c r="AS683" i="1"/>
  <c r="AV683" i="1" s="1"/>
  <c r="AX410" i="1"/>
  <c r="AX408" i="1"/>
  <c r="AM643" i="1"/>
  <c r="AP707" i="1"/>
  <c r="AP697" i="1"/>
  <c r="AK723" i="1"/>
  <c r="AX407" i="1"/>
  <c r="BA706" i="1"/>
  <c r="AI718" i="1"/>
  <c r="AX409" i="1"/>
  <c r="X737" i="1"/>
  <c r="AS718" i="1"/>
  <c r="AV718" i="1" s="1"/>
  <c r="AS707" i="1"/>
  <c r="AU707" i="1" s="1"/>
  <c r="X744" i="1"/>
  <c r="X707" i="1"/>
  <c r="AX744" i="1"/>
  <c r="X706" i="1"/>
  <c r="W744" i="1"/>
  <c r="W737" i="1"/>
  <c r="W723" i="1"/>
  <c r="W718" i="1"/>
  <c r="AP744" i="1"/>
  <c r="AP737" i="1"/>
  <c r="AP723" i="1"/>
  <c r="AP718" i="1"/>
  <c r="AH744" i="1"/>
  <c r="BA707" i="1"/>
  <c r="AK737" i="1"/>
  <c r="AK718" i="1"/>
  <c r="AK707" i="1"/>
  <c r="BA744" i="1"/>
  <c r="AX737" i="1"/>
  <c r="AK706" i="1"/>
  <c r="AH723" i="1"/>
  <c r="AX723" i="1"/>
  <c r="AH718" i="1"/>
  <c r="BA723" i="1"/>
  <c r="AX718" i="1"/>
  <c r="BA718" i="1"/>
  <c r="AK744" i="1"/>
  <c r="AI744" i="1"/>
  <c r="AV744" i="1"/>
  <c r="AU744" i="1"/>
  <c r="AT744" i="1"/>
  <c r="AV737" i="1"/>
  <c r="AU737" i="1"/>
  <c r="AT737" i="1"/>
  <c r="AF707" i="1"/>
  <c r="AF706" i="1"/>
  <c r="AI723" i="1"/>
  <c r="AH707" i="1"/>
  <c r="AH706" i="1"/>
  <c r="X700" i="1"/>
  <c r="W700" i="1"/>
  <c r="AH700" i="1"/>
  <c r="AX700" i="1"/>
  <c r="AU700" i="1"/>
  <c r="AV700" i="1"/>
  <c r="AT700" i="1"/>
  <c r="BA700" i="1"/>
  <c r="AK700" i="1"/>
  <c r="AP700" i="1"/>
  <c r="AP671" i="1"/>
  <c r="AP633" i="1"/>
  <c r="AP556" i="1"/>
  <c r="AX402" i="1"/>
  <c r="AX665" i="1"/>
  <c r="AP649" i="1"/>
  <c r="AM620" i="1"/>
  <c r="AP703" i="1"/>
  <c r="AP630" i="1"/>
  <c r="AI670" i="1"/>
  <c r="AP607" i="1"/>
  <c r="AI627" i="1"/>
  <c r="AM683" i="1"/>
  <c r="AS650" i="1"/>
  <c r="AV650" i="1" s="1"/>
  <c r="AS644" i="1"/>
  <c r="AV644" i="1" s="1"/>
  <c r="AM693" i="1"/>
  <c r="AS634" i="1"/>
  <c r="AV634" i="1" s="1"/>
  <c r="AP704" i="1"/>
  <c r="AP642" i="1"/>
  <c r="AM682" i="1"/>
  <c r="AK638" i="1"/>
  <c r="AI616" i="1"/>
  <c r="AS620" i="1"/>
  <c r="AV620" i="1" s="1"/>
  <c r="AS702" i="1"/>
  <c r="AT702" i="1" s="1"/>
  <c r="AP570" i="1"/>
  <c r="AP667" i="1"/>
  <c r="AP636" i="1"/>
  <c r="AM685" i="1"/>
  <c r="AM618" i="1"/>
  <c r="AX634" i="1"/>
  <c r="AP666" i="1"/>
  <c r="AP635" i="1"/>
  <c r="AP564" i="1"/>
  <c r="AK640" i="1"/>
  <c r="AI572" i="1"/>
  <c r="AX620" i="1"/>
  <c r="AP659" i="1"/>
  <c r="AM608" i="1"/>
  <c r="AX560" i="1"/>
  <c r="AS607" i="1"/>
  <c r="AV607" i="1" s="1"/>
  <c r="AP696" i="1"/>
  <c r="AP658" i="1"/>
  <c r="AP554" i="1"/>
  <c r="AK632" i="1"/>
  <c r="BA650" i="1"/>
  <c r="AX559" i="1"/>
  <c r="AS684" i="1"/>
  <c r="AT684" i="1" s="1"/>
  <c r="AP677" i="1"/>
  <c r="AP653" i="1"/>
  <c r="AP553" i="1"/>
  <c r="BA603" i="1"/>
  <c r="AP676" i="1"/>
  <c r="AI697" i="1"/>
  <c r="BA565" i="1"/>
  <c r="AP597" i="1"/>
  <c r="AM686" i="1"/>
  <c r="AH561" i="1"/>
  <c r="AP639" i="1"/>
  <c r="AP621" i="1"/>
  <c r="AP572" i="1"/>
  <c r="AK598" i="1"/>
  <c r="AI649" i="1"/>
  <c r="AP689" i="1"/>
  <c r="AP662" i="1"/>
  <c r="AP638" i="1"/>
  <c r="AP622" i="1"/>
  <c r="AP571" i="1"/>
  <c r="AP705" i="1"/>
  <c r="AP678" i="1"/>
  <c r="AP637" i="1"/>
  <c r="AK569" i="1"/>
  <c r="AI631" i="1"/>
  <c r="AP612" i="1"/>
  <c r="AP563" i="1"/>
  <c r="AK690" i="1"/>
  <c r="AP616" i="1"/>
  <c r="AI703" i="1"/>
  <c r="AP684" i="1"/>
  <c r="AP680" i="1"/>
  <c r="AP663" i="1"/>
  <c r="AP652" i="1"/>
  <c r="AM656" i="1"/>
  <c r="AP602" i="1"/>
  <c r="AM569" i="1"/>
  <c r="AI566" i="1"/>
  <c r="BA683" i="1"/>
  <c r="BA559" i="1"/>
  <c r="AX683" i="1"/>
  <c r="AS681" i="1"/>
  <c r="AU681" i="1" s="1"/>
  <c r="AS653" i="1"/>
  <c r="AT653" i="1" s="1"/>
  <c r="AS631" i="1"/>
  <c r="AT631" i="1" s="1"/>
  <c r="AP664" i="1"/>
  <c r="AP647" i="1"/>
  <c r="AP558" i="1"/>
  <c r="AM701" i="1"/>
  <c r="AK672" i="1"/>
  <c r="AI693" i="1"/>
  <c r="AI636" i="1"/>
  <c r="AI564" i="1"/>
  <c r="BA675" i="1"/>
  <c r="AX622" i="1"/>
  <c r="AS699" i="1"/>
  <c r="AT699" i="1" s="1"/>
  <c r="AS651" i="1"/>
  <c r="AV651" i="1" s="1"/>
  <c r="AS629" i="1"/>
  <c r="AT629" i="1" s="1"/>
  <c r="AS567" i="1"/>
  <c r="AT567" i="1" s="1"/>
  <c r="AP619" i="1"/>
  <c r="AK666" i="1"/>
  <c r="AI685" i="1"/>
  <c r="AI553" i="1"/>
  <c r="BA644" i="1"/>
  <c r="AX650" i="1"/>
  <c r="AX603" i="1"/>
  <c r="AS692" i="1"/>
  <c r="AT692" i="1" s="1"/>
  <c r="AS666" i="1"/>
  <c r="AS624" i="1"/>
  <c r="AU624" i="1" s="1"/>
  <c r="AS560" i="1"/>
  <c r="AV560" i="1" s="1"/>
  <c r="AP661" i="1"/>
  <c r="AP645" i="1"/>
  <c r="AI612" i="1"/>
  <c r="BA634" i="1"/>
  <c r="AS691" i="1"/>
  <c r="AT691" i="1" s="1"/>
  <c r="AS668" i="1"/>
  <c r="AV668" i="1" s="1"/>
  <c r="AP660" i="1"/>
  <c r="AP628" i="1"/>
  <c r="AP609" i="1"/>
  <c r="AK635" i="1"/>
  <c r="AI666" i="1"/>
  <c r="BA620" i="1"/>
  <c r="AS635" i="1"/>
  <c r="AV635" i="1" s="1"/>
  <c r="AS613" i="1"/>
  <c r="AT613" i="1" s="1"/>
  <c r="AP669" i="1"/>
  <c r="AP562" i="1"/>
  <c r="AK698" i="1"/>
  <c r="BA624" i="1"/>
  <c r="AS696" i="1"/>
  <c r="AT696" i="1" s="1"/>
  <c r="AS637" i="1"/>
  <c r="AT637" i="1" s="1"/>
  <c r="AS609" i="1"/>
  <c r="AT609" i="1" s="1"/>
  <c r="AS562" i="1"/>
  <c r="AT562" i="1" s="1"/>
  <c r="AP665" i="1"/>
  <c r="AH556" i="1"/>
  <c r="X684" i="1"/>
  <c r="AP675" i="1"/>
  <c r="AM634" i="1"/>
  <c r="AM559" i="1"/>
  <c r="AK663" i="1"/>
  <c r="AH671" i="1"/>
  <c r="X651" i="1"/>
  <c r="AS705" i="1"/>
  <c r="AT705" i="1" s="1"/>
  <c r="AS694" i="1"/>
  <c r="AU694" i="1" s="1"/>
  <c r="AS679" i="1"/>
  <c r="AS649" i="1"/>
  <c r="AT649" i="1" s="1"/>
  <c r="AS623" i="1"/>
  <c r="AS602" i="1"/>
  <c r="AT602" i="1" s="1"/>
  <c r="AP692" i="1"/>
  <c r="AP674" i="1"/>
  <c r="AP654" i="1"/>
  <c r="AP626" i="1"/>
  <c r="AP560" i="1"/>
  <c r="AM695" i="1"/>
  <c r="AM632" i="1"/>
  <c r="AM603" i="1"/>
  <c r="AM561" i="1"/>
  <c r="AK684" i="1"/>
  <c r="AK662" i="1"/>
  <c r="AK566" i="1"/>
  <c r="AI663" i="1"/>
  <c r="AI635" i="1"/>
  <c r="AH660" i="1"/>
  <c r="X617" i="1"/>
  <c r="AS703" i="1"/>
  <c r="AT703" i="1" s="1"/>
  <c r="AS678" i="1"/>
  <c r="AT678" i="1" s="1"/>
  <c r="AS645" i="1"/>
  <c r="AT645" i="1" s="1"/>
  <c r="AS622" i="1"/>
  <c r="AT622" i="1" s="1"/>
  <c r="AP625" i="1"/>
  <c r="AM694" i="1"/>
  <c r="AK679" i="1"/>
  <c r="AK656" i="1"/>
  <c r="AK633" i="1"/>
  <c r="AH639" i="1"/>
  <c r="X553" i="1"/>
  <c r="AS676" i="1"/>
  <c r="AT676" i="1" s="1"/>
  <c r="AS664" i="1"/>
  <c r="AU664" i="1" s="1"/>
  <c r="AS641" i="1"/>
  <c r="AS617" i="1"/>
  <c r="AS571" i="1"/>
  <c r="AT571" i="1" s="1"/>
  <c r="AS558" i="1"/>
  <c r="AT558" i="1" s="1"/>
  <c r="AP702" i="1"/>
  <c r="AP670" i="1"/>
  <c r="AP641" i="1"/>
  <c r="AP566" i="1"/>
  <c r="AM691" i="1"/>
  <c r="AK676" i="1"/>
  <c r="AK654" i="1"/>
  <c r="AK630" i="1"/>
  <c r="AK563" i="1"/>
  <c r="AI684" i="1"/>
  <c r="AH625" i="1"/>
  <c r="W670" i="1"/>
  <c r="AS701" i="1"/>
  <c r="AV701" i="1" s="1"/>
  <c r="AS690" i="1"/>
  <c r="AS674" i="1"/>
  <c r="AT674" i="1" s="1"/>
  <c r="AS658" i="1"/>
  <c r="AT658" i="1" s="1"/>
  <c r="AS630" i="1"/>
  <c r="AS566" i="1"/>
  <c r="AS553" i="1"/>
  <c r="AV553" i="1" s="1"/>
  <c r="AP679" i="1"/>
  <c r="AP651" i="1"/>
  <c r="AP623" i="1"/>
  <c r="AP565" i="1"/>
  <c r="AK673" i="1"/>
  <c r="AK653" i="1"/>
  <c r="AK621" i="1"/>
  <c r="AK556" i="1"/>
  <c r="AI680" i="1"/>
  <c r="AH621" i="1"/>
  <c r="W638" i="1"/>
  <c r="AS689" i="1"/>
  <c r="AT689" i="1" s="1"/>
  <c r="AS643" i="1"/>
  <c r="AV643" i="1" s="1"/>
  <c r="AS628" i="1"/>
  <c r="AT628" i="1" s="1"/>
  <c r="AP690" i="1"/>
  <c r="AP650" i="1"/>
  <c r="AP555" i="1"/>
  <c r="AK623" i="1"/>
  <c r="AK555" i="1"/>
  <c r="AI651" i="1"/>
  <c r="AH597" i="1"/>
  <c r="W572" i="1"/>
  <c r="AM627" i="1"/>
  <c r="AP617" i="1"/>
  <c r="AI617" i="1"/>
  <c r="BA557" i="1"/>
  <c r="AX668" i="1"/>
  <c r="AS680" i="1"/>
  <c r="AV680" i="1" s="1"/>
  <c r="AS633" i="1"/>
  <c r="AK705" i="1"/>
  <c r="AK562" i="1"/>
  <c r="AI608" i="1"/>
  <c r="X692" i="1"/>
  <c r="X658" i="1"/>
  <c r="X629" i="1"/>
  <c r="X560" i="1"/>
  <c r="W679" i="1"/>
  <c r="W649" i="1"/>
  <c r="W616" i="1"/>
  <c r="BA691" i="1"/>
  <c r="AX696" i="1"/>
  <c r="AX567" i="1"/>
  <c r="AS639" i="1"/>
  <c r="AT639" i="1" s="1"/>
  <c r="AS597" i="1"/>
  <c r="AU597" i="1" s="1"/>
  <c r="AK609" i="1"/>
  <c r="AH694" i="1"/>
  <c r="X689" i="1"/>
  <c r="X653" i="1"/>
  <c r="X622" i="1"/>
  <c r="X558" i="1"/>
  <c r="W678" i="1"/>
  <c r="W645" i="1"/>
  <c r="W609" i="1"/>
  <c r="BA681" i="1"/>
  <c r="AS648" i="1"/>
  <c r="AK696" i="1"/>
  <c r="AK558" i="1"/>
  <c r="W705" i="1"/>
  <c r="W672" i="1"/>
  <c r="W637" i="1"/>
  <c r="W571" i="1"/>
  <c r="BA613" i="1"/>
  <c r="AX624" i="1"/>
  <c r="AS698" i="1"/>
  <c r="AS612" i="1"/>
  <c r="AT612" i="1" s="1"/>
  <c r="AK669" i="1"/>
  <c r="AK645" i="1"/>
  <c r="AK628" i="1"/>
  <c r="AK571" i="1"/>
  <c r="X676" i="1"/>
  <c r="X641" i="1"/>
  <c r="X607" i="1"/>
  <c r="W697" i="1"/>
  <c r="W662" i="1"/>
  <c r="W630" i="1"/>
  <c r="W563" i="1"/>
  <c r="BA657" i="1"/>
  <c r="AS671" i="1"/>
  <c r="AT671" i="1" s="1"/>
  <c r="W696" i="1"/>
  <c r="W664" i="1"/>
  <c r="W628" i="1"/>
  <c r="W562" i="1"/>
  <c r="AS656" i="1"/>
  <c r="AU656" i="1" s="1"/>
  <c r="AS621" i="1"/>
  <c r="AS568" i="1"/>
  <c r="AT568" i="1" s="1"/>
  <c r="AM657" i="1"/>
  <c r="X703" i="1"/>
  <c r="X666" i="1"/>
  <c r="X635" i="1"/>
  <c r="X566" i="1"/>
  <c r="W690" i="1"/>
  <c r="W654" i="1"/>
  <c r="W623" i="1"/>
  <c r="W555" i="1"/>
  <c r="BA646" i="1"/>
  <c r="AX640" i="1"/>
  <c r="AX613" i="1"/>
  <c r="AK664" i="1"/>
  <c r="AK637" i="1"/>
  <c r="AK622" i="1"/>
  <c r="AM568" i="1"/>
  <c r="AI568" i="1"/>
  <c r="AK568" i="1"/>
  <c r="AV647" i="1"/>
  <c r="AT647" i="1"/>
  <c r="AU647" i="1"/>
  <c r="AV661" i="1"/>
  <c r="AU661" i="1"/>
  <c r="AT661" i="1"/>
  <c r="AV559" i="1"/>
  <c r="AT559" i="1"/>
  <c r="AU559" i="1"/>
  <c r="BA699" i="1"/>
  <c r="BA668" i="1"/>
  <c r="BA631" i="1"/>
  <c r="BA567" i="1"/>
  <c r="AX673" i="1"/>
  <c r="AX660" i="1"/>
  <c r="AX626" i="1"/>
  <c r="AX565" i="1"/>
  <c r="AS665" i="1"/>
  <c r="AS660" i="1"/>
  <c r="AS646" i="1"/>
  <c r="AT646" i="1" s="1"/>
  <c r="AS565" i="1"/>
  <c r="AS561" i="1"/>
  <c r="AF698" i="1"/>
  <c r="X698" i="1"/>
  <c r="X686" i="1"/>
  <c r="X680" i="1"/>
  <c r="X671" i="1"/>
  <c r="X663" i="1"/>
  <c r="X656" i="1"/>
  <c r="X648" i="1"/>
  <c r="X639" i="1"/>
  <c r="X633" i="1"/>
  <c r="X621" i="1"/>
  <c r="X612" i="1"/>
  <c r="X597" i="1"/>
  <c r="X568" i="1"/>
  <c r="X556" i="1"/>
  <c r="W702" i="1"/>
  <c r="W695" i="1"/>
  <c r="W683" i="1"/>
  <c r="W675" i="1"/>
  <c r="W665" i="1"/>
  <c r="W661" i="1"/>
  <c r="W650" i="1"/>
  <c r="W644" i="1"/>
  <c r="W634" i="1"/>
  <c r="W626" i="1"/>
  <c r="W620" i="1"/>
  <c r="W603" i="1"/>
  <c r="W565" i="1"/>
  <c r="W559" i="1"/>
  <c r="BA695" i="1"/>
  <c r="BA661" i="1"/>
  <c r="BA626" i="1"/>
  <c r="AX702" i="1"/>
  <c r="AX691" i="1"/>
  <c r="AX657" i="1"/>
  <c r="AX644" i="1"/>
  <c r="AS675" i="1"/>
  <c r="AS669" i="1"/>
  <c r="AS657" i="1"/>
  <c r="AV657" i="1" s="1"/>
  <c r="AS603" i="1"/>
  <c r="AS569" i="1"/>
  <c r="AS557" i="1"/>
  <c r="AU557" i="1" s="1"/>
  <c r="AF602" i="1"/>
  <c r="W701" i="1"/>
  <c r="W694" i="1"/>
  <c r="W682" i="1"/>
  <c r="W674" i="1"/>
  <c r="W669" i="1"/>
  <c r="W660" i="1"/>
  <c r="W647" i="1"/>
  <c r="W643" i="1"/>
  <c r="W632" i="1"/>
  <c r="W625" i="1"/>
  <c r="W619" i="1"/>
  <c r="W602" i="1"/>
  <c r="W569" i="1"/>
  <c r="W561" i="1"/>
  <c r="W699" i="1"/>
  <c r="W691" i="1"/>
  <c r="W681" i="1"/>
  <c r="W673" i="1"/>
  <c r="W668" i="1"/>
  <c r="W657" i="1"/>
  <c r="W646" i="1"/>
  <c r="W640" i="1"/>
  <c r="W631" i="1"/>
  <c r="W624" i="1"/>
  <c r="W613" i="1"/>
  <c r="W598" i="1"/>
  <c r="W567" i="1"/>
  <c r="W557" i="1"/>
  <c r="AX699" i="1"/>
  <c r="AX684" i="1"/>
  <c r="AX651" i="1"/>
  <c r="AV608" i="1"/>
  <c r="AS695" i="1"/>
  <c r="AV695" i="1" s="1"/>
  <c r="AS682" i="1"/>
  <c r="AU682" i="1" s="1"/>
  <c r="AS673" i="1"/>
  <c r="AV673" i="1" s="1"/>
  <c r="AS626" i="1"/>
  <c r="AV626" i="1" s="1"/>
  <c r="AS619" i="1"/>
  <c r="AT619" i="1" s="1"/>
  <c r="AS598" i="1"/>
  <c r="AV598" i="1" s="1"/>
  <c r="X704" i="1"/>
  <c r="X693" i="1"/>
  <c r="X685" i="1"/>
  <c r="X677" i="1"/>
  <c r="X667" i="1"/>
  <c r="X659" i="1"/>
  <c r="X652" i="1"/>
  <c r="X642" i="1"/>
  <c r="X636" i="1"/>
  <c r="X627" i="1"/>
  <c r="X618" i="1"/>
  <c r="X608" i="1"/>
  <c r="X570" i="1"/>
  <c r="X564" i="1"/>
  <c r="X554" i="1"/>
  <c r="X661" i="1"/>
  <c r="X559" i="1"/>
  <c r="BA673" i="1"/>
  <c r="BA640" i="1"/>
  <c r="BA598" i="1"/>
  <c r="AX692" i="1"/>
  <c r="AX681" i="1"/>
  <c r="AX658" i="1"/>
  <c r="AX646" i="1"/>
  <c r="AX631" i="1"/>
  <c r="X647" i="1"/>
  <c r="W704" i="1"/>
  <c r="W693" i="1"/>
  <c r="W685" i="1"/>
  <c r="W677" i="1"/>
  <c r="W667" i="1"/>
  <c r="W659" i="1"/>
  <c r="W652" i="1"/>
  <c r="W642" i="1"/>
  <c r="W636" i="1"/>
  <c r="W627" i="1"/>
  <c r="W618" i="1"/>
  <c r="W608" i="1"/>
  <c r="W570" i="1"/>
  <c r="W564" i="1"/>
  <c r="W554" i="1"/>
  <c r="BA702" i="1"/>
  <c r="BA665" i="1"/>
  <c r="AX695" i="1"/>
  <c r="AX675" i="1"/>
  <c r="AX661" i="1"/>
  <c r="AX598" i="1"/>
  <c r="AX557" i="1"/>
  <c r="AS640" i="1"/>
  <c r="AU640" i="1" s="1"/>
  <c r="AV677" i="1"/>
  <c r="AM631" i="1"/>
  <c r="AM567" i="1"/>
  <c r="AI613" i="1"/>
  <c r="AI567" i="1"/>
  <c r="AH699" i="1"/>
  <c r="AH668" i="1"/>
  <c r="AH631" i="1"/>
  <c r="AH567" i="1"/>
  <c r="AM699" i="1"/>
  <c r="AM668" i="1"/>
  <c r="AM640" i="1"/>
  <c r="AM598" i="1"/>
  <c r="AK657" i="1"/>
  <c r="AK624" i="1"/>
  <c r="AK557" i="1"/>
  <c r="AI681" i="1"/>
  <c r="AI668" i="1"/>
  <c r="AI646" i="1"/>
  <c r="AH691" i="1"/>
  <c r="AH657" i="1"/>
  <c r="AH624" i="1"/>
  <c r="AH557" i="1"/>
  <c r="AM673" i="1"/>
  <c r="AK691" i="1"/>
  <c r="AI699" i="1"/>
  <c r="AH686" i="1"/>
  <c r="AH656" i="1"/>
  <c r="AM646" i="1"/>
  <c r="AM613" i="1"/>
  <c r="AI624" i="1"/>
  <c r="AI598" i="1"/>
  <c r="AI557" i="1"/>
  <c r="AH681" i="1"/>
  <c r="AH646" i="1"/>
  <c r="AH613" i="1"/>
  <c r="AP681" i="1"/>
  <c r="AP624" i="1"/>
  <c r="AP557" i="1"/>
  <c r="AI640" i="1"/>
  <c r="AH674" i="1"/>
  <c r="AH643" i="1"/>
  <c r="AH602" i="1"/>
  <c r="AI673" i="1"/>
  <c r="AX664" i="1"/>
  <c r="AX617" i="1"/>
  <c r="AX602" i="1"/>
  <c r="AX562" i="1"/>
  <c r="AK689" i="1"/>
  <c r="AK641" i="1"/>
  <c r="AK607" i="1"/>
  <c r="AI692" i="1"/>
  <c r="AI639" i="1"/>
  <c r="AI629" i="1"/>
  <c r="AF680" i="1"/>
  <c r="AF556" i="1"/>
  <c r="BA696" i="1"/>
  <c r="BA678" i="1"/>
  <c r="BA664" i="1"/>
  <c r="BA645" i="1"/>
  <c r="BA628" i="1"/>
  <c r="BA609" i="1"/>
  <c r="BA562" i="1"/>
  <c r="AX705" i="1"/>
  <c r="AX672" i="1"/>
  <c r="AX628" i="1"/>
  <c r="AK674" i="1"/>
  <c r="AK643" i="1"/>
  <c r="AK602" i="1"/>
  <c r="AF674" i="1"/>
  <c r="BA692" i="1"/>
  <c r="BA676" i="1"/>
  <c r="BA658" i="1"/>
  <c r="BA641" i="1"/>
  <c r="BA629" i="1"/>
  <c r="BA607" i="1"/>
  <c r="BA560" i="1"/>
  <c r="AX571" i="1"/>
  <c r="AK692" i="1"/>
  <c r="AK682" i="1"/>
  <c r="AK651" i="1"/>
  <c r="AK617" i="1"/>
  <c r="AK553" i="1"/>
  <c r="AI686" i="1"/>
  <c r="AI676" i="1"/>
  <c r="AI621" i="1"/>
  <c r="AI607" i="1"/>
  <c r="AH703" i="1"/>
  <c r="AF660" i="1"/>
  <c r="AX703" i="1"/>
  <c r="AX678" i="1"/>
  <c r="AX666" i="1"/>
  <c r="AX637" i="1"/>
  <c r="AX629" i="1"/>
  <c r="AX566" i="1"/>
  <c r="AK671" i="1"/>
  <c r="AK647" i="1"/>
  <c r="AK619" i="1"/>
  <c r="AK597" i="1"/>
  <c r="AI648" i="1"/>
  <c r="AH701" i="1"/>
  <c r="AH682" i="1"/>
  <c r="AH669" i="1"/>
  <c r="AH647" i="1"/>
  <c r="AH632" i="1"/>
  <c r="AH619" i="1"/>
  <c r="AH569" i="1"/>
  <c r="AF653" i="1"/>
  <c r="AX676" i="1"/>
  <c r="AX645" i="1"/>
  <c r="AK694" i="1"/>
  <c r="AK680" i="1"/>
  <c r="AK658" i="1"/>
  <c r="AK629" i="1"/>
  <c r="AK560" i="1"/>
  <c r="AI658" i="1"/>
  <c r="AI560" i="1"/>
  <c r="AF637" i="1"/>
  <c r="BA705" i="1"/>
  <c r="BA689" i="1"/>
  <c r="BA672" i="1"/>
  <c r="BA653" i="1"/>
  <c r="BA622" i="1"/>
  <c r="BA571" i="1"/>
  <c r="BA558" i="1"/>
  <c r="AX689" i="1"/>
  <c r="AX635" i="1"/>
  <c r="AX609" i="1"/>
  <c r="AX558" i="1"/>
  <c r="AK701" i="1"/>
  <c r="AK660" i="1"/>
  <c r="AK648" i="1"/>
  <c r="AK625" i="1"/>
  <c r="AK612" i="1"/>
  <c r="AK561" i="1"/>
  <c r="AI698" i="1"/>
  <c r="AI633" i="1"/>
  <c r="AF633" i="1"/>
  <c r="BA703" i="1"/>
  <c r="BA684" i="1"/>
  <c r="BA666" i="1"/>
  <c r="BA651" i="1"/>
  <c r="BA635" i="1"/>
  <c r="BA617" i="1"/>
  <c r="BA566" i="1"/>
  <c r="BA553" i="1"/>
  <c r="AX674" i="1"/>
  <c r="AX641" i="1"/>
  <c r="AX607" i="1"/>
  <c r="AX553" i="1"/>
  <c r="AK686" i="1"/>
  <c r="AK678" i="1"/>
  <c r="AI641" i="1"/>
  <c r="AF612" i="1"/>
  <c r="AV693" i="1"/>
  <c r="AV627" i="1"/>
  <c r="AF704" i="1"/>
  <c r="BA704" i="1"/>
  <c r="AF693" i="1"/>
  <c r="BA693" i="1"/>
  <c r="AF685" i="1"/>
  <c r="BA685" i="1"/>
  <c r="AF677" i="1"/>
  <c r="BA677" i="1"/>
  <c r="AF667" i="1"/>
  <c r="BA667" i="1"/>
  <c r="AF659" i="1"/>
  <c r="BA659" i="1"/>
  <c r="AF652" i="1"/>
  <c r="BA652" i="1"/>
  <c r="AF642" i="1"/>
  <c r="BA642" i="1"/>
  <c r="AF636" i="1"/>
  <c r="BA636" i="1"/>
  <c r="AF627" i="1"/>
  <c r="BA627" i="1"/>
  <c r="AF618" i="1"/>
  <c r="AX618" i="1"/>
  <c r="BA618" i="1"/>
  <c r="AF608" i="1"/>
  <c r="AX608" i="1"/>
  <c r="BA608" i="1"/>
  <c r="AF570" i="1"/>
  <c r="AX570" i="1"/>
  <c r="BA570" i="1"/>
  <c r="AF564" i="1"/>
  <c r="AX564" i="1"/>
  <c r="BA564" i="1"/>
  <c r="AF554" i="1"/>
  <c r="AX554" i="1"/>
  <c r="BA554" i="1"/>
  <c r="AV652" i="1"/>
  <c r="AV554" i="1"/>
  <c r="AU693" i="1"/>
  <c r="AU659" i="1"/>
  <c r="AU627" i="1"/>
  <c r="AU564" i="1"/>
  <c r="AV704" i="1"/>
  <c r="AV636" i="1"/>
  <c r="AU704" i="1"/>
  <c r="AU667" i="1"/>
  <c r="AU636" i="1"/>
  <c r="AU570" i="1"/>
  <c r="AX659" i="1"/>
  <c r="AF701" i="1"/>
  <c r="BA701" i="1"/>
  <c r="AF694" i="1"/>
  <c r="BA694" i="1"/>
  <c r="AF682" i="1"/>
  <c r="BA682" i="1"/>
  <c r="AF669" i="1"/>
  <c r="BA669" i="1"/>
  <c r="AF647" i="1"/>
  <c r="BA647" i="1"/>
  <c r="AF643" i="1"/>
  <c r="BA643" i="1"/>
  <c r="AF632" i="1"/>
  <c r="BA632" i="1"/>
  <c r="AF625" i="1"/>
  <c r="BA625" i="1"/>
  <c r="AF619" i="1"/>
  <c r="BA619" i="1"/>
  <c r="AF569" i="1"/>
  <c r="BA569" i="1"/>
  <c r="AF561" i="1"/>
  <c r="BA561" i="1"/>
  <c r="AV659" i="1"/>
  <c r="AV564" i="1"/>
  <c r="AV685" i="1"/>
  <c r="AV618" i="1"/>
  <c r="AU677" i="1"/>
  <c r="AU642" i="1"/>
  <c r="AU608" i="1"/>
  <c r="AX677" i="1"/>
  <c r="AV642" i="1"/>
  <c r="AF697" i="1"/>
  <c r="BA697" i="1"/>
  <c r="AF690" i="1"/>
  <c r="BA690" i="1"/>
  <c r="AF679" i="1"/>
  <c r="BA679" i="1"/>
  <c r="AF670" i="1"/>
  <c r="BA670" i="1"/>
  <c r="AF662" i="1"/>
  <c r="BA662" i="1"/>
  <c r="AF654" i="1"/>
  <c r="BA654" i="1"/>
  <c r="AF649" i="1"/>
  <c r="BA649" i="1"/>
  <c r="AF638" i="1"/>
  <c r="BA638" i="1"/>
  <c r="AF630" i="1"/>
  <c r="BA630" i="1"/>
  <c r="AF623" i="1"/>
  <c r="BA623" i="1"/>
  <c r="AF616" i="1"/>
  <c r="BA616" i="1"/>
  <c r="AF572" i="1"/>
  <c r="BA572" i="1"/>
  <c r="AF563" i="1"/>
  <c r="BA563" i="1"/>
  <c r="AF555" i="1"/>
  <c r="BA555" i="1"/>
  <c r="AV667" i="1"/>
  <c r="AV570" i="1"/>
  <c r="AU685" i="1"/>
  <c r="AU652" i="1"/>
  <c r="AU618" i="1"/>
  <c r="AU554" i="1"/>
  <c r="AH702" i="1"/>
  <c r="AI702" i="1"/>
  <c r="AK702" i="1"/>
  <c r="AH695" i="1"/>
  <c r="AI695" i="1"/>
  <c r="AH683" i="1"/>
  <c r="AI683" i="1"/>
  <c r="AK683" i="1"/>
  <c r="AH675" i="1"/>
  <c r="AI675" i="1"/>
  <c r="AH665" i="1"/>
  <c r="AI665" i="1"/>
  <c r="AK665" i="1"/>
  <c r="AH661" i="1"/>
  <c r="AI661" i="1"/>
  <c r="AK661" i="1"/>
  <c r="AH650" i="1"/>
  <c r="AI650" i="1"/>
  <c r="AK650" i="1"/>
  <c r="AH644" i="1"/>
  <c r="AI644" i="1"/>
  <c r="AK644" i="1"/>
  <c r="AH634" i="1"/>
  <c r="AI634" i="1"/>
  <c r="AK634" i="1"/>
  <c r="AH626" i="1"/>
  <c r="AI626" i="1"/>
  <c r="AH620" i="1"/>
  <c r="AI620" i="1"/>
  <c r="AK620" i="1"/>
  <c r="AH603" i="1"/>
  <c r="AI603" i="1"/>
  <c r="AH565" i="1"/>
  <c r="AI565" i="1"/>
  <c r="AK565" i="1"/>
  <c r="AH559" i="1"/>
  <c r="AI559" i="1"/>
  <c r="AK559" i="1"/>
  <c r="AF656" i="1"/>
  <c r="BA698" i="1"/>
  <c r="BA686" i="1"/>
  <c r="BA680" i="1"/>
  <c r="BA671" i="1"/>
  <c r="BA663" i="1"/>
  <c r="BA656" i="1"/>
  <c r="BA648" i="1"/>
  <c r="BA639" i="1"/>
  <c r="BA633" i="1"/>
  <c r="BA621" i="1"/>
  <c r="BA612" i="1"/>
  <c r="BA597" i="1"/>
  <c r="BA568" i="1"/>
  <c r="BA556" i="1"/>
  <c r="AF671" i="1"/>
  <c r="AF597" i="1"/>
  <c r="AX686" i="1"/>
  <c r="AX663" i="1"/>
  <c r="AX648" i="1"/>
  <c r="AX639" i="1"/>
  <c r="AX621" i="1"/>
  <c r="AX568" i="1"/>
  <c r="AH697" i="1"/>
  <c r="AH690" i="1"/>
  <c r="AH679" i="1"/>
  <c r="AH670" i="1"/>
  <c r="AH662" i="1"/>
  <c r="AH654" i="1"/>
  <c r="AH649" i="1"/>
  <c r="AH638" i="1"/>
  <c r="AH630" i="1"/>
  <c r="AH623" i="1"/>
  <c r="AH616" i="1"/>
  <c r="AH572" i="1"/>
  <c r="AH563" i="1"/>
  <c r="AH555" i="1"/>
  <c r="AH704" i="1"/>
  <c r="AK704" i="1"/>
  <c r="AH693" i="1"/>
  <c r="AK693" i="1"/>
  <c r="AH685" i="1"/>
  <c r="AK685" i="1"/>
  <c r="AH677" i="1"/>
  <c r="AK677" i="1"/>
  <c r="AH667" i="1"/>
  <c r="AK667" i="1"/>
  <c r="AH659" i="1"/>
  <c r="AK659" i="1"/>
  <c r="AH652" i="1"/>
  <c r="AK652" i="1"/>
  <c r="AH642" i="1"/>
  <c r="AK642" i="1"/>
  <c r="AH636" i="1"/>
  <c r="AK636" i="1"/>
  <c r="AH627" i="1"/>
  <c r="AK627" i="1"/>
  <c r="AH618" i="1"/>
  <c r="AK618" i="1"/>
  <c r="AH608" i="1"/>
  <c r="AK608" i="1"/>
  <c r="AH570" i="1"/>
  <c r="AK570" i="1"/>
  <c r="AH564" i="1"/>
  <c r="AK564" i="1"/>
  <c r="AH554" i="1"/>
  <c r="AK554" i="1"/>
  <c r="AI705" i="1"/>
  <c r="AI696" i="1"/>
  <c r="AI689" i="1"/>
  <c r="AI678" i="1"/>
  <c r="AI672" i="1"/>
  <c r="AI664" i="1"/>
  <c r="AI653" i="1"/>
  <c r="AI645" i="1"/>
  <c r="AI637" i="1"/>
  <c r="AI628" i="1"/>
  <c r="AI622" i="1"/>
  <c r="AI609" i="1"/>
  <c r="AI571" i="1"/>
  <c r="AI562" i="1"/>
  <c r="AI558" i="1"/>
  <c r="AS318" i="1"/>
  <c r="AU318" i="1" s="1"/>
  <c r="AS527" i="1"/>
  <c r="AU527" i="1" s="1"/>
  <c r="AS551" i="1"/>
  <c r="AV551" i="1" s="1"/>
  <c r="AS494" i="1"/>
  <c r="AV494" i="1" s="1"/>
  <c r="AS486" i="1"/>
  <c r="AV486" i="1" s="1"/>
  <c r="AS461" i="1"/>
  <c r="AT461" i="1" s="1"/>
  <c r="AP260" i="1"/>
  <c r="AS543" i="1"/>
  <c r="AV543" i="1" s="1"/>
  <c r="AS479" i="1"/>
  <c r="AT479" i="1" s="1"/>
  <c r="AS535" i="1"/>
  <c r="AV535" i="1" s="1"/>
  <c r="AS470" i="1"/>
  <c r="AV470" i="1" s="1"/>
  <c r="AS519" i="1"/>
  <c r="AV519" i="1" s="1"/>
  <c r="AS452" i="1"/>
  <c r="AV452" i="1" s="1"/>
  <c r="AS508" i="1"/>
  <c r="AV508" i="1" s="1"/>
  <c r="AS444" i="1"/>
  <c r="AV444" i="1" s="1"/>
  <c r="AS502" i="1"/>
  <c r="AV502" i="1" s="1"/>
  <c r="AS432" i="1"/>
  <c r="AT432" i="1" s="1"/>
  <c r="AS531" i="1"/>
  <c r="AT531" i="1" s="1"/>
  <c r="AK573" i="1"/>
  <c r="BA588" i="1"/>
  <c r="AS464" i="1"/>
  <c r="AV464" i="1" s="1"/>
  <c r="AS499" i="1"/>
  <c r="AV499" i="1" s="1"/>
  <c r="AS428" i="1"/>
  <c r="AU428" i="1" s="1"/>
  <c r="AP505" i="1"/>
  <c r="AP497" i="1"/>
  <c r="AP490" i="1"/>
  <c r="AP480" i="1"/>
  <c r="AP537" i="1"/>
  <c r="AP472" i="1"/>
  <c r="AP529" i="1"/>
  <c r="AP462" i="1"/>
  <c r="AP521" i="1"/>
  <c r="AP454" i="1"/>
  <c r="BA360" i="1"/>
  <c r="AP513" i="1"/>
  <c r="AP446" i="1"/>
  <c r="AX387" i="1"/>
  <c r="AS363" i="1"/>
  <c r="AT363" i="1" s="1"/>
  <c r="AI476" i="1"/>
  <c r="AP601" i="1"/>
  <c r="AS415" i="1"/>
  <c r="AT415" i="1" s="1"/>
  <c r="AS356" i="1"/>
  <c r="AT356" i="1" s="1"/>
  <c r="AS347" i="1"/>
  <c r="AU347" i="1" s="1"/>
  <c r="AS303" i="1"/>
  <c r="AT303" i="1" s="1"/>
  <c r="AS466" i="1"/>
  <c r="AU466" i="1" s="1"/>
  <c r="AS354" i="1"/>
  <c r="AU354" i="1" s="1"/>
  <c r="AS492" i="1"/>
  <c r="AU492" i="1" s="1"/>
  <c r="AS456" i="1"/>
  <c r="AV456" i="1" s="1"/>
  <c r="AK580" i="1"/>
  <c r="AS523" i="1"/>
  <c r="AV523" i="1" s="1"/>
  <c r="AS483" i="1"/>
  <c r="AU483" i="1" s="1"/>
  <c r="AS450" i="1"/>
  <c r="AV450" i="1" s="1"/>
  <c r="AI599" i="1"/>
  <c r="AS301" i="1"/>
  <c r="AT301" i="1" s="1"/>
  <c r="AS547" i="1"/>
  <c r="AU547" i="1" s="1"/>
  <c r="AP499" i="1"/>
  <c r="AI581" i="1"/>
  <c r="AS507" i="1"/>
  <c r="AV507" i="1" s="1"/>
  <c r="AS474" i="1"/>
  <c r="AU474" i="1" s="1"/>
  <c r="AS440" i="1"/>
  <c r="AT440" i="1" s="1"/>
  <c r="AS413" i="1"/>
  <c r="AU413" i="1" s="1"/>
  <c r="AS539" i="1"/>
  <c r="AT539" i="1" s="1"/>
  <c r="AH498" i="1"/>
  <c r="AX592" i="1"/>
  <c r="AS391" i="1"/>
  <c r="AT391" i="1" s="1"/>
  <c r="AS346" i="1"/>
  <c r="AV346" i="1" s="1"/>
  <c r="AS381" i="1"/>
  <c r="AV381" i="1" s="1"/>
  <c r="AS335" i="1"/>
  <c r="AT335" i="1" s="1"/>
  <c r="BA401" i="1"/>
  <c r="AS371" i="1"/>
  <c r="AV371" i="1" s="1"/>
  <c r="AS325" i="1"/>
  <c r="AT325" i="1" s="1"/>
  <c r="AK318" i="1"/>
  <c r="AK600" i="1"/>
  <c r="BA574" i="1"/>
  <c r="AS316" i="1"/>
  <c r="AU316" i="1" s="1"/>
  <c r="AI331" i="1"/>
  <c r="AK596" i="1"/>
  <c r="AS397" i="1"/>
  <c r="AT397" i="1" s="1"/>
  <c r="AS193" i="1"/>
  <c r="AV193" i="1" s="1"/>
  <c r="AS423" i="1"/>
  <c r="AT423" i="1" s="1"/>
  <c r="AS361" i="1"/>
  <c r="AV361" i="1" s="1"/>
  <c r="AS309" i="1"/>
  <c r="AV309" i="1" s="1"/>
  <c r="AH398" i="1"/>
  <c r="BA428" i="1"/>
  <c r="AP362" i="1"/>
  <c r="AX574" i="1"/>
  <c r="X655" i="1"/>
  <c r="X488" i="1"/>
  <c r="W575" i="1"/>
  <c r="AK574" i="1"/>
  <c r="X574" i="1"/>
  <c r="X573" i="1"/>
  <c r="W574" i="1"/>
  <c r="W573" i="1"/>
  <c r="AP574" i="1"/>
  <c r="AP573" i="1"/>
  <c r="AI574" i="1"/>
  <c r="AI573" i="1"/>
  <c r="AX573" i="1"/>
  <c r="AH574" i="1"/>
  <c r="BA573" i="1"/>
  <c r="AU574" i="1"/>
  <c r="AV574" i="1"/>
  <c r="AT574" i="1"/>
  <c r="AU573" i="1"/>
  <c r="AV573" i="1"/>
  <c r="AT573" i="1"/>
  <c r="AU575" i="1"/>
  <c r="AT575" i="1"/>
  <c r="AV575" i="1"/>
  <c r="BA655" i="1"/>
  <c r="X575" i="1"/>
  <c r="W655" i="1"/>
  <c r="W488" i="1"/>
  <c r="AI655" i="1"/>
  <c r="AH655" i="1"/>
  <c r="AM488" i="1"/>
  <c r="AK655" i="1"/>
  <c r="AX655" i="1"/>
  <c r="AU655" i="1"/>
  <c r="AT655" i="1"/>
  <c r="AV655" i="1"/>
  <c r="AU488" i="1"/>
  <c r="AV488" i="1"/>
  <c r="AT488" i="1"/>
  <c r="AI575" i="1"/>
  <c r="AI488" i="1"/>
  <c r="AF575" i="1"/>
  <c r="BA575" i="1"/>
  <c r="AP655" i="1"/>
  <c r="AK575" i="1"/>
  <c r="AF488" i="1"/>
  <c r="BA488" i="1"/>
  <c r="AP575" i="1"/>
  <c r="AK488" i="1"/>
  <c r="AH575" i="1"/>
  <c r="BA402" i="1"/>
  <c r="AS414" i="1"/>
  <c r="AT414" i="1" s="1"/>
  <c r="AM424" i="1"/>
  <c r="AS451" i="1"/>
  <c r="AU451" i="1" s="1"/>
  <c r="AS534" i="1"/>
  <c r="AU534" i="1" s="1"/>
  <c r="AX576" i="1"/>
  <c r="AS586" i="1"/>
  <c r="AV586" i="1" s="1"/>
  <c r="AX471" i="1"/>
  <c r="AS380" i="1"/>
  <c r="AT380" i="1" s="1"/>
  <c r="AS526" i="1"/>
  <c r="AU526" i="1" s="1"/>
  <c r="AS463" i="1"/>
  <c r="AT463" i="1" s="1"/>
  <c r="AS439" i="1"/>
  <c r="AT439" i="1" s="1"/>
  <c r="BA382" i="1"/>
  <c r="AS546" i="1"/>
  <c r="AT546" i="1" s="1"/>
  <c r="AH499" i="1"/>
  <c r="AI589" i="1"/>
  <c r="BA409" i="1"/>
  <c r="BA347" i="1"/>
  <c r="AS312" i="1"/>
  <c r="AV312" i="1" s="1"/>
  <c r="AS481" i="1"/>
  <c r="AT481" i="1" s="1"/>
  <c r="AK599" i="1"/>
  <c r="AP466" i="1"/>
  <c r="BA615" i="1"/>
  <c r="AK581" i="1"/>
  <c r="AH596" i="1"/>
  <c r="BA467" i="1"/>
  <c r="BA600" i="1"/>
  <c r="AK438" i="1"/>
  <c r="BA590" i="1"/>
  <c r="BA407" i="1"/>
  <c r="AX318" i="1"/>
  <c r="AK423" i="1"/>
  <c r="BA582" i="1"/>
  <c r="AK614" i="1"/>
  <c r="AS599" i="1"/>
  <c r="AV599" i="1" s="1"/>
  <c r="AK467" i="1"/>
  <c r="AK466" i="1"/>
  <c r="AS467" i="1"/>
  <c r="AU467" i="1" s="1"/>
  <c r="AX467" i="1"/>
  <c r="AH467" i="1"/>
  <c r="AH466" i="1"/>
  <c r="X467" i="1"/>
  <c r="X466" i="1"/>
  <c r="AX466" i="1"/>
  <c r="BA466" i="1"/>
  <c r="AP467" i="1"/>
  <c r="AS186" i="1"/>
  <c r="AU186" i="1" s="1"/>
  <c r="AS425" i="1"/>
  <c r="AT425" i="1" s="1"/>
  <c r="AS389" i="1"/>
  <c r="AT389" i="1" s="1"/>
  <c r="AS328" i="1"/>
  <c r="AT328" i="1" s="1"/>
  <c r="AP354" i="1"/>
  <c r="AS506" i="1"/>
  <c r="AT506" i="1" s="1"/>
  <c r="AI508" i="1"/>
  <c r="BA580" i="1"/>
  <c r="AX596" i="1"/>
  <c r="AP611" i="1"/>
  <c r="BA545" i="1"/>
  <c r="BA400" i="1"/>
  <c r="AS416" i="1"/>
  <c r="AT416" i="1" s="1"/>
  <c r="AS383" i="1"/>
  <c r="AT383" i="1" s="1"/>
  <c r="AS319" i="1"/>
  <c r="AT319" i="1" s="1"/>
  <c r="AM346" i="1"/>
  <c r="AK394" i="1"/>
  <c r="AI329" i="1"/>
  <c r="BA504" i="1"/>
  <c r="AS538" i="1"/>
  <c r="AT538" i="1" s="1"/>
  <c r="AS522" i="1"/>
  <c r="AT522" i="1" s="1"/>
  <c r="AS455" i="1"/>
  <c r="AT455" i="1" s="1"/>
  <c r="AX580" i="1"/>
  <c r="AS348" i="1"/>
  <c r="AT348" i="1" s="1"/>
  <c r="BA472" i="1"/>
  <c r="AS498" i="1"/>
  <c r="AT498" i="1" s="1"/>
  <c r="AH392" i="1"/>
  <c r="BA471" i="1"/>
  <c r="AS514" i="1"/>
  <c r="AV514" i="1" s="1"/>
  <c r="AS473" i="1"/>
  <c r="AV473" i="1" s="1"/>
  <c r="AS429" i="1"/>
  <c r="AT429" i="1" s="1"/>
  <c r="AM464" i="1"/>
  <c r="AK514" i="1"/>
  <c r="AH461" i="1"/>
  <c r="BA596" i="1"/>
  <c r="AS594" i="1"/>
  <c r="AV594" i="1" s="1"/>
  <c r="AS375" i="1"/>
  <c r="AT375" i="1" s="1"/>
  <c r="AS310" i="1"/>
  <c r="AT310" i="1" s="1"/>
  <c r="AH347" i="1"/>
  <c r="AS515" i="1"/>
  <c r="AT515" i="1" s="1"/>
  <c r="AP531" i="1"/>
  <c r="AP486" i="1"/>
  <c r="AS247" i="1"/>
  <c r="AU247" i="1" s="1"/>
  <c r="AS405" i="1"/>
  <c r="AT405" i="1" s="1"/>
  <c r="AS339" i="1"/>
  <c r="AT339" i="1" s="1"/>
  <c r="AH318" i="1"/>
  <c r="AX480" i="1"/>
  <c r="AS530" i="1"/>
  <c r="AS489" i="1"/>
  <c r="AT489" i="1" s="1"/>
  <c r="AS449" i="1"/>
  <c r="AT449" i="1" s="1"/>
  <c r="BA396" i="1"/>
  <c r="AM324" i="1"/>
  <c r="AS537" i="1"/>
  <c r="AT537" i="1" s="1"/>
  <c r="AS454" i="1"/>
  <c r="AV454" i="1" s="1"/>
  <c r="AP428" i="1"/>
  <c r="AM456" i="1"/>
  <c r="BA410" i="1"/>
  <c r="AS390" i="1"/>
  <c r="AV390" i="1" s="1"/>
  <c r="AS364" i="1"/>
  <c r="AU364" i="1" s="1"/>
  <c r="AS338" i="1"/>
  <c r="AU338" i="1" s="1"/>
  <c r="AS552" i="1"/>
  <c r="AT552" i="1" s="1"/>
  <c r="AS505" i="1"/>
  <c r="AV505" i="1" s="1"/>
  <c r="AS469" i="1"/>
  <c r="AU469" i="1" s="1"/>
  <c r="AP523" i="1"/>
  <c r="AP492" i="1"/>
  <c r="AK543" i="1"/>
  <c r="AP576" i="1"/>
  <c r="AK305" i="1"/>
  <c r="AM547" i="1"/>
  <c r="BA408" i="1"/>
  <c r="AP366" i="1"/>
  <c r="BA546" i="1"/>
  <c r="AS518" i="1"/>
  <c r="AU518" i="1" s="1"/>
  <c r="AS480" i="1"/>
  <c r="AU480" i="1" s="1"/>
  <c r="AP514" i="1"/>
  <c r="AM507" i="1"/>
  <c r="AK515" i="1"/>
  <c r="AI479" i="1"/>
  <c r="AP604" i="1"/>
  <c r="AS478" i="1"/>
  <c r="AV478" i="1" s="1"/>
  <c r="AP483" i="1"/>
  <c r="AP450" i="1"/>
  <c r="AS591" i="1"/>
  <c r="AV591" i="1" s="1"/>
  <c r="AH373" i="1"/>
  <c r="AS528" i="1"/>
  <c r="AT528" i="1" s="1"/>
  <c r="AS459" i="1"/>
  <c r="AU459" i="1" s="1"/>
  <c r="AS446" i="1"/>
  <c r="AT446" i="1" s="1"/>
  <c r="AP539" i="1"/>
  <c r="AM474" i="1"/>
  <c r="AK432" i="1"/>
  <c r="AH527" i="1"/>
  <c r="AP592" i="1"/>
  <c r="AK589" i="1"/>
  <c r="AS445" i="1"/>
  <c r="AU445" i="1" s="1"/>
  <c r="AP440" i="1"/>
  <c r="AM471" i="1"/>
  <c r="AX611" i="1"/>
  <c r="AP591" i="1"/>
  <c r="AK582" i="1"/>
  <c r="AI614" i="1"/>
  <c r="AK306" i="1"/>
  <c r="AX587" i="1"/>
  <c r="AH610" i="1"/>
  <c r="AM382" i="1"/>
  <c r="BA481" i="1"/>
  <c r="AX579" i="1"/>
  <c r="AS590" i="1"/>
  <c r="AV590" i="1" s="1"/>
  <c r="AM585" i="1"/>
  <c r="AH587" i="1"/>
  <c r="AH579" i="1"/>
  <c r="AM311" i="1"/>
  <c r="AS582" i="1"/>
  <c r="AU582" i="1" s="1"/>
  <c r="AP605" i="1"/>
  <c r="X606" i="1"/>
  <c r="AM410" i="1"/>
  <c r="AK346" i="1"/>
  <c r="AS516" i="1"/>
  <c r="AU516" i="1" s="1"/>
  <c r="AS447" i="1"/>
  <c r="AU447" i="1" s="1"/>
  <c r="AK533" i="1"/>
  <c r="BA594" i="1"/>
  <c r="AX606" i="1"/>
  <c r="AS615" i="1"/>
  <c r="AV615" i="1" s="1"/>
  <c r="AS578" i="1"/>
  <c r="AV578" i="1" s="1"/>
  <c r="AI595" i="1"/>
  <c r="W605" i="1"/>
  <c r="BA549" i="1"/>
  <c r="AS600" i="1"/>
  <c r="AU600" i="1" s="1"/>
  <c r="AK610" i="1"/>
  <c r="W576" i="1"/>
  <c r="AT593" i="1"/>
  <c r="AV593" i="1"/>
  <c r="AX595" i="1"/>
  <c r="AX578" i="1"/>
  <c r="AS606" i="1"/>
  <c r="AV606" i="1" s="1"/>
  <c r="AP577" i="1"/>
  <c r="AK595" i="1"/>
  <c r="AI587" i="1"/>
  <c r="AH580" i="1"/>
  <c r="X605" i="1"/>
  <c r="W604" i="1"/>
  <c r="AX594" i="1"/>
  <c r="X594" i="1"/>
  <c r="W593" i="1"/>
  <c r="BA586" i="1"/>
  <c r="AS601" i="1"/>
  <c r="AS585" i="1"/>
  <c r="AT585" i="1" s="1"/>
  <c r="AP593" i="1"/>
  <c r="AM599" i="1"/>
  <c r="AM581" i="1"/>
  <c r="AK587" i="1"/>
  <c r="AI580" i="1"/>
  <c r="X593" i="1"/>
  <c r="W592" i="1"/>
  <c r="BA611" i="1"/>
  <c r="AX588" i="1"/>
  <c r="AS583" i="1"/>
  <c r="AU583" i="1" s="1"/>
  <c r="AM596" i="1"/>
  <c r="AI579" i="1"/>
  <c r="X586" i="1"/>
  <c r="W585" i="1"/>
  <c r="BA606" i="1"/>
  <c r="W584" i="1"/>
  <c r="BA578" i="1"/>
  <c r="AX586" i="1"/>
  <c r="AH601" i="1"/>
  <c r="X578" i="1"/>
  <c r="W577" i="1"/>
  <c r="AS577" i="1"/>
  <c r="AT577" i="1" s="1"/>
  <c r="BA604" i="1"/>
  <c r="BA584" i="1"/>
  <c r="X604" i="1"/>
  <c r="X592" i="1"/>
  <c r="X584" i="1"/>
  <c r="X576" i="1"/>
  <c r="W601" i="1"/>
  <c r="W591" i="1"/>
  <c r="W583" i="1"/>
  <c r="AS581" i="1"/>
  <c r="AV581" i="1" s="1"/>
  <c r="W615" i="1"/>
  <c r="W600" i="1"/>
  <c r="W590" i="1"/>
  <c r="W582" i="1"/>
  <c r="AS614" i="1"/>
  <c r="AV614" i="1" s="1"/>
  <c r="W614" i="1"/>
  <c r="W599" i="1"/>
  <c r="W589" i="1"/>
  <c r="W581" i="1"/>
  <c r="AX604" i="1"/>
  <c r="AX584" i="1"/>
  <c r="AF576" i="1"/>
  <c r="X589" i="1"/>
  <c r="W611" i="1"/>
  <c r="W596" i="1"/>
  <c r="W588" i="1"/>
  <c r="W580" i="1"/>
  <c r="BA592" i="1"/>
  <c r="X611" i="1"/>
  <c r="X596" i="1"/>
  <c r="X588" i="1"/>
  <c r="X580" i="1"/>
  <c r="W610" i="1"/>
  <c r="W595" i="1"/>
  <c r="W587" i="1"/>
  <c r="W579" i="1"/>
  <c r="X610" i="1"/>
  <c r="X595" i="1"/>
  <c r="X587" i="1"/>
  <c r="X579" i="1"/>
  <c r="AP595" i="1"/>
  <c r="AP586" i="1"/>
  <c r="AK601" i="1"/>
  <c r="AK584" i="1"/>
  <c r="AP610" i="1"/>
  <c r="AP594" i="1"/>
  <c r="AK583" i="1"/>
  <c r="AI576" i="1"/>
  <c r="AH583" i="1"/>
  <c r="AU605" i="1"/>
  <c r="AP606" i="1"/>
  <c r="AI591" i="1"/>
  <c r="AU593" i="1"/>
  <c r="AM614" i="1"/>
  <c r="AM580" i="1"/>
  <c r="AP589" i="1"/>
  <c r="AK591" i="1"/>
  <c r="AK579" i="1"/>
  <c r="AI583" i="1"/>
  <c r="AH595" i="1"/>
  <c r="AV605" i="1"/>
  <c r="AP588" i="1"/>
  <c r="AP579" i="1"/>
  <c r="AK578" i="1"/>
  <c r="AI610" i="1"/>
  <c r="AH594" i="1"/>
  <c r="AP587" i="1"/>
  <c r="AP578" i="1"/>
  <c r="AI601" i="1"/>
  <c r="AH591" i="1"/>
  <c r="AX601" i="1"/>
  <c r="AK594" i="1"/>
  <c r="AH578" i="1"/>
  <c r="BA599" i="1"/>
  <c r="AK606" i="1"/>
  <c r="AK592" i="1"/>
  <c r="AI584" i="1"/>
  <c r="AH606" i="1"/>
  <c r="AH588" i="1"/>
  <c r="AH576" i="1"/>
  <c r="AX583" i="1"/>
  <c r="AK604" i="1"/>
  <c r="AH604" i="1"/>
  <c r="BA614" i="1"/>
  <c r="BA583" i="1"/>
  <c r="AK590" i="1"/>
  <c r="AH586" i="1"/>
  <c r="AI592" i="1"/>
  <c r="BA591" i="1"/>
  <c r="BA581" i="1"/>
  <c r="AX610" i="1"/>
  <c r="AX591" i="1"/>
  <c r="AK615" i="1"/>
  <c r="AK588" i="1"/>
  <c r="AI611" i="1"/>
  <c r="BA601" i="1"/>
  <c r="BA589" i="1"/>
  <c r="AK611" i="1"/>
  <c r="AK586" i="1"/>
  <c r="AV610" i="1"/>
  <c r="AU610" i="1"/>
  <c r="AT610" i="1"/>
  <c r="AV579" i="1"/>
  <c r="AU579" i="1"/>
  <c r="AT579" i="1"/>
  <c r="AU604" i="1"/>
  <c r="AT604" i="1"/>
  <c r="AV604" i="1"/>
  <c r="AU592" i="1"/>
  <c r="AT592" i="1"/>
  <c r="AV592" i="1"/>
  <c r="AU584" i="1"/>
  <c r="AV584" i="1"/>
  <c r="AT584" i="1"/>
  <c r="AU576" i="1"/>
  <c r="AT576" i="1"/>
  <c r="AV576" i="1"/>
  <c r="AV595" i="1"/>
  <c r="AU595" i="1"/>
  <c r="AT595" i="1"/>
  <c r="AV587" i="1"/>
  <c r="AU587" i="1"/>
  <c r="AT587" i="1"/>
  <c r="AV611" i="1"/>
  <c r="AU611" i="1"/>
  <c r="AT611" i="1"/>
  <c r="AV596" i="1"/>
  <c r="AU596" i="1"/>
  <c r="AT596" i="1"/>
  <c r="AV588" i="1"/>
  <c r="AU588" i="1"/>
  <c r="AT588" i="1"/>
  <c r="AV580" i="1"/>
  <c r="AU580" i="1"/>
  <c r="AT580" i="1"/>
  <c r="AX605" i="1"/>
  <c r="AX593" i="1"/>
  <c r="AX585" i="1"/>
  <c r="AX577" i="1"/>
  <c r="AT589" i="1"/>
  <c r="AM615" i="1"/>
  <c r="AM600" i="1"/>
  <c r="AM590" i="1"/>
  <c r="AM582" i="1"/>
  <c r="AI606" i="1"/>
  <c r="AI594" i="1"/>
  <c r="AI586" i="1"/>
  <c r="AI578" i="1"/>
  <c r="AH605" i="1"/>
  <c r="AH593" i="1"/>
  <c r="AH585" i="1"/>
  <c r="AH577" i="1"/>
  <c r="BA610" i="1"/>
  <c r="BA595" i="1"/>
  <c r="BA587" i="1"/>
  <c r="BA579" i="1"/>
  <c r="AU589" i="1"/>
  <c r="AI605" i="1"/>
  <c r="AI593" i="1"/>
  <c r="AI585" i="1"/>
  <c r="AI577" i="1"/>
  <c r="AF615" i="1"/>
  <c r="AF600" i="1"/>
  <c r="AF590" i="1"/>
  <c r="AF582" i="1"/>
  <c r="AF614" i="1"/>
  <c r="AF599" i="1"/>
  <c r="AF589" i="1"/>
  <c r="AF581" i="1"/>
  <c r="BA605" i="1"/>
  <c r="BA593" i="1"/>
  <c r="BA585" i="1"/>
  <c r="BA577" i="1"/>
  <c r="AH615" i="1"/>
  <c r="AH600" i="1"/>
  <c r="AH590" i="1"/>
  <c r="AH582" i="1"/>
  <c r="AI615" i="1"/>
  <c r="AI600" i="1"/>
  <c r="AI590" i="1"/>
  <c r="AI582" i="1"/>
  <c r="AX392" i="1"/>
  <c r="BA513" i="1"/>
  <c r="AX522" i="1"/>
  <c r="AI457" i="1"/>
  <c r="AP420" i="1"/>
  <c r="AM423" i="1"/>
  <c r="BA505" i="1"/>
  <c r="AX520" i="1"/>
  <c r="AI441" i="1"/>
  <c r="AI409" i="1"/>
  <c r="AM421" i="1"/>
  <c r="AX489" i="1"/>
  <c r="BA424" i="1"/>
  <c r="AM395" i="1"/>
  <c r="BA497" i="1"/>
  <c r="AX487" i="1"/>
  <c r="AP503" i="1"/>
  <c r="BA319" i="1"/>
  <c r="BA536" i="1"/>
  <c r="AX545" i="1"/>
  <c r="AI465" i="1"/>
  <c r="AP533" i="1"/>
  <c r="AP458" i="1"/>
  <c r="BA537" i="1"/>
  <c r="BA462" i="1"/>
  <c r="AX521" i="1"/>
  <c r="AS536" i="1"/>
  <c r="AT536" i="1" s="1"/>
  <c r="AS504" i="1"/>
  <c r="AV504" i="1" s="1"/>
  <c r="AS453" i="1"/>
  <c r="AV453" i="1" s="1"/>
  <c r="AP457" i="1"/>
  <c r="AK513" i="1"/>
  <c r="AI500" i="1"/>
  <c r="BA456" i="1"/>
  <c r="AX457" i="1"/>
  <c r="AS490" i="1"/>
  <c r="AV490" i="1" s="1"/>
  <c r="AS462" i="1"/>
  <c r="AT462" i="1" s="1"/>
  <c r="AK512" i="1"/>
  <c r="BA529" i="1"/>
  <c r="BA490" i="1"/>
  <c r="BA454" i="1"/>
  <c r="AS545" i="1"/>
  <c r="AU545" i="1" s="1"/>
  <c r="AS513" i="1"/>
  <c r="AV513" i="1" s="1"/>
  <c r="AS487" i="1"/>
  <c r="AT487" i="1" s="1"/>
  <c r="AS460" i="1"/>
  <c r="AT460" i="1" s="1"/>
  <c r="AP524" i="1"/>
  <c r="AK487" i="1"/>
  <c r="BA524" i="1"/>
  <c r="BA483" i="1"/>
  <c r="AX500" i="1"/>
  <c r="AS544" i="1"/>
  <c r="AV544" i="1" s="1"/>
  <c r="AS521" i="1"/>
  <c r="AV521" i="1" s="1"/>
  <c r="AS512" i="1"/>
  <c r="AT512" i="1" s="1"/>
  <c r="AS472" i="1"/>
  <c r="AU472" i="1" s="1"/>
  <c r="AS437" i="1"/>
  <c r="AT437" i="1" s="1"/>
  <c r="AP549" i="1"/>
  <c r="AP501" i="1"/>
  <c r="AK537" i="1"/>
  <c r="AI478" i="1"/>
  <c r="BA523" i="1"/>
  <c r="BA446" i="1"/>
  <c r="AS520" i="1"/>
  <c r="AV520" i="1" s="1"/>
  <c r="AS497" i="1"/>
  <c r="AU497" i="1" s="1"/>
  <c r="AS471" i="1"/>
  <c r="AT471" i="1" s="1"/>
  <c r="AS438" i="1"/>
  <c r="AK536" i="1"/>
  <c r="AK454" i="1"/>
  <c r="AI520" i="1"/>
  <c r="X489" i="1"/>
  <c r="BA521" i="1"/>
  <c r="BA480" i="1"/>
  <c r="BA437" i="1"/>
  <c r="AX490" i="1"/>
  <c r="AS529" i="1"/>
  <c r="AT529" i="1" s="1"/>
  <c r="AS496" i="1"/>
  <c r="AT496" i="1" s="1"/>
  <c r="AP516" i="1"/>
  <c r="AP442" i="1"/>
  <c r="AM473" i="1"/>
  <c r="AK453" i="1"/>
  <c r="W537" i="1"/>
  <c r="AK359" i="1"/>
  <c r="AI342" i="1"/>
  <c r="AH314" i="1"/>
  <c r="BA533" i="1"/>
  <c r="BA507" i="1"/>
  <c r="AX552" i="1"/>
  <c r="AX515" i="1"/>
  <c r="AX476" i="1"/>
  <c r="AS509" i="1"/>
  <c r="AU509" i="1" s="1"/>
  <c r="AS501" i="1"/>
  <c r="AV501" i="1" s="1"/>
  <c r="AS443" i="1"/>
  <c r="AU443" i="1" s="1"/>
  <c r="AS434" i="1"/>
  <c r="AV434" i="1" s="1"/>
  <c r="AP534" i="1"/>
  <c r="AP475" i="1"/>
  <c r="AP459" i="1"/>
  <c r="AK545" i="1"/>
  <c r="AK496" i="1"/>
  <c r="AK460" i="1"/>
  <c r="AK437" i="1"/>
  <c r="AI527" i="1"/>
  <c r="AI496" i="1"/>
  <c r="AI460" i="1"/>
  <c r="X515" i="1"/>
  <c r="X433" i="1"/>
  <c r="AK418" i="1"/>
  <c r="AK358" i="1"/>
  <c r="AI341" i="1"/>
  <c r="BA457" i="1"/>
  <c r="AX548" i="1"/>
  <c r="AS511" i="1"/>
  <c r="AV511" i="1" s="1"/>
  <c r="AS442" i="1"/>
  <c r="AU442" i="1" s="1"/>
  <c r="AP518" i="1"/>
  <c r="AP443" i="1"/>
  <c r="AK490" i="1"/>
  <c r="X503" i="1"/>
  <c r="W538" i="1"/>
  <c r="AK185" i="1"/>
  <c r="AM409" i="1"/>
  <c r="AH409" i="1"/>
  <c r="AP364" i="1"/>
  <c r="AK386" i="1"/>
  <c r="AK345" i="1"/>
  <c r="AI418" i="1"/>
  <c r="AH349" i="1"/>
  <c r="BA501" i="1"/>
  <c r="AS525" i="1"/>
  <c r="AT525" i="1" s="1"/>
  <c r="AS458" i="1"/>
  <c r="AT458" i="1" s="1"/>
  <c r="AP484" i="1"/>
  <c r="AP469" i="1"/>
  <c r="AM502" i="1"/>
  <c r="AK480" i="1"/>
  <c r="X487" i="1"/>
  <c r="AS343" i="1"/>
  <c r="AT343" i="1" s="1"/>
  <c r="AK385" i="1"/>
  <c r="AI411" i="1"/>
  <c r="AI322" i="1"/>
  <c r="AH345" i="1"/>
  <c r="BA499" i="1"/>
  <c r="BA474" i="1"/>
  <c r="BA450" i="1"/>
  <c r="AX532" i="1"/>
  <c r="AX448" i="1"/>
  <c r="AS542" i="1"/>
  <c r="AU542" i="1" s="1"/>
  <c r="AS533" i="1"/>
  <c r="AU533" i="1" s="1"/>
  <c r="AS477" i="1"/>
  <c r="AU477" i="1" s="1"/>
  <c r="AS468" i="1"/>
  <c r="AU468" i="1" s="1"/>
  <c r="AP542" i="1"/>
  <c r="AP526" i="1"/>
  <c r="AP485" i="1"/>
  <c r="AP468" i="1"/>
  <c r="AM452" i="1"/>
  <c r="AK506" i="1"/>
  <c r="AK478" i="1"/>
  <c r="AK449" i="1"/>
  <c r="AI536" i="1"/>
  <c r="AI438" i="1"/>
  <c r="X552" i="1"/>
  <c r="X460" i="1"/>
  <c r="W497" i="1"/>
  <c r="AK373" i="1"/>
  <c r="AK342" i="1"/>
  <c r="AI393" i="1"/>
  <c r="BA539" i="1"/>
  <c r="AX441" i="1"/>
  <c r="AS550" i="1"/>
  <c r="AU550" i="1" s="1"/>
  <c r="AS541" i="1"/>
  <c r="AV541" i="1" s="1"/>
  <c r="AS484" i="1"/>
  <c r="AU484" i="1" s="1"/>
  <c r="AS475" i="1"/>
  <c r="AV475" i="1" s="1"/>
  <c r="AP541" i="1"/>
  <c r="AP525" i="1"/>
  <c r="AP508" i="1"/>
  <c r="AP451" i="1"/>
  <c r="AP432" i="1"/>
  <c r="AK529" i="1"/>
  <c r="AK505" i="1"/>
  <c r="AK472" i="1"/>
  <c r="AK446" i="1"/>
  <c r="X528" i="1"/>
  <c r="X459" i="1"/>
  <c r="W473" i="1"/>
  <c r="BA367" i="1"/>
  <c r="AK368" i="1"/>
  <c r="AK332" i="1"/>
  <c r="AI378" i="1"/>
  <c r="AI306" i="1"/>
  <c r="AH342" i="1"/>
  <c r="BA514" i="1"/>
  <c r="BA491" i="1"/>
  <c r="AX482" i="1"/>
  <c r="AS549" i="1"/>
  <c r="AT549" i="1" s="1"/>
  <c r="AS495" i="1"/>
  <c r="AU495" i="1" s="1"/>
  <c r="AS485" i="1"/>
  <c r="AU485" i="1" s="1"/>
  <c r="AP509" i="1"/>
  <c r="AP495" i="1"/>
  <c r="AP447" i="1"/>
  <c r="AP433" i="1"/>
  <c r="AK521" i="1"/>
  <c r="AK504" i="1"/>
  <c r="AK471" i="1"/>
  <c r="AK445" i="1"/>
  <c r="AI504" i="1"/>
  <c r="AI471" i="1"/>
  <c r="AH551" i="1"/>
  <c r="X526" i="1"/>
  <c r="X450" i="1"/>
  <c r="W472" i="1"/>
  <c r="AP408" i="1"/>
  <c r="AX331" i="1"/>
  <c r="AK427" i="1"/>
  <c r="AK367" i="1"/>
  <c r="AK323" i="1"/>
  <c r="AI367" i="1"/>
  <c r="AH427" i="1"/>
  <c r="BA492" i="1"/>
  <c r="BA464" i="1"/>
  <c r="BA440" i="1"/>
  <c r="AS503" i="1"/>
  <c r="AT503" i="1" s="1"/>
  <c r="AS493" i="1"/>
  <c r="AU493" i="1" s="1"/>
  <c r="AS433" i="1"/>
  <c r="AU433" i="1" s="1"/>
  <c r="AP511" i="1"/>
  <c r="AP493" i="1"/>
  <c r="AP477" i="1"/>
  <c r="AP461" i="1"/>
  <c r="AP434" i="1"/>
  <c r="AK552" i="1"/>
  <c r="AK520" i="1"/>
  <c r="AK497" i="1"/>
  <c r="AK462" i="1"/>
  <c r="AK439" i="1"/>
  <c r="AI528" i="1"/>
  <c r="X514" i="1"/>
  <c r="X449" i="1"/>
  <c r="AP545" i="1"/>
  <c r="AP550" i="1"/>
  <c r="AU532" i="1"/>
  <c r="AT532" i="1"/>
  <c r="AV532" i="1"/>
  <c r="AV517" i="1"/>
  <c r="AT517" i="1"/>
  <c r="AU517" i="1"/>
  <c r="AT510" i="1"/>
  <c r="AV510" i="1"/>
  <c r="AU510" i="1"/>
  <c r="AV500" i="1"/>
  <c r="AU500" i="1"/>
  <c r="AT500" i="1"/>
  <c r="AT482" i="1"/>
  <c r="AV482" i="1"/>
  <c r="AU482" i="1"/>
  <c r="AU465" i="1"/>
  <c r="AT465" i="1"/>
  <c r="AV465" i="1"/>
  <c r="AT457" i="1"/>
  <c r="AV457" i="1"/>
  <c r="AU457" i="1"/>
  <c r="AV448" i="1"/>
  <c r="AT448" i="1"/>
  <c r="AU448" i="1"/>
  <c r="AV430" i="1"/>
  <c r="AU430" i="1"/>
  <c r="AT430" i="1"/>
  <c r="AF399" i="1"/>
  <c r="BA399" i="1"/>
  <c r="AF351" i="1"/>
  <c r="BA351" i="1"/>
  <c r="AF321" i="1"/>
  <c r="BA321" i="1"/>
  <c r="AP332" i="1"/>
  <c r="AH307" i="1"/>
  <c r="AI307" i="1"/>
  <c r="AF397" i="1"/>
  <c r="AX397" i="1"/>
  <c r="W548" i="1"/>
  <c r="X548" i="1"/>
  <c r="W524" i="1"/>
  <c r="X524" i="1"/>
  <c r="W491" i="1"/>
  <c r="X491" i="1"/>
  <c r="W441" i="1"/>
  <c r="X441" i="1"/>
  <c r="AK408" i="1"/>
  <c r="AH408" i="1"/>
  <c r="AS548" i="1"/>
  <c r="AS540" i="1"/>
  <c r="AS524" i="1"/>
  <c r="AS491" i="1"/>
  <c r="AS476" i="1"/>
  <c r="AS441" i="1"/>
  <c r="AH550" i="1"/>
  <c r="AI550" i="1"/>
  <c r="AH542" i="1"/>
  <c r="AI542" i="1"/>
  <c r="AK542" i="1"/>
  <c r="AK534" i="1"/>
  <c r="AI526" i="1"/>
  <c r="AH526" i="1"/>
  <c r="AK526" i="1"/>
  <c r="AK518" i="1"/>
  <c r="AI509" i="1"/>
  <c r="AK509" i="1"/>
  <c r="AI503" i="1"/>
  <c r="AH495" i="1"/>
  <c r="AK495" i="1"/>
  <c r="AI495" i="1"/>
  <c r="AK484" i="1"/>
  <c r="AH484" i="1"/>
  <c r="AI484" i="1"/>
  <c r="AH477" i="1"/>
  <c r="AI477" i="1"/>
  <c r="AK477" i="1"/>
  <c r="AI469" i="1"/>
  <c r="AK469" i="1"/>
  <c r="AH459" i="1"/>
  <c r="AK451" i="1"/>
  <c r="AH451" i="1"/>
  <c r="AI451" i="1"/>
  <c r="AI443" i="1"/>
  <c r="AH443" i="1"/>
  <c r="AK433" i="1"/>
  <c r="AH433" i="1"/>
  <c r="AI433" i="1"/>
  <c r="X540" i="1"/>
  <c r="X476" i="1"/>
  <c r="AP373" i="1"/>
  <c r="AM373" i="1"/>
  <c r="AI315" i="1"/>
  <c r="AK315" i="1"/>
  <c r="W517" i="1"/>
  <c r="X517" i="1"/>
  <c r="W457" i="1"/>
  <c r="X457" i="1"/>
  <c r="BA315" i="1"/>
  <c r="AM535" i="1"/>
  <c r="AP386" i="1"/>
  <c r="AM386" i="1"/>
  <c r="AF354" i="1"/>
  <c r="BA354" i="1"/>
  <c r="AI414" i="1"/>
  <c r="W532" i="1"/>
  <c r="X532" i="1"/>
  <c r="W500" i="1"/>
  <c r="X500" i="1"/>
  <c r="W465" i="1"/>
  <c r="X465" i="1"/>
  <c r="AM419" i="1"/>
  <c r="AP419" i="1"/>
  <c r="AF423" i="1"/>
  <c r="BA423" i="1"/>
  <c r="AH399" i="1"/>
  <c r="AK399" i="1"/>
  <c r="W430" i="1"/>
  <c r="X430" i="1"/>
  <c r="AK343" i="1"/>
  <c r="X386" i="1"/>
  <c r="AS386" i="1"/>
  <c r="AU386" i="1" s="1"/>
  <c r="X349" i="1"/>
  <c r="AS349" i="1"/>
  <c r="AU349" i="1" s="1"/>
  <c r="X314" i="1"/>
  <c r="AS314" i="1"/>
  <c r="AV314" i="1" s="1"/>
  <c r="AI459" i="1"/>
  <c r="AM528" i="1"/>
  <c r="AP528" i="1"/>
  <c r="AM496" i="1"/>
  <c r="AP496" i="1"/>
  <c r="AP460" i="1"/>
  <c r="AM460" i="1"/>
  <c r="AP453" i="1"/>
  <c r="AM453" i="1"/>
  <c r="AP445" i="1"/>
  <c r="AM445" i="1"/>
  <c r="AP438" i="1"/>
  <c r="AM438" i="1"/>
  <c r="AK550" i="1"/>
  <c r="AK503" i="1"/>
  <c r="AI518" i="1"/>
  <c r="W510" i="1"/>
  <c r="X510" i="1"/>
  <c r="W482" i="1"/>
  <c r="X482" i="1"/>
  <c r="W448" i="1"/>
  <c r="X448" i="1"/>
  <c r="BA308" i="1"/>
  <c r="AM412" i="1"/>
  <c r="AP412" i="1"/>
  <c r="AP387" i="1"/>
  <c r="AM387" i="1"/>
  <c r="AM377" i="1"/>
  <c r="AP377" i="1"/>
  <c r="AM357" i="1"/>
  <c r="AP357" i="1"/>
  <c r="AM350" i="1"/>
  <c r="AP350" i="1"/>
  <c r="AM340" i="1"/>
  <c r="AP340" i="1"/>
  <c r="AM330" i="1"/>
  <c r="AP330" i="1"/>
  <c r="AM317" i="1"/>
  <c r="AP317" i="1"/>
  <c r="AM307" i="1"/>
  <c r="AP307" i="1"/>
  <c r="AI380" i="1"/>
  <c r="AF541" i="1"/>
  <c r="BA541" i="1"/>
  <c r="AF525" i="1"/>
  <c r="BA525" i="1"/>
  <c r="AF516" i="1"/>
  <c r="AX516" i="1"/>
  <c r="AF511" i="1"/>
  <c r="BA511" i="1"/>
  <c r="AF493" i="1"/>
  <c r="BA493" i="1"/>
  <c r="AF485" i="1"/>
  <c r="AX485" i="1"/>
  <c r="BA485" i="1"/>
  <c r="AF475" i="1"/>
  <c r="AX475" i="1"/>
  <c r="BA475" i="1"/>
  <c r="AF468" i="1"/>
  <c r="BA468" i="1"/>
  <c r="AF458" i="1"/>
  <c r="BA458" i="1"/>
  <c r="AF447" i="1"/>
  <c r="BA447" i="1"/>
  <c r="AF442" i="1"/>
  <c r="AX442" i="1"/>
  <c r="BA442" i="1"/>
  <c r="AF434" i="1"/>
  <c r="BA434" i="1"/>
  <c r="AX434" i="1"/>
  <c r="AP551" i="1"/>
  <c r="AM551" i="1"/>
  <c r="AM543" i="1"/>
  <c r="AP543" i="1"/>
  <c r="AP527" i="1"/>
  <c r="AM527" i="1"/>
  <c r="AM519" i="1"/>
  <c r="AP519" i="1"/>
  <c r="AP494" i="1"/>
  <c r="AM494" i="1"/>
  <c r="AM479" i="1"/>
  <c r="AP479" i="1"/>
  <c r="AM470" i="1"/>
  <c r="AP470" i="1"/>
  <c r="AM444" i="1"/>
  <c r="AP444" i="1"/>
  <c r="AK443" i="1"/>
  <c r="AH469" i="1"/>
  <c r="W492" i="1"/>
  <c r="AK301" i="1"/>
  <c r="AH372" i="1"/>
  <c r="BA547" i="1"/>
  <c r="BA531" i="1"/>
  <c r="BA515" i="1"/>
  <c r="AX536" i="1"/>
  <c r="AX504" i="1"/>
  <c r="AX479" i="1"/>
  <c r="AX445" i="1"/>
  <c r="AK544" i="1"/>
  <c r="AK528" i="1"/>
  <c r="AK458" i="1"/>
  <c r="AK442" i="1"/>
  <c r="AI552" i="1"/>
  <c r="AI512" i="1"/>
  <c r="AI494" i="1"/>
  <c r="AI453" i="1"/>
  <c r="X550" i="1"/>
  <c r="X512" i="1"/>
  <c r="X499" i="1"/>
  <c r="X484" i="1"/>
  <c r="X445" i="1"/>
  <c r="X428" i="1"/>
  <c r="W531" i="1"/>
  <c r="W513" i="1"/>
  <c r="W464" i="1"/>
  <c r="W446" i="1"/>
  <c r="AX311" i="1"/>
  <c r="AK413" i="1"/>
  <c r="AK337" i="1"/>
  <c r="AI372" i="1"/>
  <c r="AH362" i="1"/>
  <c r="AM548" i="1"/>
  <c r="X536" i="1"/>
  <c r="X523" i="1"/>
  <c r="X509" i="1"/>
  <c r="X498" i="1"/>
  <c r="X471" i="1"/>
  <c r="X456" i="1"/>
  <c r="X443" i="1"/>
  <c r="X429" i="1"/>
  <c r="W530" i="1"/>
  <c r="W507" i="1"/>
  <c r="W490" i="1"/>
  <c r="W463" i="1"/>
  <c r="W440" i="1"/>
  <c r="X539" i="1"/>
  <c r="AK525" i="1"/>
  <c r="X547" i="1"/>
  <c r="X534" i="1"/>
  <c r="X522" i="1"/>
  <c r="X496" i="1"/>
  <c r="X483" i="1"/>
  <c r="X469" i="1"/>
  <c r="X455" i="1"/>
  <c r="W529" i="1"/>
  <c r="W506" i="1"/>
  <c r="W462" i="1"/>
  <c r="W439" i="1"/>
  <c r="AS240" i="1"/>
  <c r="AT240" i="1" s="1"/>
  <c r="AS408" i="1"/>
  <c r="AT408" i="1" s="1"/>
  <c r="AX424" i="1"/>
  <c r="AI347" i="1"/>
  <c r="BA438" i="1"/>
  <c r="AX473" i="1"/>
  <c r="AK511" i="1"/>
  <c r="AI544" i="1"/>
  <c r="AI487" i="1"/>
  <c r="AI445" i="1"/>
  <c r="AH546" i="1"/>
  <c r="X546" i="1"/>
  <c r="X520" i="1"/>
  <c r="X495" i="1"/>
  <c r="X481" i="1"/>
  <c r="X453" i="1"/>
  <c r="W505" i="1"/>
  <c r="W437" i="1"/>
  <c r="AS196" i="1"/>
  <c r="AU196" i="1" s="1"/>
  <c r="AS402" i="1"/>
  <c r="AT402" i="1" s="1"/>
  <c r="BA322" i="1"/>
  <c r="AP380" i="1"/>
  <c r="X339" i="1"/>
  <c r="AK468" i="1"/>
  <c r="X544" i="1"/>
  <c r="X518" i="1"/>
  <c r="X478" i="1"/>
  <c r="X451" i="1"/>
  <c r="W545" i="1"/>
  <c r="W480" i="1"/>
  <c r="X474" i="1"/>
  <c r="AM538" i="1"/>
  <c r="AH530" i="1"/>
  <c r="X542" i="1"/>
  <c r="X504" i="1"/>
  <c r="X477" i="1"/>
  <c r="X438" i="1"/>
  <c r="W521" i="1"/>
  <c r="W454" i="1"/>
  <c r="BA544" i="1"/>
  <c r="BA532" i="1"/>
  <c r="BA522" i="1"/>
  <c r="BA512" i="1"/>
  <c r="BA500" i="1"/>
  <c r="BA489" i="1"/>
  <c r="BA478" i="1"/>
  <c r="BA465" i="1"/>
  <c r="BA445" i="1"/>
  <c r="BA430" i="1"/>
  <c r="AX546" i="1"/>
  <c r="AX530" i="1"/>
  <c r="AX513" i="1"/>
  <c r="AX498" i="1"/>
  <c r="AX481" i="1"/>
  <c r="AX465" i="1"/>
  <c r="AX528" i="1"/>
  <c r="AX512" i="1"/>
  <c r="AX496" i="1"/>
  <c r="AX463" i="1"/>
  <c r="W551" i="1"/>
  <c r="W543" i="1"/>
  <c r="W535" i="1"/>
  <c r="W527" i="1"/>
  <c r="W519" i="1"/>
  <c r="W508" i="1"/>
  <c r="W502" i="1"/>
  <c r="W494" i="1"/>
  <c r="W486" i="1"/>
  <c r="W479" i="1"/>
  <c r="W470" i="1"/>
  <c r="W461" i="1"/>
  <c r="W452" i="1"/>
  <c r="W444" i="1"/>
  <c r="W432" i="1"/>
  <c r="BA552" i="1"/>
  <c r="BA540" i="1"/>
  <c r="BA530" i="1"/>
  <c r="BA520" i="1"/>
  <c r="BA510" i="1"/>
  <c r="BA498" i="1"/>
  <c r="BA487" i="1"/>
  <c r="BA476" i="1"/>
  <c r="BA463" i="1"/>
  <c r="BA453" i="1"/>
  <c r="BA441" i="1"/>
  <c r="AX544" i="1"/>
  <c r="AX524" i="1"/>
  <c r="AX508" i="1"/>
  <c r="AX491" i="1"/>
  <c r="AX478" i="1"/>
  <c r="AX460" i="1"/>
  <c r="AX438" i="1"/>
  <c r="W549" i="1"/>
  <c r="W541" i="1"/>
  <c r="W533" i="1"/>
  <c r="W525" i="1"/>
  <c r="W516" i="1"/>
  <c r="W511" i="1"/>
  <c r="W501" i="1"/>
  <c r="W493" i="1"/>
  <c r="W485" i="1"/>
  <c r="W475" i="1"/>
  <c r="W468" i="1"/>
  <c r="W458" i="1"/>
  <c r="W447" i="1"/>
  <c r="W442" i="1"/>
  <c r="W434" i="1"/>
  <c r="BA548" i="1"/>
  <c r="BA538" i="1"/>
  <c r="BA528" i="1"/>
  <c r="BA517" i="1"/>
  <c r="BA506" i="1"/>
  <c r="BA496" i="1"/>
  <c r="BA482" i="1"/>
  <c r="BA473" i="1"/>
  <c r="BA460" i="1"/>
  <c r="BA448" i="1"/>
  <c r="AX540" i="1"/>
  <c r="AX510" i="1"/>
  <c r="AX453" i="1"/>
  <c r="AX430" i="1"/>
  <c r="AX538" i="1"/>
  <c r="AX506" i="1"/>
  <c r="AP532" i="1"/>
  <c r="AP504" i="1"/>
  <c r="AP465" i="1"/>
  <c r="AM517" i="1"/>
  <c r="AM500" i="1"/>
  <c r="AM482" i="1"/>
  <c r="AI461" i="1"/>
  <c r="AI444" i="1"/>
  <c r="AP540" i="1"/>
  <c r="AP512" i="1"/>
  <c r="AP476" i="1"/>
  <c r="AM544" i="1"/>
  <c r="AM448" i="1"/>
  <c r="AM430" i="1"/>
  <c r="AK502" i="1"/>
  <c r="AK486" i="1"/>
  <c r="AK470" i="1"/>
  <c r="AK444" i="1"/>
  <c r="AH519" i="1"/>
  <c r="AH494" i="1"/>
  <c r="AP520" i="1"/>
  <c r="AM478" i="1"/>
  <c r="AI551" i="1"/>
  <c r="AI535" i="1"/>
  <c r="AH543" i="1"/>
  <c r="AH518" i="1"/>
  <c r="AP491" i="1"/>
  <c r="AK535" i="1"/>
  <c r="AK508" i="1"/>
  <c r="AK452" i="1"/>
  <c r="AI519" i="1"/>
  <c r="AI502" i="1"/>
  <c r="AI486" i="1"/>
  <c r="AI470" i="1"/>
  <c r="AP536" i="1"/>
  <c r="AM510" i="1"/>
  <c r="AI452" i="1"/>
  <c r="AI432" i="1"/>
  <c r="AH479" i="1"/>
  <c r="AP441" i="1"/>
  <c r="AM552" i="1"/>
  <c r="AK450" i="1"/>
  <c r="AI531" i="1"/>
  <c r="AH534" i="1"/>
  <c r="AH509" i="1"/>
  <c r="AP487" i="1"/>
  <c r="AI464" i="1"/>
  <c r="AX452" i="1"/>
  <c r="AK523" i="1"/>
  <c r="AK456" i="1"/>
  <c r="AI492" i="1"/>
  <c r="AH483" i="1"/>
  <c r="AH464" i="1"/>
  <c r="AH450" i="1"/>
  <c r="AX529" i="1"/>
  <c r="AX519" i="1"/>
  <c r="AX497" i="1"/>
  <c r="AX486" i="1"/>
  <c r="AX462" i="1"/>
  <c r="AX437" i="1"/>
  <c r="AK531" i="1"/>
  <c r="AK522" i="1"/>
  <c r="AK475" i="1"/>
  <c r="AK455" i="1"/>
  <c r="AI514" i="1"/>
  <c r="AI450" i="1"/>
  <c r="AH481" i="1"/>
  <c r="AH463" i="1"/>
  <c r="AH428" i="1"/>
  <c r="BA551" i="1"/>
  <c r="BA543" i="1"/>
  <c r="BA535" i="1"/>
  <c r="BA527" i="1"/>
  <c r="BA519" i="1"/>
  <c r="BA508" i="1"/>
  <c r="BA502" i="1"/>
  <c r="BA494" i="1"/>
  <c r="BA486" i="1"/>
  <c r="BA479" i="1"/>
  <c r="BA470" i="1"/>
  <c r="BA461" i="1"/>
  <c r="BA452" i="1"/>
  <c r="BA444" i="1"/>
  <c r="BA432" i="1"/>
  <c r="AK539" i="1"/>
  <c r="AK485" i="1"/>
  <c r="AK474" i="1"/>
  <c r="AI539" i="1"/>
  <c r="AI474" i="1"/>
  <c r="AH523" i="1"/>
  <c r="AH511" i="1"/>
  <c r="BA550" i="1"/>
  <c r="BA542" i="1"/>
  <c r="BA534" i="1"/>
  <c r="BA526" i="1"/>
  <c r="BA518" i="1"/>
  <c r="BA509" i="1"/>
  <c r="BA503" i="1"/>
  <c r="BA495" i="1"/>
  <c r="BA484" i="1"/>
  <c r="BA477" i="1"/>
  <c r="BA469" i="1"/>
  <c r="BA459" i="1"/>
  <c r="BA451" i="1"/>
  <c r="BA443" i="1"/>
  <c r="BA433" i="1"/>
  <c r="AX527" i="1"/>
  <c r="AX517" i="1"/>
  <c r="AX505" i="1"/>
  <c r="AX494" i="1"/>
  <c r="AX472" i="1"/>
  <c r="AX461" i="1"/>
  <c r="AX446" i="1"/>
  <c r="AX432" i="1"/>
  <c r="AK538" i="1"/>
  <c r="AK493" i="1"/>
  <c r="AK483" i="1"/>
  <c r="AK473" i="1"/>
  <c r="AI499" i="1"/>
  <c r="AI428" i="1"/>
  <c r="AH507" i="1"/>
  <c r="AH493" i="1"/>
  <c r="AX549" i="1"/>
  <c r="AX537" i="1"/>
  <c r="AX525" i="1"/>
  <c r="AX493" i="1"/>
  <c r="AX458" i="1"/>
  <c r="AK547" i="1"/>
  <c r="AK501" i="1"/>
  <c r="AK492" i="1"/>
  <c r="AK434" i="1"/>
  <c r="AI456" i="1"/>
  <c r="AH456" i="1"/>
  <c r="AH442" i="1"/>
  <c r="AX502" i="1"/>
  <c r="AX470" i="1"/>
  <c r="AX444" i="1"/>
  <c r="AK489" i="1"/>
  <c r="AI547" i="1"/>
  <c r="AH440" i="1"/>
  <c r="AX533" i="1"/>
  <c r="AX501" i="1"/>
  <c r="AX468" i="1"/>
  <c r="AX454" i="1"/>
  <c r="AX443" i="1"/>
  <c r="AK516" i="1"/>
  <c r="AK507" i="1"/>
  <c r="AK447" i="1"/>
  <c r="AK440" i="1"/>
  <c r="AH503" i="1"/>
  <c r="AX551" i="1"/>
  <c r="AX543" i="1"/>
  <c r="AX535" i="1"/>
  <c r="AX451" i="1"/>
  <c r="AF455" i="1"/>
  <c r="AX455" i="1"/>
  <c r="AF449" i="1"/>
  <c r="AX449" i="1"/>
  <c r="AF439" i="1"/>
  <c r="AX439" i="1"/>
  <c r="AF429" i="1"/>
  <c r="AX429" i="1"/>
  <c r="AX550" i="1"/>
  <c r="AX542" i="1"/>
  <c r="AX534" i="1"/>
  <c r="AX526" i="1"/>
  <c r="AX518" i="1"/>
  <c r="AX509" i="1"/>
  <c r="AX503" i="1"/>
  <c r="AX495" i="1"/>
  <c r="AX484" i="1"/>
  <c r="AX477" i="1"/>
  <c r="AX469" i="1"/>
  <c r="AX459" i="1"/>
  <c r="AX428" i="1"/>
  <c r="AX440" i="1"/>
  <c r="AF456" i="1"/>
  <c r="AX450" i="1"/>
  <c r="AX547" i="1"/>
  <c r="AX539" i="1"/>
  <c r="AX531" i="1"/>
  <c r="AX523" i="1"/>
  <c r="AX514" i="1"/>
  <c r="AX507" i="1"/>
  <c r="AX499" i="1"/>
  <c r="AX492" i="1"/>
  <c r="AX483" i="1"/>
  <c r="AX474" i="1"/>
  <c r="AX464" i="1"/>
  <c r="AM546" i="1"/>
  <c r="AP546" i="1"/>
  <c r="AM530" i="1"/>
  <c r="AP530" i="1"/>
  <c r="AM522" i="1"/>
  <c r="AP522" i="1"/>
  <c r="AM515" i="1"/>
  <c r="AP515" i="1"/>
  <c r="AM506" i="1"/>
  <c r="AP506" i="1"/>
  <c r="AP498" i="1"/>
  <c r="AM498" i="1"/>
  <c r="AM489" i="1"/>
  <c r="AP489" i="1"/>
  <c r="AM481" i="1"/>
  <c r="AP481" i="1"/>
  <c r="AM463" i="1"/>
  <c r="AP463" i="1"/>
  <c r="AM455" i="1"/>
  <c r="AP455" i="1"/>
  <c r="AM449" i="1"/>
  <c r="AP449" i="1"/>
  <c r="AM439" i="1"/>
  <c r="AP439" i="1"/>
  <c r="AP429" i="1"/>
  <c r="AM429" i="1"/>
  <c r="AX433" i="1"/>
  <c r="AH533" i="1"/>
  <c r="AH468" i="1"/>
  <c r="AK541" i="1"/>
  <c r="AH516" i="1"/>
  <c r="AH447" i="1"/>
  <c r="AK548" i="1"/>
  <c r="AH548" i="1"/>
  <c r="AK540" i="1"/>
  <c r="AH540" i="1"/>
  <c r="AK532" i="1"/>
  <c r="AH532" i="1"/>
  <c r="AK524" i="1"/>
  <c r="AH524" i="1"/>
  <c r="AK517" i="1"/>
  <c r="AH517" i="1"/>
  <c r="AK510" i="1"/>
  <c r="AH510" i="1"/>
  <c r="AK500" i="1"/>
  <c r="AH500" i="1"/>
  <c r="AK491" i="1"/>
  <c r="AH491" i="1"/>
  <c r="AK482" i="1"/>
  <c r="AH482" i="1"/>
  <c r="AK476" i="1"/>
  <c r="AH476" i="1"/>
  <c r="AK465" i="1"/>
  <c r="AH465" i="1"/>
  <c r="AK457" i="1"/>
  <c r="AH457" i="1"/>
  <c r="AK448" i="1"/>
  <c r="AH448" i="1"/>
  <c r="AK441" i="1"/>
  <c r="AH441" i="1"/>
  <c r="AK430" i="1"/>
  <c r="AH430" i="1"/>
  <c r="AK549" i="1"/>
  <c r="AH541" i="1"/>
  <c r="AH475" i="1"/>
  <c r="AH501" i="1"/>
  <c r="AH434" i="1"/>
  <c r="AI546" i="1"/>
  <c r="AI538" i="1"/>
  <c r="AI530" i="1"/>
  <c r="AI522" i="1"/>
  <c r="AI515" i="1"/>
  <c r="AI506" i="1"/>
  <c r="AI498" i="1"/>
  <c r="AI489" i="1"/>
  <c r="AI481" i="1"/>
  <c r="AI473" i="1"/>
  <c r="AI463" i="1"/>
  <c r="AI455" i="1"/>
  <c r="AI449" i="1"/>
  <c r="AI439" i="1"/>
  <c r="AI429" i="1"/>
  <c r="AH429" i="1"/>
  <c r="AH525" i="1"/>
  <c r="AH458" i="1"/>
  <c r="AH549" i="1"/>
  <c r="AH485" i="1"/>
  <c r="AH545" i="1"/>
  <c r="AH537" i="1"/>
  <c r="AH529" i="1"/>
  <c r="AH521" i="1"/>
  <c r="AH513" i="1"/>
  <c r="AH505" i="1"/>
  <c r="AH497" i="1"/>
  <c r="AH490" i="1"/>
  <c r="AH480" i="1"/>
  <c r="AH472" i="1"/>
  <c r="AH462" i="1"/>
  <c r="AH454" i="1"/>
  <c r="AH446" i="1"/>
  <c r="AH437" i="1"/>
  <c r="AS293" i="1"/>
  <c r="AV293" i="1" s="1"/>
  <c r="AS230" i="1"/>
  <c r="AV230" i="1" s="1"/>
  <c r="AS178" i="1"/>
  <c r="AV178" i="1" s="1"/>
  <c r="AP316" i="1"/>
  <c r="AM397" i="1"/>
  <c r="AM325" i="1"/>
  <c r="AM301" i="1"/>
  <c r="AS284" i="1"/>
  <c r="AV284" i="1" s="1"/>
  <c r="AS224" i="1"/>
  <c r="AV224" i="1" s="1"/>
  <c r="AS171" i="1"/>
  <c r="AU171" i="1" s="1"/>
  <c r="BA380" i="1"/>
  <c r="BA343" i="1"/>
  <c r="BA303" i="1"/>
  <c r="AX358" i="1"/>
  <c r="AS426" i="1"/>
  <c r="AV426" i="1" s="1"/>
  <c r="AP391" i="1"/>
  <c r="AM371" i="1"/>
  <c r="AK419" i="1"/>
  <c r="AK314" i="1"/>
  <c r="AI386" i="1"/>
  <c r="AI359" i="1"/>
  <c r="AH419" i="1"/>
  <c r="AH332" i="1"/>
  <c r="AS273" i="1"/>
  <c r="AT273" i="1" s="1"/>
  <c r="AS212" i="1"/>
  <c r="AU212" i="1" s="1"/>
  <c r="BA339" i="1"/>
  <c r="AX343" i="1"/>
  <c r="AP342" i="1"/>
  <c r="AP309" i="1"/>
  <c r="AM394" i="1"/>
  <c r="AM361" i="1"/>
  <c r="AM323" i="1"/>
  <c r="AK381" i="1"/>
  <c r="AK309" i="1"/>
  <c r="AI421" i="1"/>
  <c r="AI349" i="1"/>
  <c r="AI323" i="1"/>
  <c r="AH411" i="1"/>
  <c r="AH368" i="1"/>
  <c r="AS263" i="1"/>
  <c r="AT263" i="1" s="1"/>
  <c r="AS201" i="1"/>
  <c r="AT201" i="1" s="1"/>
  <c r="AP190" i="1"/>
  <c r="AP381" i="1"/>
  <c r="AP335" i="1"/>
  <c r="AI420" i="1"/>
  <c r="AI377" i="1"/>
  <c r="AS255" i="1"/>
  <c r="AU255" i="1" s="1"/>
  <c r="BA356" i="1"/>
  <c r="AM314" i="1"/>
  <c r="AK325" i="1"/>
  <c r="AI340" i="1"/>
  <c r="AH394" i="1"/>
  <c r="AH317" i="1"/>
  <c r="AH387" i="1"/>
  <c r="AS238" i="1"/>
  <c r="AU238" i="1" s="1"/>
  <c r="AS182" i="1"/>
  <c r="AU182" i="1" s="1"/>
  <c r="BA383" i="1"/>
  <c r="BA348" i="1"/>
  <c r="BA310" i="1"/>
  <c r="AP349" i="1"/>
  <c r="AM413" i="1"/>
  <c r="AM305" i="1"/>
  <c r="AK391" i="1"/>
  <c r="AK361" i="1"/>
  <c r="AK316" i="1"/>
  <c r="AM427" i="1"/>
  <c r="BA375" i="1"/>
  <c r="BA311" i="1"/>
  <c r="AX380" i="1"/>
  <c r="AS392" i="1"/>
  <c r="AS360" i="1"/>
  <c r="AV360" i="1" s="1"/>
  <c r="AS329" i="1"/>
  <c r="AU329" i="1" s="1"/>
  <c r="AS298" i="1"/>
  <c r="AT298" i="1" s="1"/>
  <c r="AP347" i="1"/>
  <c r="AP329" i="1"/>
  <c r="AM355" i="1"/>
  <c r="AK415" i="1"/>
  <c r="AK355" i="1"/>
  <c r="AK341" i="1"/>
  <c r="AK322" i="1"/>
  <c r="AI392" i="1"/>
  <c r="AI343" i="1"/>
  <c r="AI299" i="1"/>
  <c r="AH343" i="1"/>
  <c r="X416" i="1"/>
  <c r="BA398" i="1"/>
  <c r="BA329" i="1"/>
  <c r="AX347" i="1"/>
  <c r="AS388" i="1"/>
  <c r="AT388" i="1" s="1"/>
  <c r="AS355" i="1"/>
  <c r="AS321" i="1"/>
  <c r="AV321" i="1" s="1"/>
  <c r="AS311" i="1"/>
  <c r="AP415" i="1"/>
  <c r="AP372" i="1"/>
  <c r="AP359" i="1"/>
  <c r="AP321" i="1"/>
  <c r="AM392" i="1"/>
  <c r="AM299" i="1"/>
  <c r="AK382" i="1"/>
  <c r="AK362" i="1"/>
  <c r="AK299" i="1"/>
  <c r="AI415" i="1"/>
  <c r="AI382" i="1"/>
  <c r="AI318" i="1"/>
  <c r="AH421" i="1"/>
  <c r="AH337" i="1"/>
  <c r="AH313" i="1"/>
  <c r="X335" i="1"/>
  <c r="AS424" i="1"/>
  <c r="AS398" i="1"/>
  <c r="AU398" i="1" s="1"/>
  <c r="AS370" i="1"/>
  <c r="AT370" i="1" s="1"/>
  <c r="AP414" i="1"/>
  <c r="AK424" i="1"/>
  <c r="AH355" i="1"/>
  <c r="AH311" i="1"/>
  <c r="AX415" i="1"/>
  <c r="AX330" i="1"/>
  <c r="AS351" i="1"/>
  <c r="AT351" i="1" s="1"/>
  <c r="AS337" i="1"/>
  <c r="AS308" i="1"/>
  <c r="AT308" i="1" s="1"/>
  <c r="AP337" i="1"/>
  <c r="AM388" i="1"/>
  <c r="AM368" i="1"/>
  <c r="AM318" i="1"/>
  <c r="AK360" i="1"/>
  <c r="AK347" i="1"/>
  <c r="AK331" i="1"/>
  <c r="AI404" i="1"/>
  <c r="AI358" i="1"/>
  <c r="AI311" i="1"/>
  <c r="AH385" i="1"/>
  <c r="AH351" i="1"/>
  <c r="AS372" i="1"/>
  <c r="AU372" i="1" s="1"/>
  <c r="AS421" i="1"/>
  <c r="AT421" i="1" s="1"/>
  <c r="AS399" i="1"/>
  <c r="AU399" i="1" s="1"/>
  <c r="AS382" i="1"/>
  <c r="AU382" i="1" s="1"/>
  <c r="AP411" i="1"/>
  <c r="AP351" i="1"/>
  <c r="AK421" i="1"/>
  <c r="AK393" i="1"/>
  <c r="AK378" i="1"/>
  <c r="AK329" i="1"/>
  <c r="AK313" i="1"/>
  <c r="AI424" i="1"/>
  <c r="AI398" i="1"/>
  <c r="AH414" i="1"/>
  <c r="AS362" i="1"/>
  <c r="AU362" i="1" s="1"/>
  <c r="AS334" i="1"/>
  <c r="AT334" i="1" s="1"/>
  <c r="AS315" i="1"/>
  <c r="AT315" i="1" s="1"/>
  <c r="AS299" i="1"/>
  <c r="AM398" i="1"/>
  <c r="BA385" i="1"/>
  <c r="BA306" i="1"/>
  <c r="AX427" i="1"/>
  <c r="AX345" i="1"/>
  <c r="AX322" i="1"/>
  <c r="AS250" i="1"/>
  <c r="AU250" i="1" s="1"/>
  <c r="AK396" i="1"/>
  <c r="BA418" i="1"/>
  <c r="BA358" i="1"/>
  <c r="BA341" i="1"/>
  <c r="BA316" i="1"/>
  <c r="AS320" i="1"/>
  <c r="AP334" i="1"/>
  <c r="AP308" i="1"/>
  <c r="AM320" i="1"/>
  <c r="AK380" i="1"/>
  <c r="AK298" i="1"/>
  <c r="AI399" i="1"/>
  <c r="AI360" i="1"/>
  <c r="AI308" i="1"/>
  <c r="AH388" i="1"/>
  <c r="AH370" i="1"/>
  <c r="X303" i="1"/>
  <c r="AX421" i="1"/>
  <c r="AX385" i="1"/>
  <c r="AX346" i="1"/>
  <c r="AX315" i="1"/>
  <c r="AS406" i="1"/>
  <c r="AS376" i="1"/>
  <c r="AT376" i="1" s="1"/>
  <c r="AS344" i="1"/>
  <c r="AP360" i="1"/>
  <c r="AM399" i="1"/>
  <c r="AM384" i="1"/>
  <c r="AM370" i="1"/>
  <c r="AK351" i="1"/>
  <c r="AK321" i="1"/>
  <c r="AI321" i="1"/>
  <c r="AH308" i="1"/>
  <c r="X301" i="1"/>
  <c r="BA404" i="1"/>
  <c r="BA331" i="1"/>
  <c r="BA313" i="1"/>
  <c r="AX418" i="1"/>
  <c r="AX313" i="1"/>
  <c r="AP406" i="1"/>
  <c r="AI417" i="1"/>
  <c r="BA378" i="1"/>
  <c r="AX371" i="1"/>
  <c r="AX341" i="1"/>
  <c r="AS353" i="1"/>
  <c r="AS327" i="1"/>
  <c r="AS304" i="1"/>
  <c r="AT304" i="1" s="1"/>
  <c r="AP343" i="1"/>
  <c r="AP327" i="1"/>
  <c r="AP315" i="1"/>
  <c r="AK388" i="1"/>
  <c r="AI338" i="1"/>
  <c r="X413" i="1"/>
  <c r="BA427" i="1"/>
  <c r="BA345" i="1"/>
  <c r="BA325" i="1"/>
  <c r="AX413" i="1"/>
  <c r="AX367" i="1"/>
  <c r="AX335" i="1"/>
  <c r="AX306" i="1"/>
  <c r="AS417" i="1"/>
  <c r="AT417" i="1" s="1"/>
  <c r="AS384" i="1"/>
  <c r="AM426" i="1"/>
  <c r="AM298" i="1"/>
  <c r="AK414" i="1"/>
  <c r="AK334" i="1"/>
  <c r="AI388" i="1"/>
  <c r="AI370" i="1"/>
  <c r="AI351" i="1"/>
  <c r="AH315" i="1"/>
  <c r="AH298" i="1"/>
  <c r="X375" i="1"/>
  <c r="BA393" i="1"/>
  <c r="BA371" i="1"/>
  <c r="BA309" i="1"/>
  <c r="AX404" i="1"/>
  <c r="AX361" i="1"/>
  <c r="AX298" i="1"/>
  <c r="AK370" i="1"/>
  <c r="AK353" i="1"/>
  <c r="AI334" i="1"/>
  <c r="X371" i="1"/>
  <c r="AK404" i="1"/>
  <c r="AK397" i="1"/>
  <c r="BA420" i="1"/>
  <c r="BA307" i="1"/>
  <c r="AX350" i="1"/>
  <c r="AK364" i="1"/>
  <c r="AI364" i="1"/>
  <c r="BA387" i="1"/>
  <c r="BA350" i="1"/>
  <c r="BA330" i="1"/>
  <c r="AP417" i="1"/>
  <c r="AP376" i="1"/>
  <c r="AP338" i="1"/>
  <c r="AP304" i="1"/>
  <c r="AM353" i="1"/>
  <c r="AK376" i="1"/>
  <c r="AK304" i="1"/>
  <c r="AI426" i="1"/>
  <c r="AI390" i="1"/>
  <c r="AI344" i="1"/>
  <c r="AI320" i="1"/>
  <c r="X405" i="1"/>
  <c r="X363" i="1"/>
  <c r="X328" i="1"/>
  <c r="W350" i="1"/>
  <c r="AS222" i="1"/>
  <c r="AT222" i="1" s="1"/>
  <c r="BA366" i="1"/>
  <c r="BA317" i="1"/>
  <c r="AX377" i="1"/>
  <c r="AS394" i="1"/>
  <c r="AV394" i="1" s="1"/>
  <c r="AS359" i="1"/>
  <c r="AV359" i="1" s="1"/>
  <c r="AS323" i="1"/>
  <c r="AV323" i="1" s="1"/>
  <c r="AM390" i="1"/>
  <c r="AK384" i="1"/>
  <c r="AK312" i="1"/>
  <c r="X397" i="1"/>
  <c r="X361" i="1"/>
  <c r="X325" i="1"/>
  <c r="W330" i="1"/>
  <c r="AS180" i="1"/>
  <c r="AV180" i="1" s="1"/>
  <c r="BA412" i="1"/>
  <c r="AX412" i="1"/>
  <c r="AP344" i="1"/>
  <c r="AP312" i="1"/>
  <c r="AK390" i="1"/>
  <c r="AK320" i="1"/>
  <c r="AI376" i="1"/>
  <c r="AI304" i="1"/>
  <c r="X389" i="1"/>
  <c r="X356" i="1"/>
  <c r="X319" i="1"/>
  <c r="AX366" i="1"/>
  <c r="AS411" i="1"/>
  <c r="AV411" i="1" s="1"/>
  <c r="AS368" i="1"/>
  <c r="AV368" i="1" s="1"/>
  <c r="AS332" i="1"/>
  <c r="AU332" i="1" s="1"/>
  <c r="AM367" i="1"/>
  <c r="AK406" i="1"/>
  <c r="AK327" i="1"/>
  <c r="AI406" i="1"/>
  <c r="AI327" i="1"/>
  <c r="X391" i="1"/>
  <c r="X354" i="1"/>
  <c r="X316" i="1"/>
  <c r="AS248" i="1"/>
  <c r="AT248" i="1" s="1"/>
  <c r="AS203" i="1"/>
  <c r="AT203" i="1" s="1"/>
  <c r="AM345" i="1"/>
  <c r="AK417" i="1"/>
  <c r="AK338" i="1"/>
  <c r="AI384" i="1"/>
  <c r="AI353" i="1"/>
  <c r="AI312" i="1"/>
  <c r="X425" i="1"/>
  <c r="X383" i="1"/>
  <c r="X348" i="1"/>
  <c r="X310" i="1"/>
  <c r="BA377" i="1"/>
  <c r="BA340" i="1"/>
  <c r="AX307" i="1"/>
  <c r="AS419" i="1"/>
  <c r="AV419" i="1" s="1"/>
  <c r="AS373" i="1"/>
  <c r="AV373" i="1" s="1"/>
  <c r="AS342" i="1"/>
  <c r="AV342" i="1" s="1"/>
  <c r="AS305" i="1"/>
  <c r="AV305" i="1" s="1"/>
  <c r="AK426" i="1"/>
  <c r="AK344" i="1"/>
  <c r="X423" i="1"/>
  <c r="X381" i="1"/>
  <c r="X346" i="1"/>
  <c r="X309" i="1"/>
  <c r="W420" i="1"/>
  <c r="W395" i="1"/>
  <c r="W366" i="1"/>
  <c r="W307" i="1"/>
  <c r="BA381" i="1"/>
  <c r="BA361" i="1"/>
  <c r="BA344" i="1"/>
  <c r="BA335" i="1"/>
  <c r="AX423" i="1"/>
  <c r="AX399" i="1"/>
  <c r="AX354" i="1"/>
  <c r="X421" i="1"/>
  <c r="X414" i="1"/>
  <c r="X399" i="1"/>
  <c r="X388" i="1"/>
  <c r="X380" i="1"/>
  <c r="X370" i="1"/>
  <c r="X360" i="1"/>
  <c r="X351" i="1"/>
  <c r="X343" i="1"/>
  <c r="X334" i="1"/>
  <c r="X321" i="1"/>
  <c r="X315" i="1"/>
  <c r="X308" i="1"/>
  <c r="X298" i="1"/>
  <c r="W419" i="1"/>
  <c r="W411" i="1"/>
  <c r="W394" i="1"/>
  <c r="W386" i="1"/>
  <c r="W373" i="1"/>
  <c r="W368" i="1"/>
  <c r="W359" i="1"/>
  <c r="W349" i="1"/>
  <c r="W342" i="1"/>
  <c r="W332" i="1"/>
  <c r="W323" i="1"/>
  <c r="W314" i="1"/>
  <c r="W305" i="1"/>
  <c r="AF413" i="1"/>
  <c r="X420" i="1"/>
  <c r="X412" i="1"/>
  <c r="X395" i="1"/>
  <c r="X387" i="1"/>
  <c r="X377" i="1"/>
  <c r="X366" i="1"/>
  <c r="X357" i="1"/>
  <c r="X350" i="1"/>
  <c r="X340" i="1"/>
  <c r="X330" i="1"/>
  <c r="X324" i="1"/>
  <c r="X317" i="1"/>
  <c r="X307" i="1"/>
  <c r="W427" i="1"/>
  <c r="W418" i="1"/>
  <c r="W404" i="1"/>
  <c r="W393" i="1"/>
  <c r="W385" i="1"/>
  <c r="W378" i="1"/>
  <c r="W367" i="1"/>
  <c r="W358" i="1"/>
  <c r="W345" i="1"/>
  <c r="W341" i="1"/>
  <c r="W331" i="1"/>
  <c r="W322" i="1"/>
  <c r="W313" i="1"/>
  <c r="W306" i="1"/>
  <c r="W324" i="1"/>
  <c r="BA426" i="1"/>
  <c r="BA391" i="1"/>
  <c r="AX391" i="1"/>
  <c r="AX370" i="1"/>
  <c r="AX325" i="1"/>
  <c r="AX309" i="1"/>
  <c r="W426" i="1"/>
  <c r="W417" i="1"/>
  <c r="W406" i="1"/>
  <c r="W390" i="1"/>
  <c r="W384" i="1"/>
  <c r="W376" i="1"/>
  <c r="W364" i="1"/>
  <c r="W353" i="1"/>
  <c r="W344" i="1"/>
  <c r="W338" i="1"/>
  <c r="W327" i="1"/>
  <c r="W320" i="1"/>
  <c r="W312" i="1"/>
  <c r="W304" i="1"/>
  <c r="W317" i="1"/>
  <c r="BA388" i="1"/>
  <c r="BA346" i="1"/>
  <c r="BA301" i="1"/>
  <c r="AX388" i="1"/>
  <c r="AX321" i="1"/>
  <c r="AX308" i="1"/>
  <c r="AF301" i="1"/>
  <c r="X427" i="1"/>
  <c r="X418" i="1"/>
  <c r="X404" i="1"/>
  <c r="X393" i="1"/>
  <c r="X385" i="1"/>
  <c r="X378" i="1"/>
  <c r="X367" i="1"/>
  <c r="X358" i="1"/>
  <c r="X345" i="1"/>
  <c r="X341" i="1"/>
  <c r="X331" i="1"/>
  <c r="X322" i="1"/>
  <c r="X313" i="1"/>
  <c r="X306" i="1"/>
  <c r="W412" i="1"/>
  <c r="W387" i="1"/>
  <c r="W377" i="1"/>
  <c r="W340" i="1"/>
  <c r="W424" i="1"/>
  <c r="W415" i="1"/>
  <c r="W398" i="1"/>
  <c r="W392" i="1"/>
  <c r="W382" i="1"/>
  <c r="W372" i="1"/>
  <c r="W362" i="1"/>
  <c r="W355" i="1"/>
  <c r="W347" i="1"/>
  <c r="W337" i="1"/>
  <c r="W329" i="1"/>
  <c r="W318" i="1"/>
  <c r="W311" i="1"/>
  <c r="W299" i="1"/>
  <c r="W357" i="1"/>
  <c r="BA421" i="1"/>
  <c r="BA397" i="1"/>
  <c r="AX381" i="1"/>
  <c r="AX360" i="1"/>
  <c r="AX316" i="1"/>
  <c r="BA415" i="1"/>
  <c r="BA353" i="1"/>
  <c r="BA337" i="1"/>
  <c r="AX426" i="1"/>
  <c r="AX355" i="1"/>
  <c r="AH420" i="1"/>
  <c r="AH358" i="1"/>
  <c r="AH340" i="1"/>
  <c r="BA364" i="1"/>
  <c r="AX406" i="1"/>
  <c r="AX327" i="1"/>
  <c r="AI387" i="1"/>
  <c r="AI350" i="1"/>
  <c r="AI317" i="1"/>
  <c r="AH366" i="1"/>
  <c r="BA414" i="1"/>
  <c r="BA395" i="1"/>
  <c r="BA376" i="1"/>
  <c r="BA363" i="1"/>
  <c r="BA355" i="1"/>
  <c r="BA334" i="1"/>
  <c r="BA324" i="1"/>
  <c r="BA304" i="1"/>
  <c r="AX398" i="1"/>
  <c r="AX382" i="1"/>
  <c r="AX351" i="1"/>
  <c r="AX329" i="1"/>
  <c r="AX317" i="1"/>
  <c r="AX304" i="1"/>
  <c r="AH395" i="1"/>
  <c r="AH324" i="1"/>
  <c r="BA384" i="1"/>
  <c r="BA362" i="1"/>
  <c r="BA312" i="1"/>
  <c r="AX362" i="1"/>
  <c r="AX338" i="1"/>
  <c r="AX299" i="1"/>
  <c r="AK412" i="1"/>
  <c r="AK395" i="1"/>
  <c r="AK387" i="1"/>
  <c r="AK377" i="1"/>
  <c r="AK366" i="1"/>
  <c r="AK357" i="1"/>
  <c r="AK350" i="1"/>
  <c r="AK330" i="1"/>
  <c r="AK324" i="1"/>
  <c r="AK317" i="1"/>
  <c r="AK307" i="1"/>
  <c r="AI395" i="1"/>
  <c r="AI357" i="1"/>
  <c r="AI324" i="1"/>
  <c r="BA390" i="1"/>
  <c r="BA372" i="1"/>
  <c r="BA320" i="1"/>
  <c r="BA299" i="1"/>
  <c r="AX349" i="1"/>
  <c r="AX337" i="1"/>
  <c r="AX312" i="1"/>
  <c r="BA406" i="1"/>
  <c r="BA327" i="1"/>
  <c r="AI412" i="1"/>
  <c r="AI330" i="1"/>
  <c r="BA417" i="1"/>
  <c r="BA392" i="1"/>
  <c r="BA370" i="1"/>
  <c r="BA357" i="1"/>
  <c r="BA338" i="1"/>
  <c r="BA328" i="1"/>
  <c r="BA318" i="1"/>
  <c r="BA298" i="1"/>
  <c r="AX372" i="1"/>
  <c r="AX357" i="1"/>
  <c r="AX344" i="1"/>
  <c r="AX334" i="1"/>
  <c r="AX320" i="1"/>
  <c r="AV395" i="1"/>
  <c r="AU395" i="1"/>
  <c r="AT395" i="1"/>
  <c r="AV350" i="1"/>
  <c r="AU350" i="1"/>
  <c r="AT350" i="1"/>
  <c r="AX417" i="1"/>
  <c r="AX359" i="1"/>
  <c r="AI425" i="1"/>
  <c r="AH425" i="1"/>
  <c r="AI416" i="1"/>
  <c r="AH416" i="1"/>
  <c r="AI405" i="1"/>
  <c r="AH405" i="1"/>
  <c r="AI389" i="1"/>
  <c r="AH389" i="1"/>
  <c r="AI383" i="1"/>
  <c r="AH383" i="1"/>
  <c r="AI375" i="1"/>
  <c r="AH375" i="1"/>
  <c r="AI363" i="1"/>
  <c r="AH363" i="1"/>
  <c r="AI356" i="1"/>
  <c r="AH356" i="1"/>
  <c r="AI348" i="1"/>
  <c r="AH348" i="1"/>
  <c r="AI339" i="1"/>
  <c r="AH339" i="1"/>
  <c r="AI328" i="1"/>
  <c r="AH328" i="1"/>
  <c r="AI319" i="1"/>
  <c r="AH319" i="1"/>
  <c r="AI310" i="1"/>
  <c r="AH310" i="1"/>
  <c r="AI303" i="1"/>
  <c r="AH303" i="1"/>
  <c r="AV357" i="1"/>
  <c r="AU357" i="1"/>
  <c r="AT357" i="1"/>
  <c r="AX368" i="1"/>
  <c r="AU427" i="1"/>
  <c r="AT427" i="1"/>
  <c r="AU418" i="1"/>
  <c r="AT418" i="1"/>
  <c r="AU404" i="1"/>
  <c r="AT404" i="1"/>
  <c r="AU393" i="1"/>
  <c r="AT393" i="1"/>
  <c r="AU385" i="1"/>
  <c r="AT385" i="1"/>
  <c r="AU378" i="1"/>
  <c r="AT378" i="1"/>
  <c r="AU367" i="1"/>
  <c r="AT367" i="1"/>
  <c r="AV367" i="1"/>
  <c r="AU358" i="1"/>
  <c r="AT358" i="1"/>
  <c r="AV358" i="1"/>
  <c r="AU345" i="1"/>
  <c r="AT345" i="1"/>
  <c r="AV345" i="1"/>
  <c r="AU341" i="1"/>
  <c r="AT341" i="1"/>
  <c r="AV341" i="1"/>
  <c r="AU331" i="1"/>
  <c r="AT331" i="1"/>
  <c r="AV331" i="1"/>
  <c r="AU322" i="1"/>
  <c r="AT322" i="1"/>
  <c r="AV322" i="1"/>
  <c r="AU313" i="1"/>
  <c r="AT313" i="1"/>
  <c r="AV313" i="1"/>
  <c r="AU306" i="1"/>
  <c r="AT306" i="1"/>
  <c r="AV306" i="1"/>
  <c r="AV377" i="1"/>
  <c r="AU377" i="1"/>
  <c r="AT377" i="1"/>
  <c r="AV340" i="1"/>
  <c r="AU340" i="1"/>
  <c r="AT340" i="1"/>
  <c r="AX373" i="1"/>
  <c r="AX353" i="1"/>
  <c r="AX305" i="1"/>
  <c r="AF425" i="1"/>
  <c r="AX425" i="1"/>
  <c r="AF416" i="1"/>
  <c r="AX416" i="1"/>
  <c r="AF405" i="1"/>
  <c r="AX405" i="1"/>
  <c r="AF389" i="1"/>
  <c r="AX389" i="1"/>
  <c r="AV412" i="1"/>
  <c r="AU412" i="1"/>
  <c r="AT412" i="1"/>
  <c r="AV324" i="1"/>
  <c r="AU324" i="1"/>
  <c r="AT324" i="1"/>
  <c r="AX414" i="1"/>
  <c r="AX395" i="1"/>
  <c r="AX386" i="1"/>
  <c r="AX378" i="1"/>
  <c r="AX364" i="1"/>
  <c r="AX324" i="1"/>
  <c r="AX314" i="1"/>
  <c r="AV387" i="1"/>
  <c r="AU387" i="1"/>
  <c r="AT387" i="1"/>
  <c r="AV330" i="1"/>
  <c r="AU330" i="1"/>
  <c r="AT330" i="1"/>
  <c r="AX394" i="1"/>
  <c r="AX376" i="1"/>
  <c r="AX323" i="1"/>
  <c r="AM418" i="1"/>
  <c r="AP418" i="1"/>
  <c r="AM404" i="1"/>
  <c r="AP404" i="1"/>
  <c r="AM393" i="1"/>
  <c r="AP393" i="1"/>
  <c r="AM385" i="1"/>
  <c r="AP385" i="1"/>
  <c r="AM378" i="1"/>
  <c r="AP378" i="1"/>
  <c r="AP358" i="1"/>
  <c r="AM358" i="1"/>
  <c r="AM341" i="1"/>
  <c r="AP341" i="1"/>
  <c r="AM331" i="1"/>
  <c r="AP331" i="1"/>
  <c r="AM322" i="1"/>
  <c r="AP322" i="1"/>
  <c r="AM313" i="1"/>
  <c r="AP313" i="1"/>
  <c r="AM306" i="1"/>
  <c r="AP306" i="1"/>
  <c r="AV366" i="1"/>
  <c r="AU366" i="1"/>
  <c r="AT366" i="1"/>
  <c r="AV317" i="1"/>
  <c r="AU317" i="1"/>
  <c r="AT317" i="1"/>
  <c r="BA419" i="1"/>
  <c r="BA411" i="1"/>
  <c r="BA394" i="1"/>
  <c r="BA386" i="1"/>
  <c r="BA373" i="1"/>
  <c r="BA368" i="1"/>
  <c r="BA359" i="1"/>
  <c r="BA349" i="1"/>
  <c r="BA342" i="1"/>
  <c r="BA332" i="1"/>
  <c r="BA323" i="1"/>
  <c r="BA314" i="1"/>
  <c r="BA305" i="1"/>
  <c r="AX420" i="1"/>
  <c r="AX411" i="1"/>
  <c r="AX393" i="1"/>
  <c r="AX384" i="1"/>
  <c r="AX340" i="1"/>
  <c r="AX332" i="1"/>
  <c r="AV420" i="1"/>
  <c r="AU420" i="1"/>
  <c r="AT420" i="1"/>
  <c r="AV307" i="1"/>
  <c r="AU307" i="1"/>
  <c r="AT307" i="1"/>
  <c r="AX419" i="1"/>
  <c r="AX390" i="1"/>
  <c r="AX342" i="1"/>
  <c r="AM425" i="1"/>
  <c r="AP425" i="1"/>
  <c r="AM416" i="1"/>
  <c r="AP416" i="1"/>
  <c r="AM405" i="1"/>
  <c r="AP405" i="1"/>
  <c r="AM389" i="1"/>
  <c r="AP389" i="1"/>
  <c r="AM383" i="1"/>
  <c r="AP383" i="1"/>
  <c r="AM375" i="1"/>
  <c r="AP375" i="1"/>
  <c r="AM363" i="1"/>
  <c r="AP363" i="1"/>
  <c r="AM356" i="1"/>
  <c r="AP356" i="1"/>
  <c r="AM348" i="1"/>
  <c r="AP348" i="1"/>
  <c r="AM339" i="1"/>
  <c r="AP339" i="1"/>
  <c r="AM328" i="1"/>
  <c r="AP328" i="1"/>
  <c r="AM319" i="1"/>
  <c r="AP319" i="1"/>
  <c r="AM310" i="1"/>
  <c r="AP310" i="1"/>
  <c r="AM303" i="1"/>
  <c r="AP303" i="1"/>
  <c r="AI423" i="1"/>
  <c r="AH423" i="1"/>
  <c r="AI413" i="1"/>
  <c r="AH413" i="1"/>
  <c r="AI397" i="1"/>
  <c r="AH397" i="1"/>
  <c r="AI391" i="1"/>
  <c r="AH391" i="1"/>
  <c r="AI381" i="1"/>
  <c r="AH381" i="1"/>
  <c r="AI371" i="1"/>
  <c r="AH371" i="1"/>
  <c r="AI361" i="1"/>
  <c r="AH361" i="1"/>
  <c r="AI354" i="1"/>
  <c r="AH354" i="1"/>
  <c r="AI346" i="1"/>
  <c r="AH346" i="1"/>
  <c r="AI335" i="1"/>
  <c r="AH335" i="1"/>
  <c r="AI325" i="1"/>
  <c r="AH325" i="1"/>
  <c r="AI316" i="1"/>
  <c r="AH316" i="1"/>
  <c r="AI309" i="1"/>
  <c r="AH309" i="1"/>
  <c r="AI301" i="1"/>
  <c r="AH301" i="1"/>
  <c r="AX383" i="1"/>
  <c r="AX375" i="1"/>
  <c r="AX363" i="1"/>
  <c r="AX356" i="1"/>
  <c r="AX348" i="1"/>
  <c r="AX339" i="1"/>
  <c r="AX328" i="1"/>
  <c r="AX319" i="1"/>
  <c r="AX310" i="1"/>
  <c r="AX303" i="1"/>
  <c r="AP286" i="1"/>
  <c r="AI408" i="1"/>
  <c r="AS401" i="1"/>
  <c r="AT401" i="1" s="1"/>
  <c r="AI407" i="1"/>
  <c r="AI401" i="1"/>
  <c r="AM379" i="1"/>
  <c r="AI400" i="1"/>
  <c r="AK407" i="1"/>
  <c r="AH410" i="1"/>
  <c r="AS410" i="1"/>
  <c r="AT409" i="1"/>
  <c r="AU409" i="1"/>
  <c r="AV409" i="1"/>
  <c r="AT407" i="1"/>
  <c r="AU407" i="1"/>
  <c r="AV407" i="1"/>
  <c r="AT400" i="1"/>
  <c r="AU400" i="1"/>
  <c r="AV400" i="1"/>
  <c r="AS396" i="1"/>
  <c r="X410" i="1"/>
  <c r="X409" i="1"/>
  <c r="W409" i="1"/>
  <c r="X408" i="1"/>
  <c r="X407" i="1"/>
  <c r="W407" i="1"/>
  <c r="X402" i="1"/>
  <c r="X401" i="1"/>
  <c r="X400" i="1"/>
  <c r="W400" i="1"/>
  <c r="X396" i="1"/>
  <c r="AK410" i="1"/>
  <c r="AK402" i="1"/>
  <c r="AI402" i="1"/>
  <c r="AM403" i="1"/>
  <c r="BA352" i="1"/>
  <c r="AS197" i="1"/>
  <c r="AT197" i="1" s="1"/>
  <c r="BA374" i="1"/>
  <c r="BA222" i="1"/>
  <c r="AS369" i="1"/>
  <c r="AT369" i="1" s="1"/>
  <c r="BA212" i="1"/>
  <c r="AI352" i="1"/>
  <c r="AK379" i="1"/>
  <c r="AI171" i="1"/>
  <c r="AK369" i="1"/>
  <c r="AM374" i="1"/>
  <c r="AM369" i="1"/>
  <c r="AS210" i="1"/>
  <c r="AU210" i="1" s="1"/>
  <c r="AS436" i="1"/>
  <c r="AV436" i="1" s="1"/>
  <c r="AS246" i="1"/>
  <c r="AT246" i="1" s="1"/>
  <c r="AI422" i="1"/>
  <c r="W326" i="1"/>
  <c r="AK352" i="1"/>
  <c r="X352" i="1"/>
  <c r="AS422" i="1"/>
  <c r="AH422" i="1"/>
  <c r="AM56" i="1"/>
  <c r="AP177" i="1"/>
  <c r="BA379" i="1"/>
  <c r="AS379" i="1"/>
  <c r="X422" i="1"/>
  <c r="AS374" i="1"/>
  <c r="AV374" i="1" s="1"/>
  <c r="X379" i="1"/>
  <c r="X374" i="1"/>
  <c r="X369" i="1"/>
  <c r="AI374" i="1"/>
  <c r="AI369" i="1"/>
  <c r="BA422" i="1"/>
  <c r="AK374" i="1"/>
  <c r="AX422" i="1"/>
  <c r="BA369" i="1"/>
  <c r="AI379" i="1"/>
  <c r="AX379" i="1"/>
  <c r="AX374" i="1"/>
  <c r="AX369" i="1"/>
  <c r="AM422" i="1"/>
  <c r="AS271" i="1"/>
  <c r="AV271" i="1" s="1"/>
  <c r="AS173" i="1"/>
  <c r="AT173" i="1" s="1"/>
  <c r="X403" i="1"/>
  <c r="AK435" i="1"/>
  <c r="AS241" i="1"/>
  <c r="AU241" i="1" s="1"/>
  <c r="AS214" i="1"/>
  <c r="AT214" i="1" s="1"/>
  <c r="AS295" i="1"/>
  <c r="AT295" i="1" s="1"/>
  <c r="AS257" i="1"/>
  <c r="AT257" i="1" s="1"/>
  <c r="AS187" i="1"/>
  <c r="AT187" i="1" s="1"/>
  <c r="AS336" i="1"/>
  <c r="AU336" i="1" s="1"/>
  <c r="AS286" i="1"/>
  <c r="AU286" i="1" s="1"/>
  <c r="AS232" i="1"/>
  <c r="AT232" i="1" s="1"/>
  <c r="AS208" i="1"/>
  <c r="AT208" i="1" s="1"/>
  <c r="AP270" i="1"/>
  <c r="AM233" i="1"/>
  <c r="AK255" i="1"/>
  <c r="W193" i="1"/>
  <c r="AS249" i="1"/>
  <c r="AT249" i="1" s="1"/>
  <c r="AS181" i="1"/>
  <c r="AT181" i="1" s="1"/>
  <c r="BA287" i="1"/>
  <c r="AS279" i="1"/>
  <c r="AT279" i="1" s="1"/>
  <c r="AS223" i="1"/>
  <c r="AV223" i="1" s="1"/>
  <c r="BA436" i="1"/>
  <c r="AP352" i="1"/>
  <c r="AH365" i="1"/>
  <c r="AX431" i="1"/>
  <c r="AS333" i="1"/>
  <c r="AV333" i="1" s="1"/>
  <c r="AH431" i="1"/>
  <c r="BA431" i="1"/>
  <c r="AH435" i="1"/>
  <c r="X435" i="1"/>
  <c r="X436" i="1"/>
  <c r="W435" i="1"/>
  <c r="AP435" i="1"/>
  <c r="AI436" i="1"/>
  <c r="AH436" i="1"/>
  <c r="AX436" i="1"/>
  <c r="AX435" i="1"/>
  <c r="BA435" i="1"/>
  <c r="AU435" i="1"/>
  <c r="AV435" i="1"/>
  <c r="AT435" i="1"/>
  <c r="AP436" i="1"/>
  <c r="AS431" i="1"/>
  <c r="AU431" i="1" s="1"/>
  <c r="BA403" i="1"/>
  <c r="X431" i="1"/>
  <c r="W403" i="1"/>
  <c r="AK431" i="1"/>
  <c r="AI403" i="1"/>
  <c r="AK403" i="1"/>
  <c r="AU403" i="1"/>
  <c r="AV403" i="1"/>
  <c r="AT403" i="1"/>
  <c r="AX403" i="1"/>
  <c r="AH403" i="1"/>
  <c r="AM431" i="1"/>
  <c r="AX352" i="1"/>
  <c r="X365" i="1"/>
  <c r="W365" i="1"/>
  <c r="W352" i="1"/>
  <c r="AK365" i="1"/>
  <c r="AX365" i="1"/>
  <c r="AI365" i="1"/>
  <c r="BA365" i="1"/>
  <c r="AU365" i="1"/>
  <c r="AT365" i="1"/>
  <c r="AV365" i="1"/>
  <c r="AU352" i="1"/>
  <c r="AV352" i="1"/>
  <c r="AT352" i="1"/>
  <c r="AP365" i="1"/>
  <c r="X336" i="1"/>
  <c r="X333" i="1"/>
  <c r="X326" i="1"/>
  <c r="AM333" i="1"/>
  <c r="AM326" i="1"/>
  <c r="AI326" i="1"/>
  <c r="AH326" i="1"/>
  <c r="AX326" i="1"/>
  <c r="BA326" i="1"/>
  <c r="AU326" i="1"/>
  <c r="AV326" i="1"/>
  <c r="AT326" i="1"/>
  <c r="AI336" i="1"/>
  <c r="AI333" i="1"/>
  <c r="AF336" i="1"/>
  <c r="BA336" i="1"/>
  <c r="AK336" i="1"/>
  <c r="AF333" i="1"/>
  <c r="BA333" i="1"/>
  <c r="AP336" i="1"/>
  <c r="AK333" i="1"/>
  <c r="AH333" i="1"/>
  <c r="AP214" i="1"/>
  <c r="AP197" i="1"/>
  <c r="AM257" i="1"/>
  <c r="AM249" i="1"/>
  <c r="AK253" i="1"/>
  <c r="BA284" i="1"/>
  <c r="BA205" i="1"/>
  <c r="AP250" i="1"/>
  <c r="AM224" i="1"/>
  <c r="AK178" i="1"/>
  <c r="AH178" i="1"/>
  <c r="BA278" i="1"/>
  <c r="BA172" i="1"/>
  <c r="AP242" i="1"/>
  <c r="AM187" i="1"/>
  <c r="BA274" i="1"/>
  <c r="AP223" i="1"/>
  <c r="AM296" i="1"/>
  <c r="AM182" i="1"/>
  <c r="BA240" i="1"/>
  <c r="AX176" i="1"/>
  <c r="AP216" i="1"/>
  <c r="AM287" i="1"/>
  <c r="AM181" i="1"/>
  <c r="AK263" i="1"/>
  <c r="BA225" i="1"/>
  <c r="BA296" i="1"/>
  <c r="AP278" i="1"/>
  <c r="AP193" i="1"/>
  <c r="AK212" i="1"/>
  <c r="AI230" i="1"/>
  <c r="AS290" i="1"/>
  <c r="AV290" i="1" s="1"/>
  <c r="AS288" i="1"/>
  <c r="AU288" i="1" s="1"/>
  <c r="AP167" i="1"/>
  <c r="AS227" i="1"/>
  <c r="AT227" i="1" s="1"/>
  <c r="AP218" i="1"/>
  <c r="BA258" i="1"/>
  <c r="AX275" i="1"/>
  <c r="AS206" i="1"/>
  <c r="AV206" i="1" s="1"/>
  <c r="AS192" i="1"/>
  <c r="AT192" i="1" s="1"/>
  <c r="AI225" i="1"/>
  <c r="AX276" i="1"/>
  <c r="AP282" i="1"/>
  <c r="BA262" i="1"/>
  <c r="BA200" i="1"/>
  <c r="AX262" i="1"/>
  <c r="AS285" i="1"/>
  <c r="AV285" i="1" s="1"/>
  <c r="AS270" i="1"/>
  <c r="AS236" i="1"/>
  <c r="AT236" i="1" s="1"/>
  <c r="AS175" i="1"/>
  <c r="AT175" i="1" s="1"/>
  <c r="AP272" i="1"/>
  <c r="AP236" i="1"/>
  <c r="AP207" i="1"/>
  <c r="AP188" i="1"/>
  <c r="AM225" i="1"/>
  <c r="AI193" i="1"/>
  <c r="AP244" i="1"/>
  <c r="AM290" i="1"/>
  <c r="BA252" i="1"/>
  <c r="BA199" i="1"/>
  <c r="AX227" i="1"/>
  <c r="AS234" i="1"/>
  <c r="AT234" i="1" s="1"/>
  <c r="AS218" i="1"/>
  <c r="AT218" i="1" s="1"/>
  <c r="AP205" i="1"/>
  <c r="AP179" i="1"/>
  <c r="AM268" i="1"/>
  <c r="AS275" i="1"/>
  <c r="AT275" i="1" s="1"/>
  <c r="AS207" i="1"/>
  <c r="AT207" i="1" s="1"/>
  <c r="AS282" i="1"/>
  <c r="AU282" i="1" s="1"/>
  <c r="AS258" i="1"/>
  <c r="AT258" i="1" s="1"/>
  <c r="AS172" i="1"/>
  <c r="AP258" i="1"/>
  <c r="AP227" i="1"/>
  <c r="AP200" i="1"/>
  <c r="AM259" i="1"/>
  <c r="AK190" i="1"/>
  <c r="AH247" i="1"/>
  <c r="AP192" i="1"/>
  <c r="AX200" i="1"/>
  <c r="AS294" i="1"/>
  <c r="AT294" i="1" s="1"/>
  <c r="AS231" i="1"/>
  <c r="AU231" i="1" s="1"/>
  <c r="AS213" i="1"/>
  <c r="AT213" i="1" s="1"/>
  <c r="AS200" i="1"/>
  <c r="AT200" i="1" s="1"/>
  <c r="AS188" i="1"/>
  <c r="AT188" i="1" s="1"/>
  <c r="AP198" i="1"/>
  <c r="AP175" i="1"/>
  <c r="AK182" i="1"/>
  <c r="AH212" i="1"/>
  <c r="AS252" i="1"/>
  <c r="AT252" i="1" s="1"/>
  <c r="AX199" i="1"/>
  <c r="AS274" i="1"/>
  <c r="AS256" i="1"/>
  <c r="AV256" i="1" s="1"/>
  <c r="AS244" i="1"/>
  <c r="AT244" i="1" s="1"/>
  <c r="AS179" i="1"/>
  <c r="AU179" i="1" s="1"/>
  <c r="AS167" i="1"/>
  <c r="AT167" i="1" s="1"/>
  <c r="AP252" i="1"/>
  <c r="AP169" i="1"/>
  <c r="AM186" i="1"/>
  <c r="AH201" i="1"/>
  <c r="AP275" i="1"/>
  <c r="AP271" i="1"/>
  <c r="AK238" i="1"/>
  <c r="AK237" i="1"/>
  <c r="BA270" i="1"/>
  <c r="BA213" i="1"/>
  <c r="BA170" i="1"/>
  <c r="AK168" i="1"/>
  <c r="AI284" i="1"/>
  <c r="AH284" i="1"/>
  <c r="AS268" i="1"/>
  <c r="AT268" i="1" s="1"/>
  <c r="AS217" i="1"/>
  <c r="AU217" i="1" s="1"/>
  <c r="AS191" i="1"/>
  <c r="AT191" i="1" s="1"/>
  <c r="AP279" i="1"/>
  <c r="AP231" i="1"/>
  <c r="AM241" i="1"/>
  <c r="AM173" i="1"/>
  <c r="AK210" i="1"/>
  <c r="AI253" i="1"/>
  <c r="AH273" i="1"/>
  <c r="BA294" i="1"/>
  <c r="AS243" i="1"/>
  <c r="AU243" i="1" s="1"/>
  <c r="AP295" i="1"/>
  <c r="AP208" i="1"/>
  <c r="AM240" i="1"/>
  <c r="AM172" i="1"/>
  <c r="AK293" i="1"/>
  <c r="AK204" i="1"/>
  <c r="AI250" i="1"/>
  <c r="AH266" i="1"/>
  <c r="BA203" i="1"/>
  <c r="AS251" i="1"/>
  <c r="BA285" i="1"/>
  <c r="AS281" i="1"/>
  <c r="AS226" i="1"/>
  <c r="AU226" i="1" s="1"/>
  <c r="AS199" i="1"/>
  <c r="AT199" i="1" s="1"/>
  <c r="AS174" i="1"/>
  <c r="AU174" i="1" s="1"/>
  <c r="AM229" i="1"/>
  <c r="BA196" i="1"/>
  <c r="AS262" i="1"/>
  <c r="AT262" i="1" s="1"/>
  <c r="AS183" i="1"/>
  <c r="AT183" i="1" s="1"/>
  <c r="AP285" i="1"/>
  <c r="AP267" i="1"/>
  <c r="AP196" i="1"/>
  <c r="AP180" i="1"/>
  <c r="AM222" i="1"/>
  <c r="AK184" i="1"/>
  <c r="AI177" i="1"/>
  <c r="AH194" i="1"/>
  <c r="X206" i="1"/>
  <c r="BA246" i="1"/>
  <c r="BA168" i="1"/>
  <c r="AX215" i="1"/>
  <c r="AS292" i="1"/>
  <c r="AT292" i="1" s="1"/>
  <c r="AS254" i="1"/>
  <c r="AV254" i="1" s="1"/>
  <c r="AS177" i="1"/>
  <c r="AU177" i="1" s="1"/>
  <c r="AP263" i="1"/>
  <c r="AP248" i="1"/>
  <c r="AI245" i="1"/>
  <c r="AI176" i="1"/>
  <c r="AH168" i="1"/>
  <c r="BA292" i="1"/>
  <c r="BA277" i="1"/>
  <c r="BA245" i="1"/>
  <c r="BA210" i="1"/>
  <c r="BA194" i="1"/>
  <c r="AX272" i="1"/>
  <c r="AS219" i="1"/>
  <c r="AU219" i="1" s="1"/>
  <c r="AS185" i="1"/>
  <c r="AT185" i="1" s="1"/>
  <c r="AP203" i="1"/>
  <c r="AP174" i="1"/>
  <c r="AM251" i="1"/>
  <c r="AH235" i="1"/>
  <c r="X281" i="1"/>
  <c r="BA211" i="1"/>
  <c r="BA185" i="1"/>
  <c r="AX266" i="1"/>
  <c r="AX210" i="1"/>
  <c r="AS267" i="1"/>
  <c r="AT267" i="1" s="1"/>
  <c r="AP274" i="1"/>
  <c r="AP201" i="1"/>
  <c r="AM294" i="1"/>
  <c r="AM230" i="1"/>
  <c r="AK235" i="1"/>
  <c r="AI228" i="1"/>
  <c r="X243" i="1"/>
  <c r="BA266" i="1"/>
  <c r="BA235" i="1"/>
  <c r="BA184" i="1"/>
  <c r="AX211" i="1"/>
  <c r="AS229" i="1"/>
  <c r="AU229" i="1" s="1"/>
  <c r="AS195" i="1"/>
  <c r="AT195" i="1" s="1"/>
  <c r="AP273" i="1"/>
  <c r="AM293" i="1"/>
  <c r="AK236" i="1"/>
  <c r="BA177" i="1"/>
  <c r="AX253" i="1"/>
  <c r="AS277" i="1"/>
  <c r="AM292" i="1"/>
  <c r="AK276" i="1"/>
  <c r="AK228" i="1"/>
  <c r="AI280" i="1"/>
  <c r="AI204" i="1"/>
  <c r="AH204" i="1"/>
  <c r="X174" i="1"/>
  <c r="BA280" i="1"/>
  <c r="BA176" i="1"/>
  <c r="AX245" i="1"/>
  <c r="AS237" i="1"/>
  <c r="AV237" i="1" s="1"/>
  <c r="AS202" i="1"/>
  <c r="AU202" i="1" s="1"/>
  <c r="AP256" i="1"/>
  <c r="AP213" i="1"/>
  <c r="AK176" i="1"/>
  <c r="AI276" i="1"/>
  <c r="AH276" i="1"/>
  <c r="AH200" i="1"/>
  <c r="W263" i="1"/>
  <c r="BA283" i="1"/>
  <c r="BA253" i="1"/>
  <c r="AX184" i="1"/>
  <c r="AS280" i="1"/>
  <c r="AT280" i="1" s="1"/>
  <c r="AS170" i="1"/>
  <c r="AU170" i="1" s="1"/>
  <c r="AI192" i="1"/>
  <c r="AH275" i="1"/>
  <c r="W230" i="1"/>
  <c r="BA275" i="1"/>
  <c r="BA227" i="1"/>
  <c r="BA206" i="1"/>
  <c r="AX188" i="1"/>
  <c r="AS259" i="1"/>
  <c r="AU259" i="1" s="1"/>
  <c r="AS190" i="1"/>
  <c r="AT190" i="1" s="1"/>
  <c r="AP280" i="1"/>
  <c r="AP243" i="1"/>
  <c r="AP226" i="1"/>
  <c r="AK290" i="1"/>
  <c r="AK254" i="1"/>
  <c r="AK230" i="1"/>
  <c r="AK193" i="1"/>
  <c r="AK177" i="1"/>
  <c r="AI263" i="1"/>
  <c r="AI238" i="1"/>
  <c r="AI224" i="1"/>
  <c r="AI182" i="1"/>
  <c r="AH236" i="1"/>
  <c r="AH167" i="1"/>
  <c r="X273" i="1"/>
  <c r="X238" i="1"/>
  <c r="X201" i="1"/>
  <c r="X171" i="1"/>
  <c r="W258" i="1"/>
  <c r="W227" i="1"/>
  <c r="W192" i="1"/>
  <c r="AX183" i="1"/>
  <c r="AS272" i="1"/>
  <c r="AV272" i="1" s="1"/>
  <c r="AS198" i="1"/>
  <c r="AP206" i="1"/>
  <c r="AP185" i="1"/>
  <c r="AM199" i="1"/>
  <c r="AK195" i="1"/>
  <c r="AI267" i="1"/>
  <c r="AI237" i="1"/>
  <c r="AI185" i="1"/>
  <c r="AI167" i="1"/>
  <c r="X268" i="1"/>
  <c r="X234" i="1"/>
  <c r="X199" i="1"/>
  <c r="W293" i="1"/>
  <c r="W255" i="1"/>
  <c r="W224" i="1"/>
  <c r="W182" i="1"/>
  <c r="AX283" i="1"/>
  <c r="AX206" i="1"/>
  <c r="AS278" i="1"/>
  <c r="AV278" i="1" s="1"/>
  <c r="AS205" i="1"/>
  <c r="AP281" i="1"/>
  <c r="AP254" i="1"/>
  <c r="AK280" i="1"/>
  <c r="AK247" i="1"/>
  <c r="AK227" i="1"/>
  <c r="AK192" i="1"/>
  <c r="AK175" i="1"/>
  <c r="AI293" i="1"/>
  <c r="AI255" i="1"/>
  <c r="AI210" i="1"/>
  <c r="AI184" i="1"/>
  <c r="AH296" i="1"/>
  <c r="AH258" i="1"/>
  <c r="AH192" i="1"/>
  <c r="W290" i="1"/>
  <c r="W252" i="1"/>
  <c r="W218" i="1"/>
  <c r="W188" i="1"/>
  <c r="BA217" i="1"/>
  <c r="BA188" i="1"/>
  <c r="AX234" i="1"/>
  <c r="AX205" i="1"/>
  <c r="AS287" i="1"/>
  <c r="AV287" i="1" s="1"/>
  <c r="AS216" i="1"/>
  <c r="AV216" i="1" s="1"/>
  <c r="AP195" i="1"/>
  <c r="AM262" i="1"/>
  <c r="AM219" i="1"/>
  <c r="AM183" i="1"/>
  <c r="AK273" i="1"/>
  <c r="AK245" i="1"/>
  <c r="AK224" i="1"/>
  <c r="AK171" i="1"/>
  <c r="AI290" i="1"/>
  <c r="AI254" i="1"/>
  <c r="AI201" i="1"/>
  <c r="AH293" i="1"/>
  <c r="AH182" i="1"/>
  <c r="X262" i="1"/>
  <c r="X226" i="1"/>
  <c r="X191" i="1"/>
  <c r="W284" i="1"/>
  <c r="W247" i="1"/>
  <c r="W212" i="1"/>
  <c r="W178" i="1"/>
  <c r="BA183" i="1"/>
  <c r="AS296" i="1"/>
  <c r="AU296" i="1" s="1"/>
  <c r="AS225" i="1"/>
  <c r="AV225" i="1" s="1"/>
  <c r="AP288" i="1"/>
  <c r="AP234" i="1"/>
  <c r="AP217" i="1"/>
  <c r="W282" i="1"/>
  <c r="W244" i="1"/>
  <c r="W207" i="1"/>
  <c r="W175" i="1"/>
  <c r="AS233" i="1"/>
  <c r="AV233" i="1" s="1"/>
  <c r="AP191" i="1"/>
  <c r="AH244" i="1"/>
  <c r="AH175" i="1"/>
  <c r="X288" i="1"/>
  <c r="X251" i="1"/>
  <c r="X217" i="1"/>
  <c r="X183" i="1"/>
  <c r="BA290" i="1"/>
  <c r="BA234" i="1"/>
  <c r="AS242" i="1"/>
  <c r="AV242" i="1" s="1"/>
  <c r="AS169" i="1"/>
  <c r="AP246" i="1"/>
  <c r="AK267" i="1"/>
  <c r="AI227" i="1"/>
  <c r="AI195" i="1"/>
  <c r="W275" i="1"/>
  <c r="W236" i="1"/>
  <c r="W200" i="1"/>
  <c r="W167" i="1"/>
  <c r="BA174" i="1"/>
  <c r="AX288" i="1"/>
  <c r="AX258" i="1"/>
  <c r="AX242" i="1"/>
  <c r="AX217" i="1"/>
  <c r="AX198" i="1"/>
  <c r="AX177" i="1"/>
  <c r="AX287" i="1"/>
  <c r="AX237" i="1"/>
  <c r="AF267" i="1"/>
  <c r="BA267" i="1"/>
  <c r="AF229" i="1"/>
  <c r="BA229" i="1"/>
  <c r="AF219" i="1"/>
  <c r="BA219" i="1"/>
  <c r="AF202" i="1"/>
  <c r="AX202" i="1"/>
  <c r="AF195" i="1"/>
  <c r="BA195" i="1"/>
  <c r="BA288" i="1"/>
  <c r="BA254" i="1"/>
  <c r="BA237" i="1"/>
  <c r="AX252" i="1"/>
  <c r="AX233" i="1"/>
  <c r="AX185" i="1"/>
  <c r="AX174" i="1"/>
  <c r="AX229" i="1"/>
  <c r="AX170" i="1"/>
  <c r="AF282" i="1"/>
  <c r="BA282" i="1"/>
  <c r="AF244" i="1"/>
  <c r="BA244" i="1"/>
  <c r="AF236" i="1"/>
  <c r="AX236" i="1"/>
  <c r="BA236" i="1"/>
  <c r="AF218" i="1"/>
  <c r="AX218" i="1"/>
  <c r="AF207" i="1"/>
  <c r="AX207" i="1"/>
  <c r="BA207" i="1"/>
  <c r="AF192" i="1"/>
  <c r="AX192" i="1"/>
  <c r="AF175" i="1"/>
  <c r="BA175" i="1"/>
  <c r="AF167" i="1"/>
  <c r="BA167" i="1"/>
  <c r="AX246" i="1"/>
  <c r="AF281" i="1"/>
  <c r="AX281" i="1"/>
  <c r="AF268" i="1"/>
  <c r="AX268" i="1"/>
  <c r="AF251" i="1"/>
  <c r="AX251" i="1"/>
  <c r="AF243" i="1"/>
  <c r="AX243" i="1"/>
  <c r="AF226" i="1"/>
  <c r="AX226" i="1"/>
  <c r="AF191" i="1"/>
  <c r="BA191" i="1"/>
  <c r="AF259" i="1"/>
  <c r="AX259" i="1"/>
  <c r="AF250" i="1"/>
  <c r="BA250" i="1"/>
  <c r="AF216" i="1"/>
  <c r="BA216" i="1"/>
  <c r="AF179" i="1"/>
  <c r="BA179" i="1"/>
  <c r="AF169" i="1"/>
  <c r="AX169" i="1"/>
  <c r="W296" i="1"/>
  <c r="W287" i="1"/>
  <c r="W278" i="1"/>
  <c r="W272" i="1"/>
  <c r="W259" i="1"/>
  <c r="W250" i="1"/>
  <c r="W242" i="1"/>
  <c r="W233" i="1"/>
  <c r="W225" i="1"/>
  <c r="W216" i="1"/>
  <c r="W205" i="1"/>
  <c r="W198" i="1"/>
  <c r="W190" i="1"/>
  <c r="W179" i="1"/>
  <c r="W169" i="1"/>
  <c r="W295" i="1"/>
  <c r="W286" i="1"/>
  <c r="W279" i="1"/>
  <c r="W271" i="1"/>
  <c r="W257" i="1"/>
  <c r="W249" i="1"/>
  <c r="W241" i="1"/>
  <c r="W232" i="1"/>
  <c r="W223" i="1"/>
  <c r="W214" i="1"/>
  <c r="W208" i="1"/>
  <c r="W197" i="1"/>
  <c r="W187" i="1"/>
  <c r="W181" i="1"/>
  <c r="W173" i="1"/>
  <c r="AS289" i="1"/>
  <c r="AU289" i="1" s="1"/>
  <c r="AS283" i="1"/>
  <c r="AT283" i="1" s="1"/>
  <c r="AS276" i="1"/>
  <c r="AT276" i="1" s="1"/>
  <c r="AS266" i="1"/>
  <c r="AT266" i="1" s="1"/>
  <c r="AS253" i="1"/>
  <c r="AT253" i="1" s="1"/>
  <c r="AS245" i="1"/>
  <c r="AT245" i="1" s="1"/>
  <c r="AS235" i="1"/>
  <c r="AT235" i="1" s="1"/>
  <c r="AS228" i="1"/>
  <c r="AU228" i="1" s="1"/>
  <c r="AS215" i="1"/>
  <c r="AT215" i="1" s="1"/>
  <c r="AS211" i="1"/>
  <c r="AT211" i="1" s="1"/>
  <c r="AS204" i="1"/>
  <c r="AT204" i="1" s="1"/>
  <c r="AS194" i="1"/>
  <c r="AT194" i="1" s="1"/>
  <c r="AS184" i="1"/>
  <c r="AT184" i="1" s="1"/>
  <c r="AS176" i="1"/>
  <c r="AS168" i="1"/>
  <c r="AT168" i="1" s="1"/>
  <c r="W294" i="1"/>
  <c r="W285" i="1"/>
  <c r="W274" i="1"/>
  <c r="W270" i="1"/>
  <c r="W256" i="1"/>
  <c r="W248" i="1"/>
  <c r="W240" i="1"/>
  <c r="W231" i="1"/>
  <c r="W222" i="1"/>
  <c r="W213" i="1"/>
  <c r="W203" i="1"/>
  <c r="W196" i="1"/>
  <c r="W186" i="1"/>
  <c r="W180" i="1"/>
  <c r="W172" i="1"/>
  <c r="W292" i="1"/>
  <c r="W280" i="1"/>
  <c r="W277" i="1"/>
  <c r="W267" i="1"/>
  <c r="W254" i="1"/>
  <c r="W246" i="1"/>
  <c r="W237" i="1"/>
  <c r="W229" i="1"/>
  <c r="W219" i="1"/>
  <c r="W210" i="1"/>
  <c r="W202" i="1"/>
  <c r="W195" i="1"/>
  <c r="W185" i="1"/>
  <c r="W177" i="1"/>
  <c r="W170" i="1"/>
  <c r="W289" i="1"/>
  <c r="W283" i="1"/>
  <c r="W276" i="1"/>
  <c r="W266" i="1"/>
  <c r="W253" i="1"/>
  <c r="W245" i="1"/>
  <c r="W235" i="1"/>
  <c r="W228" i="1"/>
  <c r="W215" i="1"/>
  <c r="W211" i="1"/>
  <c r="W204" i="1"/>
  <c r="W194" i="1"/>
  <c r="W184" i="1"/>
  <c r="W176" i="1"/>
  <c r="W168" i="1"/>
  <c r="AH286" i="1"/>
  <c r="AH279" i="1"/>
  <c r="AI279" i="1"/>
  <c r="AK279" i="1"/>
  <c r="AH271" i="1"/>
  <c r="AH257" i="1"/>
  <c r="AI257" i="1"/>
  <c r="AK257" i="1"/>
  <c r="AI241" i="1"/>
  <c r="AH241" i="1"/>
  <c r="AH232" i="1"/>
  <c r="AI232" i="1"/>
  <c r="AK232" i="1"/>
  <c r="AI214" i="1"/>
  <c r="AK214" i="1"/>
  <c r="AH208" i="1"/>
  <c r="AH197" i="1"/>
  <c r="AI197" i="1"/>
  <c r="AK197" i="1"/>
  <c r="AH187" i="1"/>
  <c r="AI173" i="1"/>
  <c r="AH173" i="1"/>
  <c r="AK286" i="1"/>
  <c r="AI271" i="1"/>
  <c r="AH181" i="1"/>
  <c r="AK205" i="1"/>
  <c r="AK187" i="1"/>
  <c r="AH233" i="1"/>
  <c r="AM284" i="1"/>
  <c r="AP284" i="1"/>
  <c r="AP247" i="1"/>
  <c r="AM247" i="1"/>
  <c r="AM212" i="1"/>
  <c r="AP212" i="1"/>
  <c r="AP178" i="1"/>
  <c r="AM178" i="1"/>
  <c r="AP171" i="1"/>
  <c r="AM171" i="1"/>
  <c r="AK208" i="1"/>
  <c r="AH250" i="1"/>
  <c r="AM277" i="1"/>
  <c r="AP277" i="1"/>
  <c r="AP237" i="1"/>
  <c r="AM237" i="1"/>
  <c r="AM210" i="1"/>
  <c r="AP210" i="1"/>
  <c r="AM202" i="1"/>
  <c r="AP202" i="1"/>
  <c r="AP170" i="1"/>
  <c r="AM170" i="1"/>
  <c r="AK250" i="1"/>
  <c r="AI286" i="1"/>
  <c r="AH249" i="1"/>
  <c r="AI187" i="1"/>
  <c r="AP255" i="1"/>
  <c r="AM238" i="1"/>
  <c r="AK271" i="1"/>
  <c r="AI208" i="1"/>
  <c r="AH214" i="1"/>
  <c r="AI296" i="1"/>
  <c r="AK296" i="1"/>
  <c r="AI287" i="1"/>
  <c r="AK287" i="1"/>
  <c r="AH278" i="1"/>
  <c r="AI278" i="1"/>
  <c r="AK278" i="1"/>
  <c r="AI272" i="1"/>
  <c r="AK272" i="1"/>
  <c r="AH272" i="1"/>
  <c r="AH259" i="1"/>
  <c r="AI259" i="1"/>
  <c r="AK259" i="1"/>
  <c r="AI242" i="1"/>
  <c r="AK242" i="1"/>
  <c r="AH242" i="1"/>
  <c r="AI233" i="1"/>
  <c r="AK233" i="1"/>
  <c r="AH225" i="1"/>
  <c r="AI216" i="1"/>
  <c r="AK216" i="1"/>
  <c r="AH205" i="1"/>
  <c r="AI198" i="1"/>
  <c r="AK198" i="1"/>
  <c r="AH190" i="1"/>
  <c r="AH179" i="1"/>
  <c r="AI179" i="1"/>
  <c r="AK179" i="1"/>
  <c r="AH169" i="1"/>
  <c r="AI169" i="1"/>
  <c r="AK169" i="1"/>
  <c r="AP232" i="1"/>
  <c r="AK258" i="1"/>
  <c r="AK246" i="1"/>
  <c r="AK234" i="1"/>
  <c r="AK218" i="1"/>
  <c r="AI246" i="1"/>
  <c r="AI234" i="1"/>
  <c r="AI218" i="1"/>
  <c r="AH207" i="1"/>
  <c r="AK244" i="1"/>
  <c r="AK170" i="1"/>
  <c r="AI170" i="1"/>
  <c r="AH282" i="1"/>
  <c r="BA293" i="1"/>
  <c r="BA276" i="1"/>
  <c r="BA242" i="1"/>
  <c r="BA231" i="1"/>
  <c r="BA224" i="1"/>
  <c r="BA204" i="1"/>
  <c r="BA169" i="1"/>
  <c r="AX263" i="1"/>
  <c r="AX238" i="1"/>
  <c r="AX228" i="1"/>
  <c r="AX201" i="1"/>
  <c r="AX194" i="1"/>
  <c r="AX171" i="1"/>
  <c r="AK295" i="1"/>
  <c r="AK277" i="1"/>
  <c r="AK266" i="1"/>
  <c r="AK252" i="1"/>
  <c r="AK243" i="1"/>
  <c r="AK223" i="1"/>
  <c r="AK202" i="1"/>
  <c r="AK194" i="1"/>
  <c r="AK188" i="1"/>
  <c r="AK174" i="1"/>
  <c r="AI295" i="1"/>
  <c r="AI277" i="1"/>
  <c r="AI252" i="1"/>
  <c r="AI243" i="1"/>
  <c r="AI223" i="1"/>
  <c r="AI202" i="1"/>
  <c r="AI188" i="1"/>
  <c r="AI174" i="1"/>
  <c r="AH283" i="1"/>
  <c r="AH268" i="1"/>
  <c r="AH211" i="1"/>
  <c r="AH199" i="1"/>
  <c r="AF182" i="1"/>
  <c r="BA230" i="1"/>
  <c r="AX296" i="1"/>
  <c r="AK251" i="1"/>
  <c r="AK183" i="1"/>
  <c r="AI251" i="1"/>
  <c r="AI183" i="1"/>
  <c r="BA289" i="1"/>
  <c r="BA259" i="1"/>
  <c r="BA248" i="1"/>
  <c r="BA238" i="1"/>
  <c r="BA215" i="1"/>
  <c r="BA190" i="1"/>
  <c r="BA180" i="1"/>
  <c r="BA171" i="1"/>
  <c r="AX293" i="1"/>
  <c r="AX278" i="1"/>
  <c r="AX247" i="1"/>
  <c r="AX235" i="1"/>
  <c r="AX212" i="1"/>
  <c r="AX204" i="1"/>
  <c r="AX178" i="1"/>
  <c r="AX168" i="1"/>
  <c r="AK292" i="1"/>
  <c r="AK283" i="1"/>
  <c r="AK275" i="1"/>
  <c r="AK262" i="1"/>
  <c r="AK241" i="1"/>
  <c r="AK219" i="1"/>
  <c r="AK211" i="1"/>
  <c r="AK200" i="1"/>
  <c r="AK191" i="1"/>
  <c r="AK173" i="1"/>
  <c r="AI292" i="1"/>
  <c r="AI262" i="1"/>
  <c r="AI219" i="1"/>
  <c r="AI191" i="1"/>
  <c r="AH289" i="1"/>
  <c r="AH281" i="1"/>
  <c r="AH215" i="1"/>
  <c r="AH206" i="1"/>
  <c r="BA272" i="1"/>
  <c r="BA256" i="1"/>
  <c r="BA247" i="1"/>
  <c r="BA228" i="1"/>
  <c r="BA198" i="1"/>
  <c r="BA186" i="1"/>
  <c r="BA178" i="1"/>
  <c r="AX289" i="1"/>
  <c r="AX273" i="1"/>
  <c r="AX225" i="1"/>
  <c r="AX190" i="1"/>
  <c r="AK289" i="1"/>
  <c r="AK282" i="1"/>
  <c r="AK268" i="1"/>
  <c r="AK249" i="1"/>
  <c r="AK229" i="1"/>
  <c r="AK215" i="1"/>
  <c r="AK207" i="1"/>
  <c r="AK199" i="1"/>
  <c r="AK181" i="1"/>
  <c r="AI229" i="1"/>
  <c r="AF255" i="1"/>
  <c r="BA255" i="1"/>
  <c r="BA182" i="1"/>
  <c r="AX224" i="1"/>
  <c r="AK281" i="1"/>
  <c r="AK206" i="1"/>
  <c r="AH288" i="1"/>
  <c r="AH217" i="1"/>
  <c r="BA263" i="1"/>
  <c r="BA193" i="1"/>
  <c r="AK288" i="1"/>
  <c r="AK217" i="1"/>
  <c r="BA273" i="1"/>
  <c r="BA201" i="1"/>
  <c r="AX284" i="1"/>
  <c r="AX230" i="1"/>
  <c r="AX193" i="1"/>
  <c r="AK226" i="1"/>
  <c r="AI226" i="1"/>
  <c r="AX295" i="1"/>
  <c r="AX286" i="1"/>
  <c r="AX279" i="1"/>
  <c r="AX271" i="1"/>
  <c r="AX257" i="1"/>
  <c r="AX249" i="1"/>
  <c r="AX241" i="1"/>
  <c r="AX232" i="1"/>
  <c r="AX223" i="1"/>
  <c r="AX214" i="1"/>
  <c r="AX208" i="1"/>
  <c r="AX197" i="1"/>
  <c r="AX187" i="1"/>
  <c r="AX181" i="1"/>
  <c r="AX173" i="1"/>
  <c r="AX294" i="1"/>
  <c r="AX285" i="1"/>
  <c r="AX274" i="1"/>
  <c r="AX270" i="1"/>
  <c r="AX256" i="1"/>
  <c r="AX248" i="1"/>
  <c r="AX240" i="1"/>
  <c r="AX231" i="1"/>
  <c r="AX222" i="1"/>
  <c r="AX213" i="1"/>
  <c r="AX203" i="1"/>
  <c r="AX196" i="1"/>
  <c r="AX186" i="1"/>
  <c r="AX180" i="1"/>
  <c r="AX172" i="1"/>
  <c r="AM289" i="1"/>
  <c r="AP289" i="1"/>
  <c r="AM283" i="1"/>
  <c r="AP283" i="1"/>
  <c r="AM276" i="1"/>
  <c r="AP276" i="1"/>
  <c r="AM266" i="1"/>
  <c r="AP266" i="1"/>
  <c r="AM253" i="1"/>
  <c r="AP253" i="1"/>
  <c r="AM245" i="1"/>
  <c r="AP245" i="1"/>
  <c r="AM235" i="1"/>
  <c r="AP235" i="1"/>
  <c r="AM228" i="1"/>
  <c r="AP228" i="1"/>
  <c r="AM215" i="1"/>
  <c r="AP215" i="1"/>
  <c r="AM211" i="1"/>
  <c r="AP211" i="1"/>
  <c r="AM204" i="1"/>
  <c r="AP204" i="1"/>
  <c r="AM194" i="1"/>
  <c r="AP194" i="1"/>
  <c r="AM184" i="1"/>
  <c r="AP184" i="1"/>
  <c r="AM176" i="1"/>
  <c r="AP176" i="1"/>
  <c r="AM168" i="1"/>
  <c r="AP168" i="1"/>
  <c r="BA295" i="1"/>
  <c r="BA286" i="1"/>
  <c r="BA279" i="1"/>
  <c r="BA271" i="1"/>
  <c r="BA257" i="1"/>
  <c r="BA249" i="1"/>
  <c r="BA241" i="1"/>
  <c r="BA232" i="1"/>
  <c r="BA223" i="1"/>
  <c r="BA214" i="1"/>
  <c r="BA208" i="1"/>
  <c r="BA197" i="1"/>
  <c r="BA187" i="1"/>
  <c r="BA181" i="1"/>
  <c r="BA173" i="1"/>
  <c r="AX292" i="1"/>
  <c r="AX280" i="1"/>
  <c r="AX277" i="1"/>
  <c r="AX267" i="1"/>
  <c r="AX254" i="1"/>
  <c r="AX290" i="1"/>
  <c r="AI294" i="1"/>
  <c r="AH294" i="1"/>
  <c r="AK294" i="1"/>
  <c r="AI285" i="1"/>
  <c r="AH285" i="1"/>
  <c r="AK285" i="1"/>
  <c r="AI274" i="1"/>
  <c r="AH274" i="1"/>
  <c r="AK274" i="1"/>
  <c r="AI270" i="1"/>
  <c r="AH270" i="1"/>
  <c r="AK270" i="1"/>
  <c r="AI256" i="1"/>
  <c r="AH256" i="1"/>
  <c r="AK256" i="1"/>
  <c r="AI248" i="1"/>
  <c r="AH248" i="1"/>
  <c r="AK248" i="1"/>
  <c r="AI240" i="1"/>
  <c r="AH240" i="1"/>
  <c r="AK240" i="1"/>
  <c r="AI231" i="1"/>
  <c r="AH231" i="1"/>
  <c r="AK231" i="1"/>
  <c r="AI222" i="1"/>
  <c r="AH222" i="1"/>
  <c r="AK222" i="1"/>
  <c r="AI213" i="1"/>
  <c r="AH213" i="1"/>
  <c r="AK213" i="1"/>
  <c r="AI203" i="1"/>
  <c r="AH203" i="1"/>
  <c r="AK203" i="1"/>
  <c r="AI196" i="1"/>
  <c r="AH196" i="1"/>
  <c r="AK196" i="1"/>
  <c r="AI186" i="1"/>
  <c r="AH186" i="1"/>
  <c r="AK186" i="1"/>
  <c r="AI180" i="1"/>
  <c r="AH180" i="1"/>
  <c r="AK180" i="1"/>
  <c r="AI172" i="1"/>
  <c r="AH172" i="1"/>
  <c r="AK172" i="1"/>
  <c r="AS116" i="1"/>
  <c r="AT116" i="1" s="1"/>
  <c r="AS54" i="1"/>
  <c r="AT54" i="1" s="1"/>
  <c r="AP73" i="1"/>
  <c r="AS164" i="1"/>
  <c r="AU164" i="1" s="1"/>
  <c r="W300" i="1"/>
  <c r="BA297" i="1"/>
  <c r="X261" i="1"/>
  <c r="X300" i="1"/>
  <c r="AI300" i="1"/>
  <c r="AX300" i="1"/>
  <c r="AU300" i="1"/>
  <c r="AV300" i="1"/>
  <c r="AT300" i="1"/>
  <c r="BA300" i="1"/>
  <c r="AK300" i="1"/>
  <c r="AP300" i="1"/>
  <c r="AK265" i="1"/>
  <c r="AS260" i="1"/>
  <c r="AT260" i="1" s="1"/>
  <c r="AI269" i="1"/>
  <c r="AS302" i="1"/>
  <c r="AU302" i="1" s="1"/>
  <c r="AS297" i="1"/>
  <c r="AU297" i="1" s="1"/>
  <c r="BA302" i="1"/>
  <c r="AX302" i="1"/>
  <c r="AK291" i="1"/>
  <c r="X297" i="1"/>
  <c r="AX297" i="1"/>
  <c r="X302" i="1"/>
  <c r="X291" i="1"/>
  <c r="AS291" i="1"/>
  <c r="AU291" i="1" s="1"/>
  <c r="AM302" i="1"/>
  <c r="AM297" i="1"/>
  <c r="AI302" i="1"/>
  <c r="AM291" i="1"/>
  <c r="AI297" i="1"/>
  <c r="AI291" i="1"/>
  <c r="BA291" i="1"/>
  <c r="AK302" i="1"/>
  <c r="AK297" i="1"/>
  <c r="AF291" i="1"/>
  <c r="AH297" i="1"/>
  <c r="X220" i="1"/>
  <c r="AH269" i="1"/>
  <c r="AH265" i="1"/>
  <c r="AK163" i="1"/>
  <c r="AK269" i="1"/>
  <c r="AP261" i="1"/>
  <c r="AU269" i="1"/>
  <c r="AT269" i="1"/>
  <c r="AV269" i="1"/>
  <c r="AS265" i="1"/>
  <c r="X269" i="1"/>
  <c r="AS261" i="1"/>
  <c r="X265" i="1"/>
  <c r="X260" i="1"/>
  <c r="W269" i="1"/>
  <c r="AK260" i="1"/>
  <c r="AP269" i="1"/>
  <c r="AP265" i="1"/>
  <c r="AI260" i="1"/>
  <c r="BA269" i="1"/>
  <c r="AF269" i="1"/>
  <c r="BA265" i="1"/>
  <c r="AF265" i="1"/>
  <c r="BA261" i="1"/>
  <c r="AH261" i="1"/>
  <c r="AF261" i="1"/>
  <c r="AI261" i="1"/>
  <c r="BA260" i="1"/>
  <c r="AX260" i="1"/>
  <c r="W220" i="1"/>
  <c r="AS163" i="1"/>
  <c r="AU163" i="1" s="1"/>
  <c r="AS134" i="1"/>
  <c r="AV134" i="1" s="1"/>
  <c r="X264" i="1"/>
  <c r="W264" i="1"/>
  <c r="AX264" i="1"/>
  <c r="AP264" i="1"/>
  <c r="AH264" i="1"/>
  <c r="AF264" i="1"/>
  <c r="AV264" i="1"/>
  <c r="AU264" i="1"/>
  <c r="AT264" i="1"/>
  <c r="AK264" i="1"/>
  <c r="AS69" i="1"/>
  <c r="AV69" i="1" s="1"/>
  <c r="AM221" i="1"/>
  <c r="AH82" i="1"/>
  <c r="AS189" i="1"/>
  <c r="AT189" i="1" s="1"/>
  <c r="AP189" i="1"/>
  <c r="AX189" i="1"/>
  <c r="X189" i="1"/>
  <c r="AH189" i="1"/>
  <c r="BA189" i="1"/>
  <c r="AK189" i="1"/>
  <c r="X82" i="1"/>
  <c r="W82" i="1"/>
  <c r="AS221" i="1"/>
  <c r="AT221" i="1" s="1"/>
  <c r="AK239" i="1"/>
  <c r="AH239" i="1"/>
  <c r="W239" i="1"/>
  <c r="AS239" i="1"/>
  <c r="AV239" i="1" s="1"/>
  <c r="X221" i="1"/>
  <c r="AU220" i="1"/>
  <c r="AM220" i="1"/>
  <c r="AI220" i="1"/>
  <c r="AV220" i="1"/>
  <c r="AH220" i="1"/>
  <c r="AX220" i="1"/>
  <c r="BA220" i="1"/>
  <c r="AI221" i="1"/>
  <c r="AF239" i="1"/>
  <c r="BA239" i="1"/>
  <c r="AF221" i="1"/>
  <c r="BA221" i="1"/>
  <c r="AP239" i="1"/>
  <c r="AK221" i="1"/>
  <c r="AH221" i="1"/>
  <c r="X209" i="1"/>
  <c r="X165" i="1"/>
  <c r="AP163" i="1"/>
  <c r="AH163" i="1"/>
  <c r="X163" i="1"/>
  <c r="W165" i="1"/>
  <c r="W164" i="1"/>
  <c r="AX164" i="1"/>
  <c r="W209" i="1"/>
  <c r="W166" i="1"/>
  <c r="AF164" i="1"/>
  <c r="X166" i="1"/>
  <c r="AI166" i="1"/>
  <c r="AH164" i="1"/>
  <c r="AK164" i="1"/>
  <c r="AX163" i="1"/>
  <c r="AI165" i="1"/>
  <c r="BA163" i="1"/>
  <c r="AF165" i="1"/>
  <c r="AV166" i="1"/>
  <c r="AU166" i="1"/>
  <c r="AT166" i="1"/>
  <c r="AU165" i="1"/>
  <c r="AV165" i="1"/>
  <c r="AT165" i="1"/>
  <c r="AT209" i="1"/>
  <c r="AV209" i="1"/>
  <c r="AU209" i="1"/>
  <c r="AM209" i="1"/>
  <c r="AX209" i="1"/>
  <c r="AM166" i="1"/>
  <c r="AH209" i="1"/>
  <c r="BA209" i="1"/>
  <c r="AX166" i="1"/>
  <c r="AM165" i="1"/>
  <c r="AK209" i="1"/>
  <c r="AH166" i="1"/>
  <c r="BA166" i="1"/>
  <c r="AX165" i="1"/>
  <c r="AM164" i="1"/>
  <c r="AH165" i="1"/>
  <c r="AX82" i="1"/>
  <c r="AV82" i="1"/>
  <c r="AU82" i="1"/>
  <c r="BA82" i="1"/>
  <c r="AK82" i="1"/>
  <c r="AP82" i="1"/>
  <c r="AS48" i="1"/>
  <c r="AV48" i="1" s="1"/>
  <c r="AP151" i="1"/>
  <c r="AP97" i="1"/>
  <c r="AM48" i="1"/>
  <c r="AI158" i="1"/>
  <c r="AS127" i="1"/>
  <c r="AV127" i="1" s="1"/>
  <c r="AP106" i="1"/>
  <c r="AI154" i="1"/>
  <c r="AS86" i="1"/>
  <c r="AV86" i="1" s="1"/>
  <c r="AS70" i="1"/>
  <c r="AV70" i="1" s="1"/>
  <c r="AS135" i="1"/>
  <c r="AV135" i="1" s="1"/>
  <c r="AS47" i="1"/>
  <c r="AV47" i="1" s="1"/>
  <c r="AH160" i="1"/>
  <c r="AP139" i="1"/>
  <c r="AS63" i="1"/>
  <c r="AT63" i="1" s="1"/>
  <c r="AS119" i="1"/>
  <c r="AV119" i="1" s="1"/>
  <c r="AP145" i="1"/>
  <c r="AP80" i="1"/>
  <c r="AS159" i="1"/>
  <c r="AV159" i="1" s="1"/>
  <c r="AS111" i="1"/>
  <c r="AV111" i="1" s="1"/>
  <c r="AS62" i="1"/>
  <c r="AV62" i="1" s="1"/>
  <c r="AP138" i="1"/>
  <c r="AP72" i="1"/>
  <c r="AS153" i="1"/>
  <c r="AV153" i="1" s="1"/>
  <c r="AS103" i="1"/>
  <c r="AV103" i="1" s="1"/>
  <c r="AS53" i="1"/>
  <c r="AV53" i="1" s="1"/>
  <c r="AP121" i="1"/>
  <c r="AP70" i="1"/>
  <c r="AK130" i="1"/>
  <c r="AS140" i="1"/>
  <c r="AV140" i="1" s="1"/>
  <c r="AS95" i="1"/>
  <c r="AV95" i="1" s="1"/>
  <c r="AP112" i="1"/>
  <c r="AP65" i="1"/>
  <c r="AM63" i="1"/>
  <c r="AK94" i="1"/>
  <c r="AS78" i="1"/>
  <c r="AV78" i="1" s="1"/>
  <c r="AP161" i="1"/>
  <c r="AP105" i="1"/>
  <c r="AS132" i="1"/>
  <c r="AT132" i="1" s="1"/>
  <c r="AS104" i="1"/>
  <c r="AT104" i="1" s="1"/>
  <c r="AS68" i="1"/>
  <c r="AV68" i="1" s="1"/>
  <c r="AS128" i="1"/>
  <c r="AT128" i="1" s="1"/>
  <c r="AS67" i="1"/>
  <c r="AT67" i="1" s="1"/>
  <c r="AS31" i="1"/>
  <c r="AV31" i="1" s="1"/>
  <c r="AX113" i="1"/>
  <c r="AS125" i="1"/>
  <c r="AV125" i="1" s="1"/>
  <c r="AS146" i="1"/>
  <c r="AV146" i="1" s="1"/>
  <c r="AS123" i="1"/>
  <c r="AT123" i="1" s="1"/>
  <c r="AS79" i="1"/>
  <c r="AV79" i="1" s="1"/>
  <c r="AS57" i="1"/>
  <c r="AT57" i="1" s="1"/>
  <c r="AP103" i="1"/>
  <c r="AP62" i="1"/>
  <c r="AK131" i="1"/>
  <c r="AP135" i="1"/>
  <c r="AP95" i="1"/>
  <c r="BA46" i="1"/>
  <c r="AS46" i="1"/>
  <c r="AT46" i="1" s="1"/>
  <c r="AP127" i="1"/>
  <c r="AP53" i="1"/>
  <c r="AK88" i="1"/>
  <c r="AX92" i="1"/>
  <c r="AM128" i="1"/>
  <c r="AM79" i="1"/>
  <c r="AS64" i="1"/>
  <c r="AV64" i="1" s="1"/>
  <c r="AM130" i="1"/>
  <c r="AM49" i="1"/>
  <c r="AK129" i="1"/>
  <c r="AK61" i="1"/>
  <c r="AI129" i="1"/>
  <c r="BA142" i="1"/>
  <c r="AM152" i="1"/>
  <c r="AM64" i="1"/>
  <c r="BA85" i="1"/>
  <c r="AS106" i="1"/>
  <c r="AV106" i="1" s="1"/>
  <c r="BA84" i="1"/>
  <c r="AS71" i="1"/>
  <c r="AU71" i="1" s="1"/>
  <c r="BA83" i="1"/>
  <c r="AS160" i="1"/>
  <c r="AT160" i="1" s="1"/>
  <c r="AS136" i="1"/>
  <c r="AU136" i="1" s="1"/>
  <c r="AS120" i="1"/>
  <c r="AU120" i="1" s="1"/>
  <c r="AS99" i="1"/>
  <c r="AV99" i="1" s="1"/>
  <c r="AS55" i="1"/>
  <c r="AT55" i="1" s="1"/>
  <c r="BA141" i="1"/>
  <c r="AX67" i="1"/>
  <c r="BA54" i="1"/>
  <c r="AS96" i="1"/>
  <c r="AT96" i="1" s="1"/>
  <c r="AX131" i="1"/>
  <c r="AS152" i="1"/>
  <c r="AV152" i="1" s="1"/>
  <c r="AS144" i="1"/>
  <c r="AV144" i="1" s="1"/>
  <c r="AS150" i="1"/>
  <c r="AU150" i="1" s="1"/>
  <c r="AS113" i="1"/>
  <c r="AT113" i="1" s="1"/>
  <c r="AS87" i="1"/>
  <c r="AU87" i="1" s="1"/>
  <c r="AH136" i="1"/>
  <c r="BA136" i="1"/>
  <c r="AX160" i="1"/>
  <c r="AX54" i="1"/>
  <c r="AS162" i="1"/>
  <c r="AV162" i="1" s="1"/>
  <c r="AS130" i="1"/>
  <c r="AV130" i="1" s="1"/>
  <c r="AS73" i="1"/>
  <c r="AV73" i="1" s="1"/>
  <c r="AM111" i="1"/>
  <c r="AH113" i="1"/>
  <c r="BA132" i="1"/>
  <c r="BA79" i="1"/>
  <c r="AS114" i="1"/>
  <c r="AV114" i="1" s="1"/>
  <c r="AK96" i="1"/>
  <c r="AH96" i="1"/>
  <c r="BA123" i="1"/>
  <c r="BA76" i="1"/>
  <c r="AX125" i="1"/>
  <c r="AS137" i="1"/>
  <c r="AT137" i="1" s="1"/>
  <c r="AS90" i="1"/>
  <c r="AV90" i="1" s="1"/>
  <c r="AS59" i="1"/>
  <c r="AV59" i="1" s="1"/>
  <c r="AH81" i="1"/>
  <c r="BA117" i="1"/>
  <c r="BA68" i="1"/>
  <c r="AX116" i="1"/>
  <c r="AS155" i="1"/>
  <c r="AT155" i="1" s="1"/>
  <c r="AS139" i="1"/>
  <c r="AV139" i="1" s="1"/>
  <c r="BA108" i="1"/>
  <c r="BA67" i="1"/>
  <c r="AK63" i="1"/>
  <c r="AI87" i="1"/>
  <c r="BA156" i="1"/>
  <c r="BA100" i="1"/>
  <c r="BA57" i="1"/>
  <c r="AX93" i="1"/>
  <c r="AS122" i="1"/>
  <c r="AV122" i="1" s="1"/>
  <c r="AS81" i="1"/>
  <c r="AV81" i="1" s="1"/>
  <c r="AM129" i="1"/>
  <c r="AK160" i="1"/>
  <c r="AI55" i="1"/>
  <c r="BA124" i="1"/>
  <c r="AX148" i="1"/>
  <c r="AS115" i="1"/>
  <c r="AV115" i="1" s="1"/>
  <c r="AS98" i="1"/>
  <c r="AS83" i="1"/>
  <c r="AS58" i="1"/>
  <c r="AV58" i="1" s="1"/>
  <c r="AP159" i="1"/>
  <c r="AP119" i="1"/>
  <c r="AP86" i="1"/>
  <c r="AK162" i="1"/>
  <c r="AK52" i="1"/>
  <c r="AI130" i="1"/>
  <c r="AH162" i="1"/>
  <c r="BA155" i="1"/>
  <c r="BA115" i="1"/>
  <c r="AX66" i="1"/>
  <c r="AP78" i="1"/>
  <c r="AP47" i="1"/>
  <c r="AM144" i="1"/>
  <c r="AM104" i="1"/>
  <c r="AK118" i="1"/>
  <c r="AK74" i="1"/>
  <c r="AI110" i="1"/>
  <c r="AH146" i="1"/>
  <c r="AX124" i="1"/>
  <c r="AX64" i="1"/>
  <c r="AS147" i="1"/>
  <c r="AS124" i="1"/>
  <c r="AT124" i="1" s="1"/>
  <c r="AS66" i="1"/>
  <c r="AM146" i="1"/>
  <c r="AK154" i="1"/>
  <c r="AI109" i="1"/>
  <c r="AS32" i="1"/>
  <c r="AV32" i="1" s="1"/>
  <c r="AX58" i="1"/>
  <c r="AS107" i="1"/>
  <c r="AT107" i="1" s="1"/>
  <c r="AS91" i="1"/>
  <c r="AS75" i="1"/>
  <c r="AU75" i="1" s="1"/>
  <c r="AM87" i="1"/>
  <c r="AI94" i="1"/>
  <c r="AX114" i="1"/>
  <c r="AS131" i="1"/>
  <c r="AU131" i="1" s="1"/>
  <c r="AS50" i="1"/>
  <c r="AU50" i="1" s="1"/>
  <c r="AI64" i="1"/>
  <c r="AH90" i="1"/>
  <c r="AX51" i="1"/>
  <c r="AP153" i="1"/>
  <c r="AK128" i="1"/>
  <c r="AI128" i="1"/>
  <c r="AH121" i="1"/>
  <c r="AH79" i="1"/>
  <c r="BA111" i="1"/>
  <c r="BA60" i="1"/>
  <c r="AX119" i="1"/>
  <c r="AX86" i="1"/>
  <c r="AS133" i="1"/>
  <c r="AT133" i="1" s="1"/>
  <c r="AP117" i="1"/>
  <c r="AK150" i="1"/>
  <c r="AI161" i="1"/>
  <c r="AI120" i="1"/>
  <c r="AI65" i="1"/>
  <c r="AH120" i="1"/>
  <c r="AH71" i="1"/>
  <c r="X120" i="1"/>
  <c r="AI14" i="1"/>
  <c r="BA157" i="1"/>
  <c r="BA135" i="1"/>
  <c r="BA109" i="1"/>
  <c r="BA80" i="1"/>
  <c r="AX157" i="1"/>
  <c r="AX68" i="1"/>
  <c r="AP140" i="1"/>
  <c r="AK120" i="1"/>
  <c r="AK87" i="1"/>
  <c r="AK55" i="1"/>
  <c r="AI63" i="1"/>
  <c r="X113" i="1"/>
  <c r="BA51" i="1"/>
  <c r="AX153" i="1"/>
  <c r="X104" i="1"/>
  <c r="BA125" i="1"/>
  <c r="BA103" i="1"/>
  <c r="BA78" i="1"/>
  <c r="AP77" i="1"/>
  <c r="AI150" i="1"/>
  <c r="AH104" i="1"/>
  <c r="X55" i="1"/>
  <c r="BA149" i="1"/>
  <c r="BA101" i="1"/>
  <c r="AX133" i="1"/>
  <c r="AX109" i="1"/>
  <c r="AS60" i="1"/>
  <c r="AV60" i="1" s="1"/>
  <c r="X46" i="1"/>
  <c r="BA140" i="1"/>
  <c r="BA70" i="1"/>
  <c r="AX103" i="1"/>
  <c r="AX60" i="1"/>
  <c r="AP157" i="1"/>
  <c r="AK161" i="1"/>
  <c r="AI89" i="1"/>
  <c r="W109" i="1"/>
  <c r="AS74" i="1"/>
  <c r="AV74" i="1" s="1"/>
  <c r="BA112" i="1"/>
  <c r="AS154" i="1"/>
  <c r="AV154" i="1" s="1"/>
  <c r="AP93" i="1"/>
  <c r="AP51" i="1"/>
  <c r="AM74" i="1"/>
  <c r="AK147" i="1"/>
  <c r="AK73" i="1"/>
  <c r="W93" i="1"/>
  <c r="BA147" i="1"/>
  <c r="BA133" i="1"/>
  <c r="BA113" i="1"/>
  <c r="BA93" i="1"/>
  <c r="BA77" i="1"/>
  <c r="BA58" i="1"/>
  <c r="AX121" i="1"/>
  <c r="AX105" i="1"/>
  <c r="AX85" i="1"/>
  <c r="AX56" i="1"/>
  <c r="AS158" i="1"/>
  <c r="AV158" i="1" s="1"/>
  <c r="AS149" i="1"/>
  <c r="AS141" i="1"/>
  <c r="AT141" i="1" s="1"/>
  <c r="AS94" i="1"/>
  <c r="AV94" i="1" s="1"/>
  <c r="AS85" i="1"/>
  <c r="AS76" i="1"/>
  <c r="AT76" i="1" s="1"/>
  <c r="AP149" i="1"/>
  <c r="AP109" i="1"/>
  <c r="AP89" i="1"/>
  <c r="AM118" i="1"/>
  <c r="AM90" i="1"/>
  <c r="AK106" i="1"/>
  <c r="AK89" i="1"/>
  <c r="AK69" i="1"/>
  <c r="AK56" i="1"/>
  <c r="AI151" i="1"/>
  <c r="AI126" i="1"/>
  <c r="AI102" i="1"/>
  <c r="AI88" i="1"/>
  <c r="AI61" i="1"/>
  <c r="AH144" i="1"/>
  <c r="X160" i="1"/>
  <c r="X96" i="1"/>
  <c r="W149" i="1"/>
  <c r="W85" i="1"/>
  <c r="AS142" i="1"/>
  <c r="AT142" i="1" s="1"/>
  <c r="AS88" i="1"/>
  <c r="AV88" i="1" s="1"/>
  <c r="AP133" i="1"/>
  <c r="AH155" i="1"/>
  <c r="W157" i="1"/>
  <c r="BA145" i="1"/>
  <c r="BA91" i="1"/>
  <c r="AX149" i="1"/>
  <c r="AX120" i="1"/>
  <c r="AX104" i="1"/>
  <c r="AX77" i="1"/>
  <c r="AX55" i="1"/>
  <c r="AS157" i="1"/>
  <c r="AS148" i="1"/>
  <c r="AT148" i="1" s="1"/>
  <c r="AS102" i="1"/>
  <c r="AV102" i="1" s="1"/>
  <c r="AS93" i="1"/>
  <c r="AT93" i="1" s="1"/>
  <c r="AS84" i="1"/>
  <c r="AT84" i="1" s="1"/>
  <c r="AP68" i="1"/>
  <c r="AK158" i="1"/>
  <c r="AK139" i="1"/>
  <c r="AK126" i="1"/>
  <c r="AK102" i="1"/>
  <c r="AI121" i="1"/>
  <c r="AI98" i="1"/>
  <c r="AI83" i="1"/>
  <c r="AI56" i="1"/>
  <c r="AH106" i="1"/>
  <c r="AH64" i="1"/>
  <c r="X150" i="1"/>
  <c r="X87" i="1"/>
  <c r="W142" i="1"/>
  <c r="W77" i="1"/>
  <c r="BA146" i="1"/>
  <c r="BA71" i="1"/>
  <c r="AS156" i="1"/>
  <c r="AT156" i="1" s="1"/>
  <c r="AS110" i="1"/>
  <c r="AV110" i="1" s="1"/>
  <c r="AS101" i="1"/>
  <c r="AS92" i="1"/>
  <c r="AT92" i="1" s="1"/>
  <c r="AS45" i="1"/>
  <c r="AV45" i="1" s="1"/>
  <c r="AP125" i="1"/>
  <c r="AP85" i="1"/>
  <c r="AK138" i="1"/>
  <c r="AK66" i="1"/>
  <c r="AI99" i="1"/>
  <c r="AI73" i="1"/>
  <c r="AH65" i="1"/>
  <c r="X146" i="1"/>
  <c r="X79" i="1"/>
  <c r="W133" i="1"/>
  <c r="W68" i="1"/>
  <c r="AS77" i="1"/>
  <c r="AX142" i="1"/>
  <c r="AX117" i="1"/>
  <c r="AX101" i="1"/>
  <c r="AS118" i="1"/>
  <c r="AV118" i="1" s="1"/>
  <c r="AS109" i="1"/>
  <c r="AS100" i="1"/>
  <c r="AT100" i="1" s="1"/>
  <c r="AS52" i="1"/>
  <c r="AV52" i="1" s="1"/>
  <c r="AP142" i="1"/>
  <c r="AM81" i="1"/>
  <c r="AK151" i="1"/>
  <c r="AK134" i="1"/>
  <c r="AK121" i="1"/>
  <c r="AK99" i="1"/>
  <c r="AI139" i="1"/>
  <c r="AI118" i="1"/>
  <c r="AI97" i="1"/>
  <c r="AI69" i="1"/>
  <c r="AI52" i="1"/>
  <c r="AH97" i="1"/>
  <c r="AH59" i="1"/>
  <c r="AF108" i="1"/>
  <c r="X136" i="1"/>
  <c r="X71" i="1"/>
  <c r="W125" i="1"/>
  <c r="W60" i="1"/>
  <c r="AS143" i="1"/>
  <c r="AV143" i="1" s="1"/>
  <c r="W101" i="1"/>
  <c r="AI106" i="1"/>
  <c r="BA104" i="1"/>
  <c r="BA49" i="1"/>
  <c r="AX96" i="1"/>
  <c r="AX46" i="1"/>
  <c r="AS126" i="1"/>
  <c r="AV126" i="1" s="1"/>
  <c r="AS117" i="1"/>
  <c r="AT117" i="1" s="1"/>
  <c r="AS108" i="1"/>
  <c r="AT108" i="1" s="1"/>
  <c r="AS61" i="1"/>
  <c r="AV61" i="1" s="1"/>
  <c r="AS51" i="1"/>
  <c r="AP101" i="1"/>
  <c r="AP60" i="1"/>
  <c r="AK83" i="1"/>
  <c r="AK65" i="1"/>
  <c r="AK50" i="1"/>
  <c r="AI134" i="1"/>
  <c r="AI115" i="1"/>
  <c r="AI66" i="1"/>
  <c r="AI50" i="1"/>
  <c r="AH122" i="1"/>
  <c r="X128" i="1"/>
  <c r="X63" i="1"/>
  <c r="W117" i="1"/>
  <c r="W51" i="1"/>
  <c r="BA92" i="1"/>
  <c r="AX130" i="1"/>
  <c r="X159" i="1"/>
  <c r="X153" i="1"/>
  <c r="X140" i="1"/>
  <c r="X135" i="1"/>
  <c r="X127" i="1"/>
  <c r="X119" i="1"/>
  <c r="X111" i="1"/>
  <c r="X103" i="1"/>
  <c r="X95" i="1"/>
  <c r="X86" i="1"/>
  <c r="X78" i="1"/>
  <c r="X70" i="1"/>
  <c r="X62" i="1"/>
  <c r="X53" i="1"/>
  <c r="X47" i="1"/>
  <c r="W156" i="1"/>
  <c r="W148" i="1"/>
  <c r="W141" i="1"/>
  <c r="W132" i="1"/>
  <c r="W123" i="1"/>
  <c r="W116" i="1"/>
  <c r="W108" i="1"/>
  <c r="W100" i="1"/>
  <c r="W92" i="1"/>
  <c r="W84" i="1"/>
  <c r="W76" i="1"/>
  <c r="W67" i="1"/>
  <c r="W57" i="1"/>
  <c r="W54" i="1"/>
  <c r="X158" i="1"/>
  <c r="X154" i="1"/>
  <c r="X143" i="1"/>
  <c r="X134" i="1"/>
  <c r="X126" i="1"/>
  <c r="X118" i="1"/>
  <c r="X110" i="1"/>
  <c r="X102" i="1"/>
  <c r="X94" i="1"/>
  <c r="X88" i="1"/>
  <c r="X74" i="1"/>
  <c r="X69" i="1"/>
  <c r="X61" i="1"/>
  <c r="X52" i="1"/>
  <c r="X45" i="1"/>
  <c r="W155" i="1"/>
  <c r="W147" i="1"/>
  <c r="W137" i="1"/>
  <c r="W131" i="1"/>
  <c r="W124" i="1"/>
  <c r="W115" i="1"/>
  <c r="W107" i="1"/>
  <c r="W98" i="1"/>
  <c r="W91" i="1"/>
  <c r="W83" i="1"/>
  <c r="W75" i="1"/>
  <c r="W66" i="1"/>
  <c r="W58" i="1"/>
  <c r="W50" i="1"/>
  <c r="AX123" i="1"/>
  <c r="AX84" i="1"/>
  <c r="AS161" i="1"/>
  <c r="AS151" i="1"/>
  <c r="AS145" i="1"/>
  <c r="AS138" i="1"/>
  <c r="AS129" i="1"/>
  <c r="AS121" i="1"/>
  <c r="AS112" i="1"/>
  <c r="AS105" i="1"/>
  <c r="AS97" i="1"/>
  <c r="AS89" i="1"/>
  <c r="AS80" i="1"/>
  <c r="AS72" i="1"/>
  <c r="AS65" i="1"/>
  <c r="AS56" i="1"/>
  <c r="AS49" i="1"/>
  <c r="W162" i="1"/>
  <c r="W152" i="1"/>
  <c r="W144" i="1"/>
  <c r="W139" i="1"/>
  <c r="W130" i="1"/>
  <c r="W122" i="1"/>
  <c r="W114" i="1"/>
  <c r="W106" i="1"/>
  <c r="W99" i="1"/>
  <c r="W90" i="1"/>
  <c r="W81" i="1"/>
  <c r="W73" i="1"/>
  <c r="W64" i="1"/>
  <c r="W59" i="1"/>
  <c r="W48" i="1"/>
  <c r="AX141" i="1"/>
  <c r="AX100" i="1"/>
  <c r="AX57" i="1"/>
  <c r="W161" i="1"/>
  <c r="W151" i="1"/>
  <c r="W145" i="1"/>
  <c r="W138" i="1"/>
  <c r="W129" i="1"/>
  <c r="W121" i="1"/>
  <c r="W112" i="1"/>
  <c r="W105" i="1"/>
  <c r="W97" i="1"/>
  <c r="W89" i="1"/>
  <c r="W80" i="1"/>
  <c r="W72" i="1"/>
  <c r="W65" i="1"/>
  <c r="W56" i="1"/>
  <c r="W49" i="1"/>
  <c r="BA116" i="1"/>
  <c r="AX159" i="1"/>
  <c r="AX137" i="1"/>
  <c r="AX122" i="1"/>
  <c r="AX111" i="1"/>
  <c r="AX76" i="1"/>
  <c r="BA148" i="1"/>
  <c r="AX95" i="1"/>
  <c r="AX75" i="1"/>
  <c r="AX59" i="1"/>
  <c r="AX156" i="1"/>
  <c r="AX132" i="1"/>
  <c r="AP158" i="1"/>
  <c r="AP136" i="1"/>
  <c r="AP126" i="1"/>
  <c r="AP114" i="1"/>
  <c r="AP94" i="1"/>
  <c r="AP71" i="1"/>
  <c r="AP61" i="1"/>
  <c r="AM46" i="1"/>
  <c r="AK105" i="1"/>
  <c r="AK75" i="1"/>
  <c r="AK45" i="1"/>
  <c r="AI138" i="1"/>
  <c r="AI107" i="1"/>
  <c r="AI74" i="1"/>
  <c r="AH80" i="1"/>
  <c r="AM143" i="1"/>
  <c r="AM102" i="1"/>
  <c r="AP134" i="1"/>
  <c r="AP122" i="1"/>
  <c r="AP113" i="1"/>
  <c r="AP69" i="1"/>
  <c r="AP59" i="1"/>
  <c r="AM99" i="1"/>
  <c r="AM88" i="1"/>
  <c r="AM45" i="1"/>
  <c r="AK143" i="1"/>
  <c r="AK72" i="1"/>
  <c r="AI105" i="1"/>
  <c r="AI75" i="1"/>
  <c r="AI45" i="1"/>
  <c r="AM150" i="1"/>
  <c r="AK115" i="1"/>
  <c r="AK98" i="1"/>
  <c r="AI147" i="1"/>
  <c r="AI131" i="1"/>
  <c r="AH124" i="1"/>
  <c r="AP162" i="1"/>
  <c r="AP120" i="1"/>
  <c r="AP110" i="1"/>
  <c r="AP55" i="1"/>
  <c r="AM154" i="1"/>
  <c r="AM96" i="1"/>
  <c r="AK137" i="1"/>
  <c r="AK110" i="1"/>
  <c r="AI143" i="1"/>
  <c r="AI72" i="1"/>
  <c r="AH66" i="1"/>
  <c r="AM52" i="1"/>
  <c r="AP160" i="1"/>
  <c r="AK107" i="1"/>
  <c r="AI137" i="1"/>
  <c r="BA151" i="1"/>
  <c r="BA56" i="1"/>
  <c r="AX147" i="1"/>
  <c r="AX83" i="1"/>
  <c r="BA120" i="1"/>
  <c r="BA98" i="1"/>
  <c r="BA66" i="1"/>
  <c r="AX144" i="1"/>
  <c r="AX72" i="1"/>
  <c r="BA161" i="1"/>
  <c r="BA153" i="1"/>
  <c r="BA129" i="1"/>
  <c r="BA119" i="1"/>
  <c r="BA97" i="1"/>
  <c r="BA86" i="1"/>
  <c r="BA65" i="1"/>
  <c r="AX152" i="1"/>
  <c r="AX145" i="1"/>
  <c r="AX136" i="1"/>
  <c r="AX127" i="1"/>
  <c r="AX98" i="1"/>
  <c r="AX90" i="1"/>
  <c r="AX80" i="1"/>
  <c r="AX71" i="1"/>
  <c r="AX62" i="1"/>
  <c r="AK144" i="1"/>
  <c r="AK136" i="1"/>
  <c r="AK114" i="1"/>
  <c r="AK104" i="1"/>
  <c r="AK81" i="1"/>
  <c r="AK71" i="1"/>
  <c r="AK48" i="1"/>
  <c r="AI114" i="1"/>
  <c r="AI48" i="1"/>
  <c r="AH152" i="1"/>
  <c r="AX73" i="1"/>
  <c r="BA131" i="1"/>
  <c r="AX155" i="1"/>
  <c r="AX128" i="1"/>
  <c r="AX81" i="1"/>
  <c r="BA160" i="1"/>
  <c r="BA137" i="1"/>
  <c r="BA128" i="1"/>
  <c r="BA107" i="1"/>
  <c r="BA96" i="1"/>
  <c r="BA75" i="1"/>
  <c r="BA63" i="1"/>
  <c r="AX162" i="1"/>
  <c r="AX151" i="1"/>
  <c r="AX146" i="1"/>
  <c r="AX135" i="1"/>
  <c r="AX107" i="1"/>
  <c r="AX99" i="1"/>
  <c r="AX89" i="1"/>
  <c r="AX79" i="1"/>
  <c r="AX70" i="1"/>
  <c r="AX48" i="1"/>
  <c r="AK155" i="1"/>
  <c r="AK145" i="1"/>
  <c r="AK124" i="1"/>
  <c r="AK112" i="1"/>
  <c r="AK91" i="1"/>
  <c r="AK80" i="1"/>
  <c r="AK58" i="1"/>
  <c r="AK49" i="1"/>
  <c r="AI145" i="1"/>
  <c r="AI112" i="1"/>
  <c r="AI91" i="1"/>
  <c r="AI58" i="1"/>
  <c r="AI49" i="1"/>
  <c r="BA89" i="1"/>
  <c r="AX129" i="1"/>
  <c r="AX65" i="1"/>
  <c r="BA150" i="1"/>
  <c r="BA87" i="1"/>
  <c r="BA55" i="1"/>
  <c r="AX138" i="1"/>
  <c r="AX91" i="1"/>
  <c r="AX63" i="1"/>
  <c r="BA159" i="1"/>
  <c r="BA138" i="1"/>
  <c r="BA127" i="1"/>
  <c r="BA105" i="1"/>
  <c r="BA95" i="1"/>
  <c r="BA72" i="1"/>
  <c r="BA62" i="1"/>
  <c r="AX161" i="1"/>
  <c r="AX150" i="1"/>
  <c r="AX140" i="1"/>
  <c r="AX115" i="1"/>
  <c r="AX106" i="1"/>
  <c r="AX97" i="1"/>
  <c r="AX87" i="1"/>
  <c r="AX78" i="1"/>
  <c r="AX49" i="1"/>
  <c r="AK152" i="1"/>
  <c r="AK146" i="1"/>
  <c r="AK122" i="1"/>
  <c r="AK113" i="1"/>
  <c r="AK90" i="1"/>
  <c r="AK79" i="1"/>
  <c r="AK59" i="1"/>
  <c r="AK46" i="1"/>
  <c r="AH46" i="1"/>
  <c r="AF112" i="1"/>
  <c r="BA121" i="1"/>
  <c r="AX139" i="1"/>
  <c r="AM148" i="1"/>
  <c r="AP148" i="1"/>
  <c r="AM123" i="1"/>
  <c r="AP123" i="1"/>
  <c r="BA162" i="1"/>
  <c r="BA152" i="1"/>
  <c r="BA144" i="1"/>
  <c r="BA139" i="1"/>
  <c r="BA130" i="1"/>
  <c r="BA122" i="1"/>
  <c r="BA114" i="1"/>
  <c r="BA106" i="1"/>
  <c r="BA99" i="1"/>
  <c r="BA90" i="1"/>
  <c r="BA81" i="1"/>
  <c r="BA73" i="1"/>
  <c r="BA64" i="1"/>
  <c r="BA59" i="1"/>
  <c r="BA48" i="1"/>
  <c r="AX45" i="1"/>
  <c r="AF50" i="1"/>
  <c r="AX50" i="1"/>
  <c r="AM155" i="1"/>
  <c r="AP155" i="1"/>
  <c r="AM147" i="1"/>
  <c r="AP147" i="1"/>
  <c r="AM137" i="1"/>
  <c r="AP137" i="1"/>
  <c r="AM131" i="1"/>
  <c r="AP131" i="1"/>
  <c r="AM124" i="1"/>
  <c r="AP124" i="1"/>
  <c r="AM115" i="1"/>
  <c r="AP115" i="1"/>
  <c r="AM107" i="1"/>
  <c r="AP107" i="1"/>
  <c r="AM98" i="1"/>
  <c r="AP98" i="1"/>
  <c r="AM91" i="1"/>
  <c r="AP91" i="1"/>
  <c r="AM83" i="1"/>
  <c r="AP83" i="1"/>
  <c r="AM75" i="1"/>
  <c r="AP75" i="1"/>
  <c r="AM66" i="1"/>
  <c r="AP66" i="1"/>
  <c r="AM58" i="1"/>
  <c r="AP58" i="1"/>
  <c r="AM50" i="1"/>
  <c r="AP50" i="1"/>
  <c r="AM156" i="1"/>
  <c r="AP156" i="1"/>
  <c r="AM57" i="1"/>
  <c r="AP57" i="1"/>
  <c r="AM141" i="1"/>
  <c r="AP141" i="1"/>
  <c r="AM116" i="1"/>
  <c r="AP116" i="1"/>
  <c r="AM84" i="1"/>
  <c r="AP84" i="1"/>
  <c r="AX52" i="1"/>
  <c r="AM132" i="1"/>
  <c r="AM67" i="1"/>
  <c r="AM108" i="1"/>
  <c r="AP108" i="1"/>
  <c r="AM92" i="1"/>
  <c r="AP92" i="1"/>
  <c r="AM76" i="1"/>
  <c r="AP76" i="1"/>
  <c r="AM54" i="1"/>
  <c r="AP54" i="1"/>
  <c r="AX158" i="1"/>
  <c r="AX154" i="1"/>
  <c r="AX143" i="1"/>
  <c r="AX134" i="1"/>
  <c r="AX126" i="1"/>
  <c r="AX118" i="1"/>
  <c r="AX110" i="1"/>
  <c r="AX102" i="1"/>
  <c r="AX94" i="1"/>
  <c r="AX88" i="1"/>
  <c r="AX74" i="1"/>
  <c r="AX69" i="1"/>
  <c r="AX61" i="1"/>
  <c r="BA158" i="1"/>
  <c r="BA154" i="1"/>
  <c r="BA143" i="1"/>
  <c r="BA134" i="1"/>
  <c r="BA126" i="1"/>
  <c r="BA118" i="1"/>
  <c r="BA110" i="1"/>
  <c r="BA102" i="1"/>
  <c r="BA94" i="1"/>
  <c r="BA88" i="1"/>
  <c r="BA74" i="1"/>
  <c r="BA69" i="1"/>
  <c r="BA61" i="1"/>
  <c r="BA52" i="1"/>
  <c r="BA45" i="1"/>
  <c r="AF53" i="1"/>
  <c r="AX53" i="1"/>
  <c r="AF47" i="1"/>
  <c r="AX47" i="1"/>
  <c r="AM100" i="1"/>
  <c r="AI159" i="1"/>
  <c r="AK159" i="1"/>
  <c r="AI153" i="1"/>
  <c r="AK153" i="1"/>
  <c r="AI140" i="1"/>
  <c r="AK140" i="1"/>
  <c r="AI135" i="1"/>
  <c r="AK135" i="1"/>
  <c r="AI127" i="1"/>
  <c r="AK127" i="1"/>
  <c r="AI119" i="1"/>
  <c r="AK119" i="1"/>
  <c r="AI111" i="1"/>
  <c r="AK111" i="1"/>
  <c r="AI103" i="1"/>
  <c r="AK103" i="1"/>
  <c r="AI95" i="1"/>
  <c r="AK95" i="1"/>
  <c r="AI86" i="1"/>
  <c r="AK86" i="1"/>
  <c r="AI78" i="1"/>
  <c r="AK78" i="1"/>
  <c r="AI70" i="1"/>
  <c r="AK70" i="1"/>
  <c r="AI62" i="1"/>
  <c r="AK62" i="1"/>
  <c r="AI53" i="1"/>
  <c r="AK53" i="1"/>
  <c r="AI47" i="1"/>
  <c r="AK47" i="1"/>
  <c r="AK157" i="1"/>
  <c r="AH157" i="1"/>
  <c r="AK149" i="1"/>
  <c r="AH149" i="1"/>
  <c r="AK142" i="1"/>
  <c r="AH142" i="1"/>
  <c r="AK133" i="1"/>
  <c r="AH133" i="1"/>
  <c r="AK125" i="1"/>
  <c r="AH125" i="1"/>
  <c r="AK117" i="1"/>
  <c r="AH117" i="1"/>
  <c r="AK109" i="1"/>
  <c r="AH109" i="1"/>
  <c r="AK101" i="1"/>
  <c r="AH101" i="1"/>
  <c r="AK93" i="1"/>
  <c r="AH93" i="1"/>
  <c r="AK85" i="1"/>
  <c r="AH85" i="1"/>
  <c r="AK77" i="1"/>
  <c r="AH77" i="1"/>
  <c r="AK68" i="1"/>
  <c r="AH68" i="1"/>
  <c r="AK60" i="1"/>
  <c r="AH60" i="1"/>
  <c r="AK51" i="1"/>
  <c r="AH51" i="1"/>
  <c r="AI156" i="1"/>
  <c r="AH156" i="1"/>
  <c r="AI148" i="1"/>
  <c r="AH148" i="1"/>
  <c r="AI141" i="1"/>
  <c r="AH141" i="1"/>
  <c r="AI132" i="1"/>
  <c r="AH132" i="1"/>
  <c r="AI123" i="1"/>
  <c r="AH123" i="1"/>
  <c r="AI116" i="1"/>
  <c r="AH116" i="1"/>
  <c r="AI108" i="1"/>
  <c r="AH108" i="1"/>
  <c r="AI100" i="1"/>
  <c r="AH100" i="1"/>
  <c r="AI92" i="1"/>
  <c r="AH92" i="1"/>
  <c r="AI84" i="1"/>
  <c r="AH84" i="1"/>
  <c r="AI76" i="1"/>
  <c r="AH76" i="1"/>
  <c r="AI67" i="1"/>
  <c r="AH67" i="1"/>
  <c r="AI57" i="1"/>
  <c r="AH57" i="1"/>
  <c r="AI54" i="1"/>
  <c r="AH54" i="1"/>
  <c r="AH111" i="1"/>
  <c r="AS30" i="1"/>
  <c r="AV30" i="1" s="1"/>
  <c r="AS16" i="1"/>
  <c r="AV16" i="1" s="1"/>
  <c r="AS5" i="1"/>
  <c r="AV5" i="1" s="1"/>
  <c r="AK20" i="1"/>
  <c r="AK10" i="1"/>
  <c r="AS24" i="1"/>
  <c r="AU24" i="1" s="1"/>
  <c r="AS18" i="1"/>
  <c r="AU18" i="1" s="1"/>
  <c r="AS2" i="1"/>
  <c r="AU2" i="1" s="1"/>
  <c r="BA9" i="1"/>
  <c r="AP8" i="1"/>
  <c r="AK31" i="1"/>
  <c r="AT13" i="1"/>
  <c r="AS38" i="1"/>
  <c r="AT38" i="1" s="1"/>
  <c r="AH11" i="1"/>
  <c r="AP31" i="1"/>
  <c r="AP24" i="1"/>
  <c r="AP14" i="1"/>
  <c r="AX6" i="1"/>
  <c r="AP18" i="1"/>
  <c r="BA6" i="1"/>
  <c r="AP9" i="1"/>
  <c r="AM32" i="1"/>
  <c r="AK27" i="1"/>
  <c r="AP4" i="1"/>
  <c r="AS39" i="1"/>
  <c r="AT39" i="1" s="1"/>
  <c r="AP2" i="1"/>
  <c r="AI8" i="1"/>
  <c r="AP33" i="1"/>
  <c r="AK3" i="1"/>
  <c r="AV37" i="1"/>
  <c r="AU27" i="1"/>
  <c r="AM20" i="1"/>
  <c r="AK6" i="1"/>
  <c r="AV36" i="1"/>
  <c r="AU11" i="1"/>
  <c r="AM23" i="1"/>
  <c r="AV35" i="1"/>
  <c r="AS6" i="1"/>
  <c r="AV6" i="1" s="1"/>
  <c r="AP30" i="1"/>
  <c r="AM22" i="1"/>
  <c r="AH6" i="1"/>
  <c r="AP10" i="1"/>
  <c r="AI3" i="1"/>
  <c r="AX31" i="1"/>
  <c r="BA31" i="1"/>
  <c r="AX15" i="1"/>
  <c r="AV11" i="1"/>
  <c r="AP15" i="1"/>
  <c r="AK36" i="1"/>
  <c r="BA14" i="1"/>
  <c r="AX14" i="1"/>
  <c r="AS40" i="1"/>
  <c r="AT40" i="1" s="1"/>
  <c r="AK33" i="1"/>
  <c r="AS3" i="1"/>
  <c r="AV3" i="1" s="1"/>
  <c r="AI31" i="1"/>
  <c r="AH14" i="1"/>
  <c r="AS33" i="1"/>
  <c r="AS4" i="1"/>
  <c r="AV4" i="1" s="1"/>
  <c r="AP11" i="1"/>
  <c r="AK32" i="1"/>
  <c r="AK4" i="1"/>
  <c r="AI23" i="1"/>
  <c r="AX40" i="1"/>
  <c r="AX32" i="1"/>
  <c r="AP27" i="1"/>
  <c r="AP5" i="1"/>
  <c r="AI4" i="1"/>
  <c r="AS22" i="1"/>
  <c r="AM16" i="1"/>
  <c r="AK23" i="1"/>
  <c r="AS15" i="1"/>
  <c r="AV15" i="1" s="1"/>
  <c r="AK22" i="1"/>
  <c r="X26" i="1"/>
  <c r="AS14" i="1"/>
  <c r="AV14" i="1" s="1"/>
  <c r="AK15" i="1"/>
  <c r="AH32" i="1"/>
  <c r="X25" i="1"/>
  <c r="AX8" i="1"/>
  <c r="AP37" i="1"/>
  <c r="AK14" i="1"/>
  <c r="BA15" i="1"/>
  <c r="AX3" i="1"/>
  <c r="AP36" i="1"/>
  <c r="AM34" i="1"/>
  <c r="AM3" i="1"/>
  <c r="AK37" i="1"/>
  <c r="AI34" i="1"/>
  <c r="AH27" i="1"/>
  <c r="AX4" i="1"/>
  <c r="AS8" i="1"/>
  <c r="AT8" i="1" s="1"/>
  <c r="AK8" i="1"/>
  <c r="AH15" i="1"/>
  <c r="BA30" i="1"/>
  <c r="BA32" i="1"/>
  <c r="BA17" i="1"/>
  <c r="AX9" i="1"/>
  <c r="AP17" i="1"/>
  <c r="AK21" i="1"/>
  <c r="AH37" i="1"/>
  <c r="X28" i="1"/>
  <c r="W26" i="1"/>
  <c r="W40" i="1"/>
  <c r="W39" i="1"/>
  <c r="BA24" i="1"/>
  <c r="AP25" i="1"/>
  <c r="BA26" i="1"/>
  <c r="BA4" i="1"/>
  <c r="AP40" i="1"/>
  <c r="AK35" i="1"/>
  <c r="X17" i="1"/>
  <c r="W25" i="1"/>
  <c r="AM26" i="1"/>
  <c r="AX30" i="1"/>
  <c r="AX5" i="1"/>
  <c r="AS17" i="1"/>
  <c r="AP39" i="1"/>
  <c r="AM6" i="1"/>
  <c r="AK34" i="1"/>
  <c r="AK11" i="1"/>
  <c r="X9" i="1"/>
  <c r="W28" i="1"/>
  <c r="AX24" i="1"/>
  <c r="AX2" i="1"/>
  <c r="AS9" i="1"/>
  <c r="X12" i="1"/>
  <c r="W27" i="1"/>
  <c r="BA5" i="1"/>
  <c r="BA2" i="1"/>
  <c r="AX26" i="1"/>
  <c r="AS12" i="1"/>
  <c r="AT12" i="1" s="1"/>
  <c r="AK13" i="1"/>
  <c r="AI33" i="1"/>
  <c r="X11" i="1"/>
  <c r="W8" i="1"/>
  <c r="BA16" i="1"/>
  <c r="AX16" i="1"/>
  <c r="BA18" i="1"/>
  <c r="AX17" i="1"/>
  <c r="AI22" i="1"/>
  <c r="AF10" i="1"/>
  <c r="AX10" i="1"/>
  <c r="X36" i="1"/>
  <c r="AF33" i="1"/>
  <c r="BA33" i="1"/>
  <c r="AU10" i="1"/>
  <c r="AT25" i="1"/>
  <c r="AU13" i="1"/>
  <c r="AT21" i="1"/>
  <c r="W21" i="1"/>
  <c r="AX22" i="1"/>
  <c r="W23" i="1"/>
  <c r="BA20" i="1"/>
  <c r="BA13" i="1"/>
  <c r="AX36" i="1"/>
  <c r="AV25" i="1"/>
  <c r="AV10" i="1"/>
  <c r="AU20" i="1"/>
  <c r="X27" i="1"/>
  <c r="W38" i="1"/>
  <c r="AS23" i="1"/>
  <c r="AX35" i="1"/>
  <c r="X20" i="1"/>
  <c r="W37" i="1"/>
  <c r="X34" i="1"/>
  <c r="X13" i="1"/>
  <c r="W20" i="1"/>
  <c r="AU28" i="1"/>
  <c r="BA23" i="1"/>
  <c r="AV28" i="1"/>
  <c r="AU21" i="1"/>
  <c r="AT36" i="1"/>
  <c r="AS34" i="1"/>
  <c r="BA35" i="1"/>
  <c r="BA22" i="1"/>
  <c r="BA3" i="1"/>
  <c r="AX34" i="1"/>
  <c r="AV27" i="1"/>
  <c r="X21" i="1"/>
  <c r="W36" i="1"/>
  <c r="AX23" i="1"/>
  <c r="BA10" i="1"/>
  <c r="AV26" i="1"/>
  <c r="BA36" i="1"/>
  <c r="BA8" i="1"/>
  <c r="BA34" i="1"/>
  <c r="AX33" i="1"/>
  <c r="AX18" i="1"/>
  <c r="AF39" i="1"/>
  <c r="AX39" i="1"/>
  <c r="AF25" i="1"/>
  <c r="AX25" i="1"/>
  <c r="AV20" i="1"/>
  <c r="AU37" i="1"/>
  <c r="W35" i="1"/>
  <c r="W11" i="1"/>
  <c r="X35" i="1"/>
  <c r="AT26" i="1"/>
  <c r="AF38" i="1"/>
  <c r="AX38" i="1"/>
  <c r="AF28" i="1"/>
  <c r="AX28" i="1"/>
  <c r="AF12" i="1"/>
  <c r="AX12" i="1"/>
  <c r="W10" i="1"/>
  <c r="X10" i="1"/>
  <c r="AX20" i="1"/>
  <c r="AF37" i="1"/>
  <c r="AX37" i="1"/>
  <c r="AF27" i="1"/>
  <c r="AX27" i="1"/>
  <c r="AF11" i="1"/>
  <c r="AX11" i="1"/>
  <c r="X37" i="1"/>
  <c r="W13" i="1"/>
  <c r="X33" i="1"/>
  <c r="X22" i="1"/>
  <c r="X3" i="1"/>
  <c r="X32" i="1"/>
  <c r="X15" i="1"/>
  <c r="X4" i="1"/>
  <c r="X31" i="1"/>
  <c r="X14" i="1"/>
  <c r="X6" i="1"/>
  <c r="X30" i="1"/>
  <c r="X16" i="1"/>
  <c r="X5" i="1"/>
  <c r="X24" i="1"/>
  <c r="X18" i="1"/>
  <c r="X2" i="1"/>
  <c r="AK39" i="1"/>
  <c r="AI39" i="1"/>
  <c r="AH39" i="1"/>
  <c r="AM38" i="1"/>
  <c r="AM28" i="1"/>
  <c r="AM12" i="1"/>
  <c r="AI38" i="1"/>
  <c r="AH38" i="1"/>
  <c r="AI28" i="1"/>
  <c r="AH28" i="1"/>
  <c r="AH12" i="1"/>
  <c r="AI12" i="1"/>
  <c r="AK12" i="1"/>
  <c r="AK30" i="1"/>
  <c r="AK5" i="1"/>
  <c r="AU35" i="1"/>
  <c r="AK24" i="1"/>
  <c r="AI24" i="1"/>
  <c r="AK18" i="1"/>
  <c r="AI18" i="1"/>
  <c r="AI30" i="1"/>
  <c r="AK40" i="1"/>
  <c r="AI40" i="1"/>
  <c r="AK26" i="1"/>
  <c r="AI26" i="1"/>
  <c r="AK25" i="1"/>
  <c r="AI25" i="1"/>
  <c r="AH25" i="1"/>
  <c r="AK9" i="1"/>
  <c r="AI9" i="1"/>
  <c r="AH9" i="1"/>
  <c r="AM35" i="1"/>
  <c r="AM21" i="1"/>
  <c r="AM13" i="1"/>
  <c r="AH30" i="1"/>
  <c r="AH5" i="1"/>
  <c r="AH24" i="1"/>
  <c r="AH26" i="1"/>
  <c r="AK16" i="1"/>
  <c r="AH16" i="1"/>
  <c r="AK2" i="1"/>
  <c r="AI2" i="1"/>
  <c r="AH18" i="1"/>
  <c r="AK17" i="1"/>
  <c r="AI17" i="1"/>
  <c r="AH36" i="1"/>
  <c r="AH20" i="1"/>
  <c r="AH10" i="1"/>
  <c r="AI37" i="1"/>
  <c r="AI27" i="1"/>
  <c r="AI11" i="1"/>
  <c r="AH35" i="1"/>
  <c r="AH21" i="1"/>
  <c r="AH13" i="1"/>
  <c r="BA40" i="1"/>
  <c r="BA21" i="1"/>
  <c r="AX21" i="1"/>
  <c r="AX13" i="1"/>
  <c r="BF29" i="1"/>
  <c r="BF7" i="1"/>
  <c r="BF19" i="1"/>
  <c r="BF41" i="1"/>
  <c r="BF42" i="1"/>
  <c r="BF43" i="1"/>
  <c r="BF44" i="1"/>
  <c r="AU184" i="1" l="1"/>
  <c r="AV563" i="1"/>
  <c r="AU563" i="1"/>
  <c r="AT670" i="1"/>
  <c r="AV474" i="1"/>
  <c r="AU670" i="1"/>
  <c r="AV672" i="1"/>
  <c r="AU672" i="1"/>
  <c r="AU631" i="1"/>
  <c r="AU654" i="1"/>
  <c r="AT663" i="1"/>
  <c r="AT723" i="1"/>
  <c r="AU723" i="1"/>
  <c r="AV663" i="1"/>
  <c r="AV681" i="1"/>
  <c r="AU556" i="1"/>
  <c r="AT654" i="1"/>
  <c r="AT555" i="1"/>
  <c r="AV616" i="1"/>
  <c r="AT616" i="1"/>
  <c r="AV706" i="1"/>
  <c r="AT624" i="1"/>
  <c r="AV662" i="1"/>
  <c r="AV625" i="1"/>
  <c r="AT662" i="1"/>
  <c r="AU625" i="1"/>
  <c r="AV658" i="1"/>
  <c r="AU658" i="1"/>
  <c r="AT683" i="1"/>
  <c r="AU683" i="1"/>
  <c r="AU555" i="1"/>
  <c r="AV527" i="1"/>
  <c r="AV567" i="1"/>
  <c r="AV572" i="1"/>
  <c r="AT572" i="1"/>
  <c r="AU657" i="1"/>
  <c r="AV631" i="1"/>
  <c r="AU567" i="1"/>
  <c r="AV638" i="1"/>
  <c r="AV697" i="1"/>
  <c r="AT634" i="1"/>
  <c r="AT697" i="1"/>
  <c r="AU634" i="1"/>
  <c r="AT706" i="1"/>
  <c r="AV558" i="1"/>
  <c r="AU632" i="1"/>
  <c r="AU558" i="1"/>
  <c r="AV632" i="1"/>
  <c r="AT556" i="1"/>
  <c r="AT686" i="1"/>
  <c r="AU686" i="1"/>
  <c r="AV568" i="1"/>
  <c r="AT638" i="1"/>
  <c r="AU696" i="1"/>
  <c r="AT718" i="1"/>
  <c r="AU571" i="1"/>
  <c r="AV694" i="1"/>
  <c r="AU673" i="1"/>
  <c r="AV624" i="1"/>
  <c r="AV696" i="1"/>
  <c r="AU626" i="1"/>
  <c r="AV628" i="1"/>
  <c r="AU628" i="1"/>
  <c r="AU718" i="1"/>
  <c r="AT640" i="1"/>
  <c r="AV707" i="1"/>
  <c r="AT707" i="1"/>
  <c r="AU650" i="1"/>
  <c r="AU691" i="1"/>
  <c r="AT650" i="1"/>
  <c r="AV640" i="1"/>
  <c r="AU680" i="1"/>
  <c r="AV571" i="1"/>
  <c r="AU692" i="1"/>
  <c r="AV692" i="1"/>
  <c r="AU668" i="1"/>
  <c r="AU609" i="1"/>
  <c r="AT681" i="1"/>
  <c r="AT494" i="1"/>
  <c r="AT668" i="1"/>
  <c r="AT557" i="1"/>
  <c r="AV622" i="1"/>
  <c r="AT620" i="1"/>
  <c r="AT527" i="1"/>
  <c r="AT644" i="1"/>
  <c r="AU620" i="1"/>
  <c r="AV613" i="1"/>
  <c r="AT651" i="1"/>
  <c r="AU613" i="1"/>
  <c r="AU651" i="1"/>
  <c r="AU644" i="1"/>
  <c r="AV702" i="1"/>
  <c r="AU702" i="1"/>
  <c r="AU684" i="1"/>
  <c r="AU494" i="1"/>
  <c r="AT657" i="1"/>
  <c r="AV684" i="1"/>
  <c r="AU607" i="1"/>
  <c r="AT607" i="1"/>
  <c r="AT519" i="1"/>
  <c r="AT701" i="1"/>
  <c r="AU553" i="1"/>
  <c r="AU519" i="1"/>
  <c r="AU653" i="1"/>
  <c r="AV664" i="1"/>
  <c r="AT635" i="1"/>
  <c r="AT551" i="1"/>
  <c r="AT664" i="1"/>
  <c r="AV637" i="1"/>
  <c r="AV562" i="1"/>
  <c r="AU699" i="1"/>
  <c r="AU637" i="1"/>
  <c r="AU622" i="1"/>
  <c r="AU562" i="1"/>
  <c r="AV699" i="1"/>
  <c r="AV691" i="1"/>
  <c r="AU612" i="1"/>
  <c r="AV612" i="1"/>
  <c r="AU629" i="1"/>
  <c r="AU560" i="1"/>
  <c r="AT560" i="1"/>
  <c r="AT597" i="1"/>
  <c r="AT626" i="1"/>
  <c r="AU666" i="1"/>
  <c r="AT666" i="1"/>
  <c r="AV666" i="1"/>
  <c r="AV678" i="1"/>
  <c r="AT673" i="1"/>
  <c r="AU635" i="1"/>
  <c r="AU701" i="1"/>
  <c r="AT694" i="1"/>
  <c r="AV676" i="1"/>
  <c r="AU678" i="1"/>
  <c r="AV629" i="1"/>
  <c r="AV653" i="1"/>
  <c r="AV597" i="1"/>
  <c r="AV690" i="1"/>
  <c r="AU690" i="1"/>
  <c r="AT690" i="1"/>
  <c r="AT641" i="1"/>
  <c r="AU641" i="1"/>
  <c r="AU551" i="1"/>
  <c r="AV705" i="1"/>
  <c r="AU598" i="1"/>
  <c r="AT553" i="1"/>
  <c r="AU602" i="1"/>
  <c r="AV602" i="1"/>
  <c r="AU705" i="1"/>
  <c r="AU646" i="1"/>
  <c r="AT598" i="1"/>
  <c r="AV641" i="1"/>
  <c r="AV674" i="1"/>
  <c r="AT623" i="1"/>
  <c r="AU623" i="1"/>
  <c r="AV623" i="1"/>
  <c r="AV689" i="1"/>
  <c r="AV645" i="1"/>
  <c r="AU566" i="1"/>
  <c r="AT566" i="1"/>
  <c r="AV566" i="1"/>
  <c r="AV649" i="1"/>
  <c r="AU649" i="1"/>
  <c r="AT617" i="1"/>
  <c r="AU617" i="1"/>
  <c r="AV617" i="1"/>
  <c r="AV557" i="1"/>
  <c r="AU689" i="1"/>
  <c r="AU645" i="1"/>
  <c r="AT680" i="1"/>
  <c r="AU674" i="1"/>
  <c r="AT630" i="1"/>
  <c r="AU630" i="1"/>
  <c r="AV630" i="1"/>
  <c r="AV703" i="1"/>
  <c r="AU703" i="1"/>
  <c r="AT679" i="1"/>
  <c r="AU679" i="1"/>
  <c r="AV679" i="1"/>
  <c r="AT470" i="1"/>
  <c r="AV609" i="1"/>
  <c r="AU568" i="1"/>
  <c r="AU676" i="1"/>
  <c r="AT643" i="1"/>
  <c r="AU643" i="1"/>
  <c r="AU671" i="1"/>
  <c r="AT698" i="1"/>
  <c r="AU698" i="1"/>
  <c r="AV698" i="1"/>
  <c r="AV656" i="1"/>
  <c r="AT656" i="1"/>
  <c r="AV671" i="1"/>
  <c r="AU633" i="1"/>
  <c r="AT633" i="1"/>
  <c r="AV633" i="1"/>
  <c r="AU648" i="1"/>
  <c r="AV648" i="1"/>
  <c r="AT648" i="1"/>
  <c r="AU461" i="1"/>
  <c r="AV461" i="1"/>
  <c r="AT621" i="1"/>
  <c r="AV621" i="1"/>
  <c r="AU621" i="1"/>
  <c r="AU639" i="1"/>
  <c r="AV639" i="1"/>
  <c r="AV665" i="1"/>
  <c r="AT665" i="1"/>
  <c r="AU665" i="1"/>
  <c r="AV646" i="1"/>
  <c r="AV682" i="1"/>
  <c r="AT682" i="1"/>
  <c r="AV569" i="1"/>
  <c r="AU569" i="1"/>
  <c r="AT569" i="1"/>
  <c r="AV603" i="1"/>
  <c r="AT603" i="1"/>
  <c r="AU603" i="1"/>
  <c r="AT695" i="1"/>
  <c r="AT669" i="1"/>
  <c r="AV669" i="1"/>
  <c r="AU669" i="1"/>
  <c r="AV561" i="1"/>
  <c r="AU561" i="1"/>
  <c r="AT561" i="1"/>
  <c r="AV675" i="1"/>
  <c r="AU675" i="1"/>
  <c r="AT675" i="1"/>
  <c r="AV565" i="1"/>
  <c r="AU565" i="1"/>
  <c r="AT565" i="1"/>
  <c r="AV619" i="1"/>
  <c r="AU619" i="1"/>
  <c r="AU695" i="1"/>
  <c r="AV660" i="1"/>
  <c r="AT660" i="1"/>
  <c r="AU660" i="1"/>
  <c r="AT486" i="1"/>
  <c r="AU486" i="1"/>
  <c r="AT502" i="1"/>
  <c r="AU502" i="1"/>
  <c r="AU543" i="1"/>
  <c r="AU397" i="1"/>
  <c r="AU539" i="1"/>
  <c r="AV432" i="1"/>
  <c r="AU496" i="1"/>
  <c r="AT543" i="1"/>
  <c r="AU432" i="1"/>
  <c r="AU479" i="1"/>
  <c r="AV479" i="1"/>
  <c r="AU452" i="1"/>
  <c r="AT316" i="1"/>
  <c r="AV496" i="1"/>
  <c r="AT492" i="1"/>
  <c r="AU512" i="1"/>
  <c r="AT433" i="1"/>
  <c r="AV512" i="1"/>
  <c r="AV531" i="1"/>
  <c r="AU470" i="1"/>
  <c r="AU195" i="1"/>
  <c r="AU454" i="1"/>
  <c r="AT535" i="1"/>
  <c r="AU535" i="1"/>
  <c r="AU531" i="1"/>
  <c r="AT452" i="1"/>
  <c r="AU440" i="1"/>
  <c r="AU381" i="1"/>
  <c r="AT464" i="1"/>
  <c r="AT508" i="1"/>
  <c r="AU464" i="1"/>
  <c r="AU263" i="1"/>
  <c r="AV458" i="1"/>
  <c r="AT323" i="1"/>
  <c r="AT354" i="1"/>
  <c r="AU529" i="1"/>
  <c r="AU380" i="1"/>
  <c r="AT444" i="1"/>
  <c r="AV529" i="1"/>
  <c r="AV301" i="1"/>
  <c r="AU458" i="1"/>
  <c r="AU414" i="1"/>
  <c r="AU444" i="1"/>
  <c r="AU508" i="1"/>
  <c r="AU528" i="1"/>
  <c r="AT466" i="1"/>
  <c r="AV414" i="1"/>
  <c r="AV528" i="1"/>
  <c r="AT428" i="1"/>
  <c r="AU499" i="1"/>
  <c r="AV354" i="1"/>
  <c r="AV428" i="1"/>
  <c r="AT499" i="1"/>
  <c r="AV335" i="1"/>
  <c r="AV413" i="1"/>
  <c r="AV440" i="1"/>
  <c r="AV489" i="1"/>
  <c r="AV247" i="1"/>
  <c r="AU301" i="1"/>
  <c r="AT413" i="1"/>
  <c r="AU489" i="1"/>
  <c r="AV380" i="1"/>
  <c r="AU335" i="1"/>
  <c r="AV363" i="1"/>
  <c r="AV466" i="1"/>
  <c r="AV462" i="1"/>
  <c r="AT456" i="1"/>
  <c r="AT447" i="1"/>
  <c r="AT516" i="1"/>
  <c r="AT578" i="1"/>
  <c r="AV415" i="1"/>
  <c r="AT594" i="1"/>
  <c r="AV338" i="1"/>
  <c r="AV460" i="1"/>
  <c r="AV525" i="1"/>
  <c r="AU361" i="1"/>
  <c r="AU462" i="1"/>
  <c r="AU363" i="1"/>
  <c r="AU460" i="1"/>
  <c r="AU525" i="1"/>
  <c r="AV171" i="1"/>
  <c r="AU343" i="1"/>
  <c r="AU456" i="1"/>
  <c r="AU230" i="1"/>
  <c r="AU415" i="1"/>
  <c r="AU319" i="1"/>
  <c r="AU487" i="1"/>
  <c r="AU490" i="1"/>
  <c r="AU599" i="1"/>
  <c r="AV343" i="1"/>
  <c r="AT230" i="1"/>
  <c r="AT171" i="1"/>
  <c r="AT399" i="1"/>
  <c r="AV319" i="1"/>
  <c r="AV487" i="1"/>
  <c r="AV329" i="1"/>
  <c r="AU513" i="1"/>
  <c r="AU421" i="1"/>
  <c r="AT360" i="1"/>
  <c r="AT534" i="1"/>
  <c r="AV439" i="1"/>
  <c r="AU481" i="1"/>
  <c r="AU373" i="1"/>
  <c r="AU346" i="1"/>
  <c r="AV356" i="1"/>
  <c r="AU423" i="1"/>
  <c r="AT513" i="1"/>
  <c r="AV471" i="1"/>
  <c r="AV186" i="1"/>
  <c r="AT186" i="1"/>
  <c r="AV421" i="1"/>
  <c r="AV480" i="1"/>
  <c r="AT501" i="1"/>
  <c r="AU315" i="1"/>
  <c r="AT346" i="1"/>
  <c r="AU356" i="1"/>
  <c r="AU439" i="1"/>
  <c r="AV481" i="1"/>
  <c r="AV315" i="1"/>
  <c r="AT504" i="1"/>
  <c r="AV545" i="1"/>
  <c r="AV423" i="1"/>
  <c r="AT497" i="1"/>
  <c r="AV477" i="1"/>
  <c r="AV534" i="1"/>
  <c r="AT196" i="1"/>
  <c r="AT495" i="1"/>
  <c r="AV497" i="1"/>
  <c r="AU429" i="1"/>
  <c r="AU383" i="1"/>
  <c r="AV492" i="1"/>
  <c r="AV455" i="1"/>
  <c r="AU590" i="1"/>
  <c r="AV383" i="1"/>
  <c r="AT459" i="1"/>
  <c r="AU504" i="1"/>
  <c r="AU549" i="1"/>
  <c r="AT472" i="1"/>
  <c r="AU578" i="1"/>
  <c r="AT545" i="1"/>
  <c r="AU594" i="1"/>
  <c r="AT478" i="1"/>
  <c r="AU478" i="1"/>
  <c r="AV472" i="1"/>
  <c r="AU449" i="1"/>
  <c r="AT514" i="1"/>
  <c r="AT520" i="1"/>
  <c r="AU455" i="1"/>
  <c r="AU514" i="1"/>
  <c r="AV449" i="1"/>
  <c r="AT247" i="1"/>
  <c r="AV408" i="1"/>
  <c r="AU520" i="1"/>
  <c r="AU522" i="1"/>
  <c r="AV437" i="1"/>
  <c r="AT547" i="1"/>
  <c r="AV539" i="1"/>
  <c r="AV459" i="1"/>
  <c r="AV547" i="1"/>
  <c r="AV375" i="1"/>
  <c r="AU375" i="1"/>
  <c r="AU437" i="1"/>
  <c r="AV549" i="1"/>
  <c r="AT586" i="1"/>
  <c r="AT284" i="1"/>
  <c r="AV516" i="1"/>
  <c r="AT523" i="1"/>
  <c r="AV550" i="1"/>
  <c r="AV483" i="1"/>
  <c r="AT507" i="1"/>
  <c r="AU586" i="1"/>
  <c r="AT599" i="1"/>
  <c r="AV263" i="1"/>
  <c r="AU334" i="1"/>
  <c r="AV339" i="1"/>
  <c r="AV425" i="1"/>
  <c r="AV347" i="1"/>
  <c r="AT361" i="1"/>
  <c r="AT550" i="1"/>
  <c r="AU434" i="1"/>
  <c r="AU507" i="1"/>
  <c r="AU523" i="1"/>
  <c r="AU309" i="1"/>
  <c r="AU425" i="1"/>
  <c r="AT338" i="1"/>
  <c r="AV391" i="1"/>
  <c r="AT309" i="1"/>
  <c r="AU303" i="1"/>
  <c r="AT480" i="1"/>
  <c r="AV445" i="1"/>
  <c r="AT483" i="1"/>
  <c r="AT445" i="1"/>
  <c r="AT590" i="1"/>
  <c r="AU284" i="1"/>
  <c r="AT434" i="1"/>
  <c r="AT468" i="1"/>
  <c r="AV442" i="1"/>
  <c r="AV443" i="1"/>
  <c r="AV546" i="1"/>
  <c r="AV303" i="1"/>
  <c r="AU339" i="1"/>
  <c r="AT347" i="1"/>
  <c r="AU391" i="1"/>
  <c r="AV468" i="1"/>
  <c r="AV447" i="1"/>
  <c r="AV429" i="1"/>
  <c r="AU546" i="1"/>
  <c r="AV192" i="1"/>
  <c r="AV273" i="1"/>
  <c r="AU178" i="1"/>
  <c r="AV316" i="1"/>
  <c r="AU408" i="1"/>
  <c r="AV498" i="1"/>
  <c r="AT474" i="1"/>
  <c r="AU273" i="1"/>
  <c r="AT178" i="1"/>
  <c r="AT381" i="1"/>
  <c r="AT477" i="1"/>
  <c r="AU515" i="1"/>
  <c r="AU498" i="1"/>
  <c r="AU552" i="1"/>
  <c r="AV182" i="1"/>
  <c r="AV552" i="1"/>
  <c r="AU537" i="1"/>
  <c r="AU511" i="1"/>
  <c r="AV328" i="1"/>
  <c r="AT450" i="1"/>
  <c r="AU192" i="1"/>
  <c r="AT182" i="1"/>
  <c r="AU328" i="1"/>
  <c r="AU450" i="1"/>
  <c r="AT233" i="1"/>
  <c r="AV248" i="1"/>
  <c r="AV537" i="1"/>
  <c r="AU585" i="1"/>
  <c r="AV218" i="1"/>
  <c r="AT371" i="1"/>
  <c r="AV325" i="1"/>
  <c r="AT526" i="1"/>
  <c r="AT454" i="1"/>
  <c r="AU506" i="1"/>
  <c r="AV222" i="1"/>
  <c r="AU370" i="1"/>
  <c r="AV416" i="1"/>
  <c r="AT312" i="1"/>
  <c r="AT443" i="1"/>
  <c r="AV538" i="1"/>
  <c r="AT505" i="1"/>
  <c r="AU538" i="1"/>
  <c r="AV463" i="1"/>
  <c r="AU193" i="1"/>
  <c r="AU180" i="1"/>
  <c r="AV370" i="1"/>
  <c r="AT382" i="1"/>
  <c r="AU312" i="1"/>
  <c r="AT451" i="1"/>
  <c r="AT542" i="1"/>
  <c r="AU536" i="1"/>
  <c r="AV526" i="1"/>
  <c r="AV506" i="1"/>
  <c r="AT193" i="1"/>
  <c r="AT180" i="1"/>
  <c r="AT314" i="1"/>
  <c r="AT398" i="1"/>
  <c r="AV536" i="1"/>
  <c r="AV585" i="1"/>
  <c r="AU222" i="1"/>
  <c r="AU388" i="1"/>
  <c r="AV399" i="1"/>
  <c r="AU314" i="1"/>
  <c r="AU371" i="1"/>
  <c r="AV397" i="1"/>
  <c r="AU416" i="1"/>
  <c r="AT469" i="1"/>
  <c r="AT544" i="1"/>
  <c r="AU544" i="1"/>
  <c r="AT511" i="1"/>
  <c r="AT442" i="1"/>
  <c r="AT521" i="1"/>
  <c r="AV469" i="1"/>
  <c r="AV451" i="1"/>
  <c r="AU218" i="1"/>
  <c r="AT373" i="1"/>
  <c r="AV388" i="1"/>
  <c r="AU325" i="1"/>
  <c r="AU505" i="1"/>
  <c r="AU463" i="1"/>
  <c r="AU308" i="1"/>
  <c r="AV515" i="1"/>
  <c r="AV210" i="1"/>
  <c r="AV308" i="1"/>
  <c r="AU236" i="1"/>
  <c r="AU224" i="1"/>
  <c r="AV240" i="1"/>
  <c r="AT541" i="1"/>
  <c r="AU591" i="1"/>
  <c r="AV348" i="1"/>
  <c r="AU310" i="1"/>
  <c r="AV405" i="1"/>
  <c r="AU348" i="1"/>
  <c r="AT485" i="1"/>
  <c r="AU606" i="1"/>
  <c r="AT606" i="1"/>
  <c r="AV255" i="1"/>
  <c r="AV310" i="1"/>
  <c r="AU389" i="1"/>
  <c r="AT255" i="1"/>
  <c r="AV389" i="1"/>
  <c r="AU240" i="1"/>
  <c r="AU360" i="1"/>
  <c r="AU405" i="1"/>
  <c r="AU471" i="1"/>
  <c r="AT467" i="1"/>
  <c r="AV467" i="1"/>
  <c r="AT530" i="1"/>
  <c r="AU530" i="1"/>
  <c r="AV530" i="1"/>
  <c r="AV279" i="1"/>
  <c r="AT426" i="1"/>
  <c r="AU426" i="1"/>
  <c r="AT490" i="1"/>
  <c r="AV522" i="1"/>
  <c r="AT473" i="1"/>
  <c r="AU473" i="1"/>
  <c r="AU279" i="1"/>
  <c r="AV212" i="1"/>
  <c r="AV402" i="1"/>
  <c r="AV509" i="1"/>
  <c r="AT212" i="1"/>
  <c r="AU197" i="1"/>
  <c r="AT509" i="1"/>
  <c r="AV485" i="1"/>
  <c r="AV484" i="1"/>
  <c r="AT591" i="1"/>
  <c r="AT518" i="1"/>
  <c r="AU453" i="1"/>
  <c r="AU390" i="1"/>
  <c r="AV518" i="1"/>
  <c r="AT238" i="1"/>
  <c r="AU203" i="1"/>
  <c r="AU521" i="1"/>
  <c r="AT453" i="1"/>
  <c r="AV203" i="1"/>
  <c r="AV197" i="1"/>
  <c r="AT390" i="1"/>
  <c r="AV446" i="1"/>
  <c r="AU446" i="1"/>
  <c r="AV238" i="1"/>
  <c r="AU402" i="1"/>
  <c r="AT484" i="1"/>
  <c r="AT581" i="1"/>
  <c r="AV364" i="1"/>
  <c r="AT364" i="1"/>
  <c r="AU615" i="1"/>
  <c r="AT615" i="1"/>
  <c r="AU614" i="1"/>
  <c r="AV582" i="1"/>
  <c r="AT582" i="1"/>
  <c r="AV600" i="1"/>
  <c r="AT600" i="1"/>
  <c r="AU577" i="1"/>
  <c r="AU581" i="1"/>
  <c r="AV583" i="1"/>
  <c r="AT583" i="1"/>
  <c r="AV577" i="1"/>
  <c r="AV601" i="1"/>
  <c r="AT601" i="1"/>
  <c r="AU601" i="1"/>
  <c r="AT614" i="1"/>
  <c r="AV493" i="1"/>
  <c r="AU376" i="1"/>
  <c r="AT372" i="1"/>
  <c r="AU359" i="1"/>
  <c r="AT533" i="1"/>
  <c r="AV362" i="1"/>
  <c r="AT493" i="1"/>
  <c r="AT475" i="1"/>
  <c r="AV533" i="1"/>
  <c r="AU501" i="1"/>
  <c r="AV542" i="1"/>
  <c r="AU475" i="1"/>
  <c r="AV433" i="1"/>
  <c r="AU438" i="1"/>
  <c r="AT438" i="1"/>
  <c r="AV438" i="1"/>
  <c r="AV246" i="1"/>
  <c r="AT359" i="1"/>
  <c r="AU541" i="1"/>
  <c r="AU503" i="1"/>
  <c r="AV503" i="1"/>
  <c r="AU232" i="1"/>
  <c r="AU248" i="1"/>
  <c r="AT362" i="1"/>
  <c r="AU304" i="1"/>
  <c r="AV382" i="1"/>
  <c r="AV495" i="1"/>
  <c r="AT224" i="1"/>
  <c r="AU271" i="1"/>
  <c r="AT271" i="1"/>
  <c r="AU351" i="1"/>
  <c r="AT476" i="1"/>
  <c r="AV476" i="1"/>
  <c r="AU476" i="1"/>
  <c r="AT293" i="1"/>
  <c r="AU293" i="1"/>
  <c r="AV187" i="1"/>
  <c r="AV196" i="1"/>
  <c r="AV351" i="1"/>
  <c r="AV349" i="1"/>
  <c r="AT349" i="1"/>
  <c r="AV491" i="1"/>
  <c r="AT491" i="1"/>
  <c r="AU491" i="1"/>
  <c r="AU441" i="1"/>
  <c r="AV441" i="1"/>
  <c r="AT441" i="1"/>
  <c r="AU187" i="1"/>
  <c r="AU298" i="1"/>
  <c r="AU524" i="1"/>
  <c r="AT524" i="1"/>
  <c r="AV524" i="1"/>
  <c r="AV201" i="1"/>
  <c r="AV298" i="1"/>
  <c r="AU321" i="1"/>
  <c r="AT386" i="1"/>
  <c r="AU540" i="1"/>
  <c r="AT540" i="1"/>
  <c r="AV540" i="1"/>
  <c r="AU201" i="1"/>
  <c r="AV217" i="1"/>
  <c r="AV386" i="1"/>
  <c r="AT321" i="1"/>
  <c r="AV548" i="1"/>
  <c r="AT548" i="1"/>
  <c r="AU548" i="1"/>
  <c r="AU233" i="1"/>
  <c r="AT419" i="1"/>
  <c r="AT368" i="1"/>
  <c r="AV376" i="1"/>
  <c r="AT329" i="1"/>
  <c r="AV401" i="1"/>
  <c r="AU417" i="1"/>
  <c r="AT318" i="1"/>
  <c r="AU299" i="1"/>
  <c r="AT299" i="1"/>
  <c r="AV299" i="1"/>
  <c r="AV304" i="1"/>
  <c r="AT355" i="1"/>
  <c r="AV355" i="1"/>
  <c r="AU355" i="1"/>
  <c r="AT392" i="1"/>
  <c r="AV392" i="1"/>
  <c r="AU392" i="1"/>
  <c r="AV334" i="1"/>
  <c r="AU323" i="1"/>
  <c r="AV318" i="1"/>
  <c r="AV424" i="1"/>
  <c r="AT424" i="1"/>
  <c r="AU424" i="1"/>
  <c r="AU419" i="1"/>
  <c r="AV417" i="1"/>
  <c r="AV398" i="1"/>
  <c r="AV372" i="1"/>
  <c r="AU337" i="1"/>
  <c r="AV337" i="1"/>
  <c r="AT337" i="1"/>
  <c r="AT311" i="1"/>
  <c r="AV311" i="1"/>
  <c r="AU311" i="1"/>
  <c r="AT305" i="1"/>
  <c r="AU368" i="1"/>
  <c r="AT353" i="1"/>
  <c r="AU353" i="1"/>
  <c r="AV353" i="1"/>
  <c r="AU305" i="1"/>
  <c r="AT411" i="1"/>
  <c r="AU320" i="1"/>
  <c r="AV320" i="1"/>
  <c r="AT320" i="1"/>
  <c r="AU344" i="1"/>
  <c r="AV344" i="1"/>
  <c r="AT344" i="1"/>
  <c r="AU384" i="1"/>
  <c r="AV384" i="1"/>
  <c r="AT384" i="1"/>
  <c r="AT327" i="1"/>
  <c r="AU327" i="1"/>
  <c r="AV327" i="1"/>
  <c r="AU406" i="1"/>
  <c r="AV406" i="1"/>
  <c r="AT406" i="1"/>
  <c r="AV250" i="1"/>
  <c r="AT250" i="1"/>
  <c r="AU411" i="1"/>
  <c r="AV332" i="1"/>
  <c r="AT241" i="1"/>
  <c r="AT342" i="1"/>
  <c r="AT332" i="1"/>
  <c r="AU342" i="1"/>
  <c r="AT394" i="1"/>
  <c r="AU175" i="1"/>
  <c r="AV369" i="1"/>
  <c r="AU394" i="1"/>
  <c r="AU401" i="1"/>
  <c r="AU410" i="1"/>
  <c r="AT410" i="1"/>
  <c r="AV410" i="1"/>
  <c r="AT396" i="1"/>
  <c r="AU396" i="1"/>
  <c r="AV396" i="1"/>
  <c r="AT174" i="1"/>
  <c r="AT229" i="1"/>
  <c r="AV232" i="1"/>
  <c r="AV227" i="1"/>
  <c r="AU227" i="1"/>
  <c r="AT210" i="1"/>
  <c r="AU295" i="1"/>
  <c r="AU168" i="1"/>
  <c r="AV214" i="1"/>
  <c r="AU214" i="1"/>
  <c r="AT436" i="1"/>
  <c r="AU223" i="1"/>
  <c r="AV295" i="1"/>
  <c r="AU436" i="1"/>
  <c r="AT223" i="1"/>
  <c r="AU246" i="1"/>
  <c r="AU369" i="1"/>
  <c r="AU208" i="1"/>
  <c r="AT431" i="1"/>
  <c r="AV228" i="1"/>
  <c r="AT228" i="1"/>
  <c r="AU181" i="1"/>
  <c r="AV181" i="1"/>
  <c r="AT179" i="1"/>
  <c r="AT286" i="1"/>
  <c r="AV249" i="1"/>
  <c r="AV208" i="1"/>
  <c r="AV336" i="1"/>
  <c r="AV286" i="1"/>
  <c r="AV179" i="1"/>
  <c r="AU173" i="1"/>
  <c r="AV431" i="1"/>
  <c r="AT333" i="1"/>
  <c r="AT336" i="1"/>
  <c r="AV195" i="1"/>
  <c r="AV241" i="1"/>
  <c r="AU249" i="1"/>
  <c r="AV236" i="1"/>
  <c r="AV252" i="1"/>
  <c r="AV267" i="1"/>
  <c r="AV173" i="1"/>
  <c r="AV422" i="1"/>
  <c r="AT422" i="1"/>
  <c r="AU422" i="1"/>
  <c r="AT374" i="1"/>
  <c r="AU374" i="1"/>
  <c r="AT379" i="1"/>
  <c r="AU379" i="1"/>
  <c r="AV379" i="1"/>
  <c r="AV188" i="1"/>
  <c r="AT290" i="1"/>
  <c r="AU215" i="1"/>
  <c r="AU258" i="1"/>
  <c r="AU290" i="1"/>
  <c r="AV289" i="1"/>
  <c r="AU188" i="1"/>
  <c r="AV234" i="1"/>
  <c r="AV257" i="1"/>
  <c r="AV229" i="1"/>
  <c r="AU257" i="1"/>
  <c r="AV258" i="1"/>
  <c r="AU333" i="1"/>
  <c r="AU244" i="1"/>
  <c r="AV245" i="1"/>
  <c r="AV288" i="1"/>
  <c r="AV244" i="1"/>
  <c r="AU278" i="1"/>
  <c r="AV190" i="1"/>
  <c r="AT254" i="1"/>
  <c r="AV184" i="1"/>
  <c r="AU234" i="1"/>
  <c r="AU254" i="1"/>
  <c r="AU190" i="1"/>
  <c r="AT288" i="1"/>
  <c r="AV262" i="1"/>
  <c r="AU62" i="1"/>
  <c r="AU200" i="1"/>
  <c r="AT127" i="1"/>
  <c r="AU54" i="1"/>
  <c r="AV200" i="1"/>
  <c r="AU207" i="1"/>
  <c r="AU267" i="1"/>
  <c r="AT282" i="1"/>
  <c r="AU116" i="1"/>
  <c r="AV207" i="1"/>
  <c r="AV213" i="1"/>
  <c r="AU245" i="1"/>
  <c r="AV282" i="1"/>
  <c r="AV54" i="1"/>
  <c r="AU213" i="1"/>
  <c r="AV280" i="1"/>
  <c r="AU280" i="1"/>
  <c r="AV116" i="1"/>
  <c r="AU252" i="1"/>
  <c r="AV275" i="1"/>
  <c r="AU275" i="1"/>
  <c r="AU194" i="1"/>
  <c r="AU272" i="1"/>
  <c r="AU294" i="1"/>
  <c r="AT270" i="1"/>
  <c r="AV270" i="1"/>
  <c r="AU270" i="1"/>
  <c r="AT272" i="1"/>
  <c r="AT231" i="1"/>
  <c r="AU256" i="1"/>
  <c r="AT256" i="1"/>
  <c r="AT172" i="1"/>
  <c r="AV172" i="1"/>
  <c r="AU172" i="1"/>
  <c r="AU285" i="1"/>
  <c r="AT285" i="1"/>
  <c r="AV294" i="1"/>
  <c r="AT274" i="1"/>
  <c r="AU274" i="1"/>
  <c r="AV274" i="1"/>
  <c r="AU206" i="1"/>
  <c r="AT206" i="1"/>
  <c r="AV167" i="1"/>
  <c r="AV175" i="1"/>
  <c r="AU167" i="1"/>
  <c r="AT259" i="1"/>
  <c r="AV231" i="1"/>
  <c r="AV204" i="1"/>
  <c r="AU262" i="1"/>
  <c r="AT243" i="1"/>
  <c r="AV243" i="1"/>
  <c r="AV268" i="1"/>
  <c r="AU268" i="1"/>
  <c r="AV168" i="1"/>
  <c r="AV202" i="1"/>
  <c r="AU204" i="1"/>
  <c r="AT217" i="1"/>
  <c r="AV174" i="1"/>
  <c r="AU191" i="1"/>
  <c r="AU183" i="1"/>
  <c r="AV183" i="1"/>
  <c r="AV199" i="1"/>
  <c r="AU199" i="1"/>
  <c r="AV235" i="1"/>
  <c r="AV276" i="1"/>
  <c r="AU276" i="1"/>
  <c r="AV259" i="1"/>
  <c r="AT202" i="1"/>
  <c r="AV226" i="1"/>
  <c r="AT226" i="1"/>
  <c r="AV251" i="1"/>
  <c r="AT251" i="1"/>
  <c r="AU251" i="1"/>
  <c r="AU235" i="1"/>
  <c r="AV191" i="1"/>
  <c r="AU281" i="1"/>
  <c r="AV281" i="1"/>
  <c r="AT281" i="1"/>
  <c r="AV253" i="1"/>
  <c r="AT242" i="1"/>
  <c r="AT219" i="1"/>
  <c r="AV219" i="1"/>
  <c r="AU292" i="1"/>
  <c r="AV194" i="1"/>
  <c r="AT170" i="1"/>
  <c r="AV215" i="1"/>
  <c r="AU253" i="1"/>
  <c r="AT278" i="1"/>
  <c r="AU287" i="1"/>
  <c r="AT287" i="1"/>
  <c r="AT277" i="1"/>
  <c r="AU277" i="1"/>
  <c r="AV277" i="1"/>
  <c r="AU185" i="1"/>
  <c r="AV185" i="1"/>
  <c r="AT289" i="1"/>
  <c r="AV170" i="1"/>
  <c r="AT237" i="1"/>
  <c r="AU237" i="1"/>
  <c r="AV292" i="1"/>
  <c r="AT177" i="1"/>
  <c r="AV177" i="1"/>
  <c r="AU283" i="1"/>
  <c r="AU211" i="1"/>
  <c r="AT296" i="1"/>
  <c r="AV296" i="1"/>
  <c r="AT205" i="1"/>
  <c r="AU205" i="1"/>
  <c r="AU216" i="1"/>
  <c r="AT216" i="1"/>
  <c r="AT225" i="1"/>
  <c r="AU225" i="1"/>
  <c r="AU242" i="1"/>
  <c r="AV283" i="1"/>
  <c r="AV211" i="1"/>
  <c r="AT198" i="1"/>
  <c r="AV198" i="1"/>
  <c r="AU198" i="1"/>
  <c r="AT169" i="1"/>
  <c r="AV169" i="1"/>
  <c r="AU169" i="1"/>
  <c r="AU63" i="1"/>
  <c r="AV205" i="1"/>
  <c r="AU266" i="1"/>
  <c r="AV266" i="1"/>
  <c r="AT176" i="1"/>
  <c r="AV176" i="1"/>
  <c r="AU176" i="1"/>
  <c r="AU140" i="1"/>
  <c r="AU260" i="1"/>
  <c r="AT99" i="1"/>
  <c r="AU47" i="1"/>
  <c r="AU127" i="1"/>
  <c r="AT302" i="1"/>
  <c r="AT134" i="1"/>
  <c r="AT164" i="1"/>
  <c r="AU134" i="1"/>
  <c r="AV164" i="1"/>
  <c r="AT47" i="1"/>
  <c r="AT69" i="1"/>
  <c r="AT135" i="1"/>
  <c r="AU69" i="1"/>
  <c r="AV302" i="1"/>
  <c r="AT297" i="1"/>
  <c r="AV163" i="1"/>
  <c r="AV63" i="1"/>
  <c r="AT163" i="1"/>
  <c r="AV260" i="1"/>
  <c r="AV297" i="1"/>
  <c r="AT291" i="1"/>
  <c r="AV291" i="1"/>
  <c r="AU135" i="1"/>
  <c r="AT53" i="1"/>
  <c r="AT261" i="1"/>
  <c r="AU261" i="1"/>
  <c r="AV261" i="1"/>
  <c r="AT265" i="1"/>
  <c r="AU265" i="1"/>
  <c r="AV265" i="1"/>
  <c r="AU221" i="1"/>
  <c r="AV221" i="1"/>
  <c r="AU189" i="1"/>
  <c r="AV189" i="1"/>
  <c r="AU239" i="1"/>
  <c r="AT239" i="1"/>
  <c r="AT87" i="1"/>
  <c r="AT86" i="1"/>
  <c r="AV123" i="1"/>
  <c r="AU86" i="1"/>
  <c r="AT153" i="1"/>
  <c r="AT144" i="1"/>
  <c r="AT119" i="1"/>
  <c r="AU153" i="1"/>
  <c r="AU123" i="1"/>
  <c r="AU119" i="1"/>
  <c r="AU48" i="1"/>
  <c r="AV124" i="1"/>
  <c r="AU124" i="1"/>
  <c r="AU104" i="1"/>
  <c r="AU103" i="1"/>
  <c r="AV46" i="1"/>
  <c r="AT103" i="1"/>
  <c r="AT70" i="1"/>
  <c r="AU70" i="1"/>
  <c r="AT79" i="1"/>
  <c r="AU53" i="1"/>
  <c r="AU67" i="1"/>
  <c r="AV67" i="1"/>
  <c r="AT159" i="1"/>
  <c r="AT152" i="1"/>
  <c r="AU81" i="1"/>
  <c r="AU159" i="1"/>
  <c r="AU99" i="1"/>
  <c r="AU128" i="1"/>
  <c r="AU57" i="1"/>
  <c r="AU106" i="1"/>
  <c r="AU152" i="1"/>
  <c r="AV57" i="1"/>
  <c r="AV128" i="1"/>
  <c r="AT118" i="1"/>
  <c r="AU118" i="1"/>
  <c r="AT48" i="1"/>
  <c r="AV104" i="1"/>
  <c r="AU111" i="1"/>
  <c r="AT31" i="1"/>
  <c r="AU78" i="1"/>
  <c r="AT62" i="1"/>
  <c r="AT68" i="1"/>
  <c r="AT130" i="1"/>
  <c r="AU146" i="1"/>
  <c r="AU114" i="1"/>
  <c r="AV113" i="1"/>
  <c r="AT146" i="1"/>
  <c r="AU132" i="1"/>
  <c r="AU144" i="1"/>
  <c r="AU95" i="1"/>
  <c r="AU130" i="1"/>
  <c r="AV132" i="1"/>
  <c r="AU64" i="1"/>
  <c r="AT90" i="1"/>
  <c r="AU31" i="1"/>
  <c r="AT95" i="1"/>
  <c r="AU90" i="1"/>
  <c r="AT78" i="1"/>
  <c r="AT111" i="1"/>
  <c r="AT140" i="1"/>
  <c r="AT64" i="1"/>
  <c r="AV160" i="1"/>
  <c r="AU79" i="1"/>
  <c r="AT125" i="1"/>
  <c r="AU125" i="1"/>
  <c r="AU155" i="1"/>
  <c r="AU160" i="1"/>
  <c r="AU46" i="1"/>
  <c r="AU113" i="1"/>
  <c r="AU68" i="1"/>
  <c r="AU59" i="1"/>
  <c r="AU52" i="1"/>
  <c r="AT52" i="1"/>
  <c r="AT32" i="1"/>
  <c r="AU73" i="1"/>
  <c r="AT136" i="1"/>
  <c r="AU74" i="1"/>
  <c r="AT73" i="1"/>
  <c r="AU32" i="1"/>
  <c r="AT94" i="1"/>
  <c r="AV156" i="1"/>
  <c r="AT120" i="1"/>
  <c r="AT102" i="1"/>
  <c r="AT106" i="1"/>
  <c r="AV120" i="1"/>
  <c r="AU122" i="1"/>
  <c r="AU94" i="1"/>
  <c r="AT122" i="1"/>
  <c r="AV150" i="1"/>
  <c r="AT71" i="1"/>
  <c r="AU96" i="1"/>
  <c r="AT88" i="1"/>
  <c r="AV71" i="1"/>
  <c r="AU88" i="1"/>
  <c r="AT150" i="1"/>
  <c r="AV96" i="1"/>
  <c r="AU102" i="1"/>
  <c r="AT114" i="1"/>
  <c r="AV87" i="1"/>
  <c r="AU126" i="1"/>
  <c r="AT81" i="1"/>
  <c r="AV136" i="1"/>
  <c r="AU55" i="1"/>
  <c r="AV55" i="1"/>
  <c r="AT60" i="1"/>
  <c r="AV137" i="1"/>
  <c r="AU137" i="1"/>
  <c r="AV92" i="1"/>
  <c r="AU139" i="1"/>
  <c r="AT139" i="1"/>
  <c r="AT59" i="1"/>
  <c r="AT162" i="1"/>
  <c r="AV155" i="1"/>
  <c r="AU162" i="1"/>
  <c r="AT74" i="1"/>
  <c r="AT91" i="1"/>
  <c r="AV91" i="1"/>
  <c r="AU84" i="1"/>
  <c r="AT110" i="1"/>
  <c r="AU143" i="1"/>
  <c r="AV76" i="1"/>
  <c r="AV100" i="1"/>
  <c r="AU107" i="1"/>
  <c r="AU66" i="1"/>
  <c r="AT66" i="1"/>
  <c r="AV66" i="1"/>
  <c r="AU83" i="1"/>
  <c r="AV83" i="1"/>
  <c r="AT83" i="1"/>
  <c r="AU110" i="1"/>
  <c r="AT154" i="1"/>
  <c r="AU60" i="1"/>
  <c r="AT98" i="1"/>
  <c r="AV98" i="1"/>
  <c r="AU98" i="1"/>
  <c r="AU154" i="1"/>
  <c r="AU92" i="1"/>
  <c r="AV147" i="1"/>
  <c r="AT147" i="1"/>
  <c r="AU147" i="1"/>
  <c r="AU115" i="1"/>
  <c r="AT115" i="1"/>
  <c r="AT16" i="1"/>
  <c r="AT158" i="1"/>
  <c r="AV84" i="1"/>
  <c r="AV107" i="1"/>
  <c r="AT58" i="1"/>
  <c r="AT143" i="1"/>
  <c r="AU158" i="1"/>
  <c r="AU91" i="1"/>
  <c r="AT50" i="1"/>
  <c r="AV50" i="1"/>
  <c r="AU100" i="1"/>
  <c r="AU58" i="1"/>
  <c r="AT131" i="1"/>
  <c r="AV131" i="1"/>
  <c r="AT75" i="1"/>
  <c r="AV75" i="1"/>
  <c r="AV133" i="1"/>
  <c r="AU133" i="1"/>
  <c r="AT45" i="1"/>
  <c r="AV108" i="1"/>
  <c r="AU45" i="1"/>
  <c r="AV141" i="1"/>
  <c r="AU141" i="1"/>
  <c r="AT126" i="1"/>
  <c r="AU108" i="1"/>
  <c r="AV157" i="1"/>
  <c r="AU157" i="1"/>
  <c r="AT157" i="1"/>
  <c r="AV85" i="1"/>
  <c r="AT85" i="1"/>
  <c r="AU85" i="1"/>
  <c r="AT61" i="1"/>
  <c r="AU76" i="1"/>
  <c r="AV148" i="1"/>
  <c r="AV117" i="1"/>
  <c r="AU117" i="1"/>
  <c r="AU61" i="1"/>
  <c r="AV142" i="1"/>
  <c r="AU142" i="1"/>
  <c r="AV149" i="1"/>
  <c r="AT149" i="1"/>
  <c r="AU149" i="1"/>
  <c r="AU156" i="1"/>
  <c r="AV101" i="1"/>
  <c r="AU101" i="1"/>
  <c r="AT101" i="1"/>
  <c r="AV109" i="1"/>
  <c r="AT109" i="1"/>
  <c r="AU109" i="1"/>
  <c r="AV77" i="1"/>
  <c r="AU77" i="1"/>
  <c r="AT77" i="1"/>
  <c r="AV93" i="1"/>
  <c r="AU93" i="1"/>
  <c r="AU148" i="1"/>
  <c r="AV51" i="1"/>
  <c r="AT51" i="1"/>
  <c r="AU51" i="1"/>
  <c r="AV97" i="1"/>
  <c r="AT97" i="1"/>
  <c r="AU97" i="1"/>
  <c r="AU161" i="1"/>
  <c r="AT161" i="1"/>
  <c r="AV161" i="1"/>
  <c r="AT105" i="1"/>
  <c r="AU105" i="1"/>
  <c r="AV105" i="1"/>
  <c r="AU49" i="1"/>
  <c r="AV49" i="1"/>
  <c r="AT49" i="1"/>
  <c r="AV112" i="1"/>
  <c r="AU112" i="1"/>
  <c r="AT112" i="1"/>
  <c r="AV56" i="1"/>
  <c r="AT56" i="1"/>
  <c r="AU56" i="1"/>
  <c r="AU121" i="1"/>
  <c r="AT121" i="1"/>
  <c r="AV121" i="1"/>
  <c r="AU65" i="1"/>
  <c r="AV65" i="1"/>
  <c r="AT65" i="1"/>
  <c r="AV129" i="1"/>
  <c r="AU129" i="1"/>
  <c r="AT129" i="1"/>
  <c r="AT72" i="1"/>
  <c r="AV72" i="1"/>
  <c r="AU72" i="1"/>
  <c r="AV138" i="1"/>
  <c r="AT138" i="1"/>
  <c r="AU138" i="1"/>
  <c r="AU80" i="1"/>
  <c r="AT80" i="1"/>
  <c r="AV80" i="1"/>
  <c r="AU145" i="1"/>
  <c r="AT145" i="1"/>
  <c r="AV145" i="1"/>
  <c r="AT89" i="1"/>
  <c r="AU89" i="1"/>
  <c r="AV89" i="1"/>
  <c r="AV151" i="1"/>
  <c r="AU151" i="1"/>
  <c r="AT151" i="1"/>
  <c r="AU16" i="1"/>
  <c r="AT24" i="1"/>
  <c r="AU30" i="1"/>
  <c r="AT30" i="1"/>
  <c r="AU5" i="1"/>
  <c r="AT5" i="1"/>
  <c r="AV24" i="1"/>
  <c r="AV2" i="1"/>
  <c r="AT18" i="1"/>
  <c r="AV18" i="1"/>
  <c r="AT2" i="1"/>
  <c r="AV38" i="1"/>
  <c r="AU38" i="1"/>
  <c r="AV8" i="1"/>
  <c r="AU6" i="1"/>
  <c r="AV39" i="1"/>
  <c r="AU39" i="1"/>
  <c r="AV40" i="1"/>
  <c r="AU15" i="1"/>
  <c r="AT14" i="1"/>
  <c r="AT6" i="1"/>
  <c r="AT3" i="1"/>
  <c r="AU40" i="1"/>
  <c r="AU3" i="1"/>
  <c r="AU22" i="1"/>
  <c r="AV22" i="1"/>
  <c r="AT33" i="1"/>
  <c r="AU33" i="1"/>
  <c r="AV33" i="1"/>
  <c r="AT4" i="1"/>
  <c r="AU8" i="1"/>
  <c r="AU4" i="1"/>
  <c r="AT15" i="1"/>
  <c r="AT22" i="1"/>
  <c r="AU12" i="1"/>
  <c r="AU14" i="1"/>
  <c r="AU17" i="1"/>
  <c r="AV17" i="1"/>
  <c r="AT17" i="1"/>
  <c r="AV12" i="1"/>
  <c r="AU9" i="1"/>
  <c r="AV9" i="1"/>
  <c r="AT9" i="1"/>
  <c r="AV23" i="1"/>
  <c r="AU23" i="1"/>
  <c r="AT23" i="1"/>
  <c r="AU34" i="1"/>
  <c r="AT34" i="1"/>
  <c r="AV34" i="1"/>
  <c r="Z29" i="1"/>
  <c r="Z7" i="1"/>
  <c r="Z19" i="1"/>
  <c r="Z41" i="1"/>
  <c r="Z42" i="1"/>
  <c r="Z43" i="1"/>
  <c r="Z44" i="1"/>
  <c r="AA29" i="1"/>
  <c r="W29" i="1" s="1"/>
  <c r="AA7" i="1"/>
  <c r="W7" i="1" s="1"/>
  <c r="AA19" i="1"/>
  <c r="W19" i="1" s="1"/>
  <c r="AA41" i="1"/>
  <c r="AS41" i="1" s="1"/>
  <c r="AA42" i="1"/>
  <c r="AS42" i="1" s="1"/>
  <c r="AA43" i="1"/>
  <c r="AS43" i="1" s="1"/>
  <c r="AA44" i="1"/>
  <c r="AS44" i="1" s="1"/>
  <c r="AB29" i="1"/>
  <c r="AB7" i="1"/>
  <c r="AB19" i="1"/>
  <c r="AB41" i="1"/>
  <c r="AB42" i="1"/>
  <c r="AB43" i="1"/>
  <c r="AB44" i="1"/>
  <c r="AC29" i="1"/>
  <c r="AD29" i="1" s="1"/>
  <c r="AC7" i="1"/>
  <c r="AD7" i="1" s="1"/>
  <c r="AC19" i="1"/>
  <c r="AD19" i="1" s="1"/>
  <c r="AC41" i="1"/>
  <c r="AD41" i="1" s="1"/>
  <c r="AC42" i="1"/>
  <c r="AD42" i="1" s="1"/>
  <c r="AC43" i="1"/>
  <c r="AD43" i="1" s="1"/>
  <c r="AC44" i="1"/>
  <c r="AD44" i="1" s="1"/>
  <c r="AE29" i="1"/>
  <c r="AE7" i="1"/>
  <c r="AE19" i="1"/>
  <c r="AE41" i="1"/>
  <c r="AE42" i="1"/>
  <c r="AE43" i="1"/>
  <c r="AE44" i="1"/>
  <c r="AG29" i="1"/>
  <c r="AG7" i="1"/>
  <c r="AG19" i="1"/>
  <c r="AG41" i="1"/>
  <c r="AG42" i="1"/>
  <c r="AG43" i="1"/>
  <c r="AG44" i="1"/>
  <c r="AJ44" i="1" s="1"/>
  <c r="AL29" i="1"/>
  <c r="AP29" i="1" s="1"/>
  <c r="AL7" i="1"/>
  <c r="AP7" i="1" s="1"/>
  <c r="AL19" i="1"/>
  <c r="AP19" i="1" s="1"/>
  <c r="AL41" i="1"/>
  <c r="AP41" i="1" s="1"/>
  <c r="AL42" i="1"/>
  <c r="AM42" i="1" s="1"/>
  <c r="AL43" i="1"/>
  <c r="AP43" i="1" s="1"/>
  <c r="AL44" i="1"/>
  <c r="AP44" i="1" s="1"/>
  <c r="AN29" i="1"/>
  <c r="AO29" i="1" s="1"/>
  <c r="AN7" i="1"/>
  <c r="AO7" i="1" s="1"/>
  <c r="AN19" i="1"/>
  <c r="AO19" i="1" s="1"/>
  <c r="AN41" i="1"/>
  <c r="AO41" i="1" s="1"/>
  <c r="AN42" i="1"/>
  <c r="AO42" i="1" s="1"/>
  <c r="AN43" i="1"/>
  <c r="AO43" i="1" s="1"/>
  <c r="AN44" i="1"/>
  <c r="AO44" i="1" s="1"/>
  <c r="AQ29" i="1"/>
  <c r="AR29" i="1" s="1"/>
  <c r="AQ7" i="1"/>
  <c r="AR7" i="1" s="1"/>
  <c r="AQ19" i="1"/>
  <c r="AR19" i="1" s="1"/>
  <c r="AQ41" i="1"/>
  <c r="AR41" i="1" s="1"/>
  <c r="AQ42" i="1"/>
  <c r="AR42" i="1" s="1"/>
  <c r="AQ43" i="1"/>
  <c r="AR43" i="1" s="1"/>
  <c r="AQ44" i="1"/>
  <c r="AR44" i="1" s="1"/>
  <c r="AW29" i="1"/>
  <c r="AF29" i="1" s="1"/>
  <c r="AW7" i="1"/>
  <c r="AF7" i="1" s="1"/>
  <c r="AW19" i="1"/>
  <c r="AF19" i="1" s="1"/>
  <c r="AW41" i="1"/>
  <c r="AX41" i="1" s="1"/>
  <c r="AW42" i="1"/>
  <c r="AX42" i="1" s="1"/>
  <c r="AW43" i="1"/>
  <c r="AX43" i="1" s="1"/>
  <c r="AW44" i="1"/>
  <c r="BA44" i="1" s="1"/>
  <c r="AY29" i="1"/>
  <c r="AZ29" i="1" s="1"/>
  <c r="AY7" i="1"/>
  <c r="AZ7" i="1" s="1"/>
  <c r="AY19" i="1"/>
  <c r="AZ19" i="1" s="1"/>
  <c r="AY41" i="1"/>
  <c r="AZ41" i="1" s="1"/>
  <c r="AY42" i="1"/>
  <c r="AZ42" i="1" s="1"/>
  <c r="AY43" i="1"/>
  <c r="AZ43" i="1" s="1"/>
  <c r="AY44" i="1"/>
  <c r="AZ44" i="1" s="1"/>
  <c r="BE29" i="1"/>
  <c r="BE7" i="1"/>
  <c r="BE19" i="1"/>
  <c r="BE41" i="1"/>
  <c r="BE42" i="1"/>
  <c r="BE43" i="1"/>
  <c r="BE44" i="1"/>
  <c r="AI19" i="1" l="1"/>
  <c r="AJ19" i="1"/>
  <c r="AI7" i="1"/>
  <c r="AJ7" i="1"/>
  <c r="AI29" i="1"/>
  <c r="AJ29" i="1"/>
  <c r="AK43" i="1"/>
  <c r="AJ43" i="1"/>
  <c r="AK42" i="1"/>
  <c r="AJ42" i="1"/>
  <c r="AI41" i="1"/>
  <c r="AJ41" i="1"/>
  <c r="BA29" i="1"/>
  <c r="AX29" i="1"/>
  <c r="BA19" i="1"/>
  <c r="BA7" i="1"/>
  <c r="BA41" i="1"/>
  <c r="AX7" i="1"/>
  <c r="AM44" i="1"/>
  <c r="BA43" i="1"/>
  <c r="AX19" i="1"/>
  <c r="AP42" i="1"/>
  <c r="AM43" i="1"/>
  <c r="AS7" i="1"/>
  <c r="AU7" i="1" s="1"/>
  <c r="AM41" i="1"/>
  <c r="AH19" i="1"/>
  <c r="X44" i="1"/>
  <c r="X29" i="1"/>
  <c r="AS19" i="1"/>
  <c r="AV19" i="1" s="1"/>
  <c r="AS29" i="1"/>
  <c r="AU29" i="1" s="1"/>
  <c r="X19" i="1"/>
  <c r="X7" i="1"/>
  <c r="X42" i="1"/>
  <c r="BA42" i="1"/>
  <c r="X41" i="1"/>
  <c r="W44" i="1"/>
  <c r="W43" i="1"/>
  <c r="W42" i="1"/>
  <c r="W41" i="1"/>
  <c r="X43" i="1"/>
  <c r="AK41" i="1"/>
  <c r="AH42" i="1"/>
  <c r="AF42" i="1"/>
  <c r="AH43" i="1"/>
  <c r="AH41" i="1"/>
  <c r="AI44" i="1"/>
  <c r="AI43" i="1"/>
  <c r="AK44" i="1"/>
  <c r="AI42" i="1"/>
  <c r="AH44" i="1"/>
  <c r="AF44" i="1"/>
  <c r="AF43" i="1"/>
  <c r="AV44" i="1"/>
  <c r="AU44" i="1"/>
  <c r="AT44" i="1"/>
  <c r="AU42" i="1"/>
  <c r="AT42" i="1"/>
  <c r="AV42" i="1"/>
  <c r="AV43" i="1"/>
  <c r="AU43" i="1"/>
  <c r="AT43" i="1"/>
  <c r="AU41" i="1"/>
  <c r="AT41" i="1"/>
  <c r="AV41" i="1"/>
  <c r="AM19" i="1"/>
  <c r="AH7" i="1"/>
  <c r="AF41" i="1"/>
  <c r="AM7" i="1"/>
  <c r="AH29" i="1"/>
  <c r="AM29" i="1"/>
  <c r="AK19" i="1"/>
  <c r="AX44" i="1"/>
  <c r="AK7" i="1"/>
  <c r="AK29" i="1"/>
  <c r="AT29" i="1" l="1"/>
  <c r="AV7" i="1"/>
  <c r="AT7" i="1"/>
  <c r="AV29" i="1"/>
  <c r="AU19" i="1"/>
  <c r="AT19" i="1"/>
  <c r="AC67" i="28" l="1"/>
  <c r="AC66" i="28"/>
  <c r="AC65" i="28"/>
  <c r="AC64" i="28"/>
  <c r="AC63" i="28"/>
  <c r="AC62" i="28"/>
  <c r="T190" i="18"/>
  <c r="T189" i="18"/>
  <c r="T188" i="18"/>
  <c r="T187" i="18"/>
  <c r="T186" i="18"/>
  <c r="T185" i="18"/>
  <c r="C65" i="18"/>
  <c r="AM195" i="18"/>
  <c r="L185" i="18"/>
  <c r="G206" i="18"/>
  <c r="C185" i="18"/>
  <c r="L205" i="18"/>
  <c r="G137" i="18"/>
  <c r="S80" i="18"/>
  <c r="AD184" i="18"/>
  <c r="AM206" i="18"/>
  <c r="C125" i="18"/>
  <c r="S107" i="18"/>
  <c r="S124" i="18"/>
  <c r="S225" i="18"/>
  <c r="S205" i="18"/>
  <c r="G94" i="18"/>
  <c r="S94" i="18"/>
  <c r="G148" i="18"/>
  <c r="G108" i="18"/>
  <c r="L42" i="18"/>
  <c r="L4" i="3" l="1"/>
  <c r="L125" i="18"/>
  <c r="G30" i="18"/>
  <c r="L18" i="18"/>
  <c r="C5" i="18"/>
  <c r="G18" i="1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99F6260-4EA1-498C-9781-AD12DEC847BE}" name="Connection" type="104" refreshedVersion="0" background="1">
    <extLst>
      <ext xmlns:x15="http://schemas.microsoft.com/office/spreadsheetml/2010/11/main" uri="{DE250136-89BD-433C-8126-D09CA5730AF9}">
        <x15:connection id="Range"/>
      </ext>
    </extLst>
  </connection>
  <connection id="2" xr16:uid="{59878134-579F-4C3E-8F04-4DD4DFE06345}" name="Connection1" type="104" refreshedVersion="0" background="1">
    <extLst>
      <ext xmlns:x15="http://schemas.microsoft.com/office/spreadsheetml/2010/11/main" uri="{DE250136-89BD-433C-8126-D09CA5730AF9}">
        <x15:connection id="Range 1"/>
      </ext>
    </extLst>
  </connection>
  <connection id="3" xr16:uid="{DE04408B-367F-4985-84F0-FFF4CB776DCC}" name="Connection10" type="104" refreshedVersion="0" background="1">
    <extLst>
      <ext xmlns:x15="http://schemas.microsoft.com/office/spreadsheetml/2010/11/main" uri="{DE250136-89BD-433C-8126-D09CA5730AF9}">
        <x15:connection id="Range 6"/>
      </ext>
    </extLst>
  </connection>
  <connection id="4" xr16:uid="{3DF24CD4-8884-4EEE-9DDE-23EC0B7CB2B9}" name="Connection11" type="104" refreshedVersion="0" background="1">
    <extLst>
      <ext xmlns:x15="http://schemas.microsoft.com/office/spreadsheetml/2010/11/main" uri="{DE250136-89BD-433C-8126-D09CA5730AF9}">
        <x15:connection id="Range 3"/>
      </ext>
    </extLst>
  </connection>
  <connection id="5" xr16:uid="{2EDD9E72-1FB7-495E-A854-93B0DEC8942E}" name="Connection12" type="104" refreshedVersion="0" background="1">
    <extLst>
      <ext xmlns:x15="http://schemas.microsoft.com/office/spreadsheetml/2010/11/main" uri="{DE250136-89BD-433C-8126-D09CA5730AF9}">
        <x15:connection id="Range 7"/>
      </ext>
    </extLst>
  </connection>
  <connection id="6" xr16:uid="{49C51384-BA12-4070-800C-F4F6EECBEC7C}" name="Connection13" type="104" refreshedVersion="0" background="1">
    <extLst>
      <ext xmlns:x15="http://schemas.microsoft.com/office/spreadsheetml/2010/11/main" uri="{DE250136-89BD-433C-8126-D09CA5730AF9}">
        <x15:connection id="Range 8"/>
      </ext>
    </extLst>
  </connection>
  <connection id="7" xr16:uid="{0E680941-8B44-4D5A-ACC3-87E77BB32906}" name="Connection14" type="104" refreshedVersion="0" background="1">
    <extLst>
      <ext xmlns:x15="http://schemas.microsoft.com/office/spreadsheetml/2010/11/main" uri="{DE250136-89BD-433C-8126-D09CA5730AF9}">
        <x15:connection id="Range 2"/>
      </ext>
    </extLst>
  </connection>
  <connection id="8" xr16:uid="{B2A42638-6429-4FA4-B962-D7288FED971D}" name="Connection15" type="104" refreshedVersion="0" background="1">
    <extLst>
      <ext xmlns:x15="http://schemas.microsoft.com/office/spreadsheetml/2010/11/main" uri="{DE250136-89BD-433C-8126-D09CA5730AF9}">
        <x15:connection id="Range 4"/>
      </ext>
    </extLst>
  </connection>
  <connection id="9" xr16:uid="{E9A22587-9178-40E4-989E-2ACC2256DC93}" name="Connection16" type="104" refreshedVersion="0" background="1">
    <extLst>
      <ext xmlns:x15="http://schemas.microsoft.com/office/spreadsheetml/2010/11/main" uri="{DE250136-89BD-433C-8126-D09CA5730AF9}">
        <x15:connection id="Range 6"/>
      </ext>
    </extLst>
  </connection>
  <connection id="10" xr16:uid="{C59EFC0B-6523-47F7-A856-B367E1B44B6E}" name="Connection17" type="104" refreshedVersion="0" background="1">
    <extLst>
      <ext xmlns:x15="http://schemas.microsoft.com/office/spreadsheetml/2010/11/main" uri="{DE250136-89BD-433C-8126-D09CA5730AF9}">
        <x15:connection id="Range 3"/>
      </ext>
    </extLst>
  </connection>
  <connection id="11" xr16:uid="{7026AC68-6730-4CBF-BE8F-A2FA86A1CA23}" name="Connection18" type="104" refreshedVersion="0" background="1">
    <extLst>
      <ext xmlns:x15="http://schemas.microsoft.com/office/spreadsheetml/2010/11/main" uri="{DE250136-89BD-433C-8126-D09CA5730AF9}">
        <x15:connection id="Range 7"/>
      </ext>
    </extLst>
  </connection>
  <connection id="12" xr16:uid="{4D77A264-23BC-4E66-BA9D-FF9B225CBDC9}" name="Connection19" type="104" refreshedVersion="0" background="1">
    <extLst>
      <ext xmlns:x15="http://schemas.microsoft.com/office/spreadsheetml/2010/11/main" uri="{DE250136-89BD-433C-8126-D09CA5730AF9}">
        <x15:connection id="Range 8"/>
      </ext>
    </extLst>
  </connection>
  <connection id="13" xr16:uid="{0C7314D2-0AEB-4D54-B3AD-561F067320D5}" name="Connection2" type="104" refreshedVersion="0" background="1">
    <extLst>
      <ext xmlns:x15="http://schemas.microsoft.com/office/spreadsheetml/2010/11/main" uri="{DE250136-89BD-433C-8126-D09CA5730AF9}">
        <x15:connection id="Range"/>
      </ext>
    </extLst>
  </connection>
  <connection id="14" xr16:uid="{F036AA88-6323-4F29-9678-7A969AE5232D}" name="Connection20" type="104" refreshedVersion="0" background="1">
    <extLst>
      <ext xmlns:x15="http://schemas.microsoft.com/office/spreadsheetml/2010/11/main" uri="{DE250136-89BD-433C-8126-D09CA5730AF9}">
        <x15:connection id="Range 2"/>
      </ext>
    </extLst>
  </connection>
  <connection id="15" xr16:uid="{9B97045F-4D39-480F-B6AD-A6855C5D5A41}" name="Connection3" type="104" refreshedVersion="0" background="1">
    <extLst>
      <ext xmlns:x15="http://schemas.microsoft.com/office/spreadsheetml/2010/11/main" uri="{DE250136-89BD-433C-8126-D09CA5730AF9}">
        <x15:connection id="Range 1"/>
      </ext>
    </extLst>
  </connection>
  <connection id="16" xr16:uid="{5368D48E-F190-4278-84E7-B4EF278EFDD8}" name="Connection36" type="104" refreshedVersion="0" background="1">
    <extLst>
      <ext xmlns:x15="http://schemas.microsoft.com/office/spreadsheetml/2010/11/main" uri="{DE250136-89BD-433C-8126-D09CA5730AF9}">
        <x15:connection id="Range 4"/>
      </ext>
    </extLst>
  </connection>
  <connection id="17" xr16:uid="{F400B6E8-0E08-4A5D-B127-6F1EF7759E06}" name="Connection38" type="104" refreshedVersion="0" background="1">
    <extLst>
      <ext xmlns:x15="http://schemas.microsoft.com/office/spreadsheetml/2010/11/main" uri="{DE250136-89BD-433C-8126-D09CA5730AF9}">
        <x15:connection id="Range 3"/>
      </ext>
    </extLst>
  </connection>
  <connection id="18" xr16:uid="{AC632ED8-BACE-4BC3-BF7A-2D4FDF9A694B}" name="Connection39" type="104" refreshedVersion="0" background="1">
    <extLst>
      <ext xmlns:x15="http://schemas.microsoft.com/office/spreadsheetml/2010/11/main" uri="{DE250136-89BD-433C-8126-D09CA5730AF9}">
        <x15:connection id="Range 7"/>
      </ext>
    </extLst>
  </connection>
  <connection id="19" xr16:uid="{CE3A1078-AD2C-4D26-A285-1D568D78FF3D}" name="Connection4" type="104" refreshedVersion="0" background="1">
    <extLst>
      <ext xmlns:x15="http://schemas.microsoft.com/office/spreadsheetml/2010/11/main" uri="{DE250136-89BD-433C-8126-D09CA5730AF9}">
        <x15:connection id="Range 4"/>
      </ext>
    </extLst>
  </connection>
  <connection id="20" xr16:uid="{4A0C2D49-2BA4-4286-84A3-7CC15930D6F0}" name="Connection40" type="104" refreshedVersion="0" background="1">
    <extLst>
      <ext xmlns:x15="http://schemas.microsoft.com/office/spreadsheetml/2010/11/main" uri="{DE250136-89BD-433C-8126-D09CA5730AF9}">
        <x15:connection id="Range 8"/>
      </ext>
    </extLst>
  </connection>
  <connection id="21" xr16:uid="{D9E1D790-B010-4E08-B455-267970C6CF55}" name="Connection5" type="104" refreshedVersion="0" background="1">
    <extLst>
      <ext xmlns:x15="http://schemas.microsoft.com/office/spreadsheetml/2010/11/main" uri="{DE250136-89BD-433C-8126-D09CA5730AF9}">
        <x15:connection id="Range 4"/>
      </ext>
    </extLst>
  </connection>
  <connection id="22" xr16:uid="{706D2753-01B2-4578-B1ED-F14185C635C9}" name="Connection6" type="104" refreshedVersion="0" background="1">
    <extLst>
      <ext xmlns:x15="http://schemas.microsoft.com/office/spreadsheetml/2010/11/main" uri="{DE250136-89BD-433C-8126-D09CA5730AF9}">
        <x15:connection id="Range 6"/>
      </ext>
    </extLst>
  </connection>
  <connection id="23" xr16:uid="{3AB0A3C1-8B48-4428-A3CD-39F71D8717AE}" name="Connection7" type="104" refreshedVersion="0" background="1">
    <extLst>
      <ext xmlns:x15="http://schemas.microsoft.com/office/spreadsheetml/2010/11/main" uri="{DE250136-89BD-433C-8126-D09CA5730AF9}">
        <x15:connection id="Range 3"/>
      </ext>
    </extLst>
  </connection>
  <connection id="24" xr16:uid="{009514D9-713A-4FCC-AB10-D9C114EE8D6D}" name="Connection8" type="104" refreshedVersion="0" background="1">
    <extLst>
      <ext xmlns:x15="http://schemas.microsoft.com/office/spreadsheetml/2010/11/main" uri="{DE250136-89BD-433C-8126-D09CA5730AF9}">
        <x15:connection id="Range 7"/>
      </ext>
    </extLst>
  </connection>
  <connection id="25" xr16:uid="{F159A946-20FF-4744-8FDF-7D575B0965A1}" name="Connection9" type="104" refreshedVersion="0" background="1">
    <extLst>
      <ext xmlns:x15="http://schemas.microsoft.com/office/spreadsheetml/2010/11/main" uri="{DE250136-89BD-433C-8126-D09CA5730AF9}">
        <x15:connection id="Range 8"/>
      </ext>
    </extLst>
  </connection>
  <connection id="26" xr16:uid="{85E60946-2C28-4F59-9807-FEBF0282C1E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7" xr16:uid="{0D367F79-BFF0-4216-83CA-2950E7699DE2}" keepAlive="1" name="ThisWorkbookDataModel1"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8" xr16:uid="{E89A76B3-D76F-4F73-84D9-ECB123681352}" name="WorksheetConnection_MEDIAS (2)!$A$1:$K$100" type="102" refreshedVersion="8" minRefreshableVersion="5" saveData="1">
    <extLst>
      <ext xmlns:x15="http://schemas.microsoft.com/office/spreadsheetml/2010/11/main" uri="{DE250136-89BD-433C-8126-D09CA5730AF9}">
        <x15:connection id="Range" autoDelete="1">
          <x15:rangePr sourceName="_xlcn.WorksheetConnection_MEDIAS2A1K1001"/>
        </x15:connection>
      </ext>
    </extLst>
  </connection>
  <connection id="29" xr16:uid="{CD7AC22D-0786-44B5-B8AC-B8E538387AC6}" name="WorksheetConnection_MEDIAS (2)!$A:$L" type="102" refreshedVersion="8" minRefreshableVersion="5">
    <extLst>
      <ext xmlns:x15="http://schemas.microsoft.com/office/spreadsheetml/2010/11/main" uri="{DE250136-89BD-433C-8126-D09CA5730AF9}">
        <x15:connection id="Range 2" autoDelete="1">
          <x15:rangePr sourceName="_xlcn.WorksheetConnection_MEDIAS2AL1"/>
        </x15:connection>
      </ext>
    </extLst>
  </connection>
  <connection id="30" xr16:uid="{9BCA0A94-C0CF-42F9-B418-B4EA0A3177FC}" name="WorksheetConnection_TRACKER!$B$1:$P$10000" type="102" refreshedVersion="8" minRefreshableVersion="5">
    <extLst>
      <ext xmlns:x15="http://schemas.microsoft.com/office/spreadsheetml/2010/11/main" uri="{DE250136-89BD-433C-8126-D09CA5730AF9}">
        <x15:connection id="Range 7" autoDelete="1">
          <x15:rangePr sourceName="_xlcn.WorksheetConnection_TRACKERB1P100001"/>
        </x15:connection>
      </ext>
    </extLst>
  </connection>
  <connection id="31" xr16:uid="{A3C38D60-2285-4F81-A7DC-7BFB04A794B0}" name="WorksheetConnection_TRACKER!$G$1:$P$100000" type="102" refreshedVersion="8" minRefreshableVersion="5" saveData="1">
    <extLst>
      <ext xmlns:x15="http://schemas.microsoft.com/office/spreadsheetml/2010/11/main" uri="{DE250136-89BD-433C-8126-D09CA5730AF9}">
        <x15:connection id="Range 8" autoDelete="1">
          <x15:rangePr sourceName="_xlcn.WorksheetConnection_TRACKERG1P1000001"/>
        </x15:connection>
      </ext>
    </extLst>
  </connection>
  <connection id="32" xr16:uid="{BF01BDD1-2860-4253-80E9-0D979AEB1222}" name="WorksheetConnection_TRANSPORTISTA!$E$1:$G$7" type="102" refreshedVersion="8" minRefreshableVersion="5" saveData="1">
    <extLst>
      <ext xmlns:x15="http://schemas.microsoft.com/office/spreadsheetml/2010/11/main" uri="{DE250136-89BD-433C-8126-D09CA5730AF9}">
        <x15:connection id="Range 1">
          <x15:rangePr sourceName="_xlcn.WorksheetConnection_TRANSPORTISTAE1G71"/>
        </x15:connection>
      </ext>
    </extLst>
  </connection>
</connections>
</file>

<file path=xl/sharedStrings.xml><?xml version="1.0" encoding="utf-8"?>
<sst xmlns="http://schemas.openxmlformats.org/spreadsheetml/2006/main" count="12105" uniqueCount="1664">
  <si>
    <t>VESSEL</t>
  </si>
  <si>
    <t>DESTINATION</t>
  </si>
  <si>
    <t>ATA</t>
  </si>
  <si>
    <t>ETA</t>
  </si>
  <si>
    <t>CARRIER</t>
  </si>
  <si>
    <t>HAULER</t>
  </si>
  <si>
    <t>CONTAINER</t>
  </si>
  <si>
    <t>TYPE</t>
  </si>
  <si>
    <t>WAREHOUSE</t>
  </si>
  <si>
    <t>DELIVERY AVAILABLE SINCE</t>
  </si>
  <si>
    <t>TIMESLOT</t>
  </si>
  <si>
    <t>HANDOVER Morocco</t>
  </si>
  <si>
    <t>Reprogramaciones</t>
  </si>
  <si>
    <t>REASON DELAY</t>
  </si>
  <si>
    <t>REASON REPROGRAMACION</t>
  </si>
  <si>
    <t>TRUCK SHOW UP</t>
  </si>
  <si>
    <t>DC start date</t>
  </si>
  <si>
    <t>WEEK</t>
  </si>
  <si>
    <t>MONTH</t>
  </si>
  <si>
    <t>FLUJO</t>
  </si>
  <si>
    <t>TRANSPORT MODE</t>
  </si>
  <si>
    <t>HORA DE LLEGADA CONT</t>
  </si>
  <si>
    <t>WEEKDAY</t>
  </si>
  <si>
    <t>ATA - ETA</t>
  </si>
  <si>
    <t>ATA DEVIATED FROM ETA</t>
  </si>
  <si>
    <t>HO TO AVAILABILITY (MOROCCO)</t>
  </si>
  <si>
    <t>HO TO AVAILABILITY 2 (MOROCCO)</t>
  </si>
  <si>
    <t>ATA A OFRECIMIENTO</t>
  </si>
  <si>
    <t>ATA A OFRECIMIENTO 2</t>
  </si>
  <si>
    <t>OFRECIMIENTO 36H</t>
  </si>
  <si>
    <t>OFRECIMIENTO 72H</t>
  </si>
  <si>
    <t>DEL. AVAILABLE A SLOT</t>
  </si>
  <si>
    <t>DEL. AVAILABLE A SLOT 2</t>
  </si>
  <si>
    <t>DEL. AV. TO TRUCK SHOW UP</t>
  </si>
  <si>
    <t>UNLOAD FIRST 24H FROM AV</t>
  </si>
  <si>
    <t>TIMESLOT MENOS DE 24H</t>
  </si>
  <si>
    <t>ATA A TIMESLOT</t>
  </si>
  <si>
    <t>ATA A TIMESLOT 2</t>
  </si>
  <si>
    <t>PUNTUALIDAD 3</t>
  </si>
  <si>
    <t>PUNTUALIDAD 2</t>
  </si>
  <si>
    <t>PUNTUALIDAD 4</t>
  </si>
  <si>
    <t>ATA TO UNLOADING</t>
  </si>
  <si>
    <t>ATA TO UNLOADING 2</t>
  </si>
  <si>
    <t>TOTAL TT (MARRUECOS)</t>
  </si>
  <si>
    <t>TOTAL TT (MOROCCO)</t>
  </si>
  <si>
    <t>ENTREGADO -48H</t>
  </si>
  <si>
    <t>INVOICING APM</t>
  </si>
  <si>
    <t>Chittagong</t>
  </si>
  <si>
    <t>Algeciras</t>
  </si>
  <si>
    <t>MAERSK</t>
  </si>
  <si>
    <t>APM</t>
  </si>
  <si>
    <t>40HC</t>
  </si>
  <si>
    <t>TREN</t>
  </si>
  <si>
    <t>LEFTIES TOLEDO</t>
  </si>
  <si>
    <t>Sihanoukville</t>
  </si>
  <si>
    <t>Shanghai</t>
  </si>
  <si>
    <t>45HC</t>
  </si>
  <si>
    <t>Yantian</t>
  </si>
  <si>
    <t>Karachi-Muhammad Bin Qasim</t>
  </si>
  <si>
    <t>PUERTO SECO</t>
  </si>
  <si>
    <t>CAMION</t>
  </si>
  <si>
    <t>SUBIDA TREN/DUO/PLAT</t>
  </si>
  <si>
    <t>TRANSPORTISTA (LM)</t>
  </si>
  <si>
    <t>ROPAX</t>
  </si>
  <si>
    <t>ZARAGOZA</t>
  </si>
  <si>
    <t>Ningbo</t>
  </si>
  <si>
    <t>RORO</t>
  </si>
  <si>
    <t>ONTIME</t>
  </si>
  <si>
    <t>SUARDIAZ</t>
  </si>
  <si>
    <t>NARON</t>
  </si>
  <si>
    <t>SI</t>
  </si>
  <si>
    <t>MECO</t>
  </si>
  <si>
    <t>Jawaharlal Nehru (Nhava Sheva)</t>
  </si>
  <si>
    <t>BERSHKA</t>
  </si>
  <si>
    <t>ARTEIXO</t>
  </si>
  <si>
    <t>Valencia</t>
  </si>
  <si>
    <t>Xiamen</t>
  </si>
  <si>
    <t>LICA MAERSK</t>
  </si>
  <si>
    <t>Qingdao</t>
  </si>
  <si>
    <t>Tanger</t>
  </si>
  <si>
    <t>45 PLWD</t>
  </si>
  <si>
    <t>TEMPE 3</t>
  </si>
  <si>
    <t>Ho Chi Minh City</t>
  </si>
  <si>
    <t>Haiphong</t>
  </si>
  <si>
    <t>MAEU0000163</t>
  </si>
  <si>
    <t>MARRUECOS</t>
  </si>
  <si>
    <t>MAEU0000100</t>
  </si>
  <si>
    <t>CAP SAN SOUNIO</t>
  </si>
  <si>
    <t>HAPAG LLOYD</t>
  </si>
  <si>
    <t>MAERSK TUKANG</t>
  </si>
  <si>
    <t>NO</t>
  </si>
  <si>
    <t>LEONIDIO</t>
  </si>
  <si>
    <t>MTRA1133874</t>
  </si>
  <si>
    <t>OTRO(Tráfico)</t>
  </si>
  <si>
    <t>MTRA1134037</t>
  </si>
  <si>
    <t>ZARA HOME ONT04</t>
  </si>
  <si>
    <t>Mundra</t>
  </si>
  <si>
    <t>MTRA1134000</t>
  </si>
  <si>
    <t>Cochin</t>
  </si>
  <si>
    <t>ROYAL RF</t>
  </si>
  <si>
    <t>NEWPORT</t>
  </si>
  <si>
    <t>MAERSK HERRERA</t>
  </si>
  <si>
    <t>LEFTIES ZARAGOZA</t>
  </si>
  <si>
    <t>Semarang</t>
  </si>
  <si>
    <t>ALMACEN</t>
  </si>
  <si>
    <t>SYNERGY ANTWERP</t>
  </si>
  <si>
    <t>MAEU0000055</t>
  </si>
  <si>
    <t>45 MEGA</t>
  </si>
  <si>
    <t>Retraso ETA del buque</t>
  </si>
  <si>
    <t>OTRO (TRÁFICO)</t>
  </si>
  <si>
    <t>OTRO(Incidencia con el SIC)</t>
  </si>
  <si>
    <t>Ho Chi Min</t>
  </si>
  <si>
    <t>MAERSK MAKUTU</t>
  </si>
  <si>
    <t>ZARA HOME</t>
  </si>
  <si>
    <t>MAEU0000121</t>
  </si>
  <si>
    <t>MTRA1134079</t>
  </si>
  <si>
    <t>BRISBANE MAERSK</t>
  </si>
  <si>
    <t>MTRA1134119</t>
  </si>
  <si>
    <t>TASK MONTHLY INVOICING MACRO REPORT</t>
  </si>
  <si>
    <t>1. Dale al símbolo del dólar y guarda el archivo con el nombre CONTENEDORES_FACTURACION_MESX_ AÑOXX</t>
  </si>
  <si>
    <t>2. Tendrás que chequear en el archivo TRACKER CT SPAIN los cnts OOS y esos tendrán que ser incluidos manualmente.</t>
  </si>
  <si>
    <t>ENTREGADOS</t>
  </si>
  <si>
    <t>TRUCK</t>
  </si>
  <si>
    <t>BARGE</t>
  </si>
  <si>
    <t>ATA TO UNLOADING (Y)</t>
  </si>
  <si>
    <t>ETA A OFRECIMIENTO (R)</t>
  </si>
  <si>
    <t>OFRECIMIENTO 48H (S)</t>
  </si>
  <si>
    <t>DEL. AVAILABLE A SLOT (T)</t>
  </si>
  <si>
    <t>PUNTUALIDAD (W)</t>
  </si>
  <si>
    <t>% CNTR PUNTUALES (X)</t>
  </si>
  <si>
    <t>https://www.timr.com/es/a/conversor-horas-minutos-a-decimales/</t>
  </si>
  <si>
    <t>https://clockify.me/es/convertidor-tiempo-a-decimal</t>
  </si>
  <si>
    <t>PIVOTS LEFTIES</t>
  </si>
  <si>
    <t>TOTAL CONTENEDORES ENTREGADOS</t>
  </si>
  <si>
    <t>TOTAL CONTENEDORES ENTREGADOS POR ALMACEN</t>
  </si>
  <si>
    <t>% DE CNTS PUNTUALES</t>
  </si>
  <si>
    <t>HORAS DISPONIBULIDAD A ENTREGA</t>
  </si>
  <si>
    <t>LEFTIES</t>
  </si>
  <si>
    <t>WEEKLY AVERAGE ATA TO UNLOADING</t>
  </si>
  <si>
    <t>Row Labels</t>
  </si>
  <si>
    <t>Count of CONTAINER</t>
  </si>
  <si>
    <t>Column Labels</t>
  </si>
  <si>
    <t>Average of DEL. AVAILABLE A SLOT 2</t>
  </si>
  <si>
    <t>Grand Total</t>
  </si>
  <si>
    <t>Average of ATA TO UNLOADING 2</t>
  </si>
  <si>
    <t>AVERAGE PUNTUALIDAD POR ALMACÉN</t>
  </si>
  <si>
    <t>% CONTENEDORES DISPONIBLES -72H</t>
  </si>
  <si>
    <t>Average of PUNTUALIDAD 3</t>
  </si>
  <si>
    <t>Count of OFRECIMIENTO 72H</t>
  </si>
  <si>
    <t>% CONTENEDORES ENTREGADOS PUNTUALES</t>
  </si>
  <si>
    <t>% TRANSPORT MODE</t>
  </si>
  <si>
    <t>Count of PUNTUALIDAD 2</t>
  </si>
  <si>
    <t>% ENTREGAS PUNTUALES</t>
  </si>
  <si>
    <t>PIVOTS ZARA HOME</t>
  </si>
  <si>
    <t>ENTREGAS A PARTIR DE DISPONIBILIDAD</t>
  </si>
  <si>
    <t>Average of ATA A OFRECIMIENTO 2</t>
  </si>
  <si>
    <t xml:space="preserve">% CONTENEDORES ENTREGADOS POR ALMACEN </t>
  </si>
  <si>
    <t>DIAS DE DESCARGA EN %</t>
  </si>
  <si>
    <t>AVERAGE DISPONIBILIDAD A SLOT</t>
  </si>
  <si>
    <t>PIVOTS TEMPE</t>
  </si>
  <si>
    <t>REPROGRAMACIONES</t>
  </si>
  <si>
    <t>TEMPE</t>
  </si>
  <si>
    <t>Sum of Reprogramaciones</t>
  </si>
  <si>
    <t>REASON REPROGRAMACIONES</t>
  </si>
  <si>
    <t>% ENTREGADOS EN MENOS DE 48H</t>
  </si>
  <si>
    <t>PIVOTS MARRUECOS</t>
  </si>
  <si>
    <t>ATA VS ETA DEVIATION</t>
  </si>
  <si>
    <t>CD Destino</t>
  </si>
  <si>
    <t>Horas REGULAR desde ALG</t>
  </si>
  <si>
    <t>TT REGULAR desde HO Tanger</t>
  </si>
  <si>
    <t>TT FULL</t>
  </si>
  <si>
    <t>HORAS DISPONIBULIDAD INICIAL A SLOT FINAL</t>
  </si>
  <si>
    <t>TT - FULL</t>
  </si>
  <si>
    <t>YES</t>
  </si>
  <si>
    <t>LEON</t>
  </si>
  <si>
    <t>TORDERA</t>
  </si>
  <si>
    <t>DELAY RORO</t>
  </si>
  <si>
    <t>25 - 14</t>
  </si>
  <si>
    <t>ORIGIN TERMINAL DELAY</t>
  </si>
  <si>
    <t>28 - 20</t>
  </si>
  <si>
    <t>DELAY ROPAX</t>
  </si>
  <si>
    <t>28 - 16:45</t>
  </si>
  <si>
    <t>% DE CNTS PUNTUALES media total</t>
  </si>
  <si>
    <t>TOTAL HO TO AVAILABILITY</t>
  </si>
  <si>
    <t>DELAY OCEAN</t>
  </si>
  <si>
    <t>28 - 17:10</t>
  </si>
  <si>
    <t xml:space="preserve">LM HAULER </t>
  </si>
  <si>
    <t>Average of HO TO AVAILABILITY 2 (MOROCCO)</t>
  </si>
  <si>
    <t>DISPONIBILIDAD A SLOT AVERAGE</t>
  </si>
  <si>
    <t>TOTAL TT MARRUECOS</t>
  </si>
  <si>
    <t>Average of TOTAL TT (MOROCCO)</t>
  </si>
  <si>
    <t>ATA TO UNLOADING PER FLOW</t>
  </si>
  <si>
    <t>WEEKLY AVERAGE HO TO UNLOADING</t>
  </si>
  <si>
    <t>Average of TOTAL TT (MARRUECOS)</t>
  </si>
  <si>
    <t>TORRES</t>
  </si>
  <si>
    <t>MTRA1133982</t>
  </si>
  <si>
    <t>ACOTEX129122025</t>
  </si>
  <si>
    <t>INDITEX30122025</t>
  </si>
  <si>
    <t>ACOTEX131122025</t>
  </si>
  <si>
    <t>ACOTEX231122025</t>
  </si>
  <si>
    <t>ACOTEX331122025</t>
  </si>
  <si>
    <t>INDITEX02012026</t>
  </si>
  <si>
    <t>MAEU0000040</t>
  </si>
  <si>
    <t>MTRA1133914</t>
  </si>
  <si>
    <t>CABANILLAS</t>
  </si>
  <si>
    <t>MTRA1133935</t>
  </si>
  <si>
    <t>SUAU4500056</t>
  </si>
  <si>
    <t>MTRA1133961</t>
  </si>
  <si>
    <t>SUAU4500061</t>
  </si>
  <si>
    <t>ESTELLE MAERSK</t>
  </si>
  <si>
    <t>MAERSK HANOI</t>
  </si>
  <si>
    <t>ANTONIA MAERSK</t>
  </si>
  <si>
    <t>HLCUBO1251187285</t>
  </si>
  <si>
    <t>MAERSK SEOUL</t>
  </si>
  <si>
    <t>HLCUSZX2511AQNT7</t>
  </si>
  <si>
    <t>HLCUBO12510BJPJ5</t>
  </si>
  <si>
    <t>HLCUBO1251186589</t>
  </si>
  <si>
    <t>ZIM</t>
  </si>
  <si>
    <t>MRSU7310180</t>
  </si>
  <si>
    <t>CAAU9349815</t>
  </si>
  <si>
    <t>TGBU6645717</t>
  </si>
  <si>
    <t>HAMU2746539</t>
  </si>
  <si>
    <t>FFAU4827290</t>
  </si>
  <si>
    <t>MRSU3680490</t>
  </si>
  <si>
    <t>MRSU6373970</t>
  </si>
  <si>
    <t>MRKU7255460</t>
  </si>
  <si>
    <t>TRHU4151350</t>
  </si>
  <si>
    <t>MSKU5481795</t>
  </si>
  <si>
    <t>GAOU7780980</t>
  </si>
  <si>
    <t>CAAU5266076</t>
  </si>
  <si>
    <t>SELU4041061</t>
  </si>
  <si>
    <t>MRKU5273439</t>
  </si>
  <si>
    <t>FCIU7453713</t>
  </si>
  <si>
    <t>MRSU7970029</t>
  </si>
  <si>
    <t>MRSU8340718</t>
  </si>
  <si>
    <t>MRSU5813186</t>
  </si>
  <si>
    <t>MRKU0220924</t>
  </si>
  <si>
    <t>GCXU5926656</t>
  </si>
  <si>
    <t>CAAU6555406</t>
  </si>
  <si>
    <t>MRKU4785960</t>
  </si>
  <si>
    <t>MRKU0238728</t>
  </si>
  <si>
    <t>TCLU5511742</t>
  </si>
  <si>
    <t>GAOU7129222</t>
  </si>
  <si>
    <t>TRHU7312355</t>
  </si>
  <si>
    <t>TRHU4443747</t>
  </si>
  <si>
    <t>HASU5057807</t>
  </si>
  <si>
    <t>GAOU7320394</t>
  </si>
  <si>
    <t>SUDU8948110</t>
  </si>
  <si>
    <t>TCNU6069904</t>
  </si>
  <si>
    <t>MRSU4916209</t>
  </si>
  <si>
    <t>MSKU0833276</t>
  </si>
  <si>
    <t>FTAU2094591</t>
  </si>
  <si>
    <t>GCXU5763353</t>
  </si>
  <si>
    <t>MRSU3234797</t>
  </si>
  <si>
    <t>GERHARD SCHULTE</t>
  </si>
  <si>
    <t>ALEXANDRA MAERSK</t>
  </si>
  <si>
    <t>MONACO MAERSK</t>
  </si>
  <si>
    <t>HLCUNG12509SFUX0</t>
  </si>
  <si>
    <t>HLCUBO12511AXEL1</t>
  </si>
  <si>
    <t>HLCUBO12511ASRQ6</t>
  </si>
  <si>
    <t>EVELYN MAERSK</t>
  </si>
  <si>
    <t>MAERSK SALALAH</t>
  </si>
  <si>
    <t>HLCUSZX2511BJUI5</t>
  </si>
  <si>
    <t>HLCUDA1251131107</t>
  </si>
  <si>
    <t>HLCUDA1251131090</t>
  </si>
  <si>
    <t>ZIMUHCM80590666</t>
  </si>
  <si>
    <t>SAN DIEGO</t>
  </si>
  <si>
    <t>HLCUBO12511AUTT5</t>
  </si>
  <si>
    <t>HLCUSZX2511CNAB9</t>
  </si>
  <si>
    <t>HLCUBO12511BENU0</t>
  </si>
  <si>
    <t>MAERSK HOUSTON</t>
  </si>
  <si>
    <t>MRKU1089022</t>
  </si>
  <si>
    <t>MSKU4676719</t>
  </si>
  <si>
    <t>HLBU2431017</t>
  </si>
  <si>
    <t>MRSU7851056</t>
  </si>
  <si>
    <t>HAMU3742353</t>
  </si>
  <si>
    <t>MSKU4686390</t>
  </si>
  <si>
    <t>MSKU6846033</t>
  </si>
  <si>
    <t>CAAU8635394</t>
  </si>
  <si>
    <t>MRKU4822489</t>
  </si>
  <si>
    <t>MRSU5766314</t>
  </si>
  <si>
    <t>HASU5179174</t>
  </si>
  <si>
    <t>HAMU4390690</t>
  </si>
  <si>
    <t>CAAU9224818</t>
  </si>
  <si>
    <t>CAAU8138248</t>
  </si>
  <si>
    <t>GAOU7184277</t>
  </si>
  <si>
    <t>MRSU8524886</t>
  </si>
  <si>
    <t>MRSU8110926</t>
  </si>
  <si>
    <t>MRKU5019609</t>
  </si>
  <si>
    <t>TRHU4575091</t>
  </si>
  <si>
    <t>MRKU6121620</t>
  </si>
  <si>
    <t>HAMU2911660</t>
  </si>
  <si>
    <t>FFAU7329768</t>
  </si>
  <si>
    <t>FFAU4830396</t>
  </si>
  <si>
    <t>HLBU3125449</t>
  </si>
  <si>
    <t>MRSU7574286</t>
  </si>
  <si>
    <t>HAMU4148768</t>
  </si>
  <si>
    <t>MRSU7654587</t>
  </si>
  <si>
    <t>MRSU4616834</t>
  </si>
  <si>
    <t>UETU8491140</t>
  </si>
  <si>
    <t>MRKU5567156</t>
  </si>
  <si>
    <t>BEAU6267157</t>
  </si>
  <si>
    <t>HASU4940648</t>
  </si>
  <si>
    <t>FDCU0122056</t>
  </si>
  <si>
    <t>TIIU5302570</t>
  </si>
  <si>
    <t>SEGU4832501</t>
  </si>
  <si>
    <t>MRKU3050349</t>
  </si>
  <si>
    <t>UETU6676231</t>
  </si>
  <si>
    <t>MSKU4814530</t>
  </si>
  <si>
    <t>MSKU4665170</t>
  </si>
  <si>
    <t>TCNU5941782</t>
  </si>
  <si>
    <t>MRKU3975837</t>
  </si>
  <si>
    <t>MRKU2392795</t>
  </si>
  <si>
    <t>MRKU3669987</t>
  </si>
  <si>
    <t>FDCU0133370</t>
  </si>
  <si>
    <t>FANU1241971</t>
  </si>
  <si>
    <t>MRKU4042815</t>
  </si>
  <si>
    <t>MSKU0323502</t>
  </si>
  <si>
    <t>FANU1088219</t>
  </si>
  <si>
    <t>TCKU6002172</t>
  </si>
  <si>
    <t>MRSU3928186</t>
  </si>
  <si>
    <t>MRKU3616863</t>
  </si>
  <si>
    <t>MRKU2647350</t>
  </si>
  <si>
    <t>MRKU3307782</t>
  </si>
  <si>
    <t>MRKU3524849</t>
  </si>
  <si>
    <t>BMOU6700810</t>
  </si>
  <si>
    <t>HPCU4871720</t>
  </si>
  <si>
    <t>HLXU8475745</t>
  </si>
  <si>
    <t>MRSU4095211</t>
  </si>
  <si>
    <t>MRSU6382524</t>
  </si>
  <si>
    <t>BEAU5352568</t>
  </si>
  <si>
    <t>GAOU7162513</t>
  </si>
  <si>
    <t>BEAU4710754</t>
  </si>
  <si>
    <t>MRSU7992218</t>
  </si>
  <si>
    <t>MRSU7896277</t>
  </si>
  <si>
    <t>MIEU0028547</t>
  </si>
  <si>
    <t>MRKU6189908</t>
  </si>
  <si>
    <t>HAMU4021351</t>
  </si>
  <si>
    <t>MSKU4813555</t>
  </si>
  <si>
    <t>SUDU5968154</t>
  </si>
  <si>
    <t>SEGU5615809</t>
  </si>
  <si>
    <t>FANU3748800</t>
  </si>
  <si>
    <t>TCNU3320620</t>
  </si>
  <si>
    <t>MIEU3040090</t>
  </si>
  <si>
    <t>HASU4783533</t>
  </si>
  <si>
    <t>MSKU0283117</t>
  </si>
  <si>
    <t>MRSU3565413</t>
  </si>
  <si>
    <t>HLBU2029435</t>
  </si>
  <si>
    <t>TCNU6705673</t>
  </si>
  <si>
    <t>TCKU6753126</t>
  </si>
  <si>
    <t>FFAU7398049</t>
  </si>
  <si>
    <t>MRKU2620215</t>
  </si>
  <si>
    <t>HASU4542027</t>
  </si>
  <si>
    <t>MRKU6454323</t>
  </si>
  <si>
    <t>HLBU1712977</t>
  </si>
  <si>
    <t>TCNU8263591</t>
  </si>
  <si>
    <t>HLBU2209545</t>
  </si>
  <si>
    <t>HAMU1913267</t>
  </si>
  <si>
    <t>MRSU3657490</t>
  </si>
  <si>
    <t>UACU5884616</t>
  </si>
  <si>
    <t>MRKU0808693</t>
  </si>
  <si>
    <t>CAIU4671204</t>
  </si>
  <si>
    <t>TCLU1456436</t>
  </si>
  <si>
    <t>TCNU1482284</t>
  </si>
  <si>
    <t>ZCSU7058283</t>
  </si>
  <si>
    <t>HLXU8453113</t>
  </si>
  <si>
    <t>BEAU4161778</t>
  </si>
  <si>
    <t>CAAU8459269</t>
  </si>
  <si>
    <t>MSKU4610239</t>
  </si>
  <si>
    <t>CAAU8951622</t>
  </si>
  <si>
    <t>HLBU1926984</t>
  </si>
  <si>
    <t>TXGU7352059</t>
  </si>
  <si>
    <t>MSKU4796083</t>
  </si>
  <si>
    <t>MRSU5015416</t>
  </si>
  <si>
    <t>MRKU4605040</t>
  </si>
  <si>
    <t>TCLU8501970</t>
  </si>
  <si>
    <t>UASU1066043</t>
  </si>
  <si>
    <t>ZCSU6953870</t>
  </si>
  <si>
    <t>MIEU3012539</t>
  </si>
  <si>
    <t>MRSU5625492</t>
  </si>
  <si>
    <t>MSKU4730002</t>
  </si>
  <si>
    <t>MSKU4758761</t>
  </si>
  <si>
    <t>MRSU6852356</t>
  </si>
  <si>
    <t>MRSU8787408</t>
  </si>
  <si>
    <t>HASU4487001</t>
  </si>
  <si>
    <t>HASU4530221</t>
  </si>
  <si>
    <t>HASU4588394</t>
  </si>
  <si>
    <t>MRKU2140113</t>
  </si>
  <si>
    <t>TREN // ERROR DEL CHOFER</t>
  </si>
  <si>
    <t>OTRO(Retraso entrega anterior)</t>
  </si>
  <si>
    <t>No estaba la cita en SAM</t>
  </si>
  <si>
    <t>Error del chofer</t>
  </si>
  <si>
    <t>Incidencia con el SIC</t>
  </si>
  <si>
    <t>Incidencia con el tren</t>
  </si>
  <si>
    <t>ACOTEX102012026</t>
  </si>
  <si>
    <t>ACOTEX207012026</t>
  </si>
  <si>
    <t>ACOTEX107012026</t>
  </si>
  <si>
    <t>ACOTEX307012026</t>
  </si>
  <si>
    <t>INDITEX07022026</t>
  </si>
  <si>
    <t>INDITEX100125</t>
  </si>
  <si>
    <t>TRANSPAIS</t>
  </si>
  <si>
    <t>HSAU2545226</t>
  </si>
  <si>
    <t>SUAU4500035</t>
  </si>
  <si>
    <t>ACOTEX110012026</t>
  </si>
  <si>
    <t> 264980009 </t>
  </si>
  <si>
    <t> 264977233 </t>
  </si>
  <si>
    <t>SUAU4500040</t>
  </si>
  <si>
    <t>MAEU0000116</t>
  </si>
  <si>
    <t>MAEU0000081</t>
  </si>
  <si>
    <t>HLCUNG12509SGHG0</t>
  </si>
  <si>
    <t>MANILA MAERSK</t>
  </si>
  <si>
    <t>HAPAG</t>
  </si>
  <si>
    <t>FANU3858134</t>
  </si>
  <si>
    <t>INDITEX13012026</t>
  </si>
  <si>
    <t>MARIT MAERSK</t>
  </si>
  <si>
    <t>MSKU0328422</t>
  </si>
  <si>
    <t>MRKU5942160</t>
  </si>
  <si>
    <t>CIPU5065085</t>
  </si>
  <si>
    <t>TRHU4438674</t>
  </si>
  <si>
    <t>ACOTEX214012026</t>
  </si>
  <si>
    <t>ACOTEX114012026</t>
  </si>
  <si>
    <t>ACOTEX115012026</t>
  </si>
  <si>
    <t>SUAU4500020</t>
  </si>
  <si>
    <t>SUAU4500077</t>
  </si>
  <si>
    <t>SUAU4500082</t>
  </si>
  <si>
    <t>MSKU4603414</t>
  </si>
  <si>
    <t>HLCUBO1251204525</t>
  </si>
  <si>
    <t>HLCUSZX2510CPUA4</t>
  </si>
  <si>
    <t>HLCUSHA2511BOWZ4</t>
  </si>
  <si>
    <t>HLCUBO12511BENT9</t>
  </si>
  <si>
    <t>AXEL MAERSK</t>
  </si>
  <si>
    <t>HLCUBO12511BCKW5</t>
  </si>
  <si>
    <t>HLCUBO12511AWCY0</t>
  </si>
  <si>
    <t>HLCUSHA2511BDAF5</t>
  </si>
  <si>
    <t>HLCUNG12509SGUL1</t>
  </si>
  <si>
    <t>HLCUNG12509SFPR7</t>
  </si>
  <si>
    <t>HLCUSHA2511AVNZ9</t>
  </si>
  <si>
    <t>HLCUSZX2511CABJ6</t>
  </si>
  <si>
    <t>HLCUBO1251276240</t>
  </si>
  <si>
    <t>MAERSK CINCINNATI</t>
  </si>
  <si>
    <t>MRKU0393576</t>
  </si>
  <si>
    <t>HLXU8408618</t>
  </si>
  <si>
    <t>HAMU3418555</t>
  </si>
  <si>
    <t>Karachi</t>
  </si>
  <si>
    <t>MSKU4607662</t>
  </si>
  <si>
    <t>MSKU4599417</t>
  </si>
  <si>
    <t>MSKU4613881</t>
  </si>
  <si>
    <t>HAMU1585907</t>
  </si>
  <si>
    <t>HAMU4639205</t>
  </si>
  <si>
    <t>HLXU8621691</t>
  </si>
  <si>
    <t>FANU1576105</t>
  </si>
  <si>
    <t>FANU1201958</t>
  </si>
  <si>
    <t>MSKU9319479</t>
  </si>
  <si>
    <t>FCIU7469659</t>
  </si>
  <si>
    <t>HAMU2759644</t>
  </si>
  <si>
    <t>PONU8181615</t>
  </si>
  <si>
    <t>UETU6481482</t>
  </si>
  <si>
    <t>CAAU9063436</t>
  </si>
  <si>
    <t>MSKU4671424</t>
  </si>
  <si>
    <t>UACU3860174</t>
  </si>
  <si>
    <t>TRHU6525314</t>
  </si>
  <si>
    <t>Xingang</t>
  </si>
  <si>
    <t>SUDU5408289</t>
  </si>
  <si>
    <t>MSKU9149644</t>
  </si>
  <si>
    <t>FANU1295113</t>
  </si>
  <si>
    <t>SUDU8565656</t>
  </si>
  <si>
    <t>TCNU2815040</t>
  </si>
  <si>
    <t>MRSU5308081</t>
  </si>
  <si>
    <t>CIPU5201411</t>
  </si>
  <si>
    <t>TGHU5032374</t>
  </si>
  <si>
    <t>MRSU8052310</t>
  </si>
  <si>
    <t>MRSU7879808</t>
  </si>
  <si>
    <t>MSKU4698528</t>
  </si>
  <si>
    <t>SUDU6783978</t>
  </si>
  <si>
    <t>MRKU6183140</t>
  </si>
  <si>
    <t>MRSU7055953</t>
  </si>
  <si>
    <t>SEGU5123440</t>
  </si>
  <si>
    <t>MAEU9175178</t>
  </si>
  <si>
    <t>TGBU9890868</t>
  </si>
  <si>
    <t>MRSU7497220</t>
  </si>
  <si>
    <t>MRKU0984985</t>
  </si>
  <si>
    <t>MRSU8403190</t>
  </si>
  <si>
    <t>SUDU6640750</t>
  </si>
  <si>
    <t>HASU5056020</t>
  </si>
  <si>
    <t>MRSU3998692</t>
  </si>
  <si>
    <t>MSKU4696720</t>
  </si>
  <si>
    <t>GCXU5686200</t>
  </si>
  <si>
    <t>TRHU6931946</t>
  </si>
  <si>
    <t>CAJU5153081</t>
  </si>
  <si>
    <t>MRSU4350127</t>
  </si>
  <si>
    <t>TCKU6056034</t>
  </si>
  <si>
    <t>MSKU9113019</t>
  </si>
  <si>
    <t>UACU5666403</t>
  </si>
  <si>
    <t>HLBU1084741</t>
  </si>
  <si>
    <t>MRKU2741346</t>
  </si>
  <si>
    <t>MRKU0184010</t>
  </si>
  <si>
    <t>MRKU5720603</t>
  </si>
  <si>
    <t>FSCU7220916</t>
  </si>
  <si>
    <t>TCLU4156535</t>
  </si>
  <si>
    <t>MRKU9333161</t>
  </si>
  <si>
    <t>CIPU5156020</t>
  </si>
  <si>
    <t>TCLU5659663</t>
  </si>
  <si>
    <t>MAEU9195847</t>
  </si>
  <si>
    <t>MRKU2572689</t>
  </si>
  <si>
    <t>CAAU7863960</t>
  </si>
  <si>
    <t>MRKU6782343</t>
  </si>
  <si>
    <t>GCXU5798961</t>
  </si>
  <si>
    <t>HASU4676155</t>
  </si>
  <si>
    <t>MRKU5242490</t>
  </si>
  <si>
    <t>MSKU8845822</t>
  </si>
  <si>
    <t>MRKU5383740</t>
  </si>
  <si>
    <t>MRKU4664830</t>
  </si>
  <si>
    <t>CAJU5040608</t>
  </si>
  <si>
    <t>BEAU6369879</t>
  </si>
  <si>
    <t>TCNU2032492</t>
  </si>
  <si>
    <t>MIEU3007980</t>
  </si>
  <si>
    <t>TCNU7296517</t>
  </si>
  <si>
    <t>HAMU3349794</t>
  </si>
  <si>
    <t>MRSU6065617</t>
  </si>
  <si>
    <t>MRKU9594680</t>
  </si>
  <si>
    <t>MSKU0822369</t>
  </si>
  <si>
    <t>MRKU4911673</t>
  </si>
  <si>
    <t>MRKU6429418</t>
  </si>
  <si>
    <t>BSIU8576221</t>
  </si>
  <si>
    <t>MRSU6127637</t>
  </si>
  <si>
    <t>MRSU3318500</t>
  </si>
  <si>
    <t>MSKU8755539</t>
  </si>
  <si>
    <t>MSKU1949044</t>
  </si>
  <si>
    <t>MAEU9277518</t>
  </si>
  <si>
    <t>MRKU4393635</t>
  </si>
  <si>
    <t>MRKU0144784</t>
  </si>
  <si>
    <t>MRSU9062000</t>
  </si>
  <si>
    <t>HLBU1861121</t>
  </si>
  <si>
    <t>FFAU6665599</t>
  </si>
  <si>
    <t>CAAU8255542</t>
  </si>
  <si>
    <t>CAAU5266190</t>
  </si>
  <si>
    <t>GESU6858795</t>
  </si>
  <si>
    <t>MRKU3211171</t>
  </si>
  <si>
    <t>MRKU5956353</t>
  </si>
  <si>
    <t>MAGU5312325</t>
  </si>
  <si>
    <t>HAMU3434556</t>
  </si>
  <si>
    <t>MRKU3069690</t>
  </si>
  <si>
    <t>HAMU2028254</t>
  </si>
  <si>
    <t>HASU4922813</t>
  </si>
  <si>
    <t>TEMU4843502</t>
  </si>
  <si>
    <t>MRSU7030868</t>
  </si>
  <si>
    <t>MRKU7002020</t>
  </si>
  <si>
    <t>MRKU6206950</t>
  </si>
  <si>
    <t>TCLU9559894</t>
  </si>
  <si>
    <t>MRSU8547367</t>
  </si>
  <si>
    <t>MRSU3819919</t>
  </si>
  <si>
    <t>MRSU8259571</t>
  </si>
  <si>
    <t>TLLU5870289</t>
  </si>
  <si>
    <t>FANU3416180</t>
  </si>
  <si>
    <t>TGBU6080117</t>
  </si>
  <si>
    <t>TGBU5744470</t>
  </si>
  <si>
    <t>TRLU8033986</t>
  </si>
  <si>
    <t>TXGU7349008</t>
  </si>
  <si>
    <t>CAAU5496715</t>
  </si>
  <si>
    <t>HLBU3080724</t>
  </si>
  <si>
    <t>MRSU7196566</t>
  </si>
  <si>
    <t>ZARA HOME ONT01</t>
  </si>
  <si>
    <t>PROBLEMA ADUANA</t>
  </si>
  <si>
    <t>OTRO(Fallo sistema APMT)</t>
  </si>
  <si>
    <t>Error transportista</t>
  </si>
  <si>
    <t>INDITEX170126</t>
  </si>
  <si>
    <t>ACOTEX117012026</t>
  </si>
  <si>
    <t>ACOTEX217012026</t>
  </si>
  <si>
    <t>HSAU2545036</t>
  </si>
  <si>
    <t>SUAU4500098</t>
  </si>
  <si>
    <t>HSAU2545102</t>
  </si>
  <si>
    <t>MAEU0000097</t>
  </si>
  <si>
    <t>MAEU0000158</t>
  </si>
  <si>
    <t>INDITEX200126</t>
  </si>
  <si>
    <t>ACOTEX121012026</t>
  </si>
  <si>
    <t>HSAU2545191</t>
  </si>
  <si>
    <t>HSAU2545041</t>
  </si>
  <si>
    <t>ACOTEX221012026</t>
  </si>
  <si>
    <t>ACOTEX321012026</t>
  </si>
  <si>
    <t>HSAU2545165</t>
  </si>
  <si>
    <t>HSAU2545062</t>
  </si>
  <si>
    <t>OTRO(Retraso en la Terminal)</t>
  </si>
  <si>
    <t>MATHILDE MAERSK</t>
  </si>
  <si>
    <t>FANU3219180</t>
  </si>
  <si>
    <t>MSKU4690846</t>
  </si>
  <si>
    <t>MRSU6441123</t>
  </si>
  <si>
    <t>MSKU4777587</t>
  </si>
  <si>
    <t>MAERSK TANJONG</t>
  </si>
  <si>
    <t>TCKU7080204</t>
  </si>
  <si>
    <t>MSKU5696427</t>
  </si>
  <si>
    <t>MSKU8831074</t>
  </si>
  <si>
    <t>MRKU1076766</t>
  </si>
  <si>
    <t>40DC</t>
  </si>
  <si>
    <t>GAOU7389889</t>
  </si>
  <si>
    <t>Chennai (ex Madaras)</t>
  </si>
  <si>
    <t>MRSU3504700</t>
  </si>
  <si>
    <t>SUDU6915550</t>
  </si>
  <si>
    <t>TCNU5480314</t>
  </si>
  <si>
    <t>HLCUBO1251223760</t>
  </si>
  <si>
    <t>MAERSK SAN CLEMENTE</t>
  </si>
  <si>
    <t>HLCUBO1251211947</t>
  </si>
  <si>
    <t>HLCUBO12511BJVW5</t>
  </si>
  <si>
    <t>BEIJING MAERSK</t>
  </si>
  <si>
    <t>HLCUBO12510BEUV1</t>
  </si>
  <si>
    <t>A.P.MOLLER</t>
  </si>
  <si>
    <t>HLCUSZX2511BSGW5</t>
  </si>
  <si>
    <t>HLCUSZX2511CWQH0</t>
  </si>
  <si>
    <t>HLCUSZX2512ASJT3</t>
  </si>
  <si>
    <t>HLCUSZX2511CIAJ0</t>
  </si>
  <si>
    <t>HLCUDA1251204192</t>
  </si>
  <si>
    <t>SEKU4623487</t>
  </si>
  <si>
    <t>MRSU9061960</t>
  </si>
  <si>
    <t>HLXU8190423</t>
  </si>
  <si>
    <t>TLLU5852984</t>
  </si>
  <si>
    <t>TGBU6169251</t>
  </si>
  <si>
    <t>MRSU6875048</t>
  </si>
  <si>
    <t>MRSU7511288</t>
  </si>
  <si>
    <t>MRKU3377326</t>
  </si>
  <si>
    <t>MRKU0401100</t>
  </si>
  <si>
    <t>SUDU8637123</t>
  </si>
  <si>
    <t>GAOU7786802</t>
  </si>
  <si>
    <t>HLBU1999698</t>
  </si>
  <si>
    <t>MRKU5206493</t>
  </si>
  <si>
    <t>MAEU9177490</t>
  </si>
  <si>
    <t>TLLU5884805</t>
  </si>
  <si>
    <t>MSKU1657741</t>
  </si>
  <si>
    <t>HAMU4067706</t>
  </si>
  <si>
    <t>HLXU5404856</t>
  </si>
  <si>
    <t>MRKU3730027</t>
  </si>
  <si>
    <t>SEKU6910850</t>
  </si>
  <si>
    <t>MRKU4404160</t>
  </si>
  <si>
    <t>TGHU4661644</t>
  </si>
  <si>
    <t>HASU4909299</t>
  </si>
  <si>
    <t>MRKU6097930</t>
  </si>
  <si>
    <t>UACU5741106</t>
  </si>
  <si>
    <t>MRKU5036421</t>
  </si>
  <si>
    <t>MSKU0050563</t>
  </si>
  <si>
    <t>SEGU4276418</t>
  </si>
  <si>
    <t>TEMU0697842</t>
  </si>
  <si>
    <t>SUDU6570057</t>
  </si>
  <si>
    <t>HASU4570991</t>
  </si>
  <si>
    <t>GAOU7533893</t>
  </si>
  <si>
    <t>MRSU3407167</t>
  </si>
  <si>
    <t>MRKU5773650</t>
  </si>
  <si>
    <t>MRSU7286227</t>
  </si>
  <si>
    <t>TCNU3245722</t>
  </si>
  <si>
    <t>TCKU6535675</t>
  </si>
  <si>
    <t>MRSU3502729</t>
  </si>
  <si>
    <t>MRKU5815329</t>
  </si>
  <si>
    <t>HAMU4456307</t>
  </si>
  <si>
    <t>TLLU4600993</t>
  </si>
  <si>
    <t>MSKU5933046</t>
  </si>
  <si>
    <t>HASU4997134</t>
  </si>
  <si>
    <t>MIEU2031792</t>
  </si>
  <si>
    <t>HLBU1073500</t>
  </si>
  <si>
    <t>MRKU8973328</t>
  </si>
  <si>
    <t>TRLU8236936</t>
  </si>
  <si>
    <t>MRSU4558701</t>
  </si>
  <si>
    <t>TCKU7860197</t>
  </si>
  <si>
    <t>SUDU6952928</t>
  </si>
  <si>
    <t>TEMU1363644</t>
  </si>
  <si>
    <t>MSKU1847227</t>
  </si>
  <si>
    <t>FANU1488508</t>
  </si>
  <si>
    <t>SUDU8844706</t>
  </si>
  <si>
    <t>MRSU5423790</t>
  </si>
  <si>
    <t>MAEU9268650</t>
  </si>
  <si>
    <t>CAAU6773711</t>
  </si>
  <si>
    <t>CIPU5117189</t>
  </si>
  <si>
    <t>CAAU7186030</t>
  </si>
  <si>
    <t>MRSU8664661</t>
  </si>
  <si>
    <t>GCXU5932577</t>
  </si>
  <si>
    <t>INKU6508449</t>
  </si>
  <si>
    <t>CAAU7849679</t>
  </si>
  <si>
    <t>FDCU0174949</t>
  </si>
  <si>
    <t>MRKU3689860</t>
  </si>
  <si>
    <t>MRSU5683230</t>
  </si>
  <si>
    <t>MSKU6343701</t>
  </si>
  <si>
    <t>MSKU1832269</t>
  </si>
  <si>
    <t>SEKU4710555</t>
  </si>
  <si>
    <t>MRSU6714280</t>
  </si>
  <si>
    <t>MRSU6966472</t>
  </si>
  <si>
    <t>MRSU3534367</t>
  </si>
  <si>
    <t>TLLU5983393</t>
  </si>
  <si>
    <t>PONU1920098</t>
  </si>
  <si>
    <t>MSKU9454355</t>
  </si>
  <si>
    <t>MSKU4824210</t>
  </si>
  <si>
    <t>MRKU1010748</t>
  </si>
  <si>
    <t>MSKU1062506</t>
  </si>
  <si>
    <t>IKSU2600212</t>
  </si>
  <si>
    <t>SEKU4639462</t>
  </si>
  <si>
    <t>HASU4639296</t>
  </si>
  <si>
    <t>TGHU6254289</t>
  </si>
  <si>
    <t>TIIU4878489</t>
  </si>
  <si>
    <t>MSKU4660266</t>
  </si>
  <si>
    <t>MSKU4700775</t>
  </si>
  <si>
    <t>MRKU3889446</t>
  </si>
  <si>
    <t>MRKU2782556</t>
  </si>
  <si>
    <t>SUDU6828060</t>
  </si>
  <si>
    <t>MAEU9183635</t>
  </si>
  <si>
    <t>MRSU3846180</t>
  </si>
  <si>
    <t>HAMU3527896</t>
  </si>
  <si>
    <t>MRSU9061810</t>
  </si>
  <si>
    <t>MSKU6380114</t>
  </si>
  <si>
    <t>HAMU2563630</t>
  </si>
  <si>
    <t>BEAU2028283</t>
  </si>
  <si>
    <t>MRKU0654258</t>
  </si>
  <si>
    <t>CAIU5864810</t>
  </si>
  <si>
    <t>FANU3796011</t>
  </si>
  <si>
    <t>CIPU5224567</t>
  </si>
  <si>
    <t>HAMU2171671</t>
  </si>
  <si>
    <t>MRKU0242820</t>
  </si>
  <si>
    <t>HAMU2143659</t>
  </si>
  <si>
    <t>TGBU9362074</t>
  </si>
  <si>
    <t>MRKU2823439</t>
  </si>
  <si>
    <t>MRKU0312682</t>
  </si>
  <si>
    <t>HAMU3981173</t>
  </si>
  <si>
    <t>MSKU1496349</t>
  </si>
  <si>
    <t>CAAU5648145</t>
  </si>
  <si>
    <t>MRSU5180792</t>
  </si>
  <si>
    <t>MSKU1486443</t>
  </si>
  <si>
    <t>OTRO(Incidencia SIC)</t>
  </si>
  <si>
    <t>HLCUBO1251252415</t>
  </si>
  <si>
    <t>ASTRID MAERSK</t>
  </si>
  <si>
    <t>HLCUSZX2511COVO5</t>
  </si>
  <si>
    <t>SGN2983787</t>
  </si>
  <si>
    <t>CMA CGM SCANDOLA</t>
  </si>
  <si>
    <t>HLCUSHA251221389</t>
  </si>
  <si>
    <t>HLCUBO1251296393</t>
  </si>
  <si>
    <t>BANGKOK MAERSK</t>
  </si>
  <si>
    <t>HLCUSZX2512BLYC3</t>
  </si>
  <si>
    <t>HLCUSZX2512AUGS1</t>
  </si>
  <si>
    <t>HLCUSZX2512BNIC0</t>
  </si>
  <si>
    <t>HLCUBO12512APEA3</t>
  </si>
  <si>
    <t>MAERSK CLEVELAND</t>
  </si>
  <si>
    <t>MSKU4727272</t>
  </si>
  <si>
    <t>HAMU4423181</t>
  </si>
  <si>
    <t>UETU5825557</t>
  </si>
  <si>
    <t>TGBU9303430</t>
  </si>
  <si>
    <t>MSKU4822428</t>
  </si>
  <si>
    <t>TCNU6741120</t>
  </si>
  <si>
    <t>MRSU5737070</t>
  </si>
  <si>
    <t>MRKU6450380</t>
  </si>
  <si>
    <t>FCIU9106987</t>
  </si>
  <si>
    <t>CAIU8704184</t>
  </si>
  <si>
    <t>MRKU2772218</t>
  </si>
  <si>
    <t>MRSU8156737</t>
  </si>
  <si>
    <t>Vung Tau</t>
  </si>
  <si>
    <t>CMA</t>
  </si>
  <si>
    <t>FFAU2122274</t>
  </si>
  <si>
    <t>MRKU3442669</t>
  </si>
  <si>
    <t>HAMU4490472</t>
  </si>
  <si>
    <t>TCLU1779803</t>
  </si>
  <si>
    <t>FANU1285136</t>
  </si>
  <si>
    <t>UETU8522976</t>
  </si>
  <si>
    <t>HLBU2546783</t>
  </si>
  <si>
    <t>SUDU8722800</t>
  </si>
  <si>
    <t>TLLU5833897</t>
  </si>
  <si>
    <t>HLBU3072713</t>
  </si>
  <si>
    <t>MSKU5978924</t>
  </si>
  <si>
    <t>UETU8549283</t>
  </si>
  <si>
    <t>HAMU1880590</t>
  </si>
  <si>
    <t>HAMU3734390</t>
  </si>
  <si>
    <t>FANU1026639</t>
  </si>
  <si>
    <t>HLBU1064318</t>
  </si>
  <si>
    <t>FANU3774075</t>
  </si>
  <si>
    <t>GCXU5776221</t>
  </si>
  <si>
    <t>TIIU2298352</t>
  </si>
  <si>
    <t>HASU4182677</t>
  </si>
  <si>
    <t>HLBU3147176</t>
  </si>
  <si>
    <t>GCXU5092548</t>
  </si>
  <si>
    <t>FANU1745925</t>
  </si>
  <si>
    <t>FSCU7184465</t>
  </si>
  <si>
    <t>TCLU8269864</t>
  </si>
  <si>
    <t>MRKU3417305</t>
  </si>
  <si>
    <t>MAEU9179276</t>
  </si>
  <si>
    <t>MRKU2711146</t>
  </si>
  <si>
    <t>UETU2965093</t>
  </si>
  <si>
    <t>MSKU4751200</t>
  </si>
  <si>
    <t>HLBU1159326</t>
  </si>
  <si>
    <t>MRSU3121152</t>
  </si>
  <si>
    <t>HAMU1922696</t>
  </si>
  <si>
    <t>MRSU8220991</t>
  </si>
  <si>
    <t>MRSU6718542</t>
  </si>
  <si>
    <t>MRKU4612498</t>
  </si>
  <si>
    <t>MRKU3282318</t>
  </si>
  <si>
    <t>UETU8552230</t>
  </si>
  <si>
    <t>SUDU8704643</t>
  </si>
  <si>
    <t>HLBU2708518</t>
  </si>
  <si>
    <t>HLXU8156711</t>
  </si>
  <si>
    <t>MRKU6423723</t>
  </si>
  <si>
    <t>MSKU1300796</t>
  </si>
  <si>
    <t>MRSU8611255</t>
  </si>
  <si>
    <t>MSKU1198339</t>
  </si>
  <si>
    <t>MRKU4102128</t>
  </si>
  <si>
    <t>HAMU1549664</t>
  </si>
  <si>
    <t>TRHU8269628</t>
  </si>
  <si>
    <t>HLBU2157971</t>
  </si>
  <si>
    <t>GCXU5531825</t>
  </si>
  <si>
    <t>MRKU2938952</t>
  </si>
  <si>
    <t>MRKU6013626</t>
  </si>
  <si>
    <t>MSKU9349663</t>
  </si>
  <si>
    <t>MRKU4266923</t>
  </si>
  <si>
    <t>UETU7592182</t>
  </si>
  <si>
    <t>MRSU3231062</t>
  </si>
  <si>
    <t>CAAU8257313</t>
  </si>
  <si>
    <t>MRSU8557766</t>
  </si>
  <si>
    <t>SUDU6987077</t>
  </si>
  <si>
    <t>CAJU5175579</t>
  </si>
  <si>
    <t>FFAU7472465</t>
  </si>
  <si>
    <t>MRSU3789049</t>
  </si>
  <si>
    <t>TIIU5895161</t>
  </si>
  <si>
    <t>GAOU7183650</t>
  </si>
  <si>
    <t>MRKU2448174</t>
  </si>
  <si>
    <t>MRKU5613842</t>
  </si>
  <si>
    <t>TRHU4146918</t>
  </si>
  <si>
    <t>TCKU6635864</t>
  </si>
  <si>
    <t>MSKU9900040</t>
  </si>
  <si>
    <t>HAMU3227902</t>
  </si>
  <si>
    <t>HAMU1322222</t>
  </si>
  <si>
    <t>FANU3831323</t>
  </si>
  <si>
    <t>FDCU0178625</t>
  </si>
  <si>
    <t>CAAU5543078</t>
  </si>
  <si>
    <t>MRKU9493088</t>
  </si>
  <si>
    <t>CAIU3606483</t>
  </si>
  <si>
    <t>MRKU3309390</t>
  </si>
  <si>
    <t>MSKU5406913</t>
  </si>
  <si>
    <t>MRSU7772609</t>
  </si>
  <si>
    <t>MSKU4657410</t>
  </si>
  <si>
    <t>MSKU1737132</t>
  </si>
  <si>
    <t>CAAU9378496</t>
  </si>
  <si>
    <t>MRSU8133747</t>
  </si>
  <si>
    <t>MRSU8906955</t>
  </si>
  <si>
    <t>MRSU7429816</t>
  </si>
  <si>
    <t>MSKU4668185</t>
  </si>
  <si>
    <t>MRSU5762704</t>
  </si>
  <si>
    <t>MSKU3537236</t>
  </si>
  <si>
    <t>HASU4547142</t>
  </si>
  <si>
    <t>MSKU0454992</t>
  </si>
  <si>
    <t>MSKU0802613</t>
  </si>
  <si>
    <t>BSIU9864670</t>
  </si>
  <si>
    <t>HASU4583068</t>
  </si>
  <si>
    <t>MRKU2812898</t>
  </si>
  <si>
    <t>MRSU3008207</t>
  </si>
  <si>
    <t>MRKU2576133</t>
  </si>
  <si>
    <t>MRSU6417894</t>
  </si>
  <si>
    <t>MSKU8878195</t>
  </si>
  <si>
    <t>MRSU7828056</t>
  </si>
  <si>
    <t>MRKU6151800</t>
  </si>
  <si>
    <t>GAOU7768199</t>
  </si>
  <si>
    <t>GCXU6371974</t>
  </si>
  <si>
    <t>MRSU5415979</t>
  </si>
  <si>
    <t>GCXU6335262</t>
  </si>
  <si>
    <t>TRHU5169163</t>
  </si>
  <si>
    <t>TCLU8862484</t>
  </si>
  <si>
    <t>CAAU9187360</t>
  </si>
  <si>
    <t>ALMACÉN</t>
  </si>
  <si>
    <t>Error del transportista</t>
  </si>
  <si>
    <t>OTRO(temporal lluvias)</t>
  </si>
  <si>
    <t>EBBA MAERSK</t>
  </si>
  <si>
    <t>MRSU6424614</t>
  </si>
  <si>
    <t>HASU4334337</t>
  </si>
  <si>
    <t>MRKU5262748</t>
  </si>
  <si>
    <t>MRKU2246851</t>
  </si>
  <si>
    <t>TRHU5240615</t>
  </si>
  <si>
    <t>GCXU5745540</t>
  </si>
  <si>
    <t>MRKU5087835</t>
  </si>
  <si>
    <t>MAEU9211110</t>
  </si>
  <si>
    <t>PONU1910145</t>
  </si>
  <si>
    <t>SUDU6901480</t>
  </si>
  <si>
    <t>MSKU0576877</t>
  </si>
  <si>
    <t>MRKU8669721</t>
  </si>
  <si>
    <t>MSKU1877427</t>
  </si>
  <si>
    <t>CAAU6417963</t>
  </si>
  <si>
    <t>MRSU5283173</t>
  </si>
  <si>
    <t>MRKU3999865</t>
  </si>
  <si>
    <t>MRKU5587661</t>
  </si>
  <si>
    <t>GAOU6856783</t>
  </si>
  <si>
    <t>SUDU8512867</t>
  </si>
  <si>
    <t>TCKU6815871</t>
  </si>
  <si>
    <t>MRKU0416882</t>
  </si>
  <si>
    <t>TLLU4890526</t>
  </si>
  <si>
    <t>Vientiane</t>
  </si>
  <si>
    <t>MRKU3023913</t>
  </si>
  <si>
    <t>TCKU7301218</t>
  </si>
  <si>
    <t>MRSU3273258</t>
  </si>
  <si>
    <t>UETU8452225</t>
  </si>
  <si>
    <t>MRSU4614662</t>
  </si>
  <si>
    <t>UETU5929124</t>
  </si>
  <si>
    <t>MRKU2902158</t>
  </si>
  <si>
    <t>MRSU3216216</t>
  </si>
  <si>
    <t>MRKU3190269</t>
  </si>
  <si>
    <t>OTRO(Cierre puerto Algeciras)</t>
  </si>
  <si>
    <t>HLCUNG12511SNVJ5</t>
  </si>
  <si>
    <t>HPCU4874231</t>
  </si>
  <si>
    <t>HASU4276570</t>
  </si>
  <si>
    <t>INDITEX230126</t>
  </si>
  <si>
    <t>SYNERGY ANTWEP</t>
  </si>
  <si>
    <t>ACOTEX124012026</t>
  </si>
  <si>
    <t>HSAU2545252</t>
  </si>
  <si>
    <t>OTRO(No aparecía en Altia)</t>
  </si>
  <si>
    <t>ACOTEX126012026</t>
  </si>
  <si>
    <t>INDITEX300126</t>
  </si>
  <si>
    <t>HSAU2545015</t>
  </si>
  <si>
    <t>HSAU2545308</t>
  </si>
  <si>
    <t xml:space="preserve"> LORENA G</t>
  </si>
  <si>
    <t>a. ENTREGADO PRIMERAS 24H DISPONIBILIDAD</t>
  </si>
  <si>
    <t>b. ENTREGADO 24-48H DISPONIBILIDAD</t>
  </si>
  <si>
    <t>c. ENTREGADO 48-72H DISPONIBILIDAD</t>
  </si>
  <si>
    <t>d. ENTREGADO +72H POSTERIORES A DISPONIBILIDAD</t>
  </si>
  <si>
    <t>Monday</t>
  </si>
  <si>
    <t>Tuesday</t>
  </si>
  <si>
    <t>Wednesday</t>
  </si>
  <si>
    <t>Thursday</t>
  </si>
  <si>
    <t>Friday</t>
  </si>
  <si>
    <t>HLCUBO1251252587</t>
  </si>
  <si>
    <t>SDBMERSIN</t>
  </si>
  <si>
    <t>PAOLO</t>
  </si>
  <si>
    <t>HLCUNG12511SOHC4</t>
  </si>
  <si>
    <t>HLCUBO1251294924</t>
  </si>
  <si>
    <t>HLCUBO12512AZJF6</t>
  </si>
  <si>
    <t>HLCUDA1251204200</t>
  </si>
  <si>
    <t>HLCUBO12512AUAZ5</t>
  </si>
  <si>
    <t>HLCUBO12512BPLJ9</t>
  </si>
  <si>
    <t>MSKU9491488</t>
  </si>
  <si>
    <t>CAAU8259152</t>
  </si>
  <si>
    <t>MSKU7584175</t>
  </si>
  <si>
    <t>MRSU4482709</t>
  </si>
  <si>
    <t>MRSU6141661</t>
  </si>
  <si>
    <t>MRKU5403975</t>
  </si>
  <si>
    <t>GCXU5937291</t>
  </si>
  <si>
    <t>MRSU6923043</t>
  </si>
  <si>
    <t>MRSU7910797</t>
  </si>
  <si>
    <t>FANU1732764</t>
  </si>
  <si>
    <t>MRKU6420257</t>
  </si>
  <si>
    <t>GAOU7179521</t>
  </si>
  <si>
    <t>Mersin</t>
  </si>
  <si>
    <t>ECMU7599006</t>
  </si>
  <si>
    <t>BMOU6976223</t>
  </si>
  <si>
    <t>MAEU9179384</t>
  </si>
  <si>
    <t>MRSU8751663</t>
  </si>
  <si>
    <t>MRSU8759495</t>
  </si>
  <si>
    <t>MRKU6123984</t>
  </si>
  <si>
    <t>MRKU6238432</t>
  </si>
  <si>
    <t>SUDU8567010</t>
  </si>
  <si>
    <t>HLXU8009834</t>
  </si>
  <si>
    <t>CAAU8208670</t>
  </si>
  <si>
    <t>MRKU4241268</t>
  </si>
  <si>
    <t>HAMU3729006</t>
  </si>
  <si>
    <t>MRKU5885938</t>
  </si>
  <si>
    <t>MRSU3030448</t>
  </si>
  <si>
    <t>HLXU3520224</t>
  </si>
  <si>
    <t>HAMU1423233</t>
  </si>
  <si>
    <t>MSKU0062224</t>
  </si>
  <si>
    <t>TRHU4330904</t>
  </si>
  <si>
    <t>SUDU8666203</t>
  </si>
  <si>
    <t>HAMU1450645</t>
  </si>
  <si>
    <t>CAAU8396725</t>
  </si>
  <si>
    <t>TCNU2477390</t>
  </si>
  <si>
    <t>HLBU3131462</t>
  </si>
  <si>
    <t>FANU3521502</t>
  </si>
  <si>
    <t>HLBU3299250</t>
  </si>
  <si>
    <t>GCXU6310027</t>
  </si>
  <si>
    <t>MRSU4652554</t>
  </si>
  <si>
    <t>MRSU4501305</t>
  </si>
  <si>
    <t>HLBU1145127</t>
  </si>
  <si>
    <t>UETU6828381</t>
  </si>
  <si>
    <t>MRSU7817679</t>
  </si>
  <si>
    <t>MRKU2658437</t>
  </si>
  <si>
    <t>TCLU4941986</t>
  </si>
  <si>
    <t>UETU6949280</t>
  </si>
  <si>
    <t>CAAU7990542</t>
  </si>
  <si>
    <t>TRHU4395546</t>
  </si>
  <si>
    <t>CAAU5636463</t>
  </si>
  <si>
    <t>HLBU1041903</t>
  </si>
  <si>
    <t>TLLU5967129</t>
  </si>
  <si>
    <t>TRHU7146022</t>
  </si>
  <si>
    <t>MSKU9949159</t>
  </si>
  <si>
    <t>CAAU6449493</t>
  </si>
  <si>
    <t>FANU3113033</t>
  </si>
  <si>
    <t>MRSU5562840</t>
  </si>
  <si>
    <t>TCKU7023523</t>
  </si>
  <si>
    <t>TLLU7666891</t>
  </si>
  <si>
    <t>UETU6829243</t>
  </si>
  <si>
    <t>MSKU4666454</t>
  </si>
  <si>
    <t>FSCU7156993</t>
  </si>
  <si>
    <t>MRKU3952430</t>
  </si>
  <si>
    <t>HASU4301190</t>
  </si>
  <si>
    <t>TEMU6355615</t>
  </si>
  <si>
    <t>MSKU9447551</t>
  </si>
  <si>
    <t>MRKU5058565</t>
  </si>
  <si>
    <t>MRSU4149679</t>
  </si>
  <si>
    <t>MRSU4035275</t>
  </si>
  <si>
    <t>CAAU7741724</t>
  </si>
  <si>
    <t>MRSU3250756</t>
  </si>
  <si>
    <t>TCIU9543717</t>
  </si>
  <si>
    <t>CAAU3015261</t>
  </si>
  <si>
    <t>BEAU5224649</t>
  </si>
  <si>
    <t>MRSU4977550</t>
  </si>
  <si>
    <t>CAAU9226810</t>
  </si>
  <si>
    <t>MRSU3288556</t>
  </si>
  <si>
    <t>MIEU3052526</t>
  </si>
  <si>
    <t>MSKU4714110</t>
  </si>
  <si>
    <t>MSKU4729362</t>
  </si>
  <si>
    <t>MRSU4695411</t>
  </si>
  <si>
    <t>TIIU5237258</t>
  </si>
  <si>
    <t>HAMU1514061</t>
  </si>
  <si>
    <t>TGHU6723909</t>
  </si>
  <si>
    <t>TRHU7234904</t>
  </si>
  <si>
    <t>HAMU3891700</t>
  </si>
  <si>
    <t>TGBU6320624</t>
  </si>
  <si>
    <t>FANU1808509</t>
  </si>
  <si>
    <t>HLXU8522174</t>
  </si>
  <si>
    <t>UETU6336226</t>
  </si>
  <si>
    <t>HAMU1781284</t>
  </si>
  <si>
    <t>FANU1606560</t>
  </si>
  <si>
    <t>MRKU5298329</t>
  </si>
  <si>
    <t>UETU6370318</t>
  </si>
  <si>
    <t>MRSU6956411</t>
  </si>
  <si>
    <t>CAAU6999191</t>
  </si>
  <si>
    <t>BSIU4069532</t>
  </si>
  <si>
    <t>CAJU5024844</t>
  </si>
  <si>
    <t>MRKU2234207</t>
  </si>
  <si>
    <t>DFSU7490583</t>
  </si>
  <si>
    <t>FANU1008384</t>
  </si>
  <si>
    <t>MRSU6885030</t>
  </si>
  <si>
    <t>UACU6024603</t>
  </si>
  <si>
    <t>HAMU1884317</t>
  </si>
  <si>
    <t>FANU1967985</t>
  </si>
  <si>
    <t>MSKU1835355</t>
  </si>
  <si>
    <t>MRSU8413136</t>
  </si>
  <si>
    <t>TRHU6215670</t>
  </si>
  <si>
    <t>CIPU5269561</t>
  </si>
  <si>
    <t>MRKU3392423</t>
  </si>
  <si>
    <t>MRSU5491407</t>
  </si>
  <si>
    <t>MRSU8242521</t>
  </si>
  <si>
    <t>CAAU6075270</t>
  </si>
  <si>
    <t>HLBU2709860</t>
  </si>
  <si>
    <t>MRSU4170510</t>
  </si>
  <si>
    <t>MRSU5238301</t>
  </si>
  <si>
    <t>OTRO (TRAFICO)</t>
  </si>
  <si>
    <t>OTRO (TERMINAL)</t>
  </si>
  <si>
    <t>OTRO(Retraso en la entrega anterior)</t>
  </si>
  <si>
    <t>ACOTEX231012026</t>
  </si>
  <si>
    <t>HSAU2545078</t>
  </si>
  <si>
    <t>265911599 </t>
  </si>
  <si>
    <t>265911604 </t>
  </si>
  <si>
    <t>265911608 </t>
  </si>
  <si>
    <t>INDITEX030226</t>
  </si>
  <si>
    <t xml:space="preserve"> TORRES</t>
  </si>
  <si>
    <t>DC end date</t>
  </si>
  <si>
    <t>Driver Departure</t>
  </si>
  <si>
    <t>Driver departure vs DC END DATE 2</t>
  </si>
  <si>
    <t>Driver departure vs DC END DATE</t>
  </si>
  <si>
    <t>NORIA</t>
  </si>
  <si>
    <t>Count of NORIA</t>
  </si>
  <si>
    <t>% NORIA</t>
  </si>
  <si>
    <t>MASTER BL</t>
  </si>
  <si>
    <t>PUERTO ORIGEN</t>
  </si>
  <si>
    <t>TRANSPORT MODE2</t>
  </si>
  <si>
    <t>AVAILABILITY -48H</t>
  </si>
  <si>
    <t>PUNTUALIDAD (H)</t>
  </si>
  <si>
    <t>MANAGEMENT FEE</t>
  </si>
  <si>
    <t>INDITEX110226A</t>
  </si>
  <si>
    <t>CAAU4632437</t>
  </si>
  <si>
    <t>40 DRY HIGH</t>
  </si>
  <si>
    <t>MSKU8680240</t>
  </si>
  <si>
    <t>OTRO(Retraso ETA del buque)</t>
  </si>
  <si>
    <t>ACOTEX107022026</t>
  </si>
  <si>
    <t>ACOTEX131012026</t>
  </si>
  <si>
    <t>ACOTEX109022026</t>
  </si>
  <si>
    <t>INDITEX120226A</t>
  </si>
  <si>
    <t>BSG BONAIRE</t>
  </si>
  <si>
    <t>HSAU2545139</t>
  </si>
  <si>
    <t>ONTU2500231</t>
  </si>
  <si>
    <t>COALTRAMA</t>
  </si>
  <si>
    <t>MRSU4268087</t>
  </si>
  <si>
    <t>GCXU5651292</t>
  </si>
  <si>
    <t>CAAU9218440</t>
  </si>
  <si>
    <t>OTRO(Incidencia con sumaria)</t>
  </si>
  <si>
    <t>INDITEX140226A</t>
  </si>
  <si>
    <t>MAEU0000060</t>
  </si>
  <si>
    <t>SUAU4500014</t>
  </si>
  <si>
    <t>MRSU8087153</t>
  </si>
  <si>
    <t>TERMINAL</t>
  </si>
  <si>
    <t>MRSU3581332</t>
  </si>
  <si>
    <t>ACOTEX112022026</t>
  </si>
  <si>
    <t>MRKU4488849</t>
  </si>
  <si>
    <t>INDITEX140226B</t>
  </si>
  <si>
    <t>ACOTEX314022026</t>
  </si>
  <si>
    <t>ECO UMANDE</t>
  </si>
  <si>
    <t>ACOTEX214022026</t>
  </si>
  <si>
    <t>MRKU4083619</t>
  </si>
  <si>
    <t>INDITEX160226A</t>
  </si>
  <si>
    <t>ACOTEX114022026</t>
  </si>
  <si>
    <t>DEPOT</t>
  </si>
  <si>
    <t>ACOTEX316022026</t>
  </si>
  <si>
    <t>INDITEX18022026A</t>
  </si>
  <si>
    <t>TI26022204</t>
  </si>
  <si>
    <t>DUBAI EXPRESS</t>
  </si>
  <si>
    <t> 266505220</t>
  </si>
  <si>
    <t>TI26022186</t>
  </si>
  <si>
    <t>ONTU2500252</t>
  </si>
  <si>
    <t>ONTU2500041</t>
  </si>
  <si>
    <t>ONTU2500308</t>
  </si>
  <si>
    <t>SUAU4500204</t>
  </si>
  <si>
    <t>ECS360</t>
  </si>
  <si>
    <t>ONTU2500463</t>
  </si>
  <si>
    <t>45PLWD</t>
  </si>
  <si>
    <t>ONTU2500484</t>
  </si>
  <si>
    <t>SUAU4500101</t>
  </si>
  <si>
    <t>INDITEX170226A</t>
  </si>
  <si>
    <t>ACOTEX118022026</t>
  </si>
  <si>
    <t>INDITEX200226D</t>
  </si>
  <si>
    <t>ACOTEX119022026</t>
  </si>
  <si>
    <t>ACOTEX219022026</t>
  </si>
  <si>
    <t>GREEN POLE</t>
  </si>
  <si>
    <t>ACOTEX319022026</t>
  </si>
  <si>
    <t>SUAU4500210</t>
  </si>
  <si>
    <t>ONTU2500057</t>
  </si>
  <si>
    <t>HSAU2545118</t>
  </si>
  <si>
    <t>ONTU2500139</t>
  </si>
  <si>
    <t>MASSIMO DUTTI</t>
  </si>
  <si>
    <t>HSAU2545150</t>
  </si>
  <si>
    <t>SEASPAN LUMACO</t>
  </si>
  <si>
    <t>MAEU0000137</t>
  </si>
  <si>
    <t>INDITEX200226B</t>
  </si>
  <si>
    <t>INDITEX210226A</t>
  </si>
  <si>
    <t>SUAU4500143</t>
  </si>
  <si>
    <t>ONTU2500442</t>
  </si>
  <si>
    <t>ONTU2500437</t>
  </si>
  <si>
    <t>SUAU4500225</t>
  </si>
  <si>
    <t>INDITEX200226C</t>
  </si>
  <si>
    <t>TI26022235</t>
  </si>
  <si>
    <t>INDITEX200226A</t>
  </si>
  <si>
    <t>INDITEX210226B</t>
  </si>
  <si>
    <t>SUAU4500190</t>
  </si>
  <si>
    <t>HSAU2545205</t>
  </si>
  <si>
    <t>ONTU2500020</t>
  </si>
  <si>
    <t>SUAU4500117</t>
  </si>
  <si>
    <t>INDITEX230226B</t>
  </si>
  <si>
    <t>MARITIMOMU69</t>
  </si>
  <si>
    <t>TI26022249</t>
  </si>
  <si>
    <t>ACOTEX120022026</t>
  </si>
  <si>
    <t>INDITEX230226A</t>
  </si>
  <si>
    <t>INDITEX230226C</t>
  </si>
  <si>
    <t>ACOTEX123022026</t>
  </si>
  <si>
    <t>HSAU2545170</t>
  </si>
  <si>
    <t>SESE</t>
  </si>
  <si>
    <t>HSAU2545210</t>
  </si>
  <si>
    <t>SUAU4500122</t>
  </si>
  <si>
    <t>HSAU2545083</t>
  </si>
  <si>
    <t>PSA HISPAMAROC +TRANSPAIS</t>
  </si>
  <si>
    <t>ONTU2500416</t>
  </si>
  <si>
    <t>HSAU2545099</t>
  </si>
  <si>
    <t>ONTU2500334</t>
  </si>
  <si>
    <t xml:space="preserve"> LEON</t>
  </si>
  <si>
    <t>HAMU2637040</t>
  </si>
  <si>
    <t>MSKU9690031</t>
  </si>
  <si>
    <t>264835147</t>
  </si>
  <si>
    <t>BERLIN MAERSK</t>
  </si>
  <si>
    <t>MRSU3575670</t>
  </si>
  <si>
    <t>Mumbai</t>
  </si>
  <si>
    <t>BSIU3053737</t>
  </si>
  <si>
    <t>CAAU9350328</t>
  </si>
  <si>
    <t>MSKU9983528</t>
  </si>
  <si>
    <t>MADRID MAERSK</t>
  </si>
  <si>
    <t>HLCUBO12512AZOD7</t>
  </si>
  <si>
    <t>HLCUBO12512BICF9</t>
  </si>
  <si>
    <t>HLCUBO12512BACK9</t>
  </si>
  <si>
    <t>HLCUSHA2512BBKM5</t>
  </si>
  <si>
    <t>ZIMUHCM80601495</t>
  </si>
  <si>
    <t>SHENZHEN</t>
  </si>
  <si>
    <t>HLCUNG12511SQGE6</t>
  </si>
  <si>
    <t>MAERSK GUATEMALA</t>
  </si>
  <si>
    <t>EUGEN MAERSK</t>
  </si>
  <si>
    <t>HLCUSZX2512AUFI6</t>
  </si>
  <si>
    <t>HLCUSZX2512BQRC3</t>
  </si>
  <si>
    <t>ELLY MAERSK</t>
  </si>
  <si>
    <t>HLCUNG12511SRSN9</t>
  </si>
  <si>
    <t>HLCUSHA2512BFMC2</t>
  </si>
  <si>
    <t>HLCUBO12512BWOF3</t>
  </si>
  <si>
    <t>HLCUBO12512BNMT9</t>
  </si>
  <si>
    <t>HLCUSZX2512BQRP6</t>
  </si>
  <si>
    <t>MAERSK CAMBRIDGE</t>
  </si>
  <si>
    <t>MAERSK GENOA</t>
  </si>
  <si>
    <t>HLCUSZX2512CVJE9</t>
  </si>
  <si>
    <t>HLCUNG12512RUOV5</t>
  </si>
  <si>
    <t>HLCUSZX2512CVJI2</t>
  </si>
  <si>
    <t>ELEONORA MAERSK</t>
  </si>
  <si>
    <t>ZIMUHCM80600859</t>
  </si>
  <si>
    <t>ZIM DIAMOND</t>
  </si>
  <si>
    <t>ZIMUHCM80605200</t>
  </si>
  <si>
    <t>HLCUDA1260121954</t>
  </si>
  <si>
    <t>MAERSK GUAYAQUIL</t>
  </si>
  <si>
    <t>HLCUDA1260121921</t>
  </si>
  <si>
    <t>HLCUSHA2511GQBG7</t>
  </si>
  <si>
    <t>HLCUBO12512BPON0</t>
  </si>
  <si>
    <t>ANGELICA MAERSK</t>
  </si>
  <si>
    <t>HLCUSZX2512COTQ9</t>
  </si>
  <si>
    <t>HLCUSZX2601ATMU6</t>
  </si>
  <si>
    <t>HLCUBO12512BXDV7</t>
  </si>
  <si>
    <t>HLCUSHA2512BSRD9</t>
  </si>
  <si>
    <t>HLCUBO1260122256</t>
  </si>
  <si>
    <t>HLBU2880722</t>
  </si>
  <si>
    <t>MRKU3921430</t>
  </si>
  <si>
    <t>HLBU3108009</t>
  </si>
  <si>
    <t>UETU8382215</t>
  </si>
  <si>
    <t>TCKU6927378</t>
  </si>
  <si>
    <t>HASU4760332</t>
  </si>
  <si>
    <t>FANU1767694</t>
  </si>
  <si>
    <t>GAOU7084555</t>
  </si>
  <si>
    <t>FANU1946093</t>
  </si>
  <si>
    <t>MRSU5641425</t>
  </si>
  <si>
    <t>UETU6003800</t>
  </si>
  <si>
    <t>UACU8601469</t>
  </si>
  <si>
    <t>MSKU4692622</t>
  </si>
  <si>
    <t>MRSU7378072</t>
  </si>
  <si>
    <t>MRSU9093401</t>
  </si>
  <si>
    <t>TCKU7685387</t>
  </si>
  <si>
    <t>MRSU3509111</t>
  </si>
  <si>
    <t>FSCU7244245</t>
  </si>
  <si>
    <t>UACU4164123</t>
  </si>
  <si>
    <t>ZIMU3169626</t>
  </si>
  <si>
    <t>JXLU6351960</t>
  </si>
  <si>
    <t>CAAU8436957</t>
  </si>
  <si>
    <t>MRSU7937015</t>
  </si>
  <si>
    <t>TCKU6006590</t>
  </si>
  <si>
    <t>MRSU8981516</t>
  </si>
  <si>
    <t>MAEU9219492</t>
  </si>
  <si>
    <t>TEMU7629578</t>
  </si>
  <si>
    <t>MRKU3292471</t>
  </si>
  <si>
    <t>MRSU4067919</t>
  </si>
  <si>
    <t>MSKU0273119</t>
  </si>
  <si>
    <t>MRSU9214397</t>
  </si>
  <si>
    <t>MRSU3438276</t>
  </si>
  <si>
    <t>HLBU2578230</t>
  </si>
  <si>
    <t>TCNU3022570</t>
  </si>
  <si>
    <t>MRSU8662669</t>
  </si>
  <si>
    <t>MRKU4929749</t>
  </si>
  <si>
    <t>TCNU9624132</t>
  </si>
  <si>
    <t>MRSU7156310</t>
  </si>
  <si>
    <t>MRKU2573258</t>
  </si>
  <si>
    <t>FFAU5142850</t>
  </si>
  <si>
    <t>MRSU4818985</t>
  </si>
  <si>
    <t>MRKU5662298</t>
  </si>
  <si>
    <t>GAOU7203269</t>
  </si>
  <si>
    <t>HASU4022112</t>
  </si>
  <si>
    <t>MRSU8627035</t>
  </si>
  <si>
    <t>MRKU6393249</t>
  </si>
  <si>
    <t>FFAU5507428</t>
  </si>
  <si>
    <t>MRKU5708491</t>
  </si>
  <si>
    <t>TCNU3012309</t>
  </si>
  <si>
    <t>MRKU2100471</t>
  </si>
  <si>
    <t>MRKU3307890</t>
  </si>
  <si>
    <t>CAAU6751841</t>
  </si>
  <si>
    <t>CAAU3016545</t>
  </si>
  <si>
    <t>SEGU5699991</t>
  </si>
  <si>
    <t>MRKU5847054</t>
  </si>
  <si>
    <t>SUDU8606143</t>
  </si>
  <si>
    <t>MRKU0286407</t>
  </si>
  <si>
    <t>MRKU4994390</t>
  </si>
  <si>
    <t>TIIU4738168</t>
  </si>
  <si>
    <t>MRKU0357100</t>
  </si>
  <si>
    <t>MRKU0275233</t>
  </si>
  <si>
    <t>TRHU7708109</t>
  </si>
  <si>
    <t>MRKU4111460</t>
  </si>
  <si>
    <t>MRKU3378615</t>
  </si>
  <si>
    <t>CAAU6937369</t>
  </si>
  <si>
    <t>TCKU7087683</t>
  </si>
  <si>
    <t>TCNU1720799</t>
  </si>
  <si>
    <t>SUDU8889280</t>
  </si>
  <si>
    <t>SUDU5864015</t>
  </si>
  <si>
    <t>MRKU3141407</t>
  </si>
  <si>
    <t>MRSU9097813</t>
  </si>
  <si>
    <t>SEKU6945815</t>
  </si>
  <si>
    <t>MRSU4853538</t>
  </si>
  <si>
    <t>MRSU6580052</t>
  </si>
  <si>
    <t>MRSU9023575</t>
  </si>
  <si>
    <t>MRSU0313742</t>
  </si>
  <si>
    <t>GESU3695570</t>
  </si>
  <si>
    <t>HASU4978880</t>
  </si>
  <si>
    <t>MRKU3228512</t>
  </si>
  <si>
    <t>TGHU4510247</t>
  </si>
  <si>
    <t>MRKU3354193</t>
  </si>
  <si>
    <t>MSKU1840027</t>
  </si>
  <si>
    <t>MRSU9096186</t>
  </si>
  <si>
    <t>MRKU1039063</t>
  </si>
  <si>
    <t>MSKU7341766</t>
  </si>
  <si>
    <t>TCNU7412047</t>
  </si>
  <si>
    <t>MRSU8789627</t>
  </si>
  <si>
    <t>TCNU4392625</t>
  </si>
  <si>
    <t>TEMU1510088</t>
  </si>
  <si>
    <t>CAAU8425968</t>
  </si>
  <si>
    <t>MRKU2249629</t>
  </si>
  <si>
    <t>MRKU5067470</t>
  </si>
  <si>
    <t>HLBU1847988</t>
  </si>
  <si>
    <t>MRKU2706617</t>
  </si>
  <si>
    <t>MRSU6080000</t>
  </si>
  <si>
    <t>FFAU5504603</t>
  </si>
  <si>
    <t>GCXU5747780</t>
  </si>
  <si>
    <t>MRKU8005281</t>
  </si>
  <si>
    <t>TCKU7427551</t>
  </si>
  <si>
    <t>MRKU3404360</t>
  </si>
  <si>
    <t>SEKU4609597</t>
  </si>
  <si>
    <t>MRSU4223605</t>
  </si>
  <si>
    <t>GCXU6220854</t>
  </si>
  <si>
    <t>TLLU5269405</t>
  </si>
  <si>
    <t>HASU4992507</t>
  </si>
  <si>
    <t>MRSU7241161</t>
  </si>
  <si>
    <t>MSKU1303202</t>
  </si>
  <si>
    <t>FANU1488494</t>
  </si>
  <si>
    <t>CAAU6684390</t>
  </si>
  <si>
    <t>SUDU6924572</t>
  </si>
  <si>
    <t>FFAU5764236</t>
  </si>
  <si>
    <t>MIEU3024186</t>
  </si>
  <si>
    <t>MRSU8981310</t>
  </si>
  <si>
    <t>MRSU4776220</t>
  </si>
  <si>
    <t>MRSU3384400</t>
  </si>
  <si>
    <t>MRKU0213123</t>
  </si>
  <si>
    <t>MSKU6756670</t>
  </si>
  <si>
    <t>HLBU1683159</t>
  </si>
  <si>
    <t>MRSU6477954</t>
  </si>
  <si>
    <t>CAAU7066884</t>
  </si>
  <si>
    <t>TRHU7947309</t>
  </si>
  <si>
    <t>HLBU1399712</t>
  </si>
  <si>
    <t>CAIU8858467</t>
  </si>
  <si>
    <t>MRSU5565011</t>
  </si>
  <si>
    <t>MRSU3731113</t>
  </si>
  <si>
    <t>SUDU6687001</t>
  </si>
  <si>
    <t>SEKU6942272</t>
  </si>
  <si>
    <t>MRKU3956610</t>
  </si>
  <si>
    <t>MRKU3925651</t>
  </si>
  <si>
    <t>CAAU4729134</t>
  </si>
  <si>
    <t>MRKU2048856</t>
  </si>
  <si>
    <t>TCLU4129416</t>
  </si>
  <si>
    <t>HASU4214769</t>
  </si>
  <si>
    <t>HLBU2794291</t>
  </si>
  <si>
    <t>DFSU7710939</t>
  </si>
  <si>
    <t>MRSU6046900</t>
  </si>
  <si>
    <t>MRSU7560030</t>
  </si>
  <si>
    <t>MRSU3971860</t>
  </si>
  <si>
    <t>FANU3764061</t>
  </si>
  <si>
    <t>HLBU2114075</t>
  </si>
  <si>
    <t>HLXU8494534</t>
  </si>
  <si>
    <t>MRSU6479432</t>
  </si>
  <si>
    <t>MSKU1945075</t>
  </si>
  <si>
    <t>MRKU5456445</t>
  </si>
  <si>
    <t>MSKU1531218</t>
  </si>
  <si>
    <t>MRSU8954172</t>
  </si>
  <si>
    <t>TLLU5978993</t>
  </si>
  <si>
    <t>MRKU4953832</t>
  </si>
  <si>
    <t>CAIU4614462</t>
  </si>
  <si>
    <t>MRKU5153916</t>
  </si>
  <si>
    <t>CAAU6509340</t>
  </si>
  <si>
    <t>MRSU8951620</t>
  </si>
  <si>
    <t>CAAU7129088</t>
  </si>
  <si>
    <t>MRSU5418279</t>
  </si>
  <si>
    <t>TIIU2287450</t>
  </si>
  <si>
    <t>MSKU5229530</t>
  </si>
  <si>
    <t>FFAU7295375</t>
  </si>
  <si>
    <t>MRKU2315145</t>
  </si>
  <si>
    <t>TCKU6743093</t>
  </si>
  <si>
    <t>CAAU8350853</t>
  </si>
  <si>
    <t>GCXU5548406</t>
  </si>
  <si>
    <t>MRSU4666413</t>
  </si>
  <si>
    <t>MRSU8769702</t>
  </si>
  <si>
    <t>MRSU4137786</t>
  </si>
  <si>
    <t>HASU4218358</t>
  </si>
  <si>
    <t>MRSU4968033</t>
  </si>
  <si>
    <t>MRSU8986837</t>
  </si>
  <si>
    <t>MRKU4183156</t>
  </si>
  <si>
    <t>FFAU7415779</t>
  </si>
  <si>
    <t>MRSU3442548</t>
  </si>
  <si>
    <t>TLLU2434065</t>
  </si>
  <si>
    <t>FFAU5149772</t>
  </si>
  <si>
    <t>MRSU5368917</t>
  </si>
  <si>
    <t>RRSU4212863</t>
  </si>
  <si>
    <t>HASU4045057</t>
  </si>
  <si>
    <t>MRSU8719466</t>
  </si>
  <si>
    <t>HASU4652575</t>
  </si>
  <si>
    <t>MRKU6191757</t>
  </si>
  <si>
    <t>MRSU5558753</t>
  </si>
  <si>
    <t>MRSU8952164</t>
  </si>
  <si>
    <t>UETU8011235</t>
  </si>
  <si>
    <t>MRSU9021886</t>
  </si>
  <si>
    <t>MRKU2953242</t>
  </si>
  <si>
    <t>MSKU4776430</t>
  </si>
  <si>
    <t>GCXU6315857</t>
  </si>
  <si>
    <t>MRSU8952950</t>
  </si>
  <si>
    <t>TCNU3631330</t>
  </si>
  <si>
    <t>FFAU4842041</t>
  </si>
  <si>
    <t>MTSU9624501</t>
  </si>
  <si>
    <t>MRSU4799191</t>
  </si>
  <si>
    <t>TLLU5923774</t>
  </si>
  <si>
    <t>CAAU7920150</t>
  </si>
  <si>
    <t>MRSU3544597</t>
  </si>
  <si>
    <t>FFAU7219842</t>
  </si>
  <si>
    <t>MRSU3069080</t>
  </si>
  <si>
    <t>MRSU9102308</t>
  </si>
  <si>
    <t>MRSU9103006</t>
  </si>
  <si>
    <t>MSKU4812950</t>
  </si>
  <si>
    <t>MRKU5311971</t>
  </si>
  <si>
    <t>MRSU3574230</t>
  </si>
  <si>
    <t>MRSU8771274</t>
  </si>
  <si>
    <t>MRKU4188461</t>
  </si>
  <si>
    <t>MRSU4862798</t>
  </si>
  <si>
    <t>TLLU8095586</t>
  </si>
  <si>
    <t>SUDU8824398</t>
  </si>
  <si>
    <t>GCXU6328860</t>
  </si>
  <si>
    <t>MRKU7517956</t>
  </si>
  <si>
    <t>SUDU8659056</t>
  </si>
  <si>
    <t>FFAU5323518</t>
  </si>
  <si>
    <t>TLLU5245574</t>
  </si>
  <si>
    <t>MSKU0390352</t>
  </si>
  <si>
    <t>TCKU6994632</t>
  </si>
  <si>
    <t>TCKU7010613</t>
  </si>
  <si>
    <t>MSKU4768733</t>
  </si>
  <si>
    <t>MRSU8741048</t>
  </si>
  <si>
    <t>MRSU8483220</t>
  </si>
  <si>
    <t>TCKU3809577</t>
  </si>
  <si>
    <t>MAEU9186547</t>
  </si>
  <si>
    <t>MRKU6026433</t>
  </si>
  <si>
    <t>GCXU5527379</t>
  </si>
  <si>
    <t>MRSU4122662</t>
  </si>
  <si>
    <t>TCNU2573100</t>
  </si>
  <si>
    <t>MRSU3699496</t>
  </si>
  <si>
    <t>HASU4663986</t>
  </si>
  <si>
    <t>MSKU1470940</t>
  </si>
  <si>
    <t>TCNU7868510</t>
  </si>
  <si>
    <t>MRKU6402649</t>
  </si>
  <si>
    <t>TRHU4010351</t>
  </si>
  <si>
    <t>UETU8368393</t>
  </si>
  <si>
    <t>TCKU7432542</t>
  </si>
  <si>
    <t>MRSU9102144</t>
  </si>
  <si>
    <t>TCNU1448628</t>
  </si>
  <si>
    <t>SEKU4483030</t>
  </si>
  <si>
    <t>MRSU9102463</t>
  </si>
  <si>
    <t>MRKU4843959</t>
  </si>
  <si>
    <t>MRKU2080523</t>
  </si>
  <si>
    <t>MRSU6197167</t>
  </si>
  <si>
    <t>MRKU5396963</t>
  </si>
  <si>
    <t>MRSU5985462</t>
  </si>
  <si>
    <t>TRHU6215978</t>
  </si>
  <si>
    <t>CAIU4981690</t>
  </si>
  <si>
    <t>MRSU8641408</t>
  </si>
  <si>
    <t>MRSU5821999</t>
  </si>
  <si>
    <t>MRSU6073757</t>
  </si>
  <si>
    <t>MRSU7217550</t>
  </si>
  <si>
    <t>TCLU5958670</t>
  </si>
  <si>
    <t>MRSU7236041</t>
  </si>
  <si>
    <t>MRSU4622523</t>
  </si>
  <si>
    <t>MRSU6914397</t>
  </si>
  <si>
    <t>HASU4409708</t>
  </si>
  <si>
    <t>CAAU6634151</t>
  </si>
  <si>
    <t>HASU4574209</t>
  </si>
  <si>
    <t>MRSU6420080</t>
  </si>
  <si>
    <t>TCKU6419470</t>
  </si>
  <si>
    <t>CAAU7586171</t>
  </si>
  <si>
    <t>GAOU7866528</t>
  </si>
  <si>
    <t>MRKU4176727</t>
  </si>
  <si>
    <t>FFAU5486900</t>
  </si>
  <si>
    <t>MRSU7251215</t>
  </si>
  <si>
    <t>ZCSU6531827</t>
  </si>
  <si>
    <t>JXLU6329570</t>
  </si>
  <si>
    <t>MRSU5334584</t>
  </si>
  <si>
    <t>MRSU9136000</t>
  </si>
  <si>
    <t>MRKU5654055</t>
  </si>
  <si>
    <t>MRSU3322202</t>
  </si>
  <si>
    <t>FANU3666208</t>
  </si>
  <si>
    <t>ZCSU6809034</t>
  </si>
  <si>
    <t>MRKU3108712</t>
  </si>
  <si>
    <t>TCLU5407975</t>
  </si>
  <si>
    <t>MRSU7325112</t>
  </si>
  <si>
    <t>HASU4668524</t>
  </si>
  <si>
    <t>MRSU6078595</t>
  </si>
  <si>
    <t>CAAU8461965</t>
  </si>
  <si>
    <t>GCXU6221660</t>
  </si>
  <si>
    <t>MRKU4590402</t>
  </si>
  <si>
    <t>TIIU2320332</t>
  </si>
  <si>
    <t>TCNU1629647</t>
  </si>
  <si>
    <t>MAEU9221273</t>
  </si>
  <si>
    <t>MRSU8922283</t>
  </si>
  <si>
    <t>TCKU6844400</t>
  </si>
  <si>
    <t>MRSU7254050</t>
  </si>
  <si>
    <t>MRSU3848389</t>
  </si>
  <si>
    <t>GCXU6210901</t>
  </si>
  <si>
    <t>HAMU2992281</t>
  </si>
  <si>
    <t>CAIU4738165</t>
  </si>
  <si>
    <t>CAAU7055600</t>
  </si>
  <si>
    <t>MRSU9127292</t>
  </si>
  <si>
    <t>SUDU5314826</t>
  </si>
  <si>
    <t>TCNU2061192</t>
  </si>
  <si>
    <t>MRSU3748409</t>
  </si>
  <si>
    <t>TRLU8646400</t>
  </si>
  <si>
    <t>SEKU4603264</t>
  </si>
  <si>
    <t>CAAU6939417</t>
  </si>
  <si>
    <t>TCNU1837018</t>
  </si>
  <si>
    <t>HASU4347890</t>
  </si>
  <si>
    <t>MRSU5734282</t>
  </si>
  <si>
    <t>MRSU8990056</t>
  </si>
  <si>
    <t>HASU4790677</t>
  </si>
  <si>
    <t>MRSU7134271</t>
  </si>
  <si>
    <t>MRSU4945613</t>
  </si>
  <si>
    <t>FSCU8082853</t>
  </si>
  <si>
    <t>CAJU5156075</t>
  </si>
  <si>
    <t>TGBU6657071</t>
  </si>
  <si>
    <t>HLBU2383330</t>
  </si>
  <si>
    <t>HLBU3803459</t>
  </si>
  <si>
    <t>GCXU2374018</t>
  </si>
  <si>
    <t>FANU3089868</t>
  </si>
  <si>
    <t>MRKU2759849</t>
  </si>
  <si>
    <t>MSKU4828508</t>
  </si>
  <si>
    <t>UACU8581383</t>
  </si>
  <si>
    <t>HLBU2076340</t>
  </si>
  <si>
    <t>MRKU4550760</t>
  </si>
  <si>
    <t>MRSU4156868</t>
  </si>
  <si>
    <t>HLBU3319172</t>
  </si>
  <si>
    <t>HASU4645220</t>
  </si>
  <si>
    <t>MRSU4097240</t>
  </si>
  <si>
    <t>FSCU7101202</t>
  </si>
  <si>
    <t>SEKU6948985</t>
  </si>
  <si>
    <t>MRKU3376510</t>
  </si>
  <si>
    <t>MRSU6608099</t>
  </si>
  <si>
    <t>CAAU8637015</t>
  </si>
  <si>
    <t>MRSU7715574</t>
  </si>
  <si>
    <t>TCNU3753425</t>
  </si>
  <si>
    <t>MRKU2012724</t>
  </si>
  <si>
    <t>TRHU6930148</t>
  </si>
  <si>
    <t>MSKU1215420</t>
  </si>
  <si>
    <t>SUDU5957864</t>
  </si>
  <si>
    <t>MVIU0020764</t>
  </si>
  <si>
    <t>CAIU6266643</t>
  </si>
  <si>
    <t>CNT ROBO</t>
  </si>
  <si>
    <t>PROBLEMA SUMARIA</t>
  </si>
  <si>
    <t>NO SIC</t>
  </si>
  <si>
    <t>OTRO(Retraso llegada del buque)</t>
  </si>
  <si>
    <t>Incidencia Puerto Seco</t>
  </si>
  <si>
    <t>OTRO(Accidente en carretera)</t>
  </si>
  <si>
    <t>OTRO(Retraso en la descarga del CNTR)</t>
  </si>
  <si>
    <t>OTRO(Terminal)</t>
  </si>
  <si>
    <t>ACOTEX225022026</t>
  </si>
  <si>
    <t>ACOTEX226022026</t>
  </si>
  <si>
    <t> 266535675</t>
  </si>
  <si>
    <t> 266649648</t>
  </si>
  <si>
    <t>ACOTEX124022026</t>
  </si>
  <si>
    <t>INDITEX270226A</t>
  </si>
  <si>
    <t>ACOTEX125022026</t>
  </si>
  <si>
    <t>INDITEX240226A</t>
  </si>
  <si>
    <t>HSAU2545144</t>
  </si>
  <si>
    <t>ONTU2500294</t>
  </si>
  <si>
    <t>HASU4833423</t>
  </si>
  <si>
    <t>DUO EWALS</t>
  </si>
  <si>
    <t>ONTU2500268</t>
  </si>
  <si>
    <t>ONTU2500015</t>
  </si>
  <si>
    <t>HSAU2545247</t>
  </si>
  <si>
    <t>MTRA1134130</t>
  </si>
  <si>
    <t>HSAU2545123</t>
  </si>
  <si>
    <t>Incidencia T1</t>
  </si>
  <si>
    <t>INDITEX240226B</t>
  </si>
  <si>
    <t>ACOTEX223022026</t>
  </si>
  <si>
    <t>HSAU2545186</t>
  </si>
  <si>
    <t>INDITEX260226A</t>
  </si>
  <si>
    <t>MARITIMOMU70</t>
  </si>
  <si>
    <t>INDITEX280226B</t>
  </si>
  <si>
    <t>ACOTEX128022026</t>
  </si>
  <si>
    <t>INDITEX270226B</t>
  </si>
  <si>
    <t>HSAU2545020</t>
  </si>
  <si>
    <t>SUAU4500267</t>
  </si>
  <si>
    <t>MRSU9111655</t>
  </si>
  <si>
    <t>ACOTEX228022026</t>
  </si>
  <si>
    <t>ACOTEX127022026</t>
  </si>
  <si>
    <t>MRSU9126439</t>
  </si>
  <si>
    <t>HSAU2545268</t>
  </si>
  <si>
    <t>TERMINAL + GAGGERO</t>
  </si>
  <si>
    <t>POLAR ECUADOR</t>
  </si>
  <si>
    <t>ACOTEX126022026</t>
  </si>
  <si>
    <t>INDITEX280226A</t>
  </si>
  <si>
    <t>ACOTEX227022026</t>
  </si>
  <si>
    <t>ONTU2500247</t>
  </si>
  <si>
    <t>SUAU4500288</t>
  </si>
  <si>
    <t>TI26022306</t>
  </si>
  <si>
    <t>LARS MAERSK</t>
  </si>
  <si>
    <t>INDITEX280226C</t>
  </si>
  <si>
    <t>INDITEX020326A</t>
  </si>
  <si>
    <t>TI26022345</t>
  </si>
  <si>
    <t>LUNA MAERSK</t>
  </si>
  <si>
    <t>INDITEX030326A</t>
  </si>
  <si>
    <t>ACOTEX13032026</t>
  </si>
  <si>
    <t>MTRA1134058</t>
  </si>
  <si>
    <t>ONTU2500490</t>
  </si>
  <si>
    <t>SUAU4500272</t>
  </si>
  <si>
    <t>ONTU2500118</t>
  </si>
  <si>
    <t>ONTU2500144</t>
  </si>
  <si>
    <t>ONTU2500329</t>
  </si>
  <si>
    <t>INDITEX040326B</t>
  </si>
  <si>
    <t>INDITEX040326A</t>
  </si>
  <si>
    <t>MAERSK LOTA</t>
  </si>
  <si>
    <t>DUO SESÉ</t>
  </si>
  <si>
    <t>ONTU2500400</t>
  </si>
  <si>
    <t>INDITEX050326A</t>
  </si>
  <si>
    <t>INDITEX060326A</t>
  </si>
  <si>
    <t>ACOTEX14032026</t>
  </si>
  <si>
    <t>INDITEX060326B</t>
  </si>
  <si>
    <t>ONTU2500340</t>
  </si>
  <si>
    <t>ONTU2500078</t>
  </si>
  <si>
    <t>ONTU2500313</t>
  </si>
  <si>
    <t>MALPICA</t>
  </si>
  <si>
    <t>ARTHUR MAERSK</t>
  </si>
  <si>
    <t>262860557</t>
  </si>
  <si>
    <t>EDITH MAERSK</t>
  </si>
  <si>
    <t>GCXU6204961</t>
  </si>
  <si>
    <t>MRKU2842887</t>
  </si>
  <si>
    <t>GAOU7767588</t>
  </si>
  <si>
    <t>MRKU2716451</t>
  </si>
  <si>
    <t>MSKU1895267</t>
  </si>
  <si>
    <t>MRKU4718685</t>
  </si>
  <si>
    <t>TCLU8249852</t>
  </si>
  <si>
    <t>CAAU8297682</t>
  </si>
  <si>
    <t>HASU4950857</t>
  </si>
  <si>
    <t>MRKU2999921</t>
  </si>
  <si>
    <t>MSKU1537896</t>
  </si>
  <si>
    <t>MRKU0521527</t>
  </si>
  <si>
    <t>40</t>
  </si>
  <si>
    <t>MRSU6009824</t>
  </si>
  <si>
    <t>TCKU7449289</t>
  </si>
  <si>
    <t>TCNU1116650</t>
  </si>
  <si>
    <t>GESU6569508</t>
  </si>
  <si>
    <t>TCLU5147158</t>
  </si>
  <si>
    <t>MRKU0047737</t>
  </si>
  <si>
    <t>CAAU8640301</t>
  </si>
  <si>
    <t>MRKU0311900</t>
  </si>
  <si>
    <t>MRKU0289387</t>
  </si>
  <si>
    <t>MRKU2376813</t>
  </si>
  <si>
    <t>CAAU9066034</t>
  </si>
  <si>
    <t>MRKU0507792</t>
  </si>
  <si>
    <t>TGBU6789397</t>
  </si>
  <si>
    <t>MRKU0135904</t>
  </si>
  <si>
    <t>MIEU3004343</t>
  </si>
  <si>
    <t>MSKU1808961</t>
  </si>
  <si>
    <t>MRSU8330216</t>
  </si>
  <si>
    <t>MRSU5359514</t>
  </si>
  <si>
    <t>GAOU7355404</t>
  </si>
  <si>
    <t>TCNU2479109</t>
  </si>
  <si>
    <t>MSKU1642628</t>
  </si>
  <si>
    <t>HASU4047131</t>
  </si>
  <si>
    <t>MRSU6878094</t>
  </si>
  <si>
    <t>TLLU4894115</t>
  </si>
  <si>
    <t>HASU4797250</t>
  </si>
  <si>
    <t>TGHU6219734</t>
  </si>
  <si>
    <t>CAJU5123575</t>
  </si>
  <si>
    <t>MRSU7628058</t>
  </si>
  <si>
    <t>MRKU4890945</t>
  </si>
  <si>
    <t>TCNU3228371</t>
  </si>
  <si>
    <t>MRKU5410043</t>
  </si>
  <si>
    <t>MRSU7499916</t>
  </si>
  <si>
    <t>MRSU3350930</t>
  </si>
  <si>
    <t>MTSU9619568</t>
  </si>
  <si>
    <t>MRKU0646930</t>
  </si>
  <si>
    <t>MRKU0615605</t>
  </si>
  <si>
    <t>TCKU6772825</t>
  </si>
  <si>
    <t>MRKU5816958</t>
  </si>
  <si>
    <t>MRKU0746858</t>
  </si>
  <si>
    <t>MRSU3235089</t>
  </si>
  <si>
    <t>OTRO(Demora G5)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</si>
</sst>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mm/dd/yy\ hh:mm"/>
    <numFmt numFmtId="165" formatCode="[h]:mm;@"/>
    <numFmt numFmtId="166" formatCode="[h]:mm:ss;@"/>
    <numFmt numFmtId="167" formatCode="_-* #,##0.00\ _€_-;\-* #,##0.00\ _€_-;_-* &quot;-&quot;??\ _€_-;_-@_-"/>
    <numFmt numFmtId="168" formatCode="_-[$€-2]\ * #,##0.00_-;\-[$€-2]\ * #,##0.00_-;_-[$€-2]\ * &quot;-&quot;??_-;_-@_-"/>
    <numFmt numFmtId="169" formatCode="hh:mm"/>
  </numFmts>
  <fonts count="22">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8"/>
      <name val="SansSerif"/>
    </font>
    <font>
      <sz val="10"/>
      <color indexed="8"/>
      <name val="SansSerif"/>
    </font>
    <font>
      <sz val="10"/>
      <name val="Arial"/>
      <family val="2"/>
    </font>
    <font>
      <sz val="10"/>
      <color theme="0"/>
      <name val="Arial"/>
      <family val="2"/>
    </font>
    <font>
      <b/>
      <sz val="10"/>
      <name val="Arial"/>
      <family val="2"/>
    </font>
    <font>
      <sz val="8"/>
      <name val="Arial"/>
      <family val="2"/>
    </font>
    <font>
      <sz val="10"/>
      <name val="Arial"/>
      <family val="2"/>
    </font>
    <font>
      <u/>
      <sz val="10"/>
      <color theme="10"/>
      <name val="Arial"/>
      <family val="2"/>
    </font>
    <font>
      <sz val="10"/>
      <name val="Maersk Headline"/>
    </font>
    <font>
      <b/>
      <sz val="10"/>
      <name val="Maersk Headline"/>
    </font>
    <font>
      <sz val="11"/>
      <color indexed="9"/>
      <name val="Calibri"/>
      <family val="2"/>
    </font>
    <font>
      <u/>
      <sz val="11"/>
      <color theme="10"/>
      <name val="Calibri"/>
      <family val="2"/>
      <scheme val="minor"/>
    </font>
    <font>
      <sz val="8"/>
      <name val="Arial"/>
      <family val="2"/>
    </font>
    <font>
      <b/>
      <sz val="11"/>
      <color rgb="FF000000"/>
      <name val="Aptos Narrow"/>
      <family val="2"/>
    </font>
    <font>
      <sz val="11"/>
      <color rgb="FF000000"/>
      <name val="Aptos Narrow"/>
      <family val="2"/>
    </font>
    <font>
      <sz val="10"/>
      <color rgb="FFFF0000"/>
      <name val="Arial"/>
      <family val="2"/>
    </font>
  </fonts>
  <fills count="13">
    <fill>
      <patternFill patternType="none"/>
    </fill>
    <fill>
      <patternFill patternType="gray125"/>
    </fill>
    <fill>
      <patternFill patternType="solid">
        <fgColor indexed="22"/>
        <bgColor indexed="64"/>
      </patternFill>
    </fill>
    <fill>
      <patternFill patternType="solid">
        <fgColor rgb="FF7030A0"/>
        <bgColor indexed="64"/>
      </patternFill>
    </fill>
    <fill>
      <patternFill patternType="solid">
        <fgColor rgb="FFFFFF00"/>
        <bgColor indexed="64"/>
      </patternFill>
    </fill>
    <fill>
      <patternFill patternType="solid">
        <fgColor theme="7"/>
        <bgColor indexed="64"/>
      </patternFill>
    </fill>
    <fill>
      <patternFill patternType="solid">
        <fgColor rgb="FF00B0F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indexed="49"/>
      </patternFill>
    </fill>
    <fill>
      <patternFill patternType="solid">
        <fgColor theme="0"/>
        <bgColor indexed="64"/>
      </patternFill>
    </fill>
    <fill>
      <patternFill patternType="solid">
        <fgColor theme="7" tint="0.79998168889431442"/>
        <bgColor indexed="64"/>
      </patternFill>
    </fill>
    <fill>
      <patternFill patternType="solid">
        <fgColor theme="6" tint="0.7999816888943144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s>
  <cellStyleXfs count="17">
    <xf numFmtId="0" fontId="0" fillId="0" borderId="0"/>
    <xf numFmtId="9" fontId="12" fillId="0" borderId="0" applyFont="0" applyFill="0" applyBorder="0" applyAlignment="0" applyProtection="0"/>
    <xf numFmtId="0" fontId="13" fillId="0" borderId="0" applyNumberFormat="0" applyFill="0" applyBorder="0" applyAlignment="0" applyProtection="0"/>
    <xf numFmtId="0" fontId="8" fillId="0" borderId="0"/>
    <xf numFmtId="0" fontId="5" fillId="0" borderId="0"/>
    <xf numFmtId="0" fontId="4" fillId="0" borderId="0"/>
    <xf numFmtId="0" fontId="3" fillId="0" borderId="0"/>
    <xf numFmtId="0" fontId="2" fillId="0" borderId="0"/>
    <xf numFmtId="0" fontId="1" fillId="0" borderId="0"/>
    <xf numFmtId="0" fontId="16" fillId="9" borderId="0" applyNumberFormat="0" applyBorder="0" applyAlignment="0" applyProtection="0"/>
    <xf numFmtId="0" fontId="17" fillId="0" borderId="0" applyNumberFormat="0" applyFill="0" applyBorder="0" applyAlignment="0" applyProtection="0"/>
    <xf numFmtId="0" fontId="8" fillId="0" borderId="0"/>
    <xf numFmtId="167" fontId="1" fillId="0" borderId="0" applyFont="0" applyFill="0" applyBorder="0" applyAlignment="0" applyProtection="0"/>
    <xf numFmtId="0" fontId="8" fillId="0" borderId="0"/>
    <xf numFmtId="0" fontId="8" fillId="0" borderId="0"/>
    <xf numFmtId="43" fontId="1" fillId="0" borderId="0" applyFont="0" applyFill="0" applyBorder="0" applyAlignment="0" applyProtection="0"/>
    <xf numFmtId="43" fontId="1" fillId="0" borderId="0" applyFont="0" applyFill="0" applyBorder="0" applyAlignment="0" applyProtection="0"/>
  </cellStyleXfs>
  <cellXfs count="122">
    <xf numFmtId="0" fontId="0" fillId="0" borderId="0" xfId="0"/>
    <xf numFmtId="0" fontId="0" fillId="0" borderId="0" xfId="0" applyAlignment="1">
      <alignment horizontal="center" vertical="center"/>
    </xf>
    <xf numFmtId="0" fontId="0" fillId="0" borderId="0" xfId="0" applyAlignment="1">
      <alignment horizontal="center"/>
    </xf>
    <xf numFmtId="0" fontId="8" fillId="0" borderId="1" xfId="0" applyFont="1" applyBorder="1" applyAlignment="1">
      <alignment horizontal="center" vertical="center"/>
    </xf>
    <xf numFmtId="0" fontId="0" fillId="0" borderId="1" xfId="0" applyBorder="1" applyAlignment="1">
      <alignment horizontal="center" vertical="center"/>
    </xf>
    <xf numFmtId="0" fontId="10" fillId="4" borderId="1" xfId="0" applyFont="1" applyFill="1" applyBorder="1" applyAlignment="1">
      <alignment horizontal="center" vertical="center"/>
    </xf>
    <xf numFmtId="9" fontId="0" fillId="0" borderId="1" xfId="0" applyNumberFormat="1" applyBorder="1" applyAlignment="1">
      <alignment horizontal="center" vertical="center"/>
    </xf>
    <xf numFmtId="0" fontId="0" fillId="0" borderId="1" xfId="0" applyBorder="1" applyAlignment="1">
      <alignment horizontal="center"/>
    </xf>
    <xf numFmtId="2" fontId="0" fillId="0" borderId="1" xfId="0" applyNumberFormat="1" applyBorder="1" applyAlignment="1">
      <alignment horizontal="center"/>
    </xf>
    <xf numFmtId="2" fontId="0" fillId="0" borderId="1" xfId="0" applyNumberFormat="1" applyBorder="1" applyAlignment="1">
      <alignment horizontal="center" vertical="center"/>
    </xf>
    <xf numFmtId="0" fontId="8" fillId="0" borderId="1" xfId="0" applyFont="1" applyBorder="1" applyAlignment="1">
      <alignment horizontal="center"/>
    </xf>
    <xf numFmtId="0" fontId="7" fillId="0" borderId="1" xfId="0" applyFont="1" applyBorder="1" applyAlignment="1">
      <alignment horizontal="center"/>
    </xf>
    <xf numFmtId="164" fontId="7" fillId="0" borderId="1" xfId="0" applyNumberFormat="1" applyFont="1" applyBorder="1" applyAlignment="1">
      <alignment horizontal="center" vertical="center"/>
    </xf>
    <xf numFmtId="0" fontId="7" fillId="0" borderId="1" xfId="0" applyFont="1" applyBorder="1" applyAlignment="1">
      <alignment horizontal="center" vertical="center"/>
    </xf>
    <xf numFmtId="20" fontId="0" fillId="0" borderId="0" xfId="0" applyNumberFormat="1" applyAlignment="1">
      <alignment horizontal="center" vertical="center"/>
    </xf>
    <xf numFmtId="9" fontId="0" fillId="0" borderId="1" xfId="1" applyFont="1" applyBorder="1" applyAlignment="1">
      <alignment horizontal="center"/>
    </xf>
    <xf numFmtId="2" fontId="8" fillId="0" borderId="1" xfId="0" applyNumberFormat="1" applyFont="1" applyBorder="1" applyAlignment="1">
      <alignment horizontal="center"/>
    </xf>
    <xf numFmtId="9" fontId="8" fillId="0" borderId="1" xfId="1" applyFont="1" applyBorder="1" applyAlignment="1">
      <alignment horizontal="center"/>
    </xf>
    <xf numFmtId="2" fontId="0" fillId="0" borderId="0" xfId="0" applyNumberFormat="1" applyAlignment="1">
      <alignment horizontal="center" vertical="center"/>
    </xf>
    <xf numFmtId="46" fontId="0" fillId="0" borderId="0" xfId="0" applyNumberFormat="1" applyAlignment="1">
      <alignment horizontal="center" vertical="center"/>
    </xf>
    <xf numFmtId="9" fontId="0" fillId="0" borderId="0" xfId="1" applyFont="1" applyAlignment="1">
      <alignment horizontal="center" vertical="center"/>
    </xf>
    <xf numFmtId="0" fontId="8" fillId="0" borderId="0" xfId="1" applyNumberFormat="1" applyFont="1" applyAlignment="1">
      <alignment horizontal="center" vertical="center"/>
    </xf>
    <xf numFmtId="0" fontId="0" fillId="0" borderId="0" xfId="0" applyAlignment="1">
      <alignment horizontal="left" vertical="center"/>
    </xf>
    <xf numFmtId="0" fontId="13" fillId="0" borderId="0" xfId="2" applyAlignment="1">
      <alignment horizontal="left" vertical="center"/>
    </xf>
    <xf numFmtId="0" fontId="7" fillId="0" borderId="7" xfId="0" applyFont="1" applyBorder="1" applyAlignment="1">
      <alignment horizontal="center" vertical="center"/>
    </xf>
    <xf numFmtId="0" fontId="6" fillId="2" borderId="4" xfId="0" applyFont="1" applyFill="1" applyBorder="1" applyAlignment="1">
      <alignment horizontal="center" vertical="center"/>
    </xf>
    <xf numFmtId="0" fontId="6" fillId="2" borderId="5" xfId="0" applyFont="1" applyFill="1" applyBorder="1" applyAlignment="1">
      <alignment horizontal="center" vertical="center"/>
    </xf>
    <xf numFmtId="0" fontId="9" fillId="3" borderId="5" xfId="0" applyFont="1" applyFill="1" applyBorder="1" applyAlignment="1">
      <alignment horizontal="center" vertical="center"/>
    </xf>
    <xf numFmtId="0" fontId="9" fillId="3" borderId="3" xfId="0" applyFont="1" applyFill="1" applyBorder="1" applyAlignment="1">
      <alignment horizontal="center" vertical="center"/>
    </xf>
    <xf numFmtId="164" fontId="7" fillId="0" borderId="6" xfId="0" applyNumberFormat="1" applyFont="1" applyBorder="1" applyAlignment="1">
      <alignment horizontal="center" vertical="center"/>
    </xf>
    <xf numFmtId="0" fontId="0" fillId="0" borderId="6" xfId="0" applyBorder="1" applyAlignment="1">
      <alignment horizontal="center" vertical="center"/>
    </xf>
    <xf numFmtId="165" fontId="0" fillId="0" borderId="6" xfId="0" applyNumberFormat="1" applyBorder="1" applyAlignment="1">
      <alignment horizontal="center" vertical="center"/>
    </xf>
    <xf numFmtId="166" fontId="0" fillId="0" borderId="6" xfId="0" applyNumberFormat="1" applyBorder="1" applyAlignment="1">
      <alignment horizontal="center" vertical="center"/>
    </xf>
    <xf numFmtId="165" fontId="0" fillId="0" borderId="2" xfId="0" applyNumberFormat="1" applyBorder="1" applyAlignment="1">
      <alignment horizontal="center" vertical="center"/>
    </xf>
    <xf numFmtId="2" fontId="9" fillId="3" borderId="5" xfId="0" applyNumberFormat="1" applyFont="1" applyFill="1" applyBorder="1" applyAlignment="1">
      <alignment horizontal="center" vertical="center"/>
    </xf>
    <xf numFmtId="2" fontId="0" fillId="0" borderId="6" xfId="0" applyNumberFormat="1" applyBorder="1" applyAlignment="1">
      <alignment horizontal="center" vertical="center"/>
    </xf>
    <xf numFmtId="2" fontId="0" fillId="0" borderId="0" xfId="0" applyNumberFormat="1" applyAlignment="1">
      <alignment horizontal="center"/>
    </xf>
    <xf numFmtId="2" fontId="9" fillId="3" borderId="3" xfId="0" applyNumberFormat="1" applyFont="1" applyFill="1" applyBorder="1" applyAlignment="1">
      <alignment horizontal="center" vertical="center"/>
    </xf>
    <xf numFmtId="2" fontId="0" fillId="0" borderId="8" xfId="0" applyNumberFormat="1" applyBorder="1" applyAlignment="1">
      <alignment horizontal="center" vertical="center"/>
    </xf>
    <xf numFmtId="2" fontId="0" fillId="0" borderId="2" xfId="0" applyNumberFormat="1" applyBorder="1" applyAlignment="1">
      <alignment horizontal="center" vertical="center"/>
    </xf>
    <xf numFmtId="46" fontId="9" fillId="5" borderId="5" xfId="0" applyNumberFormat="1" applyFont="1" applyFill="1" applyBorder="1" applyAlignment="1">
      <alignment horizontal="center" vertical="center"/>
    </xf>
    <xf numFmtId="168" fontId="0" fillId="0" borderId="1" xfId="0" applyNumberFormat="1" applyBorder="1" applyAlignment="1">
      <alignment horizontal="center" vertical="center"/>
    </xf>
    <xf numFmtId="0" fontId="0" fillId="8" borderId="0" xfId="0" applyFill="1"/>
    <xf numFmtId="0" fontId="15" fillId="6" borderId="0" xfId="0" applyFont="1" applyFill="1"/>
    <xf numFmtId="2" fontId="15" fillId="4" borderId="0" xfId="0" applyNumberFormat="1" applyFont="1" applyFill="1"/>
    <xf numFmtId="0" fontId="0" fillId="8" borderId="9" xfId="0" applyFill="1" applyBorder="1"/>
    <xf numFmtId="0" fontId="0" fillId="8" borderId="10" xfId="0" applyFill="1" applyBorder="1"/>
    <xf numFmtId="0" fontId="0" fillId="8" borderId="11"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8" fillId="8" borderId="0" xfId="0" applyFont="1" applyFill="1"/>
    <xf numFmtId="0" fontId="10" fillId="8" borderId="10" xfId="0" applyFont="1" applyFill="1" applyBorder="1"/>
    <xf numFmtId="1" fontId="7" fillId="0" borderId="1" xfId="0" applyNumberFormat="1" applyFont="1" applyBorder="1" applyAlignment="1">
      <alignment horizontal="center" vertical="center"/>
    </xf>
    <xf numFmtId="1" fontId="6" fillId="2" borderId="5" xfId="0" applyNumberFormat="1" applyFont="1" applyFill="1" applyBorder="1" applyAlignment="1">
      <alignment horizontal="center" vertical="center"/>
    </xf>
    <xf numFmtId="1" fontId="0" fillId="0" borderId="0" xfId="0" applyNumberFormat="1" applyAlignment="1">
      <alignment horizontal="center"/>
    </xf>
    <xf numFmtId="165" fontId="0" fillId="0" borderId="0" xfId="0" applyNumberFormat="1" applyAlignment="1">
      <alignment horizontal="center" vertical="center"/>
    </xf>
    <xf numFmtId="168" fontId="0" fillId="0" borderId="0" xfId="0" applyNumberFormat="1" applyAlignment="1">
      <alignment horizontal="center" vertical="center"/>
    </xf>
    <xf numFmtId="0" fontId="0" fillId="10" borderId="0" xfId="0" applyFill="1"/>
    <xf numFmtId="0" fontId="15" fillId="11" borderId="0" xfId="0" applyFont="1" applyFill="1"/>
    <xf numFmtId="0" fontId="14" fillId="11" borderId="0" xfId="0" applyFont="1" applyFill="1"/>
    <xf numFmtId="0" fontId="0" fillId="11" borderId="0" xfId="0" applyFill="1"/>
    <xf numFmtId="0" fontId="10" fillId="11" borderId="0" xfId="0" applyFont="1" applyFill="1"/>
    <xf numFmtId="0" fontId="0" fillId="11" borderId="0" xfId="0" applyFill="1" applyAlignment="1">
      <alignment horizontal="left"/>
    </xf>
    <xf numFmtId="0" fontId="14" fillId="11" borderId="0" xfId="0" applyFont="1" applyFill="1" applyAlignment="1">
      <alignment horizontal="left"/>
    </xf>
    <xf numFmtId="2" fontId="14" fillId="11" borderId="0" xfId="0" applyNumberFormat="1" applyFont="1" applyFill="1"/>
    <xf numFmtId="10" fontId="14" fillId="11" borderId="0" xfId="0" applyNumberFormat="1" applyFont="1" applyFill="1"/>
    <xf numFmtId="2" fontId="0" fillId="11" borderId="0" xfId="0" applyNumberFormat="1" applyFill="1"/>
    <xf numFmtId="0" fontId="15" fillId="4" borderId="0" xfId="0" applyFont="1" applyFill="1"/>
    <xf numFmtId="0" fontId="0" fillId="7" borderId="0" xfId="0" applyFill="1"/>
    <xf numFmtId="0" fontId="0" fillId="7" borderId="0" xfId="0" applyFill="1" applyAlignment="1">
      <alignment horizontal="left"/>
    </xf>
    <xf numFmtId="2" fontId="0" fillId="7" borderId="0" xfId="0" applyNumberFormat="1" applyFill="1"/>
    <xf numFmtId="0" fontId="0" fillId="12" borderId="0" xfId="0" applyFill="1"/>
    <xf numFmtId="0" fontId="14" fillId="7" borderId="0" xfId="0" applyFont="1" applyFill="1"/>
    <xf numFmtId="0" fontId="15" fillId="7" borderId="0" xfId="0" applyFont="1" applyFill="1"/>
    <xf numFmtId="0" fontId="14" fillId="7" borderId="0" xfId="0" applyFont="1" applyFill="1" applyAlignment="1">
      <alignment horizontal="left"/>
    </xf>
    <xf numFmtId="0" fontId="10" fillId="4" borderId="0" xfId="0" applyFont="1" applyFill="1"/>
    <xf numFmtId="0" fontId="0" fillId="8" borderId="0" xfId="0" applyFill="1" applyAlignment="1">
      <alignment horizontal="left"/>
    </xf>
    <xf numFmtId="0" fontId="0" fillId="12" borderId="0" xfId="0" applyFill="1" applyAlignment="1">
      <alignment horizontal="left"/>
    </xf>
    <xf numFmtId="10" fontId="14" fillId="7" borderId="0" xfId="0" applyNumberFormat="1" applyFont="1" applyFill="1"/>
    <xf numFmtId="2" fontId="0" fillId="12" borderId="0" xfId="0" applyNumberFormat="1" applyFill="1"/>
    <xf numFmtId="2" fontId="0" fillId="8" borderId="0" xfId="0" applyNumberFormat="1" applyFill="1"/>
    <xf numFmtId="0" fontId="15" fillId="8" borderId="0" xfId="0" applyFont="1" applyFill="1"/>
    <xf numFmtId="9" fontId="15" fillId="4" borderId="0" xfId="1" applyFont="1" applyFill="1"/>
    <xf numFmtId="10" fontId="0" fillId="7" borderId="0" xfId="0" applyNumberFormat="1" applyFill="1"/>
    <xf numFmtId="10" fontId="0" fillId="8" borderId="0" xfId="0" applyNumberFormat="1" applyFill="1"/>
    <xf numFmtId="10" fontId="0" fillId="12" borderId="0" xfId="0" applyNumberFormat="1" applyFill="1"/>
    <xf numFmtId="0" fontId="14" fillId="8" borderId="0" xfId="0" applyFont="1" applyFill="1"/>
    <xf numFmtId="0" fontId="14" fillId="8" borderId="0" xfId="0" applyFont="1" applyFill="1" applyAlignment="1">
      <alignment horizontal="left"/>
    </xf>
    <xf numFmtId="10" fontId="14" fillId="8" borderId="0" xfId="0" applyNumberFormat="1" applyFont="1" applyFill="1"/>
    <xf numFmtId="2" fontId="14" fillId="7" borderId="0" xfId="0" applyNumberFormat="1" applyFont="1" applyFill="1"/>
    <xf numFmtId="168" fontId="0" fillId="0" borderId="6" xfId="0" applyNumberFormat="1" applyBorder="1" applyAlignment="1">
      <alignment horizontal="center" vertical="center"/>
    </xf>
    <xf numFmtId="10" fontId="15" fillId="4" borderId="0" xfId="1" applyNumberFormat="1" applyFont="1" applyFill="1"/>
    <xf numFmtId="9" fontId="10" fillId="4" borderId="0" xfId="1" applyFont="1" applyFill="1"/>
    <xf numFmtId="0" fontId="0" fillId="0" borderId="0" xfId="0" applyAlignment="1">
      <alignment horizontal="left"/>
    </xf>
    <xf numFmtId="9" fontId="0" fillId="7" borderId="0" xfId="0" applyNumberFormat="1" applyFill="1"/>
    <xf numFmtId="0" fontId="20" fillId="0" borderId="18" xfId="0" applyFont="1" applyBorder="1" applyAlignment="1">
      <alignment horizontal="center" vertical="center"/>
    </xf>
    <xf numFmtId="0" fontId="20" fillId="0" borderId="16" xfId="0" applyFont="1" applyBorder="1" applyAlignment="1">
      <alignment horizontal="center" vertical="center"/>
    </xf>
    <xf numFmtId="2" fontId="10" fillId="4" borderId="0" xfId="1" applyNumberFormat="1" applyFont="1" applyFill="1"/>
    <xf numFmtId="165" fontId="0" fillId="12" borderId="0" xfId="0" applyNumberFormat="1" applyFill="1"/>
    <xf numFmtId="0" fontId="0" fillId="0" borderId="0" xfId="0" pivotButton="1"/>
    <xf numFmtId="0" fontId="21" fillId="8" borderId="0" xfId="0" applyFont="1" applyFill="1"/>
    <xf numFmtId="2" fontId="7" fillId="0" borderId="6" xfId="0" applyNumberFormat="1" applyFont="1" applyBorder="1" applyAlignment="1">
      <alignment horizontal="center" vertical="center"/>
    </xf>
    <xf numFmtId="2" fontId="0" fillId="0" borderId="0" xfId="0" applyNumberFormat="1"/>
    <xf numFmtId="20" fontId="7" fillId="0" borderId="6" xfId="0" applyNumberFormat="1" applyFont="1" applyBorder="1" applyAlignment="1">
      <alignment horizontal="center" vertical="center"/>
    </xf>
    <xf numFmtId="20" fontId="9" fillId="3" borderId="3" xfId="0" applyNumberFormat="1" applyFont="1" applyFill="1" applyBorder="1" applyAlignment="1">
      <alignment horizontal="center" vertical="center"/>
    </xf>
    <xf numFmtId="20" fontId="0" fillId="0" borderId="2" xfId="0" applyNumberFormat="1" applyBorder="1" applyAlignment="1">
      <alignment horizontal="center" vertical="center"/>
    </xf>
    <xf numFmtId="20" fontId="0" fillId="0" borderId="0" xfId="0" applyNumberFormat="1" applyAlignment="1">
      <alignment horizontal="center"/>
    </xf>
    <xf numFmtId="0" fontId="0" fillId="0" borderId="2" xfId="0" applyBorder="1" applyAlignment="1">
      <alignment horizontal="center" vertical="center"/>
    </xf>
    <xf numFmtId="9" fontId="0" fillId="11" borderId="0" xfId="0" applyNumberFormat="1" applyFill="1"/>
    <xf numFmtId="20" fontId="7" fillId="0" borderId="1" xfId="0" applyNumberFormat="1" applyFont="1" applyBorder="1" applyAlignment="1">
      <alignment horizontal="center" vertical="center"/>
    </xf>
    <xf numFmtId="2" fontId="7" fillId="0" borderId="1" xfId="0" applyNumberFormat="1" applyFont="1" applyBorder="1" applyAlignment="1">
      <alignment horizontal="center" vertical="center"/>
    </xf>
    <xf numFmtId="165" fontId="0" fillId="0" borderId="1" xfId="0" applyNumberFormat="1" applyBorder="1" applyAlignment="1">
      <alignment horizontal="center" vertical="center"/>
    </xf>
    <xf numFmtId="166" fontId="0" fillId="0" borderId="1" xfId="0" applyNumberFormat="1" applyBorder="1" applyAlignment="1">
      <alignment horizontal="center" vertical="center"/>
    </xf>
    <xf numFmtId="165" fontId="0" fillId="0" borderId="8" xfId="0" applyNumberFormat="1" applyBorder="1" applyAlignment="1">
      <alignment horizontal="center" vertical="center"/>
    </xf>
    <xf numFmtId="2" fontId="0" fillId="0" borderId="19" xfId="0" applyNumberFormat="1" applyBorder="1" applyAlignment="1">
      <alignment horizontal="center" vertical="center"/>
    </xf>
    <xf numFmtId="20" fontId="0" fillId="0" borderId="19" xfId="0" applyNumberFormat="1" applyBorder="1" applyAlignment="1">
      <alignment horizontal="center" vertical="center"/>
    </xf>
    <xf numFmtId="0" fontId="7" fillId="4" borderId="1" xfId="0" applyFont="1" applyFill="1" applyBorder="1" applyAlignment="1">
      <alignment horizontal="center" vertical="center"/>
    </xf>
    <xf numFmtId="0" fontId="19" fillId="0" borderId="17" xfId="0" applyFont="1" applyBorder="1" applyAlignment="1">
      <alignment horizontal="center" vertical="center" wrapText="1"/>
    </xf>
    <xf numFmtId="0" fontId="19" fillId="0" borderId="18" xfId="0" applyFont="1" applyBorder="1" applyAlignment="1">
      <alignment horizontal="center" vertical="center" wrapText="1"/>
    </xf>
  </cellXfs>
  <cellStyles count="17">
    <cellStyle name="Accent5 3" xfId="9" xr:uid="{BBE32567-6BB4-4D7C-A465-56409B0808B3}"/>
    <cellStyle name="Hyperlink" xfId="2" builtinId="8"/>
    <cellStyle name="Hyperlink 2" xfId="10" xr:uid="{F2D7EF7C-9545-4F92-8DC0-90A1DE655A2A}"/>
    <cellStyle name="Millares 2" xfId="12" xr:uid="{12E6052C-F0A5-4E9C-AF85-E64731C67189}"/>
    <cellStyle name="Millares 3" xfId="15" xr:uid="{8CA915B5-C719-4CBB-A7C2-CE067C888415}"/>
    <cellStyle name="Millares 3 2" xfId="16" xr:uid="{B627C68B-1791-4871-AB8D-A9574A60A275}"/>
    <cellStyle name="Normal" xfId="0" builtinId="0"/>
    <cellStyle name="Normal 2" xfId="3" xr:uid="{EC27D51F-EF2D-4CC2-925D-18036E695125}"/>
    <cellStyle name="Normal 3" xfId="4" xr:uid="{4223264A-16D2-4EC4-A589-9BEFE9A923C8}"/>
    <cellStyle name="Normal 3 2" xfId="11" xr:uid="{3F8C0550-FEF4-450B-87E0-2F8449AEC809}"/>
    <cellStyle name="Normal 4" xfId="5" xr:uid="{9587381A-5F28-4059-8CF1-1A3EA8FCB960}"/>
    <cellStyle name="Normal 4 2" xfId="14" xr:uid="{9F747891-3500-4F51-8F10-561CD51A909A}"/>
    <cellStyle name="Normal 4 3" xfId="13" xr:uid="{6B0C4E8F-1BBA-4C1A-9E90-5C858F2CF56B}"/>
    <cellStyle name="Normal 5" xfId="6" xr:uid="{EF3D7A45-2A11-4FB4-ABBD-95F240157E14}"/>
    <cellStyle name="Normal 6" xfId="7" xr:uid="{1160352B-6DC9-4775-9D4C-C9AA6B9E60E3}"/>
    <cellStyle name="Normal 7" xfId="8" xr:uid="{CE1EA14D-C3DE-4A06-A7CE-924A32C4757C}"/>
    <cellStyle name="Percent" xfId="1" builtinId="5"/>
  </cellStyles>
  <dxfs count="604">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2" formatCode="0.00"/>
    </dxf>
    <dxf>
      <fill>
        <patternFill>
          <bgColor theme="8" tint="0.79998168889431442"/>
        </patternFill>
      </fill>
    </dxf>
    <dxf>
      <fill>
        <patternFill>
          <bgColor theme="8" tint="0.79998168889431442"/>
        </patternFill>
      </fill>
    </dxf>
    <dxf>
      <fill>
        <patternFill>
          <bgColor theme="8"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numFmt numFmtId="13" formatCode="0%"/>
    </dxf>
    <dxf>
      <numFmt numFmtId="13" formatCode="0%"/>
    </dxf>
    <dxf>
      <numFmt numFmtId="13" formatCode="0%"/>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ont>
        <name val="Maersk Headline"/>
      </font>
    </dxf>
    <dxf>
      <font>
        <name val="Maersk Headline"/>
      </font>
    </dxf>
    <dxf>
      <font>
        <name val="Maersk Headline"/>
      </font>
    </dxf>
    <dxf>
      <font>
        <name val="Maersk Headline"/>
      </font>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ont>
        <name val="Maersk Headline"/>
      </font>
    </dxf>
    <dxf>
      <font>
        <name val="Maersk Headline"/>
      </font>
    </dxf>
    <dxf>
      <font>
        <name val="Maersk Headline"/>
      </font>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numFmt numFmtId="14" formatCode="0.00%"/>
    </dxf>
    <dxf>
      <font>
        <name val="Maersk Headline"/>
      </font>
    </dxf>
    <dxf>
      <font>
        <name val="Maersk Headline"/>
      </font>
    </dxf>
    <dxf>
      <font>
        <name val="Maersk Headline"/>
      </font>
    </dxf>
    <dxf>
      <font>
        <name val="Maersk Headline"/>
      </font>
    </dxf>
    <dxf>
      <font>
        <name val="Maersk Headline"/>
      </font>
    </dxf>
    <dxf>
      <font>
        <name val="Maersk Headline"/>
      </font>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numFmt numFmtId="13" formatCode="0%"/>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name val="Maersk Headline"/>
      </font>
    </dxf>
    <dxf>
      <font>
        <name val="Maersk Headline"/>
      </font>
    </dxf>
    <dxf>
      <font>
        <name val="Maersk Headline"/>
      </font>
    </dxf>
    <dxf>
      <font>
        <name val="Maersk Headline"/>
      </font>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numFmt numFmtId="14" formatCode="0.00%"/>
    </dxf>
    <dxf>
      <font>
        <name val="Maersk Headline"/>
      </font>
    </dxf>
    <dxf>
      <font>
        <name val="Maersk Headline"/>
      </font>
    </dxf>
    <dxf>
      <font>
        <name val="Maersk Headline"/>
      </font>
    </dxf>
    <dxf>
      <font>
        <name val="Maersk Headline"/>
      </font>
    </dxf>
    <dxf>
      <font>
        <name val="Maersk Headline"/>
      </font>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name val="Maersk Headline"/>
      </font>
    </dxf>
    <dxf>
      <font>
        <name val="Maersk Headline"/>
      </font>
    </dxf>
    <dxf>
      <font>
        <name val="Maersk Headline"/>
      </font>
    </dxf>
    <dxf>
      <font>
        <name val="Maersk Headline"/>
      </font>
    </dxf>
    <dxf>
      <font>
        <name val="Maersk Headline"/>
      </font>
    </dxf>
    <dxf>
      <font>
        <name val="Maersk Headline"/>
      </font>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7" tint="0.79998168889431442"/>
        </patternFill>
      </fill>
    </dxf>
    <dxf>
      <fill>
        <patternFill patternType="solid">
          <bgColor theme="7"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numFmt numFmtId="14" formatCode="0.00%"/>
    </dxf>
    <dxf>
      <font>
        <name val="Maersk Headline"/>
      </font>
    </dxf>
    <dxf>
      <font>
        <name val="Maersk Headline"/>
      </font>
    </dxf>
    <dxf>
      <font>
        <name val="Maersk Headline"/>
      </font>
    </dxf>
    <dxf>
      <font>
        <name val="Maersk Headline"/>
      </font>
    </dxf>
    <dxf>
      <font>
        <name val="Maersk Headline"/>
      </font>
    </dxf>
    <dxf>
      <font>
        <name val="Maersk Headline"/>
      </font>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name val="Maersk Headline"/>
      </font>
    </dxf>
    <dxf>
      <font>
        <name val="Maersk Headline"/>
      </font>
    </dxf>
    <dxf>
      <font>
        <name val="Maersk Headline"/>
      </font>
    </dxf>
    <dxf>
      <font>
        <name val="Maersk Headline"/>
      </font>
    </dxf>
    <dxf>
      <font>
        <name val="Maersk Headline"/>
      </font>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patternType="solid">
          <fgColor indexed="64"/>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numFmt numFmtId="2" formatCode="0.00"/>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numFmt numFmtId="14" formatCode="0.00%"/>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ont>
        <name val="Maersk Headline"/>
      </font>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name val="Maersk Headline"/>
      </font>
    </dxf>
    <dxf>
      <font>
        <name val="Maersk Headline"/>
      </font>
    </dxf>
    <dxf>
      <font>
        <name val="Maersk Headline"/>
      </font>
    </dxf>
    <dxf>
      <font>
        <name val="Maersk Headline"/>
      </font>
    </dxf>
    <dxf>
      <font>
        <name val="Maersk Headline"/>
      </font>
    </dxf>
    <dxf>
      <font>
        <name val="Maersk Headline"/>
      </font>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numFmt numFmtId="2" formatCode="0.00"/>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name val="Maersk Headline"/>
      </font>
    </dxf>
    <dxf>
      <font>
        <name val="Maersk Headline"/>
      </font>
    </dxf>
    <dxf>
      <font>
        <name val="Maersk Headline"/>
      </font>
    </dxf>
    <dxf>
      <font>
        <name val="Maersk Headline"/>
      </font>
    </dxf>
    <dxf>
      <numFmt numFmtId="168" formatCode="_-[$€-2]\ * #,##0.00_-;\-[$€-2]\ * #,##0.00_-;_-[$€-2]\ * &quot;-&quot;??_-;_-@_-"/>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8" formatCode="_-[$€-2]\ * #,##0.00_-;\-[$€-2]\ * #,##0.00_-;_-[$€-2]\ * &quot;-&quot;??_-;_-@_-"/>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center" textRotation="0" wrapText="0" indent="0" justifyLastLine="0" shrinkToFit="0" readingOrder="0"/>
      <border diagonalUp="0" diagonalDown="0">
        <left style="thin">
          <color indexed="64"/>
        </left>
        <right/>
        <top style="thin">
          <color indexed="64"/>
        </top>
        <bottom/>
        <vertical/>
        <horizontal/>
      </border>
    </dxf>
    <dxf>
      <numFmt numFmtId="169" formatCode="hh:mm"/>
      <alignment horizontal="center" vertical="center" textRotation="0" wrapText="0" indent="0" justifyLastLine="0" shrinkToFit="0" readingOrder="0"/>
      <border diagonalUp="0" diagonalDown="0">
        <left style="thin">
          <color indexed="64"/>
        </left>
        <right/>
        <top style="thin">
          <color indexed="64"/>
        </top>
        <bottom/>
        <vertical/>
        <horizontal/>
      </border>
    </dxf>
    <dxf>
      <numFmt numFmtId="2" formatCode="0.00"/>
      <alignment horizontal="center" vertical="center" textRotation="0" wrapText="0" indent="0" justifyLastLine="0" shrinkToFit="0" readingOrder="0"/>
      <border diagonalUp="0" diagonalDown="0">
        <left style="thin">
          <color indexed="64"/>
        </left>
        <right/>
        <top style="thin">
          <color indexed="64"/>
        </top>
        <bottom/>
        <vertical/>
        <horizontal/>
      </border>
    </dxf>
    <dxf>
      <numFmt numFmtId="2" formatCode="0.00"/>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numFmt numFmtId="2" formatCode="0.00"/>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numFmt numFmtId="165" formatCode="[h]:mm;@"/>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numFmt numFmtId="2" formatCode="0.00"/>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numFmt numFmtId="165" formatCode="[h]:mm;@"/>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numFmt numFmtId="165" formatCode="[h]:mm;@"/>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numFmt numFmtId="165" formatCode="[h]:mm;@"/>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h]:mm:ss;@"/>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h]:mm;@"/>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h]:mm;@"/>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h]:mm;@"/>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h]:mm;@"/>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color indexed="8"/>
        <name val="SansSerif"/>
      </font>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color indexed="8"/>
        <name val="SansSerif"/>
      </font>
      <numFmt numFmtId="25" formatCode="h:mm"/>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indexed="8"/>
        <name val="SansSerif"/>
        <scheme val="none"/>
      </font>
      <numFmt numFmtId="164" formatCode="mm/dd/yy\ hh:mm"/>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indexed="8"/>
        <name val="SansSerif"/>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indexed="8"/>
        <name val="SansSerif"/>
        <scheme val="none"/>
      </font>
      <numFmt numFmtId="164" formatCode="mm/dd/yy\ hh:mm"/>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indexed="8"/>
        <name val="SansSerif"/>
        <scheme val="none"/>
      </font>
      <numFmt numFmtId="164" formatCode="mm/dd/yy\ hh:mm"/>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indexed="8"/>
        <name val="SansSerif"/>
        <scheme val="none"/>
      </font>
      <numFmt numFmtId="164" formatCode="mm/dd/yy\ hh:mm"/>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indexed="8"/>
        <name val="SansSerif"/>
        <scheme val="none"/>
      </font>
      <numFmt numFmtId="164" formatCode="mm/dd/yy\ hh:mm"/>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indexed="8"/>
        <name val="SansSerif"/>
        <scheme val="none"/>
      </font>
      <numFmt numFmtId="164" formatCode="mm/dd/yy\ hh:mm"/>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indexed="8"/>
        <name val="SansSerif"/>
        <scheme val="none"/>
      </font>
      <numFmt numFmtId="164" formatCode="mm/dd/yy\ hh:mm"/>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color indexed="8"/>
        <name val="SansSerif"/>
      </font>
      <numFmt numFmtId="164" formatCode="mm/dd/yy\ hh:mm"/>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color indexed="8"/>
        <name val="SansSerif"/>
      </font>
      <numFmt numFmtId="164" formatCode="mm/dd/yy\ hh:mm"/>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indexed="8"/>
        <name val="SansSerif"/>
        <scheme val="none"/>
      </font>
      <numFmt numFmtId="1"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indexed="8"/>
        <name val="SansSerif"/>
        <scheme val="none"/>
      </font>
      <numFmt numFmtId="164" formatCode="mm/dd/yy\ hh:mm"/>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indexed="8"/>
        <name val="SansSerif"/>
        <scheme val="none"/>
      </font>
      <numFmt numFmtId="164" formatCode="mm/dd/yy\ hh:mm"/>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indexed="8"/>
        <name val="SansSerif"/>
        <scheme val="none"/>
      </font>
      <numFmt numFmtId="164" formatCode="mm/dd/yy\ hh:mm"/>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indexed="8"/>
        <name val="SansSerif"/>
        <scheme val="none"/>
      </font>
      <numFmt numFmtId="164" formatCode="mm/dd/yy\ hh:mm"/>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indexed="8"/>
        <name val="SansSerif"/>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indexed="8"/>
        <name val="SansSerif"/>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indexed="8"/>
        <name val="SansSerif"/>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indexed="8"/>
        <name val="SansSerif"/>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indexed="8"/>
        <name val="SansSerif"/>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indexed="8"/>
        <name val="SansSerif"/>
        <scheme val="none"/>
      </font>
      <numFmt numFmtId="164" formatCode="mm/dd/yy\ hh:mm"/>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indexed="8"/>
        <name val="SansSerif"/>
        <scheme val="none"/>
      </font>
      <numFmt numFmtId="164" formatCode="mm/dd/yy\ hh:mm"/>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indexed="8"/>
        <name val="SansSerif"/>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indexed="8"/>
        <name val="SansSerif"/>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indexed="8"/>
        <name val="SansSerif"/>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0"/>
        <name val="Arial"/>
        <family val="2"/>
        <scheme val="none"/>
      </font>
      <fill>
        <patternFill patternType="solid">
          <fgColor indexed="64"/>
          <bgColor rgb="FF7030A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5A9A78"/>
      <color rgb="FFC52F2F"/>
      <color rgb="FFFF5050"/>
      <color rgb="FFF4EE00"/>
      <color rgb="FFFFCCFF"/>
      <color rgb="FF86D0E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microsoft.com/office/2011/relationships/timelineCache" Target="timelineCaches/timelineCache2.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microsoft.com/office/2007/relationships/slicerCache" Target="slicerCaches/slicerCache1.xml"/><Relationship Id="rId17" Type="http://schemas.microsoft.com/office/2011/relationships/timelineCache" Target="timelineCaches/timelineCache1.xml"/><Relationship Id="rId25" Type="http://schemas.openxmlformats.org/officeDocument/2006/relationships/calcChain" Target="calcChain.xml"/><Relationship Id="rId2" Type="http://schemas.openxmlformats.org/officeDocument/2006/relationships/worksheet" Target="worksheets/sheet2.xml"/><Relationship Id="rId16" Type="http://schemas.microsoft.com/office/2007/relationships/slicerCache" Target="slicerCaches/slicerCache5.xml"/><Relationship Id="rId20" Type="http://schemas.openxmlformats.org/officeDocument/2006/relationships/theme" Target="theme/theme1.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openxmlformats.org/officeDocument/2006/relationships/powerPivotData" Target="model/item.data"/><Relationship Id="rId5" Type="http://schemas.openxmlformats.org/officeDocument/2006/relationships/worksheet" Target="worksheets/sheet5.xml"/><Relationship Id="rId15" Type="http://schemas.microsoft.com/office/2007/relationships/slicerCache" Target="slicerCaches/slicerCache4.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externalLink" Target="externalLinks/externalLink2.xml"/><Relationship Id="rId19" Type="http://schemas.microsoft.com/office/2011/relationships/timelineCache" Target="timelineCaches/timelineCache3.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7/relationships/slicerCache" Target="slicerCaches/slicerCache3.xml"/><Relationship Id="rId22" Type="http://schemas.openxmlformats.org/officeDocument/2006/relationships/styles" Target="styles.xml"/><Relationship Id="rId27" Type="http://schemas.openxmlformats.org/officeDocument/2006/relationships/customXml" Target="../customXml/item2.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1.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2.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3.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4.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5.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6.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7.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8.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9.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0.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1.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2.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3.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4.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5.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[KPIs2026-ES.xlsm]PIVOTS!ZH: ENTREGAS A PARTIR DE DISPONIBILIDAD</c:name>
    <c:fmtId val="4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Maersk Headline" panose="00000500000000000000" pitchFamily="2" charset="0"/>
              </a:rPr>
              <a:t>Disponibilidad</a:t>
            </a:r>
            <a:r>
              <a:rPr lang="en-US" baseline="0">
                <a:latin typeface="Maersk Headline" panose="00000500000000000000" pitchFamily="2" charset="0"/>
              </a:rPr>
              <a:t> a entregas efectivas por días</a:t>
            </a:r>
            <a:endParaRPr lang="en-US">
              <a:latin typeface="Maersk Headline" panose="00000500000000000000" pitchFamily="2" charset="0"/>
            </a:endParaRPr>
          </a:p>
        </c:rich>
      </c:tx>
      <c:layout>
        <c:manualLayout>
          <c:xMode val="edge"/>
          <c:yMode val="edge"/>
          <c:x val="5.8913106081175587E-2"/>
          <c:y val="4.644559673943196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0F0"/>
          </a:solidFill>
          <a:ln w="19050">
            <a:solidFill>
              <a:schemeClr val="lt1"/>
            </a:solidFill>
          </a:ln>
          <a:effectLst/>
        </c:spPr>
      </c:pivotFmt>
      <c:pivotFmt>
        <c:idx val="2"/>
        <c:spPr>
          <a:solidFill>
            <a:srgbClr val="FF0000"/>
          </a:solidFill>
          <a:ln w="19050">
            <a:solidFill>
              <a:schemeClr val="lt1"/>
            </a:solidFill>
          </a:ln>
          <a:effectLst/>
        </c:spPr>
      </c:pivotFmt>
      <c:pivotFmt>
        <c:idx val="3"/>
        <c:spPr>
          <a:solidFill>
            <a:schemeClr val="bg2">
              <a:lumMod val="90000"/>
            </a:schemeClr>
          </a:solidFill>
          <a:ln w="19050">
            <a:solidFill>
              <a:schemeClr val="lt1"/>
            </a:solidFill>
          </a:ln>
          <a:effectLst/>
        </c:spPr>
      </c:pivotFmt>
      <c:pivotFmt>
        <c:idx val="4"/>
        <c:spPr>
          <a:solidFill>
            <a:schemeClr val="accent4"/>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00B0F0"/>
          </a:solidFill>
          <a:ln w="19050">
            <a:solidFill>
              <a:schemeClr val="lt1"/>
            </a:solidFill>
          </a:ln>
          <a:effectLst/>
        </c:spPr>
      </c:pivotFmt>
      <c:pivotFmt>
        <c:idx val="7"/>
        <c:spPr>
          <a:solidFill>
            <a:schemeClr val="bg2">
              <a:lumMod val="90000"/>
            </a:schemeClr>
          </a:solidFill>
          <a:ln w="19050">
            <a:solidFill>
              <a:schemeClr val="lt1"/>
            </a:solidFill>
          </a:ln>
          <a:effectLst/>
        </c:spPr>
      </c:pivotFmt>
      <c:pivotFmt>
        <c:idx val="8"/>
        <c:spPr>
          <a:solidFill>
            <a:schemeClr val="accent4"/>
          </a:solidFill>
          <a:ln w="19050">
            <a:solidFill>
              <a:schemeClr val="lt1"/>
            </a:solidFill>
          </a:ln>
          <a:effectLst/>
        </c:spPr>
      </c:pivotFmt>
      <c:pivotFmt>
        <c:idx val="9"/>
        <c:spPr>
          <a:solidFill>
            <a:srgbClr val="FF0000"/>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00B0F0"/>
          </a:solidFill>
          <a:ln w="19050">
            <a:solidFill>
              <a:schemeClr val="lt1"/>
            </a:solidFill>
          </a:ln>
          <a:effectLst/>
        </c:spPr>
        <c:dLbl>
          <c:idx val="0"/>
          <c:layout>
            <c:manualLayout>
              <c:x val="7.0814365199797669E-2"/>
              <c:y val="4.778972520908013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bg2">
              <a:lumMod val="90000"/>
            </a:schemeClr>
          </a:solidFill>
          <a:ln w="19050">
            <a:solidFill>
              <a:schemeClr val="lt1"/>
            </a:solidFill>
          </a:ln>
          <a:effectLst/>
        </c:spPr>
        <c:dLbl>
          <c:idx val="0"/>
          <c:layout>
            <c:manualLayout>
              <c:x val="5.5368242428362531E-2"/>
              <c:y val="2.000043502849436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FFFF00"/>
          </a:solidFill>
          <a:ln w="19050">
            <a:solidFill>
              <a:schemeClr val="lt1"/>
            </a:solidFill>
          </a:ln>
          <a:effectLst/>
        </c:spPr>
        <c:dLbl>
          <c:idx val="0"/>
          <c:layout>
            <c:manualLayout>
              <c:x val="3.8038764012260258E-3"/>
              <c:y val="9.559968677948395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FF0000"/>
          </a:solidFill>
          <a:ln w="19050">
            <a:solidFill>
              <a:schemeClr val="lt1"/>
            </a:solidFill>
          </a:ln>
          <a:effectLst/>
        </c:spPr>
        <c:dLbl>
          <c:idx val="0"/>
          <c:layout>
            <c:manualLayout>
              <c:x val="-5.8184267666653106E-2"/>
              <c:y val="-2.07369382694566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00B0F0"/>
          </a:solidFill>
          <a:ln w="19050">
            <a:solidFill>
              <a:schemeClr val="lt1"/>
            </a:solidFill>
          </a:ln>
          <a:effectLst/>
        </c:spPr>
      </c:pivotFmt>
      <c:pivotFmt>
        <c:idx val="1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00B0F0"/>
          </a:solidFill>
          <a:ln w="19050">
            <a:solidFill>
              <a:schemeClr val="lt1"/>
            </a:solidFill>
          </a:ln>
          <a:effectLst/>
        </c:spPr>
        <c:dLbl>
          <c:idx val="0"/>
          <c:layout>
            <c:manualLayout>
              <c:x val="7.0814365199797669E-2"/>
              <c:y val="4.778972520908013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bg2">
              <a:lumMod val="90000"/>
            </a:schemeClr>
          </a:solidFill>
          <a:ln w="19050">
            <a:solidFill>
              <a:schemeClr val="lt1"/>
            </a:solidFill>
          </a:ln>
          <a:effectLst/>
        </c:spPr>
        <c:dLbl>
          <c:idx val="0"/>
          <c:layout>
            <c:manualLayout>
              <c:x val="-5.4628224582701064E-2"/>
              <c:y val="-5.73476702508961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FFFF00"/>
          </a:solidFill>
          <a:ln w="19050">
            <a:solidFill>
              <a:schemeClr val="lt1"/>
            </a:solidFill>
          </a:ln>
          <a:effectLst/>
        </c:spPr>
        <c:dLbl>
          <c:idx val="0"/>
          <c:layout>
            <c:manualLayout>
              <c:x val="-5.015673981191221E-2"/>
              <c:y val="-8.67208672086720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FF0000"/>
          </a:solidFill>
          <a:ln w="19050">
            <a:solidFill>
              <a:schemeClr val="lt1"/>
            </a:solidFill>
          </a:ln>
          <a:effectLst/>
        </c:spPr>
        <c:dLbl>
          <c:idx val="0"/>
          <c:layout>
            <c:manualLayout>
              <c:x val="8.2286952275832641E-3"/>
              <c:y val="-7.59855570539870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PIVOTS!$K$66</c:f>
              <c:strCache>
                <c:ptCount val="1"/>
                <c:pt idx="0">
                  <c:v>Total</c:v>
                </c:pt>
              </c:strCache>
            </c:strRef>
          </c:tx>
          <c:dPt>
            <c:idx val="0"/>
            <c:bubble3D val="0"/>
            <c:spPr>
              <a:solidFill>
                <a:srgbClr val="00B0F0"/>
              </a:solidFill>
              <a:ln w="19050">
                <a:solidFill>
                  <a:schemeClr val="lt1"/>
                </a:solidFill>
              </a:ln>
              <a:effectLst/>
            </c:spPr>
            <c:extLst>
              <c:ext xmlns:c16="http://schemas.microsoft.com/office/drawing/2014/chart" uri="{C3380CC4-5D6E-409C-BE32-E72D297353CC}">
                <c16:uniqueId val="{00000001-12B0-4EA5-9E18-DA66638B5AE4}"/>
              </c:ext>
            </c:extLst>
          </c:dPt>
          <c:dPt>
            <c:idx val="1"/>
            <c:bubble3D val="0"/>
            <c:spPr>
              <a:solidFill>
                <a:schemeClr val="bg2">
                  <a:lumMod val="90000"/>
                </a:schemeClr>
              </a:solidFill>
              <a:ln w="19050">
                <a:solidFill>
                  <a:schemeClr val="lt1"/>
                </a:solidFill>
              </a:ln>
              <a:effectLst/>
            </c:spPr>
            <c:extLst>
              <c:ext xmlns:c16="http://schemas.microsoft.com/office/drawing/2014/chart" uri="{C3380CC4-5D6E-409C-BE32-E72D297353CC}">
                <c16:uniqueId val="{00000003-12B0-4EA5-9E18-DA66638B5AE4}"/>
              </c:ext>
            </c:extLst>
          </c:dPt>
          <c:dPt>
            <c:idx val="2"/>
            <c:bubble3D val="0"/>
            <c:spPr>
              <a:solidFill>
                <a:srgbClr val="FFFF00"/>
              </a:solidFill>
              <a:ln w="19050">
                <a:solidFill>
                  <a:schemeClr val="lt1"/>
                </a:solidFill>
              </a:ln>
              <a:effectLst/>
            </c:spPr>
            <c:extLst>
              <c:ext xmlns:c16="http://schemas.microsoft.com/office/drawing/2014/chart" uri="{C3380CC4-5D6E-409C-BE32-E72D297353CC}">
                <c16:uniqueId val="{00000005-12B0-4EA5-9E18-DA66638B5AE4}"/>
              </c:ext>
            </c:extLst>
          </c:dPt>
          <c:dPt>
            <c:idx val="3"/>
            <c:bubble3D val="0"/>
            <c:spPr>
              <a:solidFill>
                <a:srgbClr val="FF0000"/>
              </a:solidFill>
              <a:ln w="19050">
                <a:solidFill>
                  <a:schemeClr val="lt1"/>
                </a:solidFill>
              </a:ln>
              <a:effectLst/>
            </c:spPr>
            <c:extLst>
              <c:ext xmlns:c16="http://schemas.microsoft.com/office/drawing/2014/chart" uri="{C3380CC4-5D6E-409C-BE32-E72D297353CC}">
                <c16:uniqueId val="{00000007-12B0-4EA5-9E18-DA66638B5AE4}"/>
              </c:ext>
            </c:extLst>
          </c:dPt>
          <c:dLbls>
            <c:dLbl>
              <c:idx val="0"/>
              <c:layout>
                <c:manualLayout>
                  <c:x val="7.0814365199797669E-2"/>
                  <c:y val="4.778972520908013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2B0-4EA5-9E18-DA66638B5AE4}"/>
                </c:ext>
              </c:extLst>
            </c:dLbl>
            <c:dLbl>
              <c:idx val="1"/>
              <c:layout>
                <c:manualLayout>
                  <c:x val="5.5368242428362531E-2"/>
                  <c:y val="2.000043502849436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2B0-4EA5-9E18-DA66638B5AE4}"/>
                </c:ext>
              </c:extLst>
            </c:dLbl>
            <c:dLbl>
              <c:idx val="2"/>
              <c:layout>
                <c:manualLayout>
                  <c:x val="3.8038764012260258E-3"/>
                  <c:y val="9.559968677948395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2B0-4EA5-9E18-DA66638B5AE4}"/>
                </c:ext>
              </c:extLst>
            </c:dLbl>
            <c:dLbl>
              <c:idx val="3"/>
              <c:layout>
                <c:manualLayout>
                  <c:x val="-5.8184267666653106E-2"/>
                  <c:y val="-2.073693826945664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12B0-4EA5-9E18-DA66638B5AE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PIVOTS!$J$67:$J$71</c:f>
              <c:strCache>
                <c:ptCount val="4"/>
                <c:pt idx="0">
                  <c:v>a. ENTREGADO PRIMERAS 24H DISPONIBILIDAD</c:v>
                </c:pt>
                <c:pt idx="1">
                  <c:v>b. ENTREGADO 24-48H DISPONIBILIDAD</c:v>
                </c:pt>
                <c:pt idx="2">
                  <c:v>c. ENTREGADO 48-72H DISPONIBILIDAD</c:v>
                </c:pt>
                <c:pt idx="3">
                  <c:v>d. ENTREGADO +72H POSTERIORES A DISPONIBILIDAD</c:v>
                </c:pt>
              </c:strCache>
            </c:strRef>
          </c:cat>
          <c:val>
            <c:numRef>
              <c:f>PIVOTS!$K$67:$K$71</c:f>
              <c:numCache>
                <c:formatCode>0.00%</c:formatCode>
                <c:ptCount val="4"/>
                <c:pt idx="0">
                  <c:v>0.33898305084745761</c:v>
                </c:pt>
                <c:pt idx="1">
                  <c:v>8.4745762711864403E-2</c:v>
                </c:pt>
                <c:pt idx="2">
                  <c:v>8.4745762711864403E-2</c:v>
                </c:pt>
                <c:pt idx="3">
                  <c:v>0.49152542372881358</c:v>
                </c:pt>
              </c:numCache>
            </c:numRef>
          </c:val>
          <c:extLst>
            <c:ext xmlns:c16="http://schemas.microsoft.com/office/drawing/2014/chart" uri="{C3380CC4-5D6E-409C-BE32-E72D297353CC}">
              <c16:uniqueId val="{00000008-12B0-4EA5-9E18-DA66638B5AE4}"/>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[KPIs2026-ES.xlsm]PIVOTS!ZH: % ENTREGAS POR ALMACEN</c:name>
    <c:fmtId val="2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2">
              <a:lumMod val="90000"/>
            </a:schemeClr>
          </a:solidFill>
          <a:ln w="19050">
            <a:solidFill>
              <a:schemeClr val="lt1"/>
            </a:solidFill>
          </a:ln>
          <a:effectLst/>
        </c:spPr>
      </c:pivotFmt>
      <c:pivotFmt>
        <c:idx val="2"/>
        <c:spPr>
          <a:solidFill>
            <a:srgbClr val="00B0F0"/>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bg2">
              <a:lumMod val="90000"/>
            </a:schemeClr>
          </a:solidFill>
          <a:ln w="19050">
            <a:solidFill>
              <a:schemeClr val="lt1"/>
            </a:solidFill>
          </a:ln>
          <a:effectLst/>
        </c:spPr>
      </c:pivotFmt>
      <c:pivotFmt>
        <c:idx val="5"/>
        <c:spPr>
          <a:solidFill>
            <a:srgbClr val="00B0F0"/>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bg2">
              <a:lumMod val="90000"/>
            </a:schemeClr>
          </a:solidFill>
          <a:ln w="19050">
            <a:solidFill>
              <a:schemeClr val="lt1"/>
            </a:solidFill>
          </a:ln>
          <a:effectLst/>
        </c:spPr>
      </c:pivotFmt>
      <c:pivotFmt>
        <c:idx val="8"/>
        <c:spPr>
          <a:solidFill>
            <a:srgbClr val="00B0F0"/>
          </a:solidFill>
          <a:ln w="19050">
            <a:solidFill>
              <a:schemeClr val="lt1"/>
            </a:solidFill>
          </a:ln>
          <a:effectLst/>
        </c:spPr>
      </c:pivotFmt>
      <c:pivotFmt>
        <c:idx val="9"/>
        <c:spPr>
          <a:solidFill>
            <a:schemeClr val="bg2">
              <a:lumMod val="90000"/>
            </a:schemeClr>
          </a:solidFill>
          <a:ln w="19050">
            <a:solidFill>
              <a:schemeClr val="lt1"/>
            </a:solidFill>
          </a:ln>
          <a:effectLst/>
        </c:spPr>
      </c:pivotFmt>
      <c:pivotFmt>
        <c:idx val="10"/>
      </c:pivotFmt>
      <c:pivotFmt>
        <c:idx val="11"/>
      </c:pivotFmt>
      <c:pivotFmt>
        <c:idx val="12"/>
        <c:spPr>
          <a:solidFill>
            <a:srgbClr val="00B0F0"/>
          </a:solidFill>
          <a:ln w="19050">
            <a:solidFill>
              <a:schemeClr val="lt1"/>
            </a:solidFill>
          </a:ln>
          <a:effectLst/>
        </c:spPr>
      </c:pivotFmt>
      <c:pivotFmt>
        <c:idx val="13"/>
      </c:pivotFmt>
      <c:pivotFmt>
        <c:idx val="14"/>
      </c:pivotFmt>
      <c:pivotFmt>
        <c:idx val="15"/>
      </c:pivotFmt>
      <c:pivotFmt>
        <c:idx val="16"/>
      </c:pivotFmt>
      <c:pivotFmt>
        <c:idx val="17"/>
      </c:pivotFmt>
      <c:pivotFmt>
        <c:idx val="18"/>
      </c:pivotFmt>
      <c:pivotFmt>
        <c:idx val="19"/>
        <c:spPr>
          <a:solidFill>
            <a:srgbClr val="00B0F0"/>
          </a:solidFill>
          <a:ln w="19050">
            <a:solidFill>
              <a:schemeClr val="lt1"/>
            </a:solidFill>
          </a:ln>
          <a:effectLst/>
        </c:spPr>
      </c:pivotFmt>
      <c:pivotFmt>
        <c:idx val="20"/>
        <c:spPr>
          <a:solidFill>
            <a:schemeClr val="bg2">
              <a:lumMod val="90000"/>
            </a:schemeClr>
          </a:solidFill>
          <a:ln w="19050">
            <a:solidFill>
              <a:schemeClr val="lt1"/>
            </a:solidFill>
          </a:ln>
          <a:effectLst/>
        </c:spPr>
      </c:pivotFmt>
      <c:pivotFmt>
        <c:idx val="21"/>
      </c:pivotFmt>
      <c:pivotFmt>
        <c:idx val="22"/>
      </c:pivotFmt>
      <c:pivotFmt>
        <c:idx val="23"/>
      </c:pivotFmt>
      <c:pivotFmt>
        <c:idx val="24"/>
      </c:pivotFmt>
      <c:pivotFmt>
        <c:idx val="25"/>
      </c:pivotFmt>
    </c:pivotFmts>
    <c:plotArea>
      <c:layout/>
      <c:pieChart>
        <c:varyColors val="1"/>
        <c:ser>
          <c:idx val="0"/>
          <c:order val="0"/>
          <c:tx>
            <c:strRef>
              <c:f>PIVOTS!$F$81</c:f>
              <c:strCache>
                <c:ptCount val="1"/>
                <c:pt idx="0">
                  <c:v>Total</c:v>
                </c:pt>
              </c:strCache>
            </c:strRef>
          </c:tx>
          <c:dPt>
            <c:idx val="0"/>
            <c:bubble3D val="0"/>
            <c:spPr>
              <a:solidFill>
                <a:srgbClr val="00B0F0"/>
              </a:solidFill>
              <a:ln w="19050">
                <a:solidFill>
                  <a:schemeClr val="lt1"/>
                </a:solidFill>
              </a:ln>
              <a:effectLst/>
            </c:spPr>
            <c:extLst>
              <c:ext xmlns:c16="http://schemas.microsoft.com/office/drawing/2014/chart" uri="{C3380CC4-5D6E-409C-BE32-E72D297353CC}">
                <c16:uniqueId val="{00000001-0370-4E4D-95A7-7CF1D79C9EB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370-4E4D-95A7-7CF1D79C9EB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PIVOTS!$E$82:$E$83</c:f>
              <c:strCache>
                <c:ptCount val="1"/>
                <c:pt idx="0">
                  <c:v>ZARA HOME ONT04</c:v>
                </c:pt>
              </c:strCache>
            </c:strRef>
          </c:cat>
          <c:val>
            <c:numRef>
              <c:f>PIVOTS!$F$82:$F$83</c:f>
              <c:numCache>
                <c:formatCode>0.00%</c:formatCode>
                <c:ptCount val="1"/>
                <c:pt idx="0">
                  <c:v>1</c:v>
                </c:pt>
              </c:numCache>
            </c:numRef>
          </c:val>
          <c:extLst>
            <c:ext xmlns:c16="http://schemas.microsoft.com/office/drawing/2014/chart" uri="{C3380CC4-5D6E-409C-BE32-E72D297353CC}">
              <c16:uniqueId val="{00000004-0370-4E4D-95A7-7CF1D79C9EB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[KPIs2026-ES.xlsm]PIVOTS!ZH: DIAS DE DESCARGA EN %</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Maersk Headline" panose="00000500000000000000" pitchFamily="2" charset="0"/>
              </a:rPr>
              <a:t>% CNTs</a:t>
            </a:r>
            <a:r>
              <a:rPr lang="en-US" baseline="0">
                <a:latin typeface="Maersk Headline" panose="00000500000000000000" pitchFamily="2" charset="0"/>
              </a:rPr>
              <a:t> entregados cada día de la semana</a:t>
            </a:r>
            <a:endParaRPr lang="en-US">
              <a:latin typeface="Maersk Headline" panose="00000500000000000000" pitchFamily="2" charset="0"/>
            </a:endParaRPr>
          </a:p>
        </c:rich>
      </c:tx>
      <c:layout>
        <c:manualLayout>
          <c:xMode val="edge"/>
          <c:yMode val="edge"/>
          <c:x val="6.4374890638670162E-2"/>
          <c:y val="2.7777777777777776E-2"/>
        </c:manualLayout>
      </c:layout>
      <c:overlay val="0"/>
      <c:spPr>
        <a:noFill/>
        <a:ln>
          <a:noFill/>
        </a:ln>
        <a:effectLst/>
      </c:spPr>
    </c:title>
    <c:autoTitleDeleted val="0"/>
    <c:pivotFmts>
      <c:pivotFmt>
        <c:idx val="0"/>
        <c:spPr>
          <a:solidFill>
            <a:srgbClr val="00B0F0"/>
          </a:solidFill>
          <a:ln>
            <a:solidFill>
              <a:srgbClr val="00B0F0"/>
            </a:solidFill>
          </a:ln>
          <a:effectLst/>
          <a:sp3d>
            <a:contourClr>
              <a:srgbClr val="00B0F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B0F0"/>
          </a:solidFill>
          <a:ln>
            <a:solidFill>
              <a:srgbClr val="00B0F0"/>
            </a:solidFill>
          </a:ln>
          <a:effectLst/>
          <a:sp3d>
            <a:contourClr>
              <a:srgbClr val="00B0F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F0"/>
          </a:solidFill>
          <a:ln>
            <a:solidFill>
              <a:srgbClr val="00B0F0"/>
            </a:solidFill>
          </a:ln>
          <a:effectLst/>
          <a:sp3d>
            <a:contourClr>
              <a:srgbClr val="00B0F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B0F0"/>
          </a:solidFill>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1"/>
          <c:order val="0"/>
          <c:tx>
            <c:strRef>
              <c:f>PIVOTS!$K$81</c:f>
              <c:strCache>
                <c:ptCount val="1"/>
                <c:pt idx="0">
                  <c:v>Total</c:v>
                </c:pt>
              </c:strCache>
            </c:strRef>
          </c:tx>
          <c:spPr>
            <a:solidFill>
              <a:srgbClr val="00B0F0"/>
            </a:solidFill>
          </c:spPr>
          <c:invertIfNegative val="0"/>
          <c:dLbls>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PIVOTS!$J$82:$J$87</c:f>
              <c:strCache>
                <c:ptCount val="5"/>
                <c:pt idx="0">
                  <c:v>Monday</c:v>
                </c:pt>
                <c:pt idx="1">
                  <c:v>Tuesday</c:v>
                </c:pt>
                <c:pt idx="2">
                  <c:v>Wednesday</c:v>
                </c:pt>
                <c:pt idx="3">
                  <c:v>Thursday</c:v>
                </c:pt>
                <c:pt idx="4">
                  <c:v>Friday</c:v>
                </c:pt>
              </c:strCache>
            </c:strRef>
          </c:cat>
          <c:val>
            <c:numRef>
              <c:f>PIVOTS!$K$82:$K$87</c:f>
              <c:numCache>
                <c:formatCode>0.00%</c:formatCode>
                <c:ptCount val="5"/>
                <c:pt idx="0">
                  <c:v>0.19491525423728814</c:v>
                </c:pt>
                <c:pt idx="1">
                  <c:v>0.23728813559322035</c:v>
                </c:pt>
                <c:pt idx="2">
                  <c:v>0.17796610169491525</c:v>
                </c:pt>
                <c:pt idx="3">
                  <c:v>0.1440677966101695</c:v>
                </c:pt>
                <c:pt idx="4">
                  <c:v>0.24576271186440679</c:v>
                </c:pt>
              </c:numCache>
            </c:numRef>
          </c:val>
          <c:extLst>
            <c:ext xmlns:c16="http://schemas.microsoft.com/office/drawing/2014/chart" uri="{C3380CC4-5D6E-409C-BE32-E72D297353CC}">
              <c16:uniqueId val="{00000003-C8E4-489B-AC51-4649B4CA58F5}"/>
            </c:ext>
          </c:extLst>
        </c:ser>
        <c:dLbls>
          <c:showLegendKey val="0"/>
          <c:showVal val="1"/>
          <c:showCatName val="0"/>
          <c:showSerName val="0"/>
          <c:showPercent val="0"/>
          <c:showBubbleSize val="0"/>
        </c:dLbls>
        <c:gapWidth val="150"/>
        <c:shape val="box"/>
        <c:axId val="2078858591"/>
        <c:axId val="2078861951"/>
        <c:axId val="0"/>
      </c:bar3DChart>
      <c:catAx>
        <c:axId val="2078858591"/>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8861951"/>
        <c:crosses val="autoZero"/>
        <c:auto val="1"/>
        <c:lblAlgn val="ctr"/>
        <c:lblOffset val="100"/>
        <c:noMultiLvlLbl val="0"/>
      </c:catAx>
      <c:valAx>
        <c:axId val="2078861951"/>
        <c:scaling>
          <c:orientation val="minMax"/>
        </c:scaling>
        <c:delete val="1"/>
        <c:axPos val="l"/>
        <c:numFmt formatCode="0.00%" sourceLinked="1"/>
        <c:majorTickMark val="out"/>
        <c:minorTickMark val="none"/>
        <c:tickLblPos val="nextTo"/>
        <c:crossAx val="2078858591"/>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[KPIs2026-ES.xlsm]PIVOTS!ZH: TOTAL CNTS</c:name>
    <c:fmtId val="8"/>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latin typeface="Maersk Headline" panose="00000500000000000000" pitchFamily="2" charset="0"/>
              </a:rPr>
              <a:t>Total CNTS entregados por semana</a:t>
            </a:r>
          </a:p>
        </c:rich>
      </c:tx>
      <c:layout>
        <c:manualLayout>
          <c:xMode val="edge"/>
          <c:yMode val="edge"/>
          <c:x val="2.469531576012135E-2"/>
          <c:y val="7.476635514018691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PIVOTS!$B$66</c:f>
              <c:strCache>
                <c:ptCount val="1"/>
                <c:pt idx="0">
                  <c:v>Total</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PIVOTS!$A$67:$A$71</c:f>
              <c:strCache>
                <c:ptCount val="4"/>
                <c:pt idx="0">
                  <c:v>6</c:v>
                </c:pt>
                <c:pt idx="1">
                  <c:v>7</c:v>
                </c:pt>
                <c:pt idx="2">
                  <c:v>8</c:v>
                </c:pt>
                <c:pt idx="3">
                  <c:v>9</c:v>
                </c:pt>
              </c:strCache>
            </c:strRef>
          </c:cat>
          <c:val>
            <c:numRef>
              <c:f>PIVOTS!$B$67:$B$71</c:f>
              <c:numCache>
                <c:formatCode>General</c:formatCode>
                <c:ptCount val="4"/>
                <c:pt idx="0">
                  <c:v>33</c:v>
                </c:pt>
                <c:pt idx="1">
                  <c:v>26</c:v>
                </c:pt>
                <c:pt idx="2">
                  <c:v>20</c:v>
                </c:pt>
                <c:pt idx="3">
                  <c:v>39</c:v>
                </c:pt>
              </c:numCache>
            </c:numRef>
          </c:val>
          <c:extLst>
            <c:ext xmlns:c16="http://schemas.microsoft.com/office/drawing/2014/chart" uri="{C3380CC4-5D6E-409C-BE32-E72D297353CC}">
              <c16:uniqueId val="{00000000-A320-41A5-966F-94C4036F33F6}"/>
            </c:ext>
          </c:extLst>
        </c:ser>
        <c:dLbls>
          <c:dLblPos val="outEnd"/>
          <c:showLegendKey val="0"/>
          <c:showVal val="1"/>
          <c:showCatName val="0"/>
          <c:showSerName val="0"/>
          <c:showPercent val="0"/>
          <c:showBubbleSize val="0"/>
        </c:dLbls>
        <c:gapWidth val="219"/>
        <c:overlap val="-27"/>
        <c:axId val="1302247215"/>
        <c:axId val="1302247695"/>
      </c:barChart>
      <c:catAx>
        <c:axId val="130224721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247695"/>
        <c:crosses val="autoZero"/>
        <c:auto val="1"/>
        <c:lblAlgn val="ctr"/>
        <c:lblOffset val="100"/>
        <c:noMultiLvlLbl val="0"/>
      </c:catAx>
      <c:valAx>
        <c:axId val="1302247695"/>
        <c:scaling>
          <c:orientation val="minMax"/>
        </c:scaling>
        <c:delete val="1"/>
        <c:axPos val="l"/>
        <c:numFmt formatCode="General" sourceLinked="1"/>
        <c:majorTickMark val="none"/>
        <c:minorTickMark val="none"/>
        <c:tickLblPos val="nextTo"/>
        <c:crossAx val="13022472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[KPIs2026-ES.xlsm]PIVOTS!ZH: ENTREGAS POR ALMACÉN</c:name>
    <c:fmtId val="3"/>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latin typeface="Maersk Headline" panose="00000500000000000000" pitchFamily="2" charset="0"/>
              </a:rPr>
              <a:t>Total CNTS entregados por WHS</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bg2">
              <a:lumMod val="90000"/>
            </a:schemeClr>
          </a:solidFill>
          <a:ln>
            <a:noFill/>
          </a:ln>
          <a:effectLst/>
        </c:spPr>
      </c:pivotFmt>
    </c:pivotFmts>
    <c:plotArea>
      <c:layout/>
      <c:barChart>
        <c:barDir val="bar"/>
        <c:grouping val="clustered"/>
        <c:varyColors val="0"/>
        <c:ser>
          <c:idx val="0"/>
          <c:order val="0"/>
          <c:tx>
            <c:strRef>
              <c:f>PIVOTS!$F$66</c:f>
              <c:strCache>
                <c:ptCount val="1"/>
                <c:pt idx="0">
                  <c:v>Total</c:v>
                </c:pt>
              </c:strCache>
            </c:strRef>
          </c:tx>
          <c:spPr>
            <a:solidFill>
              <a:srgbClr val="00B0F0"/>
            </a:solidFill>
            <a:ln>
              <a:noFill/>
            </a:ln>
            <a:effectLst/>
          </c:spPr>
          <c:invertIfNegative val="0"/>
          <c:dPt>
            <c:idx val="0"/>
            <c:invertIfNegative val="0"/>
            <c:bubble3D val="0"/>
            <c:extLst>
              <c:ext xmlns:c16="http://schemas.microsoft.com/office/drawing/2014/chart" uri="{C3380CC4-5D6E-409C-BE32-E72D297353CC}">
                <c16:uniqueId val="{00000001-D380-41CB-B40B-CD34671E6AB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PIVOTS!$E$67:$E$68</c:f>
              <c:strCache>
                <c:ptCount val="1"/>
                <c:pt idx="0">
                  <c:v>ZARA HOME ONT04</c:v>
                </c:pt>
              </c:strCache>
            </c:strRef>
          </c:cat>
          <c:val>
            <c:numRef>
              <c:f>PIVOTS!$F$67:$F$68</c:f>
              <c:numCache>
                <c:formatCode>General</c:formatCode>
                <c:ptCount val="1"/>
                <c:pt idx="0">
                  <c:v>118</c:v>
                </c:pt>
              </c:numCache>
            </c:numRef>
          </c:val>
          <c:extLst>
            <c:ext xmlns:c16="http://schemas.microsoft.com/office/drawing/2014/chart" uri="{C3380CC4-5D6E-409C-BE32-E72D297353CC}">
              <c16:uniqueId val="{00000000-D380-41CB-B40B-CD34671E6ABA}"/>
            </c:ext>
          </c:extLst>
        </c:ser>
        <c:dLbls>
          <c:showLegendKey val="0"/>
          <c:showVal val="0"/>
          <c:showCatName val="0"/>
          <c:showSerName val="0"/>
          <c:showPercent val="0"/>
          <c:showBubbleSize val="0"/>
        </c:dLbls>
        <c:gapWidth val="182"/>
        <c:axId val="1013090351"/>
        <c:axId val="1013103791"/>
      </c:barChart>
      <c:catAx>
        <c:axId val="1013090351"/>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3103791"/>
        <c:crosses val="autoZero"/>
        <c:auto val="1"/>
        <c:lblAlgn val="ctr"/>
        <c:lblOffset val="100"/>
        <c:noMultiLvlLbl val="0"/>
      </c:catAx>
      <c:valAx>
        <c:axId val="1013103791"/>
        <c:scaling>
          <c:orientation val="minMax"/>
        </c:scaling>
        <c:delete val="1"/>
        <c:axPos val="b"/>
        <c:numFmt formatCode="General" sourceLinked="1"/>
        <c:majorTickMark val="none"/>
        <c:minorTickMark val="none"/>
        <c:tickLblPos val="nextTo"/>
        <c:crossAx val="10130903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[KPIs2026-ES.xlsm]PIVOTS!ZH: % TRANSPORT MODE</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rgbClr val="00B0F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bg2">
              <a:lumMod val="90000"/>
            </a:schemeClr>
          </a:solidFill>
          <a:ln w="19050">
            <a:solidFill>
              <a:schemeClr val="lt1"/>
            </a:solidFill>
          </a:ln>
          <a:effectLst/>
        </c:spPr>
      </c:pivotFmt>
      <c:pivotFmt>
        <c:idx val="6"/>
        <c:spPr>
          <a:solidFill>
            <a:srgbClr val="00B0F0"/>
          </a:solidFill>
          <a:ln w="19050">
            <a:solidFill>
              <a:schemeClr val="lt1"/>
            </a:solidFill>
          </a:ln>
          <a:effectLst/>
        </c:spPr>
      </c:pivotFmt>
      <c:pivotFmt>
        <c:idx val="7"/>
        <c:spPr>
          <a:solidFill>
            <a:schemeClr val="bg2">
              <a:lumMod val="90000"/>
            </a:schemeClr>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bg2">
              <a:lumMod val="90000"/>
            </a:schemeClr>
          </a:solidFill>
          <a:ln w="19050">
            <a:solidFill>
              <a:schemeClr val="lt1"/>
            </a:solidFill>
          </a:ln>
          <a:effectLst/>
        </c:spPr>
      </c:pivotFmt>
      <c:pivotFmt>
        <c:idx val="10"/>
        <c:spPr>
          <a:solidFill>
            <a:srgbClr val="00B0F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00B0F0"/>
          </a:solidFill>
          <a:ln w="19050">
            <a:solidFill>
              <a:schemeClr val="lt1"/>
            </a:solidFill>
          </a:ln>
          <a:effectLst/>
        </c:spPr>
      </c:pivotFmt>
      <c:pivotFmt>
        <c:idx val="12"/>
        <c:spPr>
          <a:solidFill>
            <a:schemeClr val="bg2">
              <a:lumMod val="90000"/>
            </a:schemeClr>
          </a:solidFill>
          <a:ln w="19050">
            <a:solidFill>
              <a:schemeClr val="lt1"/>
            </a:solidFill>
          </a:ln>
          <a:effectLst/>
        </c:spPr>
      </c:pivotFmt>
    </c:pivotFmts>
    <c:plotArea>
      <c:layout/>
      <c:pieChart>
        <c:varyColors val="1"/>
        <c:ser>
          <c:idx val="0"/>
          <c:order val="0"/>
          <c:tx>
            <c:strRef>
              <c:f>PIVOTS!$K$109</c:f>
              <c:strCache>
                <c:ptCount val="1"/>
                <c:pt idx="0">
                  <c:v>Total</c:v>
                </c:pt>
              </c:strCache>
            </c:strRef>
          </c:tx>
          <c:spPr>
            <a:solidFill>
              <a:srgbClr val="00B0F0"/>
            </a:solidFill>
          </c:spPr>
          <c:dPt>
            <c:idx val="0"/>
            <c:bubble3D val="0"/>
            <c:spPr>
              <a:solidFill>
                <a:srgbClr val="00B0F0"/>
              </a:solidFill>
              <a:ln w="19050">
                <a:solidFill>
                  <a:schemeClr val="lt1"/>
                </a:solidFill>
              </a:ln>
              <a:effectLst/>
            </c:spPr>
            <c:extLst>
              <c:ext xmlns:c16="http://schemas.microsoft.com/office/drawing/2014/chart" uri="{C3380CC4-5D6E-409C-BE32-E72D297353CC}">
                <c16:uniqueId val="{00000001-94B7-4B2D-BC6B-A75CD062ED87}"/>
              </c:ext>
            </c:extLst>
          </c:dPt>
          <c:dPt>
            <c:idx val="1"/>
            <c:bubble3D val="0"/>
            <c:spPr>
              <a:solidFill>
                <a:schemeClr val="bg2">
                  <a:lumMod val="90000"/>
                </a:schemeClr>
              </a:solidFill>
              <a:ln w="19050">
                <a:solidFill>
                  <a:schemeClr val="lt1"/>
                </a:solidFill>
              </a:ln>
              <a:effectLst/>
            </c:spPr>
            <c:extLst>
              <c:ext xmlns:c16="http://schemas.microsoft.com/office/drawing/2014/chart" uri="{C3380CC4-5D6E-409C-BE32-E72D297353CC}">
                <c16:uniqueId val="{00000003-94B7-4B2D-BC6B-A75CD062ED8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PIVOTS!$J$110:$J$112</c:f>
              <c:strCache>
                <c:ptCount val="2"/>
                <c:pt idx="0">
                  <c:v>CAMION</c:v>
                </c:pt>
                <c:pt idx="1">
                  <c:v>TREN</c:v>
                </c:pt>
              </c:strCache>
            </c:strRef>
          </c:cat>
          <c:val>
            <c:numRef>
              <c:f>PIVOTS!$K$110:$K$112</c:f>
              <c:numCache>
                <c:formatCode>0.00%</c:formatCode>
                <c:ptCount val="2"/>
                <c:pt idx="0">
                  <c:v>0.85593220338983056</c:v>
                </c:pt>
                <c:pt idx="1">
                  <c:v>0.1440677966101695</c:v>
                </c:pt>
              </c:numCache>
            </c:numRef>
          </c:val>
          <c:extLst>
            <c:ext xmlns:c16="http://schemas.microsoft.com/office/drawing/2014/chart" uri="{C3380CC4-5D6E-409C-BE32-E72D297353CC}">
              <c16:uniqueId val="{00000004-94B7-4B2D-BC6B-A75CD062ED8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[KPIs2026-ES.xlsm]PIVOTS!ZH: TOTAL % CNTS PUNTUALES</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latin typeface="Maersk Headline" panose="00000500000000000000" pitchFamily="2" charset="0"/>
              </a:rPr>
              <a:t>% CNTS Puntuales</a:t>
            </a:r>
          </a:p>
        </c:rich>
      </c:tx>
      <c:layout>
        <c:manualLayout>
          <c:xMode val="edge"/>
          <c:yMode val="edge"/>
          <c:x val="5.7006780402449705E-2"/>
          <c:y val="7.87037037037037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bg2">
              <a:lumMod val="90000"/>
            </a:schemeClr>
          </a:solidFill>
          <a:ln w="19050">
            <a:solidFill>
              <a:schemeClr val="lt1"/>
            </a:solidFill>
          </a:ln>
          <a:effectLst/>
        </c:spPr>
        <c:dLbl>
          <c:idx val="0"/>
          <c:layout>
            <c:manualLayout>
              <c:x val="-5.6060446989580848E-2"/>
              <c:y val="0.1015980536679490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00B0F0"/>
          </a:solidFill>
          <a:ln w="19050">
            <a:solidFill>
              <a:schemeClr val="lt1"/>
            </a:solidFill>
          </a:ln>
          <a:effectLst/>
        </c:spPr>
        <c:dLbl>
          <c:idx val="0"/>
          <c:layout>
            <c:manualLayout>
              <c:x val="4.8737453272886345E-2"/>
              <c:y val="-9.601744987356043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00B0F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bg2">
              <a:lumMod val="90000"/>
            </a:schemeClr>
          </a:solidFill>
          <a:ln w="19050">
            <a:solidFill>
              <a:schemeClr val="lt1"/>
            </a:solidFill>
          </a:ln>
          <a:effectLst/>
        </c:spPr>
        <c:dLbl>
          <c:idx val="0"/>
          <c:layout>
            <c:manualLayout>
              <c:x val="4.696985604072218E-2"/>
              <c:y val="-0.1824580831505650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00B0F0"/>
          </a:solidFill>
          <a:ln w="19050">
            <a:solidFill>
              <a:schemeClr val="lt1"/>
            </a:solidFill>
          </a:ln>
          <a:effectLst/>
        </c:spPr>
        <c:dLbl>
          <c:idx val="0"/>
          <c:layout>
            <c:manualLayout>
              <c:x val="-8.8636284100851032E-2"/>
              <c:y val="0.1972981459509342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00B0F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bg2">
              <a:lumMod val="90000"/>
            </a:schemeClr>
          </a:solidFill>
          <a:ln w="19050">
            <a:solidFill>
              <a:schemeClr val="lt1"/>
            </a:solidFill>
          </a:ln>
          <a:effectLst/>
        </c:spPr>
      </c:pivotFmt>
      <c:pivotFmt>
        <c:idx val="16"/>
        <c:spPr>
          <a:solidFill>
            <a:schemeClr val="bg2">
              <a:lumMod val="90000"/>
            </a:schemeClr>
          </a:solidFill>
          <a:ln w="19050">
            <a:solidFill>
              <a:schemeClr val="lt1"/>
            </a:solidFill>
          </a:ln>
          <a:effectLst/>
        </c:spPr>
        <c:dLbl>
          <c:idx val="0"/>
          <c:layout>
            <c:manualLayout>
              <c:x val="-6.2176172144768893E-2"/>
              <c:y val="-6.2111801242236021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00B0F0"/>
          </a:solidFill>
          <a:ln w="19050">
            <a:solidFill>
              <a:schemeClr val="lt1"/>
            </a:solidFill>
          </a:ln>
          <a:effectLst/>
        </c:spPr>
        <c:dLbl>
          <c:idx val="0"/>
          <c:layout>
            <c:manualLayout>
              <c:x val="5.8290161385720768E-2"/>
              <c:y val="-6.2111801242236021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bg2">
              <a:lumMod val="90000"/>
            </a:schemeClr>
          </a:solidFill>
          <a:ln w="19050">
            <a:solidFill>
              <a:schemeClr val="lt1"/>
            </a:solidFill>
          </a:ln>
          <a:effectLst/>
        </c:spPr>
        <c:dLbl>
          <c:idx val="0"/>
          <c:layout>
            <c:manualLayout>
              <c:x val="6.2176172144768962E-2"/>
              <c:y val="-6.2111801242236021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00B0F0"/>
          </a:solidFill>
          <a:ln w="19050">
            <a:solidFill>
              <a:schemeClr val="lt1"/>
            </a:solidFill>
          </a:ln>
          <a:effectLst/>
        </c:spPr>
        <c:dLbl>
          <c:idx val="0"/>
          <c:layout>
            <c:manualLayout>
              <c:x val="-7.772021518096113E-2"/>
              <c:y val="-5.6935160085555247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PIVOTS!$R$66:$R$67</c:f>
              <c:strCache>
                <c:ptCount val="1"/>
                <c:pt idx="0">
                  <c:v>ZARA HOME ONT04</c:v>
                </c:pt>
              </c:strCache>
            </c:strRef>
          </c:tx>
          <c:spPr>
            <a:solidFill>
              <a:srgbClr val="00B0F0"/>
            </a:solidFill>
          </c:spPr>
          <c:dPt>
            <c:idx val="0"/>
            <c:bubble3D val="0"/>
            <c:spPr>
              <a:solidFill>
                <a:schemeClr val="bg2">
                  <a:lumMod val="90000"/>
                </a:schemeClr>
              </a:solidFill>
              <a:ln w="19050">
                <a:solidFill>
                  <a:schemeClr val="lt1"/>
                </a:solidFill>
              </a:ln>
              <a:effectLst/>
            </c:spPr>
            <c:extLst>
              <c:ext xmlns:c16="http://schemas.microsoft.com/office/drawing/2014/chart" uri="{C3380CC4-5D6E-409C-BE32-E72D297353CC}">
                <c16:uniqueId val="{00000001-0340-4918-838F-6CA6925F21F8}"/>
              </c:ext>
            </c:extLst>
          </c:dPt>
          <c:dPt>
            <c:idx val="1"/>
            <c:bubble3D val="0"/>
            <c:spPr>
              <a:solidFill>
                <a:srgbClr val="00B0F0"/>
              </a:solidFill>
              <a:ln w="19050">
                <a:solidFill>
                  <a:schemeClr val="lt1"/>
                </a:solidFill>
              </a:ln>
              <a:effectLst/>
            </c:spPr>
            <c:extLst>
              <c:ext xmlns:c16="http://schemas.microsoft.com/office/drawing/2014/chart" uri="{C3380CC4-5D6E-409C-BE32-E72D297353CC}">
                <c16:uniqueId val="{00000003-0340-4918-838F-6CA6925F21F8}"/>
              </c:ext>
            </c:extLst>
          </c:dPt>
          <c:dLbls>
            <c:dLbl>
              <c:idx val="0"/>
              <c:layout>
                <c:manualLayout>
                  <c:x val="6.2176172144768962E-2"/>
                  <c:y val="-6.2111801242236021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340-4918-838F-6CA6925F21F8}"/>
                </c:ext>
              </c:extLst>
            </c:dLbl>
            <c:dLbl>
              <c:idx val="1"/>
              <c:layout>
                <c:manualLayout>
                  <c:x val="-7.772021518096113E-2"/>
                  <c:y val="-5.6935160085555247E-1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340-4918-838F-6CA6925F21F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PIVOTS!$Q$68:$Q$70</c:f>
              <c:strCache>
                <c:ptCount val="2"/>
                <c:pt idx="0">
                  <c:v>NO</c:v>
                </c:pt>
                <c:pt idx="1">
                  <c:v>SI</c:v>
                </c:pt>
              </c:strCache>
            </c:strRef>
          </c:cat>
          <c:val>
            <c:numRef>
              <c:f>PIVOTS!$R$68:$R$70</c:f>
              <c:numCache>
                <c:formatCode>0%</c:formatCode>
                <c:ptCount val="2"/>
                <c:pt idx="0">
                  <c:v>0.20338983050847459</c:v>
                </c:pt>
                <c:pt idx="1">
                  <c:v>0.79661016949152541</c:v>
                </c:pt>
              </c:numCache>
            </c:numRef>
          </c:val>
          <c:extLst>
            <c:ext xmlns:c16="http://schemas.microsoft.com/office/drawing/2014/chart" uri="{C3380CC4-5D6E-409C-BE32-E72D297353CC}">
              <c16:uniqueId val="{00000004-0340-4918-838F-6CA6925F21F8}"/>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85650962379702533"/>
          <c:y val="0.74615667833187516"/>
          <c:w val="0.10747359425090718"/>
          <c:h val="0.2096287964004499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[KPIs2026-ES.xlsm]PIVOTS!ZH: TRANSPORT MODE POR PUERTO</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latin typeface="Maersk Headline" panose="00000500000000000000" pitchFamily="2" charset="0"/>
              </a:rPr>
              <a:t>MÉTODO TRANSPORTE</a:t>
            </a:r>
          </a:p>
        </c:rich>
      </c:tx>
      <c:layout>
        <c:manualLayout>
          <c:xMode val="edge"/>
          <c:yMode val="edge"/>
          <c:x val="7.6159667541557299E-2"/>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bg2">
              <a:lumMod val="9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bg2">
              <a:lumMod val="9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PIVOTS!$K$95:$K$96</c:f>
              <c:strCache>
                <c:ptCount val="1"/>
                <c:pt idx="0">
                  <c:v>Algeciras</c:v>
                </c:pt>
              </c:strCache>
            </c:strRef>
          </c:tx>
          <c:spPr>
            <a:solidFill>
              <a:schemeClr val="bg2">
                <a:lumMod val="90000"/>
              </a:schemeClr>
            </a:solidFill>
            <a:ln>
              <a:noFill/>
            </a:ln>
            <a:effectLst/>
          </c:spPr>
          <c:invertIfNegative val="0"/>
          <c:cat>
            <c:strRef>
              <c:f>PIVOTS!$J$97</c:f>
              <c:strCache>
                <c:ptCount val="1"/>
                <c:pt idx="0">
                  <c:v>Total</c:v>
                </c:pt>
              </c:strCache>
            </c:strRef>
          </c:cat>
          <c:val>
            <c:numRef>
              <c:f>PIVOTS!$K$97</c:f>
              <c:numCache>
                <c:formatCode>General</c:formatCode>
                <c:ptCount val="1"/>
                <c:pt idx="0">
                  <c:v>10</c:v>
                </c:pt>
              </c:numCache>
            </c:numRef>
          </c:val>
          <c:extLst>
            <c:ext xmlns:c16="http://schemas.microsoft.com/office/drawing/2014/chart" uri="{C3380CC4-5D6E-409C-BE32-E72D297353CC}">
              <c16:uniqueId val="{00000000-831B-46AC-8B1F-15F1BA904D84}"/>
            </c:ext>
          </c:extLst>
        </c:ser>
        <c:ser>
          <c:idx val="1"/>
          <c:order val="1"/>
          <c:tx>
            <c:strRef>
              <c:f>PIVOTS!$L$95:$L$96</c:f>
              <c:strCache>
                <c:ptCount val="1"/>
                <c:pt idx="0">
                  <c:v>Valencia</c:v>
                </c:pt>
              </c:strCache>
            </c:strRef>
          </c:tx>
          <c:spPr>
            <a:solidFill>
              <a:srgbClr val="00B0F0"/>
            </a:solidFill>
            <a:ln>
              <a:noFill/>
            </a:ln>
            <a:effectLst/>
          </c:spPr>
          <c:invertIfNegative val="0"/>
          <c:cat>
            <c:strRef>
              <c:f>PIVOTS!$J$97</c:f>
              <c:strCache>
                <c:ptCount val="1"/>
                <c:pt idx="0">
                  <c:v>Total</c:v>
                </c:pt>
              </c:strCache>
            </c:strRef>
          </c:cat>
          <c:val>
            <c:numRef>
              <c:f>PIVOTS!$L$97</c:f>
              <c:numCache>
                <c:formatCode>General</c:formatCode>
                <c:ptCount val="1"/>
                <c:pt idx="0">
                  <c:v>108</c:v>
                </c:pt>
              </c:numCache>
            </c:numRef>
          </c:val>
          <c:extLst>
            <c:ext xmlns:c16="http://schemas.microsoft.com/office/drawing/2014/chart" uri="{C3380CC4-5D6E-409C-BE32-E72D297353CC}">
              <c16:uniqueId val="{00000000-1442-40D6-9BA6-1CAE00310085}"/>
            </c:ext>
          </c:extLst>
        </c:ser>
        <c:dLbls>
          <c:showLegendKey val="0"/>
          <c:showVal val="0"/>
          <c:showCatName val="0"/>
          <c:showSerName val="0"/>
          <c:showPercent val="0"/>
          <c:showBubbleSize val="0"/>
        </c:dLbls>
        <c:gapWidth val="182"/>
        <c:axId val="1013067791"/>
        <c:axId val="1013071631"/>
      </c:barChart>
      <c:catAx>
        <c:axId val="10130677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3071631"/>
        <c:crosses val="autoZero"/>
        <c:auto val="1"/>
        <c:lblAlgn val="ctr"/>
        <c:lblOffset val="100"/>
        <c:noMultiLvlLbl val="0"/>
      </c:catAx>
      <c:valAx>
        <c:axId val="1013071631"/>
        <c:scaling>
          <c:orientation val="minMax"/>
        </c:scaling>
        <c:delete val="1"/>
        <c:axPos val="b"/>
        <c:numFmt formatCode="General" sourceLinked="1"/>
        <c:majorTickMark val="none"/>
        <c:minorTickMark val="none"/>
        <c:tickLblPos val="nextTo"/>
        <c:crossAx val="1013067791"/>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[KPIs2026-ES.xlsm]PIVOTS!ZH: WEEKLY AVERAGE ATA TO UNLOADING</c:name>
    <c:fmtId val="6"/>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latin typeface="Maersk Headline" panose="00000500000000000000" pitchFamily="2" charset="0"/>
              </a:rPr>
              <a:t>Evolución semanal ATA a descarga</a:t>
            </a:r>
          </a:p>
        </c:rich>
      </c:tx>
      <c:layout>
        <c:manualLayout>
          <c:xMode val="edge"/>
          <c:yMode val="edge"/>
          <c:x val="6.3615938620429816E-2"/>
          <c:y val="3.8369304556354913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00B0F0"/>
            </a:solidFill>
            <a:round/>
          </a:ln>
          <a:effectLst/>
        </c:spPr>
        <c:marker>
          <c:symbol val="circle"/>
          <c:size val="5"/>
          <c:spPr>
            <a:solidFill>
              <a:srgbClr val="00B0F0"/>
            </a:solidFill>
            <a:ln w="9525">
              <a:solidFill>
                <a:srgbClr val="00B0F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350427347610008E-2"/>
          <c:y val="0.2249400479616307"/>
          <c:w val="0.89347113586552185"/>
          <c:h val="0.66379727713891867"/>
        </c:manualLayout>
      </c:layout>
      <c:lineChart>
        <c:grouping val="standard"/>
        <c:varyColors val="0"/>
        <c:ser>
          <c:idx val="0"/>
          <c:order val="0"/>
          <c:tx>
            <c:strRef>
              <c:f>PIVOTS!$AE$66</c:f>
              <c:strCache>
                <c:ptCount val="1"/>
                <c:pt idx="0">
                  <c:v>Total</c:v>
                </c:pt>
              </c:strCache>
            </c:strRef>
          </c:tx>
          <c:spPr>
            <a:ln w="28575" cap="rnd">
              <a:solidFill>
                <a:srgbClr val="00B0F0"/>
              </a:solidFill>
              <a:round/>
            </a:ln>
            <a:effectLst/>
          </c:spPr>
          <c:marker>
            <c:symbol val="circle"/>
            <c:size val="5"/>
            <c:spPr>
              <a:solidFill>
                <a:srgbClr val="00B0F0"/>
              </a:solidFill>
              <a:ln w="9525">
                <a:solidFill>
                  <a:srgbClr val="00B0F0"/>
                </a:solidFill>
              </a:ln>
              <a:effectLst/>
            </c:spPr>
          </c:marker>
          <c:trendline>
            <c:spPr>
              <a:ln w="19050" cap="rnd">
                <a:solidFill>
                  <a:schemeClr val="accent1"/>
                </a:solidFill>
                <a:prstDash val="sysDot"/>
              </a:ln>
              <a:effectLst/>
            </c:spPr>
            <c:trendlineType val="linear"/>
            <c:dispRSqr val="0"/>
            <c:dispEq val="0"/>
          </c:trendline>
          <c:cat>
            <c:strRef>
              <c:f>PIVOTS!$AD$67:$AD$71</c:f>
              <c:strCache>
                <c:ptCount val="4"/>
                <c:pt idx="0">
                  <c:v>6</c:v>
                </c:pt>
                <c:pt idx="1">
                  <c:v>7</c:v>
                </c:pt>
                <c:pt idx="2">
                  <c:v>8</c:v>
                </c:pt>
                <c:pt idx="3">
                  <c:v>9</c:v>
                </c:pt>
              </c:strCache>
            </c:strRef>
          </c:cat>
          <c:val>
            <c:numRef>
              <c:f>PIVOTS!$AE$67:$AE$71</c:f>
              <c:numCache>
                <c:formatCode>0.00</c:formatCode>
                <c:ptCount val="4"/>
                <c:pt idx="0">
                  <c:v>136.78989898988618</c:v>
                </c:pt>
                <c:pt idx="1">
                  <c:v>75.862179487128742</c:v>
                </c:pt>
                <c:pt idx="2">
                  <c:v>114.4266666666168</c:v>
                </c:pt>
                <c:pt idx="3">
                  <c:v>102.75641025637294</c:v>
                </c:pt>
              </c:numCache>
            </c:numRef>
          </c:val>
          <c:smooth val="0"/>
          <c:extLst>
            <c:ext xmlns:c16="http://schemas.microsoft.com/office/drawing/2014/chart" uri="{C3380CC4-5D6E-409C-BE32-E72D297353CC}">
              <c16:uniqueId val="{00000000-8E6A-4F7B-9959-05C8F232CBCC}"/>
            </c:ext>
          </c:extLst>
        </c:ser>
        <c:dLbls>
          <c:showLegendKey val="0"/>
          <c:showVal val="0"/>
          <c:showCatName val="0"/>
          <c:showSerName val="0"/>
          <c:showPercent val="0"/>
          <c:showBubbleSize val="0"/>
        </c:dLbls>
        <c:marker val="1"/>
        <c:smooth val="0"/>
        <c:axId val="1268454719"/>
        <c:axId val="1268447999"/>
      </c:lineChart>
      <c:catAx>
        <c:axId val="12684547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8447999"/>
        <c:crosses val="autoZero"/>
        <c:auto val="1"/>
        <c:lblAlgn val="ctr"/>
        <c:lblOffset val="100"/>
        <c:noMultiLvlLbl val="0"/>
      </c:catAx>
      <c:valAx>
        <c:axId val="1268447999"/>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84547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[KPIs2026-ES.xlsm]PIVOTS!ZH: HORAS DISPONIBULIDAD A ENTREGA</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latin typeface="Maersk Headline" panose="00000500000000000000" pitchFamily="2" charset="0"/>
              </a:rPr>
              <a:t>Disponibilidad media (H) según tipo de transporte y POD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bg2">
              <a:lumMod val="9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bg2">
              <a:lumMod val="9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bg2">
              <a:lumMod val="9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bg2">
              <a:lumMod val="9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PIVOTS!$X$66:$X$67</c:f>
              <c:strCache>
                <c:ptCount val="1"/>
                <c:pt idx="0">
                  <c:v>Algeciras</c:v>
                </c:pt>
              </c:strCache>
            </c:strRef>
          </c:tx>
          <c:spPr>
            <a:solidFill>
              <a:schemeClr val="bg2">
                <a:lumMod val="9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PIVOTS!$W$68</c:f>
              <c:strCache>
                <c:ptCount val="1"/>
                <c:pt idx="0">
                  <c:v>Total</c:v>
                </c:pt>
              </c:strCache>
            </c:strRef>
          </c:cat>
          <c:val>
            <c:numRef>
              <c:f>PIVOTS!$X$68</c:f>
              <c:numCache>
                <c:formatCode>0.00</c:formatCode>
                <c:ptCount val="1"/>
                <c:pt idx="0">
                  <c:v>45.531666666653472</c:v>
                </c:pt>
              </c:numCache>
            </c:numRef>
          </c:val>
          <c:extLst>
            <c:ext xmlns:c16="http://schemas.microsoft.com/office/drawing/2014/chart" uri="{C3380CC4-5D6E-409C-BE32-E72D297353CC}">
              <c16:uniqueId val="{00000000-3302-4ABF-9B99-02E11758F23C}"/>
            </c:ext>
          </c:extLst>
        </c:ser>
        <c:ser>
          <c:idx val="1"/>
          <c:order val="1"/>
          <c:tx>
            <c:strRef>
              <c:f>PIVOTS!$Y$66:$Y$67</c:f>
              <c:strCache>
                <c:ptCount val="1"/>
                <c:pt idx="0">
                  <c:v>Valencia</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PIVOTS!$W$68</c:f>
              <c:strCache>
                <c:ptCount val="1"/>
                <c:pt idx="0">
                  <c:v>Total</c:v>
                </c:pt>
              </c:strCache>
            </c:strRef>
          </c:cat>
          <c:val>
            <c:numRef>
              <c:f>PIVOTS!$Y$68</c:f>
              <c:numCache>
                <c:formatCode>0.00</c:formatCode>
                <c:ptCount val="1"/>
                <c:pt idx="0">
                  <c:v>41.331635802497559</c:v>
                </c:pt>
              </c:numCache>
            </c:numRef>
          </c:val>
          <c:extLst>
            <c:ext xmlns:c16="http://schemas.microsoft.com/office/drawing/2014/chart" uri="{C3380CC4-5D6E-409C-BE32-E72D297353CC}">
              <c16:uniqueId val="{00000000-6A2C-4E82-91C2-F37D2C3E55EA}"/>
            </c:ext>
          </c:extLst>
        </c:ser>
        <c:dLbls>
          <c:dLblPos val="ctr"/>
          <c:showLegendKey val="0"/>
          <c:showVal val="1"/>
          <c:showCatName val="0"/>
          <c:showSerName val="0"/>
          <c:showPercent val="0"/>
          <c:showBubbleSize val="0"/>
        </c:dLbls>
        <c:gapWidth val="150"/>
        <c:overlap val="100"/>
        <c:axId val="1090723983"/>
        <c:axId val="1090727343"/>
      </c:barChart>
      <c:catAx>
        <c:axId val="1090723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0727343"/>
        <c:crosses val="autoZero"/>
        <c:auto val="1"/>
        <c:lblAlgn val="ctr"/>
        <c:lblOffset val="100"/>
        <c:noMultiLvlLbl val="0"/>
      </c:catAx>
      <c:valAx>
        <c:axId val="1090727343"/>
        <c:scaling>
          <c:orientation val="minMax"/>
        </c:scaling>
        <c:delete val="1"/>
        <c:axPos val="l"/>
        <c:numFmt formatCode="0.00" sourceLinked="1"/>
        <c:majorTickMark val="none"/>
        <c:minorTickMark val="none"/>
        <c:tickLblPos val="nextTo"/>
        <c:crossAx val="10907239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[KPIs2026-ES.xlsm]PIVOTS!LEFTIES: TRANSPORT MODE POR PUERTO</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Maersk Headline" panose="00000500000000000000" pitchFamily="2" charset="0"/>
              </a:rPr>
              <a:t>TRANSPORT</a:t>
            </a:r>
            <a:r>
              <a:rPr lang="en-US" baseline="0">
                <a:latin typeface="Maersk Headline" panose="00000500000000000000" pitchFamily="2" charset="0"/>
              </a:rPr>
              <a:t> MODE</a:t>
            </a:r>
            <a:endParaRPr lang="en-US">
              <a:latin typeface="Maersk Headline" panose="00000500000000000000" pitchFamily="2" charset="0"/>
            </a:endParaRPr>
          </a:p>
        </c:rich>
      </c:tx>
      <c:layout>
        <c:manualLayout>
          <c:xMode val="edge"/>
          <c:yMode val="edge"/>
          <c:x val="2.3275205782523265E-2"/>
          <c:y val="4.629629629629629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PIVOTS!$K$6:$K$7</c:f>
              <c:strCache>
                <c:ptCount val="1"/>
                <c:pt idx="0">
                  <c:v>Algeciras</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PIVOTS!$J$8</c:f>
              <c:strCache>
                <c:ptCount val="1"/>
                <c:pt idx="0">
                  <c:v>Total</c:v>
                </c:pt>
              </c:strCache>
            </c:strRef>
          </c:cat>
          <c:val>
            <c:numRef>
              <c:f>PIVOTS!$K$8</c:f>
              <c:numCache>
                <c:formatCode>General</c:formatCode>
                <c:ptCount val="1"/>
                <c:pt idx="0">
                  <c:v>253</c:v>
                </c:pt>
              </c:numCache>
            </c:numRef>
          </c:val>
          <c:extLst>
            <c:ext xmlns:c16="http://schemas.microsoft.com/office/drawing/2014/chart" uri="{C3380CC4-5D6E-409C-BE32-E72D297353CC}">
              <c16:uniqueId val="{00000000-B7DA-4D17-B1DE-40D03131E9D2}"/>
            </c:ext>
          </c:extLst>
        </c:ser>
        <c:ser>
          <c:idx val="1"/>
          <c:order val="1"/>
          <c:tx>
            <c:strRef>
              <c:f>PIVOTS!$L$6:$L$7</c:f>
              <c:strCache>
                <c:ptCount val="1"/>
                <c:pt idx="0">
                  <c:v>Valencia</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PIVOTS!$J$8</c:f>
              <c:strCache>
                <c:ptCount val="1"/>
                <c:pt idx="0">
                  <c:v>Total</c:v>
                </c:pt>
              </c:strCache>
            </c:strRef>
          </c:cat>
          <c:val>
            <c:numRef>
              <c:f>PIVOTS!$L$8</c:f>
              <c:numCache>
                <c:formatCode>General</c:formatCode>
                <c:ptCount val="1"/>
                <c:pt idx="0">
                  <c:v>4</c:v>
                </c:pt>
              </c:numCache>
            </c:numRef>
          </c:val>
          <c:extLst>
            <c:ext xmlns:c16="http://schemas.microsoft.com/office/drawing/2014/chart" uri="{C3380CC4-5D6E-409C-BE32-E72D297353CC}">
              <c16:uniqueId val="{00000001-3948-46D6-991E-B6097C60C338}"/>
            </c:ext>
          </c:extLst>
        </c:ser>
        <c:dLbls>
          <c:dLblPos val="inEnd"/>
          <c:showLegendKey val="0"/>
          <c:showVal val="1"/>
          <c:showCatName val="0"/>
          <c:showSerName val="0"/>
          <c:showPercent val="0"/>
          <c:showBubbleSize val="0"/>
        </c:dLbls>
        <c:gapWidth val="182"/>
        <c:axId val="892933887"/>
        <c:axId val="892934367"/>
      </c:barChart>
      <c:catAx>
        <c:axId val="8929338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2934367"/>
        <c:crosses val="autoZero"/>
        <c:auto val="1"/>
        <c:lblAlgn val="ctr"/>
        <c:lblOffset val="100"/>
        <c:noMultiLvlLbl val="0"/>
      </c:catAx>
      <c:valAx>
        <c:axId val="892934367"/>
        <c:scaling>
          <c:orientation val="minMax"/>
        </c:scaling>
        <c:delete val="1"/>
        <c:axPos val="b"/>
        <c:numFmt formatCode="General" sourceLinked="1"/>
        <c:majorTickMark val="none"/>
        <c:minorTickMark val="none"/>
        <c:tickLblPos val="nextTo"/>
        <c:crossAx val="892933887"/>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[KPIs2026-ES.xlsm]PIVOTS!TEMPE: % cnts ENTREGADOS -48h</c:name>
    <c:fmtId val="2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Maersk Headline" panose="00000500000000000000" pitchFamily="2" charset="0"/>
              </a:rPr>
              <a:t>% CNTS</a:t>
            </a:r>
            <a:r>
              <a:rPr lang="en-US" baseline="0">
                <a:latin typeface="Maersk Headline" panose="00000500000000000000" pitchFamily="2" charset="0"/>
              </a:rPr>
              <a:t> entregados en -48h</a:t>
            </a:r>
            <a:endParaRPr lang="en-US">
              <a:latin typeface="Maersk Headline" panose="00000500000000000000" pitchFamily="2" charset="0"/>
            </a:endParaRPr>
          </a:p>
        </c:rich>
      </c:tx>
      <c:layout>
        <c:manualLayout>
          <c:xMode val="edge"/>
          <c:yMode val="edge"/>
          <c:x val="3.8096127312149231E-2"/>
          <c:y val="3.988603988603988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bg2">
              <a:lumMod val="9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bg2">
              <a:lumMod val="9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00B0F0"/>
          </a:solidFill>
          <a:ln>
            <a:noFill/>
          </a:ln>
          <a:effectLst/>
        </c:spPr>
      </c:pivotFmt>
    </c:pivotFmts>
    <c:plotArea>
      <c:layout/>
      <c:barChart>
        <c:barDir val="bar"/>
        <c:grouping val="percentStacked"/>
        <c:varyColors val="0"/>
        <c:ser>
          <c:idx val="0"/>
          <c:order val="0"/>
          <c:tx>
            <c:strRef>
              <c:f>PIVOTS!$F$163:$F$164</c:f>
              <c:strCache>
                <c:ptCount val="1"/>
                <c:pt idx="0">
                  <c:v>NO</c:v>
                </c:pt>
              </c:strCache>
            </c:strRef>
          </c:tx>
          <c:spPr>
            <a:solidFill>
              <a:schemeClr val="bg2">
                <a:lumMod val="9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PIVOTS!$E$165:$E$166</c:f>
              <c:strCache>
                <c:ptCount val="1"/>
                <c:pt idx="0">
                  <c:v>Algeciras</c:v>
                </c:pt>
              </c:strCache>
            </c:strRef>
          </c:cat>
          <c:val>
            <c:numRef>
              <c:f>PIVOTS!$F$165:$F$166</c:f>
              <c:numCache>
                <c:formatCode>0.00%</c:formatCode>
                <c:ptCount val="1"/>
                <c:pt idx="0">
                  <c:v>0.68571428571428572</c:v>
                </c:pt>
              </c:numCache>
            </c:numRef>
          </c:val>
          <c:extLst>
            <c:ext xmlns:c16="http://schemas.microsoft.com/office/drawing/2014/chart" uri="{C3380CC4-5D6E-409C-BE32-E72D297353CC}">
              <c16:uniqueId val="{00000000-C37F-4AAA-9940-EDAF0C4C8514}"/>
            </c:ext>
          </c:extLst>
        </c:ser>
        <c:ser>
          <c:idx val="1"/>
          <c:order val="1"/>
          <c:tx>
            <c:strRef>
              <c:f>PIVOTS!$G$163:$G$164</c:f>
              <c:strCache>
                <c:ptCount val="1"/>
                <c:pt idx="0">
                  <c:v>SI</c:v>
                </c:pt>
              </c:strCache>
            </c:strRef>
          </c:tx>
          <c:spPr>
            <a:solidFill>
              <a:srgbClr val="00B0F0"/>
            </a:solidFill>
            <a:ln>
              <a:noFill/>
            </a:ln>
            <a:effectLst/>
          </c:spPr>
          <c:invertIfNegative val="0"/>
          <c:dPt>
            <c:idx val="0"/>
            <c:invertIfNegative val="0"/>
            <c:bubble3D val="0"/>
            <c:spPr>
              <a:solidFill>
                <a:srgbClr val="00B0F0"/>
              </a:solidFill>
              <a:ln>
                <a:noFill/>
              </a:ln>
              <a:effectLst/>
            </c:spPr>
            <c:extLst>
              <c:ext xmlns:c16="http://schemas.microsoft.com/office/drawing/2014/chart" uri="{C3380CC4-5D6E-409C-BE32-E72D297353CC}">
                <c16:uniqueId val="{00000001-C9B9-4BC2-9956-B7F18C93785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PIVOTS!$E$165:$E$166</c:f>
              <c:strCache>
                <c:ptCount val="1"/>
                <c:pt idx="0">
                  <c:v>Algeciras</c:v>
                </c:pt>
              </c:strCache>
            </c:strRef>
          </c:cat>
          <c:val>
            <c:numRef>
              <c:f>PIVOTS!$G$165:$G$166</c:f>
              <c:numCache>
                <c:formatCode>0.00%</c:formatCode>
                <c:ptCount val="1"/>
                <c:pt idx="0">
                  <c:v>0.31428571428571428</c:v>
                </c:pt>
              </c:numCache>
            </c:numRef>
          </c:val>
          <c:extLst>
            <c:ext xmlns:c16="http://schemas.microsoft.com/office/drawing/2014/chart" uri="{C3380CC4-5D6E-409C-BE32-E72D297353CC}">
              <c16:uniqueId val="{00000002-4101-493A-8A5C-873B98ED5F3E}"/>
            </c:ext>
          </c:extLst>
        </c:ser>
        <c:dLbls>
          <c:dLblPos val="ctr"/>
          <c:showLegendKey val="0"/>
          <c:showVal val="1"/>
          <c:showCatName val="0"/>
          <c:showSerName val="0"/>
          <c:showPercent val="0"/>
          <c:showBubbleSize val="0"/>
        </c:dLbls>
        <c:gapWidth val="150"/>
        <c:overlap val="100"/>
        <c:axId val="1419995231"/>
        <c:axId val="1419986591"/>
      </c:barChart>
      <c:catAx>
        <c:axId val="141999523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9986591"/>
        <c:crosses val="autoZero"/>
        <c:auto val="1"/>
        <c:lblAlgn val="ctr"/>
        <c:lblOffset val="100"/>
        <c:noMultiLvlLbl val="0"/>
      </c:catAx>
      <c:valAx>
        <c:axId val="1419986591"/>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99952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[KPIs2026-ES.xlsm]PIVOTS!TEMPE: REASON REPROS</c:name>
    <c:fmtId val="2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Maersk Headline" panose="00000500000000000000" pitchFamily="2" charset="0"/>
              </a:rPr>
              <a:t>Motivo</a:t>
            </a:r>
            <a:r>
              <a:rPr lang="en-US" baseline="0">
                <a:latin typeface="Maersk Headline" panose="00000500000000000000" pitchFamily="2" charset="0"/>
              </a:rPr>
              <a:t> Reprogramaciones</a:t>
            </a:r>
            <a:endParaRPr lang="en-US">
              <a:latin typeface="Maersk Headline" panose="00000500000000000000" pitchFamily="2" charset="0"/>
            </a:endParaRPr>
          </a:p>
        </c:rich>
      </c:tx>
      <c:layout>
        <c:manualLayout>
          <c:xMode val="edge"/>
          <c:yMode val="edge"/>
          <c:x val="5.4798556430446198E-2"/>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7317461057012855"/>
          <c:y val="0.18009259259259258"/>
          <c:w val="0.42235060854079631"/>
          <c:h val="0.71250801983085443"/>
        </c:manualLayout>
      </c:layout>
      <c:barChart>
        <c:barDir val="bar"/>
        <c:grouping val="clustered"/>
        <c:varyColors val="0"/>
        <c:ser>
          <c:idx val="0"/>
          <c:order val="0"/>
          <c:tx>
            <c:strRef>
              <c:f>PIVOTS!$K$149:$K$150</c:f>
              <c:strCache>
                <c:ptCount val="1"/>
                <c:pt idx="0">
                  <c:v>Grand 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PIVOTS!$J$151</c:f>
              <c:strCache>
                <c:ptCount val="1"/>
                <c:pt idx="0">
                  <c:v>Grand Total</c:v>
                </c:pt>
              </c:strCache>
            </c:strRef>
          </c:cat>
          <c:val>
            <c:numRef>
              <c:f>PIVOTS!$K$151</c:f>
              <c:numCache>
                <c:formatCode>General</c:formatCode>
                <c:ptCount val="1"/>
              </c:numCache>
            </c:numRef>
          </c:val>
          <c:extLst>
            <c:ext xmlns:c16="http://schemas.microsoft.com/office/drawing/2014/chart" uri="{C3380CC4-5D6E-409C-BE32-E72D297353CC}">
              <c16:uniqueId val="{00000000-3DE4-4C87-8F11-7595FCE50F4D}"/>
            </c:ext>
          </c:extLst>
        </c:ser>
        <c:dLbls>
          <c:dLblPos val="outEnd"/>
          <c:showLegendKey val="0"/>
          <c:showVal val="1"/>
          <c:showCatName val="0"/>
          <c:showSerName val="0"/>
          <c:showPercent val="0"/>
          <c:showBubbleSize val="0"/>
        </c:dLbls>
        <c:gapWidth val="182"/>
        <c:axId val="1550506464"/>
        <c:axId val="1550491584"/>
      </c:barChart>
      <c:catAx>
        <c:axId val="1550506464"/>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0491584"/>
        <c:crosses val="autoZero"/>
        <c:auto val="1"/>
        <c:lblAlgn val="ctr"/>
        <c:lblOffset val="100"/>
        <c:noMultiLvlLbl val="0"/>
      </c:catAx>
      <c:valAx>
        <c:axId val="1550491584"/>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0506464"/>
        <c:crosses val="autoZero"/>
        <c:crossBetween val="between"/>
      </c:valAx>
      <c:spPr>
        <a:noFill/>
        <a:ln>
          <a:noFill/>
        </a:ln>
        <a:effectLst/>
      </c:spPr>
    </c:plotArea>
    <c:legend>
      <c:legendPos val="r"/>
      <c:layout>
        <c:manualLayout>
          <c:xMode val="edge"/>
          <c:yMode val="edge"/>
          <c:x val="0.8068467181247313"/>
          <c:y val="6.5161490230387836E-2"/>
          <c:w val="5.3771296339436864E-2"/>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[KPIs2026-ES.xlsm]PIVOTS!TEMPE: TOTAL CNTS</c:name>
    <c:fmtId val="3"/>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latin typeface="Maersk Headline" panose="00000500000000000000" pitchFamily="2" charset="0"/>
              </a:rPr>
              <a:t>Total CNTS entregados por semana</a:t>
            </a:r>
          </a:p>
        </c:rich>
      </c:tx>
      <c:layout>
        <c:manualLayout>
          <c:xMode val="edge"/>
          <c:yMode val="edge"/>
          <c:x val="3.2419417112236899E-2"/>
          <c:y val="8.8136035585662714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PIVOTS!$B$126</c:f>
              <c:strCache>
                <c:ptCount val="1"/>
                <c:pt idx="0">
                  <c:v>Total</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PIVOTS!$A$127:$A$129</c:f>
              <c:strCache>
                <c:ptCount val="2"/>
                <c:pt idx="0">
                  <c:v>6</c:v>
                </c:pt>
                <c:pt idx="1">
                  <c:v>8</c:v>
                </c:pt>
              </c:strCache>
            </c:strRef>
          </c:cat>
          <c:val>
            <c:numRef>
              <c:f>PIVOTS!$B$127:$B$129</c:f>
              <c:numCache>
                <c:formatCode>General</c:formatCode>
                <c:ptCount val="2"/>
                <c:pt idx="0">
                  <c:v>31</c:v>
                </c:pt>
                <c:pt idx="1">
                  <c:v>4</c:v>
                </c:pt>
              </c:numCache>
            </c:numRef>
          </c:val>
          <c:extLst>
            <c:ext xmlns:c16="http://schemas.microsoft.com/office/drawing/2014/chart" uri="{C3380CC4-5D6E-409C-BE32-E72D297353CC}">
              <c16:uniqueId val="{00000000-6159-4C6A-B948-0CE424E89AE0}"/>
            </c:ext>
          </c:extLst>
        </c:ser>
        <c:dLbls>
          <c:dLblPos val="outEnd"/>
          <c:showLegendKey val="0"/>
          <c:showVal val="1"/>
          <c:showCatName val="0"/>
          <c:showSerName val="0"/>
          <c:showPercent val="0"/>
          <c:showBubbleSize val="0"/>
        </c:dLbls>
        <c:gapWidth val="219"/>
        <c:overlap val="-27"/>
        <c:axId val="1144309311"/>
        <c:axId val="1144323711"/>
      </c:barChart>
      <c:catAx>
        <c:axId val="114430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4323711"/>
        <c:crosses val="autoZero"/>
        <c:auto val="1"/>
        <c:lblAlgn val="ctr"/>
        <c:lblOffset val="100"/>
        <c:noMultiLvlLbl val="0"/>
      </c:catAx>
      <c:valAx>
        <c:axId val="1144323711"/>
        <c:scaling>
          <c:orientation val="minMax"/>
        </c:scaling>
        <c:delete val="1"/>
        <c:axPos val="l"/>
        <c:numFmt formatCode="General" sourceLinked="1"/>
        <c:majorTickMark val="none"/>
        <c:minorTickMark val="none"/>
        <c:tickLblPos val="nextTo"/>
        <c:crossAx val="11443093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[KPIs2026-ES.xlsm]PIVOTS!TEMPE: ENTREGAS POR ALMACÉN</c:name>
    <c:fmtId val="4"/>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latin typeface="Maersk Headline" panose="00000500000000000000" pitchFamily="2" charset="0"/>
              </a:rPr>
              <a:t>Total CNTS entregados por WHS</a:t>
            </a:r>
            <a:endParaRPr lang="en-US" sz="1400" b="0" i="0" u="none" strike="noStrike" kern="1200" spc="0" baseline="0">
              <a:solidFill>
                <a:sysClr val="windowText" lastClr="000000">
                  <a:lumMod val="65000"/>
                  <a:lumOff val="35000"/>
                </a:sysClr>
              </a:solidFill>
              <a:latin typeface="+mn-lt"/>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PIVOTS!$F$126</c:f>
              <c:strCache>
                <c:ptCount val="1"/>
                <c:pt idx="0">
                  <c:v>Total</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PIVOTS!$E$127:$E$128</c:f>
              <c:strCache>
                <c:ptCount val="1"/>
                <c:pt idx="0">
                  <c:v>TEMPE 3</c:v>
                </c:pt>
              </c:strCache>
            </c:strRef>
          </c:cat>
          <c:val>
            <c:numRef>
              <c:f>PIVOTS!$F$127:$F$128</c:f>
              <c:numCache>
                <c:formatCode>General</c:formatCode>
                <c:ptCount val="1"/>
                <c:pt idx="0">
                  <c:v>35</c:v>
                </c:pt>
              </c:numCache>
            </c:numRef>
          </c:val>
          <c:extLst>
            <c:ext xmlns:c16="http://schemas.microsoft.com/office/drawing/2014/chart" uri="{C3380CC4-5D6E-409C-BE32-E72D297353CC}">
              <c16:uniqueId val="{00000000-EEF5-44A4-9751-D47FC664F98D}"/>
            </c:ext>
          </c:extLst>
        </c:ser>
        <c:dLbls>
          <c:dLblPos val="outEnd"/>
          <c:showLegendKey val="0"/>
          <c:showVal val="1"/>
          <c:showCatName val="0"/>
          <c:showSerName val="0"/>
          <c:showPercent val="0"/>
          <c:showBubbleSize val="0"/>
        </c:dLbls>
        <c:gapWidth val="182"/>
        <c:axId val="1283556096"/>
        <c:axId val="1283562816"/>
      </c:barChart>
      <c:catAx>
        <c:axId val="12835560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3562816"/>
        <c:crosses val="autoZero"/>
        <c:auto val="1"/>
        <c:lblAlgn val="ctr"/>
        <c:lblOffset val="100"/>
        <c:noMultiLvlLbl val="0"/>
      </c:catAx>
      <c:valAx>
        <c:axId val="1283562816"/>
        <c:scaling>
          <c:orientation val="minMax"/>
        </c:scaling>
        <c:delete val="1"/>
        <c:axPos val="b"/>
        <c:numFmt formatCode="General" sourceLinked="1"/>
        <c:majorTickMark val="none"/>
        <c:minorTickMark val="none"/>
        <c:tickLblPos val="nextTo"/>
        <c:crossAx val="12835560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[KPIs2026-ES.xlsm]PIVOTS!TEMPE: TOTAL % CNTS PUNTUALES</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latin typeface="Maersk Headline" panose="00000500000000000000" pitchFamily="2" charset="0"/>
              </a:rPr>
              <a:t>% CNTS Puntuales</a:t>
            </a:r>
          </a:p>
        </c:rich>
      </c:tx>
      <c:layout>
        <c:manualLayout>
          <c:xMode val="edge"/>
          <c:yMode val="edge"/>
          <c:x val="4.8673447069116374E-2"/>
          <c:y val="6.018518518518518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2">
              <a:lumMod val="90000"/>
            </a:schemeClr>
          </a:solidFill>
          <a:ln w="19050">
            <a:solidFill>
              <a:schemeClr val="lt1"/>
            </a:solidFill>
          </a:ln>
          <a:effectLst/>
        </c:spPr>
      </c:pivotFmt>
      <c:pivotFmt>
        <c:idx val="2"/>
        <c:spPr>
          <a:solidFill>
            <a:srgbClr val="00B0F0"/>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bg2">
              <a:lumMod val="90000"/>
            </a:schemeClr>
          </a:solidFill>
          <a:ln w="19050">
            <a:solidFill>
              <a:schemeClr val="lt1"/>
            </a:solidFill>
          </a:ln>
          <a:effectLst/>
        </c:spPr>
      </c:pivotFmt>
      <c:pivotFmt>
        <c:idx val="5"/>
        <c:spPr>
          <a:solidFill>
            <a:srgbClr val="00B0F0"/>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bg2">
              <a:lumMod val="90000"/>
            </a:schemeClr>
          </a:solidFill>
          <a:ln w="19050">
            <a:solidFill>
              <a:schemeClr val="lt1"/>
            </a:solidFill>
          </a:ln>
          <a:effectLst/>
        </c:spPr>
        <c:dLbl>
          <c:idx val="0"/>
          <c:layout>
            <c:manualLayout>
              <c:x val="5.9210532450324538E-2"/>
              <c:y val="-7.499999999999999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00B0F0"/>
          </a:solidFill>
          <a:ln w="19050">
            <a:solidFill>
              <a:schemeClr val="lt1"/>
            </a:solidFill>
          </a:ln>
          <a:effectLst/>
        </c:spPr>
        <c:dLbl>
          <c:idx val="0"/>
          <c:layout>
            <c:manualLayout>
              <c:x val="-0.11842106490064908"/>
              <c:y val="1.874999999999988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PIVOTS!$R$126:$R$127</c:f>
              <c:strCache>
                <c:ptCount val="1"/>
                <c:pt idx="0">
                  <c:v>TEMPE 3</c:v>
                </c:pt>
              </c:strCache>
            </c:strRef>
          </c:tx>
          <c:dPt>
            <c:idx val="0"/>
            <c:bubble3D val="0"/>
            <c:spPr>
              <a:solidFill>
                <a:schemeClr val="bg2">
                  <a:lumMod val="90000"/>
                </a:schemeClr>
              </a:solidFill>
              <a:ln w="19050">
                <a:solidFill>
                  <a:schemeClr val="lt1"/>
                </a:solidFill>
              </a:ln>
              <a:effectLst/>
            </c:spPr>
            <c:extLst>
              <c:ext xmlns:c16="http://schemas.microsoft.com/office/drawing/2014/chart" uri="{C3380CC4-5D6E-409C-BE32-E72D297353CC}">
                <c16:uniqueId val="{00000001-D78D-4BAF-A85E-585DC1C73D77}"/>
              </c:ext>
            </c:extLst>
          </c:dPt>
          <c:dPt>
            <c:idx val="1"/>
            <c:bubble3D val="0"/>
            <c:spPr>
              <a:solidFill>
                <a:srgbClr val="00B0F0"/>
              </a:solidFill>
              <a:ln w="19050">
                <a:solidFill>
                  <a:schemeClr val="lt1"/>
                </a:solidFill>
              </a:ln>
              <a:effectLst/>
            </c:spPr>
            <c:extLst>
              <c:ext xmlns:c16="http://schemas.microsoft.com/office/drawing/2014/chart" uri="{C3380CC4-5D6E-409C-BE32-E72D297353CC}">
                <c16:uniqueId val="{00000003-D78D-4BAF-A85E-585DC1C73D77}"/>
              </c:ext>
            </c:extLst>
          </c:dPt>
          <c:dLbls>
            <c:dLbl>
              <c:idx val="0"/>
              <c:layout>
                <c:manualLayout>
                  <c:x val="5.9210532450324538E-2"/>
                  <c:y val="-7.499999999999999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78D-4BAF-A85E-585DC1C73D77}"/>
                </c:ext>
              </c:extLst>
            </c:dLbl>
            <c:dLbl>
              <c:idx val="1"/>
              <c:layout>
                <c:manualLayout>
                  <c:x val="-0.11842106490064908"/>
                  <c:y val="1.874999999999988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78D-4BAF-A85E-585DC1C73D7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PIVOTS!$Q$128:$Q$130</c:f>
              <c:strCache>
                <c:ptCount val="2"/>
                <c:pt idx="0">
                  <c:v>NO</c:v>
                </c:pt>
                <c:pt idx="1">
                  <c:v>SI</c:v>
                </c:pt>
              </c:strCache>
            </c:strRef>
          </c:cat>
          <c:val>
            <c:numRef>
              <c:f>PIVOTS!$R$128:$R$130</c:f>
              <c:numCache>
                <c:formatCode>0.00%</c:formatCode>
                <c:ptCount val="2"/>
                <c:pt idx="0">
                  <c:v>0.4</c:v>
                </c:pt>
                <c:pt idx="1">
                  <c:v>0.6</c:v>
                </c:pt>
              </c:numCache>
            </c:numRef>
          </c:val>
          <c:extLst>
            <c:ext xmlns:c16="http://schemas.microsoft.com/office/drawing/2014/chart" uri="{C3380CC4-5D6E-409C-BE32-E72D297353CC}">
              <c16:uniqueId val="{00000004-D78D-4BAF-A85E-585DC1C73D77}"/>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79907385422975963"/>
          <c:y val="0.68648125406342553"/>
          <c:w val="0.13425947910357358"/>
          <c:h val="0.2112971658359219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[KPIs2026-ES.xlsm]PIVOTS!TEMPE: % TRANSPORT MODE</c:name>
    <c:fmtId val="9"/>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latin typeface="Maersk Headline" panose="00000500000000000000" pitchFamily="2" charset="0"/>
              </a:rPr>
              <a:t>% MÉTODO TRANSPORTE</a:t>
            </a:r>
          </a:p>
        </c:rich>
      </c:tx>
      <c:layout>
        <c:manualLayout>
          <c:xMode val="edge"/>
          <c:yMode val="edge"/>
          <c:x val="6.8444444444444447E-2"/>
          <c:y val="2.7777777777777776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rgbClr val="00B0F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00B0F0"/>
          </a:solidFill>
          <a:ln w="19050">
            <a:solidFill>
              <a:schemeClr val="lt1"/>
            </a:solidFill>
          </a:ln>
          <a:effectLst/>
        </c:spPr>
      </c:pivotFmt>
      <c:pivotFmt>
        <c:idx val="5"/>
        <c:spPr>
          <a:solidFill>
            <a:srgbClr val="00B0F0"/>
          </a:solidFill>
          <a:ln w="19050">
            <a:solidFill>
              <a:schemeClr val="lt1"/>
            </a:solidFill>
          </a:ln>
          <a:effectLst/>
        </c:spPr>
      </c:pivotFmt>
    </c:pivotFmts>
    <c:plotArea>
      <c:layout/>
      <c:pieChart>
        <c:varyColors val="1"/>
        <c:ser>
          <c:idx val="0"/>
          <c:order val="0"/>
          <c:tx>
            <c:strRef>
              <c:f>PIVOTS!$K$138</c:f>
              <c:strCache>
                <c:ptCount val="1"/>
                <c:pt idx="0">
                  <c:v>Total</c:v>
                </c:pt>
              </c:strCache>
            </c:strRef>
          </c:tx>
          <c:spPr>
            <a:solidFill>
              <a:srgbClr val="00B0F0"/>
            </a:solidFill>
          </c:spPr>
          <c:dPt>
            <c:idx val="0"/>
            <c:bubble3D val="0"/>
            <c:spPr>
              <a:solidFill>
                <a:srgbClr val="00B0F0"/>
              </a:solidFill>
              <a:ln w="19050">
                <a:solidFill>
                  <a:schemeClr val="lt1"/>
                </a:solidFill>
              </a:ln>
              <a:effectLst/>
            </c:spPr>
            <c:extLst>
              <c:ext xmlns:c16="http://schemas.microsoft.com/office/drawing/2014/chart" uri="{C3380CC4-5D6E-409C-BE32-E72D297353CC}">
                <c16:uniqueId val="{00000001-C490-4A82-AC5F-020F6346B3DC}"/>
              </c:ext>
            </c:extLst>
          </c:dPt>
          <c:cat>
            <c:strRef>
              <c:f>PIVOTS!$J$139:$J$140</c:f>
              <c:strCache>
                <c:ptCount val="1"/>
                <c:pt idx="0">
                  <c:v>CAMION</c:v>
                </c:pt>
              </c:strCache>
            </c:strRef>
          </c:cat>
          <c:val>
            <c:numRef>
              <c:f>PIVOTS!$K$139:$K$140</c:f>
              <c:numCache>
                <c:formatCode>0.00%</c:formatCode>
                <c:ptCount val="1"/>
                <c:pt idx="0">
                  <c:v>1</c:v>
                </c:pt>
              </c:numCache>
            </c:numRef>
          </c:val>
          <c:extLst>
            <c:ext xmlns:c16="http://schemas.microsoft.com/office/drawing/2014/chart" uri="{C3380CC4-5D6E-409C-BE32-E72D297353CC}">
              <c16:uniqueId val="{00000002-C490-4A82-AC5F-020F6346B3DC}"/>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[KPIs2026-ES.xlsm]PIVOTS!TEMPE: HORAS DISPONIBULIDAD A ENTREGA</c:name>
    <c:fmtId val="5"/>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latin typeface="Maersk Headline" panose="00000500000000000000" pitchFamily="2" charset="0"/>
              </a:rPr>
              <a:t>Evolución semanal disponibilidad a entrega</a:t>
            </a:r>
          </a:p>
        </c:rich>
      </c:tx>
      <c:layout>
        <c:manualLayout>
          <c:xMode val="edge"/>
          <c:yMode val="edge"/>
          <c:x val="8.9782419079253953E-2"/>
          <c:y val="3.8507821901323708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w="28575" cap="rnd">
            <a:solidFill>
              <a:srgbClr val="00B0F0"/>
            </a:solidFill>
            <a:round/>
          </a:ln>
          <a:effectLst/>
        </c:spPr>
        <c:marker>
          <c:symbol val="circle"/>
          <c:size val="5"/>
          <c:spPr>
            <a:solidFill>
              <a:srgbClr val="00B0F0"/>
            </a:solidFill>
            <a:ln w="9525">
              <a:solidFill>
                <a:srgbClr val="00B0F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00B0F0"/>
            </a:solidFill>
            <a:round/>
          </a:ln>
          <a:effectLst/>
        </c:spPr>
        <c:marker>
          <c:symbol val="circle"/>
          <c:size val="5"/>
          <c:spPr>
            <a:solidFill>
              <a:srgbClr val="00B0F0"/>
            </a:solidFill>
            <a:ln w="9525">
              <a:solidFill>
                <a:srgbClr val="00B0F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00B0F0"/>
            </a:solidFill>
            <a:round/>
          </a:ln>
          <a:effectLst/>
        </c:spPr>
        <c:marker>
          <c:symbol val="circle"/>
          <c:size val="5"/>
          <c:spPr>
            <a:solidFill>
              <a:srgbClr val="00B0F0"/>
            </a:solidFill>
            <a:ln w="9525">
              <a:solidFill>
                <a:srgbClr val="00B0F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PIVOTS!$X$126:$X$127</c:f>
              <c:strCache>
                <c:ptCount val="1"/>
                <c:pt idx="0">
                  <c:v>Algeciras</c:v>
                </c:pt>
              </c:strCache>
            </c:strRef>
          </c:tx>
          <c:spPr>
            <a:ln w="28575" cap="rnd">
              <a:solidFill>
                <a:srgbClr val="00B0F0"/>
              </a:solidFill>
              <a:round/>
            </a:ln>
            <a:effectLst/>
          </c:spPr>
          <c:marker>
            <c:symbol val="circle"/>
            <c:size val="5"/>
            <c:spPr>
              <a:solidFill>
                <a:srgbClr val="00B0F0"/>
              </a:solidFill>
              <a:ln w="9525">
                <a:solidFill>
                  <a:srgbClr val="00B0F0"/>
                </a:solidFill>
              </a:ln>
              <a:effectLst/>
            </c:spPr>
          </c:marker>
          <c:trendline>
            <c:spPr>
              <a:ln w="19050" cap="rnd">
                <a:solidFill>
                  <a:schemeClr val="accent1"/>
                </a:solidFill>
                <a:prstDash val="sysDot"/>
              </a:ln>
              <a:effectLst/>
            </c:spPr>
            <c:trendlineType val="linear"/>
            <c:dispRSqr val="0"/>
            <c:dispEq val="0"/>
          </c:trendline>
          <c:cat>
            <c:strRef>
              <c:f>PIVOTS!$W$128:$W$130</c:f>
              <c:strCache>
                <c:ptCount val="2"/>
                <c:pt idx="0">
                  <c:v>6</c:v>
                </c:pt>
                <c:pt idx="1">
                  <c:v>8</c:v>
                </c:pt>
              </c:strCache>
            </c:strRef>
          </c:cat>
          <c:val>
            <c:numRef>
              <c:f>PIVOTS!$X$128:$X$130</c:f>
              <c:numCache>
                <c:formatCode>0.00</c:formatCode>
                <c:ptCount val="2"/>
                <c:pt idx="0">
                  <c:v>16.483870967734426</c:v>
                </c:pt>
                <c:pt idx="1">
                  <c:v>19.499999999912689</c:v>
                </c:pt>
              </c:numCache>
            </c:numRef>
          </c:val>
          <c:smooth val="0"/>
          <c:extLst>
            <c:ext xmlns:c16="http://schemas.microsoft.com/office/drawing/2014/chart" uri="{C3380CC4-5D6E-409C-BE32-E72D297353CC}">
              <c16:uniqueId val="{00000001-8A28-45C1-8770-4CB049656A6F}"/>
            </c:ext>
          </c:extLst>
        </c:ser>
        <c:dLbls>
          <c:showLegendKey val="0"/>
          <c:showVal val="0"/>
          <c:showCatName val="0"/>
          <c:showSerName val="0"/>
          <c:showPercent val="0"/>
          <c:showBubbleSize val="0"/>
        </c:dLbls>
        <c:marker val="1"/>
        <c:smooth val="0"/>
        <c:axId val="1067894463"/>
        <c:axId val="1067900223"/>
      </c:lineChart>
      <c:catAx>
        <c:axId val="10678944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7900223"/>
        <c:crosses val="autoZero"/>
        <c:auto val="1"/>
        <c:lblAlgn val="ctr"/>
        <c:lblOffset val="100"/>
        <c:noMultiLvlLbl val="0"/>
      </c:catAx>
      <c:valAx>
        <c:axId val="1067900223"/>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789446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[KPIs2026-ES.xlsm]PIVOTS!TEMPE: WEEKLY AVERAGE ATA TO UNLOADING</c:name>
    <c:fmtId val="5"/>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latin typeface="Maersk Headline" panose="00000500000000000000" pitchFamily="2" charset="0"/>
              </a:rPr>
              <a:t>Evolución semanal ATA a descarga</a:t>
            </a:r>
          </a:p>
        </c:rich>
      </c:tx>
      <c:layout>
        <c:manualLayout>
          <c:xMode val="edge"/>
          <c:yMode val="edge"/>
          <c:x val="8.6277213741139031E-2"/>
          <c:y val="4.3010752688172046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w="28575" cap="rnd">
            <a:solidFill>
              <a:srgbClr val="00B0F0"/>
            </a:solidFill>
            <a:round/>
          </a:ln>
          <a:effectLst/>
        </c:spPr>
        <c:marker>
          <c:symbol val="circle"/>
          <c:size val="5"/>
          <c:spPr>
            <a:solidFill>
              <a:srgbClr val="00B0F0"/>
            </a:solidFill>
            <a:ln w="9525">
              <a:solidFill>
                <a:srgbClr val="00B0F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00B0F0"/>
            </a:solidFill>
            <a:round/>
          </a:ln>
          <a:effectLst/>
        </c:spPr>
        <c:marker>
          <c:symbol val="circle"/>
          <c:size val="5"/>
          <c:spPr>
            <a:solidFill>
              <a:srgbClr val="00B0F0"/>
            </a:solidFill>
            <a:ln w="9525">
              <a:solidFill>
                <a:srgbClr val="00B0F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00B0F0"/>
            </a:solidFill>
            <a:round/>
          </a:ln>
          <a:effectLst/>
        </c:spPr>
        <c:marker>
          <c:symbol val="circle"/>
          <c:size val="5"/>
          <c:spPr>
            <a:solidFill>
              <a:srgbClr val="00B0F0"/>
            </a:solidFill>
            <a:ln w="9525">
              <a:solidFill>
                <a:srgbClr val="00B0F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PIVOTS!$AE$126</c:f>
              <c:strCache>
                <c:ptCount val="1"/>
                <c:pt idx="0">
                  <c:v>Total</c:v>
                </c:pt>
              </c:strCache>
            </c:strRef>
          </c:tx>
          <c:spPr>
            <a:ln w="28575" cap="rnd">
              <a:solidFill>
                <a:srgbClr val="00B0F0"/>
              </a:solidFill>
              <a:round/>
            </a:ln>
            <a:effectLst/>
          </c:spPr>
          <c:marker>
            <c:symbol val="circle"/>
            <c:size val="5"/>
            <c:spPr>
              <a:solidFill>
                <a:srgbClr val="00B0F0"/>
              </a:solidFill>
              <a:ln w="9525">
                <a:solidFill>
                  <a:srgbClr val="00B0F0"/>
                </a:solidFill>
              </a:ln>
              <a:effectLst/>
            </c:spPr>
          </c:marker>
          <c:trendline>
            <c:spPr>
              <a:ln w="19050" cap="rnd">
                <a:solidFill>
                  <a:schemeClr val="accent1"/>
                </a:solidFill>
                <a:prstDash val="sysDot"/>
              </a:ln>
              <a:effectLst/>
            </c:spPr>
            <c:trendlineType val="linear"/>
            <c:dispRSqr val="0"/>
            <c:dispEq val="0"/>
          </c:trendline>
          <c:cat>
            <c:strRef>
              <c:f>PIVOTS!$AD$127:$AD$129</c:f>
              <c:strCache>
                <c:ptCount val="2"/>
                <c:pt idx="0">
                  <c:v>6</c:v>
                </c:pt>
                <c:pt idx="1">
                  <c:v>8</c:v>
                </c:pt>
              </c:strCache>
            </c:strRef>
          </c:cat>
          <c:val>
            <c:numRef>
              <c:f>PIVOTS!$AE$127:$AE$129</c:f>
              <c:numCache>
                <c:formatCode>0.00</c:formatCode>
                <c:ptCount val="2"/>
                <c:pt idx="0">
                  <c:v>53.687096774232607</c:v>
                </c:pt>
                <c:pt idx="1">
                  <c:v>34.512499999909778</c:v>
                </c:pt>
              </c:numCache>
            </c:numRef>
          </c:val>
          <c:smooth val="0"/>
          <c:extLst>
            <c:ext xmlns:c16="http://schemas.microsoft.com/office/drawing/2014/chart" uri="{C3380CC4-5D6E-409C-BE32-E72D297353CC}">
              <c16:uniqueId val="{00000001-A8D9-458B-869B-9BC29021B085}"/>
            </c:ext>
          </c:extLst>
        </c:ser>
        <c:dLbls>
          <c:showLegendKey val="0"/>
          <c:showVal val="0"/>
          <c:showCatName val="0"/>
          <c:showSerName val="0"/>
          <c:showPercent val="0"/>
          <c:showBubbleSize val="0"/>
        </c:dLbls>
        <c:marker val="1"/>
        <c:smooth val="0"/>
        <c:axId val="1072834831"/>
        <c:axId val="1072837711"/>
      </c:lineChart>
      <c:catAx>
        <c:axId val="10728348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2837711"/>
        <c:crosses val="autoZero"/>
        <c:auto val="1"/>
        <c:lblAlgn val="ctr"/>
        <c:lblOffset val="100"/>
        <c:noMultiLvlLbl val="0"/>
      </c:catAx>
      <c:valAx>
        <c:axId val="1072837711"/>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28348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[KPIs2026-ES.xlsm]PIVOTS!LEFTIES: TOTAL CNTS</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Maersk Headline" panose="00000500000000000000" pitchFamily="2" charset="0"/>
              </a:rPr>
              <a:t>Total CNTS</a:t>
            </a:r>
            <a:r>
              <a:rPr lang="en-US" baseline="0">
                <a:latin typeface="Maersk Headline" panose="00000500000000000000" pitchFamily="2" charset="0"/>
              </a:rPr>
              <a:t> entregados por semana</a:t>
            </a:r>
            <a:endParaRPr lang="en-US">
              <a:latin typeface="Maersk Headline" panose="00000500000000000000" pitchFamily="2" charset="0"/>
            </a:endParaRPr>
          </a:p>
        </c:rich>
      </c:tx>
      <c:layout>
        <c:manualLayout>
          <c:xMode val="edge"/>
          <c:yMode val="edge"/>
          <c:x val="3.358333333333334E-2"/>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B0F0"/>
          </a:solidFill>
          <a:ln>
            <a:solidFill>
              <a:srgbClr val="00B0F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B0F0"/>
          </a:solidFill>
          <a:ln>
            <a:solidFill>
              <a:srgbClr val="00B0F0"/>
            </a:solidFill>
          </a:ln>
          <a:effectLst/>
        </c:spPr>
      </c:pivotFmt>
      <c:pivotFmt>
        <c:idx val="2"/>
        <c:spPr>
          <a:solidFill>
            <a:srgbClr val="00B0F0"/>
          </a:solidFill>
          <a:ln>
            <a:solidFill>
              <a:srgbClr val="00B0F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B0F0"/>
          </a:solidFill>
          <a:ln>
            <a:solidFill>
              <a:srgbClr val="00B0F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PIVOTS!$B$6</c:f>
              <c:strCache>
                <c:ptCount val="1"/>
                <c:pt idx="0">
                  <c:v>Total</c:v>
                </c:pt>
              </c:strCache>
            </c:strRef>
          </c:tx>
          <c:spPr>
            <a:solidFill>
              <a:srgbClr val="00B0F0"/>
            </a:solidFill>
            <a:ln>
              <a:solidFill>
                <a:srgbClr val="00B0F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PIVOTS!$A$7:$A$11</c:f>
              <c:strCache>
                <c:ptCount val="4"/>
                <c:pt idx="0">
                  <c:v>6</c:v>
                </c:pt>
                <c:pt idx="1">
                  <c:v>7</c:v>
                </c:pt>
                <c:pt idx="2">
                  <c:v>8</c:v>
                </c:pt>
                <c:pt idx="3">
                  <c:v>9</c:v>
                </c:pt>
              </c:strCache>
            </c:strRef>
          </c:cat>
          <c:val>
            <c:numRef>
              <c:f>PIVOTS!$B$7:$B$11</c:f>
              <c:numCache>
                <c:formatCode>General</c:formatCode>
                <c:ptCount val="4"/>
                <c:pt idx="0">
                  <c:v>66</c:v>
                </c:pt>
                <c:pt idx="1">
                  <c:v>63</c:v>
                </c:pt>
                <c:pt idx="2">
                  <c:v>41</c:v>
                </c:pt>
                <c:pt idx="3">
                  <c:v>87</c:v>
                </c:pt>
              </c:numCache>
            </c:numRef>
          </c:val>
          <c:extLst>
            <c:ext xmlns:c16="http://schemas.microsoft.com/office/drawing/2014/chart" uri="{C3380CC4-5D6E-409C-BE32-E72D297353CC}">
              <c16:uniqueId val="{00000000-97A5-46EF-BDBC-7D6260491852}"/>
            </c:ext>
          </c:extLst>
        </c:ser>
        <c:dLbls>
          <c:dLblPos val="outEnd"/>
          <c:showLegendKey val="0"/>
          <c:showVal val="1"/>
          <c:showCatName val="0"/>
          <c:showSerName val="0"/>
          <c:showPercent val="0"/>
          <c:showBubbleSize val="0"/>
        </c:dLbls>
        <c:gapWidth val="219"/>
        <c:overlap val="-27"/>
        <c:axId val="1037613808"/>
        <c:axId val="1037614288"/>
      </c:barChart>
      <c:catAx>
        <c:axId val="10376138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7614288"/>
        <c:crosses val="autoZero"/>
        <c:auto val="1"/>
        <c:lblAlgn val="ctr"/>
        <c:lblOffset val="100"/>
        <c:noMultiLvlLbl val="0"/>
      </c:catAx>
      <c:valAx>
        <c:axId val="1037614288"/>
        <c:scaling>
          <c:orientation val="minMax"/>
        </c:scaling>
        <c:delete val="1"/>
        <c:axPos val="l"/>
        <c:numFmt formatCode="General" sourceLinked="1"/>
        <c:majorTickMark val="out"/>
        <c:minorTickMark val="none"/>
        <c:tickLblPos val="nextTo"/>
        <c:crossAx val="10376138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[KPIs2026-ES.xlsm]PIVOTS!LEFTIES: ENTREGAS POR ALMACÉN</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Maersk Headline" panose="00000500000000000000" pitchFamily="2" charset="0"/>
              </a:rPr>
              <a:t>Total CNTS entregados por WHS</a:t>
            </a:r>
          </a:p>
        </c:rich>
      </c:tx>
      <c:layout>
        <c:manualLayout>
          <c:xMode val="edge"/>
          <c:yMode val="edge"/>
          <c:x val="2.6180446194225722E-2"/>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bg2">
              <a:lumMod val="90000"/>
            </a:schemeClr>
          </a:solidFill>
          <a:ln>
            <a:noFill/>
          </a:ln>
          <a:effectLst/>
        </c:spPr>
      </c:pivotFmt>
      <c:pivotFmt>
        <c:idx val="4"/>
        <c:spPr>
          <a:solidFill>
            <a:schemeClr val="bg2">
              <a:lumMod val="90000"/>
            </a:schemeClr>
          </a:solidFill>
          <a:ln>
            <a:noFill/>
          </a:ln>
          <a:effectLst/>
        </c:spPr>
      </c:pivotFmt>
    </c:pivotFmts>
    <c:plotArea>
      <c:layout/>
      <c:barChart>
        <c:barDir val="bar"/>
        <c:grouping val="clustered"/>
        <c:varyColors val="0"/>
        <c:ser>
          <c:idx val="0"/>
          <c:order val="0"/>
          <c:tx>
            <c:strRef>
              <c:f>PIVOTS!$F$6</c:f>
              <c:strCache>
                <c:ptCount val="1"/>
                <c:pt idx="0">
                  <c:v>Total</c:v>
                </c:pt>
              </c:strCache>
            </c:strRef>
          </c:tx>
          <c:spPr>
            <a:solidFill>
              <a:srgbClr val="00B0F0"/>
            </a:solidFill>
            <a:ln>
              <a:noFill/>
            </a:ln>
            <a:effectLst/>
          </c:spPr>
          <c:invertIfNegative val="0"/>
          <c:dPt>
            <c:idx val="0"/>
            <c:invertIfNegative val="0"/>
            <c:bubble3D val="0"/>
            <c:spPr>
              <a:solidFill>
                <a:schemeClr val="bg2">
                  <a:lumMod val="90000"/>
                </a:schemeClr>
              </a:solidFill>
              <a:ln>
                <a:noFill/>
              </a:ln>
              <a:effectLst/>
            </c:spPr>
            <c:extLst>
              <c:ext xmlns:c16="http://schemas.microsoft.com/office/drawing/2014/chart" uri="{C3380CC4-5D6E-409C-BE32-E72D297353CC}">
                <c16:uniqueId val="{00000000-211C-483B-A082-E00916C4961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PIVOTS!$E$7:$E$8</c:f>
              <c:strCache>
                <c:ptCount val="1"/>
                <c:pt idx="0">
                  <c:v>LEFTIES TOLEDO</c:v>
                </c:pt>
              </c:strCache>
            </c:strRef>
          </c:cat>
          <c:val>
            <c:numRef>
              <c:f>PIVOTS!$F$7:$F$8</c:f>
              <c:numCache>
                <c:formatCode>General</c:formatCode>
                <c:ptCount val="1"/>
                <c:pt idx="0">
                  <c:v>257</c:v>
                </c:pt>
              </c:numCache>
            </c:numRef>
          </c:val>
          <c:extLst>
            <c:ext xmlns:c16="http://schemas.microsoft.com/office/drawing/2014/chart" uri="{C3380CC4-5D6E-409C-BE32-E72D297353CC}">
              <c16:uniqueId val="{00000000-9E91-46E0-A191-3000DFA4A700}"/>
            </c:ext>
          </c:extLst>
        </c:ser>
        <c:dLbls>
          <c:dLblPos val="outEnd"/>
          <c:showLegendKey val="0"/>
          <c:showVal val="1"/>
          <c:showCatName val="0"/>
          <c:showSerName val="0"/>
          <c:showPercent val="0"/>
          <c:showBubbleSize val="0"/>
        </c:dLbls>
        <c:gapWidth val="182"/>
        <c:axId val="1816426752"/>
        <c:axId val="1816432992"/>
      </c:barChart>
      <c:catAx>
        <c:axId val="18164267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6432992"/>
        <c:crosses val="autoZero"/>
        <c:auto val="1"/>
        <c:lblAlgn val="ctr"/>
        <c:lblOffset val="100"/>
        <c:noMultiLvlLbl val="0"/>
      </c:catAx>
      <c:valAx>
        <c:axId val="1816432992"/>
        <c:scaling>
          <c:orientation val="minMax"/>
        </c:scaling>
        <c:delete val="1"/>
        <c:axPos val="b"/>
        <c:numFmt formatCode="General" sourceLinked="1"/>
        <c:majorTickMark val="none"/>
        <c:minorTickMark val="none"/>
        <c:tickLblPos val="nextTo"/>
        <c:crossAx val="18164267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[KPIs2026-ES.xlsm]PIVOTS!LEFTIES: TRANSPORT MODE POR PUERTO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Maersk Headline" panose="00000500000000000000" pitchFamily="2" charset="0"/>
              </a:rPr>
              <a:t>MÉTODO TRANSPORTE según POD</a:t>
            </a:r>
          </a:p>
        </c:rich>
      </c:tx>
      <c:layout>
        <c:manualLayout>
          <c:xMode val="edge"/>
          <c:yMode val="edge"/>
          <c:x val="2.3275205782523265E-2"/>
          <c:y val="4.629629629629629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bg2">
              <a:lumMod val="9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bg2">
              <a:lumMod val="90000"/>
            </a:schemeClr>
          </a:solidFill>
          <a:ln>
            <a:noFill/>
          </a:ln>
          <a:effectLst/>
        </c:spPr>
        <c:dLbl>
          <c:idx val="0"/>
          <c:layout>
            <c:manualLayout>
              <c:x val="-5.1666094324952531E-3"/>
              <c:y val="-1.0128796435109829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PIVOTS!$K$6:$K$7</c:f>
              <c:strCache>
                <c:ptCount val="1"/>
                <c:pt idx="0">
                  <c:v>Algeciras</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PIVOTS!$J$8</c:f>
              <c:strCache>
                <c:ptCount val="1"/>
                <c:pt idx="0">
                  <c:v>Total</c:v>
                </c:pt>
              </c:strCache>
            </c:strRef>
          </c:cat>
          <c:val>
            <c:numRef>
              <c:f>PIVOTS!$K$8</c:f>
              <c:numCache>
                <c:formatCode>General</c:formatCode>
                <c:ptCount val="1"/>
                <c:pt idx="0">
                  <c:v>253</c:v>
                </c:pt>
              </c:numCache>
            </c:numRef>
          </c:val>
          <c:extLst>
            <c:ext xmlns:c16="http://schemas.microsoft.com/office/drawing/2014/chart" uri="{C3380CC4-5D6E-409C-BE32-E72D297353CC}">
              <c16:uniqueId val="{00000000-090C-4495-8870-8921733DD05C}"/>
            </c:ext>
          </c:extLst>
        </c:ser>
        <c:ser>
          <c:idx val="1"/>
          <c:order val="1"/>
          <c:tx>
            <c:strRef>
              <c:f>PIVOTS!$L$6:$L$7</c:f>
              <c:strCache>
                <c:ptCount val="1"/>
                <c:pt idx="0">
                  <c:v>Valencia</c:v>
                </c:pt>
              </c:strCache>
            </c:strRef>
          </c:tx>
          <c:spPr>
            <a:solidFill>
              <a:schemeClr val="bg2">
                <a:lumMod val="9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PIVOTS!$J$8</c:f>
              <c:strCache>
                <c:ptCount val="1"/>
                <c:pt idx="0">
                  <c:v>Total</c:v>
                </c:pt>
              </c:strCache>
            </c:strRef>
          </c:cat>
          <c:val>
            <c:numRef>
              <c:f>PIVOTS!$L$8</c:f>
              <c:numCache>
                <c:formatCode>General</c:formatCode>
                <c:ptCount val="1"/>
                <c:pt idx="0">
                  <c:v>4</c:v>
                </c:pt>
              </c:numCache>
            </c:numRef>
          </c:val>
          <c:extLst>
            <c:ext xmlns:c16="http://schemas.microsoft.com/office/drawing/2014/chart" uri="{C3380CC4-5D6E-409C-BE32-E72D297353CC}">
              <c16:uniqueId val="{00000003-D743-487C-AAE0-095F9EABDD5F}"/>
            </c:ext>
          </c:extLst>
        </c:ser>
        <c:dLbls>
          <c:dLblPos val="inEnd"/>
          <c:showLegendKey val="0"/>
          <c:showVal val="1"/>
          <c:showCatName val="0"/>
          <c:showSerName val="0"/>
          <c:showPercent val="0"/>
          <c:showBubbleSize val="0"/>
        </c:dLbls>
        <c:gapWidth val="182"/>
        <c:axId val="892933887"/>
        <c:axId val="892934367"/>
      </c:barChart>
      <c:catAx>
        <c:axId val="8929338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2934367"/>
        <c:crosses val="autoZero"/>
        <c:auto val="1"/>
        <c:lblAlgn val="ctr"/>
        <c:lblOffset val="100"/>
        <c:noMultiLvlLbl val="0"/>
      </c:catAx>
      <c:valAx>
        <c:axId val="892934367"/>
        <c:scaling>
          <c:orientation val="minMax"/>
        </c:scaling>
        <c:delete val="1"/>
        <c:axPos val="b"/>
        <c:numFmt formatCode="General" sourceLinked="1"/>
        <c:majorTickMark val="none"/>
        <c:minorTickMark val="none"/>
        <c:tickLblPos val="nextTo"/>
        <c:crossAx val="892933887"/>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[KPIs2026-ES.xlsm]PIVOTS!LEFTIES: % TRANSPORT MODE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Maersk Headline" panose="00000500000000000000" pitchFamily="2" charset="0"/>
              </a:rPr>
              <a:t>%</a:t>
            </a:r>
            <a:r>
              <a:rPr lang="en-US" baseline="0">
                <a:latin typeface="Maersk Headline" panose="00000500000000000000" pitchFamily="2" charset="0"/>
              </a:rPr>
              <a:t> MÉTODO TRANSPORTE</a:t>
            </a:r>
            <a:endParaRPr lang="en-US">
              <a:latin typeface="Maersk Headline" panose="00000500000000000000" pitchFamily="2" charset="0"/>
            </a:endParaRPr>
          </a:p>
        </c:rich>
      </c:tx>
      <c:layout>
        <c:manualLayout>
          <c:xMode val="edge"/>
          <c:yMode val="edge"/>
          <c:x val="6.0899775888515577E-2"/>
          <c:y val="3.809523809523809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rgbClr val="00B0F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bg2">
              <a:lumMod val="90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0B0F0"/>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00B0F0"/>
          </a:solidFill>
          <a:ln w="19050">
            <a:solidFill>
              <a:schemeClr val="lt1"/>
            </a:solidFill>
          </a:ln>
          <a:effectLst/>
        </c:spPr>
      </c:pivotFmt>
      <c:pivotFmt>
        <c:idx val="8"/>
        <c:spPr>
          <a:solidFill>
            <a:schemeClr val="bg2">
              <a:lumMod val="90000"/>
            </a:schemeClr>
          </a:solidFill>
          <a:ln w="19050">
            <a:solidFill>
              <a:schemeClr val="lt1"/>
            </a:solidFill>
          </a:ln>
          <a:effectLst/>
        </c:spPr>
        <c:dLbl>
          <c:idx val="0"/>
          <c:layout>
            <c:manualLayout>
              <c:x val="5.8958163387223358E-2"/>
              <c:y val="3.5605549306336709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bg2">
              <a:lumMod val="90000"/>
            </a:schemeClr>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bg2">
              <a:lumMod val="90000"/>
            </a:schemeClr>
          </a:solidFill>
          <a:ln w="19050">
            <a:solidFill>
              <a:schemeClr val="lt1"/>
            </a:solidFill>
          </a:ln>
          <a:effectLst/>
        </c:spPr>
      </c:pivotFmt>
      <c:pivotFmt>
        <c:idx val="12"/>
        <c:spPr>
          <a:solidFill>
            <a:srgbClr val="00B0F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bg2">
              <a:lumMod val="90000"/>
            </a:schemeClr>
          </a:solidFill>
          <a:ln w="19050">
            <a:solidFill>
              <a:schemeClr val="lt1"/>
            </a:solidFill>
          </a:ln>
          <a:effectLst/>
        </c:spPr>
      </c:pivotFmt>
      <c:pivotFmt>
        <c:idx val="14"/>
        <c:spPr>
          <a:solidFill>
            <a:srgbClr val="00B0F0"/>
          </a:solidFill>
          <a:ln w="19050">
            <a:solidFill>
              <a:schemeClr val="lt1"/>
            </a:solidFill>
          </a:ln>
          <a:effectLst/>
        </c:spPr>
      </c:pivotFmt>
    </c:pivotFmts>
    <c:plotArea>
      <c:layout/>
      <c:pieChart>
        <c:varyColors val="1"/>
        <c:ser>
          <c:idx val="0"/>
          <c:order val="0"/>
          <c:tx>
            <c:strRef>
              <c:f>PIVOTS!$K$31</c:f>
              <c:strCache>
                <c:ptCount val="1"/>
                <c:pt idx="0">
                  <c:v>Total</c:v>
                </c:pt>
              </c:strCache>
            </c:strRef>
          </c:tx>
          <c:spPr>
            <a:solidFill>
              <a:srgbClr val="00B0F0"/>
            </a:solidFill>
          </c:spPr>
          <c:dPt>
            <c:idx val="0"/>
            <c:bubble3D val="0"/>
            <c:explosion val="1"/>
            <c:spPr>
              <a:solidFill>
                <a:schemeClr val="bg2">
                  <a:lumMod val="90000"/>
                </a:schemeClr>
              </a:solidFill>
              <a:ln w="19050">
                <a:solidFill>
                  <a:schemeClr val="lt1"/>
                </a:solidFill>
              </a:ln>
              <a:effectLst/>
            </c:spPr>
            <c:extLst>
              <c:ext xmlns:c16="http://schemas.microsoft.com/office/drawing/2014/chart" uri="{C3380CC4-5D6E-409C-BE32-E72D297353CC}">
                <c16:uniqueId val="{00000001-D53D-46A5-8304-450850468421}"/>
              </c:ext>
            </c:extLst>
          </c:dPt>
          <c:dPt>
            <c:idx val="1"/>
            <c:bubble3D val="0"/>
            <c:spPr>
              <a:solidFill>
                <a:srgbClr val="00B0F0"/>
              </a:solidFill>
              <a:ln w="19050">
                <a:solidFill>
                  <a:schemeClr val="lt1"/>
                </a:solidFill>
              </a:ln>
              <a:effectLst/>
            </c:spPr>
            <c:extLst>
              <c:ext xmlns:c16="http://schemas.microsoft.com/office/drawing/2014/chart" uri="{C3380CC4-5D6E-409C-BE32-E72D297353CC}">
                <c16:uniqueId val="{00000003-D53D-46A5-8304-45085046842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PIVOTS!$J$32:$J$34</c:f>
              <c:strCache>
                <c:ptCount val="2"/>
                <c:pt idx="0">
                  <c:v>CAMION</c:v>
                </c:pt>
                <c:pt idx="1">
                  <c:v>TREN</c:v>
                </c:pt>
              </c:strCache>
            </c:strRef>
          </c:cat>
          <c:val>
            <c:numRef>
              <c:f>PIVOTS!$K$32:$K$34</c:f>
              <c:numCache>
                <c:formatCode>0.00%</c:formatCode>
                <c:ptCount val="2"/>
                <c:pt idx="0">
                  <c:v>3.1128404669260701E-2</c:v>
                </c:pt>
                <c:pt idx="1">
                  <c:v>0.9688715953307393</c:v>
                </c:pt>
              </c:numCache>
            </c:numRef>
          </c:val>
          <c:extLst>
            <c:ext xmlns:c16="http://schemas.microsoft.com/office/drawing/2014/chart" uri="{C3380CC4-5D6E-409C-BE32-E72D297353CC}">
              <c16:uniqueId val="{00000004-D53D-46A5-8304-450850468421}"/>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[KPIs2026-ES.xlsm]PIVOTS!LEFTIES: HORAS DISPONIBULIDAD A ENTREGA</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Maersk Headline" panose="00000500000000000000" pitchFamily="2" charset="0"/>
              </a:rPr>
              <a:t>Evolución</a:t>
            </a:r>
            <a:r>
              <a:rPr lang="en-US" baseline="0">
                <a:latin typeface="Maersk Headline" panose="00000500000000000000" pitchFamily="2" charset="0"/>
              </a:rPr>
              <a:t> semanal disponibilidad a entrega</a:t>
            </a:r>
            <a:endParaRPr lang="en-US">
              <a:latin typeface="Maersk Headline" panose="00000500000000000000" pitchFamily="2" charset="0"/>
            </a:endParaRPr>
          </a:p>
        </c:rich>
      </c:tx>
      <c:layout>
        <c:manualLayout>
          <c:xMode val="edge"/>
          <c:yMode val="edge"/>
          <c:x val="1.7361111111111112E-2"/>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00B0F0"/>
            </a:solidFill>
            <a:round/>
          </a:ln>
          <a:effectLst/>
        </c:spPr>
        <c:marker>
          <c:symbol val="circle"/>
          <c:size val="5"/>
          <c:spPr>
            <a:solidFill>
              <a:srgbClr val="00B0F0"/>
            </a:solidFill>
            <a:ln w="9525">
              <a:solidFill>
                <a:srgbClr val="00B0F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tx1"/>
            </a:solidFill>
            <a:round/>
          </a:ln>
          <a:effectLst/>
        </c:spPr>
        <c:marker>
          <c:symbol val="circle"/>
          <c:size val="5"/>
          <c:spPr>
            <a:solidFill>
              <a:schemeClr val="tx1"/>
            </a:solidFill>
            <a:ln w="9525">
              <a:solidFill>
                <a:schemeClr val="tx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rgbClr val="00B0F0"/>
            </a:solidFill>
            <a:round/>
          </a:ln>
          <a:effectLst/>
        </c:spPr>
        <c:marker>
          <c:symbol val="circle"/>
          <c:size val="5"/>
          <c:spPr>
            <a:solidFill>
              <a:srgbClr val="00B0F0"/>
            </a:solidFill>
            <a:ln w="9525">
              <a:solidFill>
                <a:srgbClr val="00B0F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tx1"/>
            </a:solidFill>
            <a:round/>
          </a:ln>
          <a:effectLst/>
        </c:spPr>
        <c:marker>
          <c:symbol val="circle"/>
          <c:size val="5"/>
          <c:spPr>
            <a:solidFill>
              <a:schemeClr val="tx1"/>
            </a:solidFill>
            <a:ln w="9525">
              <a:solidFill>
                <a:schemeClr val="tx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rgbClr val="00B0F0"/>
            </a:solidFill>
            <a:round/>
          </a:ln>
          <a:effectLst/>
        </c:spPr>
        <c:marker>
          <c:symbol val="circle"/>
          <c:size val="5"/>
          <c:spPr>
            <a:solidFill>
              <a:srgbClr val="00B0F0"/>
            </a:solidFill>
            <a:ln w="9525">
              <a:solidFill>
                <a:srgbClr val="00B0F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tx1"/>
            </a:solidFill>
            <a:round/>
          </a:ln>
          <a:effectLst/>
        </c:spPr>
        <c:marker>
          <c:symbol val="circle"/>
          <c:size val="5"/>
          <c:spPr>
            <a:solidFill>
              <a:schemeClr val="tx1"/>
            </a:solidFill>
            <a:ln w="9525">
              <a:solidFill>
                <a:schemeClr val="tx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bg2">
                <a:lumMod val="90000"/>
              </a:schemeClr>
            </a:solidFill>
            <a:round/>
          </a:ln>
          <a:effectLst/>
        </c:spPr>
        <c:marker>
          <c:symbol val="circle"/>
          <c:size val="5"/>
          <c:spPr>
            <a:solidFill>
              <a:schemeClr val="bg2">
                <a:lumMod val="90000"/>
              </a:schemeClr>
            </a:solidFill>
            <a:ln w="9525">
              <a:solidFill>
                <a:schemeClr val="bg2">
                  <a:lumMod val="9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rgbClr val="00B0F0"/>
            </a:solidFill>
            <a:round/>
          </a:ln>
          <a:effectLst/>
        </c:spPr>
        <c:marker>
          <c:symbol val="circle"/>
          <c:size val="5"/>
          <c:spPr>
            <a:solidFill>
              <a:srgbClr val="00B0F0"/>
            </a:solidFill>
            <a:ln w="9525">
              <a:solidFill>
                <a:srgbClr val="00B0F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PIVOTS!$X$6</c:f>
              <c:strCache>
                <c:ptCount val="1"/>
                <c:pt idx="0">
                  <c:v>Total</c:v>
                </c:pt>
              </c:strCache>
            </c:strRef>
          </c:tx>
          <c:spPr>
            <a:ln w="28575" cap="rnd">
              <a:solidFill>
                <a:srgbClr val="00B0F0"/>
              </a:solidFill>
              <a:round/>
            </a:ln>
            <a:effectLst/>
          </c:spPr>
          <c:marker>
            <c:symbol val="circle"/>
            <c:size val="5"/>
            <c:spPr>
              <a:solidFill>
                <a:srgbClr val="00B0F0"/>
              </a:solidFill>
              <a:ln w="9525">
                <a:solidFill>
                  <a:srgbClr val="00B0F0"/>
                </a:solidFill>
              </a:ln>
              <a:effectLst/>
            </c:spPr>
          </c:marker>
          <c:trendline>
            <c:spPr>
              <a:ln w="19050" cap="rnd">
                <a:solidFill>
                  <a:schemeClr val="accent1"/>
                </a:solidFill>
                <a:prstDash val="sysDot"/>
              </a:ln>
              <a:effectLst/>
            </c:spPr>
            <c:trendlineType val="linear"/>
            <c:dispRSqr val="0"/>
            <c:dispEq val="0"/>
          </c:trendline>
          <c:cat>
            <c:strRef>
              <c:f>PIVOTS!$W$7:$W$11</c:f>
              <c:strCache>
                <c:ptCount val="4"/>
                <c:pt idx="0">
                  <c:v>6</c:v>
                </c:pt>
                <c:pt idx="1">
                  <c:v>7</c:v>
                </c:pt>
                <c:pt idx="2">
                  <c:v>8</c:v>
                </c:pt>
                <c:pt idx="3">
                  <c:v>9</c:v>
                </c:pt>
              </c:strCache>
            </c:strRef>
          </c:cat>
          <c:val>
            <c:numRef>
              <c:f>PIVOTS!$X$7:$X$11</c:f>
              <c:numCache>
                <c:formatCode>0.00</c:formatCode>
                <c:ptCount val="4"/>
                <c:pt idx="0">
                  <c:v>34.636363636398031</c:v>
                </c:pt>
                <c:pt idx="1">
                  <c:v>33.873015873070386</c:v>
                </c:pt>
                <c:pt idx="2">
                  <c:v>56.658536585419803</c:v>
                </c:pt>
                <c:pt idx="3">
                  <c:v>90.770114942596308</c:v>
                </c:pt>
              </c:numCache>
            </c:numRef>
          </c:val>
          <c:smooth val="0"/>
          <c:extLst>
            <c:ext xmlns:c16="http://schemas.microsoft.com/office/drawing/2014/chart" uri="{C3380CC4-5D6E-409C-BE32-E72D297353CC}">
              <c16:uniqueId val="{00000001-A176-4D73-87FD-9F371F49C36F}"/>
            </c:ext>
          </c:extLst>
        </c:ser>
        <c:dLbls>
          <c:showLegendKey val="0"/>
          <c:showVal val="0"/>
          <c:showCatName val="0"/>
          <c:showSerName val="0"/>
          <c:showPercent val="0"/>
          <c:showBubbleSize val="0"/>
        </c:dLbls>
        <c:marker val="1"/>
        <c:smooth val="0"/>
        <c:axId val="1541161808"/>
        <c:axId val="197982991"/>
      </c:lineChart>
      <c:catAx>
        <c:axId val="15411618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982991"/>
        <c:crosses val="autoZero"/>
        <c:auto val="1"/>
        <c:lblAlgn val="ctr"/>
        <c:lblOffset val="100"/>
        <c:noMultiLvlLbl val="0"/>
      </c:catAx>
      <c:valAx>
        <c:axId val="197982991"/>
        <c:scaling>
          <c:orientation val="minMax"/>
        </c:scaling>
        <c:delete val="0"/>
        <c:axPos val="l"/>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11618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[KPIs2026-ES.xlsm]PIVOTS!LEFTIES: WEEKLY AVERAGE ATA TO UNLOADING</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Maersk Headline" panose="00000500000000000000" pitchFamily="2" charset="0"/>
              </a:rPr>
              <a:t>Evolución</a:t>
            </a:r>
            <a:r>
              <a:rPr lang="en-US" baseline="0">
                <a:latin typeface="Maersk Headline" panose="00000500000000000000" pitchFamily="2" charset="0"/>
              </a:rPr>
              <a:t> semanal ATA a descarga</a:t>
            </a:r>
            <a:endParaRPr lang="en-US">
              <a:latin typeface="Maersk Headline" panose="00000500000000000000" pitchFamily="2" charset="0"/>
            </a:endParaRPr>
          </a:p>
        </c:rich>
      </c:tx>
      <c:layout>
        <c:manualLayout>
          <c:xMode val="edge"/>
          <c:yMode val="edge"/>
          <c:x val="2.1722222222222202E-2"/>
          <c:y val="2.31481481481481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rgbClr val="00B0F0"/>
            </a:solidFill>
            <a:round/>
          </a:ln>
          <a:effectLst/>
        </c:spPr>
        <c:marker>
          <c:symbol val="circle"/>
          <c:size val="5"/>
          <c:spPr>
            <a:solidFill>
              <a:srgbClr val="00B0F0"/>
            </a:solidFill>
            <a:ln w="9525">
              <a:solidFill>
                <a:srgbClr val="00B0F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tx1"/>
            </a:solidFill>
            <a:round/>
          </a:ln>
          <a:effectLst/>
        </c:spPr>
        <c:marker>
          <c:symbol val="circle"/>
          <c:size val="5"/>
          <c:spPr>
            <a:solidFill>
              <a:schemeClr val="tx1"/>
            </a:solidFill>
            <a:ln w="9525">
              <a:solidFill>
                <a:schemeClr val="tx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bg2">
                <a:lumMod val="90000"/>
              </a:schemeClr>
            </a:solidFill>
            <a:round/>
          </a:ln>
          <a:effectLst/>
        </c:spPr>
        <c:marker>
          <c:symbol val="circle"/>
          <c:size val="5"/>
          <c:spPr>
            <a:solidFill>
              <a:schemeClr val="bg2">
                <a:lumMod val="90000"/>
              </a:schemeClr>
            </a:solidFill>
            <a:ln w="9525">
              <a:solidFill>
                <a:schemeClr val="bg2">
                  <a:lumMod val="9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pivotFmt>
      <c:pivotFmt>
        <c:idx val="10"/>
        <c:spPr>
          <a:ln w="28575" cap="rnd">
            <a:solidFill>
              <a:srgbClr val="00B0F0"/>
            </a:solidFill>
            <a:round/>
          </a:ln>
          <a:effectLst/>
        </c:spPr>
        <c:marker>
          <c:symbol val="circle"/>
          <c:size val="5"/>
          <c:spPr>
            <a:solidFill>
              <a:srgbClr val="00B0F0"/>
            </a:solidFill>
            <a:ln w="9525">
              <a:solidFill>
                <a:srgbClr val="00B0F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PIVOTS!$AB$7</c:f>
              <c:strCache>
                <c:ptCount val="1"/>
                <c:pt idx="0">
                  <c:v>Total</c:v>
                </c:pt>
              </c:strCache>
            </c:strRef>
          </c:tx>
          <c:spPr>
            <a:ln w="28575" cap="rnd">
              <a:solidFill>
                <a:srgbClr val="00B0F0"/>
              </a:solidFill>
              <a:round/>
            </a:ln>
            <a:effectLst/>
          </c:spPr>
          <c:marker>
            <c:symbol val="circle"/>
            <c:size val="5"/>
            <c:spPr>
              <a:solidFill>
                <a:srgbClr val="00B0F0"/>
              </a:solidFill>
              <a:ln w="9525">
                <a:solidFill>
                  <a:srgbClr val="00B0F0"/>
                </a:solidFill>
              </a:ln>
              <a:effectLst/>
            </c:spPr>
          </c:marker>
          <c:trendline>
            <c:spPr>
              <a:ln w="19050" cap="rnd">
                <a:solidFill>
                  <a:schemeClr val="accent1"/>
                </a:solidFill>
                <a:prstDash val="sysDot"/>
              </a:ln>
              <a:effectLst/>
            </c:spPr>
            <c:trendlineType val="linear"/>
            <c:dispRSqr val="0"/>
            <c:dispEq val="0"/>
          </c:trendline>
          <c:cat>
            <c:strRef>
              <c:f>PIVOTS!$AA$8:$AA$12</c:f>
              <c:strCache>
                <c:ptCount val="4"/>
                <c:pt idx="0">
                  <c:v>6</c:v>
                </c:pt>
                <c:pt idx="1">
                  <c:v>7</c:v>
                </c:pt>
                <c:pt idx="2">
                  <c:v>8</c:v>
                </c:pt>
                <c:pt idx="3">
                  <c:v>9</c:v>
                </c:pt>
              </c:strCache>
            </c:strRef>
          </c:cat>
          <c:val>
            <c:numRef>
              <c:f>PIVOTS!$AB$8:$AB$12</c:f>
              <c:numCache>
                <c:formatCode>0.00</c:formatCode>
                <c:ptCount val="4"/>
                <c:pt idx="0">
                  <c:v>80.825252525299391</c:v>
                </c:pt>
                <c:pt idx="1">
                  <c:v>60.803968253955688</c:v>
                </c:pt>
                <c:pt idx="2">
                  <c:v>99.35813008126712</c:v>
                </c:pt>
                <c:pt idx="3">
                  <c:v>153.93486590037557</c:v>
                </c:pt>
              </c:numCache>
            </c:numRef>
          </c:val>
          <c:smooth val="0"/>
          <c:extLst>
            <c:ext xmlns:c16="http://schemas.microsoft.com/office/drawing/2014/chart" uri="{C3380CC4-5D6E-409C-BE32-E72D297353CC}">
              <c16:uniqueId val="{00000000-AD11-45E9-AB72-E5340A694E44}"/>
            </c:ext>
          </c:extLst>
        </c:ser>
        <c:dLbls>
          <c:showLegendKey val="0"/>
          <c:showVal val="0"/>
          <c:showCatName val="0"/>
          <c:showSerName val="0"/>
          <c:showPercent val="0"/>
          <c:showBubbleSize val="0"/>
        </c:dLbls>
        <c:marker val="1"/>
        <c:smooth val="0"/>
        <c:axId val="1523788160"/>
        <c:axId val="1359323663"/>
      </c:lineChart>
      <c:catAx>
        <c:axId val="1523788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9323663"/>
        <c:crosses val="autoZero"/>
        <c:auto val="1"/>
        <c:lblAlgn val="ctr"/>
        <c:lblOffset val="100"/>
        <c:noMultiLvlLbl val="0"/>
      </c:catAx>
      <c:valAx>
        <c:axId val="1359323663"/>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37881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[KPIs2026-ES.xlsm]PIVOTS!LEFTIES: TOTAL % CNTS PUNTUALES</c:name>
    <c:fmtId val="1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Maersk Headline" panose="00000500000000000000" pitchFamily="2" charset="0"/>
              </a:rPr>
              <a:t>% CNTS Puntuales</a:t>
            </a:r>
          </a:p>
        </c:rich>
      </c:tx>
      <c:layout>
        <c:manualLayout>
          <c:xMode val="edge"/>
          <c:yMode val="edge"/>
          <c:x val="4.0111369057591217E-2"/>
          <c:y val="3.791467307799475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B0F0"/>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tx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bg2">
              <a:lumMod val="90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rgbClr val="00B0F0"/>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tx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rgbClr val="00B0F0"/>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rgbClr val="00B0F0"/>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bg2">
              <a:lumMod val="90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rgbClr val="00B0F0"/>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chemeClr val="tx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0"/>
        <c:spPr>
          <a:solidFill>
            <a:schemeClr val="tx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1"/>
        <c:spPr>
          <a:solidFill>
            <a:srgbClr val="00B0F0"/>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bg2">
              <a:lumMod val="90000"/>
            </a:schemeClr>
          </a:solidFill>
          <a:ln w="19050">
            <a:solidFill>
              <a:schemeClr val="lt1"/>
            </a:solidFill>
          </a:ln>
          <a:effectLst/>
        </c:spPr>
        <c:dLbl>
          <c:idx val="0"/>
          <c:layout>
            <c:manualLayout>
              <c:x val="-5.2684903748733539E-2"/>
              <c:y val="7.84314098081542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00B0F0"/>
          </a:solidFill>
          <a:ln w="19050">
            <a:solidFill>
              <a:schemeClr val="lt1"/>
            </a:solidFill>
          </a:ln>
          <a:effectLst/>
        </c:spPr>
        <c:dLbl>
          <c:idx val="0"/>
          <c:layout>
            <c:manualLayout>
              <c:x val="5.0078360923610815E-2"/>
              <c:y val="-0.1363500646303977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bg2">
              <a:lumMod val="90000"/>
            </a:schemeClr>
          </a:solidFill>
          <a:ln w="19050">
            <a:solidFill>
              <a:schemeClr val="lt1"/>
            </a:solidFill>
          </a:ln>
          <a:effectLst/>
        </c:spPr>
        <c:dLbl>
          <c:idx val="0"/>
          <c:layout>
            <c:manualLayout>
              <c:x val="6.0790273556231005E-2"/>
              <c:y val="-4.22322975890061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00B0F0"/>
          </a:solidFill>
          <a:ln w="19050">
            <a:solidFill>
              <a:schemeClr val="lt1"/>
            </a:solidFill>
          </a:ln>
          <a:effectLst/>
        </c:spPr>
        <c:dLbl>
          <c:idx val="0"/>
          <c:layout>
            <c:manualLayout>
              <c:x val="-0.12158054711246202"/>
              <c:y val="1.80995561095740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9"/>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0"/>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1"/>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2"/>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1"/>
          <c:showVal val="1"/>
          <c:showCatName val="1"/>
          <c:showSerName val="1"/>
          <c:showPercent val="1"/>
          <c:showBubbleSize val="1"/>
          <c:extLst>
            <c:ext xmlns:c15="http://schemas.microsoft.com/office/drawing/2012/chart" uri="{CE6537A1-D6FC-4f65-9D91-7224C49458BB}"/>
          </c:extLst>
        </c:dLbl>
      </c:pivotFmt>
      <c:pivotFmt>
        <c:idx val="23"/>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4"/>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5"/>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1"/>
          <c:showVal val="1"/>
          <c:showCatName val="1"/>
          <c:showSerName val="1"/>
          <c:showPercent val="1"/>
          <c:showBubbleSize val="1"/>
          <c:extLst>
            <c:ext xmlns:c15="http://schemas.microsoft.com/office/drawing/2012/chart" uri="{CE6537A1-D6FC-4f65-9D91-7224C49458BB}"/>
          </c:extLst>
        </c:dLbl>
      </c:pivotFmt>
      <c:pivotFmt>
        <c:idx val="26"/>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7"/>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1"/>
          <c:showVal val="1"/>
          <c:showCatName val="1"/>
          <c:showSerName val="1"/>
          <c:showPercent val="1"/>
          <c:showBubbleSize val="1"/>
          <c:extLst>
            <c:ext xmlns:c15="http://schemas.microsoft.com/office/drawing/2012/chart" uri="{CE6537A1-D6FC-4f65-9D91-7224C49458BB}"/>
          </c:extLst>
        </c:dLbl>
      </c:pivotFmt>
      <c:pivotFmt>
        <c:idx val="28"/>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9"/>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1"/>
          <c:showVal val="1"/>
          <c:showCatName val="1"/>
          <c:showSerName val="1"/>
          <c:showPercent val="1"/>
          <c:showBubbleSize val="1"/>
          <c:extLst>
            <c:ext xmlns:c15="http://schemas.microsoft.com/office/drawing/2012/chart" uri="{CE6537A1-D6FC-4f65-9D91-7224C49458BB}"/>
          </c:extLst>
        </c:dLbl>
      </c:pivotFmt>
      <c:pivotFmt>
        <c:idx val="30"/>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1"/>
          <c:showVal val="1"/>
          <c:showCatName val="1"/>
          <c:showSerName val="1"/>
          <c:showPercent val="1"/>
          <c:showBubbleSize val="1"/>
          <c:extLst>
            <c:ext xmlns:c15="http://schemas.microsoft.com/office/drawing/2012/chart" uri="{CE6537A1-D6FC-4f65-9D91-7224C49458BB}"/>
          </c:extLst>
        </c:dLbl>
      </c:pivotFmt>
      <c:pivotFmt>
        <c:idx val="31"/>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1"/>
          <c:showVal val="1"/>
          <c:showCatName val="1"/>
          <c:showSerName val="1"/>
          <c:showPercent val="1"/>
          <c:showBubbleSize val="1"/>
          <c:extLst>
            <c:ext xmlns:c15="http://schemas.microsoft.com/office/drawing/2012/chart" uri="{CE6537A1-D6FC-4f65-9D91-7224C49458BB}"/>
          </c:extLst>
        </c:dLbl>
      </c:pivotFmt>
      <c:pivotFmt>
        <c:idx val="32"/>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3"/>
      </c:pivotFmt>
      <c:pivotFmt>
        <c:idx val="34"/>
      </c:pivotFmt>
      <c:pivotFmt>
        <c:idx val="35"/>
      </c:pivotFmt>
      <c:pivotFmt>
        <c:idx val="36"/>
      </c:pivotFmt>
      <c:pivotFmt>
        <c:idx val="37"/>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8"/>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1"/>
          <c:showVal val="1"/>
          <c:showCatName val="1"/>
          <c:showSerName val="1"/>
          <c:showPercent val="1"/>
          <c:showBubbleSize val="1"/>
          <c:extLst>
            <c:ext xmlns:c15="http://schemas.microsoft.com/office/drawing/2012/chart" uri="{CE6537A1-D6FC-4f65-9D91-7224C49458BB}"/>
          </c:extLst>
        </c:dLbl>
      </c:pivotFmt>
      <c:pivotFmt>
        <c:idx val="39"/>
      </c:pivotFmt>
      <c:pivotFmt>
        <c:idx val="40"/>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
        <c:idx val="46"/>
      </c:pivotFmt>
      <c:pivotFmt>
        <c:idx val="47"/>
      </c:pivotFmt>
      <c:pivotFmt>
        <c:idx val="48"/>
      </c:pivotFmt>
      <c:pivotFmt>
        <c:idx val="49"/>
      </c:pivotFmt>
      <c:pivotFmt>
        <c:idx val="50"/>
      </c:pivotFmt>
      <c:pivotFmt>
        <c:idx val="51"/>
      </c:pivotFmt>
      <c:pivotFmt>
        <c:idx val="52"/>
        <c:spPr>
          <a:solidFill>
            <a:schemeClr val="accent1"/>
          </a:solidFill>
          <a:ln w="19050">
            <a:solidFill>
              <a:schemeClr val="lt1"/>
            </a:solidFill>
          </a:ln>
          <a:effectLst/>
        </c:spPr>
      </c:pivotFmt>
      <c:pivotFmt>
        <c:idx val="53"/>
        <c:spPr>
          <a:solidFill>
            <a:schemeClr val="accent1"/>
          </a:solidFill>
          <a:ln w="19050">
            <a:solidFill>
              <a:schemeClr val="lt1"/>
            </a:solidFill>
          </a:ln>
          <a:effectLst/>
        </c:spPr>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pivotFmt>
      <c:pivotFmt>
        <c:idx val="63"/>
      </c:pivotFmt>
      <c:pivotFmt>
        <c:idx val="64"/>
      </c:pivotFmt>
      <c:pivotFmt>
        <c:idx val="65"/>
      </c:pivotFmt>
      <c:pivotFmt>
        <c:idx val="66"/>
      </c:pivotFmt>
      <c:pivotFmt>
        <c:idx val="67"/>
      </c:pivotFmt>
      <c:pivotFmt>
        <c:idx val="68"/>
      </c:pivotFmt>
      <c:pivotFmt>
        <c:idx val="69"/>
      </c:pivotFmt>
      <c:pivotFmt>
        <c:idx val="70"/>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1"/>
          <c:showVal val="1"/>
          <c:showCatName val="1"/>
          <c:showSerName val="1"/>
          <c:showPercent val="1"/>
          <c:showBubbleSize val="1"/>
          <c:extLst>
            <c:ext xmlns:c15="http://schemas.microsoft.com/office/drawing/2012/chart" uri="{CE6537A1-D6FC-4f65-9D91-7224C49458BB}"/>
          </c:extLst>
        </c:dLbl>
      </c:pivotFmt>
      <c:pivotFmt>
        <c:idx val="71"/>
        <c:spPr>
          <a:solidFill>
            <a:schemeClr val="accent1"/>
          </a:solidFill>
          <a:ln w="19050">
            <a:solidFill>
              <a:schemeClr val="lt1"/>
            </a:solidFill>
          </a:ln>
          <a:effectLst/>
        </c:spPr>
      </c:pivotFmt>
      <c:pivotFmt>
        <c:idx val="72"/>
        <c:spPr>
          <a:solidFill>
            <a:schemeClr val="accent1"/>
          </a:solidFill>
          <a:ln w="19050">
            <a:solidFill>
              <a:schemeClr val="lt1"/>
            </a:solidFill>
          </a:ln>
          <a:effectLst/>
        </c:spPr>
      </c:pivotFmt>
      <c:pivotFmt>
        <c:idx val="73"/>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1"/>
          <c:showVal val="1"/>
          <c:showCatName val="1"/>
          <c:showSerName val="1"/>
          <c:showPercent val="1"/>
          <c:showBubbleSize val="1"/>
          <c:extLst>
            <c:ext xmlns:c15="http://schemas.microsoft.com/office/drawing/2012/chart" uri="{CE6537A1-D6FC-4f65-9D91-7224C49458BB}"/>
          </c:extLst>
        </c:dLbl>
      </c:pivotFmt>
      <c:pivotFmt>
        <c:idx val="74"/>
        <c:spPr>
          <a:solidFill>
            <a:schemeClr val="accent1"/>
          </a:solidFill>
          <a:ln w="19050">
            <a:solidFill>
              <a:schemeClr val="lt1"/>
            </a:solidFill>
          </a:ln>
          <a:effectLst/>
        </c:spPr>
      </c:pivotFmt>
      <c:pivotFmt>
        <c:idx val="75"/>
        <c:spPr>
          <a:solidFill>
            <a:schemeClr val="accent1"/>
          </a:solidFill>
          <a:ln w="19050">
            <a:solidFill>
              <a:schemeClr val="lt1"/>
            </a:solidFill>
          </a:ln>
          <a:effectLst/>
        </c:spPr>
      </c:pivotFmt>
      <c:pivotFmt>
        <c:idx val="76"/>
        <c:spPr>
          <a:solidFill>
            <a:schemeClr val="accent1"/>
          </a:solidFill>
          <a:ln w="19050">
            <a:solidFill>
              <a:schemeClr val="lt1"/>
            </a:solidFill>
          </a:ln>
          <a:effectLst/>
        </c:spPr>
      </c:pivotFmt>
      <c:pivotFmt>
        <c:idx val="7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8"/>
        <c:spPr>
          <a:solidFill>
            <a:schemeClr val="bg2">
              <a:lumMod val="90000"/>
            </a:schemeClr>
          </a:solidFill>
          <a:ln w="19050">
            <a:solidFill>
              <a:schemeClr val="lt1"/>
            </a:solidFill>
          </a:ln>
          <a:effectLst/>
        </c:spPr>
        <c:dLbl>
          <c:idx val="0"/>
          <c:layout>
            <c:manualLayout>
              <c:x val="0.16535526734917674"/>
              <c:y val="-4.464544864709810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9"/>
        <c:spPr>
          <a:solidFill>
            <a:srgbClr val="00B0F0"/>
          </a:solidFill>
          <a:ln w="19050">
            <a:solidFill>
              <a:schemeClr val="lt1"/>
            </a:solidFill>
          </a:ln>
          <a:effectLst/>
        </c:spPr>
        <c:dLbl>
          <c:idx val="0"/>
          <c:layout>
            <c:manualLayout>
              <c:x val="-0.23804618516927706"/>
              <c:y val="-3.173447933833049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PIVOTS!$R$6:$R$7</c:f>
              <c:strCache>
                <c:ptCount val="1"/>
                <c:pt idx="0">
                  <c:v>LEFTIES TOLEDO</c:v>
                </c:pt>
              </c:strCache>
            </c:strRef>
          </c:tx>
          <c:dPt>
            <c:idx val="0"/>
            <c:bubble3D val="0"/>
            <c:spPr>
              <a:solidFill>
                <a:schemeClr val="bg2">
                  <a:lumMod val="90000"/>
                </a:schemeClr>
              </a:solidFill>
              <a:ln w="19050">
                <a:solidFill>
                  <a:schemeClr val="lt1"/>
                </a:solidFill>
              </a:ln>
              <a:effectLst/>
            </c:spPr>
            <c:extLst>
              <c:ext xmlns:c16="http://schemas.microsoft.com/office/drawing/2014/chart" uri="{C3380CC4-5D6E-409C-BE32-E72D297353CC}">
                <c16:uniqueId val="{00000001-8B28-48CB-A47B-A2DAB4140FE9}"/>
              </c:ext>
            </c:extLst>
          </c:dPt>
          <c:dPt>
            <c:idx val="1"/>
            <c:bubble3D val="0"/>
            <c:spPr>
              <a:solidFill>
                <a:srgbClr val="00B0F0"/>
              </a:solidFill>
              <a:ln w="19050">
                <a:solidFill>
                  <a:schemeClr val="lt1"/>
                </a:solidFill>
              </a:ln>
              <a:effectLst/>
            </c:spPr>
            <c:extLst>
              <c:ext xmlns:c16="http://schemas.microsoft.com/office/drawing/2014/chart" uri="{C3380CC4-5D6E-409C-BE32-E72D297353CC}">
                <c16:uniqueId val="{00000003-8B28-48CB-A47B-A2DAB4140FE9}"/>
              </c:ext>
            </c:extLst>
          </c:dPt>
          <c:dLbls>
            <c:dLbl>
              <c:idx val="0"/>
              <c:layout>
                <c:manualLayout>
                  <c:x val="-5.2684903748733539E-2"/>
                  <c:y val="7.843140980815420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B28-48CB-A47B-A2DAB4140FE9}"/>
                </c:ext>
              </c:extLst>
            </c:dLbl>
            <c:dLbl>
              <c:idx val="1"/>
              <c:layout>
                <c:manualLayout>
                  <c:x val="5.0078360923610815E-2"/>
                  <c:y val="-0.1363500646303977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B28-48CB-A47B-A2DAB4140FE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PIVOTS!$Q$8:$Q$10</c:f>
              <c:strCache>
                <c:ptCount val="2"/>
                <c:pt idx="0">
                  <c:v>NO</c:v>
                </c:pt>
                <c:pt idx="1">
                  <c:v>SI</c:v>
                </c:pt>
              </c:strCache>
            </c:strRef>
          </c:cat>
          <c:val>
            <c:numRef>
              <c:f>PIVOTS!$R$8:$R$10</c:f>
              <c:numCache>
                <c:formatCode>0.00%</c:formatCode>
                <c:ptCount val="2"/>
                <c:pt idx="0">
                  <c:v>0.2723735408560311</c:v>
                </c:pt>
                <c:pt idx="1">
                  <c:v>0.72762645914396884</c:v>
                </c:pt>
              </c:numCache>
            </c:numRef>
          </c:val>
          <c:extLst>
            <c:ext xmlns:c16="http://schemas.microsoft.com/office/drawing/2014/chart" uri="{C3380CC4-5D6E-409C-BE32-E72D297353CC}">
              <c16:uniqueId val="{00000004-8B28-48CB-A47B-A2DAB4140FE9}"/>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[KPIs2026-ES.xlsm]PIVOTS!LEFTIES: HORAS DISPONIBILIDAD A ENTREGA SEGUN POD</c:name>
    <c:fmtId val="1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latin typeface="Maersk Headline" panose="00000500000000000000" pitchFamily="2" charset="0"/>
              </a:rPr>
              <a:t>Disponibilidad a slot media (H) según POD</a:t>
            </a:r>
          </a:p>
        </c:rich>
      </c:tx>
      <c:layout>
        <c:manualLayout>
          <c:xMode val="edge"/>
          <c:yMode val="edge"/>
          <c:x val="3.8535401762652424E-2"/>
          <c:y val="5.275779376498800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bg2">
              <a:lumMod val="9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PIVOTS!$AF$7:$AF$8</c:f>
              <c:strCache>
                <c:ptCount val="1"/>
                <c:pt idx="0">
                  <c:v>Algeciras</c:v>
                </c:pt>
              </c:strCache>
            </c:strRef>
          </c:tx>
          <c:spPr>
            <a:solidFill>
              <a:srgbClr val="00B0F0"/>
            </a:solidFill>
            <a:ln>
              <a:noFill/>
            </a:ln>
            <a:effectLst/>
          </c:spPr>
          <c:invertIfNegative val="0"/>
          <c:cat>
            <c:strRef>
              <c:f>PIVOTS!$AE$9:$AE$10</c:f>
              <c:strCache>
                <c:ptCount val="1"/>
                <c:pt idx="0">
                  <c:v>2</c:v>
                </c:pt>
              </c:strCache>
            </c:strRef>
          </c:cat>
          <c:val>
            <c:numRef>
              <c:f>PIVOTS!$AF$9:$AF$10</c:f>
              <c:numCache>
                <c:formatCode>0.00</c:formatCode>
                <c:ptCount val="1"/>
                <c:pt idx="0">
                  <c:v>56.52569169965858</c:v>
                </c:pt>
              </c:numCache>
            </c:numRef>
          </c:val>
          <c:extLst>
            <c:ext xmlns:c16="http://schemas.microsoft.com/office/drawing/2014/chart" uri="{C3380CC4-5D6E-409C-BE32-E72D297353CC}">
              <c16:uniqueId val="{00000000-41E9-4C3D-8A7A-425EF719E3FD}"/>
            </c:ext>
          </c:extLst>
        </c:ser>
        <c:ser>
          <c:idx val="1"/>
          <c:order val="1"/>
          <c:tx>
            <c:strRef>
              <c:f>PIVOTS!$AG$7:$AG$8</c:f>
              <c:strCache>
                <c:ptCount val="1"/>
                <c:pt idx="0">
                  <c:v>Valencia</c:v>
                </c:pt>
              </c:strCache>
            </c:strRef>
          </c:tx>
          <c:spPr>
            <a:solidFill>
              <a:schemeClr val="bg2">
                <a:lumMod val="90000"/>
              </a:schemeClr>
            </a:solidFill>
            <a:ln>
              <a:noFill/>
            </a:ln>
            <a:effectLst/>
          </c:spPr>
          <c:invertIfNegative val="0"/>
          <c:cat>
            <c:strRef>
              <c:f>PIVOTS!$AE$9:$AE$10</c:f>
              <c:strCache>
                <c:ptCount val="1"/>
                <c:pt idx="0">
                  <c:v>2</c:v>
                </c:pt>
              </c:strCache>
            </c:strRef>
          </c:cat>
          <c:val>
            <c:numRef>
              <c:f>PIVOTS!$AG$9:$AG$10</c:f>
              <c:numCache>
                <c:formatCode>0.00</c:formatCode>
                <c:ptCount val="1"/>
                <c:pt idx="0">
                  <c:v>84.750000000043656</c:v>
                </c:pt>
              </c:numCache>
            </c:numRef>
          </c:val>
          <c:extLst>
            <c:ext xmlns:c16="http://schemas.microsoft.com/office/drawing/2014/chart" uri="{C3380CC4-5D6E-409C-BE32-E72D297353CC}">
              <c16:uniqueId val="{00000002-56B5-4F8D-BB8F-AB167253F465}"/>
            </c:ext>
          </c:extLst>
        </c:ser>
        <c:dLbls>
          <c:showLegendKey val="0"/>
          <c:showVal val="0"/>
          <c:showCatName val="0"/>
          <c:showSerName val="0"/>
          <c:showPercent val="0"/>
          <c:showBubbleSize val="0"/>
        </c:dLbls>
        <c:gapWidth val="219"/>
        <c:overlap val="-27"/>
        <c:axId val="1357175903"/>
        <c:axId val="1357160543"/>
      </c:barChart>
      <c:catAx>
        <c:axId val="13571759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7160543"/>
        <c:crosses val="autoZero"/>
        <c:auto val="1"/>
        <c:lblAlgn val="ctr"/>
        <c:lblOffset val="100"/>
        <c:noMultiLvlLbl val="0"/>
      </c:catAx>
      <c:valAx>
        <c:axId val="1357160543"/>
        <c:scaling>
          <c:orientation val="minMax"/>
        </c:scaling>
        <c:delete val="1"/>
        <c:axPos val="l"/>
        <c:numFmt formatCode="0.00" sourceLinked="1"/>
        <c:majorTickMark val="none"/>
        <c:minorTickMark val="none"/>
        <c:tickLblPos val="nextTo"/>
        <c:crossAx val="1357175903"/>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[KPIs2026-ES.xlsm]PIVOTS!MARRUECOS: TOTAL CNTS</c:name>
    <c:fmtId val="5"/>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latin typeface="Maersk Headline" panose="00000500000000000000" pitchFamily="2" charset="0"/>
              </a:rPr>
              <a:t>Total CNTS delivered per Week</a:t>
            </a:r>
          </a:p>
        </c:rich>
      </c:tx>
      <c:layout>
        <c:manualLayout>
          <c:xMode val="edge"/>
          <c:yMode val="edge"/>
          <c:x val="3.6361111111111122E-2"/>
          <c:y val="3.2407407407407406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PIVOTS!$B$186</c:f>
              <c:strCache>
                <c:ptCount val="1"/>
                <c:pt idx="0">
                  <c:v>Total</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PIVOTS!$A$187:$A$191</c:f>
              <c:strCache>
                <c:ptCount val="4"/>
                <c:pt idx="0">
                  <c:v>6</c:v>
                </c:pt>
                <c:pt idx="1">
                  <c:v>7</c:v>
                </c:pt>
                <c:pt idx="2">
                  <c:v>8</c:v>
                </c:pt>
                <c:pt idx="3">
                  <c:v>9</c:v>
                </c:pt>
              </c:strCache>
            </c:strRef>
          </c:cat>
          <c:val>
            <c:numRef>
              <c:f>PIVOTS!$B$187:$B$191</c:f>
              <c:numCache>
                <c:formatCode>General</c:formatCode>
                <c:ptCount val="4"/>
                <c:pt idx="0">
                  <c:v>7</c:v>
                </c:pt>
                <c:pt idx="1">
                  <c:v>6</c:v>
                </c:pt>
                <c:pt idx="2">
                  <c:v>32</c:v>
                </c:pt>
                <c:pt idx="3">
                  <c:v>26</c:v>
                </c:pt>
              </c:numCache>
            </c:numRef>
          </c:val>
          <c:extLst>
            <c:ext xmlns:c16="http://schemas.microsoft.com/office/drawing/2014/chart" uri="{C3380CC4-5D6E-409C-BE32-E72D297353CC}">
              <c16:uniqueId val="{00000000-3A8C-407D-9948-BF089FECA754}"/>
            </c:ext>
          </c:extLst>
        </c:ser>
        <c:dLbls>
          <c:dLblPos val="outEnd"/>
          <c:showLegendKey val="0"/>
          <c:showVal val="1"/>
          <c:showCatName val="0"/>
          <c:showSerName val="0"/>
          <c:showPercent val="0"/>
          <c:showBubbleSize val="0"/>
        </c:dLbls>
        <c:gapWidth val="219"/>
        <c:overlap val="-27"/>
        <c:axId val="1306253727"/>
        <c:axId val="1306251327"/>
      </c:barChart>
      <c:catAx>
        <c:axId val="13062537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6251327"/>
        <c:crosses val="autoZero"/>
        <c:auto val="1"/>
        <c:lblAlgn val="ctr"/>
        <c:lblOffset val="100"/>
        <c:noMultiLvlLbl val="0"/>
      </c:catAx>
      <c:valAx>
        <c:axId val="1306251327"/>
        <c:scaling>
          <c:orientation val="minMax"/>
        </c:scaling>
        <c:delete val="1"/>
        <c:axPos val="l"/>
        <c:numFmt formatCode="General" sourceLinked="1"/>
        <c:majorTickMark val="none"/>
        <c:minorTickMark val="none"/>
        <c:tickLblPos val="nextTo"/>
        <c:crossAx val="13062537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[KPIs2026-ES.xlsm]PIVOTS!MARRUECOS: ENTREGAS POR ALMACÉN</c:name>
    <c:fmtId val="7"/>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latin typeface="Maersk Headline" panose="00000500000000000000" pitchFamily="2" charset="0"/>
              </a:rPr>
              <a:t>Total CNTS delivered at each WH</a:t>
            </a:r>
          </a:p>
        </c:rich>
      </c:tx>
      <c:layout>
        <c:manualLayout>
          <c:xMode val="edge"/>
          <c:yMode val="edge"/>
          <c:x val="4.8402668416447941E-2"/>
          <c:y val="4.6296296296296294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PIVOTS!$F$186</c:f>
              <c:strCache>
                <c:ptCount val="1"/>
                <c:pt idx="0">
                  <c:v>Total</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PIVOTS!$E$187:$E$195</c:f>
              <c:strCache>
                <c:ptCount val="8"/>
                <c:pt idx="0">
                  <c:v>ARTEIXO</c:v>
                </c:pt>
                <c:pt idx="1">
                  <c:v>BERSHKA</c:v>
                </c:pt>
                <c:pt idx="2">
                  <c:v>CABANILLAS</c:v>
                </c:pt>
                <c:pt idx="3">
                  <c:v>MECO</c:v>
                </c:pt>
                <c:pt idx="4">
                  <c:v>ZARAGOZA</c:v>
                </c:pt>
                <c:pt idx="5">
                  <c:v> LORENA G</c:v>
                </c:pt>
                <c:pt idx="6">
                  <c:v> LEON</c:v>
                </c:pt>
                <c:pt idx="7">
                  <c:v>MASSIMO DUTTI</c:v>
                </c:pt>
              </c:strCache>
            </c:strRef>
          </c:cat>
          <c:val>
            <c:numRef>
              <c:f>PIVOTS!$F$187:$F$195</c:f>
              <c:numCache>
                <c:formatCode>General</c:formatCode>
                <c:ptCount val="8"/>
                <c:pt idx="0">
                  <c:v>8</c:v>
                </c:pt>
                <c:pt idx="1">
                  <c:v>11</c:v>
                </c:pt>
                <c:pt idx="2">
                  <c:v>1</c:v>
                </c:pt>
                <c:pt idx="3">
                  <c:v>27</c:v>
                </c:pt>
                <c:pt idx="4">
                  <c:v>19</c:v>
                </c:pt>
                <c:pt idx="5">
                  <c:v>1</c:v>
                </c:pt>
                <c:pt idx="6">
                  <c:v>1</c:v>
                </c:pt>
                <c:pt idx="7">
                  <c:v>3</c:v>
                </c:pt>
              </c:numCache>
            </c:numRef>
          </c:val>
          <c:extLst>
            <c:ext xmlns:c16="http://schemas.microsoft.com/office/drawing/2014/chart" uri="{C3380CC4-5D6E-409C-BE32-E72D297353CC}">
              <c16:uniqueId val="{00000000-312D-49D8-A14D-4CB1BDE0B00D}"/>
            </c:ext>
          </c:extLst>
        </c:ser>
        <c:dLbls>
          <c:dLblPos val="outEnd"/>
          <c:showLegendKey val="0"/>
          <c:showVal val="1"/>
          <c:showCatName val="0"/>
          <c:showSerName val="0"/>
          <c:showPercent val="0"/>
          <c:showBubbleSize val="0"/>
        </c:dLbls>
        <c:gapWidth val="182"/>
        <c:axId val="1306252767"/>
        <c:axId val="1306255167"/>
      </c:barChart>
      <c:catAx>
        <c:axId val="13062527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6255167"/>
        <c:crosses val="autoZero"/>
        <c:auto val="1"/>
        <c:lblAlgn val="ctr"/>
        <c:lblOffset val="100"/>
        <c:noMultiLvlLbl val="0"/>
      </c:catAx>
      <c:valAx>
        <c:axId val="1306255167"/>
        <c:scaling>
          <c:orientation val="minMax"/>
        </c:scaling>
        <c:delete val="1"/>
        <c:axPos val="b"/>
        <c:numFmt formatCode="General" sourceLinked="1"/>
        <c:majorTickMark val="none"/>
        <c:minorTickMark val="none"/>
        <c:tickLblPos val="nextTo"/>
        <c:crossAx val="13062527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[KPIs2026-ES.xlsm]PIVOTS!MARRUECOS: ATA VS ETA DEVIATION PER TRANSPORT MODE</c:name>
    <c:fmtId val="2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Maersk Headline" panose="00000500000000000000" pitchFamily="2" charset="0"/>
              </a:rPr>
              <a:t>ATA</a:t>
            </a:r>
            <a:r>
              <a:rPr lang="en-US" baseline="0">
                <a:latin typeface="Maersk Headline" panose="00000500000000000000" pitchFamily="2" charset="0"/>
              </a:rPr>
              <a:t> deviated from ETA</a:t>
            </a:r>
            <a:endParaRPr lang="en-US">
              <a:latin typeface="Maersk Headline" panose="00000500000000000000" pitchFamily="2"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PIVOTS!$K$186:$K$187</c:f>
              <c:strCache>
                <c:ptCount val="1"/>
                <c:pt idx="0">
                  <c:v>NO</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PIVOTS!$J$188:$J$189</c:f>
              <c:strCache>
                <c:ptCount val="1"/>
                <c:pt idx="0">
                  <c:v>CAMION</c:v>
                </c:pt>
              </c:strCache>
            </c:strRef>
          </c:cat>
          <c:val>
            <c:numRef>
              <c:f>PIVOTS!$K$188:$K$189</c:f>
              <c:numCache>
                <c:formatCode>General</c:formatCode>
                <c:ptCount val="1"/>
                <c:pt idx="0">
                  <c:v>68</c:v>
                </c:pt>
              </c:numCache>
            </c:numRef>
          </c:val>
          <c:extLst>
            <c:ext xmlns:c16="http://schemas.microsoft.com/office/drawing/2014/chart" uri="{C3380CC4-5D6E-409C-BE32-E72D297353CC}">
              <c16:uniqueId val="{00000000-9975-4C01-93A6-832796CFECF4}"/>
            </c:ext>
          </c:extLst>
        </c:ser>
        <c:ser>
          <c:idx val="1"/>
          <c:order val="1"/>
          <c:tx>
            <c:strRef>
              <c:f>PIVOTS!$L$186:$L$187</c:f>
              <c:strCache>
                <c:ptCount val="1"/>
                <c:pt idx="0">
                  <c:v>YES</c:v>
                </c:pt>
              </c:strCache>
            </c:strRef>
          </c:tx>
          <c:spPr>
            <a:solidFill>
              <a:schemeClr val="tx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PIVOTS!$J$188:$J$189</c:f>
              <c:strCache>
                <c:ptCount val="1"/>
                <c:pt idx="0">
                  <c:v>CAMION</c:v>
                </c:pt>
              </c:strCache>
            </c:strRef>
          </c:cat>
          <c:val>
            <c:numRef>
              <c:f>PIVOTS!$L$188:$L$189</c:f>
              <c:numCache>
                <c:formatCode>General</c:formatCode>
                <c:ptCount val="1"/>
                <c:pt idx="0">
                  <c:v>3</c:v>
                </c:pt>
              </c:numCache>
            </c:numRef>
          </c:val>
          <c:extLst>
            <c:ext xmlns:c16="http://schemas.microsoft.com/office/drawing/2014/chart" uri="{C3380CC4-5D6E-409C-BE32-E72D297353CC}">
              <c16:uniqueId val="{00000001-FA3B-4301-8FB9-AA13F8135E10}"/>
            </c:ext>
          </c:extLst>
        </c:ser>
        <c:dLbls>
          <c:dLblPos val="ctr"/>
          <c:showLegendKey val="0"/>
          <c:showVal val="1"/>
          <c:showCatName val="0"/>
          <c:showSerName val="0"/>
          <c:showPercent val="0"/>
          <c:showBubbleSize val="0"/>
        </c:dLbls>
        <c:gapWidth val="150"/>
        <c:overlap val="100"/>
        <c:axId val="309630448"/>
        <c:axId val="309627088"/>
      </c:barChart>
      <c:catAx>
        <c:axId val="309630448"/>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9627088"/>
        <c:crosses val="autoZero"/>
        <c:auto val="1"/>
        <c:lblAlgn val="ctr"/>
        <c:lblOffset val="100"/>
        <c:noMultiLvlLbl val="0"/>
      </c:catAx>
      <c:valAx>
        <c:axId val="309627088"/>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9630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[KPIs2026-ES.xlsm]PIVOTS!MARRUECOS: HORAS DISPONIBILIDAD INICIAL A TIMESLOT FINAL</c:name>
    <c:fmtId val="4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latin typeface="Maersk Headline" panose="00000500000000000000" pitchFamily="2" charset="0"/>
              </a:rPr>
              <a:t>REASON REPROGRAMACIONES</a:t>
            </a:r>
          </a:p>
        </c:rich>
      </c:tx>
      <c:layout>
        <c:manualLayout>
          <c:xMode val="edge"/>
          <c:yMode val="edge"/>
          <c:x val="3.9418602086503891E-2"/>
          <c:y val="5.607764869238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5">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5">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5">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rgbClr val="00B0F0"/>
          </a:solidFill>
          <a:ln>
            <a:noFill/>
          </a:ln>
          <a:effectLst/>
        </c:spPr>
      </c:pivotFmt>
    </c:pivotFmts>
    <c:plotArea>
      <c:layout/>
      <c:barChart>
        <c:barDir val="col"/>
        <c:grouping val="clustered"/>
        <c:varyColors val="0"/>
        <c:ser>
          <c:idx val="0"/>
          <c:order val="0"/>
          <c:tx>
            <c:strRef>
              <c:f>PIVOTS!$AC$186:$AC$187</c:f>
              <c:strCache>
                <c:ptCount val="1"/>
                <c:pt idx="0">
                  <c:v>CAMION</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PIVOTS!$AB$188:$AB$193</c:f>
              <c:strCache>
                <c:ptCount val="5"/>
                <c:pt idx="0">
                  <c:v>TRANSPORTISTA (LM)</c:v>
                </c:pt>
                <c:pt idx="1">
                  <c:v>OTRO(Retraso ETA del buque)</c:v>
                </c:pt>
                <c:pt idx="2">
                  <c:v>OTRO(Incidencia con sumaria)</c:v>
                </c:pt>
                <c:pt idx="3">
                  <c:v>TERMINAL</c:v>
                </c:pt>
                <c:pt idx="4">
                  <c:v>RORO</c:v>
                </c:pt>
              </c:strCache>
            </c:strRef>
          </c:cat>
          <c:val>
            <c:numRef>
              <c:f>PIVOTS!$AC$188:$AC$193</c:f>
              <c:numCache>
                <c:formatCode>General</c:formatCode>
                <c:ptCount val="5"/>
                <c:pt idx="0">
                  <c:v>2</c:v>
                </c:pt>
                <c:pt idx="1">
                  <c:v>5</c:v>
                </c:pt>
                <c:pt idx="2">
                  <c:v>6</c:v>
                </c:pt>
                <c:pt idx="3">
                  <c:v>1</c:v>
                </c:pt>
                <c:pt idx="4">
                  <c:v>1</c:v>
                </c:pt>
              </c:numCache>
            </c:numRef>
          </c:val>
          <c:extLst>
            <c:ext xmlns:c16="http://schemas.microsoft.com/office/drawing/2014/chart" uri="{C3380CC4-5D6E-409C-BE32-E72D297353CC}">
              <c16:uniqueId val="{00000000-E178-423B-97A3-8CA89CCFCFFA}"/>
            </c:ext>
          </c:extLst>
        </c:ser>
        <c:dLbls>
          <c:dLblPos val="outEnd"/>
          <c:showLegendKey val="0"/>
          <c:showVal val="1"/>
          <c:showCatName val="0"/>
          <c:showSerName val="0"/>
          <c:showPercent val="0"/>
          <c:showBubbleSize val="0"/>
        </c:dLbls>
        <c:gapWidth val="219"/>
        <c:overlap val="-27"/>
        <c:axId val="606323456"/>
        <c:axId val="606328736"/>
      </c:barChart>
      <c:catAx>
        <c:axId val="606323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6328736"/>
        <c:crosses val="autoZero"/>
        <c:auto val="1"/>
        <c:lblAlgn val="ctr"/>
        <c:lblOffset val="100"/>
        <c:noMultiLvlLbl val="0"/>
      </c:catAx>
      <c:valAx>
        <c:axId val="606328736"/>
        <c:scaling>
          <c:orientation val="minMax"/>
        </c:scaling>
        <c:delete val="1"/>
        <c:axPos val="l"/>
        <c:numFmt formatCode="General" sourceLinked="1"/>
        <c:majorTickMark val="none"/>
        <c:minorTickMark val="none"/>
        <c:tickLblPos val="nextTo"/>
        <c:crossAx val="6063234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[KPIs2026-ES.xlsm]PIVOTS!MARRUECOS: DISPONIBILIDAD A SLOT (AVG)</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Maersk Headline" panose="00000500000000000000" pitchFamily="2" charset="0"/>
              </a:rPr>
              <a:t>AVERAGE</a:t>
            </a:r>
            <a:r>
              <a:rPr lang="en-US" baseline="0">
                <a:latin typeface="Maersk Headline" panose="00000500000000000000" pitchFamily="2" charset="0"/>
              </a:rPr>
              <a:t> AVAILABILITY TO SLOT (H)</a:t>
            </a:r>
            <a:endParaRPr lang="en-US">
              <a:latin typeface="Maersk Headline" panose="00000500000000000000" pitchFamily="2"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B0F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B0F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F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PIVOTS!$X$206</c:f>
              <c:strCache>
                <c:ptCount val="1"/>
                <c:pt idx="0">
                  <c:v>Total</c:v>
                </c:pt>
              </c:strCache>
            </c:strRef>
          </c:tx>
          <c:spPr>
            <a:solidFill>
              <a:srgbClr val="00B0F0"/>
            </a:solidFill>
            <a:ln>
              <a:noFill/>
            </a:ln>
            <a:effectLst/>
          </c:spPr>
          <c:invertIfNegative val="0"/>
          <c:dPt>
            <c:idx val="0"/>
            <c:invertIfNegative val="0"/>
            <c:bubble3D val="0"/>
            <c:extLst>
              <c:ext xmlns:c16="http://schemas.microsoft.com/office/drawing/2014/chart" uri="{C3380CC4-5D6E-409C-BE32-E72D297353CC}">
                <c16:uniqueId val="{00000001-94DC-4277-98D7-9359B2D23576}"/>
              </c:ext>
            </c:extLst>
          </c:dPt>
          <c:dPt>
            <c:idx val="1"/>
            <c:invertIfNegative val="0"/>
            <c:bubble3D val="0"/>
            <c:extLst>
              <c:ext xmlns:c16="http://schemas.microsoft.com/office/drawing/2014/chart" uri="{C3380CC4-5D6E-409C-BE32-E72D297353CC}">
                <c16:uniqueId val="{00000002-94DC-4277-98D7-9359B2D23576}"/>
              </c:ext>
            </c:extLst>
          </c:dPt>
          <c:dPt>
            <c:idx val="2"/>
            <c:invertIfNegative val="0"/>
            <c:bubble3D val="0"/>
            <c:extLst>
              <c:ext xmlns:c16="http://schemas.microsoft.com/office/drawing/2014/chart" uri="{C3380CC4-5D6E-409C-BE32-E72D297353CC}">
                <c16:uniqueId val="{00000003-94DC-4277-98D7-9359B2D2357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errBars>
            <c:errBarType val="both"/>
            <c:errValType val="stdErr"/>
            <c:noEndCap val="0"/>
            <c:spPr>
              <a:noFill/>
              <a:ln w="9525" cap="flat" cmpd="sng" algn="ctr">
                <a:solidFill>
                  <a:schemeClr val="tx1">
                    <a:lumMod val="65000"/>
                    <a:lumOff val="35000"/>
                  </a:schemeClr>
                </a:solidFill>
                <a:round/>
              </a:ln>
              <a:effectLst/>
            </c:spPr>
          </c:errBars>
          <c:cat>
            <c:strRef>
              <c:f>PIVOTS!$W$207:$W$208</c:f>
              <c:strCache>
                <c:ptCount val="1"/>
                <c:pt idx="0">
                  <c:v>CAMION</c:v>
                </c:pt>
              </c:strCache>
            </c:strRef>
          </c:cat>
          <c:val>
            <c:numRef>
              <c:f>PIVOTS!$X$207:$X$208</c:f>
              <c:numCache>
                <c:formatCode>0.00</c:formatCode>
                <c:ptCount val="1"/>
                <c:pt idx="0">
                  <c:v>8.4471830985800711</c:v>
                </c:pt>
              </c:numCache>
            </c:numRef>
          </c:val>
          <c:extLst>
            <c:ext xmlns:c16="http://schemas.microsoft.com/office/drawing/2014/chart" uri="{C3380CC4-5D6E-409C-BE32-E72D297353CC}">
              <c16:uniqueId val="{00000000-94DC-4277-98D7-9359B2D23576}"/>
            </c:ext>
          </c:extLst>
        </c:ser>
        <c:dLbls>
          <c:dLblPos val="outEnd"/>
          <c:showLegendKey val="0"/>
          <c:showVal val="1"/>
          <c:showCatName val="0"/>
          <c:showSerName val="0"/>
          <c:showPercent val="0"/>
          <c:showBubbleSize val="0"/>
        </c:dLbls>
        <c:gapWidth val="219"/>
        <c:overlap val="-27"/>
        <c:axId val="1037891327"/>
        <c:axId val="1037889887"/>
      </c:barChart>
      <c:catAx>
        <c:axId val="10378913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7889887"/>
        <c:crosses val="autoZero"/>
        <c:auto val="1"/>
        <c:lblAlgn val="ctr"/>
        <c:lblOffset val="100"/>
        <c:noMultiLvlLbl val="0"/>
      </c:catAx>
      <c:valAx>
        <c:axId val="1037889887"/>
        <c:scaling>
          <c:orientation val="minMax"/>
        </c:scaling>
        <c:delete val="1"/>
        <c:axPos val="l"/>
        <c:numFmt formatCode="0.00" sourceLinked="1"/>
        <c:majorTickMark val="none"/>
        <c:minorTickMark val="none"/>
        <c:tickLblPos val="nextTo"/>
        <c:crossAx val="10378913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[KPIs2026-ES.xlsm]PIVOTS!MARRUECOS: AVG ATA TO UNLOADING EACH FLOW</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AVG ATA to</a:t>
            </a:r>
            <a:r>
              <a:rPr lang="en-US" baseline="0"/>
              <a:t> UNLOADING (H) PER TRANSPORT MODE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PIVOTS!$X$223</c:f>
              <c:strCache>
                <c:ptCount val="1"/>
                <c:pt idx="0">
                  <c:v>Total</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PIVOTS!$W$224:$W$225</c:f>
              <c:strCache>
                <c:ptCount val="1"/>
                <c:pt idx="0">
                  <c:v>CAMION</c:v>
                </c:pt>
              </c:strCache>
            </c:strRef>
          </c:cat>
          <c:val>
            <c:numRef>
              <c:f>PIVOTS!$X$224:$X$225</c:f>
              <c:numCache>
                <c:formatCode>0.00</c:formatCode>
                <c:ptCount val="1"/>
                <c:pt idx="0">
                  <c:v>57.698356807495884</c:v>
                </c:pt>
              </c:numCache>
            </c:numRef>
          </c:val>
          <c:extLst>
            <c:ext xmlns:c16="http://schemas.microsoft.com/office/drawing/2014/chart" uri="{C3380CC4-5D6E-409C-BE32-E72D297353CC}">
              <c16:uniqueId val="{00000000-398E-49C3-9049-C3722C2ED5DC}"/>
            </c:ext>
          </c:extLst>
        </c:ser>
        <c:dLbls>
          <c:showLegendKey val="0"/>
          <c:showVal val="0"/>
          <c:showCatName val="0"/>
          <c:showSerName val="0"/>
          <c:showPercent val="0"/>
          <c:showBubbleSize val="0"/>
        </c:dLbls>
        <c:gapWidth val="182"/>
        <c:axId val="1037936927"/>
        <c:axId val="1037937407"/>
      </c:barChart>
      <c:catAx>
        <c:axId val="10379369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7937407"/>
        <c:crosses val="autoZero"/>
        <c:auto val="1"/>
        <c:lblAlgn val="ctr"/>
        <c:lblOffset val="100"/>
        <c:noMultiLvlLbl val="0"/>
      </c:catAx>
      <c:valAx>
        <c:axId val="1037937407"/>
        <c:scaling>
          <c:orientation val="minMax"/>
        </c:scaling>
        <c:delete val="1"/>
        <c:axPos val="b"/>
        <c:numFmt formatCode="0.00" sourceLinked="1"/>
        <c:majorTickMark val="none"/>
        <c:minorTickMark val="none"/>
        <c:tickLblPos val="nextTo"/>
        <c:crossAx val="10379369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[KPIs2026-ES.xlsm]PIVOTS!MARRUECOS: TOTAL TT MARRUECOS</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Maersk Headline" panose="00000500000000000000" pitchFamily="2" charset="0"/>
              </a:rPr>
              <a:t>AVG</a:t>
            </a:r>
            <a:r>
              <a:rPr lang="en-US" baseline="0">
                <a:latin typeface="Maersk Headline" panose="00000500000000000000" pitchFamily="2" charset="0"/>
              </a:rPr>
              <a:t> TT FROM HANDOVER TO TRUCK SHOW UP AT WH</a:t>
            </a:r>
            <a:endParaRPr lang="en-US">
              <a:latin typeface="Maersk Headline" panose="00000500000000000000" pitchFamily="2" charset="0"/>
            </a:endParaRPr>
          </a:p>
        </c:rich>
      </c:tx>
      <c:layout>
        <c:manualLayout>
          <c:xMode val="edge"/>
          <c:yMode val="edge"/>
          <c:x val="0.16485463951879739"/>
          <c:y val="2.264150943396226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F0"/>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pivotFmt>
      <c:pivotFmt>
        <c:idx val="4"/>
      </c:pivotFmt>
      <c:pivotFmt>
        <c:idx val="5"/>
        <c:spPr>
          <a:solidFill>
            <a:srgbClr val="00B0F0"/>
          </a:solidFill>
          <a:ln>
            <a:noFill/>
          </a:ln>
          <a:effectLst/>
        </c:spPr>
      </c:pivotFmt>
      <c:pivotFmt>
        <c:idx val="6"/>
      </c:pivotFmt>
      <c:pivotFmt>
        <c:idx val="7"/>
        <c:spPr>
          <a:solidFill>
            <a:srgbClr val="00B0F0"/>
          </a:solidFill>
          <a:ln>
            <a:noFill/>
          </a:ln>
          <a:effectLst/>
        </c:spPr>
      </c:pivotFmt>
      <c:pivotFmt>
        <c:idx val="8"/>
        <c:spPr>
          <a:solidFill>
            <a:srgbClr val="00B0F0"/>
          </a:solidFill>
          <a:ln>
            <a:noFill/>
          </a:ln>
          <a:effectLst/>
        </c:spPr>
      </c:pivotFmt>
    </c:pivotFmts>
    <c:plotArea>
      <c:layout/>
      <c:barChart>
        <c:barDir val="bar"/>
        <c:grouping val="clustered"/>
        <c:varyColors val="0"/>
        <c:ser>
          <c:idx val="0"/>
          <c:order val="0"/>
          <c:tx>
            <c:strRef>
              <c:f>PIVOTS!$AL$208</c:f>
              <c:strCache>
                <c:ptCount val="1"/>
                <c:pt idx="0">
                  <c:v>Total</c:v>
                </c:pt>
              </c:strCache>
            </c:strRef>
          </c:tx>
          <c:spPr>
            <a:solidFill>
              <a:srgbClr val="00B0F0"/>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PIVOTS!$AK$209:$AK$217</c:f>
              <c:strCache>
                <c:ptCount val="8"/>
                <c:pt idx="0">
                  <c:v>ARTEIXO</c:v>
                </c:pt>
                <c:pt idx="1">
                  <c:v>BERSHKA</c:v>
                </c:pt>
                <c:pt idx="2">
                  <c:v>CABANILLAS</c:v>
                </c:pt>
                <c:pt idx="3">
                  <c:v>MECO</c:v>
                </c:pt>
                <c:pt idx="4">
                  <c:v>ZARAGOZA</c:v>
                </c:pt>
                <c:pt idx="5">
                  <c:v> LORENA G</c:v>
                </c:pt>
                <c:pt idx="6">
                  <c:v> LEON</c:v>
                </c:pt>
                <c:pt idx="7">
                  <c:v>MASSIMO DUTTI</c:v>
                </c:pt>
              </c:strCache>
            </c:strRef>
          </c:cat>
          <c:val>
            <c:numRef>
              <c:f>PIVOTS!$AL$209:$AL$217</c:f>
              <c:numCache>
                <c:formatCode>General</c:formatCode>
                <c:ptCount val="8"/>
                <c:pt idx="0">
                  <c:v>167.78124999998545</c:v>
                </c:pt>
                <c:pt idx="1">
                  <c:v>177.09696969696827</c:v>
                </c:pt>
                <c:pt idx="2">
                  <c:v>471.93333333340706</c:v>
                </c:pt>
                <c:pt idx="3">
                  <c:v>181.02654320986605</c:v>
                </c:pt>
                <c:pt idx="4">
                  <c:v>189.58596491226987</c:v>
                </c:pt>
                <c:pt idx="5">
                  <c:v>294.99999999994179</c:v>
                </c:pt>
                <c:pt idx="6">
                  <c:v>294</c:v>
                </c:pt>
                <c:pt idx="7">
                  <c:v>213.37222222227138</c:v>
                </c:pt>
              </c:numCache>
            </c:numRef>
          </c:val>
          <c:extLst>
            <c:ext xmlns:c16="http://schemas.microsoft.com/office/drawing/2014/chart" uri="{C3380CC4-5D6E-409C-BE32-E72D297353CC}">
              <c16:uniqueId val="{00000003-488B-4830-B9C1-1BBDFB0F7D81}"/>
            </c:ext>
          </c:extLst>
        </c:ser>
        <c:dLbls>
          <c:dLblPos val="outEnd"/>
          <c:showLegendKey val="0"/>
          <c:showVal val="1"/>
          <c:showCatName val="0"/>
          <c:showSerName val="0"/>
          <c:showPercent val="0"/>
          <c:showBubbleSize val="0"/>
        </c:dLbls>
        <c:gapWidth val="182"/>
        <c:axId val="742220703"/>
        <c:axId val="742224063"/>
      </c:barChart>
      <c:catAx>
        <c:axId val="7422207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2224063"/>
        <c:crosses val="autoZero"/>
        <c:auto val="1"/>
        <c:lblAlgn val="ctr"/>
        <c:lblOffset val="100"/>
        <c:noMultiLvlLbl val="0"/>
      </c:catAx>
      <c:valAx>
        <c:axId val="742224063"/>
        <c:scaling>
          <c:orientation val="minMax"/>
        </c:scaling>
        <c:delete val="1"/>
        <c:axPos val="b"/>
        <c:numFmt formatCode="General" sourceLinked="1"/>
        <c:majorTickMark val="none"/>
        <c:minorTickMark val="none"/>
        <c:tickLblPos val="nextTo"/>
        <c:crossAx val="7422207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[KPIs2026-ES.xlsm]PIVOTS!MARRUECOS: TOTAL HO TO AV</c:name>
    <c:fmtId val="20"/>
  </c:pivotSource>
  <c:chart>
    <c:title>
      <c:tx>
        <c:rich>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r>
              <a:rPr lang="en-US" sz="1400" b="0" i="0" u="none" strike="noStrike" kern="1200" spc="0" baseline="0">
                <a:solidFill>
                  <a:sysClr val="windowText" lastClr="000000">
                    <a:lumMod val="65000"/>
                    <a:lumOff val="35000"/>
                  </a:sysClr>
                </a:solidFill>
                <a:latin typeface="Maersk Headline" panose="00000500000000000000" pitchFamily="2" charset="0"/>
              </a:rPr>
              <a:t>AVG TT FROM HANDOVER TO AVAILABILITY AT WH</a:t>
            </a:r>
          </a:p>
        </c:rich>
      </c:tx>
      <c:overlay val="0"/>
      <c:spPr>
        <a:noFill/>
        <a:ln>
          <a:noFill/>
        </a:ln>
        <a:effectLst/>
      </c:spPr>
      <c:txPr>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F0"/>
          </a:solidFill>
          <a:ln>
            <a:noFill/>
          </a:ln>
          <a:effectLst/>
        </c:spPr>
        <c:marker>
          <c:symbol val="none"/>
        </c:marker>
        <c:dLbl>
          <c:idx val="0"/>
          <c:spPr>
            <a:noFill/>
            <a:ln>
              <a:noFill/>
            </a:ln>
            <a:effectLst/>
          </c:spPr>
          <c:txPr>
            <a:bodyPr rot="0" spcFirstLastPara="1" vertOverflow="ellipsis" vert="horz" wrap="square" anchor="ctr" anchorCtr="0"/>
            <a:lstStyle/>
            <a:p>
              <a:pPr algn="ctr">
                <a:defRPr lang="en-US"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B0F0"/>
          </a:solidFill>
          <a:ln>
            <a:noFill/>
          </a:ln>
          <a:effectLst/>
        </c:spPr>
      </c:pivotFmt>
      <c:pivotFmt>
        <c:idx val="5"/>
        <c:spPr>
          <a:solidFill>
            <a:srgbClr val="00B0F0"/>
          </a:solidFill>
          <a:ln>
            <a:noFill/>
          </a:ln>
          <a:effectLst/>
        </c:spPr>
      </c:pivotFmt>
      <c:pivotFmt>
        <c:idx val="6"/>
        <c:spPr>
          <a:solidFill>
            <a:srgbClr val="00B0F0"/>
          </a:solidFill>
          <a:ln>
            <a:noFill/>
          </a:ln>
          <a:effectLst/>
        </c:spPr>
      </c:pivotFmt>
      <c:pivotFmt>
        <c:idx val="7"/>
        <c:spPr>
          <a:solidFill>
            <a:srgbClr val="00B0F0"/>
          </a:solidFill>
          <a:ln>
            <a:noFill/>
          </a:ln>
          <a:effectLst/>
        </c:spPr>
      </c:pivotFmt>
      <c:pivotFmt>
        <c:idx val="8"/>
        <c:spPr>
          <a:solidFill>
            <a:srgbClr val="00B0F0"/>
          </a:solidFill>
          <a:ln>
            <a:noFill/>
          </a:ln>
          <a:effectLst/>
        </c:spPr>
      </c:pivotFmt>
      <c:pivotFmt>
        <c:idx val="9"/>
        <c:spPr>
          <a:solidFill>
            <a:srgbClr val="00B0F0"/>
          </a:solidFill>
          <a:ln>
            <a:noFill/>
          </a:ln>
          <a:effectLst/>
        </c:spPr>
      </c:pivotFmt>
      <c:pivotFmt>
        <c:idx val="10"/>
        <c:spPr>
          <a:solidFill>
            <a:srgbClr val="00B0F0"/>
          </a:solidFill>
          <a:ln>
            <a:noFill/>
          </a:ln>
          <a:effectLst/>
        </c:spPr>
      </c:pivotFmt>
      <c:pivotFmt>
        <c:idx val="11"/>
        <c:spPr>
          <a:solidFill>
            <a:srgbClr val="00B0F0"/>
          </a:solidFill>
          <a:ln>
            <a:noFill/>
          </a:ln>
          <a:effectLst/>
        </c:spPr>
      </c:pivotFmt>
      <c:pivotFmt>
        <c:idx val="12"/>
        <c:spPr>
          <a:solidFill>
            <a:srgbClr val="00B0F0"/>
          </a:solidFill>
          <a:ln>
            <a:noFill/>
          </a:ln>
          <a:effectLst/>
        </c:spPr>
      </c:pivotFmt>
    </c:pivotFmts>
    <c:plotArea>
      <c:layout/>
      <c:barChart>
        <c:barDir val="bar"/>
        <c:grouping val="clustered"/>
        <c:varyColors val="0"/>
        <c:ser>
          <c:idx val="0"/>
          <c:order val="0"/>
          <c:tx>
            <c:strRef>
              <c:f>PIVOTS!$AS$197</c:f>
              <c:strCache>
                <c:ptCount val="1"/>
                <c:pt idx="0">
                  <c:v>Total</c:v>
                </c:pt>
              </c:strCache>
            </c:strRef>
          </c:tx>
          <c:spPr>
            <a:solidFill>
              <a:srgbClr val="00B0F0"/>
            </a:solidFill>
            <a:ln>
              <a:noFill/>
            </a:ln>
            <a:effectLst/>
          </c:spPr>
          <c:invertIfNegative val="0"/>
          <c:dPt>
            <c:idx val="0"/>
            <c:invertIfNegative val="0"/>
            <c:bubble3D val="0"/>
            <c:spPr>
              <a:solidFill>
                <a:srgbClr val="00B0F0"/>
              </a:solidFill>
              <a:ln>
                <a:noFill/>
              </a:ln>
              <a:effectLst/>
            </c:spPr>
            <c:extLst>
              <c:ext xmlns:c16="http://schemas.microsoft.com/office/drawing/2014/chart" uri="{C3380CC4-5D6E-409C-BE32-E72D297353CC}">
                <c16:uniqueId val="{00000004-2339-40C3-AB57-FFCA46525C6C}"/>
              </c:ext>
            </c:extLst>
          </c:dPt>
          <c:dPt>
            <c:idx val="1"/>
            <c:invertIfNegative val="0"/>
            <c:bubble3D val="0"/>
            <c:spPr>
              <a:solidFill>
                <a:srgbClr val="00B0F0"/>
              </a:solidFill>
              <a:ln>
                <a:noFill/>
              </a:ln>
              <a:effectLst/>
            </c:spPr>
            <c:extLst>
              <c:ext xmlns:c16="http://schemas.microsoft.com/office/drawing/2014/chart" uri="{C3380CC4-5D6E-409C-BE32-E72D297353CC}">
                <c16:uniqueId val="{00000003-2339-40C3-AB57-FFCA46525C6C}"/>
              </c:ext>
            </c:extLst>
          </c:dPt>
          <c:dPt>
            <c:idx val="2"/>
            <c:invertIfNegative val="0"/>
            <c:bubble3D val="0"/>
            <c:extLst>
              <c:ext xmlns:c16="http://schemas.microsoft.com/office/drawing/2014/chart" uri="{C3380CC4-5D6E-409C-BE32-E72D297353CC}">
                <c16:uniqueId val="{00000002-2339-40C3-AB57-FFCA46525C6C}"/>
              </c:ext>
            </c:extLst>
          </c:dPt>
          <c:dPt>
            <c:idx val="3"/>
            <c:invertIfNegative val="0"/>
            <c:bubble3D val="0"/>
            <c:spPr>
              <a:solidFill>
                <a:srgbClr val="00B0F0"/>
              </a:solidFill>
              <a:ln>
                <a:noFill/>
              </a:ln>
              <a:effectLst/>
            </c:spPr>
            <c:extLst>
              <c:ext xmlns:c16="http://schemas.microsoft.com/office/drawing/2014/chart" uri="{C3380CC4-5D6E-409C-BE32-E72D297353CC}">
                <c16:uniqueId val="{00000001-2339-40C3-AB57-FFCA46525C6C}"/>
              </c:ext>
            </c:extLst>
          </c:dPt>
          <c:dPt>
            <c:idx val="4"/>
            <c:invertIfNegative val="0"/>
            <c:bubble3D val="0"/>
            <c:spPr>
              <a:solidFill>
                <a:srgbClr val="00B0F0"/>
              </a:solidFill>
              <a:ln>
                <a:noFill/>
              </a:ln>
              <a:effectLst/>
            </c:spPr>
            <c:extLst>
              <c:ext xmlns:c16="http://schemas.microsoft.com/office/drawing/2014/chart" uri="{C3380CC4-5D6E-409C-BE32-E72D297353CC}">
                <c16:uniqueId val="{00000000-2339-40C3-AB57-FFCA46525C6C}"/>
              </c:ext>
            </c:extLst>
          </c:dPt>
          <c:dPt>
            <c:idx val="5"/>
            <c:invertIfNegative val="0"/>
            <c:bubble3D val="0"/>
            <c:extLst>
              <c:ext xmlns:c16="http://schemas.microsoft.com/office/drawing/2014/chart" uri="{C3380CC4-5D6E-409C-BE32-E72D297353CC}">
                <c16:uniqueId val="{00000009-E957-4A22-AC81-898401FC3216}"/>
              </c:ext>
            </c:extLst>
          </c:dPt>
          <c:dPt>
            <c:idx val="6"/>
            <c:invertIfNegative val="0"/>
            <c:bubble3D val="0"/>
            <c:extLst>
              <c:ext xmlns:c16="http://schemas.microsoft.com/office/drawing/2014/chart" uri="{C3380CC4-5D6E-409C-BE32-E72D297353CC}">
                <c16:uniqueId val="{00000009-489C-430D-A545-3FA60C27021E}"/>
              </c:ext>
            </c:extLst>
          </c:dPt>
          <c:dLbls>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PIVOTS!$AR$198:$AR$206</c:f>
              <c:strCache>
                <c:ptCount val="8"/>
                <c:pt idx="0">
                  <c:v>ARTEIXO</c:v>
                </c:pt>
                <c:pt idx="1">
                  <c:v>BERSHKA</c:v>
                </c:pt>
                <c:pt idx="2">
                  <c:v>CABANILLAS</c:v>
                </c:pt>
                <c:pt idx="3">
                  <c:v>MECO</c:v>
                </c:pt>
                <c:pt idx="4">
                  <c:v>ZARAGOZA</c:v>
                </c:pt>
                <c:pt idx="5">
                  <c:v> LORENA G</c:v>
                </c:pt>
                <c:pt idx="6">
                  <c:v> LEON</c:v>
                </c:pt>
                <c:pt idx="7">
                  <c:v>MASSIMO DUTTI</c:v>
                </c:pt>
              </c:strCache>
            </c:strRef>
          </c:cat>
          <c:val>
            <c:numRef>
              <c:f>PIVOTS!$AS$198:$AS$206</c:f>
              <c:numCache>
                <c:formatCode>0.00</c:formatCode>
                <c:ptCount val="8"/>
                <c:pt idx="0">
                  <c:v>60.193749999954889</c:v>
                </c:pt>
                <c:pt idx="1">
                  <c:v>73.8242424241881</c:v>
                </c:pt>
                <c:pt idx="2">
                  <c:v>47.266666666720994</c:v>
                </c:pt>
                <c:pt idx="3">
                  <c:v>40.630246913577949</c:v>
                </c:pt>
                <c:pt idx="4">
                  <c:v>63.184210526300468</c:v>
                </c:pt>
                <c:pt idx="5">
                  <c:v>214.99999999988358</c:v>
                </c:pt>
                <c:pt idx="6">
                  <c:v>75.500000000058208</c:v>
                </c:pt>
                <c:pt idx="7">
                  <c:v>55.894444444507826</c:v>
                </c:pt>
              </c:numCache>
            </c:numRef>
          </c:val>
          <c:extLst>
            <c:ext xmlns:c16="http://schemas.microsoft.com/office/drawing/2014/chart" uri="{C3380CC4-5D6E-409C-BE32-E72D297353CC}">
              <c16:uniqueId val="{00000000-D442-40CB-A5BF-6A3904A50C46}"/>
            </c:ext>
          </c:extLst>
        </c:ser>
        <c:dLbls>
          <c:dLblPos val="outEnd"/>
          <c:showLegendKey val="0"/>
          <c:showVal val="1"/>
          <c:showCatName val="0"/>
          <c:showSerName val="0"/>
          <c:showPercent val="0"/>
          <c:showBubbleSize val="0"/>
        </c:dLbls>
        <c:gapWidth val="182"/>
        <c:axId val="893635263"/>
        <c:axId val="893640063"/>
      </c:barChart>
      <c:catAx>
        <c:axId val="89363526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mn-lt"/>
                <a:ea typeface="+mn-ea"/>
                <a:cs typeface="+mn-cs"/>
              </a:defRPr>
            </a:pPr>
            <a:endParaRPr lang="es-ES"/>
          </a:p>
        </c:txPr>
        <c:crossAx val="893640063"/>
        <c:crosses val="autoZero"/>
        <c:auto val="1"/>
        <c:lblAlgn val="ctr"/>
        <c:lblOffset val="100"/>
        <c:noMultiLvlLbl val="0"/>
      </c:catAx>
      <c:valAx>
        <c:axId val="893640063"/>
        <c:scaling>
          <c:orientation val="minMax"/>
        </c:scaling>
        <c:delete val="1"/>
        <c:axPos val="b"/>
        <c:numFmt formatCode="0.00" sourceLinked="1"/>
        <c:majorTickMark val="out"/>
        <c:minorTickMark val="none"/>
        <c:tickLblPos val="nextTo"/>
        <c:crossAx val="89363526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lang="en-US" sz="1000" b="0" i="0" u="none" strike="noStrike" kern="1200" baseline="0">
          <a:solidFill>
            <a:schemeClr val="tx1"/>
          </a:solidFill>
          <a:latin typeface="+mn-lt"/>
          <a:ea typeface="+mn-ea"/>
          <a:cs typeface="+mn-cs"/>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chart" Target="../charts/chart5.xml"/><Relationship Id="rId13" Type="http://schemas.openxmlformats.org/officeDocument/2006/relationships/chart" Target="../charts/chart10.xml"/><Relationship Id="rId3" Type="http://schemas.openxmlformats.org/officeDocument/2006/relationships/chart" Target="../charts/chart1.xml"/><Relationship Id="rId7" Type="http://schemas.openxmlformats.org/officeDocument/2006/relationships/chart" Target="../charts/chart4.xml"/><Relationship Id="rId12" Type="http://schemas.openxmlformats.org/officeDocument/2006/relationships/chart" Target="../charts/chart9.xml"/><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5.png"/><Relationship Id="rId11" Type="http://schemas.openxmlformats.org/officeDocument/2006/relationships/chart" Target="../charts/chart8.xml"/><Relationship Id="rId5" Type="http://schemas.openxmlformats.org/officeDocument/2006/relationships/chart" Target="../charts/chart3.xml"/><Relationship Id="rId10" Type="http://schemas.openxmlformats.org/officeDocument/2006/relationships/chart" Target="../charts/chart7.xml"/><Relationship Id="rId4" Type="http://schemas.openxmlformats.org/officeDocument/2006/relationships/chart" Target="../charts/chart2.xml"/><Relationship Id="rId9" Type="http://schemas.openxmlformats.org/officeDocument/2006/relationships/chart" Target="../charts/chart6.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5.xml"/><Relationship Id="rId3" Type="http://schemas.openxmlformats.org/officeDocument/2006/relationships/image" Target="../media/image3.png"/><Relationship Id="rId7" Type="http://schemas.openxmlformats.org/officeDocument/2006/relationships/chart" Target="../charts/chart14.xml"/><Relationship Id="rId12" Type="http://schemas.openxmlformats.org/officeDocument/2006/relationships/chart" Target="../charts/chart19.xml"/><Relationship Id="rId2" Type="http://schemas.openxmlformats.org/officeDocument/2006/relationships/chart" Target="../charts/chart11.xml"/><Relationship Id="rId1" Type="http://schemas.openxmlformats.org/officeDocument/2006/relationships/image" Target="../media/image5.png"/><Relationship Id="rId6" Type="http://schemas.openxmlformats.org/officeDocument/2006/relationships/chart" Target="../charts/chart13.xml"/><Relationship Id="rId11" Type="http://schemas.openxmlformats.org/officeDocument/2006/relationships/chart" Target="../charts/chart18.xml"/><Relationship Id="rId5" Type="http://schemas.openxmlformats.org/officeDocument/2006/relationships/chart" Target="../charts/chart12.xml"/><Relationship Id="rId10" Type="http://schemas.openxmlformats.org/officeDocument/2006/relationships/chart" Target="../charts/chart17.xml"/><Relationship Id="rId4" Type="http://schemas.openxmlformats.org/officeDocument/2006/relationships/image" Target="../media/image6.png"/><Relationship Id="rId9" Type="http://schemas.openxmlformats.org/officeDocument/2006/relationships/chart" Target="../charts/chart16.xml"/></Relationships>
</file>

<file path=xl/drawings/_rels/drawing5.xml.rels><?xml version="1.0" encoding="UTF-8" standalone="yes"?>
<Relationships xmlns="http://schemas.openxmlformats.org/package/2006/relationships"><Relationship Id="rId8" Type="http://schemas.openxmlformats.org/officeDocument/2006/relationships/chart" Target="../charts/chart25.xml"/><Relationship Id="rId3" Type="http://schemas.openxmlformats.org/officeDocument/2006/relationships/chart" Target="../charts/chart21.xml"/><Relationship Id="rId7" Type="http://schemas.openxmlformats.org/officeDocument/2006/relationships/image" Target="../media/image3.png"/><Relationship Id="rId12" Type="http://schemas.openxmlformats.org/officeDocument/2006/relationships/chart" Target="../charts/chart27.xml"/><Relationship Id="rId2" Type="http://schemas.openxmlformats.org/officeDocument/2006/relationships/chart" Target="../charts/chart20.xml"/><Relationship Id="rId1" Type="http://schemas.openxmlformats.org/officeDocument/2006/relationships/image" Target="../media/image5.png"/><Relationship Id="rId6" Type="http://schemas.openxmlformats.org/officeDocument/2006/relationships/chart" Target="../charts/chart24.xml"/><Relationship Id="rId11" Type="http://schemas.openxmlformats.org/officeDocument/2006/relationships/image" Target="../media/image8.svg"/><Relationship Id="rId5" Type="http://schemas.openxmlformats.org/officeDocument/2006/relationships/chart" Target="../charts/chart23.xml"/><Relationship Id="rId10" Type="http://schemas.openxmlformats.org/officeDocument/2006/relationships/image" Target="../media/image7.png"/><Relationship Id="rId4" Type="http://schemas.openxmlformats.org/officeDocument/2006/relationships/chart" Target="../charts/chart22.xml"/><Relationship Id="rId9" Type="http://schemas.openxmlformats.org/officeDocument/2006/relationships/chart" Target="../charts/chart26.xml"/></Relationships>
</file>

<file path=xl/drawings/_rels/drawing6.xml.rels><?xml version="1.0" encoding="UTF-8" standalone="yes"?>
<Relationships xmlns="http://schemas.openxmlformats.org/package/2006/relationships"><Relationship Id="rId8" Type="http://schemas.openxmlformats.org/officeDocument/2006/relationships/chart" Target="../charts/chart31.xml"/><Relationship Id="rId13" Type="http://schemas.openxmlformats.org/officeDocument/2006/relationships/chart" Target="../charts/chart35.xml"/><Relationship Id="rId3" Type="http://schemas.openxmlformats.org/officeDocument/2006/relationships/image" Target="../media/image9.png"/><Relationship Id="rId7" Type="http://schemas.openxmlformats.org/officeDocument/2006/relationships/chart" Target="../charts/chart30.xml"/><Relationship Id="rId12" Type="http://schemas.openxmlformats.org/officeDocument/2006/relationships/image" Target="../media/image11.png"/><Relationship Id="rId2" Type="http://schemas.openxmlformats.org/officeDocument/2006/relationships/image" Target="../media/image3.png"/><Relationship Id="rId1" Type="http://schemas.openxmlformats.org/officeDocument/2006/relationships/image" Target="../media/image5.png"/><Relationship Id="rId6" Type="http://schemas.openxmlformats.org/officeDocument/2006/relationships/chart" Target="../charts/chart29.xml"/><Relationship Id="rId11" Type="http://schemas.openxmlformats.org/officeDocument/2006/relationships/chart" Target="../charts/chart34.xml"/><Relationship Id="rId5" Type="http://schemas.openxmlformats.org/officeDocument/2006/relationships/chart" Target="../charts/chart28.xml"/><Relationship Id="rId10" Type="http://schemas.openxmlformats.org/officeDocument/2006/relationships/chart" Target="../charts/chart33.xml"/><Relationship Id="rId4" Type="http://schemas.openxmlformats.org/officeDocument/2006/relationships/image" Target="../media/image10.svg"/><Relationship Id="rId9" Type="http://schemas.openxmlformats.org/officeDocument/2006/relationships/chart" Target="../charts/chart32.xml"/></Relationships>
</file>

<file path=xl/drawings/drawing1.xml><?xml version="1.0" encoding="utf-8"?>
<xdr:wsDr xmlns:xdr="http://schemas.openxmlformats.org/drawingml/2006/spreadsheetDrawing" xmlns:a="http://schemas.openxmlformats.org/drawingml/2006/main">
  <xdr:twoCellAnchor editAs="oneCell">
    <xdr:from>
      <xdr:col>0</xdr:col>
      <xdr:colOff>533400</xdr:colOff>
      <xdr:row>1</xdr:row>
      <xdr:rowOff>28574</xdr:rowOff>
    </xdr:from>
    <xdr:to>
      <xdr:col>2</xdr:col>
      <xdr:colOff>85725</xdr:colOff>
      <xdr:row>5</xdr:row>
      <xdr:rowOff>152399</xdr:rowOff>
    </xdr:to>
    <xdr:pic macro="[0]!Monthly_INVOICING_Report">
      <xdr:nvPicPr>
        <xdr:cNvPr id="3" name="Graphic 2" descr="Dollar with solid fill">
          <a:extLst>
            <a:ext uri="{FF2B5EF4-FFF2-40B4-BE49-F238E27FC236}">
              <a16:creationId xmlns:a16="http://schemas.microsoft.com/office/drawing/2014/main" id="{85CEC003-A944-9A27-BF80-B7E8DD84793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33400" y="190499"/>
          <a:ext cx="771525" cy="771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1466850</xdr:colOff>
      <xdr:row>184</xdr:row>
      <xdr:rowOff>79375</xdr:rowOff>
    </xdr:from>
    <xdr:to>
      <xdr:col>23</xdr:col>
      <xdr:colOff>396875</xdr:colOff>
      <xdr:row>197</xdr:row>
      <xdr:rowOff>95250</xdr:rowOff>
    </xdr:to>
    <mc:AlternateContent xmlns:mc="http://schemas.openxmlformats.org/markup-compatibility/2006" xmlns:a14="http://schemas.microsoft.com/office/drawing/2010/main">
      <mc:Choice Requires="a14">
        <xdr:graphicFrame macro="">
          <xdr:nvGraphicFramePr>
            <xdr:cNvPr id="2" name="TRANSPORT MODE2">
              <a:extLst>
                <a:ext uri="{FF2B5EF4-FFF2-40B4-BE49-F238E27FC236}">
                  <a16:creationId xmlns:a16="http://schemas.microsoft.com/office/drawing/2014/main" id="{74714ED8-0FD8-874E-FE33-906D18071318}"/>
                </a:ext>
              </a:extLst>
            </xdr:cNvPr>
            <xdr:cNvGraphicFramePr/>
          </xdr:nvGraphicFramePr>
          <xdr:xfrm>
            <a:off x="0" y="0"/>
            <a:ext cx="0" cy="0"/>
          </xdr:xfrm>
          <a:graphic>
            <a:graphicData uri="http://schemas.microsoft.com/office/drawing/2010/slicer">
              <sle:slicer xmlns:sle="http://schemas.microsoft.com/office/drawing/2010/slicer" name="TRANSPORT MODE2"/>
            </a:graphicData>
          </a:graphic>
        </xdr:graphicFrame>
      </mc:Choice>
      <mc:Fallback xmlns="">
        <xdr:sp macro="" textlink="">
          <xdr:nvSpPr>
            <xdr:cNvPr id="0" name=""/>
            <xdr:cNvSpPr>
              <a:spLocks noTextEdit="1"/>
            </xdr:cNvSpPr>
          </xdr:nvSpPr>
          <xdr:spPr>
            <a:xfrm>
              <a:off x="22167850" y="30781625"/>
              <a:ext cx="1806575" cy="2381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23</xdr:col>
      <xdr:colOff>95249</xdr:colOff>
      <xdr:row>8</xdr:row>
      <xdr:rowOff>62161</xdr:rowOff>
    </xdr:from>
    <xdr:to>
      <xdr:col>24</xdr:col>
      <xdr:colOff>462853</xdr:colOff>
      <xdr:row>10</xdr:row>
      <xdr:rowOff>15873</xdr:rowOff>
    </xdr:to>
    <xdr:pic>
      <xdr:nvPicPr>
        <xdr:cNvPr id="9" name="Graphic 8">
          <a:extLst>
            <a:ext uri="{FF2B5EF4-FFF2-40B4-BE49-F238E27FC236}">
              <a16:creationId xmlns:a16="http://schemas.microsoft.com/office/drawing/2014/main" id="{41F2E463-CC1F-48AB-8B8C-BAC66CF2B9A9}"/>
            </a:ext>
            <a:ext uri="{147F2762-F138-4A5C-976F-8EAC2B608ADB}">
              <a16:predDERef xmlns:a16="http://schemas.microsoft.com/office/drawing/2014/main" pred="{7A61CA30-C84D-4D8D-A57C-0829F74B75DC}"/>
            </a:ext>
          </a:extLst>
        </xdr:cNvPr>
        <xdr:cNvPicPr>
          <a:picLocks noChangeAspect="1"/>
        </xdr:cNvPicPr>
      </xdr:nvPicPr>
      <xdr:blipFill>
        <a:blip xmlns:r="http://schemas.openxmlformats.org/officeDocument/2006/relationships" r:embed="rId1"/>
        <a:stretch>
          <a:fillRect/>
        </a:stretch>
      </xdr:blipFill>
      <xdr:spPr>
        <a:xfrm>
          <a:off x="16848666" y="1332161"/>
          <a:ext cx="981437" cy="271212"/>
        </a:xfrm>
        <a:prstGeom prst="rect">
          <a:avLst/>
        </a:prstGeom>
      </xdr:spPr>
    </xdr:pic>
    <xdr:clientData/>
  </xdr:twoCellAnchor>
  <xdr:twoCellAnchor>
    <xdr:from>
      <xdr:col>8</xdr:col>
      <xdr:colOff>257175</xdr:colOff>
      <xdr:row>7</xdr:row>
      <xdr:rowOff>152399</xdr:rowOff>
    </xdr:from>
    <xdr:to>
      <xdr:col>9</xdr:col>
      <xdr:colOff>114300</xdr:colOff>
      <xdr:row>17</xdr:row>
      <xdr:rowOff>28574</xdr:rowOff>
    </xdr:to>
    <xdr:sp macro="" textlink="">
      <xdr:nvSpPr>
        <xdr:cNvPr id="12" name="Rectangle 11">
          <a:extLst>
            <a:ext uri="{FF2B5EF4-FFF2-40B4-BE49-F238E27FC236}">
              <a16:creationId xmlns:a16="http://schemas.microsoft.com/office/drawing/2014/main" id="{C94833C5-93BC-4334-85BB-B36644F7B299}"/>
            </a:ext>
          </a:extLst>
        </xdr:cNvPr>
        <xdr:cNvSpPr/>
      </xdr:nvSpPr>
      <xdr:spPr>
        <a:xfrm>
          <a:off x="6619875" y="1285874"/>
          <a:ext cx="1638300" cy="1495425"/>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latin typeface="Maersk Headline" panose="00000500000000000000" pitchFamily="2" charset="0"/>
            </a:rPr>
            <a:t>TOTAL</a:t>
          </a:r>
          <a:r>
            <a:rPr lang="en-US" sz="1100" baseline="0">
              <a:solidFill>
                <a:schemeClr val="tx1"/>
              </a:solidFill>
              <a:latin typeface="Maersk Headline" panose="00000500000000000000" pitchFamily="2" charset="0"/>
            </a:rPr>
            <a:t> CNTS entregados:</a:t>
          </a:r>
          <a:r>
            <a:rPr lang="en-US" sz="1100"/>
            <a:t> </a:t>
          </a:r>
        </a:p>
      </xdr:txBody>
    </xdr:sp>
    <xdr:clientData/>
  </xdr:twoCellAnchor>
  <xdr:twoCellAnchor>
    <xdr:from>
      <xdr:col>9</xdr:col>
      <xdr:colOff>171451</xdr:colOff>
      <xdr:row>7</xdr:row>
      <xdr:rowOff>152399</xdr:rowOff>
    </xdr:from>
    <xdr:to>
      <xdr:col>11</xdr:col>
      <xdr:colOff>581025</xdr:colOff>
      <xdr:row>17</xdr:row>
      <xdr:rowOff>28574</xdr:rowOff>
    </xdr:to>
    <xdr:sp macro="" textlink="">
      <xdr:nvSpPr>
        <xdr:cNvPr id="13" name="Rectangle 12">
          <a:extLst>
            <a:ext uri="{FF2B5EF4-FFF2-40B4-BE49-F238E27FC236}">
              <a16:creationId xmlns:a16="http://schemas.microsoft.com/office/drawing/2014/main" id="{FA5AC4FA-6A50-4680-955C-863E3822D6B2}"/>
            </a:ext>
          </a:extLst>
        </xdr:cNvPr>
        <xdr:cNvSpPr/>
      </xdr:nvSpPr>
      <xdr:spPr>
        <a:xfrm>
          <a:off x="8315326" y="1285874"/>
          <a:ext cx="1628774" cy="1495425"/>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latin typeface="Maersk Headline" panose="00000500000000000000" pitchFamily="2" charset="0"/>
            </a:rPr>
            <a:t>% CNTS</a:t>
          </a:r>
          <a:r>
            <a:rPr lang="en-US" sz="1100" baseline="0">
              <a:solidFill>
                <a:schemeClr val="tx1"/>
              </a:solidFill>
              <a:latin typeface="Maersk Headline" panose="00000500000000000000" pitchFamily="2" charset="0"/>
            </a:rPr>
            <a:t> PUNTUALES:</a:t>
          </a:r>
          <a:endParaRPr lang="en-US" sz="1100">
            <a:solidFill>
              <a:schemeClr val="tx1"/>
            </a:solidFill>
            <a:latin typeface="Maersk Headline" panose="00000500000000000000" pitchFamily="2" charset="0"/>
          </a:endParaRPr>
        </a:p>
      </xdr:txBody>
    </xdr:sp>
    <xdr:clientData/>
  </xdr:twoCellAnchor>
  <xdr:twoCellAnchor>
    <xdr:from>
      <xdr:col>12</xdr:col>
      <xdr:colOff>19051</xdr:colOff>
      <xdr:row>7</xdr:row>
      <xdr:rowOff>161924</xdr:rowOff>
    </xdr:from>
    <xdr:to>
      <xdr:col>14</xdr:col>
      <xdr:colOff>428625</xdr:colOff>
      <xdr:row>17</xdr:row>
      <xdr:rowOff>9525</xdr:rowOff>
    </xdr:to>
    <xdr:sp macro="" textlink="">
      <xdr:nvSpPr>
        <xdr:cNvPr id="14" name="Rectangle 13">
          <a:extLst>
            <a:ext uri="{FF2B5EF4-FFF2-40B4-BE49-F238E27FC236}">
              <a16:creationId xmlns:a16="http://schemas.microsoft.com/office/drawing/2014/main" id="{EB6F56BD-BB20-4E8B-A2C2-CE31C0CA6C4B}"/>
            </a:ext>
          </a:extLst>
        </xdr:cNvPr>
        <xdr:cNvSpPr/>
      </xdr:nvSpPr>
      <xdr:spPr>
        <a:xfrm>
          <a:off x="9991726" y="1295399"/>
          <a:ext cx="1628774" cy="1466851"/>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latin typeface="Maersk Headline" panose="00000500000000000000" pitchFamily="2" charset="0"/>
            </a:rPr>
            <a:t>%</a:t>
          </a:r>
          <a:r>
            <a:rPr lang="en-US" sz="1100" baseline="0">
              <a:solidFill>
                <a:schemeClr val="tx1"/>
              </a:solidFill>
              <a:latin typeface="Maersk Headline" panose="00000500000000000000" pitchFamily="2" charset="0"/>
            </a:rPr>
            <a:t> CNTS DISPONIBLES en -72H desde ETA:</a:t>
          </a:r>
          <a:endParaRPr lang="en-US" sz="1100">
            <a:solidFill>
              <a:schemeClr val="tx1"/>
            </a:solidFill>
            <a:latin typeface="Maersk Headline" panose="00000500000000000000" pitchFamily="2" charset="0"/>
          </a:endParaRPr>
        </a:p>
      </xdr:txBody>
    </xdr:sp>
    <xdr:clientData/>
  </xdr:twoCellAnchor>
  <xdr:twoCellAnchor>
    <xdr:from>
      <xdr:col>17</xdr:col>
      <xdr:colOff>352425</xdr:colOff>
      <xdr:row>8</xdr:row>
      <xdr:rowOff>0</xdr:rowOff>
    </xdr:from>
    <xdr:to>
      <xdr:col>20</xdr:col>
      <xdr:colOff>133350</xdr:colOff>
      <xdr:row>17</xdr:row>
      <xdr:rowOff>9525</xdr:rowOff>
    </xdr:to>
    <xdr:sp macro="" textlink="">
      <xdr:nvSpPr>
        <xdr:cNvPr id="15" name="Rectangle 14">
          <a:extLst>
            <a:ext uri="{FF2B5EF4-FFF2-40B4-BE49-F238E27FC236}">
              <a16:creationId xmlns:a16="http://schemas.microsoft.com/office/drawing/2014/main" id="{4089B8DA-EA77-4946-9016-85C22054C67F}"/>
            </a:ext>
          </a:extLst>
        </xdr:cNvPr>
        <xdr:cNvSpPr/>
      </xdr:nvSpPr>
      <xdr:spPr>
        <a:xfrm>
          <a:off x="13373100" y="1295400"/>
          <a:ext cx="1609725" cy="146685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latin typeface="Maersk Headline" panose="00000500000000000000" pitchFamily="2" charset="0"/>
            </a:rPr>
            <a:t>MEDIA ATA A DESCARGA:</a:t>
          </a:r>
        </a:p>
      </xdr:txBody>
    </xdr:sp>
    <xdr:clientData/>
  </xdr:twoCellAnchor>
  <xdr:twoCellAnchor>
    <xdr:from>
      <xdr:col>8</xdr:col>
      <xdr:colOff>257174</xdr:colOff>
      <xdr:row>12</xdr:row>
      <xdr:rowOff>28575</xdr:rowOff>
    </xdr:from>
    <xdr:to>
      <xdr:col>9</xdr:col>
      <xdr:colOff>104774</xdr:colOff>
      <xdr:row>17</xdr:row>
      <xdr:rowOff>28575</xdr:rowOff>
    </xdr:to>
    <xdr:sp macro="" textlink="PIVOTS!C65">
      <xdr:nvSpPr>
        <xdr:cNvPr id="16" name="Rectangle 15">
          <a:extLst>
            <a:ext uri="{FF2B5EF4-FFF2-40B4-BE49-F238E27FC236}">
              <a16:creationId xmlns:a16="http://schemas.microsoft.com/office/drawing/2014/main" id="{3C2A3030-4BD2-4373-B219-A2B855E5FD28}"/>
            </a:ext>
          </a:extLst>
        </xdr:cNvPr>
        <xdr:cNvSpPr/>
      </xdr:nvSpPr>
      <xdr:spPr>
        <a:xfrm>
          <a:off x="6619874" y="1971675"/>
          <a:ext cx="1628775" cy="8096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EC8D7549-282C-4ACB-B1DF-AC1BDC8D3185}" type="TxLink">
            <a:rPr lang="en-US" sz="3600" b="1" i="0" u="none" strike="noStrike">
              <a:solidFill>
                <a:srgbClr val="000000"/>
              </a:solidFill>
              <a:latin typeface="Maersk Headline" panose="00000500000000000000" pitchFamily="2" charset="0"/>
              <a:cs typeface="Arial"/>
            </a:rPr>
            <a:pPr algn="ctr"/>
            <a:t>118</a:t>
          </a:fld>
          <a:endParaRPr lang="en-US" sz="16600" b="1">
            <a:latin typeface="Maersk Headline" panose="00000500000000000000" pitchFamily="2" charset="0"/>
          </a:endParaRPr>
        </a:p>
      </xdr:txBody>
    </xdr:sp>
    <xdr:clientData/>
  </xdr:twoCellAnchor>
  <xdr:twoCellAnchor>
    <xdr:from>
      <xdr:col>17</xdr:col>
      <xdr:colOff>352426</xdr:colOff>
      <xdr:row>12</xdr:row>
      <xdr:rowOff>19049</xdr:rowOff>
    </xdr:from>
    <xdr:to>
      <xdr:col>20</xdr:col>
      <xdr:colOff>123826</xdr:colOff>
      <xdr:row>16</xdr:row>
      <xdr:rowOff>142874</xdr:rowOff>
    </xdr:to>
    <xdr:sp macro="" textlink="PIVOTS!S80">
      <xdr:nvSpPr>
        <xdr:cNvPr id="17" name="Rectangle 16">
          <a:extLst>
            <a:ext uri="{FF2B5EF4-FFF2-40B4-BE49-F238E27FC236}">
              <a16:creationId xmlns:a16="http://schemas.microsoft.com/office/drawing/2014/main" id="{12A7E703-F6A8-42BB-8B26-97EC27FF959D}"/>
            </a:ext>
          </a:extLst>
        </xdr:cNvPr>
        <xdr:cNvSpPr/>
      </xdr:nvSpPr>
      <xdr:spPr>
        <a:xfrm>
          <a:off x="13373101" y="1962149"/>
          <a:ext cx="1600200" cy="771525"/>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6474FD23-8F72-46FC-B45C-8540A26D58CC}" type="TxLink">
            <a:rPr lang="en-US" sz="3600" b="1" i="0" u="none" strike="noStrike">
              <a:solidFill>
                <a:srgbClr val="000000"/>
              </a:solidFill>
              <a:latin typeface="Maersk Headline"/>
              <a:cs typeface="Arial"/>
            </a:rPr>
            <a:pPr algn="ctr"/>
            <a:t>108:19</a:t>
          </a:fld>
          <a:endParaRPr lang="en-US" sz="16600" b="1">
            <a:latin typeface="Maersk Headline" panose="00000500000000000000" pitchFamily="2" charset="0"/>
          </a:endParaRPr>
        </a:p>
      </xdr:txBody>
    </xdr:sp>
    <xdr:clientData/>
  </xdr:twoCellAnchor>
  <xdr:twoCellAnchor>
    <xdr:from>
      <xdr:col>12</xdr:col>
      <xdr:colOff>28575</xdr:colOff>
      <xdr:row>12</xdr:row>
      <xdr:rowOff>19050</xdr:rowOff>
    </xdr:from>
    <xdr:to>
      <xdr:col>14</xdr:col>
      <xdr:colOff>428625</xdr:colOff>
      <xdr:row>17</xdr:row>
      <xdr:rowOff>9524</xdr:rowOff>
    </xdr:to>
    <xdr:sp macro="" textlink="PIVOTS!G108">
      <xdr:nvSpPr>
        <xdr:cNvPr id="19" name="Rectangle 18">
          <a:extLst>
            <a:ext uri="{FF2B5EF4-FFF2-40B4-BE49-F238E27FC236}">
              <a16:creationId xmlns:a16="http://schemas.microsoft.com/office/drawing/2014/main" id="{D8354159-69AD-4DE0-B952-E52CFB106D03}"/>
            </a:ext>
          </a:extLst>
        </xdr:cNvPr>
        <xdr:cNvSpPr/>
      </xdr:nvSpPr>
      <xdr:spPr>
        <a:xfrm>
          <a:off x="10001250" y="1962150"/>
          <a:ext cx="1619250" cy="800099"/>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12232129-E617-4E70-B22C-2190BBFE61DE}" type="TxLink">
            <a:rPr lang="en-US" sz="3600" b="1" i="0" u="none" strike="noStrike">
              <a:solidFill>
                <a:srgbClr val="000000"/>
              </a:solidFill>
              <a:latin typeface="Maersk Headline"/>
              <a:cs typeface="Arial"/>
            </a:rPr>
            <a:pPr algn="ctr"/>
            <a:t>87%</a:t>
          </a:fld>
          <a:endParaRPr lang="en-US" sz="123400" b="1">
            <a:latin typeface="Maersk Headline" panose="00000500000000000000" pitchFamily="2" charset="0"/>
          </a:endParaRPr>
        </a:p>
      </xdr:txBody>
    </xdr:sp>
    <xdr:clientData/>
  </xdr:twoCellAnchor>
  <xdr:twoCellAnchor editAs="oneCell">
    <xdr:from>
      <xdr:col>0</xdr:col>
      <xdr:colOff>114299</xdr:colOff>
      <xdr:row>0</xdr:row>
      <xdr:rowOff>9526</xdr:rowOff>
    </xdr:from>
    <xdr:to>
      <xdr:col>5</xdr:col>
      <xdr:colOff>225424</xdr:colOff>
      <xdr:row>7</xdr:row>
      <xdr:rowOff>1</xdr:rowOff>
    </xdr:to>
    <xdr:pic macro="[0]!Refresh_ZH_Pivots">
      <xdr:nvPicPr>
        <xdr:cNvPr id="23" name="Picture 22">
          <a:extLst>
            <a:ext uri="{FF2B5EF4-FFF2-40B4-BE49-F238E27FC236}">
              <a16:creationId xmlns:a16="http://schemas.microsoft.com/office/drawing/2014/main" id="{4A0CC814-92BD-32CE-3EF7-A5BA7F1A55C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4299" y="9526"/>
          <a:ext cx="3152775" cy="1123950"/>
        </a:xfrm>
        <a:prstGeom prst="rect">
          <a:avLst/>
        </a:prstGeom>
      </xdr:spPr>
    </xdr:pic>
    <xdr:clientData/>
  </xdr:twoCellAnchor>
  <xdr:twoCellAnchor>
    <xdr:from>
      <xdr:col>14</xdr:col>
      <xdr:colOff>476251</xdr:colOff>
      <xdr:row>34</xdr:row>
      <xdr:rowOff>38100</xdr:rowOff>
    </xdr:from>
    <xdr:to>
      <xdr:col>24</xdr:col>
      <xdr:colOff>457201</xdr:colOff>
      <xdr:row>48</xdr:row>
      <xdr:rowOff>114300</xdr:rowOff>
    </xdr:to>
    <xdr:graphicFrame macro="">
      <xdr:nvGraphicFramePr>
        <xdr:cNvPr id="3" name="Chart 19">
          <a:extLst>
            <a:ext uri="{FF2B5EF4-FFF2-40B4-BE49-F238E27FC236}">
              <a16:creationId xmlns:a16="http://schemas.microsoft.com/office/drawing/2014/main" id="{F9FED236-FA27-4BBE-9B33-5E423CFE6411}"/>
            </a:ext>
            <a:ext uri="{147F2762-F138-4A5C-976F-8EAC2B608ADB}">
              <a16:predDERef xmlns:a16="http://schemas.microsoft.com/office/drawing/2014/main" pred="{4A0CC814-92BD-32CE-3EF7-A5BA7F1A55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34</xdr:row>
      <xdr:rowOff>47625</xdr:rowOff>
    </xdr:from>
    <xdr:to>
      <xdr:col>5</xdr:col>
      <xdr:colOff>295275</xdr:colOff>
      <xdr:row>41</xdr:row>
      <xdr:rowOff>28575</xdr:rowOff>
    </xdr:to>
    <xdr:graphicFrame macro="">
      <xdr:nvGraphicFramePr>
        <xdr:cNvPr id="24" name="Chart 23">
          <a:extLst>
            <a:ext uri="{FF2B5EF4-FFF2-40B4-BE49-F238E27FC236}">
              <a16:creationId xmlns:a16="http://schemas.microsoft.com/office/drawing/2014/main" id="{D5965992-E512-4024-92C0-E1F84C1EEF60}"/>
            </a:ext>
            <a:ext uri="{147F2762-F138-4A5C-976F-8EAC2B608ADB}">
              <a16:predDERef xmlns:a16="http://schemas.microsoft.com/office/drawing/2014/main" pred="{F9FED236-FA27-4BBE-9B33-5E423CFE64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1371600</xdr:colOff>
      <xdr:row>34</xdr:row>
      <xdr:rowOff>38101</xdr:rowOff>
    </xdr:from>
    <xdr:to>
      <xdr:col>14</xdr:col>
      <xdr:colOff>419100</xdr:colOff>
      <xdr:row>48</xdr:row>
      <xdr:rowOff>114301</xdr:rowOff>
    </xdr:to>
    <xdr:graphicFrame macro="">
      <xdr:nvGraphicFramePr>
        <xdr:cNvPr id="10" name="Chart 9">
          <a:extLst>
            <a:ext uri="{FF2B5EF4-FFF2-40B4-BE49-F238E27FC236}">
              <a16:creationId xmlns:a16="http://schemas.microsoft.com/office/drawing/2014/main" id="{A603BB89-7913-497D-8B58-3EDF787E75CD}"/>
            </a:ext>
            <a:ext uri="{147F2762-F138-4A5C-976F-8EAC2B608ADB}">
              <a16:predDERef xmlns:a16="http://schemas.microsoft.com/office/drawing/2014/main" pred="{D5965992-E512-4024-92C0-E1F84C1EEF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495300</xdr:colOff>
      <xdr:row>8</xdr:row>
      <xdr:rowOff>1</xdr:rowOff>
    </xdr:from>
    <xdr:to>
      <xdr:col>17</xdr:col>
      <xdr:colOff>295275</xdr:colOff>
      <xdr:row>17</xdr:row>
      <xdr:rowOff>9526</xdr:rowOff>
    </xdr:to>
    <xdr:sp macro="" textlink="">
      <xdr:nvSpPr>
        <xdr:cNvPr id="25" name="Rectangle 24">
          <a:extLst>
            <a:ext uri="{FF2B5EF4-FFF2-40B4-BE49-F238E27FC236}">
              <a16:creationId xmlns:a16="http://schemas.microsoft.com/office/drawing/2014/main" id="{BCF38A21-F1BF-4297-8C8F-CE491AD9D26C}"/>
            </a:ext>
          </a:extLst>
        </xdr:cNvPr>
        <xdr:cNvSpPr/>
      </xdr:nvSpPr>
      <xdr:spPr>
        <a:xfrm>
          <a:off x="11687175" y="1295401"/>
          <a:ext cx="1628775" cy="146685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latin typeface="Maersk Headline" panose="00000500000000000000" pitchFamily="2" charset="0"/>
            </a:rPr>
            <a:t>MEDIA </a:t>
          </a:r>
          <a:r>
            <a:rPr lang="en-US" sz="1100" baseline="0">
              <a:solidFill>
                <a:schemeClr val="tx1"/>
              </a:solidFill>
              <a:latin typeface="Maersk Headline" panose="00000500000000000000" pitchFamily="2" charset="0"/>
            </a:rPr>
            <a:t>DISPONIBILIDAD A SLOT:</a:t>
          </a:r>
          <a:endParaRPr lang="en-US" sz="1100">
            <a:solidFill>
              <a:schemeClr val="tx1"/>
            </a:solidFill>
            <a:latin typeface="Maersk Headline" panose="00000500000000000000" pitchFamily="2" charset="0"/>
          </a:endParaRPr>
        </a:p>
      </xdr:txBody>
    </xdr:sp>
    <xdr:clientData/>
  </xdr:twoCellAnchor>
  <xdr:twoCellAnchor>
    <xdr:from>
      <xdr:col>14</xdr:col>
      <xdr:colOff>514350</xdr:colOff>
      <xdr:row>12</xdr:row>
      <xdr:rowOff>9525</xdr:rowOff>
    </xdr:from>
    <xdr:to>
      <xdr:col>17</xdr:col>
      <xdr:colOff>285750</xdr:colOff>
      <xdr:row>17</xdr:row>
      <xdr:rowOff>9525</xdr:rowOff>
    </xdr:to>
    <xdr:sp macro="" textlink="PIVOTS!S94">
      <xdr:nvSpPr>
        <xdr:cNvPr id="27" name="Rectangle 26">
          <a:extLst>
            <a:ext uri="{FF2B5EF4-FFF2-40B4-BE49-F238E27FC236}">
              <a16:creationId xmlns:a16="http://schemas.microsoft.com/office/drawing/2014/main" id="{0BF817BA-19E4-4FF0-B29B-362C251D0253}"/>
            </a:ext>
          </a:extLst>
        </xdr:cNvPr>
        <xdr:cNvSpPr/>
      </xdr:nvSpPr>
      <xdr:spPr>
        <a:xfrm>
          <a:off x="11706225" y="1952625"/>
          <a:ext cx="1600200" cy="809625"/>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A064E0A2-0A3F-45DD-BB2A-1FC283325CCB}" type="TxLink">
            <a:rPr lang="en-US" sz="3600" b="1" i="0" u="none" strike="noStrike">
              <a:solidFill>
                <a:srgbClr val="000000"/>
              </a:solidFill>
              <a:latin typeface="Maersk Headline"/>
              <a:cs typeface="Arial"/>
            </a:rPr>
            <a:pPr algn="ctr"/>
            <a:t>65:54</a:t>
          </a:fld>
          <a:endParaRPr lang="en-US" sz="123400" b="1">
            <a:latin typeface="Maersk Headline" panose="00000500000000000000" pitchFamily="2" charset="0"/>
          </a:endParaRPr>
        </a:p>
      </xdr:txBody>
    </xdr:sp>
    <xdr:clientData/>
  </xdr:twoCellAnchor>
  <xdr:twoCellAnchor editAs="oneCell">
    <xdr:from>
      <xdr:col>4</xdr:col>
      <xdr:colOff>196701</xdr:colOff>
      <xdr:row>5</xdr:row>
      <xdr:rowOff>28575</xdr:rowOff>
    </xdr:from>
    <xdr:to>
      <xdr:col>5</xdr:col>
      <xdr:colOff>548551</xdr:colOff>
      <xdr:row>6</xdr:row>
      <xdr:rowOff>111125</xdr:rowOff>
    </xdr:to>
    <xdr:pic>
      <xdr:nvPicPr>
        <xdr:cNvPr id="2" name="Picture 1">
          <a:extLst>
            <a:ext uri="{FF2B5EF4-FFF2-40B4-BE49-F238E27FC236}">
              <a16:creationId xmlns:a16="http://schemas.microsoft.com/office/drawing/2014/main" id="{E7714826-A8ED-40E5-BEA8-536AF047A610}"/>
            </a:ext>
          </a:extLst>
        </xdr:cNvPr>
        <xdr:cNvPicPr>
          <a:picLocks noChangeAspect="1"/>
        </xdr:cNvPicPr>
      </xdr:nvPicPr>
      <xdr:blipFill rotWithShape="1">
        <a:blip xmlns:r="http://schemas.openxmlformats.org/officeDocument/2006/relationships" r:embed="rId6"/>
        <a:srcRect l="1" t="36239" r="1323" b="39310"/>
        <a:stretch/>
      </xdr:blipFill>
      <xdr:spPr>
        <a:xfrm>
          <a:off x="2635101" y="838200"/>
          <a:ext cx="958275" cy="241300"/>
        </a:xfrm>
        <a:prstGeom prst="rect">
          <a:avLst/>
        </a:prstGeom>
      </xdr:spPr>
    </xdr:pic>
    <xdr:clientData/>
  </xdr:twoCellAnchor>
  <xdr:twoCellAnchor editAs="oneCell">
    <xdr:from>
      <xdr:col>8</xdr:col>
      <xdr:colOff>1028700</xdr:colOff>
      <xdr:row>0</xdr:row>
      <xdr:rowOff>95251</xdr:rowOff>
    </xdr:from>
    <xdr:to>
      <xdr:col>24</xdr:col>
      <xdr:colOff>492125</xdr:colOff>
      <xdr:row>7</xdr:row>
      <xdr:rowOff>73026</xdr:rowOff>
    </xdr:to>
    <mc:AlternateContent xmlns:mc="http://schemas.openxmlformats.org/markup-compatibility/2006" xmlns:tsle="http://schemas.microsoft.com/office/drawing/2012/timeslicer">
      <mc:Choice Requires="tsle">
        <xdr:graphicFrame macro="">
          <xdr:nvGraphicFramePr>
            <xdr:cNvPr id="11" name="TRUCK SHOW UP 2">
              <a:extLst>
                <a:ext uri="{FF2B5EF4-FFF2-40B4-BE49-F238E27FC236}">
                  <a16:creationId xmlns:a16="http://schemas.microsoft.com/office/drawing/2014/main" id="{479A4DA3-0274-4B28-A155-F6EB2A568124}"/>
                </a:ext>
              </a:extLst>
            </xdr:cNvPr>
            <xdr:cNvGraphicFramePr/>
          </xdr:nvGraphicFramePr>
          <xdr:xfrm>
            <a:off x="0" y="0"/>
            <a:ext cx="0" cy="0"/>
          </xdr:xfrm>
          <a:graphic>
            <a:graphicData uri="http://schemas.microsoft.com/office/drawing/2012/timeslicer">
              <tsle:timeslicer name="TRUCK SHOW UP 2"/>
            </a:graphicData>
          </a:graphic>
        </xdr:graphicFrame>
      </mc:Choice>
      <mc:Fallback xmlns="">
        <xdr:sp macro="" textlink="">
          <xdr:nvSpPr>
            <xdr:cNvPr id="0" name=""/>
            <xdr:cNvSpPr>
              <a:spLocks noTextEdit="1"/>
            </xdr:cNvSpPr>
          </xdr:nvSpPr>
          <xdr:spPr>
            <a:xfrm>
              <a:off x="7391400" y="95251"/>
              <a:ext cx="10382250" cy="11049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6</xdr:col>
      <xdr:colOff>546101</xdr:colOff>
      <xdr:row>0</xdr:row>
      <xdr:rowOff>95250</xdr:rowOff>
    </xdr:from>
    <xdr:to>
      <xdr:col>7</xdr:col>
      <xdr:colOff>1056570</xdr:colOff>
      <xdr:row>7</xdr:row>
      <xdr:rowOff>94544</xdr:rowOff>
    </xdr:to>
    <mc:AlternateContent xmlns:mc="http://schemas.openxmlformats.org/markup-compatibility/2006" xmlns:a14="http://schemas.microsoft.com/office/drawing/2010/main">
      <mc:Choice Requires="a14">
        <xdr:graphicFrame macro="">
          <xdr:nvGraphicFramePr>
            <xdr:cNvPr id="4" name="DESTINATION">
              <a:extLst>
                <a:ext uri="{FF2B5EF4-FFF2-40B4-BE49-F238E27FC236}">
                  <a16:creationId xmlns:a16="http://schemas.microsoft.com/office/drawing/2014/main" id="{3C919241-B621-407B-8482-4F90D7FBD0A1}"/>
                </a:ext>
              </a:extLst>
            </xdr:cNvPr>
            <xdr:cNvGraphicFramePr/>
          </xdr:nvGraphicFramePr>
          <xdr:xfrm>
            <a:off x="0" y="0"/>
            <a:ext cx="0" cy="0"/>
          </xdr:xfrm>
          <a:graphic>
            <a:graphicData uri="http://schemas.microsoft.com/office/drawing/2010/slicer">
              <sle:slicer xmlns:sle="http://schemas.microsoft.com/office/drawing/2010/slicer" name="DESTINATION"/>
            </a:graphicData>
          </a:graphic>
        </xdr:graphicFrame>
      </mc:Choice>
      <mc:Fallback xmlns="">
        <xdr:sp macro="" textlink="">
          <xdr:nvSpPr>
            <xdr:cNvPr id="0" name=""/>
            <xdr:cNvSpPr>
              <a:spLocks noTextEdit="1"/>
            </xdr:cNvSpPr>
          </xdr:nvSpPr>
          <xdr:spPr>
            <a:xfrm>
              <a:off x="4200525" y="95250"/>
              <a:ext cx="1562100" cy="11239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1178279</xdr:colOff>
      <xdr:row>0</xdr:row>
      <xdr:rowOff>95250</xdr:rowOff>
    </xdr:from>
    <xdr:to>
      <xdr:col>8</xdr:col>
      <xdr:colOff>889707</xdr:colOff>
      <xdr:row>7</xdr:row>
      <xdr:rowOff>94544</xdr:rowOff>
    </xdr:to>
    <mc:AlternateContent xmlns:mc="http://schemas.openxmlformats.org/markup-compatibility/2006" xmlns:a14="http://schemas.microsoft.com/office/drawing/2010/main">
      <mc:Choice Requires="a14">
        <xdr:graphicFrame macro="">
          <xdr:nvGraphicFramePr>
            <xdr:cNvPr id="6" name="WAREHOUSE">
              <a:extLst>
                <a:ext uri="{FF2B5EF4-FFF2-40B4-BE49-F238E27FC236}">
                  <a16:creationId xmlns:a16="http://schemas.microsoft.com/office/drawing/2014/main" id="{2D9F4D6D-1F27-489A-A605-C47DFC4952E7}"/>
                </a:ext>
              </a:extLst>
            </xdr:cNvPr>
            <xdr:cNvGraphicFramePr/>
          </xdr:nvGraphicFramePr>
          <xdr:xfrm>
            <a:off x="0" y="0"/>
            <a:ext cx="0" cy="0"/>
          </xdr:xfrm>
          <a:graphic>
            <a:graphicData uri="http://schemas.microsoft.com/office/drawing/2010/slicer">
              <sle:slicer xmlns:sle="http://schemas.microsoft.com/office/drawing/2010/slicer" name="WAREHOUSE"/>
            </a:graphicData>
          </a:graphic>
        </xdr:graphicFrame>
      </mc:Choice>
      <mc:Fallback xmlns="">
        <xdr:sp macro="" textlink="">
          <xdr:nvSpPr>
            <xdr:cNvPr id="0" name=""/>
            <xdr:cNvSpPr>
              <a:spLocks noTextEdit="1"/>
            </xdr:cNvSpPr>
          </xdr:nvSpPr>
          <xdr:spPr>
            <a:xfrm>
              <a:off x="5819776" y="95250"/>
              <a:ext cx="1514474" cy="11239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114300</xdr:colOff>
      <xdr:row>7</xdr:row>
      <xdr:rowOff>152400</xdr:rowOff>
    </xdr:from>
    <xdr:to>
      <xdr:col>8</xdr:col>
      <xdr:colOff>161925</xdr:colOff>
      <xdr:row>20</xdr:row>
      <xdr:rowOff>85725</xdr:rowOff>
    </xdr:to>
    <xdr:graphicFrame macro="">
      <xdr:nvGraphicFramePr>
        <xdr:cNvPr id="8" name="Chart 7">
          <a:extLst>
            <a:ext uri="{FF2B5EF4-FFF2-40B4-BE49-F238E27FC236}">
              <a16:creationId xmlns:a16="http://schemas.microsoft.com/office/drawing/2014/main" id="{39870287-31F8-4E60-82BA-E0AD0928F23C}"/>
            </a:ext>
            <a:ext uri="{147F2762-F138-4A5C-976F-8EAC2B608ADB}">
              <a16:predDERef xmlns:a16="http://schemas.microsoft.com/office/drawing/2014/main" pred="{2D9F4D6D-1F27-489A-A605-C47DFC4952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104775</xdr:colOff>
      <xdr:row>20</xdr:row>
      <xdr:rowOff>152400</xdr:rowOff>
    </xdr:from>
    <xdr:to>
      <xdr:col>5</xdr:col>
      <xdr:colOff>295275</xdr:colOff>
      <xdr:row>33</xdr:row>
      <xdr:rowOff>152400</xdr:rowOff>
    </xdr:to>
    <xdr:graphicFrame macro="">
      <xdr:nvGraphicFramePr>
        <xdr:cNvPr id="21" name="Chart 20">
          <a:extLst>
            <a:ext uri="{FF2B5EF4-FFF2-40B4-BE49-F238E27FC236}">
              <a16:creationId xmlns:a16="http://schemas.microsoft.com/office/drawing/2014/main" id="{AA844B15-E345-4983-9015-840B93E5768C}"/>
            </a:ext>
            <a:ext uri="{147F2762-F138-4A5C-976F-8EAC2B608ADB}">
              <a16:predDERef xmlns:a16="http://schemas.microsoft.com/office/drawing/2014/main" pred="{39870287-31F8-4E60-82BA-E0AD0928F2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123825</xdr:colOff>
      <xdr:row>41</xdr:row>
      <xdr:rowOff>85725</xdr:rowOff>
    </xdr:from>
    <xdr:to>
      <xdr:col>5</xdr:col>
      <xdr:colOff>295275</xdr:colOff>
      <xdr:row>48</xdr:row>
      <xdr:rowOff>123825</xdr:rowOff>
    </xdr:to>
    <xdr:graphicFrame macro="">
      <xdr:nvGraphicFramePr>
        <xdr:cNvPr id="18" name="Chart 25">
          <a:extLst>
            <a:ext uri="{FF2B5EF4-FFF2-40B4-BE49-F238E27FC236}">
              <a16:creationId xmlns:a16="http://schemas.microsoft.com/office/drawing/2014/main" id="{5982F543-1328-4530-BED0-80CC529FF219}"/>
            </a:ext>
            <a:ext uri="{147F2762-F138-4A5C-976F-8EAC2B608ADB}">
              <a16:predDERef xmlns:a16="http://schemas.microsoft.com/office/drawing/2014/main" pred="{AA844B15-E345-4983-9015-840B93E576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342900</xdr:colOff>
      <xdr:row>21</xdr:row>
      <xdr:rowOff>0</xdr:rowOff>
    </xdr:from>
    <xdr:to>
      <xdr:col>8</xdr:col>
      <xdr:colOff>171450</xdr:colOff>
      <xdr:row>33</xdr:row>
      <xdr:rowOff>142875</xdr:rowOff>
    </xdr:to>
    <xdr:graphicFrame macro="">
      <xdr:nvGraphicFramePr>
        <xdr:cNvPr id="30" name="Chart 29">
          <a:extLst>
            <a:ext uri="{FF2B5EF4-FFF2-40B4-BE49-F238E27FC236}">
              <a16:creationId xmlns:a16="http://schemas.microsoft.com/office/drawing/2014/main" id="{F6370424-F51E-4A54-A061-96D4DC728946}"/>
            </a:ext>
            <a:ext uri="{147F2762-F138-4A5C-976F-8EAC2B608ADB}">
              <a16:predDERef xmlns:a16="http://schemas.microsoft.com/office/drawing/2014/main" pred="{5982F543-1328-4530-BED0-80CC529FF2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342900</xdr:colOff>
      <xdr:row>34</xdr:row>
      <xdr:rowOff>47625</xdr:rowOff>
    </xdr:from>
    <xdr:to>
      <xdr:col>8</xdr:col>
      <xdr:colOff>1304925</xdr:colOff>
      <xdr:row>48</xdr:row>
      <xdr:rowOff>114300</xdr:rowOff>
    </xdr:to>
    <xdr:graphicFrame macro="">
      <xdr:nvGraphicFramePr>
        <xdr:cNvPr id="32" name="Chart 31">
          <a:extLst>
            <a:ext uri="{FF2B5EF4-FFF2-40B4-BE49-F238E27FC236}">
              <a16:creationId xmlns:a16="http://schemas.microsoft.com/office/drawing/2014/main" id="{9FCCD8F4-7112-4A62-B714-569B07EA7CD2}"/>
            </a:ext>
            <a:ext uri="{147F2762-F138-4A5C-976F-8EAC2B608ADB}">
              <a16:predDERef xmlns:a16="http://schemas.microsoft.com/office/drawing/2014/main" pred="{F6370424-F51E-4A54-A061-96D4DC7289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14</xdr:col>
      <xdr:colOff>485774</xdr:colOff>
      <xdr:row>17</xdr:row>
      <xdr:rowOff>85725</xdr:rowOff>
    </xdr:from>
    <xdr:to>
      <xdr:col>24</xdr:col>
      <xdr:colOff>457200</xdr:colOff>
      <xdr:row>33</xdr:row>
      <xdr:rowOff>142875</xdr:rowOff>
    </xdr:to>
    <xdr:graphicFrame macro="">
      <xdr:nvGraphicFramePr>
        <xdr:cNvPr id="33" name="Chart 32">
          <a:extLst>
            <a:ext uri="{FF2B5EF4-FFF2-40B4-BE49-F238E27FC236}">
              <a16:creationId xmlns:a16="http://schemas.microsoft.com/office/drawing/2014/main" id="{54C21F9B-DCB1-4BDA-87BB-9F8AB0B7F12C}"/>
            </a:ext>
            <a:ext uri="{147F2762-F138-4A5C-976F-8EAC2B608ADB}">
              <a16:predDERef xmlns:a16="http://schemas.microsoft.com/office/drawing/2014/main" pred="{9FCCD8F4-7112-4A62-B714-569B07EA7C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8</xdr:col>
      <xdr:colOff>247650</xdr:colOff>
      <xdr:row>17</xdr:row>
      <xdr:rowOff>85725</xdr:rowOff>
    </xdr:from>
    <xdr:to>
      <xdr:col>14</xdr:col>
      <xdr:colOff>428625</xdr:colOff>
      <xdr:row>33</xdr:row>
      <xdr:rowOff>152400</xdr:rowOff>
    </xdr:to>
    <xdr:graphicFrame macro="">
      <xdr:nvGraphicFramePr>
        <xdr:cNvPr id="34" name="Chart 33">
          <a:extLst>
            <a:ext uri="{FF2B5EF4-FFF2-40B4-BE49-F238E27FC236}">
              <a16:creationId xmlns:a16="http://schemas.microsoft.com/office/drawing/2014/main" id="{7B16611A-1542-4E97-913F-B56AB02A2878}"/>
            </a:ext>
            <a:ext uri="{147F2762-F138-4A5C-976F-8EAC2B608ADB}">
              <a16:predDERef xmlns:a16="http://schemas.microsoft.com/office/drawing/2014/main" pred="{54C21F9B-DCB1-4BDA-87BB-9F8AB0B7F1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9</xdr:col>
      <xdr:colOff>179917</xdr:colOff>
      <xdr:row>12</xdr:row>
      <xdr:rowOff>25400</xdr:rowOff>
    </xdr:from>
    <xdr:to>
      <xdr:col>11</xdr:col>
      <xdr:colOff>579967</xdr:colOff>
      <xdr:row>17</xdr:row>
      <xdr:rowOff>15874</xdr:rowOff>
    </xdr:to>
    <xdr:sp macro="" textlink="PIVOTS!S107">
      <xdr:nvSpPr>
        <xdr:cNvPr id="5" name="Rectangle 4">
          <a:extLst>
            <a:ext uri="{FF2B5EF4-FFF2-40B4-BE49-F238E27FC236}">
              <a16:creationId xmlns:a16="http://schemas.microsoft.com/office/drawing/2014/main" id="{03C1CD82-8B5C-4E45-A5F0-276F39E698A6}"/>
            </a:ext>
          </a:extLst>
        </xdr:cNvPr>
        <xdr:cNvSpPr/>
      </xdr:nvSpPr>
      <xdr:spPr>
        <a:xfrm>
          <a:off x="8339667" y="1930400"/>
          <a:ext cx="1627717" cy="78422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C781B2A6-FEC4-4577-B56D-F19CAF561AB9}" type="TxLink">
            <a:rPr lang="en-US" sz="3600" b="1" i="0" u="none" strike="noStrike">
              <a:solidFill>
                <a:srgbClr val="000000"/>
              </a:solidFill>
              <a:latin typeface="Maersk Headline" panose="00000500000000000000" pitchFamily="2" charset="0"/>
              <a:ea typeface="+mn-ea"/>
              <a:cs typeface="Arial"/>
            </a:rPr>
            <a:pPr marL="0" indent="0" algn="ctr"/>
            <a:t>77%</a:t>
          </a:fld>
          <a:endParaRPr lang="en-US" sz="11500" b="1" i="0" u="none" strike="noStrike">
            <a:solidFill>
              <a:srgbClr val="000000"/>
            </a:solidFill>
            <a:latin typeface="Maersk Headline" panose="00000500000000000000" pitchFamily="2" charset="0"/>
            <a:ea typeface="+mn-ea"/>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409801</xdr:colOff>
      <xdr:row>2</xdr:row>
      <xdr:rowOff>87837</xdr:rowOff>
    </xdr:from>
    <xdr:to>
      <xdr:col>7</xdr:col>
      <xdr:colOff>238125</xdr:colOff>
      <xdr:row>5</xdr:row>
      <xdr:rowOff>95249</xdr:rowOff>
    </xdr:to>
    <xdr:pic>
      <xdr:nvPicPr>
        <xdr:cNvPr id="2" name="Picture 1">
          <a:extLst>
            <a:ext uri="{FF2B5EF4-FFF2-40B4-BE49-F238E27FC236}">
              <a16:creationId xmlns:a16="http://schemas.microsoft.com/office/drawing/2014/main" id="{3DDBD270-81DB-46BA-8919-2FF66051835E}"/>
            </a:ext>
          </a:extLst>
        </xdr:cNvPr>
        <xdr:cNvPicPr>
          <a:picLocks noChangeAspect="1"/>
        </xdr:cNvPicPr>
      </xdr:nvPicPr>
      <xdr:blipFill rotWithShape="1">
        <a:blip xmlns:r="http://schemas.openxmlformats.org/officeDocument/2006/relationships" r:embed="rId1"/>
        <a:srcRect l="1" t="36239" r="1323" b="39310"/>
        <a:stretch/>
      </xdr:blipFill>
      <xdr:spPr>
        <a:xfrm>
          <a:off x="2848201" y="411687"/>
          <a:ext cx="1971449" cy="493187"/>
        </a:xfrm>
        <a:prstGeom prst="rect">
          <a:avLst/>
        </a:prstGeom>
      </xdr:spPr>
    </xdr:pic>
    <xdr:clientData/>
  </xdr:twoCellAnchor>
  <xdr:twoCellAnchor>
    <xdr:from>
      <xdr:col>8</xdr:col>
      <xdr:colOff>247650</xdr:colOff>
      <xdr:row>34</xdr:row>
      <xdr:rowOff>38100</xdr:rowOff>
    </xdr:from>
    <xdr:to>
      <xdr:col>14</xdr:col>
      <xdr:colOff>228601</xdr:colOff>
      <xdr:row>48</xdr:row>
      <xdr:rowOff>114300</xdr:rowOff>
    </xdr:to>
    <xdr:graphicFrame macro="">
      <xdr:nvGraphicFramePr>
        <xdr:cNvPr id="5" name="Chart 4">
          <a:extLst>
            <a:ext uri="{FF2B5EF4-FFF2-40B4-BE49-F238E27FC236}">
              <a16:creationId xmlns:a16="http://schemas.microsoft.com/office/drawing/2014/main" id="{5FF339E0-9F60-486F-959E-60FAB0C46B36}"/>
            </a:ext>
            <a:ext uri="{147F2762-F138-4A5C-976F-8EAC2B608ADB}">
              <a16:predDERef xmlns:a16="http://schemas.microsoft.com/office/drawing/2014/main" pred="{3DDBD270-81DB-46BA-8919-2FF6605183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31750</xdr:colOff>
      <xdr:row>11</xdr:row>
      <xdr:rowOff>136487</xdr:rowOff>
    </xdr:from>
    <xdr:to>
      <xdr:col>24</xdr:col>
      <xdr:colOff>440628</xdr:colOff>
      <xdr:row>15</xdr:row>
      <xdr:rowOff>123825</xdr:rowOff>
    </xdr:to>
    <xdr:pic>
      <xdr:nvPicPr>
        <xdr:cNvPr id="9" name="Graphic 8">
          <a:extLst>
            <a:ext uri="{FF2B5EF4-FFF2-40B4-BE49-F238E27FC236}">
              <a16:creationId xmlns:a16="http://schemas.microsoft.com/office/drawing/2014/main" id="{29C4BD22-B010-469F-AFCB-C4C498243FA6}"/>
            </a:ext>
            <a:ext uri="{147F2762-F138-4A5C-976F-8EAC2B608ADB}">
              <a16:predDERef xmlns:a16="http://schemas.microsoft.com/office/drawing/2014/main" pred="{7A61CA30-C84D-4D8D-A57C-0829F74B75DC}"/>
            </a:ext>
          </a:extLst>
        </xdr:cNvPr>
        <xdr:cNvPicPr>
          <a:picLocks noChangeAspect="1"/>
        </xdr:cNvPicPr>
      </xdr:nvPicPr>
      <xdr:blipFill>
        <a:blip xmlns:r="http://schemas.openxmlformats.org/officeDocument/2006/relationships" r:embed="rId3"/>
        <a:stretch>
          <a:fillRect/>
        </a:stretch>
      </xdr:blipFill>
      <xdr:spPr>
        <a:xfrm>
          <a:off x="15557500" y="1882737"/>
          <a:ext cx="2250378" cy="622338"/>
        </a:xfrm>
        <a:prstGeom prst="rect">
          <a:avLst/>
        </a:prstGeom>
      </xdr:spPr>
    </xdr:pic>
    <xdr:clientData/>
  </xdr:twoCellAnchor>
  <xdr:twoCellAnchor>
    <xdr:from>
      <xdr:col>8</xdr:col>
      <xdr:colOff>257175</xdr:colOff>
      <xdr:row>7</xdr:row>
      <xdr:rowOff>152399</xdr:rowOff>
    </xdr:from>
    <xdr:to>
      <xdr:col>9</xdr:col>
      <xdr:colOff>104775</xdr:colOff>
      <xdr:row>17</xdr:row>
      <xdr:rowOff>28574</xdr:rowOff>
    </xdr:to>
    <xdr:sp macro="" textlink="">
      <xdr:nvSpPr>
        <xdr:cNvPr id="12" name="Rectangle 11">
          <a:extLst>
            <a:ext uri="{FF2B5EF4-FFF2-40B4-BE49-F238E27FC236}">
              <a16:creationId xmlns:a16="http://schemas.microsoft.com/office/drawing/2014/main" id="{F61B25B6-70EF-48EB-BB5C-AF6440FC3CCA}"/>
            </a:ext>
          </a:extLst>
        </xdr:cNvPr>
        <xdr:cNvSpPr/>
      </xdr:nvSpPr>
      <xdr:spPr>
        <a:xfrm>
          <a:off x="6619875" y="1285874"/>
          <a:ext cx="1628775" cy="1495425"/>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latin typeface="Maersk Headline" panose="00000500000000000000" pitchFamily="2" charset="0"/>
            </a:rPr>
            <a:t>TOTAL</a:t>
          </a:r>
          <a:r>
            <a:rPr lang="en-US" sz="1100" baseline="0">
              <a:solidFill>
                <a:schemeClr val="tx1"/>
              </a:solidFill>
              <a:latin typeface="Maersk Headline" panose="00000500000000000000" pitchFamily="2" charset="0"/>
            </a:rPr>
            <a:t> CNTS entregados:</a:t>
          </a:r>
          <a:r>
            <a:rPr lang="en-US" sz="1100"/>
            <a:t> </a:t>
          </a:r>
        </a:p>
      </xdr:txBody>
    </xdr:sp>
    <xdr:clientData/>
  </xdr:twoCellAnchor>
  <xdr:twoCellAnchor>
    <xdr:from>
      <xdr:col>9</xdr:col>
      <xdr:colOff>200025</xdr:colOff>
      <xdr:row>7</xdr:row>
      <xdr:rowOff>142874</xdr:rowOff>
    </xdr:from>
    <xdr:to>
      <xdr:col>12</xdr:col>
      <xdr:colOff>0</xdr:colOff>
      <xdr:row>17</xdr:row>
      <xdr:rowOff>19049</xdr:rowOff>
    </xdr:to>
    <xdr:sp macro="" textlink="">
      <xdr:nvSpPr>
        <xdr:cNvPr id="13" name="Rectangle 12">
          <a:extLst>
            <a:ext uri="{FF2B5EF4-FFF2-40B4-BE49-F238E27FC236}">
              <a16:creationId xmlns:a16="http://schemas.microsoft.com/office/drawing/2014/main" id="{0FAD386A-E7A3-46EC-9706-95C6144524D6}"/>
            </a:ext>
          </a:extLst>
        </xdr:cNvPr>
        <xdr:cNvSpPr/>
      </xdr:nvSpPr>
      <xdr:spPr>
        <a:xfrm>
          <a:off x="8343900" y="1276349"/>
          <a:ext cx="1628775" cy="1495425"/>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latin typeface="Maersk Headline" panose="00000500000000000000" pitchFamily="2" charset="0"/>
            </a:rPr>
            <a:t>Media</a:t>
          </a:r>
          <a:r>
            <a:rPr lang="en-US" sz="1100" baseline="0">
              <a:solidFill>
                <a:schemeClr val="tx1"/>
              </a:solidFill>
              <a:latin typeface="Maersk Headline" panose="00000500000000000000" pitchFamily="2" charset="0"/>
            </a:rPr>
            <a:t> PUNTUALIDAD:</a:t>
          </a:r>
          <a:endParaRPr lang="en-US" sz="1100">
            <a:solidFill>
              <a:schemeClr val="tx1"/>
            </a:solidFill>
            <a:latin typeface="Maersk Headline" panose="00000500000000000000" pitchFamily="2" charset="0"/>
          </a:endParaRPr>
        </a:p>
      </xdr:txBody>
    </xdr:sp>
    <xdr:clientData/>
  </xdr:twoCellAnchor>
  <xdr:twoCellAnchor>
    <xdr:from>
      <xdr:col>12</xdr:col>
      <xdr:colOff>85724</xdr:colOff>
      <xdr:row>7</xdr:row>
      <xdr:rowOff>152399</xdr:rowOff>
    </xdr:from>
    <xdr:to>
      <xdr:col>14</xdr:col>
      <xdr:colOff>582082</xdr:colOff>
      <xdr:row>17</xdr:row>
      <xdr:rowOff>28574</xdr:rowOff>
    </xdr:to>
    <xdr:sp macro="" textlink="">
      <xdr:nvSpPr>
        <xdr:cNvPr id="14" name="Rectangle 13">
          <a:extLst>
            <a:ext uri="{FF2B5EF4-FFF2-40B4-BE49-F238E27FC236}">
              <a16:creationId xmlns:a16="http://schemas.microsoft.com/office/drawing/2014/main" id="{257C86B4-A1CD-420F-9EA9-F0D59D43EB07}"/>
            </a:ext>
          </a:extLst>
        </xdr:cNvPr>
        <xdr:cNvSpPr/>
      </xdr:nvSpPr>
      <xdr:spPr>
        <a:xfrm>
          <a:off x="10086974" y="1263649"/>
          <a:ext cx="1724025" cy="1463675"/>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chemeClr val="tx1"/>
              </a:solidFill>
              <a:latin typeface="Maersk Headline" panose="00000500000000000000" pitchFamily="2" charset="0"/>
            </a:rPr>
            <a:t>% REPROGRAMACIONES:</a:t>
          </a:r>
          <a:endParaRPr lang="en-US" sz="1100">
            <a:solidFill>
              <a:schemeClr val="tx1"/>
            </a:solidFill>
            <a:latin typeface="Maersk Headline" panose="00000500000000000000" pitchFamily="2" charset="0"/>
          </a:endParaRPr>
        </a:p>
      </xdr:txBody>
    </xdr:sp>
    <xdr:clientData/>
  </xdr:twoCellAnchor>
  <xdr:twoCellAnchor>
    <xdr:from>
      <xdr:col>15</xdr:col>
      <xdr:colOff>51855</xdr:colOff>
      <xdr:row>7</xdr:row>
      <xdr:rowOff>152399</xdr:rowOff>
    </xdr:from>
    <xdr:to>
      <xdr:col>17</xdr:col>
      <xdr:colOff>599013</xdr:colOff>
      <xdr:row>17</xdr:row>
      <xdr:rowOff>28574</xdr:rowOff>
    </xdr:to>
    <xdr:sp macro="" textlink="">
      <xdr:nvSpPr>
        <xdr:cNvPr id="15" name="Rectangle 14">
          <a:extLst>
            <a:ext uri="{FF2B5EF4-FFF2-40B4-BE49-F238E27FC236}">
              <a16:creationId xmlns:a16="http://schemas.microsoft.com/office/drawing/2014/main" id="{8B02328E-E7F4-41D9-B1DE-FDF956CC8BEA}"/>
            </a:ext>
          </a:extLst>
        </xdr:cNvPr>
        <xdr:cNvSpPr/>
      </xdr:nvSpPr>
      <xdr:spPr>
        <a:xfrm>
          <a:off x="11894605" y="1263649"/>
          <a:ext cx="1774825" cy="1463675"/>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latin typeface="Maersk Headline" panose="00000500000000000000" pitchFamily="2" charset="0"/>
            </a:rPr>
            <a:t>MEDIA ATA A DESCARGA:</a:t>
          </a:r>
        </a:p>
      </xdr:txBody>
    </xdr:sp>
    <xdr:clientData/>
  </xdr:twoCellAnchor>
  <xdr:twoCellAnchor>
    <xdr:from>
      <xdr:col>8</xdr:col>
      <xdr:colOff>266700</xdr:colOff>
      <xdr:row>12</xdr:row>
      <xdr:rowOff>28575</xdr:rowOff>
    </xdr:from>
    <xdr:to>
      <xdr:col>9</xdr:col>
      <xdr:colOff>95250</xdr:colOff>
      <xdr:row>17</xdr:row>
      <xdr:rowOff>19050</xdr:rowOff>
    </xdr:to>
    <xdr:sp macro="" textlink="PIVOTS!C125">
      <xdr:nvSpPr>
        <xdr:cNvPr id="16" name="Rectangle 15">
          <a:extLst>
            <a:ext uri="{FF2B5EF4-FFF2-40B4-BE49-F238E27FC236}">
              <a16:creationId xmlns:a16="http://schemas.microsoft.com/office/drawing/2014/main" id="{2DFA10A1-A8B7-46B2-92B8-F0FB629FB5FE}"/>
            </a:ext>
          </a:extLst>
        </xdr:cNvPr>
        <xdr:cNvSpPr/>
      </xdr:nvSpPr>
      <xdr:spPr>
        <a:xfrm>
          <a:off x="6629400" y="1971675"/>
          <a:ext cx="1609725" cy="8001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A4632477-FCCC-458E-9C5C-4CFCA13A0074}" type="TxLink">
            <a:rPr lang="en-US" sz="3600" b="1" i="0" u="none" strike="noStrike">
              <a:solidFill>
                <a:srgbClr val="000000"/>
              </a:solidFill>
              <a:latin typeface="Maersk Headline" panose="00000500000000000000" pitchFamily="2" charset="0"/>
              <a:cs typeface="Arial"/>
            </a:rPr>
            <a:pPr algn="ctr"/>
            <a:t>35</a:t>
          </a:fld>
          <a:endParaRPr lang="en-US" sz="16600" b="1">
            <a:latin typeface="Maersk Headline" panose="00000500000000000000" pitchFamily="2" charset="0"/>
          </a:endParaRPr>
        </a:p>
      </xdr:txBody>
    </xdr:sp>
    <xdr:clientData/>
  </xdr:twoCellAnchor>
  <xdr:twoCellAnchor>
    <xdr:from>
      <xdr:col>15</xdr:col>
      <xdr:colOff>70906</xdr:colOff>
      <xdr:row>12</xdr:row>
      <xdr:rowOff>19051</xdr:rowOff>
    </xdr:from>
    <xdr:to>
      <xdr:col>17</xdr:col>
      <xdr:colOff>589488</xdr:colOff>
      <xdr:row>16</xdr:row>
      <xdr:rowOff>133351</xdr:rowOff>
    </xdr:to>
    <xdr:sp macro="" textlink="PIVOTS!L162">
      <xdr:nvSpPr>
        <xdr:cNvPr id="17" name="Rectangle 16">
          <a:extLst>
            <a:ext uri="{FF2B5EF4-FFF2-40B4-BE49-F238E27FC236}">
              <a16:creationId xmlns:a16="http://schemas.microsoft.com/office/drawing/2014/main" id="{2465DAC8-59BB-405D-AF57-B10497BACB82}"/>
            </a:ext>
          </a:extLst>
        </xdr:cNvPr>
        <xdr:cNvSpPr/>
      </xdr:nvSpPr>
      <xdr:spPr>
        <a:xfrm>
          <a:off x="11913656" y="1924051"/>
          <a:ext cx="1746249" cy="74930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B7EC5D6C-9352-46E6-8F39-0D2F49C43413}" type="TxLink">
            <a:rPr lang="en-US" sz="3600" b="1" i="0" u="none" strike="noStrike">
              <a:solidFill>
                <a:srgbClr val="000000"/>
              </a:solidFill>
              <a:latin typeface="Maersk Headline"/>
              <a:cs typeface="Arial"/>
            </a:rPr>
            <a:pPr algn="ctr"/>
            <a:t>51:29</a:t>
          </a:fld>
          <a:endParaRPr lang="en-US" sz="16600" b="1">
            <a:latin typeface="Maersk Headline" panose="00000500000000000000" pitchFamily="2" charset="0"/>
          </a:endParaRPr>
        </a:p>
      </xdr:txBody>
    </xdr:sp>
    <xdr:clientData/>
  </xdr:twoCellAnchor>
  <xdr:twoCellAnchor>
    <xdr:from>
      <xdr:col>9</xdr:col>
      <xdr:colOff>219075</xdr:colOff>
      <xdr:row>12</xdr:row>
      <xdr:rowOff>19050</xdr:rowOff>
    </xdr:from>
    <xdr:to>
      <xdr:col>11</xdr:col>
      <xdr:colOff>590550</xdr:colOff>
      <xdr:row>17</xdr:row>
      <xdr:rowOff>9525</xdr:rowOff>
    </xdr:to>
    <xdr:sp macro="" textlink="PIVOTS!G137">
      <xdr:nvSpPr>
        <xdr:cNvPr id="18" name="Rectangle 17">
          <a:extLst>
            <a:ext uri="{FF2B5EF4-FFF2-40B4-BE49-F238E27FC236}">
              <a16:creationId xmlns:a16="http://schemas.microsoft.com/office/drawing/2014/main" id="{C5A34B7D-29D1-4F41-BC38-1F6B49E65A42}"/>
            </a:ext>
          </a:extLst>
        </xdr:cNvPr>
        <xdr:cNvSpPr/>
      </xdr:nvSpPr>
      <xdr:spPr>
        <a:xfrm>
          <a:off x="8362950" y="1962150"/>
          <a:ext cx="1590675" cy="80010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E0A9C042-71CB-44C6-94DB-D223EF194FD7}" type="TxLink">
            <a:rPr lang="en-US" sz="3600" b="1" i="0" u="none" strike="noStrike">
              <a:solidFill>
                <a:srgbClr val="000000"/>
              </a:solidFill>
              <a:latin typeface="Maersk Headline"/>
            </a:rPr>
            <a:pPr algn="ctr"/>
            <a:t>02:21</a:t>
          </a:fld>
          <a:endParaRPr lang="en-US" sz="16600" b="1"/>
        </a:p>
      </xdr:txBody>
    </xdr:sp>
    <xdr:clientData/>
  </xdr:twoCellAnchor>
  <xdr:twoCellAnchor>
    <xdr:from>
      <xdr:col>12</xdr:col>
      <xdr:colOff>95248</xdr:colOff>
      <xdr:row>12</xdr:row>
      <xdr:rowOff>28574</xdr:rowOff>
    </xdr:from>
    <xdr:to>
      <xdr:col>14</xdr:col>
      <xdr:colOff>582082</xdr:colOff>
      <xdr:row>17</xdr:row>
      <xdr:rowOff>0</xdr:rowOff>
    </xdr:to>
    <xdr:sp macro="" textlink="PIVOTS!L125">
      <xdr:nvSpPr>
        <xdr:cNvPr id="4" name="Rectangle 18">
          <a:extLst>
            <a:ext uri="{FF2B5EF4-FFF2-40B4-BE49-F238E27FC236}">
              <a16:creationId xmlns:a16="http://schemas.microsoft.com/office/drawing/2014/main" id="{82D39987-5B2A-4D89-8649-CBF7EF006420}"/>
            </a:ext>
          </a:extLst>
        </xdr:cNvPr>
        <xdr:cNvSpPr/>
      </xdr:nvSpPr>
      <xdr:spPr>
        <a:xfrm>
          <a:off x="10096498" y="1933574"/>
          <a:ext cx="1714501" cy="765176"/>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E38AAB2C-FDA6-41CD-ACC8-2C46D306BCF7}" type="TxLink">
            <a:rPr lang="en-US" sz="3600" b="1" i="0" u="none" strike="noStrike">
              <a:solidFill>
                <a:srgbClr val="000000"/>
              </a:solidFill>
              <a:latin typeface="Maersk Headline" panose="00000500000000000000" pitchFamily="2" charset="0"/>
              <a:cs typeface="Arial"/>
            </a:rPr>
            <a:pPr algn="ctr"/>
            <a:t>0,00%</a:t>
          </a:fld>
          <a:endParaRPr lang="en-US" sz="123400" b="1">
            <a:latin typeface="Maersk Headline" panose="00000500000000000000" pitchFamily="2" charset="0"/>
          </a:endParaRPr>
        </a:p>
      </xdr:txBody>
    </xdr:sp>
    <xdr:clientData/>
  </xdr:twoCellAnchor>
  <xdr:twoCellAnchor editAs="oneCell">
    <xdr:from>
      <xdr:col>0</xdr:col>
      <xdr:colOff>299769</xdr:colOff>
      <xdr:row>1</xdr:row>
      <xdr:rowOff>89240</xdr:rowOff>
    </xdr:from>
    <xdr:to>
      <xdr:col>4</xdr:col>
      <xdr:colOff>257175</xdr:colOff>
      <xdr:row>6</xdr:row>
      <xdr:rowOff>142875</xdr:rowOff>
    </xdr:to>
    <xdr:pic macro="[0]!Refresh_TEMPE_Pivots">
      <xdr:nvPicPr>
        <xdr:cNvPr id="23" name="Picture 22">
          <a:extLst>
            <a:ext uri="{FF2B5EF4-FFF2-40B4-BE49-F238E27FC236}">
              <a16:creationId xmlns:a16="http://schemas.microsoft.com/office/drawing/2014/main" id="{04BE463E-16DF-3093-8FFE-529AB00460EF}"/>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1" t="31500" r="437" b="33000"/>
        <a:stretch>
          <a:fillRect/>
        </a:stretch>
      </xdr:blipFill>
      <xdr:spPr>
        <a:xfrm>
          <a:off x="299769" y="251165"/>
          <a:ext cx="2395806" cy="863260"/>
        </a:xfrm>
        <a:prstGeom prst="rect">
          <a:avLst/>
        </a:prstGeom>
      </xdr:spPr>
    </xdr:pic>
    <xdr:clientData/>
  </xdr:twoCellAnchor>
  <xdr:twoCellAnchor>
    <xdr:from>
      <xdr:col>8</xdr:col>
      <xdr:colOff>247650</xdr:colOff>
      <xdr:row>17</xdr:row>
      <xdr:rowOff>85725</xdr:rowOff>
    </xdr:from>
    <xdr:to>
      <xdr:col>14</xdr:col>
      <xdr:colOff>238125</xdr:colOff>
      <xdr:row>31</xdr:row>
      <xdr:rowOff>47625</xdr:rowOff>
    </xdr:to>
    <xdr:graphicFrame macro="">
      <xdr:nvGraphicFramePr>
        <xdr:cNvPr id="20" name="Chart 19">
          <a:extLst>
            <a:ext uri="{FF2B5EF4-FFF2-40B4-BE49-F238E27FC236}">
              <a16:creationId xmlns:a16="http://schemas.microsoft.com/office/drawing/2014/main" id="{739B09AE-6AED-4EBF-BF33-895CDEEDC82F}"/>
            </a:ext>
            <a:ext uri="{147F2762-F138-4A5C-976F-8EAC2B608ADB}">
              <a16:predDERef xmlns:a16="http://schemas.microsoft.com/office/drawing/2014/main" pred="{04BE463E-16DF-3093-8FFE-529AB00460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238124</xdr:colOff>
      <xdr:row>31</xdr:row>
      <xdr:rowOff>123825</xdr:rowOff>
    </xdr:from>
    <xdr:to>
      <xdr:col>14</xdr:col>
      <xdr:colOff>238124</xdr:colOff>
      <xdr:row>48</xdr:row>
      <xdr:rowOff>114300</xdr:rowOff>
    </xdr:to>
    <xdr:graphicFrame macro="">
      <xdr:nvGraphicFramePr>
        <xdr:cNvPr id="24" name="Chart 23">
          <a:extLst>
            <a:ext uri="{FF2B5EF4-FFF2-40B4-BE49-F238E27FC236}">
              <a16:creationId xmlns:a16="http://schemas.microsoft.com/office/drawing/2014/main" id="{B75A3654-26F8-4EA4-A2E1-F78A36C273DD}"/>
            </a:ext>
            <a:ext uri="{147F2762-F138-4A5C-976F-8EAC2B608ADB}">
              <a16:predDERef xmlns:a16="http://schemas.microsoft.com/office/drawing/2014/main" pred="{739B09AE-6AED-4EBF-BF33-895CDEEDC8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8</xdr:col>
      <xdr:colOff>1057275</xdr:colOff>
      <xdr:row>0</xdr:row>
      <xdr:rowOff>76199</xdr:rowOff>
    </xdr:from>
    <xdr:to>
      <xdr:col>24</xdr:col>
      <xdr:colOff>514348</xdr:colOff>
      <xdr:row>7</xdr:row>
      <xdr:rowOff>66675</xdr:rowOff>
    </xdr:to>
    <mc:AlternateContent xmlns:mc="http://schemas.openxmlformats.org/markup-compatibility/2006" xmlns:tsle="http://schemas.microsoft.com/office/drawing/2012/timeslicer">
      <mc:Choice Requires="tsle">
        <xdr:graphicFrame macro="">
          <xdr:nvGraphicFramePr>
            <xdr:cNvPr id="7" name="TRUCK SHOW UP 1">
              <a:extLst>
                <a:ext uri="{FF2B5EF4-FFF2-40B4-BE49-F238E27FC236}">
                  <a16:creationId xmlns:a16="http://schemas.microsoft.com/office/drawing/2014/main" id="{550D2451-6CC2-46E5-8808-9A93499AC48D}"/>
                </a:ext>
              </a:extLst>
            </xdr:cNvPr>
            <xdr:cNvGraphicFramePr/>
          </xdr:nvGraphicFramePr>
          <xdr:xfrm>
            <a:off x="0" y="0"/>
            <a:ext cx="0" cy="0"/>
          </xdr:xfrm>
          <a:graphic>
            <a:graphicData uri="http://schemas.microsoft.com/office/drawing/2012/timeslicer">
              <tsle:timeslicer name="TRUCK SHOW UP 1"/>
            </a:graphicData>
          </a:graphic>
        </xdr:graphicFrame>
      </mc:Choice>
      <mc:Fallback xmlns="">
        <xdr:sp macro="" textlink="">
          <xdr:nvSpPr>
            <xdr:cNvPr id="0" name=""/>
            <xdr:cNvSpPr>
              <a:spLocks noTextEdit="1"/>
            </xdr:cNvSpPr>
          </xdr:nvSpPr>
          <xdr:spPr>
            <a:xfrm>
              <a:off x="7419975" y="76199"/>
              <a:ext cx="10382248" cy="1123951"/>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0</xdr:col>
      <xdr:colOff>114299</xdr:colOff>
      <xdr:row>7</xdr:row>
      <xdr:rowOff>142875</xdr:rowOff>
    </xdr:from>
    <xdr:to>
      <xdr:col>8</xdr:col>
      <xdr:colOff>161924</xdr:colOff>
      <xdr:row>20</xdr:row>
      <xdr:rowOff>76199</xdr:rowOff>
    </xdr:to>
    <xdr:graphicFrame macro="">
      <xdr:nvGraphicFramePr>
        <xdr:cNvPr id="10" name="Chart 9">
          <a:extLst>
            <a:ext uri="{FF2B5EF4-FFF2-40B4-BE49-F238E27FC236}">
              <a16:creationId xmlns:a16="http://schemas.microsoft.com/office/drawing/2014/main" id="{19348C0C-5BC9-4A3D-8B66-CB9A091BAD00}"/>
            </a:ext>
            <a:ext uri="{147F2762-F138-4A5C-976F-8EAC2B608ADB}">
              <a16:predDERef xmlns:a16="http://schemas.microsoft.com/office/drawing/2014/main" pred="{550D2451-6CC2-46E5-8808-9A93499AC4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114300</xdr:colOff>
      <xdr:row>20</xdr:row>
      <xdr:rowOff>152401</xdr:rowOff>
    </xdr:from>
    <xdr:to>
      <xdr:col>5</xdr:col>
      <xdr:colOff>295275</xdr:colOff>
      <xdr:row>48</xdr:row>
      <xdr:rowOff>114300</xdr:rowOff>
    </xdr:to>
    <xdr:graphicFrame macro="">
      <xdr:nvGraphicFramePr>
        <xdr:cNvPr id="21" name="Chart 20">
          <a:extLst>
            <a:ext uri="{FF2B5EF4-FFF2-40B4-BE49-F238E27FC236}">
              <a16:creationId xmlns:a16="http://schemas.microsoft.com/office/drawing/2014/main" id="{2E7FB55E-56D6-4203-BF55-1875A1D2D631}"/>
            </a:ext>
            <a:ext uri="{147F2762-F138-4A5C-976F-8EAC2B608ADB}">
              <a16:predDERef xmlns:a16="http://schemas.microsoft.com/office/drawing/2014/main" pred="{19348C0C-5BC9-4A3D-8B66-CB9A091BA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381000</xdr:colOff>
      <xdr:row>20</xdr:row>
      <xdr:rowOff>152400</xdr:rowOff>
    </xdr:from>
    <xdr:to>
      <xdr:col>8</xdr:col>
      <xdr:colOff>161925</xdr:colOff>
      <xdr:row>33</xdr:row>
      <xdr:rowOff>123825</xdr:rowOff>
    </xdr:to>
    <xdr:graphicFrame macro="">
      <xdr:nvGraphicFramePr>
        <xdr:cNvPr id="25" name="Chart 24">
          <a:extLst>
            <a:ext uri="{FF2B5EF4-FFF2-40B4-BE49-F238E27FC236}">
              <a16:creationId xmlns:a16="http://schemas.microsoft.com/office/drawing/2014/main" id="{E278219E-4416-4545-8AD7-45CD9590EEF7}"/>
            </a:ext>
            <a:ext uri="{147F2762-F138-4A5C-976F-8EAC2B608ADB}">
              <a16:predDERef xmlns:a16="http://schemas.microsoft.com/office/drawing/2014/main" pred="{2E7FB55E-56D6-4203-BF55-1875A1D2D6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371475</xdr:colOff>
      <xdr:row>34</xdr:row>
      <xdr:rowOff>28575</xdr:rowOff>
    </xdr:from>
    <xdr:to>
      <xdr:col>8</xdr:col>
      <xdr:colOff>171450</xdr:colOff>
      <xdr:row>48</xdr:row>
      <xdr:rowOff>114300</xdr:rowOff>
    </xdr:to>
    <xdr:graphicFrame macro="">
      <xdr:nvGraphicFramePr>
        <xdr:cNvPr id="26" name="Chart 25">
          <a:extLst>
            <a:ext uri="{FF2B5EF4-FFF2-40B4-BE49-F238E27FC236}">
              <a16:creationId xmlns:a16="http://schemas.microsoft.com/office/drawing/2014/main" id="{25A766A4-42E5-42A3-ACAD-778BBFC6F107}"/>
            </a:ext>
            <a:ext uri="{147F2762-F138-4A5C-976F-8EAC2B608ADB}">
              <a16:predDERef xmlns:a16="http://schemas.microsoft.com/office/drawing/2014/main" pred="{E278219E-4416-4545-8AD7-45CD9590EE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14</xdr:col>
      <xdr:colOff>314324</xdr:colOff>
      <xdr:row>17</xdr:row>
      <xdr:rowOff>85725</xdr:rowOff>
    </xdr:from>
    <xdr:to>
      <xdr:col>24</xdr:col>
      <xdr:colOff>495299</xdr:colOff>
      <xdr:row>33</xdr:row>
      <xdr:rowOff>133350</xdr:rowOff>
    </xdr:to>
    <xdr:graphicFrame macro="">
      <xdr:nvGraphicFramePr>
        <xdr:cNvPr id="27" name="Chart 26">
          <a:extLst>
            <a:ext uri="{FF2B5EF4-FFF2-40B4-BE49-F238E27FC236}">
              <a16:creationId xmlns:a16="http://schemas.microsoft.com/office/drawing/2014/main" id="{D4A835D2-3FCD-4563-907F-A3CAFA8D27C2}"/>
            </a:ext>
            <a:ext uri="{147F2762-F138-4A5C-976F-8EAC2B608ADB}">
              <a16:predDERef xmlns:a16="http://schemas.microsoft.com/office/drawing/2014/main" pred="{25A766A4-42E5-42A3-ACAD-778BBFC6F1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14</xdr:col>
      <xdr:colOff>314324</xdr:colOff>
      <xdr:row>34</xdr:row>
      <xdr:rowOff>28575</xdr:rowOff>
    </xdr:from>
    <xdr:to>
      <xdr:col>24</xdr:col>
      <xdr:colOff>495300</xdr:colOff>
      <xdr:row>48</xdr:row>
      <xdr:rowOff>123825</xdr:rowOff>
    </xdr:to>
    <xdr:graphicFrame macro="">
      <xdr:nvGraphicFramePr>
        <xdr:cNvPr id="28" name="Chart 27">
          <a:extLst>
            <a:ext uri="{FF2B5EF4-FFF2-40B4-BE49-F238E27FC236}">
              <a16:creationId xmlns:a16="http://schemas.microsoft.com/office/drawing/2014/main" id="{70D8971B-4131-4099-9D47-F449C68569ED}"/>
            </a:ext>
            <a:ext uri="{147F2762-F138-4A5C-976F-8EAC2B608ADB}">
              <a16:predDERef xmlns:a16="http://schemas.microsoft.com/office/drawing/2014/main" pred="{D4A835D2-3FCD-4563-907F-A3CAFA8D27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18</xdr:col>
      <xdr:colOff>84667</xdr:colOff>
      <xdr:row>8</xdr:row>
      <xdr:rowOff>0</xdr:rowOff>
    </xdr:from>
    <xdr:to>
      <xdr:col>20</xdr:col>
      <xdr:colOff>485775</xdr:colOff>
      <xdr:row>17</xdr:row>
      <xdr:rowOff>21167</xdr:rowOff>
    </xdr:to>
    <xdr:sp macro="" textlink="">
      <xdr:nvSpPr>
        <xdr:cNvPr id="3" name="Rectangle 2">
          <a:extLst>
            <a:ext uri="{FF2B5EF4-FFF2-40B4-BE49-F238E27FC236}">
              <a16:creationId xmlns:a16="http://schemas.microsoft.com/office/drawing/2014/main" id="{E40212DC-594A-41A8-A75C-D4AAC4CA67CC}"/>
            </a:ext>
          </a:extLst>
        </xdr:cNvPr>
        <xdr:cNvSpPr/>
      </xdr:nvSpPr>
      <xdr:spPr>
        <a:xfrm>
          <a:off x="13768917" y="1270000"/>
          <a:ext cx="1628775" cy="1449917"/>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latin typeface="Maersk Headline" panose="00000500000000000000" pitchFamily="2" charset="0"/>
            </a:rPr>
            <a:t>%</a:t>
          </a:r>
          <a:r>
            <a:rPr lang="en-US" sz="1100" baseline="0">
              <a:solidFill>
                <a:schemeClr val="tx1"/>
              </a:solidFill>
              <a:latin typeface="Maersk Headline" panose="00000500000000000000" pitchFamily="2" charset="0"/>
            </a:rPr>
            <a:t> ENTREGAS PUNTUALES:</a:t>
          </a:r>
          <a:endParaRPr lang="en-US" sz="1100">
            <a:solidFill>
              <a:schemeClr val="tx1"/>
            </a:solidFill>
            <a:latin typeface="Maersk Headline" panose="00000500000000000000" pitchFamily="2" charset="0"/>
          </a:endParaRPr>
        </a:p>
      </xdr:txBody>
    </xdr:sp>
    <xdr:clientData/>
  </xdr:twoCellAnchor>
  <xdr:twoCellAnchor>
    <xdr:from>
      <xdr:col>18</xdr:col>
      <xdr:colOff>120648</xdr:colOff>
      <xdr:row>12</xdr:row>
      <xdr:rowOff>22224</xdr:rowOff>
    </xdr:from>
    <xdr:to>
      <xdr:col>20</xdr:col>
      <xdr:colOff>476250</xdr:colOff>
      <xdr:row>16</xdr:row>
      <xdr:rowOff>152400</xdr:rowOff>
    </xdr:to>
    <xdr:sp macro="" textlink="PIVOTS!S124">
      <xdr:nvSpPr>
        <xdr:cNvPr id="6" name="Rectangle 18">
          <a:extLst>
            <a:ext uri="{FF2B5EF4-FFF2-40B4-BE49-F238E27FC236}">
              <a16:creationId xmlns:a16="http://schemas.microsoft.com/office/drawing/2014/main" id="{950B9B7B-F8FA-4203-B920-042E9E38162A}"/>
            </a:ext>
          </a:extLst>
        </xdr:cNvPr>
        <xdr:cNvSpPr/>
      </xdr:nvSpPr>
      <xdr:spPr>
        <a:xfrm>
          <a:off x="13804898" y="1927224"/>
          <a:ext cx="1583269" cy="765176"/>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FC34ED6F-C98D-4431-96D9-A7CDDA14228D}" type="TxLink">
            <a:rPr lang="en-US" sz="3600" b="1" i="0" u="none" strike="noStrike">
              <a:solidFill>
                <a:srgbClr val="000000"/>
              </a:solidFill>
              <a:latin typeface="Maersk Headline" panose="00000500000000000000" pitchFamily="2" charset="0"/>
              <a:cs typeface="Arial"/>
            </a:rPr>
            <a:pPr algn="ctr"/>
            <a:t>60%</a:t>
          </a:fld>
          <a:endParaRPr lang="en-US" sz="400000" b="1">
            <a:latin typeface="Maersk Headline" panose="00000500000000000000" pitchFamily="2"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238351</xdr:colOff>
      <xdr:row>1</xdr:row>
      <xdr:rowOff>114299</xdr:rowOff>
    </xdr:from>
    <xdr:to>
      <xdr:col>7</xdr:col>
      <xdr:colOff>1636994</xdr:colOff>
      <xdr:row>5</xdr:row>
      <xdr:rowOff>47624</xdr:rowOff>
    </xdr:to>
    <xdr:pic>
      <xdr:nvPicPr>
        <xdr:cNvPr id="3" name="Picture 2">
          <a:extLst>
            <a:ext uri="{FF2B5EF4-FFF2-40B4-BE49-F238E27FC236}">
              <a16:creationId xmlns:a16="http://schemas.microsoft.com/office/drawing/2014/main" id="{3E68C569-6692-450C-9D0A-B87BA31F6C87}"/>
            </a:ext>
          </a:extLst>
        </xdr:cNvPr>
        <xdr:cNvPicPr>
          <a:picLocks noChangeAspect="1"/>
        </xdr:cNvPicPr>
      </xdr:nvPicPr>
      <xdr:blipFill rotWithShape="1">
        <a:blip xmlns:r="http://schemas.openxmlformats.org/officeDocument/2006/relationships" r:embed="rId1"/>
        <a:srcRect l="1" t="36239" r="1323" b="39310"/>
        <a:stretch/>
      </xdr:blipFill>
      <xdr:spPr>
        <a:xfrm>
          <a:off x="3895951" y="276224"/>
          <a:ext cx="2322568" cy="581025"/>
        </a:xfrm>
        <a:prstGeom prst="rect">
          <a:avLst/>
        </a:prstGeom>
      </xdr:spPr>
    </xdr:pic>
    <xdr:clientData/>
  </xdr:twoCellAnchor>
  <xdr:twoCellAnchor>
    <xdr:from>
      <xdr:col>0</xdr:col>
      <xdr:colOff>114298</xdr:colOff>
      <xdr:row>7</xdr:row>
      <xdr:rowOff>152399</xdr:rowOff>
    </xdr:from>
    <xdr:to>
      <xdr:col>8</xdr:col>
      <xdr:colOff>152399</xdr:colOff>
      <xdr:row>20</xdr:row>
      <xdr:rowOff>57149</xdr:rowOff>
    </xdr:to>
    <xdr:graphicFrame macro="">
      <xdr:nvGraphicFramePr>
        <xdr:cNvPr id="8" name="Chart 7">
          <a:extLst>
            <a:ext uri="{FF2B5EF4-FFF2-40B4-BE49-F238E27FC236}">
              <a16:creationId xmlns:a16="http://schemas.microsoft.com/office/drawing/2014/main" id="{759CE973-787D-47B8-B53D-AD97E18F6322}"/>
            </a:ext>
            <a:ext uri="{147F2762-F138-4A5C-976F-8EAC2B608ADB}">
              <a16:predDERef xmlns:a16="http://schemas.microsoft.com/office/drawing/2014/main" pred="{3E68C569-6692-450C-9D0A-B87BA31F6C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114300</xdr:colOff>
      <xdr:row>20</xdr:row>
      <xdr:rowOff>152400</xdr:rowOff>
    </xdr:from>
    <xdr:to>
      <xdr:col>5</xdr:col>
      <xdr:colOff>285750</xdr:colOff>
      <xdr:row>48</xdr:row>
      <xdr:rowOff>104776</xdr:rowOff>
    </xdr:to>
    <xdr:graphicFrame macro="">
      <xdr:nvGraphicFramePr>
        <xdr:cNvPr id="10" name="Chart 9">
          <a:extLst>
            <a:ext uri="{FF2B5EF4-FFF2-40B4-BE49-F238E27FC236}">
              <a16:creationId xmlns:a16="http://schemas.microsoft.com/office/drawing/2014/main" id="{BE9E98FA-C0E2-4620-B498-E5123A587FE4}"/>
            </a:ext>
            <a:ext uri="{147F2762-F138-4A5C-976F-8EAC2B608ADB}">
              <a16:predDERef xmlns:a16="http://schemas.microsoft.com/office/drawing/2014/main" pred="{759CE973-787D-47B8-B53D-AD97E18F63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247650</xdr:colOff>
      <xdr:row>34</xdr:row>
      <xdr:rowOff>38100</xdr:rowOff>
    </xdr:from>
    <xdr:to>
      <xdr:col>14</xdr:col>
      <xdr:colOff>228601</xdr:colOff>
      <xdr:row>48</xdr:row>
      <xdr:rowOff>114300</xdr:rowOff>
    </xdr:to>
    <xdr:graphicFrame macro="">
      <xdr:nvGraphicFramePr>
        <xdr:cNvPr id="12" name="Chart 11">
          <a:extLst>
            <a:ext uri="{FF2B5EF4-FFF2-40B4-BE49-F238E27FC236}">
              <a16:creationId xmlns:a16="http://schemas.microsoft.com/office/drawing/2014/main" id="{3FB6023F-6154-487D-900C-C7A850C480B7}"/>
            </a:ext>
            <a:ext uri="{147F2762-F138-4A5C-976F-8EAC2B608ADB}">
              <a16:predDERef xmlns:a16="http://schemas.microsoft.com/office/drawing/2014/main" pred="{BE9E98FA-C0E2-4620-B498-E5123A587F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371474</xdr:colOff>
      <xdr:row>34</xdr:row>
      <xdr:rowOff>47624</xdr:rowOff>
    </xdr:from>
    <xdr:to>
      <xdr:col>8</xdr:col>
      <xdr:colOff>161925</xdr:colOff>
      <xdr:row>48</xdr:row>
      <xdr:rowOff>114299</xdr:rowOff>
    </xdr:to>
    <xdr:graphicFrame macro="">
      <xdr:nvGraphicFramePr>
        <xdr:cNvPr id="13" name="Chart 12">
          <a:extLst>
            <a:ext uri="{FF2B5EF4-FFF2-40B4-BE49-F238E27FC236}">
              <a16:creationId xmlns:a16="http://schemas.microsoft.com/office/drawing/2014/main" id="{DF86B700-4C31-420D-A6B3-C887E1EAFFD5}"/>
            </a:ext>
            <a:ext uri="{147F2762-F138-4A5C-976F-8EAC2B608ADB}">
              <a16:predDERef xmlns:a16="http://schemas.microsoft.com/office/drawing/2014/main" pred="{3FB6023F-6154-487D-900C-C7A850C480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314325</xdr:colOff>
      <xdr:row>17</xdr:row>
      <xdr:rowOff>85725</xdr:rowOff>
    </xdr:from>
    <xdr:to>
      <xdr:col>24</xdr:col>
      <xdr:colOff>504824</xdr:colOff>
      <xdr:row>33</xdr:row>
      <xdr:rowOff>142875</xdr:rowOff>
    </xdr:to>
    <xdr:graphicFrame macro="">
      <xdr:nvGraphicFramePr>
        <xdr:cNvPr id="16" name="Chart 15">
          <a:extLst>
            <a:ext uri="{FF2B5EF4-FFF2-40B4-BE49-F238E27FC236}">
              <a16:creationId xmlns:a16="http://schemas.microsoft.com/office/drawing/2014/main" id="{9267A97B-713A-4FFE-A6E6-334555C34F05}"/>
            </a:ext>
            <a:ext uri="{147F2762-F138-4A5C-976F-8EAC2B608ADB}">
              <a16:predDERef xmlns:a16="http://schemas.microsoft.com/office/drawing/2014/main" pred="{DF86B700-4C31-420D-A6B3-C887E1EAFF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1406102</xdr:colOff>
      <xdr:row>4</xdr:row>
      <xdr:rowOff>142874</xdr:rowOff>
    </xdr:from>
    <xdr:to>
      <xdr:col>8</xdr:col>
      <xdr:colOff>935928</xdr:colOff>
      <xdr:row>7</xdr:row>
      <xdr:rowOff>28574</xdr:rowOff>
    </xdr:to>
    <xdr:pic>
      <xdr:nvPicPr>
        <xdr:cNvPr id="17" name="Graphic 8">
          <a:extLst>
            <a:ext uri="{FF2B5EF4-FFF2-40B4-BE49-F238E27FC236}">
              <a16:creationId xmlns:a16="http://schemas.microsoft.com/office/drawing/2014/main" id="{C0CFEA6C-D768-462E-9274-8542521BD147}"/>
            </a:ext>
            <a:ext uri="{147F2762-F138-4A5C-976F-8EAC2B608ADB}">
              <a16:predDERef xmlns:a16="http://schemas.microsoft.com/office/drawing/2014/main" pred="{7A61CA30-C84D-4D8D-A57C-0829F74B75DC}"/>
            </a:ext>
          </a:extLst>
        </xdr:cNvPr>
        <xdr:cNvPicPr>
          <a:picLocks noChangeAspect="1"/>
        </xdr:cNvPicPr>
      </xdr:nvPicPr>
      <xdr:blipFill>
        <a:blip xmlns:r="http://schemas.openxmlformats.org/officeDocument/2006/relationships" r:embed="rId7"/>
        <a:stretch>
          <a:fillRect/>
        </a:stretch>
      </xdr:blipFill>
      <xdr:spPr>
        <a:xfrm>
          <a:off x="5987627" y="790574"/>
          <a:ext cx="1311001" cy="371475"/>
        </a:xfrm>
        <a:prstGeom prst="rect">
          <a:avLst/>
        </a:prstGeom>
      </xdr:spPr>
    </xdr:pic>
    <xdr:clientData/>
  </xdr:twoCellAnchor>
  <xdr:twoCellAnchor>
    <xdr:from>
      <xdr:col>14</xdr:col>
      <xdr:colOff>314325</xdr:colOff>
      <xdr:row>34</xdr:row>
      <xdr:rowOff>38100</xdr:rowOff>
    </xdr:from>
    <xdr:to>
      <xdr:col>24</xdr:col>
      <xdr:colOff>504825</xdr:colOff>
      <xdr:row>48</xdr:row>
      <xdr:rowOff>104775</xdr:rowOff>
    </xdr:to>
    <xdr:graphicFrame macro="">
      <xdr:nvGraphicFramePr>
        <xdr:cNvPr id="20" name="Chart 19">
          <a:extLst>
            <a:ext uri="{FF2B5EF4-FFF2-40B4-BE49-F238E27FC236}">
              <a16:creationId xmlns:a16="http://schemas.microsoft.com/office/drawing/2014/main" id="{5A28CF7B-13FB-43C8-8827-823A80394473}"/>
            </a:ext>
            <a:ext uri="{147F2762-F138-4A5C-976F-8EAC2B608ADB}">
              <a16:predDERef xmlns:a16="http://schemas.microsoft.com/office/drawing/2014/main" pred="{C0CFEA6C-D768-462E-9274-8542521BD1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257175</xdr:colOff>
      <xdr:row>7</xdr:row>
      <xdr:rowOff>152399</xdr:rowOff>
    </xdr:from>
    <xdr:to>
      <xdr:col>9</xdr:col>
      <xdr:colOff>104775</xdr:colOff>
      <xdr:row>17</xdr:row>
      <xdr:rowOff>28574</xdr:rowOff>
    </xdr:to>
    <xdr:sp macro="" textlink="">
      <xdr:nvSpPr>
        <xdr:cNvPr id="21" name="Rectangle 20">
          <a:extLst>
            <a:ext uri="{FF2B5EF4-FFF2-40B4-BE49-F238E27FC236}">
              <a16:creationId xmlns:a16="http://schemas.microsoft.com/office/drawing/2014/main" id="{4D5547D6-99A5-4966-909F-02106815D555}"/>
            </a:ext>
          </a:extLst>
        </xdr:cNvPr>
        <xdr:cNvSpPr/>
      </xdr:nvSpPr>
      <xdr:spPr>
        <a:xfrm>
          <a:off x="6619875" y="1285874"/>
          <a:ext cx="1628775" cy="1495425"/>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latin typeface="Maersk Headline" panose="00000500000000000000" pitchFamily="2" charset="0"/>
            </a:rPr>
            <a:t>TOTAL</a:t>
          </a:r>
          <a:r>
            <a:rPr lang="en-US" sz="1100" baseline="0">
              <a:solidFill>
                <a:schemeClr val="tx1"/>
              </a:solidFill>
              <a:latin typeface="Maersk Headline" panose="00000500000000000000" pitchFamily="2" charset="0"/>
            </a:rPr>
            <a:t> CNTS entregados:</a:t>
          </a:r>
          <a:r>
            <a:rPr lang="en-US" sz="1100"/>
            <a:t> </a:t>
          </a:r>
        </a:p>
      </xdr:txBody>
    </xdr:sp>
    <xdr:clientData/>
  </xdr:twoCellAnchor>
  <xdr:twoCellAnchor>
    <xdr:from>
      <xdr:col>9</xdr:col>
      <xdr:colOff>200025</xdr:colOff>
      <xdr:row>7</xdr:row>
      <xdr:rowOff>142874</xdr:rowOff>
    </xdr:from>
    <xdr:to>
      <xdr:col>12</xdr:col>
      <xdr:colOff>0</xdr:colOff>
      <xdr:row>17</xdr:row>
      <xdr:rowOff>19049</xdr:rowOff>
    </xdr:to>
    <xdr:sp macro="" textlink="">
      <xdr:nvSpPr>
        <xdr:cNvPr id="22" name="Rectangle 21">
          <a:extLst>
            <a:ext uri="{FF2B5EF4-FFF2-40B4-BE49-F238E27FC236}">
              <a16:creationId xmlns:a16="http://schemas.microsoft.com/office/drawing/2014/main" id="{D50C0854-2760-4E3D-846C-09F098B3DB51}"/>
            </a:ext>
          </a:extLst>
        </xdr:cNvPr>
        <xdr:cNvSpPr/>
      </xdr:nvSpPr>
      <xdr:spPr>
        <a:xfrm>
          <a:off x="8343900" y="1276349"/>
          <a:ext cx="1628775" cy="1495425"/>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latin typeface="Maersk Headline" panose="00000500000000000000" pitchFamily="2" charset="0"/>
            </a:rPr>
            <a:t>Media</a:t>
          </a:r>
          <a:r>
            <a:rPr lang="en-US" sz="1100" baseline="0">
              <a:solidFill>
                <a:schemeClr val="tx1"/>
              </a:solidFill>
              <a:latin typeface="Maersk Headline" panose="00000500000000000000" pitchFamily="2" charset="0"/>
            </a:rPr>
            <a:t> PUNTUALIDAD:</a:t>
          </a:r>
          <a:endParaRPr lang="en-US" sz="1100">
            <a:solidFill>
              <a:schemeClr val="tx1"/>
            </a:solidFill>
            <a:latin typeface="Maersk Headline" panose="00000500000000000000" pitchFamily="2" charset="0"/>
          </a:endParaRPr>
        </a:p>
      </xdr:txBody>
    </xdr:sp>
    <xdr:clientData/>
  </xdr:twoCellAnchor>
  <xdr:twoCellAnchor>
    <xdr:from>
      <xdr:col>12</xdr:col>
      <xdr:colOff>85725</xdr:colOff>
      <xdr:row>7</xdr:row>
      <xdr:rowOff>152399</xdr:rowOff>
    </xdr:from>
    <xdr:to>
      <xdr:col>14</xdr:col>
      <xdr:colOff>495300</xdr:colOff>
      <xdr:row>17</xdr:row>
      <xdr:rowOff>28574</xdr:rowOff>
    </xdr:to>
    <xdr:sp macro="" textlink="">
      <xdr:nvSpPr>
        <xdr:cNvPr id="23" name="Rectangle 22">
          <a:extLst>
            <a:ext uri="{FF2B5EF4-FFF2-40B4-BE49-F238E27FC236}">
              <a16:creationId xmlns:a16="http://schemas.microsoft.com/office/drawing/2014/main" id="{A92A0E55-81A9-43C4-86E0-50071515ED28}"/>
            </a:ext>
          </a:extLst>
        </xdr:cNvPr>
        <xdr:cNvSpPr/>
      </xdr:nvSpPr>
      <xdr:spPr>
        <a:xfrm>
          <a:off x="10058400" y="1285874"/>
          <a:ext cx="1628775" cy="1495425"/>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latin typeface="Maersk Headline" panose="00000500000000000000" pitchFamily="2" charset="0"/>
            </a:rPr>
            <a:t>%</a:t>
          </a:r>
          <a:r>
            <a:rPr lang="en-US" sz="1100" baseline="0">
              <a:solidFill>
                <a:schemeClr val="tx1"/>
              </a:solidFill>
              <a:latin typeface="Maersk Headline" panose="00000500000000000000" pitchFamily="2" charset="0"/>
            </a:rPr>
            <a:t> TOTAL DISPONIBLES EN -72H:</a:t>
          </a:r>
          <a:endParaRPr lang="en-US" sz="1100">
            <a:solidFill>
              <a:schemeClr val="tx1"/>
            </a:solidFill>
            <a:latin typeface="Maersk Headline" panose="00000500000000000000" pitchFamily="2" charset="0"/>
          </a:endParaRPr>
        </a:p>
      </xdr:txBody>
    </xdr:sp>
    <xdr:clientData/>
  </xdr:twoCellAnchor>
  <xdr:twoCellAnchor>
    <xdr:from>
      <xdr:col>14</xdr:col>
      <xdr:colOff>581024</xdr:colOff>
      <xdr:row>7</xdr:row>
      <xdr:rowOff>152399</xdr:rowOff>
    </xdr:from>
    <xdr:to>
      <xdr:col>17</xdr:col>
      <xdr:colOff>514349</xdr:colOff>
      <xdr:row>17</xdr:row>
      <xdr:rowOff>28574</xdr:rowOff>
    </xdr:to>
    <xdr:sp macro="" textlink="">
      <xdr:nvSpPr>
        <xdr:cNvPr id="24" name="Rectangle 23">
          <a:extLst>
            <a:ext uri="{FF2B5EF4-FFF2-40B4-BE49-F238E27FC236}">
              <a16:creationId xmlns:a16="http://schemas.microsoft.com/office/drawing/2014/main" id="{C50A90F4-C84E-4B3E-80FB-549C1036C582}"/>
            </a:ext>
          </a:extLst>
        </xdr:cNvPr>
        <xdr:cNvSpPr/>
      </xdr:nvSpPr>
      <xdr:spPr>
        <a:xfrm>
          <a:off x="11772899" y="1285874"/>
          <a:ext cx="1762125" cy="1495425"/>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latin typeface="Maersk Headline" panose="00000500000000000000" pitchFamily="2" charset="0"/>
            </a:rPr>
            <a:t>MEDIA ATA A DESCARGA:</a:t>
          </a:r>
        </a:p>
      </xdr:txBody>
    </xdr:sp>
    <xdr:clientData/>
  </xdr:twoCellAnchor>
  <xdr:twoCellAnchor>
    <xdr:from>
      <xdr:col>8</xdr:col>
      <xdr:colOff>504825</xdr:colOff>
      <xdr:row>12</xdr:row>
      <xdr:rowOff>28575</xdr:rowOff>
    </xdr:from>
    <xdr:to>
      <xdr:col>9</xdr:col>
      <xdr:colOff>0</xdr:colOff>
      <xdr:row>16</xdr:row>
      <xdr:rowOff>76200</xdr:rowOff>
    </xdr:to>
    <xdr:sp macro="" textlink="PIVOTS!C5">
      <xdr:nvSpPr>
        <xdr:cNvPr id="25" name="Rectangle 24">
          <a:extLst>
            <a:ext uri="{FF2B5EF4-FFF2-40B4-BE49-F238E27FC236}">
              <a16:creationId xmlns:a16="http://schemas.microsoft.com/office/drawing/2014/main" id="{466C7AC5-AC03-416B-B4A0-1C3EFFCB3941}"/>
            </a:ext>
          </a:extLst>
        </xdr:cNvPr>
        <xdr:cNvSpPr/>
      </xdr:nvSpPr>
      <xdr:spPr>
        <a:xfrm>
          <a:off x="6867525" y="1971675"/>
          <a:ext cx="1276350" cy="6953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C956B431-47F0-40AB-A47F-C54C053B09C8}" type="TxLink">
            <a:rPr lang="en-US" sz="3600" b="1" i="0" u="none" strike="noStrike">
              <a:solidFill>
                <a:srgbClr val="000000"/>
              </a:solidFill>
              <a:latin typeface="Maersk Headline"/>
            </a:rPr>
            <a:pPr algn="l"/>
            <a:t>257</a:t>
          </a:fld>
          <a:endParaRPr lang="en-US" sz="4400" b="1"/>
        </a:p>
      </xdr:txBody>
    </xdr:sp>
    <xdr:clientData/>
  </xdr:twoCellAnchor>
  <xdr:twoCellAnchor>
    <xdr:from>
      <xdr:col>15</xdr:col>
      <xdr:colOff>114299</xdr:colOff>
      <xdr:row>12</xdr:row>
      <xdr:rowOff>19050</xdr:rowOff>
    </xdr:from>
    <xdr:to>
      <xdr:col>17</xdr:col>
      <xdr:colOff>504824</xdr:colOff>
      <xdr:row>16</xdr:row>
      <xdr:rowOff>142875</xdr:rowOff>
    </xdr:to>
    <xdr:sp macro="" textlink="PIVOTS!S18">
      <xdr:nvSpPr>
        <xdr:cNvPr id="26" name="Rectangle 25">
          <a:extLst>
            <a:ext uri="{FF2B5EF4-FFF2-40B4-BE49-F238E27FC236}">
              <a16:creationId xmlns:a16="http://schemas.microsoft.com/office/drawing/2014/main" id="{1D0B8548-38A9-487C-BAB6-F38DCB30DB6E}"/>
            </a:ext>
          </a:extLst>
        </xdr:cNvPr>
        <xdr:cNvSpPr/>
      </xdr:nvSpPr>
      <xdr:spPr>
        <a:xfrm>
          <a:off x="11915774" y="1962150"/>
          <a:ext cx="1609725" cy="771525"/>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C86FB8EE-4C0F-493A-93EF-F0960FF29D82}" type="TxLink">
            <a:rPr lang="en-US" sz="3600" b="1" i="0" u="none" strike="noStrike">
              <a:solidFill>
                <a:srgbClr val="000000"/>
              </a:solidFill>
              <a:latin typeface="Maersk Headline" panose="00000500000000000000" pitchFamily="2" charset="0"/>
              <a:cs typeface="Arial"/>
            </a:rPr>
            <a:pPr algn="l"/>
            <a:t>103:37</a:t>
          </a:fld>
          <a:endParaRPr lang="en-US" sz="4400" b="1">
            <a:latin typeface="Maersk Headline" panose="00000500000000000000" pitchFamily="2" charset="0"/>
          </a:endParaRPr>
        </a:p>
      </xdr:txBody>
    </xdr:sp>
    <xdr:clientData/>
  </xdr:twoCellAnchor>
  <xdr:twoCellAnchor>
    <xdr:from>
      <xdr:col>9</xdr:col>
      <xdr:colOff>323849</xdr:colOff>
      <xdr:row>12</xdr:row>
      <xdr:rowOff>19050</xdr:rowOff>
    </xdr:from>
    <xdr:to>
      <xdr:col>11</xdr:col>
      <xdr:colOff>561974</xdr:colOff>
      <xdr:row>16</xdr:row>
      <xdr:rowOff>123825</xdr:rowOff>
    </xdr:to>
    <xdr:sp macro="" textlink="PIVOTS!G18">
      <xdr:nvSpPr>
        <xdr:cNvPr id="27" name="Rectangle 26">
          <a:extLst>
            <a:ext uri="{FF2B5EF4-FFF2-40B4-BE49-F238E27FC236}">
              <a16:creationId xmlns:a16="http://schemas.microsoft.com/office/drawing/2014/main" id="{912AC57C-4E6B-401C-AB60-79732E51F2F4}"/>
            </a:ext>
          </a:extLst>
        </xdr:cNvPr>
        <xdr:cNvSpPr/>
      </xdr:nvSpPr>
      <xdr:spPr>
        <a:xfrm>
          <a:off x="8467724" y="1962150"/>
          <a:ext cx="1457325" cy="752475"/>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6928C702-4612-42DC-BE9E-59395838452E}" type="TxLink">
            <a:rPr lang="en-US" sz="3600" b="1" i="0" u="none" strike="noStrike">
              <a:solidFill>
                <a:srgbClr val="000000"/>
              </a:solidFill>
              <a:latin typeface="Maersk Headline"/>
            </a:rPr>
            <a:pPr algn="l"/>
            <a:t>03:25</a:t>
          </a:fld>
          <a:endParaRPr lang="en-US" sz="4400" b="1"/>
        </a:p>
      </xdr:txBody>
    </xdr:sp>
    <xdr:clientData/>
  </xdr:twoCellAnchor>
  <xdr:twoCellAnchor>
    <xdr:from>
      <xdr:col>12</xdr:col>
      <xdr:colOff>114300</xdr:colOff>
      <xdr:row>12</xdr:row>
      <xdr:rowOff>19049</xdr:rowOff>
    </xdr:from>
    <xdr:to>
      <xdr:col>14</xdr:col>
      <xdr:colOff>476250</xdr:colOff>
      <xdr:row>16</xdr:row>
      <xdr:rowOff>9524</xdr:rowOff>
    </xdr:to>
    <xdr:sp macro="" textlink="PIVOTS!L18">
      <xdr:nvSpPr>
        <xdr:cNvPr id="28" name="Rectangle 27">
          <a:extLst>
            <a:ext uri="{FF2B5EF4-FFF2-40B4-BE49-F238E27FC236}">
              <a16:creationId xmlns:a16="http://schemas.microsoft.com/office/drawing/2014/main" id="{FE6668BB-EC32-4B8F-9B71-D6AB18204981}"/>
            </a:ext>
          </a:extLst>
        </xdr:cNvPr>
        <xdr:cNvSpPr/>
      </xdr:nvSpPr>
      <xdr:spPr>
        <a:xfrm>
          <a:off x="10086975" y="1962149"/>
          <a:ext cx="1581150" cy="638175"/>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19C7DEDE-8F81-40B5-B0AA-30A2CFBD25CE}" type="TxLink">
            <a:rPr lang="en-US" sz="3600" b="1" i="0" u="none" strike="noStrike">
              <a:solidFill>
                <a:srgbClr val="000000"/>
              </a:solidFill>
              <a:latin typeface="Maersk Headline"/>
              <a:cs typeface="Arial"/>
            </a:rPr>
            <a:pPr algn="ctr"/>
            <a:t>100%</a:t>
          </a:fld>
          <a:endParaRPr lang="en-US" sz="16600" b="1">
            <a:latin typeface="Maersk Headline" panose="00000500000000000000" pitchFamily="2" charset="0"/>
          </a:endParaRPr>
        </a:p>
      </xdr:txBody>
    </xdr:sp>
    <xdr:clientData/>
  </xdr:twoCellAnchor>
  <xdr:twoCellAnchor editAs="oneCell">
    <xdr:from>
      <xdr:col>8</xdr:col>
      <xdr:colOff>999067</xdr:colOff>
      <xdr:row>0</xdr:row>
      <xdr:rowOff>117476</xdr:rowOff>
    </xdr:from>
    <xdr:to>
      <xdr:col>24</xdr:col>
      <xdr:colOff>465668</xdr:colOff>
      <xdr:row>7</xdr:row>
      <xdr:rowOff>101601</xdr:rowOff>
    </xdr:to>
    <mc:AlternateContent xmlns:mc="http://schemas.openxmlformats.org/markup-compatibility/2006" xmlns:tsle="http://schemas.microsoft.com/office/drawing/2012/timeslicer">
      <mc:Choice Requires="tsle">
        <xdr:graphicFrame macro="">
          <xdr:nvGraphicFramePr>
            <xdr:cNvPr id="18" name="TRUCK SHOW UP">
              <a:extLst>
                <a:ext uri="{FF2B5EF4-FFF2-40B4-BE49-F238E27FC236}">
                  <a16:creationId xmlns:a16="http://schemas.microsoft.com/office/drawing/2014/main" id="{F3F5D416-D53D-4366-88BA-30F220381941}"/>
                </a:ext>
              </a:extLst>
            </xdr:cNvPr>
            <xdr:cNvGraphicFramePr/>
          </xdr:nvGraphicFramePr>
          <xdr:xfrm>
            <a:off x="0" y="0"/>
            <a:ext cx="0" cy="0"/>
          </xdr:xfrm>
          <a:graphic>
            <a:graphicData uri="http://schemas.microsoft.com/office/drawing/2012/timeslicer">
              <tsle:timeslicer name="TRUCK SHOW UP"/>
            </a:graphicData>
          </a:graphic>
        </xdr:graphicFrame>
      </mc:Choice>
      <mc:Fallback xmlns="">
        <xdr:sp macro="" textlink="">
          <xdr:nvSpPr>
            <xdr:cNvPr id="0" name=""/>
            <xdr:cNvSpPr>
              <a:spLocks noTextEdit="1"/>
            </xdr:cNvSpPr>
          </xdr:nvSpPr>
          <xdr:spPr>
            <a:xfrm>
              <a:off x="7380817" y="117476"/>
              <a:ext cx="10452101" cy="1101725"/>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5</xdr:col>
      <xdr:colOff>342899</xdr:colOff>
      <xdr:row>20</xdr:row>
      <xdr:rowOff>152401</xdr:rowOff>
    </xdr:from>
    <xdr:to>
      <xdr:col>8</xdr:col>
      <xdr:colOff>161924</xdr:colOff>
      <xdr:row>33</xdr:row>
      <xdr:rowOff>152400</xdr:rowOff>
    </xdr:to>
    <xdr:graphicFrame macro="">
      <xdr:nvGraphicFramePr>
        <xdr:cNvPr id="29" name="Chart 28">
          <a:extLst>
            <a:ext uri="{FF2B5EF4-FFF2-40B4-BE49-F238E27FC236}">
              <a16:creationId xmlns:a16="http://schemas.microsoft.com/office/drawing/2014/main" id="{1CACADE0-231D-447E-9291-4B3CEE71DAF2}"/>
            </a:ext>
            <a:ext uri="{147F2762-F138-4A5C-976F-8EAC2B608ADB}">
              <a16:predDERef xmlns:a16="http://schemas.microsoft.com/office/drawing/2014/main" pred="{F3F5D416-D53D-4366-88BA-30F2203819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0</xdr:col>
      <xdr:colOff>180975</xdr:colOff>
      <xdr:row>0</xdr:row>
      <xdr:rowOff>133350</xdr:rowOff>
    </xdr:from>
    <xdr:to>
      <xdr:col>6</xdr:col>
      <xdr:colOff>15875</xdr:colOff>
      <xdr:row>5</xdr:row>
      <xdr:rowOff>126365</xdr:rowOff>
    </xdr:to>
    <xdr:pic macro="[0]!Refresh_LEFTIES_Pivots">
      <xdr:nvPicPr>
        <xdr:cNvPr id="32" name="Graphic 31">
          <a:extLst>
            <a:ext uri="{FF2B5EF4-FFF2-40B4-BE49-F238E27FC236}">
              <a16:creationId xmlns:a16="http://schemas.microsoft.com/office/drawing/2014/main" id="{1B338030-2E76-4505-9877-E8DC08DD8CCB}"/>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80975" y="133350"/>
          <a:ext cx="3492500" cy="796290"/>
        </a:xfrm>
        <a:prstGeom prst="rect">
          <a:avLst/>
        </a:prstGeom>
      </xdr:spPr>
    </xdr:pic>
    <xdr:clientData/>
  </xdr:twoCellAnchor>
  <xdr:twoCellAnchor>
    <xdr:from>
      <xdr:col>8</xdr:col>
      <xdr:colOff>266699</xdr:colOff>
      <xdr:row>17</xdr:row>
      <xdr:rowOff>85725</xdr:rowOff>
    </xdr:from>
    <xdr:to>
      <xdr:col>14</xdr:col>
      <xdr:colOff>228599</xdr:colOff>
      <xdr:row>33</xdr:row>
      <xdr:rowOff>142875</xdr:rowOff>
    </xdr:to>
    <xdr:graphicFrame macro="">
      <xdr:nvGraphicFramePr>
        <xdr:cNvPr id="4" name="Chart 3">
          <a:extLst>
            <a:ext uri="{FF2B5EF4-FFF2-40B4-BE49-F238E27FC236}">
              <a16:creationId xmlns:a16="http://schemas.microsoft.com/office/drawing/2014/main" id="{CAE3E6F1-179F-4728-A2E7-BE2F1D93002D}"/>
            </a:ext>
            <a:ext uri="{147F2762-F138-4A5C-976F-8EAC2B608ADB}">
              <a16:predDERef xmlns:a16="http://schemas.microsoft.com/office/drawing/2014/main" pred="{1B338030-2E76-4505-9877-E8DC08DD8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24</xdr:col>
      <xdr:colOff>550333</xdr:colOff>
      <xdr:row>0</xdr:row>
      <xdr:rowOff>116417</xdr:rowOff>
    </xdr:from>
    <xdr:to>
      <xdr:col>27</xdr:col>
      <xdr:colOff>348191</xdr:colOff>
      <xdr:row>7</xdr:row>
      <xdr:rowOff>105833</xdr:rowOff>
    </xdr:to>
    <mc:AlternateContent xmlns:mc="http://schemas.openxmlformats.org/markup-compatibility/2006" xmlns:a14="http://schemas.microsoft.com/office/drawing/2010/main">
      <mc:Choice Requires="a14">
        <xdr:graphicFrame macro="">
          <xdr:nvGraphicFramePr>
            <xdr:cNvPr id="2" name="WAREHOUSE 1">
              <a:extLst>
                <a:ext uri="{FF2B5EF4-FFF2-40B4-BE49-F238E27FC236}">
                  <a16:creationId xmlns:a16="http://schemas.microsoft.com/office/drawing/2014/main" id="{C2F27AB8-C92E-44B4-B358-98F6A7E05C85}"/>
                </a:ext>
              </a:extLst>
            </xdr:cNvPr>
            <xdr:cNvGraphicFramePr/>
          </xdr:nvGraphicFramePr>
          <xdr:xfrm>
            <a:off x="0" y="0"/>
            <a:ext cx="0" cy="0"/>
          </xdr:xfrm>
          <a:graphic>
            <a:graphicData uri="http://schemas.microsoft.com/office/drawing/2010/slicer">
              <sle:slicer xmlns:sle="http://schemas.microsoft.com/office/drawing/2010/slicer" name="WAREHOUSE 1"/>
            </a:graphicData>
          </a:graphic>
        </xdr:graphicFrame>
      </mc:Choice>
      <mc:Fallback xmlns="">
        <xdr:sp macro="" textlink="">
          <xdr:nvSpPr>
            <xdr:cNvPr id="0" name=""/>
            <xdr:cNvSpPr>
              <a:spLocks noTextEdit="1"/>
            </xdr:cNvSpPr>
          </xdr:nvSpPr>
          <xdr:spPr>
            <a:xfrm>
              <a:off x="17917583" y="116417"/>
              <a:ext cx="1639358" cy="11006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600075</xdr:colOff>
      <xdr:row>7</xdr:row>
      <xdr:rowOff>152400</xdr:rowOff>
    </xdr:from>
    <xdr:to>
      <xdr:col>20</xdr:col>
      <xdr:colOff>400050</xdr:colOff>
      <xdr:row>17</xdr:row>
      <xdr:rowOff>28575</xdr:rowOff>
    </xdr:to>
    <xdr:sp macro="" textlink="">
      <xdr:nvSpPr>
        <xdr:cNvPr id="5" name="Rectangle 4">
          <a:extLst>
            <a:ext uri="{FF2B5EF4-FFF2-40B4-BE49-F238E27FC236}">
              <a16:creationId xmlns:a16="http://schemas.microsoft.com/office/drawing/2014/main" id="{6E2656B1-662B-49D0-804C-BF54CCC8D1D3}"/>
            </a:ext>
          </a:extLst>
        </xdr:cNvPr>
        <xdr:cNvSpPr/>
      </xdr:nvSpPr>
      <xdr:spPr>
        <a:xfrm>
          <a:off x="13620750" y="1285875"/>
          <a:ext cx="1628775" cy="1495425"/>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latin typeface="Maersk Headline" panose="00000500000000000000" pitchFamily="2" charset="0"/>
            </a:rPr>
            <a:t>%</a:t>
          </a:r>
          <a:r>
            <a:rPr lang="en-US" sz="1100" baseline="0">
              <a:solidFill>
                <a:schemeClr val="tx1"/>
              </a:solidFill>
              <a:latin typeface="Maersk Headline" panose="00000500000000000000" pitchFamily="2" charset="0"/>
            </a:rPr>
            <a:t> ENTREGAS PUNTUALES:</a:t>
          </a:r>
          <a:endParaRPr lang="en-US" sz="1100">
            <a:solidFill>
              <a:schemeClr val="tx1"/>
            </a:solidFill>
            <a:latin typeface="Maersk Headline" panose="00000500000000000000" pitchFamily="2" charset="0"/>
          </a:endParaRPr>
        </a:p>
      </xdr:txBody>
    </xdr:sp>
    <xdr:clientData/>
  </xdr:twoCellAnchor>
  <xdr:twoCellAnchor>
    <xdr:from>
      <xdr:col>18</xdr:col>
      <xdr:colOff>0</xdr:colOff>
      <xdr:row>12</xdr:row>
      <xdr:rowOff>0</xdr:rowOff>
    </xdr:from>
    <xdr:to>
      <xdr:col>20</xdr:col>
      <xdr:colOff>361950</xdr:colOff>
      <xdr:row>15</xdr:row>
      <xdr:rowOff>152400</xdr:rowOff>
    </xdr:to>
    <xdr:sp macro="" textlink="PIVOTS!L42">
      <xdr:nvSpPr>
        <xdr:cNvPr id="6" name="Rectangle 5">
          <a:extLst>
            <a:ext uri="{FF2B5EF4-FFF2-40B4-BE49-F238E27FC236}">
              <a16:creationId xmlns:a16="http://schemas.microsoft.com/office/drawing/2014/main" id="{BB072EA6-1593-44B9-A38A-304413754117}"/>
            </a:ext>
          </a:extLst>
        </xdr:cNvPr>
        <xdr:cNvSpPr/>
      </xdr:nvSpPr>
      <xdr:spPr>
        <a:xfrm>
          <a:off x="13630275" y="1943100"/>
          <a:ext cx="1581150" cy="638175"/>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FC0AEA30-E9F7-49E0-9F4E-75B82ADCF09A}" type="TxLink">
            <a:rPr lang="en-US" sz="3600" b="1" i="0" u="none" strike="noStrike">
              <a:solidFill>
                <a:srgbClr val="000000"/>
              </a:solidFill>
              <a:latin typeface="Maersk Headline" panose="00000500000000000000" pitchFamily="2" charset="0"/>
              <a:cs typeface="Arial"/>
            </a:rPr>
            <a:pPr algn="ctr"/>
            <a:t>73%</a:t>
          </a:fld>
          <a:endParaRPr lang="en-US" sz="123400" b="1">
            <a:latin typeface="Maersk Headline" panose="00000500000000000000" pitchFamily="2" charset="0"/>
          </a:endParaRPr>
        </a:p>
      </xdr:txBody>
    </xdr:sp>
    <xdr:clientData/>
  </xdr:twoCellAnchor>
  <xdr:twoCellAnchor>
    <xdr:from>
      <xdr:col>20</xdr:col>
      <xdr:colOff>486833</xdr:colOff>
      <xdr:row>8</xdr:row>
      <xdr:rowOff>0</xdr:rowOff>
    </xdr:from>
    <xdr:to>
      <xdr:col>24</xdr:col>
      <xdr:colOff>476250</xdr:colOff>
      <xdr:row>17</xdr:row>
      <xdr:rowOff>34925</xdr:rowOff>
    </xdr:to>
    <xdr:sp macro="" textlink="">
      <xdr:nvSpPr>
        <xdr:cNvPr id="7" name="Rectangle 6">
          <a:extLst>
            <a:ext uri="{FF2B5EF4-FFF2-40B4-BE49-F238E27FC236}">
              <a16:creationId xmlns:a16="http://schemas.microsoft.com/office/drawing/2014/main" id="{3E8EF322-5FD4-4FF0-9754-73EB5AFFAE71}"/>
            </a:ext>
          </a:extLst>
        </xdr:cNvPr>
        <xdr:cNvSpPr/>
      </xdr:nvSpPr>
      <xdr:spPr>
        <a:xfrm>
          <a:off x="15398750" y="1270000"/>
          <a:ext cx="2444750" cy="1463675"/>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latin typeface="Maersk Headline" panose="00000500000000000000" pitchFamily="2" charset="0"/>
            </a:rPr>
            <a:t>%</a:t>
          </a:r>
          <a:r>
            <a:rPr lang="en-US" sz="1100" baseline="0">
              <a:solidFill>
                <a:schemeClr val="tx1"/>
              </a:solidFill>
              <a:latin typeface="Maersk Headline" panose="00000500000000000000" pitchFamily="2" charset="0"/>
            </a:rPr>
            <a:t> ENTREGAS CON NORIA:</a:t>
          </a:r>
          <a:endParaRPr lang="en-US" sz="1100">
            <a:solidFill>
              <a:schemeClr val="tx1"/>
            </a:solidFill>
            <a:latin typeface="Maersk Headline" panose="00000500000000000000" pitchFamily="2" charset="0"/>
          </a:endParaRPr>
        </a:p>
      </xdr:txBody>
    </xdr:sp>
    <xdr:clientData/>
  </xdr:twoCellAnchor>
  <xdr:twoCellAnchor>
    <xdr:from>
      <xdr:col>20</xdr:col>
      <xdr:colOff>486833</xdr:colOff>
      <xdr:row>12</xdr:row>
      <xdr:rowOff>10586</xdr:rowOff>
    </xdr:from>
    <xdr:to>
      <xdr:col>23</xdr:col>
      <xdr:colOff>234950</xdr:colOff>
      <xdr:row>16</xdr:row>
      <xdr:rowOff>4236</xdr:rowOff>
    </xdr:to>
    <xdr:sp macro="" textlink="PIVOTS!S27">
      <xdr:nvSpPr>
        <xdr:cNvPr id="9" name="Rectangle 8">
          <a:extLst>
            <a:ext uri="{FF2B5EF4-FFF2-40B4-BE49-F238E27FC236}">
              <a16:creationId xmlns:a16="http://schemas.microsoft.com/office/drawing/2014/main" id="{3CC40F08-1C83-48B5-B9F3-1094877400BC}"/>
            </a:ext>
          </a:extLst>
        </xdr:cNvPr>
        <xdr:cNvSpPr/>
      </xdr:nvSpPr>
      <xdr:spPr>
        <a:xfrm>
          <a:off x="15398750" y="1915586"/>
          <a:ext cx="1589617" cy="62865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36351F74-0503-4CE1-8915-7C87AEF34325}" type="TxLink">
            <a:rPr lang="en-US" sz="3600" b="1" i="0" u="none" strike="noStrike">
              <a:solidFill>
                <a:srgbClr val="000000"/>
              </a:solidFill>
              <a:latin typeface="Maersk Headline" panose="00000500000000000000" pitchFamily="2" charset="0"/>
              <a:cs typeface="Arial"/>
            </a:rPr>
            <a:pPr algn="ctr"/>
            <a:t>92%</a:t>
          </a:fld>
          <a:endParaRPr lang="en-US" sz="400000" b="1">
            <a:latin typeface="Maersk Headline" panose="00000500000000000000" pitchFamily="2"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123825</xdr:colOff>
      <xdr:row>21</xdr:row>
      <xdr:rowOff>19050</xdr:rowOff>
    </xdr:from>
    <xdr:to>
      <xdr:col>2</xdr:col>
      <xdr:colOff>533400</xdr:colOff>
      <xdr:row>27</xdr:row>
      <xdr:rowOff>142876</xdr:rowOff>
    </xdr:to>
    <xdr:sp macro="" textlink="">
      <xdr:nvSpPr>
        <xdr:cNvPr id="6" name="Rectangle 5">
          <a:extLst>
            <a:ext uri="{FF2B5EF4-FFF2-40B4-BE49-F238E27FC236}">
              <a16:creationId xmlns:a16="http://schemas.microsoft.com/office/drawing/2014/main" id="{58468404-818C-4050-BF75-90C5671846AD}"/>
            </a:ext>
          </a:extLst>
        </xdr:cNvPr>
        <xdr:cNvSpPr/>
      </xdr:nvSpPr>
      <xdr:spPr>
        <a:xfrm>
          <a:off x="123825" y="3419475"/>
          <a:ext cx="1628775" cy="1095376"/>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chemeClr val="tx1"/>
              </a:solidFill>
              <a:latin typeface="Maersk Headline" panose="00000500000000000000" pitchFamily="2" charset="0"/>
            </a:rPr>
            <a:t>AVG Punctuality:</a:t>
          </a:r>
        </a:p>
        <a:p>
          <a:pPr algn="l"/>
          <a:endParaRPr lang="en-US" sz="1100">
            <a:solidFill>
              <a:schemeClr val="tx1"/>
            </a:solidFill>
            <a:latin typeface="Maersk Headline" panose="00000500000000000000" pitchFamily="2" charset="0"/>
          </a:endParaRPr>
        </a:p>
      </xdr:txBody>
    </xdr:sp>
    <xdr:clientData/>
  </xdr:twoCellAnchor>
  <xdr:twoCellAnchor editAs="oneCell">
    <xdr:from>
      <xdr:col>6</xdr:col>
      <xdr:colOff>807735</xdr:colOff>
      <xdr:row>1</xdr:row>
      <xdr:rowOff>87840</xdr:rowOff>
    </xdr:from>
    <xdr:to>
      <xdr:col>8</xdr:col>
      <xdr:colOff>428378</xdr:colOff>
      <xdr:row>5</xdr:row>
      <xdr:rowOff>14815</xdr:rowOff>
    </xdr:to>
    <xdr:pic>
      <xdr:nvPicPr>
        <xdr:cNvPr id="2" name="Picture 1">
          <a:extLst>
            <a:ext uri="{FF2B5EF4-FFF2-40B4-BE49-F238E27FC236}">
              <a16:creationId xmlns:a16="http://schemas.microsoft.com/office/drawing/2014/main" id="{57786634-94F4-4998-8874-90EC9F98E0F8}"/>
            </a:ext>
          </a:extLst>
        </xdr:cNvPr>
        <xdr:cNvPicPr>
          <a:picLocks noChangeAspect="1"/>
        </xdr:cNvPicPr>
      </xdr:nvPicPr>
      <xdr:blipFill rotWithShape="1">
        <a:blip xmlns:r="http://schemas.openxmlformats.org/officeDocument/2006/relationships" r:embed="rId1"/>
        <a:srcRect l="1" t="36239" r="1323" b="39310"/>
        <a:stretch/>
      </xdr:blipFill>
      <xdr:spPr>
        <a:xfrm>
          <a:off x="4490735" y="246590"/>
          <a:ext cx="2319393" cy="561975"/>
        </a:xfrm>
        <a:prstGeom prst="rect">
          <a:avLst/>
        </a:prstGeom>
      </xdr:spPr>
    </xdr:pic>
    <xdr:clientData/>
  </xdr:twoCellAnchor>
  <xdr:twoCellAnchor>
    <xdr:from>
      <xdr:col>8</xdr:col>
      <xdr:colOff>315382</xdr:colOff>
      <xdr:row>4</xdr:row>
      <xdr:rowOff>49593</xdr:rowOff>
    </xdr:from>
    <xdr:to>
      <xdr:col>9</xdr:col>
      <xdr:colOff>51160</xdr:colOff>
      <xdr:row>6</xdr:row>
      <xdr:rowOff>152400</xdr:rowOff>
    </xdr:to>
    <xdr:pic>
      <xdr:nvPicPr>
        <xdr:cNvPr id="9" name="Graphic 8">
          <a:extLst>
            <a:ext uri="{FF2B5EF4-FFF2-40B4-BE49-F238E27FC236}">
              <a16:creationId xmlns:a16="http://schemas.microsoft.com/office/drawing/2014/main" id="{83091F29-6214-406A-9CF0-EA17B3491DD2}"/>
            </a:ext>
            <a:ext uri="{147F2762-F138-4A5C-976F-8EAC2B608ADB}">
              <a16:predDERef xmlns:a16="http://schemas.microsoft.com/office/drawing/2014/main" pred="{7A61CA30-C84D-4D8D-A57C-0829F74B75DC}"/>
            </a:ext>
          </a:extLst>
        </xdr:cNvPr>
        <xdr:cNvPicPr>
          <a:picLocks noChangeAspect="1"/>
        </xdr:cNvPicPr>
      </xdr:nvPicPr>
      <xdr:blipFill>
        <a:blip xmlns:r="http://schemas.openxmlformats.org/officeDocument/2006/relationships" r:embed="rId2"/>
        <a:stretch>
          <a:fillRect/>
        </a:stretch>
      </xdr:blipFill>
      <xdr:spPr>
        <a:xfrm>
          <a:off x="6697132" y="684593"/>
          <a:ext cx="1513778" cy="420307"/>
        </a:xfrm>
        <a:prstGeom prst="rect">
          <a:avLst/>
        </a:prstGeom>
      </xdr:spPr>
    </xdr:pic>
    <xdr:clientData/>
  </xdr:twoCellAnchor>
  <xdr:twoCellAnchor>
    <xdr:from>
      <xdr:col>15</xdr:col>
      <xdr:colOff>485775</xdr:colOff>
      <xdr:row>11</xdr:row>
      <xdr:rowOff>0</xdr:rowOff>
    </xdr:from>
    <xdr:to>
      <xdr:col>19</xdr:col>
      <xdr:colOff>105290</xdr:colOff>
      <xdr:row>15</xdr:row>
      <xdr:rowOff>25460</xdr:rowOff>
    </xdr:to>
    <xdr:sp macro="" textlink="$K$36">
      <xdr:nvSpPr>
        <xdr:cNvPr id="10" name="TextBox 9">
          <a:extLst>
            <a:ext uri="{FF2B5EF4-FFF2-40B4-BE49-F238E27FC236}">
              <a16:creationId xmlns:a16="http://schemas.microsoft.com/office/drawing/2014/main" id="{4C5B093F-1DF9-4FE7-A084-2B9D3B4AEEED}"/>
            </a:ext>
          </a:extLst>
        </xdr:cNvPr>
        <xdr:cNvSpPr txBox="1"/>
      </xdr:nvSpPr>
      <xdr:spPr>
        <a:xfrm>
          <a:off x="12287250" y="1781175"/>
          <a:ext cx="2057915" cy="673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E94A055-F5B8-4AFA-ADA7-A41B82FDC8F8}" type="TxLink">
            <a:rPr lang="en-US" sz="2800" b="1" i="0" u="none" strike="noStrike">
              <a:solidFill>
                <a:srgbClr val="C52F2F"/>
              </a:solidFill>
              <a:latin typeface="Maersk Headline" panose="00000500000000000000" pitchFamily="2" charset="0"/>
              <a:ea typeface="+mn-ea"/>
              <a:cs typeface="Arial"/>
            </a:rPr>
            <a:pPr marL="0" indent="0"/>
            <a:t> </a:t>
          </a:fld>
          <a:endParaRPr lang="en-US" sz="2800" b="1" i="0" u="none" strike="noStrike">
            <a:solidFill>
              <a:srgbClr val="C52F2F"/>
            </a:solidFill>
            <a:latin typeface="Maersk Headline" panose="00000500000000000000" pitchFamily="2" charset="0"/>
            <a:ea typeface="+mn-ea"/>
            <a:cs typeface="Arial"/>
          </a:endParaRPr>
        </a:p>
      </xdr:txBody>
    </xdr:sp>
    <xdr:clientData/>
  </xdr:twoCellAnchor>
  <xdr:twoCellAnchor>
    <xdr:from>
      <xdr:col>0</xdr:col>
      <xdr:colOff>133350</xdr:colOff>
      <xdr:row>7</xdr:row>
      <xdr:rowOff>152400</xdr:rowOff>
    </xdr:from>
    <xdr:to>
      <xdr:col>2</xdr:col>
      <xdr:colOff>542925</xdr:colOff>
      <xdr:row>14</xdr:row>
      <xdr:rowOff>10583</xdr:rowOff>
    </xdr:to>
    <xdr:sp macro="" textlink="">
      <xdr:nvSpPr>
        <xdr:cNvPr id="12" name="Rectangle 11">
          <a:extLst>
            <a:ext uri="{FF2B5EF4-FFF2-40B4-BE49-F238E27FC236}">
              <a16:creationId xmlns:a16="http://schemas.microsoft.com/office/drawing/2014/main" id="{FD4D56CD-453C-40F3-90C4-9C7A03EC6986}"/>
            </a:ext>
          </a:extLst>
        </xdr:cNvPr>
        <xdr:cNvSpPr/>
      </xdr:nvSpPr>
      <xdr:spPr>
        <a:xfrm>
          <a:off x="133350" y="1263650"/>
          <a:ext cx="1637242" cy="969433"/>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latin typeface="Maersk Headline" panose="00000500000000000000" pitchFamily="2" charset="0"/>
            </a:rPr>
            <a:t>TOTAL</a:t>
          </a:r>
          <a:r>
            <a:rPr lang="en-US" sz="1100" baseline="0">
              <a:solidFill>
                <a:schemeClr val="tx1"/>
              </a:solidFill>
              <a:latin typeface="Maersk Headline" panose="00000500000000000000" pitchFamily="2" charset="0"/>
            </a:rPr>
            <a:t> CNTS delivered:</a:t>
          </a:r>
          <a:r>
            <a:rPr lang="en-US" sz="1100"/>
            <a:t> </a:t>
          </a:r>
        </a:p>
      </xdr:txBody>
    </xdr:sp>
    <xdr:clientData/>
  </xdr:twoCellAnchor>
  <xdr:twoCellAnchor>
    <xdr:from>
      <xdr:col>7</xdr:col>
      <xdr:colOff>819150</xdr:colOff>
      <xdr:row>21</xdr:row>
      <xdr:rowOff>19050</xdr:rowOff>
    </xdr:from>
    <xdr:to>
      <xdr:col>8</xdr:col>
      <xdr:colOff>666750</xdr:colOff>
      <xdr:row>27</xdr:row>
      <xdr:rowOff>142876</xdr:rowOff>
    </xdr:to>
    <xdr:sp macro="" textlink="">
      <xdr:nvSpPr>
        <xdr:cNvPr id="13" name="Rectangle 12">
          <a:extLst>
            <a:ext uri="{FF2B5EF4-FFF2-40B4-BE49-F238E27FC236}">
              <a16:creationId xmlns:a16="http://schemas.microsoft.com/office/drawing/2014/main" id="{750F2E56-57E5-4631-8C2A-6B973E078FF5}"/>
            </a:ext>
          </a:extLst>
        </xdr:cNvPr>
        <xdr:cNvSpPr/>
      </xdr:nvSpPr>
      <xdr:spPr>
        <a:xfrm>
          <a:off x="5400675" y="3419475"/>
          <a:ext cx="1628775" cy="1095376"/>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chemeClr val="tx1"/>
              </a:solidFill>
              <a:latin typeface="Maersk Headline" panose="00000500000000000000" pitchFamily="2" charset="0"/>
            </a:rPr>
            <a:t>ATA matched ETA:</a:t>
          </a:r>
          <a:endParaRPr lang="en-US" sz="1100">
            <a:solidFill>
              <a:schemeClr val="tx1"/>
            </a:solidFill>
            <a:latin typeface="Maersk Headline" panose="00000500000000000000" pitchFamily="2" charset="0"/>
          </a:endParaRPr>
        </a:p>
      </xdr:txBody>
    </xdr:sp>
    <xdr:clientData/>
  </xdr:twoCellAnchor>
  <xdr:twoCellAnchor>
    <xdr:from>
      <xdr:col>0</xdr:col>
      <xdr:colOff>142875</xdr:colOff>
      <xdr:row>9</xdr:row>
      <xdr:rowOff>95250</xdr:rowOff>
    </xdr:from>
    <xdr:to>
      <xdr:col>2</xdr:col>
      <xdr:colOff>542925</xdr:colOff>
      <xdr:row>14</xdr:row>
      <xdr:rowOff>76200</xdr:rowOff>
    </xdr:to>
    <xdr:sp macro="" textlink="PIVOTS!C185">
      <xdr:nvSpPr>
        <xdr:cNvPr id="16" name="Rectangle 15">
          <a:extLst>
            <a:ext uri="{FF2B5EF4-FFF2-40B4-BE49-F238E27FC236}">
              <a16:creationId xmlns:a16="http://schemas.microsoft.com/office/drawing/2014/main" id="{73941687-F008-4B47-B2EC-F0B8AC0B28D5}"/>
            </a:ext>
          </a:extLst>
        </xdr:cNvPr>
        <xdr:cNvSpPr/>
      </xdr:nvSpPr>
      <xdr:spPr>
        <a:xfrm>
          <a:off x="142875" y="1552575"/>
          <a:ext cx="1619250" cy="79057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4D627C6B-2EF6-4DCD-9DAD-099AC146E670}" type="TxLink">
            <a:rPr lang="en-US" sz="3600" b="1" i="0" u="none" strike="noStrike">
              <a:solidFill>
                <a:srgbClr val="000000"/>
              </a:solidFill>
              <a:latin typeface="Maersk Headline" panose="00000500000000000000" pitchFamily="2" charset="0"/>
              <a:cs typeface="Arial"/>
            </a:rPr>
            <a:pPr algn="ctr"/>
            <a:t>71</a:t>
          </a:fld>
          <a:endParaRPr lang="en-US" sz="16600" b="1">
            <a:latin typeface="Maersk Headline" panose="00000500000000000000" pitchFamily="2" charset="0"/>
          </a:endParaRPr>
        </a:p>
      </xdr:txBody>
    </xdr:sp>
    <xdr:clientData/>
  </xdr:twoCellAnchor>
  <xdr:twoCellAnchor>
    <xdr:from>
      <xdr:col>0</xdr:col>
      <xdr:colOff>142875</xdr:colOff>
      <xdr:row>22</xdr:row>
      <xdr:rowOff>105834</xdr:rowOff>
    </xdr:from>
    <xdr:to>
      <xdr:col>2</xdr:col>
      <xdr:colOff>542924</xdr:colOff>
      <xdr:row>27</xdr:row>
      <xdr:rowOff>142876</xdr:rowOff>
    </xdr:to>
    <xdr:sp macro="" textlink="PIVOTS!S225">
      <xdr:nvSpPr>
        <xdr:cNvPr id="18" name="Rectangle 17">
          <a:extLst>
            <a:ext uri="{FF2B5EF4-FFF2-40B4-BE49-F238E27FC236}">
              <a16:creationId xmlns:a16="http://schemas.microsoft.com/office/drawing/2014/main" id="{2C4FA797-8721-4097-92B7-9E08E05C39EF}"/>
            </a:ext>
          </a:extLst>
        </xdr:cNvPr>
        <xdr:cNvSpPr/>
      </xdr:nvSpPr>
      <xdr:spPr>
        <a:xfrm>
          <a:off x="142875" y="3598334"/>
          <a:ext cx="1627716" cy="830792"/>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DC348E3F-BA3B-46AE-B3EB-05A230221E58}" type="TxLink">
            <a:rPr lang="en-US" sz="3600" b="1" i="0" u="none" strike="noStrike">
              <a:solidFill>
                <a:srgbClr val="000000"/>
              </a:solidFill>
              <a:latin typeface="Maersk Headline"/>
            </a:rPr>
            <a:pPr algn="ctr"/>
            <a:t>00:37</a:t>
          </a:fld>
          <a:endParaRPr lang="en-US" sz="16600" b="1"/>
        </a:p>
      </xdr:txBody>
    </xdr:sp>
    <xdr:clientData/>
  </xdr:twoCellAnchor>
  <xdr:twoCellAnchor editAs="oneCell">
    <xdr:from>
      <xdr:col>0</xdr:col>
      <xdr:colOff>152400</xdr:colOff>
      <xdr:row>0</xdr:row>
      <xdr:rowOff>114300</xdr:rowOff>
    </xdr:from>
    <xdr:to>
      <xdr:col>6</xdr:col>
      <xdr:colOff>69396</xdr:colOff>
      <xdr:row>5</xdr:row>
      <xdr:rowOff>47625</xdr:rowOff>
    </xdr:to>
    <xdr:pic macro="[0]!Refresh_MARRUECOS_Pivots">
      <xdr:nvPicPr>
        <xdr:cNvPr id="23" name="Graphic 4">
          <a:extLst>
            <a:ext uri="{FF2B5EF4-FFF2-40B4-BE49-F238E27FC236}">
              <a16:creationId xmlns:a16="http://schemas.microsoft.com/office/drawing/2014/main" id="{26A0D5D3-1022-49EE-965B-0061CE09E3C6}"/>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52400" y="114300"/>
          <a:ext cx="3574596" cy="742950"/>
        </a:xfrm>
        <a:prstGeom prst="rect">
          <a:avLst/>
        </a:prstGeom>
      </xdr:spPr>
    </xdr:pic>
    <xdr:clientData/>
  </xdr:twoCellAnchor>
  <xdr:twoCellAnchor>
    <xdr:from>
      <xdr:col>4</xdr:col>
      <xdr:colOff>66675</xdr:colOff>
      <xdr:row>5</xdr:row>
      <xdr:rowOff>9525</xdr:rowOff>
    </xdr:from>
    <xdr:to>
      <xdr:col>7</xdr:col>
      <xdr:colOff>781050</xdr:colOff>
      <xdr:row>6</xdr:row>
      <xdr:rowOff>133350</xdr:rowOff>
    </xdr:to>
    <xdr:sp macro="[0]!Refresh_MARRUECOS_Pivots" textlink="">
      <xdr:nvSpPr>
        <xdr:cNvPr id="24" name="TextBox 23">
          <a:extLst>
            <a:ext uri="{FF2B5EF4-FFF2-40B4-BE49-F238E27FC236}">
              <a16:creationId xmlns:a16="http://schemas.microsoft.com/office/drawing/2014/main" id="{62C2A5A7-8C7A-4A7E-BE5C-223FB95E6649}"/>
            </a:ext>
          </a:extLst>
        </xdr:cNvPr>
        <xdr:cNvSpPr txBox="1"/>
      </xdr:nvSpPr>
      <xdr:spPr>
        <a:xfrm>
          <a:off x="2505075" y="819150"/>
          <a:ext cx="28575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latin typeface="Maersk Headline" panose="00000500000000000000" pitchFamily="2" charset="0"/>
            </a:rPr>
            <a:t>MARRUECOS</a:t>
          </a:r>
        </a:p>
      </xdr:txBody>
    </xdr:sp>
    <xdr:clientData/>
  </xdr:twoCellAnchor>
  <xdr:twoCellAnchor editAs="oneCell">
    <xdr:from>
      <xdr:col>9</xdr:col>
      <xdr:colOff>273050</xdr:colOff>
      <xdr:row>0</xdr:row>
      <xdr:rowOff>26458</xdr:rowOff>
    </xdr:from>
    <xdr:to>
      <xdr:col>26</xdr:col>
      <xdr:colOff>433918</xdr:colOff>
      <xdr:row>7</xdr:row>
      <xdr:rowOff>26458</xdr:rowOff>
    </xdr:to>
    <mc:AlternateContent xmlns:mc="http://schemas.openxmlformats.org/markup-compatibility/2006" xmlns:tsle="http://schemas.microsoft.com/office/drawing/2012/timeslicer">
      <mc:Choice Requires="tsle">
        <xdr:graphicFrame macro="">
          <xdr:nvGraphicFramePr>
            <xdr:cNvPr id="20" name="TRUCK SHOW UP 3">
              <a:extLst>
                <a:ext uri="{FF2B5EF4-FFF2-40B4-BE49-F238E27FC236}">
                  <a16:creationId xmlns:a16="http://schemas.microsoft.com/office/drawing/2014/main" id="{C3D47772-F329-426F-9E03-3AF717D9C11A}"/>
                </a:ext>
              </a:extLst>
            </xdr:cNvPr>
            <xdr:cNvGraphicFramePr/>
          </xdr:nvGraphicFramePr>
          <xdr:xfrm>
            <a:off x="0" y="0"/>
            <a:ext cx="0" cy="0"/>
          </xdr:xfrm>
          <a:graphic>
            <a:graphicData uri="http://schemas.microsoft.com/office/drawing/2012/timeslicer">
              <tsle:timeslicer name="TRUCK SHOW UP 3"/>
            </a:graphicData>
          </a:graphic>
        </xdr:graphicFrame>
      </mc:Choice>
      <mc:Fallback xmlns="">
        <xdr:sp macro="" textlink="">
          <xdr:nvSpPr>
            <xdr:cNvPr id="0" name=""/>
            <xdr:cNvSpPr>
              <a:spLocks noTextEdit="1"/>
            </xdr:cNvSpPr>
          </xdr:nvSpPr>
          <xdr:spPr>
            <a:xfrm>
              <a:off x="8432800" y="26458"/>
              <a:ext cx="10670118" cy="1111250"/>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3</xdr:col>
      <xdr:colOff>9524</xdr:colOff>
      <xdr:row>7</xdr:row>
      <xdr:rowOff>152400</xdr:rowOff>
    </xdr:from>
    <xdr:to>
      <xdr:col>7</xdr:col>
      <xdr:colOff>733425</xdr:colOff>
      <xdr:row>20</xdr:row>
      <xdr:rowOff>85725</xdr:rowOff>
    </xdr:to>
    <xdr:graphicFrame macro="">
      <xdr:nvGraphicFramePr>
        <xdr:cNvPr id="21" name="Chart 20">
          <a:extLst>
            <a:ext uri="{FF2B5EF4-FFF2-40B4-BE49-F238E27FC236}">
              <a16:creationId xmlns:a16="http://schemas.microsoft.com/office/drawing/2014/main" id="{4FA956E4-B91F-4A09-AF28-6B9BEBCBE65E}"/>
            </a:ext>
            <a:ext uri="{147F2762-F138-4A5C-976F-8EAC2B608ADB}">
              <a16:predDERef xmlns:a16="http://schemas.microsoft.com/office/drawing/2014/main" pred="{C3D47772-F329-426F-9E03-3AF717D9C1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1</xdr:colOff>
      <xdr:row>21</xdr:row>
      <xdr:rowOff>19049</xdr:rowOff>
    </xdr:from>
    <xdr:to>
      <xdr:col>7</xdr:col>
      <xdr:colOff>723900</xdr:colOff>
      <xdr:row>42</xdr:row>
      <xdr:rowOff>42333</xdr:rowOff>
    </xdr:to>
    <xdr:graphicFrame macro="">
      <xdr:nvGraphicFramePr>
        <xdr:cNvPr id="25" name="Chart 24">
          <a:extLst>
            <a:ext uri="{FF2B5EF4-FFF2-40B4-BE49-F238E27FC236}">
              <a16:creationId xmlns:a16="http://schemas.microsoft.com/office/drawing/2014/main" id="{39AA43EB-AC77-4CD1-9C59-11CAEE36BA01}"/>
            </a:ext>
            <a:ext uri="{147F2762-F138-4A5C-976F-8EAC2B608ADB}">
              <a16:predDERef xmlns:a16="http://schemas.microsoft.com/office/drawing/2014/main" pred="{4FA956E4-B91F-4A09-AF28-6B9BEBCBE6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123824</xdr:colOff>
      <xdr:row>28</xdr:row>
      <xdr:rowOff>57150</xdr:rowOff>
    </xdr:from>
    <xdr:to>
      <xdr:col>2</xdr:col>
      <xdr:colOff>533399</xdr:colOff>
      <xdr:row>35</xdr:row>
      <xdr:rowOff>19051</xdr:rowOff>
    </xdr:to>
    <xdr:sp macro="" textlink="">
      <xdr:nvSpPr>
        <xdr:cNvPr id="3" name="Rectangle 2">
          <a:extLst>
            <a:ext uri="{FF2B5EF4-FFF2-40B4-BE49-F238E27FC236}">
              <a16:creationId xmlns:a16="http://schemas.microsoft.com/office/drawing/2014/main" id="{D0E7C2DE-FF7D-4C61-B6BB-539C702D9B03}"/>
            </a:ext>
          </a:extLst>
        </xdr:cNvPr>
        <xdr:cNvSpPr/>
      </xdr:nvSpPr>
      <xdr:spPr>
        <a:xfrm>
          <a:off x="123824" y="4591050"/>
          <a:ext cx="1628775" cy="1095376"/>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chemeClr val="tx1"/>
              </a:solidFill>
              <a:latin typeface="Maersk Headline" panose="00000500000000000000" pitchFamily="2" charset="0"/>
            </a:rPr>
            <a:t>ON-TIME DELIVERIES:</a:t>
          </a:r>
          <a:endParaRPr lang="en-US" sz="1100">
            <a:solidFill>
              <a:schemeClr val="tx1"/>
            </a:solidFill>
            <a:latin typeface="Maersk Headline" panose="00000500000000000000" pitchFamily="2" charset="0"/>
          </a:endParaRPr>
        </a:p>
      </xdr:txBody>
    </xdr:sp>
    <xdr:clientData/>
  </xdr:twoCellAnchor>
  <xdr:twoCellAnchor>
    <xdr:from>
      <xdr:col>0</xdr:col>
      <xdr:colOff>133351</xdr:colOff>
      <xdr:row>30</xdr:row>
      <xdr:rowOff>0</xdr:rowOff>
    </xdr:from>
    <xdr:to>
      <xdr:col>2</xdr:col>
      <xdr:colOff>533401</xdr:colOff>
      <xdr:row>35</xdr:row>
      <xdr:rowOff>9525</xdr:rowOff>
    </xdr:to>
    <xdr:sp macro="" textlink="PIVOTS!AM195">
      <xdr:nvSpPr>
        <xdr:cNvPr id="33" name="Rectangle 3">
          <a:extLst>
            <a:ext uri="{FF2B5EF4-FFF2-40B4-BE49-F238E27FC236}">
              <a16:creationId xmlns:a16="http://schemas.microsoft.com/office/drawing/2014/main" id="{34C452AB-3AA1-4146-A381-62FF456FF521}"/>
            </a:ext>
          </a:extLst>
        </xdr:cNvPr>
        <xdr:cNvSpPr/>
      </xdr:nvSpPr>
      <xdr:spPr>
        <a:xfrm>
          <a:off x="133351" y="4762500"/>
          <a:ext cx="1627717" cy="803275"/>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E58771F7-3002-4078-B206-C5D7F06AC37B}" type="TxLink">
            <a:rPr lang="en-US" sz="3600" b="1" i="0" u="none" strike="noStrike">
              <a:solidFill>
                <a:srgbClr val="000000"/>
              </a:solidFill>
              <a:latin typeface="Maersk Headline"/>
              <a:ea typeface="+mn-ea"/>
              <a:cs typeface="+mn-cs"/>
            </a:rPr>
            <a:pPr marL="0" indent="0" algn="ctr"/>
            <a:t>80%</a:t>
          </a:fld>
          <a:endParaRPr lang="en-US" sz="3600" b="1" i="0" u="none" strike="noStrike">
            <a:solidFill>
              <a:srgbClr val="000000"/>
            </a:solidFill>
            <a:latin typeface="Maersk Headline"/>
            <a:ea typeface="+mn-ea"/>
            <a:cs typeface="+mn-cs"/>
          </a:endParaRPr>
        </a:p>
      </xdr:txBody>
    </xdr:sp>
    <xdr:clientData/>
  </xdr:twoCellAnchor>
  <xdr:twoCellAnchor>
    <xdr:from>
      <xdr:col>7</xdr:col>
      <xdr:colOff>838201</xdr:colOff>
      <xdr:row>22</xdr:row>
      <xdr:rowOff>95250</xdr:rowOff>
    </xdr:from>
    <xdr:to>
      <xdr:col>8</xdr:col>
      <xdr:colOff>647700</xdr:colOff>
      <xdr:row>27</xdr:row>
      <xdr:rowOff>123825</xdr:rowOff>
    </xdr:to>
    <xdr:sp macro="" textlink="PIVOTS!L185">
      <xdr:nvSpPr>
        <xdr:cNvPr id="5" name="Rectangle 4">
          <a:extLst>
            <a:ext uri="{FF2B5EF4-FFF2-40B4-BE49-F238E27FC236}">
              <a16:creationId xmlns:a16="http://schemas.microsoft.com/office/drawing/2014/main" id="{6EAE4AD8-CA98-4522-AECC-CFCCB5EFDB8D}"/>
            </a:ext>
          </a:extLst>
        </xdr:cNvPr>
        <xdr:cNvSpPr/>
      </xdr:nvSpPr>
      <xdr:spPr>
        <a:xfrm>
          <a:off x="5419726" y="3657600"/>
          <a:ext cx="1590674" cy="83820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7EAA91DE-36A5-43DF-8925-C4F6B6C9736C}" type="TxLink">
            <a:rPr lang="en-US" sz="3600" b="1" i="0" u="none" strike="noStrike">
              <a:solidFill>
                <a:srgbClr val="000000"/>
              </a:solidFill>
              <a:latin typeface="Maersk Headline"/>
            </a:rPr>
            <a:pPr algn="ctr"/>
            <a:t>96%</a:t>
          </a:fld>
          <a:endParaRPr lang="en-US" sz="123400" b="1"/>
        </a:p>
      </xdr:txBody>
    </xdr:sp>
    <xdr:clientData/>
  </xdr:twoCellAnchor>
  <xdr:twoCellAnchor>
    <xdr:from>
      <xdr:col>8</xdr:col>
      <xdr:colOff>752475</xdr:colOff>
      <xdr:row>21</xdr:row>
      <xdr:rowOff>19050</xdr:rowOff>
    </xdr:from>
    <xdr:to>
      <xdr:col>13</xdr:col>
      <xdr:colOff>63500</xdr:colOff>
      <xdr:row>42</xdr:row>
      <xdr:rowOff>42333</xdr:rowOff>
    </xdr:to>
    <xdr:graphicFrame macro="">
      <xdr:nvGraphicFramePr>
        <xdr:cNvPr id="7" name="Chart 6">
          <a:extLst>
            <a:ext uri="{FF2B5EF4-FFF2-40B4-BE49-F238E27FC236}">
              <a16:creationId xmlns:a16="http://schemas.microsoft.com/office/drawing/2014/main" id="{9572AC86-227F-4250-B12E-78C2EEFD51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142874</xdr:colOff>
      <xdr:row>7</xdr:row>
      <xdr:rowOff>152400</xdr:rowOff>
    </xdr:from>
    <xdr:to>
      <xdr:col>14</xdr:col>
      <xdr:colOff>495299</xdr:colOff>
      <xdr:row>20</xdr:row>
      <xdr:rowOff>95249</xdr:rowOff>
    </xdr:to>
    <xdr:graphicFrame macro="">
      <xdr:nvGraphicFramePr>
        <xdr:cNvPr id="8" name="Chart 7">
          <a:extLst>
            <a:ext uri="{FF2B5EF4-FFF2-40B4-BE49-F238E27FC236}">
              <a16:creationId xmlns:a16="http://schemas.microsoft.com/office/drawing/2014/main" id="{54041F65-2C84-4933-BB4C-10EB1BE806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133350</xdr:colOff>
      <xdr:row>14</xdr:row>
      <xdr:rowOff>84668</xdr:rowOff>
    </xdr:from>
    <xdr:to>
      <xdr:col>2</xdr:col>
      <xdr:colOff>542925</xdr:colOff>
      <xdr:row>20</xdr:row>
      <xdr:rowOff>85726</xdr:rowOff>
    </xdr:to>
    <xdr:sp macro="" textlink="">
      <xdr:nvSpPr>
        <xdr:cNvPr id="11" name="Rectangle 10">
          <a:extLst>
            <a:ext uri="{FF2B5EF4-FFF2-40B4-BE49-F238E27FC236}">
              <a16:creationId xmlns:a16="http://schemas.microsoft.com/office/drawing/2014/main" id="{01AC6F32-43BF-4794-8C68-3E1F2B46CC91}"/>
            </a:ext>
          </a:extLst>
        </xdr:cNvPr>
        <xdr:cNvSpPr/>
      </xdr:nvSpPr>
      <xdr:spPr>
        <a:xfrm>
          <a:off x="133350" y="2307168"/>
          <a:ext cx="1637242" cy="953558"/>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chemeClr val="tx1"/>
              </a:solidFill>
              <a:latin typeface="Maersk Headline" panose="00000500000000000000" pitchFamily="2" charset="0"/>
            </a:rPr>
            <a:t>Reprogramaciones:</a:t>
          </a:r>
          <a:endParaRPr lang="en-US" sz="1100">
            <a:solidFill>
              <a:schemeClr val="tx1"/>
            </a:solidFill>
            <a:latin typeface="Maersk Headline" panose="00000500000000000000" pitchFamily="2" charset="0"/>
          </a:endParaRPr>
        </a:p>
      </xdr:txBody>
    </xdr:sp>
    <xdr:clientData/>
  </xdr:twoCellAnchor>
  <xdr:twoCellAnchor>
    <xdr:from>
      <xdr:col>7</xdr:col>
      <xdr:colOff>819150</xdr:colOff>
      <xdr:row>7</xdr:row>
      <xdr:rowOff>152400</xdr:rowOff>
    </xdr:from>
    <xdr:to>
      <xdr:col>9</xdr:col>
      <xdr:colOff>66675</xdr:colOff>
      <xdr:row>20</xdr:row>
      <xdr:rowOff>85725</xdr:rowOff>
    </xdr:to>
    <xdr:graphicFrame macro="">
      <xdr:nvGraphicFramePr>
        <xdr:cNvPr id="27" name="Chart 26">
          <a:extLst>
            <a:ext uri="{FF2B5EF4-FFF2-40B4-BE49-F238E27FC236}">
              <a16:creationId xmlns:a16="http://schemas.microsoft.com/office/drawing/2014/main" id="{F50F1C41-9823-4CE8-82BA-517BB756DF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161926</xdr:colOff>
      <xdr:row>15</xdr:row>
      <xdr:rowOff>137583</xdr:rowOff>
    </xdr:from>
    <xdr:to>
      <xdr:col>2</xdr:col>
      <xdr:colOff>504825</xdr:colOff>
      <xdr:row>20</xdr:row>
      <xdr:rowOff>85726</xdr:rowOff>
    </xdr:to>
    <xdr:sp macro="" textlink="PIVOTS!AD184">
      <xdr:nvSpPr>
        <xdr:cNvPr id="32" name="Rectangle 31">
          <a:extLst>
            <a:ext uri="{FF2B5EF4-FFF2-40B4-BE49-F238E27FC236}">
              <a16:creationId xmlns:a16="http://schemas.microsoft.com/office/drawing/2014/main" id="{1ADF57F4-120D-4F0C-94BC-33F3A6EB6D17}"/>
            </a:ext>
          </a:extLst>
        </xdr:cNvPr>
        <xdr:cNvSpPr/>
      </xdr:nvSpPr>
      <xdr:spPr>
        <a:xfrm>
          <a:off x="161926" y="2518833"/>
          <a:ext cx="1570566" cy="74189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46C03CA1-3BE1-4324-B016-4ED501F40646}" type="TxLink">
            <a:rPr lang="en-US" sz="3600" b="1" i="0" u="none" strike="noStrike">
              <a:solidFill>
                <a:srgbClr val="000000"/>
              </a:solidFill>
              <a:latin typeface="Maersk Headline"/>
              <a:cs typeface="Arial"/>
            </a:rPr>
            <a:pPr algn="ctr"/>
            <a:t>21%</a:t>
          </a:fld>
          <a:endParaRPr lang="en-US" sz="400000" b="1">
            <a:latin typeface="Maersk Headline" panose="00000500000000000000" pitchFamily="2" charset="0"/>
          </a:endParaRPr>
        </a:p>
      </xdr:txBody>
    </xdr:sp>
    <xdr:clientData/>
  </xdr:twoCellAnchor>
  <xdr:twoCellAnchor>
    <xdr:from>
      <xdr:col>7</xdr:col>
      <xdr:colOff>828675</xdr:colOff>
      <xdr:row>28</xdr:row>
      <xdr:rowOff>57150</xdr:rowOff>
    </xdr:from>
    <xdr:to>
      <xdr:col>8</xdr:col>
      <xdr:colOff>676275</xdr:colOff>
      <xdr:row>35</xdr:row>
      <xdr:rowOff>19051</xdr:rowOff>
    </xdr:to>
    <xdr:sp macro="" textlink="">
      <xdr:nvSpPr>
        <xdr:cNvPr id="42" name="Rectangle 41">
          <a:extLst>
            <a:ext uri="{FF2B5EF4-FFF2-40B4-BE49-F238E27FC236}">
              <a16:creationId xmlns:a16="http://schemas.microsoft.com/office/drawing/2014/main" id="{8A88A82F-1D07-4CF9-967A-CFE494FB9D21}"/>
            </a:ext>
          </a:extLst>
        </xdr:cNvPr>
        <xdr:cNvSpPr/>
      </xdr:nvSpPr>
      <xdr:spPr>
        <a:xfrm>
          <a:off x="5410200" y="4591050"/>
          <a:ext cx="1628775" cy="1095376"/>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chemeClr val="tx1"/>
              </a:solidFill>
              <a:latin typeface="Maersk Headline" panose="00000500000000000000" pitchFamily="2" charset="0"/>
            </a:rPr>
            <a:t>AVG ATA to UNLOADING:</a:t>
          </a:r>
          <a:endParaRPr lang="en-US" sz="1100">
            <a:solidFill>
              <a:schemeClr val="tx1"/>
            </a:solidFill>
            <a:latin typeface="Maersk Headline" panose="00000500000000000000" pitchFamily="2" charset="0"/>
          </a:endParaRPr>
        </a:p>
      </xdr:txBody>
    </xdr:sp>
    <xdr:clientData/>
  </xdr:twoCellAnchor>
  <xdr:twoCellAnchor>
    <xdr:from>
      <xdr:col>7</xdr:col>
      <xdr:colOff>885825</xdr:colOff>
      <xdr:row>30</xdr:row>
      <xdr:rowOff>95250</xdr:rowOff>
    </xdr:from>
    <xdr:to>
      <xdr:col>8</xdr:col>
      <xdr:colOff>657225</xdr:colOff>
      <xdr:row>34</xdr:row>
      <xdr:rowOff>161924</xdr:rowOff>
    </xdr:to>
    <xdr:sp macro="" textlink="PIVOTS!S205">
      <xdr:nvSpPr>
        <xdr:cNvPr id="43" name="Rectangle 42">
          <a:extLst>
            <a:ext uri="{FF2B5EF4-FFF2-40B4-BE49-F238E27FC236}">
              <a16:creationId xmlns:a16="http://schemas.microsoft.com/office/drawing/2014/main" id="{E49783E5-48C3-4582-B0F9-B03D1B6A9E58}"/>
            </a:ext>
          </a:extLst>
        </xdr:cNvPr>
        <xdr:cNvSpPr/>
      </xdr:nvSpPr>
      <xdr:spPr>
        <a:xfrm>
          <a:off x="5467350" y="4953000"/>
          <a:ext cx="1552575" cy="71437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0FC4DD0C-3493-4B50-B2EA-71AB95C82190}" type="TxLink">
            <a:rPr lang="en-US" sz="3600" b="1" i="0" u="none" strike="noStrike">
              <a:solidFill>
                <a:srgbClr val="000000"/>
              </a:solidFill>
              <a:latin typeface="Maersk Headline"/>
            </a:rPr>
            <a:pPr algn="ctr"/>
            <a:t>57:41</a:t>
          </a:fld>
          <a:endParaRPr lang="en-US" sz="123400" b="1"/>
        </a:p>
      </xdr:txBody>
    </xdr:sp>
    <xdr:clientData/>
  </xdr:twoCellAnchor>
  <xdr:twoCellAnchor>
    <xdr:from>
      <xdr:col>14</xdr:col>
      <xdr:colOff>581026</xdr:colOff>
      <xdr:row>7</xdr:row>
      <xdr:rowOff>147109</xdr:rowOff>
    </xdr:from>
    <xdr:to>
      <xdr:col>19</xdr:col>
      <xdr:colOff>603250</xdr:colOff>
      <xdr:row>20</xdr:row>
      <xdr:rowOff>95251</xdr:rowOff>
    </xdr:to>
    <xdr:graphicFrame macro="">
      <xdr:nvGraphicFramePr>
        <xdr:cNvPr id="45" name="Chart 44">
          <a:extLst>
            <a:ext uri="{FF2B5EF4-FFF2-40B4-BE49-F238E27FC236}">
              <a16:creationId xmlns:a16="http://schemas.microsoft.com/office/drawing/2014/main" id="{8962C618-04A3-45D9-9CB5-FD9168FD59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63507</xdr:colOff>
      <xdr:row>21</xdr:row>
      <xdr:rowOff>25400</xdr:rowOff>
    </xdr:from>
    <xdr:to>
      <xdr:col>26</xdr:col>
      <xdr:colOff>427568</xdr:colOff>
      <xdr:row>42</xdr:row>
      <xdr:rowOff>63500</xdr:rowOff>
    </xdr:to>
    <xdr:graphicFrame macro="">
      <xdr:nvGraphicFramePr>
        <xdr:cNvPr id="34" name="Chart 33">
          <a:extLst>
            <a:ext uri="{FF2B5EF4-FFF2-40B4-BE49-F238E27FC236}">
              <a16:creationId xmlns:a16="http://schemas.microsoft.com/office/drawing/2014/main" id="{22B98F7E-2F67-4FEC-AF68-760FF96208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827616</xdr:colOff>
      <xdr:row>35</xdr:row>
      <xdr:rowOff>82550</xdr:rowOff>
    </xdr:from>
    <xdr:to>
      <xdr:col>8</xdr:col>
      <xdr:colOff>675216</xdr:colOff>
      <xdr:row>42</xdr:row>
      <xdr:rowOff>44451</xdr:rowOff>
    </xdr:to>
    <xdr:sp macro="" textlink="">
      <xdr:nvSpPr>
        <xdr:cNvPr id="35" name="Rectangle 34">
          <a:extLst>
            <a:ext uri="{FF2B5EF4-FFF2-40B4-BE49-F238E27FC236}">
              <a16:creationId xmlns:a16="http://schemas.microsoft.com/office/drawing/2014/main" id="{996CDCF2-8F1A-4234-A1EF-5139CDF61559}"/>
            </a:ext>
          </a:extLst>
        </xdr:cNvPr>
        <xdr:cNvSpPr/>
      </xdr:nvSpPr>
      <xdr:spPr>
        <a:xfrm>
          <a:off x="5431366" y="5638800"/>
          <a:ext cx="1625600" cy="1073151"/>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chemeClr val="tx1"/>
              </a:solidFill>
              <a:latin typeface="Maersk Headline" panose="00000500000000000000" pitchFamily="2" charset="0"/>
            </a:rPr>
            <a:t>AVG TOTAL TT (HO TO UNLOAD):</a:t>
          </a:r>
          <a:endParaRPr lang="en-US" sz="1100">
            <a:solidFill>
              <a:schemeClr val="tx1"/>
            </a:solidFill>
            <a:latin typeface="Maersk Headline" panose="00000500000000000000" pitchFamily="2" charset="0"/>
          </a:endParaRPr>
        </a:p>
      </xdr:txBody>
    </xdr:sp>
    <xdr:clientData/>
  </xdr:twoCellAnchor>
  <xdr:twoCellAnchor>
    <xdr:from>
      <xdr:col>7</xdr:col>
      <xdr:colOff>863600</xdr:colOff>
      <xdr:row>37</xdr:row>
      <xdr:rowOff>126990</xdr:rowOff>
    </xdr:from>
    <xdr:to>
      <xdr:col>8</xdr:col>
      <xdr:colOff>635000</xdr:colOff>
      <xdr:row>42</xdr:row>
      <xdr:rowOff>34914</xdr:rowOff>
    </xdr:to>
    <xdr:sp macro="" textlink="PIVOTS!AM206">
      <xdr:nvSpPr>
        <xdr:cNvPr id="36" name="Rectangle 35">
          <a:extLst>
            <a:ext uri="{FF2B5EF4-FFF2-40B4-BE49-F238E27FC236}">
              <a16:creationId xmlns:a16="http://schemas.microsoft.com/office/drawing/2014/main" id="{5778A36A-1105-46F9-98CB-48606B29E4F2}"/>
            </a:ext>
          </a:extLst>
        </xdr:cNvPr>
        <xdr:cNvSpPr/>
      </xdr:nvSpPr>
      <xdr:spPr>
        <a:xfrm>
          <a:off x="5467350" y="6000740"/>
          <a:ext cx="1549400" cy="70167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043E7101-7D2F-454B-98F6-33DCE3ABE001}" type="TxLink">
            <a:rPr lang="en-US" sz="3600" b="1" i="0" u="none" strike="noStrike">
              <a:solidFill>
                <a:srgbClr val="000000"/>
              </a:solidFill>
              <a:latin typeface="Maersk Headline"/>
              <a:ea typeface="+mn-ea"/>
              <a:cs typeface="+mn-cs"/>
            </a:rPr>
            <a:pPr marL="0" indent="0" algn="ctr"/>
            <a:t>189:52</a:t>
          </a:fld>
          <a:endParaRPr lang="en-US" sz="3600" b="1" i="0" u="none" strike="noStrike">
            <a:solidFill>
              <a:srgbClr val="000000"/>
            </a:solidFill>
            <a:latin typeface="Maersk Headline"/>
            <a:ea typeface="+mn-ea"/>
            <a:cs typeface="+mn-cs"/>
          </a:endParaRPr>
        </a:p>
      </xdr:txBody>
    </xdr:sp>
    <xdr:clientData/>
  </xdr:twoCellAnchor>
  <xdr:twoCellAnchor editAs="oneCell">
    <xdr:from>
      <xdr:col>20</xdr:col>
      <xdr:colOff>112182</xdr:colOff>
      <xdr:row>7</xdr:row>
      <xdr:rowOff>158749</xdr:rowOff>
    </xdr:from>
    <xdr:to>
      <xdr:col>24</xdr:col>
      <xdr:colOff>42333</xdr:colOff>
      <xdr:row>20</xdr:row>
      <xdr:rowOff>131233</xdr:rowOff>
    </xdr:to>
    <mc:AlternateContent xmlns:mc="http://schemas.openxmlformats.org/markup-compatibility/2006" xmlns:a14="http://schemas.microsoft.com/office/drawing/2010/main">
      <mc:Choice Requires="a14">
        <xdr:graphicFrame macro="">
          <xdr:nvGraphicFramePr>
            <xdr:cNvPr id="47" name="WAREHOUSE 2">
              <a:extLst>
                <a:ext uri="{FF2B5EF4-FFF2-40B4-BE49-F238E27FC236}">
                  <a16:creationId xmlns:a16="http://schemas.microsoft.com/office/drawing/2014/main" id="{9D64A4D2-EF71-4752-95C6-7995E5EAF55B}"/>
                </a:ext>
              </a:extLst>
            </xdr:cNvPr>
            <xdr:cNvGraphicFramePr/>
          </xdr:nvGraphicFramePr>
          <xdr:xfrm>
            <a:off x="0" y="0"/>
            <a:ext cx="0" cy="0"/>
          </xdr:xfrm>
          <a:graphic>
            <a:graphicData uri="http://schemas.microsoft.com/office/drawing/2010/slicer">
              <sle:slicer xmlns:sle="http://schemas.microsoft.com/office/drawing/2010/slicer" name="WAREHOUSE 2"/>
            </a:graphicData>
          </a:graphic>
        </xdr:graphicFrame>
      </mc:Choice>
      <mc:Fallback xmlns="">
        <xdr:sp macro="" textlink="">
          <xdr:nvSpPr>
            <xdr:cNvPr id="0" name=""/>
            <xdr:cNvSpPr>
              <a:spLocks noTextEdit="1"/>
            </xdr:cNvSpPr>
          </xdr:nvSpPr>
          <xdr:spPr>
            <a:xfrm>
              <a:off x="15024099" y="1269999"/>
              <a:ext cx="2385484" cy="2036234"/>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74084</xdr:colOff>
      <xdr:row>42</xdr:row>
      <xdr:rowOff>126999</xdr:rowOff>
    </xdr:from>
    <xdr:to>
      <xdr:col>12</xdr:col>
      <xdr:colOff>317500</xdr:colOff>
      <xdr:row>49</xdr:row>
      <xdr:rowOff>126724</xdr:rowOff>
    </xdr:to>
    <xdr:pic>
      <xdr:nvPicPr>
        <xdr:cNvPr id="48" name="Picture 47">
          <a:extLst>
            <a:ext uri="{FF2B5EF4-FFF2-40B4-BE49-F238E27FC236}">
              <a16:creationId xmlns:a16="http://schemas.microsoft.com/office/drawing/2014/main" id="{89F90F49-29D3-21D1-4B2E-B0BBEE82AEB2}"/>
            </a:ext>
          </a:extLst>
        </xdr:cNvPr>
        <xdr:cNvPicPr>
          <a:picLocks noChangeAspect="1"/>
        </xdr:cNvPicPr>
      </xdr:nvPicPr>
      <xdr:blipFill>
        <a:blip xmlns:r="http://schemas.openxmlformats.org/officeDocument/2006/relationships" r:embed="rId12"/>
        <a:stretch>
          <a:fillRect/>
        </a:stretch>
      </xdr:blipFill>
      <xdr:spPr>
        <a:xfrm>
          <a:off x="8445501" y="6794499"/>
          <a:ext cx="2084916" cy="1121558"/>
        </a:xfrm>
        <a:prstGeom prst="rect">
          <a:avLst/>
        </a:prstGeom>
      </xdr:spPr>
    </xdr:pic>
    <xdr:clientData/>
  </xdr:twoCellAnchor>
  <xdr:twoCellAnchor>
    <xdr:from>
      <xdr:col>13</xdr:col>
      <xdr:colOff>122767</xdr:colOff>
      <xdr:row>21</xdr:row>
      <xdr:rowOff>31751</xdr:rowOff>
    </xdr:from>
    <xdr:to>
      <xdr:col>19</xdr:col>
      <xdr:colOff>603251</xdr:colOff>
      <xdr:row>42</xdr:row>
      <xdr:rowOff>57150</xdr:rowOff>
    </xdr:to>
    <xdr:graphicFrame macro="">
      <xdr:nvGraphicFramePr>
        <xdr:cNvPr id="4" name="Chart 3">
          <a:extLst>
            <a:ext uri="{FF2B5EF4-FFF2-40B4-BE49-F238E27FC236}">
              <a16:creationId xmlns:a16="http://schemas.microsoft.com/office/drawing/2014/main" id="{910AA31F-1693-458C-8220-31CE4C7E2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24</xdr:col>
      <xdr:colOff>148167</xdr:colOff>
      <xdr:row>8</xdr:row>
      <xdr:rowOff>0</xdr:rowOff>
    </xdr:from>
    <xdr:to>
      <xdr:col>26</xdr:col>
      <xdr:colOff>427568</xdr:colOff>
      <xdr:row>20</xdr:row>
      <xdr:rowOff>131233</xdr:rowOff>
    </xdr:to>
    <mc:AlternateContent xmlns:mc="http://schemas.openxmlformats.org/markup-compatibility/2006" xmlns:a14="http://schemas.microsoft.com/office/drawing/2010/main">
      <mc:Choice Requires="a14">
        <xdr:graphicFrame macro="">
          <xdr:nvGraphicFramePr>
            <xdr:cNvPr id="15" name="TRANSPORT MODE2 1">
              <a:extLst>
                <a:ext uri="{FF2B5EF4-FFF2-40B4-BE49-F238E27FC236}">
                  <a16:creationId xmlns:a16="http://schemas.microsoft.com/office/drawing/2014/main" id="{284A8131-33EC-444E-AFC8-3A44524F5692}"/>
                </a:ext>
              </a:extLst>
            </xdr:cNvPr>
            <xdr:cNvGraphicFramePr/>
          </xdr:nvGraphicFramePr>
          <xdr:xfrm>
            <a:off x="0" y="0"/>
            <a:ext cx="0" cy="0"/>
          </xdr:xfrm>
          <a:graphic>
            <a:graphicData uri="http://schemas.microsoft.com/office/drawing/2010/slicer">
              <sle:slicer xmlns:sle="http://schemas.microsoft.com/office/drawing/2010/slicer" name="TRANSPORT MODE2 1"/>
            </a:graphicData>
          </a:graphic>
        </xdr:graphicFrame>
      </mc:Choice>
      <mc:Fallback xmlns="">
        <xdr:sp macro="" textlink="">
          <xdr:nvSpPr>
            <xdr:cNvPr id="0" name=""/>
            <xdr:cNvSpPr>
              <a:spLocks noTextEdit="1"/>
            </xdr:cNvSpPr>
          </xdr:nvSpPr>
          <xdr:spPr>
            <a:xfrm>
              <a:off x="17515417" y="1270000"/>
              <a:ext cx="1581151" cy="2036233"/>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MEDIAS%20(2)"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RANSPORTIST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DIAS (2)"/>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RANSPORTISTA"/>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ina Vilceanu" refreshedDate="46091.566348379631" createdVersion="8" refreshedVersion="8" minRefreshableVersion="3" recordCount="1143" xr:uid="{38B28E24-1F27-4049-B405-95B8EA50BCE5}">
  <cacheSource type="worksheet">
    <worksheetSource name="TRACKER"/>
  </cacheSource>
  <cacheFields count="58">
    <cacheField name="MASTER BL" numFmtId="0">
      <sharedItems containsMixedTypes="1" containsNumber="1" containsInteger="1" minValue="254210317" maxValue="285713502"/>
    </cacheField>
    <cacheField name="VESSEL" numFmtId="0">
      <sharedItems/>
    </cacheField>
    <cacheField name="PUERTO ORIGEN" numFmtId="0">
      <sharedItems/>
    </cacheField>
    <cacheField name="DESTINATION" numFmtId="0">
      <sharedItems count="3">
        <s v="Valencia"/>
        <s v="Algeciras"/>
        <s v="Barcelona" u="1"/>
      </sharedItems>
    </cacheField>
    <cacheField name="ATA" numFmtId="164">
      <sharedItems containsSemiMixedTypes="0" containsNonDate="0" containsDate="1" containsString="0" minDate="2025-12-10T14:11:00" maxDate="2026-03-08T13:30:00"/>
    </cacheField>
    <cacheField name="ETA" numFmtId="164">
      <sharedItems containsSemiMixedTypes="0" containsNonDate="0" containsDate="1" containsString="0" minDate="2025-12-10T10:03:00" maxDate="2026-03-08T08:00:00"/>
    </cacheField>
    <cacheField name="CARRIER" numFmtId="0">
      <sharedItems/>
    </cacheField>
    <cacheField name="HAULER" numFmtId="0">
      <sharedItems/>
    </cacheField>
    <cacheField name="CONTAINER" numFmtId="0">
      <sharedItems/>
    </cacheField>
    <cacheField name="TYPE" numFmtId="0">
      <sharedItems containsMixedTypes="1" containsNumber="1" containsInteger="1" minValue="20" maxValue="40"/>
    </cacheField>
    <cacheField name="TRANSPORT MODE" numFmtId="0">
      <sharedItems count="6">
        <s v="TREN"/>
        <s v="CAMION"/>
        <s v="CAMION " u="1"/>
        <s v="OCEAN" u="1"/>
        <s v="RORO" u="1"/>
        <s v="ROPAX" u="1"/>
      </sharedItems>
    </cacheField>
    <cacheField name="WAREHOUSE" numFmtId="164">
      <sharedItems count="32">
        <s v="ZARA HOME ONT04"/>
        <s v="LEFTIES TOLEDO"/>
        <s v="CABANILLAS"/>
        <s v="LEFTIES ZARAGOZA"/>
        <s v="ARTEIXO"/>
        <s v="MECO"/>
        <s v="ZARAGOZA"/>
        <s v="ZARA HOME ONT01"/>
        <s v="TEMPE 3"/>
        <s v="LEON"/>
        <s v="BERSHKA"/>
        <s v=" LEON"/>
        <s v=" LORENA G"/>
        <s v="MASSIMO DUTTI"/>
        <s v="MALPICA"/>
        <s v="ZARA HOME" u="1"/>
        <s v="NEWWEAR-CABANILLAS" u="1"/>
        <s v="LEON " u="1"/>
        <s v="NARON" u="1"/>
        <s v="ONTIGOLA-LEFTIES" u="1"/>
        <s v="LORENA GARCIA, ARTEIXO" u="1"/>
        <s v="HANDTEX - CABANILLAS" u="1"/>
        <s v="LEÓN" u="1"/>
        <s v="PULL &amp; BEAR" u="1"/>
        <s v="BEON FASHION" u="1"/>
        <s v="THINKTEXTIL MECO" u="1"/>
        <s v="MECO " u="1"/>
        <s v="HANDTEX" u="1"/>
        <s v="TEMPE 3 SATÉLITE" u="1"/>
        <s v="ONTIGOLA-ZARA HOME" u="1"/>
        <s v="ONTIGOLA" u="1"/>
        <s v="HOGAR-VOLUMINOSOS" u="1"/>
      </sharedItems>
    </cacheField>
    <cacheField name="DELIVERY AVAILABLE SINCE" numFmtId="164">
      <sharedItems containsSemiMixedTypes="0" containsNonDate="0" containsDate="1" containsString="0" minDate="2025-12-16T16:00:00" maxDate="2026-03-09T12:00:00"/>
    </cacheField>
    <cacheField name="TIMESLOT" numFmtId="164">
      <sharedItems containsSemiMixedTypes="0" containsNonDate="0" containsDate="1" containsString="0" minDate="2026-01-02T06:00:00" maxDate="2026-03-09T14:00:00"/>
    </cacheField>
    <cacheField name="HANDOVER Morocco" numFmtId="164">
      <sharedItems containsDate="1" containsBlank="1" containsMixedTypes="1" minDate="2025-12-27T00:00:00" maxDate="2026-03-07T00:00:00"/>
    </cacheField>
    <cacheField name="Reprogramaciones" numFmtId="1">
      <sharedItems containsString="0" containsBlank="1" containsNumber="1" containsInteger="1" minValue="0" maxValue="2" count="4">
        <m/>
        <n v="2"/>
        <n v="1"/>
        <n v="0" u="1"/>
      </sharedItems>
    </cacheField>
    <cacheField name="REASON DELAY" numFmtId="164">
      <sharedItems containsBlank="1"/>
    </cacheField>
    <cacheField name="REASON REPROGRAMACION" numFmtId="164">
      <sharedItems containsBlank="1" count="60">
        <m/>
        <s v="TREN // ERROR DEL CHOFER"/>
        <s v="No estaba la cita en SAM"/>
        <s v="SUBIDA TREN/DUO/PLAT"/>
        <s v="Error del chofer"/>
        <s v="Incidencia con el SIC"/>
        <s v="Incidencia con el tren"/>
        <s v="PROBLEMA ADUANA"/>
        <s v="TRANSPORTISTA (LM)"/>
        <s v="Error transportista"/>
        <s v="Error del transportista"/>
        <s v="Retraso ETA del buque"/>
        <s v="OTRO(Incidencia con sumaria)"/>
        <s v="RORO"/>
        <s v="OTRO (TERMINAL)"/>
        <s v="NO SIC"/>
        <s v="Incidencia Puerto Seco"/>
        <s v="PUERTO SECO"/>
        <s v="OTRO(Retraso ETA del buque)"/>
        <s v="TERMINAL"/>
        <s v="ALMACEN"/>
        <s v="Incidencia T1"/>
        <s v="TERMINAL + GAGGERO"/>
        <s v="Cliente" u="1"/>
        <s v="Chofer por error no entregó CNTR" u="1"/>
        <s v="Gaggero demoró en enviar T1" u="1"/>
        <s v="TREN" u="1"/>
        <s v="DEMORA EN TERMINAL" u="1"/>
        <s v="RETRASO TRANSPORTISTA" u="1"/>
        <s v="RETRASO POR MAL TIEMPO" u="1"/>
        <s v="RETRASO ETA BARCO" u="1"/>
        <s v="INCIDENCIA SUMARIA - LATENCIA" u="1"/>
        <s v="INCIDENCIA SUMARIA - PARTIDA DUPLICADA" u="1"/>
        <s v="OTRO (Tráfico)" u="1"/>
        <s v="CAMBIO DE CITA POR MSKU4705400" u="1"/>
        <s v="NO LLEGÓ A TIEMPO A PSA" u="1"/>
        <s v="ERROR DE APM" u="1"/>
        <s v="SIC PDTE" u="1"/>
        <s v="Incidencia en el tren " u="1"/>
        <s v="Chofer traspapeló la orden" u="1"/>
        <s v="TRÁFICO" u="1"/>
        <s v="CT+APM" u="1"/>
        <s v="DELAY AT TERMINAL" u="1"/>
        <s v="PUERTO" u="1"/>
        <s v="DELIVERED WHEN WH REQUESTED" u="1"/>
        <s v="NOT LOADED ON TIME" u="1"/>
        <s v="ROPAX CHANGED SCHEDULE" u="1"/>
        <s v="LACK CAPACITY HAULER AT DESTINATION" u="1"/>
        <s v="RORO WAS DELAYED" u="1"/>
        <s v="Arroyo no pudo entregar por tráfico" u="1"/>
        <s v="TRANSPORTISTA" u="1"/>
        <s v="APM no consiguió transportista" u="1"/>
        <s v="Incidencia SIC" u="1"/>
        <s v="Incidencia con el tren + Error del chofer" u="1"/>
        <s v="ZH" u="1"/>
        <s v="Last mile" u="1"/>
        <s v="No subío a PSA en tiempo" u="1"/>
        <s v="Incidencia con el chofer" u="1"/>
        <s v="El camión sufrió una avería" u="1"/>
        <s v="INCIDENCIA SUMARIA - PARTIDA NO SALDADA" u="1"/>
      </sharedItems>
    </cacheField>
    <cacheField name="TRUCK SHOW UP" numFmtId="164">
      <sharedItems containsSemiMixedTypes="0" containsNonDate="0" containsDate="1" containsString="0" minDate="2026-01-02T05:30:00" maxDate="2026-03-09T15:50:00" count="1008">
        <d v="2026-01-02T05:30:00"/>
        <d v="2026-01-02T07:30:00"/>
        <d v="2026-01-02T07:59:00"/>
        <d v="2026-01-02T09:36:00"/>
        <d v="2026-01-02T08:44:00"/>
        <d v="2026-01-02T09:02:00"/>
        <d v="2026-01-02T09:30:00"/>
        <d v="2026-01-02T10:16:00"/>
        <d v="2026-01-02T09:51:00"/>
        <d v="2026-01-02T11:30:00"/>
        <d v="2026-01-02T11:47:00"/>
        <d v="2026-01-02T11:51:00"/>
        <d v="2026-01-02T12:29:00"/>
        <d v="2026-01-02T13:30:00"/>
        <d v="2026-01-02T12:58:00"/>
        <d v="2026-01-02T13:55:00"/>
        <d v="2026-01-02T15:30:00"/>
        <d v="2026-01-02T15:02:00"/>
        <d v="2026-01-02T13:35:00"/>
        <d v="2026-01-02T15:26:00"/>
        <d v="2026-01-02T16:29:00"/>
        <d v="2026-01-02T16:38:00"/>
        <d v="2026-01-02T21:24:00"/>
        <d v="2026-01-02T21:02:00"/>
        <d v="2026-01-03T08:05:00"/>
        <d v="2026-01-03T08:55:00"/>
        <d v="2026-01-03T09:41:00"/>
        <d v="2026-01-03T10:16:00"/>
        <d v="2026-01-03T13:15:00"/>
        <d v="2026-01-03T13:48:00"/>
        <d v="2026-01-03T17:30:00"/>
        <d v="2026-01-03T19:19:00"/>
        <d v="2026-01-04T12:26:00"/>
        <d v="2026-01-04T13:51:00"/>
        <d v="2026-01-05T06:50:00"/>
        <d v="2026-01-05T06:10:00"/>
        <d v="2026-01-05T06:00:00"/>
        <d v="2026-01-05T08:00:00"/>
        <d v="2026-01-05T10:30:00"/>
        <d v="2026-01-05T13:22:00"/>
        <d v="2026-01-05T12:30:00"/>
        <d v="2026-01-05T08:45:00"/>
        <d v="2026-01-05T07:55:00"/>
        <d v="2026-01-05T09:50:00"/>
        <d v="2026-01-05T09:45:00"/>
        <d v="2026-01-05T10:03:00"/>
        <d v="2026-01-05T13:00:00"/>
        <d v="2026-01-05T11:50:00"/>
        <d v="2026-01-05T14:38:00"/>
        <d v="2026-01-05T13:12:00"/>
        <d v="2026-01-05T17:00:00"/>
        <d v="2026-01-05T16:30:00"/>
        <d v="2026-01-05T13:36:00"/>
        <d v="2026-01-05T14:24:00"/>
        <d v="2026-01-05T15:38:00"/>
        <d v="2026-01-05T17:05:00"/>
        <d v="2026-01-05T17:53:00"/>
        <d v="2026-01-05T18:50:00"/>
        <d v="2026-01-05T18:24:00"/>
        <d v="2026-01-07T05:40:00"/>
        <d v="2026-01-07T08:00:00"/>
        <d v="2026-01-07T08:30:00"/>
        <d v="2026-01-07T13:30:00"/>
        <d v="2026-01-07T06:30:00"/>
        <d v="2026-01-07T11:30:00"/>
        <d v="2026-01-07T07:38:00"/>
        <d v="2026-01-05T19:11:00"/>
        <d v="2026-01-07T07:42:00"/>
        <d v="2026-01-07T09:02:00"/>
        <d v="2026-01-07T08:01:00"/>
        <d v="2026-01-07T08:55:00"/>
        <d v="2026-01-07T09:52:00"/>
        <d v="2026-01-07T09:27:00"/>
        <d v="2026-01-07T10:50:00"/>
        <d v="2026-01-07T16:30:00"/>
        <d v="2026-01-07T16:00:00"/>
        <d v="2026-01-07T12:27:00"/>
        <d v="2026-01-07T15:32:00"/>
        <d v="2026-01-07T12:48:00"/>
        <d v="2026-01-07T13:56:00"/>
        <d v="2026-01-07T15:54:00"/>
        <d v="2026-01-07T13:49:00"/>
        <d v="2026-01-07T15:30:00"/>
        <d v="2026-01-07T15:28:00"/>
        <d v="2026-01-07T17:10:00"/>
        <d v="2026-01-08T05:40:00"/>
        <d v="2026-01-07T17:29:00"/>
        <d v="2026-01-07T19:32:00"/>
        <d v="2026-01-07T19:04:00"/>
        <d v="2026-01-07T17:44:00"/>
        <d v="2026-01-07T17:27:00"/>
        <d v="2026-01-07T19:13:00"/>
        <d v="2026-01-08T09:02:00"/>
        <d v="2026-01-08T09:08:00"/>
        <d v="2026-01-08T09:45:00"/>
        <d v="2026-01-08T10:00:00"/>
        <d v="2026-01-08T11:30:00"/>
        <d v="2026-01-08T11:50:00"/>
        <d v="2026-01-08T12:15:00"/>
        <d v="2026-01-08T11:21:00"/>
        <d v="2026-01-08T17:50:00"/>
        <d v="2026-01-08T15:20:00"/>
        <d v="2026-01-08T15:44:00"/>
        <d v="2026-01-08T16:12:00"/>
        <d v="2026-01-08T16:40:00"/>
        <d v="2026-01-08T18:30:00"/>
        <d v="2026-01-08T16:29:00"/>
        <d v="2026-01-08T16:39:00"/>
        <d v="2026-01-08T17:09:00"/>
        <d v="2026-01-08T18:06:00"/>
        <d v="2026-01-08T21:14:00"/>
        <d v="2026-01-09T10:30:00"/>
        <d v="2026-01-09T07:33:00"/>
        <d v="2026-01-09T08:19:00"/>
        <d v="2026-01-08T20:45:00"/>
        <d v="2026-01-09T07:43:00"/>
        <d v="2026-01-09T08:10:00"/>
        <d v="2026-01-09T08:36:00"/>
        <d v="2026-01-09T08:26:00"/>
        <d v="2026-01-09T11:20:00"/>
        <d v="2026-01-09T10:15:00"/>
        <d v="2026-01-09T10:10:00"/>
        <d v="2026-01-09T12:24:00"/>
        <d v="2026-01-09T13:39:00"/>
        <d v="2026-01-09T10:43:00"/>
        <d v="2026-01-09T13:40:00"/>
        <d v="2026-01-09T15:30:00"/>
        <d v="2026-01-09T17:00:00"/>
        <d v="2026-01-09T11:54:00"/>
        <d v="2026-01-09T15:37:00"/>
        <d v="2026-01-09T14:21:00"/>
        <d v="2026-01-09T19:30:00"/>
        <d v="2026-01-09T16:00:00"/>
        <d v="2026-01-09T14:12:00"/>
        <d v="2026-01-09T11:22:00"/>
        <d v="2026-01-09T18:00:00"/>
        <d v="2026-01-09T13:14:00"/>
        <d v="2026-01-09T14:50:00"/>
        <d v="2026-01-09T16:07:00"/>
        <d v="2026-01-09T16:15:00"/>
        <d v="2026-01-09T16:55:00"/>
        <d v="2026-01-09T18:41:00"/>
        <d v="2026-01-10T07:40:00"/>
        <d v="2026-01-10T09:18:00"/>
        <d v="2026-01-10T13:08:00"/>
        <d v="2026-01-10T16:43:00"/>
        <d v="2026-01-10T15:18:00"/>
        <d v="2026-01-10T18:51:00"/>
        <d v="2026-01-12T06:50:00"/>
        <d v="2026-01-12T08:10:00"/>
        <d v="2026-01-12T09:02:00"/>
        <d v="2026-01-12T13:40:00"/>
        <d v="2026-01-12T14:21:00"/>
        <d v="2026-01-12T10:00:00"/>
        <d v="2026-01-12T09:50:00"/>
        <d v="2026-01-12T10:26:00"/>
        <d v="2026-01-12T11:19:00"/>
        <d v="2026-01-12T18:30:00"/>
        <d v="2026-01-12T11:52:00"/>
        <d v="2026-01-12T11:15:00"/>
        <d v="2026-01-13T08:00:00"/>
        <d v="2026-01-12T08:30:00"/>
        <d v="2026-01-12T15:27:00"/>
        <d v="2026-01-13T09:00:00"/>
        <d v="2026-01-12T15:47:00"/>
        <d v="2026-01-12T15:30:00"/>
        <d v="2026-01-12T14:57:00"/>
        <d v="2026-01-12T16:51:00"/>
        <d v="2026-01-13T08:05:00"/>
        <d v="2026-01-12T17:22:00"/>
        <d v="2026-01-13T07:10:00"/>
        <d v="2026-01-13T11:00:00"/>
        <d v="2026-01-14T07:30:00"/>
        <d v="2026-01-13T08:06:00"/>
        <d v="2026-01-13T15:30:00"/>
        <d v="2026-01-13T14:30:00"/>
        <d v="2026-01-13T09:08:00"/>
        <d v="2026-01-13T08:56:00"/>
        <d v="2026-01-13T09:16:00"/>
        <d v="2026-01-14T08:20:00"/>
        <d v="2026-01-14T10:00:00"/>
        <d v="2026-01-14T13:40:00"/>
        <d v="2026-01-13T09:51:00"/>
        <d v="2026-01-13T19:30:00"/>
        <d v="2026-01-13T14:06:00"/>
        <d v="2026-01-13T14:05:00"/>
        <d v="2026-01-13T16:45:00"/>
        <d v="2026-01-13T10:25:00"/>
        <d v="2026-01-13T19:20:00"/>
        <d v="2026-01-14T12:50:00"/>
        <d v="2026-01-13T20:17:00"/>
        <d v="2026-01-13T20:13:00"/>
        <d v="2026-01-13T11:21:00"/>
        <d v="2026-01-14T10:30:00"/>
        <d v="2026-01-13T17:46:00"/>
        <d v="2026-01-13T17:47:00"/>
        <d v="2026-01-13T21:10:00"/>
        <d v="2026-01-14T10:20:00"/>
        <d v="2026-01-13T17:24:00"/>
        <d v="2026-01-13T22:22:00"/>
        <d v="2026-01-14T16:00:00"/>
        <d v="2026-01-14T17:00:00"/>
        <d v="2026-01-14T19:30:00"/>
        <d v="2026-01-14T06:40:00"/>
        <d v="2026-01-15T08:35:00"/>
        <d v="2026-01-14T08:36:00"/>
        <d v="2026-01-14T08:38:00"/>
        <d v="2026-01-14T18:30:00"/>
        <d v="2026-01-15T10:25:00"/>
        <d v="2026-01-14T17:05:00"/>
        <d v="2026-01-14T15:24:00"/>
        <d v="2026-01-14T15:27:00"/>
        <d v="2026-01-15T07:30:00"/>
        <d v="2026-01-14T15:52:00"/>
        <d v="2026-01-14T16:18:00"/>
        <d v="2026-01-14T20:29:00"/>
        <d v="2026-01-15T03:27:00"/>
        <d v="2026-01-15T07:18:00"/>
        <d v="2026-01-15T09:02:00"/>
        <d v="2026-01-15T09:03:00"/>
        <d v="2026-01-15T13:40:00"/>
        <d v="2026-01-15T12:06:00"/>
        <d v="2026-01-15T11:55:00"/>
        <d v="2026-01-15T14:45:00"/>
        <d v="2026-01-16T05:35:00"/>
        <d v="2026-01-15T14:34:00"/>
        <d v="2026-01-15T13:52:00"/>
        <d v="2026-01-15T05:45:00"/>
        <d v="2026-01-15T14:48:00"/>
        <d v="2026-01-15T16:52:00"/>
        <d v="2026-01-15T19:19:00"/>
        <d v="2026-01-15T19:36:00"/>
        <d v="2026-01-15T20:18:00"/>
        <d v="2026-01-16T07:35:00"/>
        <d v="2026-01-16T09:20:00"/>
        <d v="2026-01-16T05:20:00"/>
        <d v="2026-01-15T18:23:00"/>
        <d v="2026-01-16T06:20:00"/>
        <d v="2026-01-16T10:35:00"/>
        <d v="2026-01-15T23:03:00"/>
        <d v="2026-01-16T07:22:00"/>
        <d v="2026-01-16T07:30:00"/>
        <d v="2026-01-16T07:20:00"/>
        <d v="2026-01-16T13:30:00"/>
        <d v="2026-01-16T09:13:00"/>
        <d v="2026-01-16T15:00:00"/>
        <d v="2026-01-16T10:01:00"/>
        <d v="2026-01-16T10:07:00"/>
        <d v="2026-01-16T17:30:00"/>
        <d v="2026-01-16T17:45:00"/>
        <d v="2026-01-16T14:30:00"/>
        <d v="2026-01-16T14:06:00"/>
        <d v="2026-01-16T11:55:00"/>
        <d v="2026-01-16T19:40:00"/>
        <d v="2026-01-16T14:00:00"/>
        <d v="2026-01-17T08:30:00"/>
        <d v="2026-01-16T16:00:00"/>
        <d v="2026-01-16T11:43:00"/>
        <d v="2026-01-16T15:17:00"/>
        <d v="2026-01-16T15:33:00"/>
        <d v="2026-01-16T18:20:00"/>
        <d v="2026-01-16T17:31:00"/>
        <d v="2026-01-16T19:59:00"/>
        <d v="2026-01-17T05:45:00"/>
        <d v="2026-01-17T06:35:00"/>
        <d v="2026-01-17T07:39:00"/>
        <d v="2026-01-17T07:56:00"/>
        <d v="2026-01-17T10:04:00"/>
        <d v="2026-01-17T09:05:00"/>
        <d v="2026-01-17T10:21:00"/>
        <d v="2026-01-17T12:24:00"/>
        <d v="2026-01-17T15:15:00"/>
        <d v="2026-01-17T09:13:00"/>
        <d v="2026-01-19T10:30:00"/>
        <d v="2026-01-19T08:25:00"/>
        <d v="2026-01-18T22:56:00"/>
        <d v="2026-01-19T08:30:00"/>
        <d v="2026-01-19T02:53:00"/>
        <d v="2026-01-19T09:00:00"/>
        <d v="2026-01-19T09:10:00"/>
        <d v="2026-01-19T09:30:00"/>
        <d v="2026-01-19T14:00:00"/>
        <d v="2026-01-19T12:00:00"/>
        <d v="2026-01-19T13:00:00"/>
        <d v="2026-01-19T15:10:00"/>
        <d v="2026-01-16T14:20:00"/>
        <d v="2026-01-19T14:25:00"/>
        <d v="2026-01-19T15:30:00"/>
        <d v="2026-01-19T15:33:00"/>
        <d v="2026-01-20T06:10:00"/>
        <d v="2026-01-19T19:35:00"/>
        <d v="2026-01-20T08:00:00"/>
        <d v="2026-01-20T07:59:00"/>
        <d v="2026-01-20T09:00:00"/>
        <d v="2026-01-20T12:54:00"/>
        <d v="2026-01-20T10:40:00"/>
        <d v="2026-01-20T10:10:00"/>
        <d v="2026-01-20T13:45:00"/>
        <d v="2026-01-20T13:32:00"/>
        <d v="2026-01-20T13:35:00"/>
        <d v="2026-01-20T15:15:00"/>
        <d v="2026-01-20T14:20:00"/>
        <d v="2026-01-20T15:00:00"/>
        <d v="2026-01-20T18:26:00"/>
        <d v="2026-01-20T13:36:00"/>
        <d v="2026-01-20T15:13:00"/>
        <d v="2026-01-20T17:37:00"/>
        <d v="2026-01-20T17:40:00"/>
        <d v="2026-01-20T19:21:00"/>
        <d v="2026-01-21T06:30:00"/>
        <d v="2026-01-20T19:35:00"/>
        <d v="2026-01-21T05:40:00"/>
        <d v="2026-01-21T07:40:00"/>
        <d v="2026-01-21T08:00:00"/>
        <d v="2026-01-21T08:20:00"/>
        <d v="2026-01-21T11:20:00"/>
        <d v="2026-01-21T09:30:00"/>
        <d v="2026-01-21T10:00:00"/>
        <d v="2026-01-21T09:36:00"/>
        <d v="2026-01-21T12:34:00"/>
        <d v="2026-01-21T12:52:00"/>
        <d v="2026-01-21T15:35:00"/>
        <d v="2026-01-21T15:05:00"/>
        <d v="2026-01-21T16:15:00"/>
        <d v="2026-01-21T15:22:00"/>
        <d v="2026-01-21T15:19:00"/>
        <d v="2026-01-21T15:45:00"/>
        <d v="2026-01-21T13:14:00"/>
        <d v="2026-01-21T14:26:00"/>
        <d v="2026-01-21T16:12:00"/>
        <d v="2026-01-21T16:57:00"/>
        <d v="2026-01-21T18:31:00"/>
        <d v="2026-01-22T06:35:00"/>
        <d v="2026-01-22T05:40:00"/>
        <d v="2026-01-22T08:51:00"/>
        <d v="2026-01-22T07:45:00"/>
        <d v="2026-01-22T07:35:00"/>
        <d v="2026-01-22T12:14:00"/>
        <d v="2026-01-22T09:14:00"/>
        <d v="2026-01-21T18:56:00"/>
        <d v="2026-01-22T08:30:00"/>
        <d v="2026-01-22T14:45:00"/>
        <d v="2026-01-22T12:31:00"/>
        <d v="2026-01-21T17:17:00"/>
        <d v="2026-01-22T09:48:00"/>
        <d v="2026-01-22T10:30:00"/>
        <d v="2026-01-22T12:50:00"/>
        <d v="2026-01-22T10:52:00"/>
        <d v="2026-01-22T11:20:00"/>
        <d v="2026-01-22T14:50:00"/>
        <d v="2026-01-22T14:40:00"/>
        <d v="2026-01-22T16:20:00"/>
        <d v="2026-01-22T18:00:00"/>
        <d v="2026-01-22T15:10:00"/>
        <d v="2026-01-22T14:42:00"/>
        <d v="2026-01-22T15:31:00"/>
        <d v="2026-01-22T14:27:00"/>
        <d v="2026-01-22T17:06:00"/>
        <d v="2026-01-22T18:40:00"/>
        <d v="2026-01-22T16:11:00"/>
        <d v="2026-01-22T18:39:00"/>
        <d v="2026-01-22T18:42:00"/>
        <d v="2026-01-22T18:31:00"/>
        <d v="2026-01-22T18:44:00"/>
        <d v="2026-01-22T19:32:00"/>
        <d v="2026-01-23T05:40:00"/>
        <d v="2026-01-23T05:52:00"/>
        <d v="2026-01-23T05:39:00"/>
        <d v="2026-01-23T10:11:00"/>
        <d v="2026-01-23T00:50:00"/>
        <d v="2026-01-23T07:40:00"/>
        <d v="2026-01-23T09:30:00"/>
        <d v="2026-01-23T07:28:00"/>
        <d v="2026-01-23T09:28:00"/>
        <d v="2026-01-23T07:45:00"/>
        <d v="2026-01-23T08:05:00"/>
        <d v="2026-01-23T09:10:00"/>
        <d v="2026-01-23T09:00:00"/>
        <d v="2026-01-23T10:10:00"/>
        <d v="2026-01-23T13:10:00"/>
        <d v="2026-01-23T19:00:00"/>
        <d v="2026-01-23T13:12:00"/>
        <d v="2026-01-23T13:35:00"/>
        <d v="2026-01-23T15:57:00"/>
        <d v="2026-01-23T16:00:00"/>
        <d v="2026-01-23T15:20:00"/>
        <d v="2026-01-24T09:30:00"/>
        <d v="2026-01-24T08:13:00"/>
        <d v="2026-01-24T09:16:00"/>
        <d v="2026-01-24T10:05:00"/>
        <d v="2026-01-24T12:48:00"/>
        <d v="2026-01-24T14:15:00"/>
        <d v="2026-01-26T05:50:00"/>
        <d v="2026-01-26T11:45:00"/>
        <d v="2026-01-26T06:13:00"/>
        <d v="2026-01-26T09:20:00"/>
        <d v="2026-01-26T09:35:00"/>
        <d v="2026-01-26T08:00:00"/>
        <d v="2026-01-26T00:46:00"/>
        <d v="2026-01-26T10:49:00"/>
        <d v="2026-01-26T09:43:00"/>
        <d v="2026-01-26T10:08:00"/>
        <d v="2026-01-26T12:00:00"/>
        <d v="2026-01-26T15:30:00"/>
        <d v="2026-01-26T11:50:00"/>
        <d v="2026-01-26T11:54:00"/>
        <d v="2026-01-26T17:10:00"/>
        <d v="2026-01-26T13:40:00"/>
        <d v="2026-01-26T13:10:00"/>
        <d v="2026-01-26T18:30:00"/>
        <d v="2026-01-26T16:28:00"/>
        <d v="2026-01-26T16:09:00"/>
        <d v="2026-01-26T13:30:00"/>
        <d v="2026-01-26T17:11:00"/>
        <d v="2026-01-26T17:16:00"/>
        <d v="2026-01-26T16:55:00"/>
        <d v="2026-01-27T05:45:00"/>
        <d v="2026-01-27T07:00:00"/>
        <d v="2026-01-26T20:31:00"/>
        <d v="2026-01-27T08:15:00"/>
        <d v="2026-01-27T09:41:00"/>
        <d v="2026-01-27T12:01:00"/>
        <d v="2026-01-27T11:33:00"/>
        <d v="2026-01-27T16:38:00"/>
        <d v="2026-01-27T16:00:00"/>
        <d v="2026-01-27T12:15:00"/>
        <d v="2026-01-27T16:30:00"/>
        <d v="2026-01-27T15:38:00"/>
        <d v="2026-01-27T15:36:00"/>
        <d v="2026-01-27T17:30:00"/>
        <d v="2026-01-27T15:30:00"/>
        <d v="2026-01-28T05:40:00"/>
        <d v="2026-01-27T17:00:00"/>
        <d v="2026-01-27T18:20:00"/>
        <d v="2026-01-27T17:18:00"/>
        <d v="2026-01-27T16:16:00"/>
        <d v="2026-01-28T06:00:00"/>
        <d v="2026-01-28T07:49:00"/>
        <d v="2026-01-27T21:03:00"/>
        <d v="2026-01-27T17:14:00"/>
        <d v="2026-01-28T11:00:00"/>
        <d v="2026-01-28T08:00:00"/>
        <d v="2026-01-28T08:50:00"/>
        <d v="2026-01-28T10:28:00"/>
        <d v="2026-01-28T10:05:00"/>
        <d v="2026-01-28T15:40:00"/>
        <d v="2026-01-28T11:17:00"/>
        <d v="2026-01-28T12:17:00"/>
        <d v="2026-01-28T13:05:00"/>
        <d v="2026-01-28T16:30:00"/>
        <d v="2026-01-28T14:05:00"/>
        <d v="2026-01-28T13:33:00"/>
        <d v="2026-01-28T14:44:00"/>
        <d v="2026-01-28T15:05:00"/>
        <d v="2026-01-28T19:30:00"/>
        <d v="2026-01-28T16:33:00"/>
        <d v="2026-01-28T17:35:00"/>
        <d v="2026-01-28T15:23:00"/>
        <d v="2026-01-28T16:40:00"/>
        <d v="2026-01-28T19:42:00"/>
        <d v="2026-01-29T05:50:00"/>
        <d v="2026-01-28T20:07:00"/>
        <d v="2026-01-28T20:03:00"/>
        <d v="2026-01-29T09:02:00"/>
        <d v="2026-01-29T08:35:00"/>
        <d v="2026-01-29T08:42:00"/>
        <d v="2026-01-29T08:36:00"/>
        <d v="2026-01-29T10:35:00"/>
        <d v="2026-01-29T11:10:00"/>
        <d v="2026-01-29T13:40:00"/>
        <d v="2026-01-29T13:55:00"/>
        <d v="2026-01-29T16:00:00"/>
        <d v="2026-01-29T17:33:00"/>
        <d v="2026-01-29T14:07:00"/>
        <d v="2026-01-29T18:27:00"/>
        <d v="2026-01-29T18:19:00"/>
        <d v="2026-01-30T07:30:00"/>
        <d v="2026-01-30T07:29:00"/>
        <d v="2026-01-30T07:54:00"/>
        <d v="2026-01-30T11:30:00"/>
        <d v="2026-01-30T08:40:00"/>
        <d v="2026-01-30T11:05:00"/>
        <d v="2026-01-30T12:10:00"/>
        <d v="2026-01-30T14:45:00"/>
        <d v="2026-01-30T13:40:00"/>
        <d v="2026-01-30T15:30:00"/>
        <d v="2026-01-30T10:02:00"/>
        <d v="2026-01-30T15:00:00"/>
        <d v="2026-01-30T12:11:00"/>
        <d v="2026-01-30T19:30:00"/>
        <d v="2026-01-30T11:54:00"/>
        <d v="2026-01-30T13:09:00"/>
        <d v="2026-01-30T15:32:00"/>
        <d v="2026-01-30T17:39:00"/>
        <d v="2026-01-31T08:16:00"/>
        <d v="2026-01-31T09:00:00"/>
        <d v="2026-01-31T09:51:00"/>
        <d v="2026-01-31T10:31:00"/>
        <d v="2026-01-31T09:23:00"/>
        <d v="2026-01-31T13:59:00"/>
        <d v="2026-01-31T12:38:00"/>
        <d v="2026-01-31T16:30:00"/>
        <d v="2026-01-31T14:50:00"/>
        <d v="2026-02-16T06:00:00"/>
        <d v="2026-02-05T07:00:00"/>
        <d v="2026-02-02T17:45:00"/>
        <d v="2026-02-02T15:35:00"/>
        <d v="2026-02-09T11:28:00"/>
        <d v="2026-02-09T11:21:00"/>
        <d v="2026-02-20T15:32:00"/>
        <d v="2026-02-20T15:37:00"/>
        <d v="2026-02-24T12:02:00"/>
        <d v="2026-02-26T18:55:00"/>
        <d v="2026-02-16T14:00:00"/>
        <d v="2026-02-19T06:25:00"/>
        <d v="2026-02-19T18:00:00"/>
        <d v="2026-02-20T07:27:00"/>
        <d v="2026-02-20T06:11:00"/>
        <d v="2026-02-23T07:00:00"/>
        <d v="2026-02-24T06:57:00"/>
        <d v="2026-02-24T04:22:00"/>
        <d v="2026-02-24T10:50:00"/>
        <d v="2026-02-27T05:50:00"/>
        <d v="2026-02-27T13:02:00"/>
        <d v="2026-02-25T15:56:00"/>
        <d v="2026-02-02T07:54:00"/>
        <d v="2026-02-02T08:18:00"/>
        <d v="2026-02-02T09:58:00"/>
        <d v="2026-02-02T11:35:00"/>
        <d v="2026-02-02T13:23:00"/>
        <d v="2026-02-02T14:01:00"/>
        <d v="2026-02-02T13:00:00"/>
        <d v="2026-02-02T21:03:00"/>
        <d v="2026-02-02T21:10:00"/>
        <d v="2026-02-03T09:42:00"/>
        <d v="2026-02-03T10:14:00"/>
        <d v="2026-02-03T12:40:00"/>
        <d v="2026-02-03T11:49:00"/>
        <d v="2026-02-03T19:37:00"/>
        <d v="2026-02-03T16:05:00"/>
        <d v="2026-02-03T19:41:00"/>
        <d v="2026-02-03T17:00:00"/>
        <d v="2026-02-03T21:08:00"/>
        <d v="2026-02-03T17:32:00"/>
        <d v="2026-02-03T19:57:00"/>
        <d v="2026-02-04T00:18:00"/>
        <d v="2026-02-04T07:30:00"/>
        <d v="2026-02-04T09:25:00"/>
        <d v="2026-02-04T13:22:00"/>
        <d v="2026-02-04T13:29:00"/>
        <d v="2026-02-04T11:31:00"/>
        <d v="2026-02-04T12:11:00"/>
        <d v="2026-02-04T12:15:00"/>
        <d v="2026-02-04T18:12:00"/>
        <d v="2026-02-04T16:43:00"/>
        <d v="2026-02-04T19:47:00"/>
        <d v="2026-02-04T16:02:00"/>
        <d v="2026-02-04T18:30:00"/>
        <d v="2026-02-04T19:15:00"/>
        <d v="2026-02-04T18:19:00"/>
        <d v="2026-02-05T08:00:00"/>
        <d v="2026-02-05T09:23:00"/>
        <d v="2026-02-05T09:50:00"/>
        <d v="2026-02-05T10:16:00"/>
        <d v="2026-02-05T11:58:00"/>
        <d v="2026-02-05T14:13:00"/>
        <d v="2026-02-06T07:13:00"/>
        <d v="2026-02-05T14:55:00"/>
        <d v="2026-02-05T15:26:00"/>
        <d v="2026-02-05T17:16:00"/>
        <d v="2026-02-05T18:12:00"/>
        <d v="2026-02-05T18:34:00"/>
        <d v="2026-02-05T20:07:00"/>
        <d v="2026-02-05T19:02:00"/>
        <d v="2026-02-05T20:11:00"/>
        <d v="2026-02-06T08:40:00"/>
        <d v="2026-02-06T09:25:00"/>
        <d v="2026-02-06T09:51:00"/>
        <d v="2026-02-06T12:07:00"/>
        <d v="2026-02-18T08:32:00"/>
        <d v="2026-02-25T12:30:00"/>
        <d v="2026-02-06T13:55:00"/>
        <d v="2026-02-06T11:00:00"/>
        <d v="2026-02-06T11:40:00"/>
        <d v="2026-02-07T08:48:00"/>
        <d v="2026-02-07T09:26:00"/>
        <d v="2026-02-07T08:56:00"/>
        <d v="2026-02-07T07:16:00"/>
        <d v="2026-02-07T13:02:00"/>
        <d v="2026-02-09T08:30:00"/>
        <d v="2026-02-09T11:50:00"/>
        <d v="2026-02-09T11:09:00"/>
        <d v="2026-02-09T13:50:00"/>
        <d v="2026-02-09T16:48:00"/>
        <d v="2026-02-09T17:11:00"/>
        <d v="2026-02-09T16:06:00"/>
        <d v="2026-02-09T16:41:00"/>
        <d v="2026-02-09T19:00:00"/>
        <d v="2026-02-10T07:48:00"/>
        <d v="2026-02-10T07:37:00"/>
        <d v="2026-02-10T10:22:00"/>
        <d v="2026-02-10T10:00:00"/>
        <d v="2026-02-10T12:55:00"/>
        <d v="2026-02-09T16:21:00"/>
        <d v="2026-02-10T13:30:00"/>
        <d v="2026-02-10T13:11:00"/>
        <d v="2026-02-10T15:33:00"/>
        <d v="2026-02-10T16:14:00"/>
        <d v="2026-02-10T15:52:00"/>
        <d v="2026-02-11T12:27:00"/>
        <d v="2026-02-11T12:48:00"/>
        <d v="2026-02-11T13:35:00"/>
        <d v="2026-02-11T12:14:00"/>
        <d v="2026-02-11T16:08:00"/>
        <d v="2026-02-11T15:45:00"/>
        <d v="2026-02-11T16:48:00"/>
        <d v="2026-02-11T16:52:00"/>
        <d v="2026-02-11T17:20:00"/>
        <d v="2026-02-11T18:37:00"/>
        <d v="2026-02-11T18:41:00"/>
        <d v="2026-02-11T21:24:00"/>
        <d v="2026-02-12T09:21:00"/>
        <d v="2026-02-12T09:46:00"/>
        <d v="2026-02-12T09:48:00"/>
        <d v="2026-02-12T12:07:00"/>
        <d v="2026-02-12T11:21:00"/>
        <d v="2026-02-12T14:23:00"/>
        <d v="2026-02-12T15:24:00"/>
        <d v="2026-02-12T15:05:00"/>
        <d v="2026-02-12T16:01:00"/>
        <d v="2026-02-12T16:38:00"/>
        <d v="2026-02-12T16:55:00"/>
        <d v="2026-02-12T17:25:00"/>
        <d v="2026-02-12T19:16:00"/>
        <d v="2026-02-12T20:01:00"/>
        <d v="2026-02-12T21:15:00"/>
        <d v="2026-02-12T20:22:00"/>
        <d v="2026-02-13T11:14:00"/>
        <d v="2026-02-13T10:27:00"/>
        <d v="2026-02-13T10:43:00"/>
        <d v="2026-02-13T21:02:00"/>
        <d v="2026-02-13T19:52:00"/>
        <d v="2026-02-14T09:43:00"/>
        <d v="2026-02-14T10:17:00"/>
        <d v="2026-02-14T15:00:00"/>
        <d v="2026-02-14T15:20:00"/>
        <d v="2026-02-14T15:30:00"/>
        <d v="2026-02-16T10:50:00"/>
        <d v="2026-02-16T11:39:00"/>
        <d v="2026-02-16T11:34:00"/>
        <d v="2026-02-16T15:09:00"/>
        <d v="2026-02-16T15:42:00"/>
        <d v="2026-02-16T15:14:00"/>
        <d v="2026-02-16T16:36:00"/>
        <d v="2026-02-16T18:01:00"/>
        <d v="2026-02-16T17:44:00"/>
        <d v="2026-02-16T18:39:00"/>
        <d v="2026-02-16T20:58:00"/>
        <d v="2026-02-17T10:00:00"/>
        <d v="2026-02-17T12:36:00"/>
        <d v="2026-02-17T13:08:00"/>
        <d v="2026-02-17T13:47:00"/>
        <d v="2026-02-17T15:43:00"/>
        <d v="2026-02-17T14:51:00"/>
        <d v="2026-02-17T14:10:00"/>
        <d v="2026-02-17T14:28:00"/>
        <d v="2026-02-17T17:31:00"/>
        <d v="2026-02-17T16:30:00"/>
        <d v="2026-02-20T09:49:00"/>
        <d v="2026-02-20T11:18:00"/>
        <d v="2026-02-20T12:48:00"/>
        <d v="2026-02-20T12:42:00"/>
        <d v="2026-02-20T12:58:00"/>
        <d v="2026-02-20T15:15:00"/>
        <d v="2026-02-20T16:07:00"/>
        <d v="2026-02-20T17:12:00"/>
        <d v="2026-02-20T21:56:00"/>
        <d v="2026-02-21T09:33:00"/>
        <d v="2026-02-21T10:40:00"/>
        <d v="2026-02-21T11:34:00"/>
        <d v="2026-02-21T14:40:00"/>
        <d v="2026-02-21T16:15:00"/>
        <d v="2026-02-21T16:40:00"/>
        <d v="2026-02-23T13:30:00"/>
        <d v="2026-02-23T13:45:00"/>
        <d v="2026-02-23T14:45:00"/>
        <d v="2026-02-23T14:59:00"/>
        <d v="2026-02-23T15:31:00"/>
        <d v="2026-02-23T15:38:00"/>
        <d v="2026-02-23T18:16:00"/>
        <d v="2026-02-23T19:46:00"/>
        <d v="2026-02-23T19:24:00"/>
        <d v="2026-02-23T19:38:00"/>
        <d v="2026-02-24T09:54:00"/>
        <d v="2026-02-24T10:40:00"/>
        <d v="2026-02-24T15:26:00"/>
        <d v="2026-02-24T16:05:00"/>
        <d v="2026-02-24T10:20:00"/>
        <d v="2026-02-24T14:20:00"/>
        <d v="2026-02-24T14:33:00"/>
        <d v="2026-02-24T16:01:00"/>
        <d v="2026-02-24T16:38:00"/>
        <d v="2026-02-24T16:42:00"/>
        <d v="2026-02-24T16:46:00"/>
        <d v="2026-02-24T18:39:00"/>
        <d v="2026-02-24T19:22:00"/>
        <d v="2026-02-24T19:47:00"/>
        <d v="2026-02-24T19:08:00"/>
        <d v="2026-02-25T07:28:00"/>
        <d v="2026-02-25T07:44:00"/>
        <d v="2026-02-25T10:25:00"/>
        <d v="2026-02-25T09:52:00"/>
        <d v="2026-02-25T10:59:00"/>
        <d v="2026-02-25T13:30:00"/>
        <d v="2026-02-25T12:40:00"/>
        <d v="2026-02-25T16:28:00"/>
        <d v="2026-02-25T16:32:00"/>
        <d v="2026-02-25T16:22:00"/>
        <d v="2026-02-25T16:15:00"/>
        <d v="2026-02-25T17:22:00"/>
        <d v="2026-02-25T14:58:00"/>
        <d v="2026-02-25T18:09:00"/>
        <d v="2026-02-25T16:58:00"/>
        <d v="2026-02-25T19:21:00"/>
        <d v="2026-02-25T18:49:00"/>
        <d v="2026-02-26T07:45:00"/>
        <d v="2026-02-26T08:29:00"/>
        <d v="2026-02-26T07:52:00"/>
        <d v="2026-02-26T10:05:00"/>
        <d v="2026-02-26T09:38:00"/>
        <d v="2026-02-26T13:42:00"/>
        <d v="2026-02-26T11:54:00"/>
        <d v="2026-02-26T16:54:00"/>
        <d v="2026-02-26T13:29:00"/>
        <d v="2026-02-26T17:18:00"/>
        <d v="2026-02-26T12:14:00"/>
        <d v="2026-02-26T14:17:00"/>
        <d v="2026-02-26T15:07:00"/>
        <d v="2026-02-26T14:52:00"/>
        <d v="2026-02-26T19:44:00"/>
        <d v="2026-02-26T17:53:00"/>
        <d v="2026-02-26T19:04:00"/>
        <d v="2026-02-26T20:31:00"/>
        <d v="2026-02-27T06:00:00"/>
        <d v="2026-02-27T09:20:00"/>
        <d v="2026-02-27T09:47:00"/>
        <d v="2026-02-27T11:43:00"/>
        <d v="2026-02-27T11:04:00"/>
        <d v="2026-02-27T11:08:00"/>
        <d v="2026-02-27T13:49:00"/>
        <d v="2026-02-27T15:14:00"/>
        <d v="2026-02-27T16:08:00"/>
        <d v="2026-02-27T12:44:00"/>
        <d v="2026-02-27T17:55:00"/>
        <d v="2026-02-27T17:02:00"/>
        <d v="2026-02-27T16:30:00"/>
        <d v="2026-02-27T19:18:00"/>
        <d v="2026-02-27T19:58:00"/>
        <d v="2026-02-27T20:19:00"/>
        <d v="2026-02-27T20:29:00"/>
        <d v="2026-02-28T08:09:00"/>
        <d v="2026-02-28T09:09:00"/>
        <d v="2026-02-28T12:21:00"/>
        <d v="2026-02-28T13:56:00"/>
        <d v="2026-02-02T09:24:00"/>
        <d v="2026-02-02T08:45:00"/>
        <d v="2026-02-02T08:49:00"/>
        <d v="2026-02-02T14:35:00"/>
        <d v="2026-02-02T15:30:00"/>
        <d v="2026-02-02T15:33:00"/>
        <d v="2026-02-03T09:11:00"/>
        <d v="2026-02-03T08:51:00"/>
        <d v="2026-02-03T08:58:00"/>
        <d v="2026-02-03T16:52:00"/>
        <d v="2026-02-03T13:59:00"/>
        <d v="2026-02-06T08:17:00"/>
        <d v="2026-02-06T08:29:00"/>
        <d v="2026-02-06T08:20:00"/>
        <d v="2026-02-06T15:25:00"/>
        <d v="2026-02-06T16:26:00"/>
        <d v="2026-02-09T14:30:00"/>
        <d v="2026-02-12T11:30:00"/>
        <d v="2026-02-12T15:30:00"/>
        <d v="2026-02-13T06:30:00"/>
        <d v="2026-02-13T11:30:00"/>
        <d v="2026-02-20T14:30:00"/>
        <d v="2026-02-20T16:30:00"/>
        <d v="2026-02-20T18:30:00"/>
        <d v="2026-02-20T19:30:00"/>
        <d v="2026-02-23T07:30:00"/>
        <d v="2026-02-23T09:30:00"/>
        <d v="2026-02-23T11:30:00"/>
        <d v="2026-02-23T15:30:00"/>
        <d v="2026-02-23T17:30:00"/>
        <d v="2026-02-23T19:30:00"/>
        <d v="2026-02-24T07:30:00"/>
        <d v="2026-02-24T09:30:00"/>
        <d v="2026-02-24T11:30:00"/>
        <d v="2026-02-24T13:30:00"/>
        <d v="2026-02-24T15:30:00"/>
        <d v="2026-02-24T17:30:00"/>
        <d v="2026-02-25T17:30:00"/>
        <d v="2026-02-25T19:30:00"/>
        <d v="2026-02-26T07:30:00"/>
        <d v="2026-02-26T11:30:00"/>
        <d v="2026-02-26T13:30:00"/>
        <d v="2026-02-26T15:30:00"/>
        <d v="2026-02-26T19:30:00"/>
        <d v="2026-02-27T07:30:00"/>
        <d v="2026-02-27T15:30:00"/>
        <d v="2026-02-27T19:30:00"/>
        <d v="2026-02-28T07:30:00"/>
        <d v="2026-02-28T09:30:00"/>
        <d v="2026-02-28T11:30:00"/>
        <d v="2026-02-28T13:30:00"/>
        <d v="2026-02-18T13:25:00"/>
        <d v="2026-02-20T14:48:00"/>
        <d v="2026-02-24T11:54:00"/>
        <d v="2026-02-06T23:52:00"/>
        <d v="2026-02-07T21:26:00"/>
        <d v="2026-02-15T23:24:00"/>
        <d v="2026-02-15T23:20:00"/>
        <d v="2026-02-16T13:43:00"/>
        <d v="2026-02-17T13:42:00"/>
        <d v="2026-02-17T22:20:00"/>
        <d v="2026-02-18T11:08:00"/>
        <d v="2026-02-18T10:31:00"/>
        <d v="2026-02-18T15:21:00"/>
        <d v="2026-02-18T23:16:00"/>
        <d v="2026-02-21T21:49:00"/>
        <d v="2026-02-21T21:50:00"/>
        <d v="2026-02-21T19:35:00"/>
        <d v="2026-02-21T19:37:00"/>
        <d v="2026-02-22T21:49:00"/>
        <d v="2026-02-24T05:03:00"/>
        <d v="2026-02-24T23:27:00"/>
        <d v="2026-02-24T23:19:00"/>
        <d v="2026-02-25T13:29:00"/>
        <d v="2026-02-25T15:12:00"/>
        <d v="2026-02-25T12:26:00"/>
        <d v="2026-02-26T14:45:00"/>
        <d v="2026-02-26T13:27:00"/>
        <d v="2026-02-27T12:19:00"/>
        <d v="2026-02-28T16:00:00"/>
        <d v="2026-02-03T15:43:00"/>
        <d v="2026-02-02T23:34:00"/>
        <d v="2026-02-02T23:40:00"/>
        <d v="2026-02-02T23:44:00"/>
        <d v="2026-02-03T00:44:00"/>
        <d v="2026-02-03T00:48:00"/>
        <d v="2026-02-02T23:56:00"/>
        <d v="2026-02-03T09:23:00"/>
        <d v="2026-02-03T02:05:00"/>
        <d v="2026-02-03T02:02:00"/>
        <d v="2026-02-03T01:35:00"/>
        <d v="2026-02-03T03:02:00"/>
        <d v="2026-02-03T03:00:00"/>
        <d v="2026-02-03T00:02:00"/>
        <d v="2026-02-03T03:58:00"/>
        <d v="2026-02-03T17:13:00"/>
        <d v="2026-02-03T04:10:00"/>
        <d v="2026-02-03T10:53:00"/>
        <d v="2026-02-03T09:12:00"/>
        <d v="2026-02-03T09:00:00"/>
        <d v="2026-02-03T11:18:00"/>
        <d v="2026-02-03T13:44:00"/>
        <d v="2026-02-03T11:33:00"/>
        <d v="2026-02-03T11:20:00"/>
        <d v="2026-02-03T11:15:00"/>
        <d v="2026-02-03T07:37:00"/>
        <d v="2026-02-03T14:33:00"/>
        <d v="2026-02-03T08:22:00"/>
        <d v="2026-02-03T10:47:00"/>
        <d v="2026-02-03T12:04:00"/>
        <d v="2026-02-03T09:44:00"/>
        <d v="2026-02-20T07:29:00"/>
        <d v="2026-02-20T15:40:00"/>
        <d v="2026-02-20T15:50:00"/>
        <d v="2026-02-20T15:47:00"/>
        <d v="2026-02-02T11:10:00"/>
        <d v="2026-02-02T11:00:00"/>
        <d v="2026-02-02T16:00:00"/>
        <d v="2026-02-02T20:00:00"/>
        <d v="2026-02-03T05:40:00"/>
        <d v="2026-02-02T14:40:00"/>
        <d v="2026-02-03T08:10:00"/>
        <d v="2026-02-03T12:45:00"/>
        <d v="2026-02-03T16:30:00"/>
        <d v="2026-02-03T13:40:00"/>
        <d v="2026-02-03T15:35:00"/>
        <d v="2026-02-03T16:08:00"/>
        <d v="2026-02-03T20:20:00"/>
        <d v="2026-02-03T19:35:00"/>
        <d v="2026-02-04T16:00:00"/>
        <d v="2026-02-04T15:10:00"/>
        <d v="2026-02-04T20:05:00"/>
        <d v="2026-02-04T17:15:00"/>
        <d v="2026-02-04T16:45:00"/>
        <d v="2026-02-06T14:35:00"/>
        <d v="2026-02-05T09:30:00"/>
        <d v="2026-02-05T15:35:00"/>
        <d v="2026-02-05T12:00:00"/>
        <d v="2026-02-05T14:00:00"/>
        <d v="2026-02-05T17:20:00"/>
        <d v="2026-02-06T05:40:00"/>
        <d v="2026-02-06T14:40:00"/>
        <d v="2026-02-06T13:45:00"/>
        <d v="2026-02-06T19:00:00"/>
        <d v="2026-02-06T18:00:00"/>
        <d v="2026-02-06T14:05:00"/>
        <d v="2026-02-06T15:35:00"/>
        <d v="2026-02-09T07:30:00"/>
        <d v="2026-02-09T09:30:00"/>
        <d v="2026-02-09T13:30:00"/>
        <d v="2026-02-09T15:30:00"/>
        <d v="2026-02-10T05:30:00"/>
        <d v="2026-02-10T07:30:00"/>
        <d v="2026-02-10T09:30:00"/>
        <d v="2026-02-12T13:30:00"/>
        <d v="2026-02-13T05:30:00"/>
        <d v="2026-02-13T07:30:00"/>
        <d v="2026-02-13T09:30:00"/>
        <d v="2026-02-13T13:30:00"/>
        <d v="2026-02-13T15:30:00"/>
        <d v="2026-02-16T09:30:00"/>
        <d v="2026-02-16T11:30:00"/>
        <d v="2026-02-17T05:30:00"/>
        <d v="2026-02-17T09:30:00"/>
        <d v="2026-02-17T11:30:00"/>
        <d v="2026-02-18T09:30:00"/>
        <d v="2026-02-18T11:30:00"/>
        <d v="2026-02-18T13:30:00"/>
        <d v="2026-02-18T15:30:00"/>
        <d v="2026-02-20T07:30:00"/>
        <d v="2026-02-20T13:30:00"/>
        <d v="2026-02-20T15:30:00"/>
        <d v="2026-02-23T05:30:00"/>
        <d v="2026-02-24T05:30:00"/>
        <d v="2026-02-25T05:30:00"/>
        <d v="2026-02-25T07:30:00"/>
        <d v="2026-02-25T09:30:00"/>
        <d v="2026-02-25T10:30:00"/>
        <d v="2026-02-25T11:30:00"/>
        <d v="2026-02-26T05:30:00"/>
        <d v="2026-02-26T09:30:00"/>
        <d v="2026-02-27T13:30:00"/>
        <d v="2026-02-08T12:13:00"/>
        <d v="2026-02-10T13:56:00"/>
        <d v="2026-02-11T09:28:00"/>
        <d v="2026-02-16T09:46:00"/>
        <d v="2026-02-16T09:22:00"/>
        <d v="2026-02-16T16:35:00"/>
        <d v="2026-02-17T15:53:00"/>
        <d v="2026-02-18T10:17:00"/>
        <d v="2026-02-18T17:31:00"/>
        <d v="2026-02-20T15:31:00"/>
        <d v="2026-02-20T16:47:00"/>
        <d v="2026-02-21T15:25:00"/>
        <d v="2026-02-21T17:39:00"/>
        <d v="2026-02-23T04:42:00"/>
        <d v="2026-02-23T19:43:00"/>
        <d v="2026-02-25T05:46:00"/>
        <d v="2026-02-25T13:16:00"/>
        <d v="2026-02-25T22:00:00"/>
        <d v="2026-02-27T20:18:00"/>
        <d v="2026-03-01T07:30:00"/>
        <d v="2026-03-01T09:30:00"/>
        <d v="2026-03-01T11:30:00"/>
        <d v="2026-03-01T12:18:00"/>
        <d v="2026-03-01T17:51:00"/>
        <d v="2026-03-01T18:09:00"/>
        <d v="2026-03-01T23:19:00"/>
        <d v="2026-03-01T23:20:00"/>
        <d v="2026-03-01T19:01:00"/>
        <d v="2026-03-01T22:05:00"/>
        <d v="2026-03-02T01:06:00"/>
        <d v="2026-03-02T05:45:00"/>
        <d v="2026-03-02T07:27:00"/>
        <d v="2026-03-02T08:33:00"/>
        <d v="2026-03-02T08:00:00"/>
        <d v="2026-03-02T19:50:00"/>
        <d v="2026-03-03T10:18:00"/>
        <d v="2026-03-03T09:59:00"/>
        <d v="2026-03-03T11:49:00"/>
        <d v="2026-03-03T16:01:00"/>
        <d v="2026-03-04T00:19:00"/>
        <d v="2026-03-04T11:00:00"/>
        <d v="2026-03-04T16:50:00"/>
        <d v="2026-03-04T16:33:00"/>
        <d v="2026-03-04T18:26:00"/>
        <d v="2026-03-04T19:32:00"/>
        <d v="2026-03-04T12:39:00"/>
        <d v="2026-03-05T05:24:00"/>
        <d v="2026-03-05T06:25:00"/>
        <d v="2026-03-05T13:40:00"/>
        <d v="2026-03-06T08:43:00"/>
        <d v="2026-03-06T00:54:00"/>
        <d v="2026-03-06T20:52:00"/>
        <d v="2026-03-07T09:18:00"/>
        <d v="2026-03-07T18:57:00"/>
        <d v="2026-03-08T07:00:00"/>
        <d v="2026-03-08T07:48:00"/>
        <d v="2026-03-08T07:20:00"/>
        <d v="2026-03-08T20:50:00"/>
        <d v="2026-03-09T05:15:00"/>
        <d v="2026-03-09T08:17:00"/>
        <d v="2026-03-09T11:16:00"/>
        <d v="2026-03-09T15:50:00"/>
      </sharedItems>
    </cacheField>
    <cacheField name="DC start date" numFmtId="164">
      <sharedItems containsSemiMixedTypes="0" containsNonDate="0" containsDate="1" containsString="0" minDate="2026-01-02T06:29:00" maxDate="2026-03-09T16:20:00"/>
    </cacheField>
    <cacheField name="Driver Departure" numFmtId="164">
      <sharedItems containsNonDate="0" containsDate="1" containsString="0" containsBlank="1" minDate="2026-01-02T08:53:00" maxDate="2026-02-28T15:00:00"/>
    </cacheField>
    <cacheField name="DC end date" numFmtId="164">
      <sharedItems containsNonDate="0" containsDate="1" containsString="0" containsBlank="1" minDate="2026-01-02T09:10:00" maxDate="2026-02-28T15:00:00"/>
    </cacheField>
    <cacheField name="WEEK" numFmtId="0">
      <sharedItems containsSemiMixedTypes="0" containsString="0" containsNumber="1" containsInteger="1" minValue="1" maxValue="53" count="53">
        <n v="1"/>
        <n v="2"/>
        <n v="3"/>
        <n v="4"/>
        <n v="5"/>
        <n v="8"/>
        <n v="6"/>
        <n v="7"/>
        <n v="9"/>
        <n v="10"/>
        <n v="11"/>
        <n v="49" u="1"/>
        <n v="50" u="1"/>
        <n v="51" u="1"/>
        <n v="52" u="1"/>
        <n v="53" u="1"/>
        <n v="12" u="1"/>
        <n v="13" u="1"/>
        <n v="14" u="1"/>
        <n v="15" u="1"/>
        <n v="16" u="1"/>
        <n v="17" u="1"/>
        <n v="18" u="1"/>
        <n v="19" u="1"/>
        <n v="20" u="1"/>
        <n v="21" u="1"/>
        <n v="22" u="1"/>
        <n v="23" u="1"/>
        <n v="24" u="1"/>
        <n v="25" u="1"/>
        <n v="26" u="1"/>
        <n v="27" u="1"/>
        <n v="28" u="1"/>
        <n v="29" u="1"/>
        <n v="30" u="1"/>
        <n v="31" u="1"/>
        <n v="32" u="1"/>
        <n v="33" u="1"/>
        <n v="34" u="1"/>
        <n v="35" u="1"/>
        <n v="36" u="1"/>
        <n v="37" u="1"/>
        <n v="38" u="1"/>
        <n v="39" u="1"/>
        <n v="40" u="1"/>
        <n v="41" u="1"/>
        <n v="42" u="1"/>
        <n v="43" u="1"/>
        <n v="44" u="1"/>
        <n v="45" u="1"/>
        <n v="46" u="1"/>
        <n v="47" u="1"/>
        <n v="48" u="1"/>
      </sharedItems>
    </cacheField>
    <cacheField name="MONTH" numFmtId="0">
      <sharedItems containsSemiMixedTypes="0" containsString="0" containsNumber="1" containsInteger="1" minValue="1" maxValue="12" count="12">
        <n v="1"/>
        <n v="2"/>
        <n v="3"/>
        <n v="12" u="1"/>
        <n v="4" u="1"/>
        <n v="5" u="1"/>
        <n v="6" u="1"/>
        <n v="7" u="1"/>
        <n v="8" u="1"/>
        <n v="9" u="1"/>
        <n v="10" u="1"/>
        <n v="11" u="1"/>
      </sharedItems>
    </cacheField>
    <cacheField name="FLUJO" numFmtId="0">
      <sharedItems count="4">
        <s v="ZARA HOME"/>
        <s v="LEFTIES"/>
        <s v="MARRUECOS"/>
        <s v="TEMPE"/>
      </sharedItems>
    </cacheField>
    <cacheField name="TRANSPORT MODE2" numFmtId="0">
      <sharedItems count="3">
        <s v="OCEAN"/>
        <s v="RORO"/>
        <s v="ROPAX"/>
      </sharedItems>
    </cacheField>
    <cacheField name="HORA DE LLEGADA CONT" numFmtId="164">
      <sharedItems containsSemiMixedTypes="0" containsNonDate="0" containsDate="1" containsString="0" minDate="2026-01-02T05:30:00" maxDate="2026-03-09T15:50:00"/>
    </cacheField>
    <cacheField name="WEEKDAY" numFmtId="164">
      <sharedItems count="7">
        <s v="Friday"/>
        <s v="Saturday"/>
        <s v="Monday"/>
        <s v="Sunday"/>
        <s v="Wednesday"/>
        <s v="Thursday"/>
        <s v="Tuesday"/>
      </sharedItems>
    </cacheField>
    <cacheField name="ATA - ETA" numFmtId="2">
      <sharedItems containsSemiMixedTypes="0" containsString="0" containsNumber="1" minValue="0" maxValue="24.499999999883585"/>
    </cacheField>
    <cacheField name="ATA DEVIATED FROM ETA" numFmtId="164">
      <sharedItems count="2">
        <s v="NO"/>
        <s v="YES"/>
      </sharedItems>
    </cacheField>
    <cacheField name="HO TO AVAILABILITY (MOROCCO)" numFmtId="0">
      <sharedItems containsDate="1" containsMixedTypes="1" minDate="1900-01-01T12:00:00" maxDate="2026-02-27T14:00:00"/>
    </cacheField>
    <cacheField name="HO TO AVAILABILITY 2 (MOROCCO)" numFmtId="2">
      <sharedItems containsSemiMixedTypes="0" containsString="0" containsNumber="1" minValue="9.7999999999883585" maxValue="1008.8999999999651"/>
    </cacheField>
    <cacheField name="ATA A OFRECIMIENTO" numFmtId="165">
      <sharedItems containsSemiMixedTypes="0" containsNonDate="0" containsDate="1" containsString="0" minDate="1899-12-30T01:00:00" maxDate="1900-02-09T20:49:00"/>
    </cacheField>
    <cacheField name="ATA A OFRECIMIENTO 2" numFmtId="2">
      <sharedItems containsSemiMixedTypes="0" containsString="0" containsNumber="1" minValue="1.0000000001164153" maxValue="1004.8166666667676"/>
    </cacheField>
    <cacheField name="OFRECIMIENTO 36H" numFmtId="0">
      <sharedItems/>
    </cacheField>
    <cacheField name="AVAILABILITY -48H" numFmtId="0">
      <sharedItems/>
    </cacheField>
    <cacheField name="OFRECIMIENTO 72H" numFmtId="0">
      <sharedItems count="2">
        <s v="NO"/>
        <s v="SI"/>
      </sharedItems>
    </cacheField>
    <cacheField name="DEL. AVAILABLE A SLOT" numFmtId="165">
      <sharedItems containsSemiMixedTypes="0" containsNonDate="0" containsDate="1" containsString="0" minDate="1899-12-30T00:00:00" maxDate="1900-01-27T00:00:00"/>
    </cacheField>
    <cacheField name="DEL. AVAILABLE A SLOT 2" numFmtId="2">
      <sharedItems containsSemiMixedTypes="0" containsString="0" containsNumber="1" minValue="0" maxValue="648"/>
    </cacheField>
    <cacheField name="DEL. AV. TO TRUCK SHOW UP" numFmtId="165">
      <sharedItems containsSemiMixedTypes="0" containsNonDate="0" containsDate="1" containsString="0" minDate="1899-12-30T00:00:00" maxDate="1900-01-25T23:27:00"/>
    </cacheField>
    <cacheField name="UNLOAD FIRST 24H FROM AV" numFmtId="0">
      <sharedItems count="6">
        <s v="ENTREGADO +72H POSTERIORES A DISPONIBILIDAD"/>
        <s v="ENTREGADO 24-48H DISPONIBILIDAD"/>
        <s v="ENTREGADO PRIMERAS 24H DISPONIBILIDAD"/>
        <s v="ENTREGADO 48-72H DISPONIBILIDAD"/>
        <s v="" u="1"/>
        <s v="1" u="1"/>
      </sharedItems>
    </cacheField>
    <cacheField name="TIMESLOT MENOS DE 24H" numFmtId="2">
      <sharedItems/>
    </cacheField>
    <cacheField name="ATA A TIMESLOT" numFmtId="165">
      <sharedItems containsSemiMixedTypes="0" containsNonDate="0" containsDate="1" containsString="0" minDate="1899-12-30T07:45:00" maxDate="1900-02-09T23:49:00"/>
    </cacheField>
    <cacheField name="ATA A TIMESLOT 2" numFmtId="2">
      <sharedItems containsSemiMixedTypes="0" containsString="0" containsNumber="1" minValue="7.7500000001164153" maxValue="1007.8166666667676"/>
    </cacheField>
    <cacheField name="PUNTUALIDAD (H)" numFmtId="166">
      <sharedItems containsSemiMixedTypes="0" containsDate="1" containsString="0" containsMixedTypes="1" minDate="1899-12-31T02:43:09" maxDate="1900-01-18T00:30:00"/>
    </cacheField>
    <cacheField name="PUNTUALIDAD 3" numFmtId="2">
      <sharedItems containsSemiMixedTypes="0" containsString="0" containsNumber="1" minValue="-1.7462298274040222E-10" maxValue="456.50000000005821"/>
    </cacheField>
    <cacheField name="PUNTUALIDAD 2" numFmtId="165">
      <sharedItems count="3">
        <s v="SI"/>
        <s v="NO"/>
        <e v="#N/A" u="1"/>
      </sharedItems>
    </cacheField>
    <cacheField name="PUNTUALIDAD 4" numFmtId="165">
      <sharedItems count="2">
        <s v="SI"/>
        <s v="NO"/>
      </sharedItems>
    </cacheField>
    <cacheField name="ATA TO UNLOADING" numFmtId="165">
      <sharedItems containsSemiMixedTypes="0" containsNonDate="0" containsDate="1" containsString="0" minDate="1899-12-30T09:48:00" maxDate="1900-02-10T00:54:00"/>
    </cacheField>
    <cacheField name="ATA TO UNLOADING 2" numFmtId="2">
      <sharedItems containsSemiMixedTypes="0" containsString="0" containsNumber="1" minValue="9.7999999999883585" maxValue="1008.8999999999651"/>
    </cacheField>
    <cacheField name="TOTAL TT (MARRUECOS)" numFmtId="165">
      <sharedItems containsDate="1" containsMixedTypes="1" minDate="1899-12-30T00:00:00" maxDate="1900-01-23T18:26:00"/>
    </cacheField>
    <cacheField name="TOTAL TT (MOROCCO)" numFmtId="2">
      <sharedItems containsMixedTypes="1" containsNumber="1" minValue="0" maxValue="594.43333333334886"/>
    </cacheField>
    <cacheField name="ENTREGADO -48H" numFmtId="2">
      <sharedItems count="2">
        <s v="NO"/>
        <s v="SI"/>
      </sharedItems>
    </cacheField>
    <cacheField name="Driver departure vs DC END DATE 2" numFmtId="0">
      <sharedItems containsSemiMixedTypes="0" containsDate="1" containsString="0" containsMixedTypes="1" minDate="1899-12-30T00:00:00" maxDate="1899-12-30T00:00:00"/>
    </cacheField>
    <cacheField name="Driver departure vs DC END DATE" numFmtId="20">
      <sharedItems containsSemiMixedTypes="0" containsDate="1" containsString="0" containsMixedTypes="1" minDate="1899-12-31T18:08:11" maxDate="1905-04-03T00:43:03"/>
    </cacheField>
    <cacheField name="NORIA" numFmtId="2">
      <sharedItems containsBlank="1" count="4">
        <s v=""/>
        <s v="YES"/>
        <s v="NO"/>
        <m/>
      </sharedItems>
    </cacheField>
    <cacheField name="INVOICING APM" numFmtId="168">
      <sharedItems containsSemiMixedTypes="0" containsString="0" containsNumber="1" containsInteger="1" minValue="55" maxValue="55"/>
    </cacheField>
    <cacheField name="MANAGEMENT FEE" numFmtId="168">
      <sharedItems containsSemiMixedTypes="0" containsString="0" containsNumber="1" minValue="7.5" maxValue="7.5"/>
    </cacheField>
  </cacheFields>
  <extLst>
    <ext xmlns:x14="http://schemas.microsoft.com/office/spreadsheetml/2009/9/main" uri="{725AE2AE-9491-48be-B2B4-4EB974FC3084}">
      <x14:pivotCacheDefinition pivotCacheId="132424896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43">
  <r>
    <n v="260949604"/>
    <s v="MAERSK HANOI"/>
    <s v="Jawaharlal Nehru (Nhava Sheva)"/>
    <x v="0"/>
    <d v="2025-12-23T20:57:00"/>
    <d v="2025-12-23T20:00:00"/>
    <s v="MAERSK"/>
    <s v="APM"/>
    <s v="MRSU7310180"/>
    <s v="40HC"/>
    <x v="0"/>
    <x v="0"/>
    <d v="2025-12-29T10:00:00"/>
    <d v="2026-01-02T06:00:00"/>
    <m/>
    <x v="0"/>
    <m/>
    <x v="0"/>
    <x v="0"/>
    <d v="2026-01-02T06:29:00"/>
    <m/>
    <m/>
    <x v="0"/>
    <x v="0"/>
    <x v="0"/>
    <x v="0"/>
    <d v="2026-01-02T05:30:00"/>
    <x v="0"/>
    <n v="0.94999999995343387"/>
    <x v="0"/>
    <d v="2025-12-29T10:00:00"/>
    <n v="224.54999999993015"/>
    <d v="1900-01-04T13:03:00"/>
    <n v="133.04999999993015"/>
    <s v="NO"/>
    <s v="NO"/>
    <x v="0"/>
    <d v="1900-01-02T20:00:00"/>
    <n v="92.000000000058208"/>
    <d v="1900-01-02T19:30:00"/>
    <x v="0"/>
    <s v="NO"/>
    <d v="1900-01-08T09:03:00"/>
    <n v="225.04999999998836"/>
    <d v="1899-12-30T00:00:00"/>
    <n v="0"/>
    <x v="0"/>
    <x v="0"/>
    <d v="1900-01-08T08:33:00"/>
    <n v="224.54999999993015"/>
    <d v="1899-12-30T00:00:00"/>
    <n v="0"/>
    <x v="0"/>
    <n v="0"/>
    <d v="1899-12-30T00:00:00"/>
    <x v="0"/>
    <n v="55"/>
    <n v="7.5"/>
  </r>
  <r>
    <n v="260949604"/>
    <s v="MAERSK HANOI"/>
    <s v="Jawaharlal Nehru (Nhava Sheva)"/>
    <x v="0"/>
    <d v="2025-12-23T20:57:00"/>
    <d v="2025-12-23T20:00:00"/>
    <s v="MAERSK"/>
    <s v="APM"/>
    <s v="FFAU4827290"/>
    <s v="40HC"/>
    <x v="0"/>
    <x v="0"/>
    <d v="2025-12-29T10:00:00"/>
    <d v="2026-01-02T08:00:00"/>
    <m/>
    <x v="0"/>
    <m/>
    <x v="0"/>
    <x v="1"/>
    <d v="2026-01-02T07:45:00"/>
    <m/>
    <m/>
    <x v="0"/>
    <x v="0"/>
    <x v="0"/>
    <x v="0"/>
    <d v="2026-01-02T07:30:00"/>
    <x v="0"/>
    <n v="0.94999999995343387"/>
    <x v="0"/>
    <d v="2025-12-29T10:00:00"/>
    <n v="226.54999999998836"/>
    <d v="1900-01-04T13:03:00"/>
    <n v="133.04999999993015"/>
    <s v="NO"/>
    <s v="NO"/>
    <x v="0"/>
    <d v="1900-01-02T22:00:00"/>
    <n v="94.000000000116415"/>
    <d v="1900-01-02T21:30:00"/>
    <x v="0"/>
    <s v="NO"/>
    <d v="1900-01-08T11:03:00"/>
    <n v="227.05000000004657"/>
    <d v="1899-12-30T00:00:00"/>
    <n v="0"/>
    <x v="0"/>
    <x v="0"/>
    <d v="1900-01-08T10:33:00"/>
    <n v="226.54999999998836"/>
    <d v="1899-12-30T00:00:00"/>
    <n v="0"/>
    <x v="0"/>
    <n v="0"/>
    <d v="1899-12-30T00:00:00"/>
    <x v="0"/>
    <n v="55"/>
    <n v="7.5"/>
  </r>
  <r>
    <s v="HLCUSZX2511AQNT7"/>
    <s v="ANTONIA MAERSK"/>
    <s v="Yantian"/>
    <x v="0"/>
    <d v="2025-12-28T05:42:00"/>
    <d v="2025-12-28T00:00:00"/>
    <s v="HAPAG LLOYD"/>
    <s v="APM"/>
    <s v="HAMU2746539"/>
    <s v="40HC"/>
    <x v="1"/>
    <x v="0"/>
    <d v="2025-12-31T12:00:00"/>
    <d v="2026-01-02T08:00:00"/>
    <m/>
    <x v="0"/>
    <m/>
    <x v="0"/>
    <x v="1"/>
    <d v="2026-01-02T14:10:00"/>
    <m/>
    <m/>
    <x v="0"/>
    <x v="0"/>
    <x v="0"/>
    <x v="0"/>
    <d v="2026-01-02T07:30:00"/>
    <x v="0"/>
    <n v="5.7000000000698492"/>
    <x v="1"/>
    <d v="2025-12-31T12:00:00"/>
    <n v="121.79999999993015"/>
    <d v="1900-01-02T06:18:00"/>
    <n v="78.299999999930151"/>
    <s v="NO"/>
    <s v="NO"/>
    <x v="0"/>
    <d v="1899-12-31T20:00:00"/>
    <n v="44.000000000058208"/>
    <d v="1899-12-31T19:30:00"/>
    <x v="1"/>
    <s v="NO"/>
    <d v="1900-01-04T02:18:00"/>
    <n v="122.29999999998836"/>
    <d v="1899-12-30T00:00:00"/>
    <n v="0"/>
    <x v="0"/>
    <x v="0"/>
    <d v="1900-01-04T01:48:00"/>
    <n v="121.79999999993015"/>
    <d v="1899-12-30T00:00:00"/>
    <n v="0"/>
    <x v="0"/>
    <n v="0"/>
    <d v="1899-12-30T00:00:00"/>
    <x v="0"/>
    <n v="55"/>
    <n v="7.5"/>
  </r>
  <r>
    <n v="262070726"/>
    <s v="MAERSK SEOUL"/>
    <s v="Chittagong"/>
    <x v="1"/>
    <d v="2025-12-29T19:42:00"/>
    <d v="2025-12-29T08:00:00"/>
    <s v="MAERSK"/>
    <s v="APM"/>
    <s v="CAAU9349815"/>
    <s v="40HC"/>
    <x v="0"/>
    <x v="1"/>
    <d v="2025-12-31T16:00:00"/>
    <d v="2026-01-02T08:00:00"/>
    <m/>
    <x v="0"/>
    <m/>
    <x v="0"/>
    <x v="2"/>
    <d v="2026-01-02T08:40:00"/>
    <d v="2026-01-02T08:53:00"/>
    <d v="2026-01-02T09:10:00"/>
    <x v="0"/>
    <x v="0"/>
    <x v="1"/>
    <x v="0"/>
    <d v="2026-01-02T07:59:00"/>
    <x v="0"/>
    <n v="11.699999999895226"/>
    <x v="1"/>
    <d v="2025-12-31T16:00:00"/>
    <n v="84.28333333338378"/>
    <d v="1899-12-31T20:18:00"/>
    <n v="44.299999999988358"/>
    <s v="NO"/>
    <s v="YES"/>
    <x v="1"/>
    <d v="1899-12-31T16:00:00"/>
    <n v="40.000000000116415"/>
    <d v="1899-12-31T15:59:00"/>
    <x v="1"/>
    <s v="NO"/>
    <d v="1900-01-02T12:18:00"/>
    <n v="84.300000000104774"/>
    <d v="1899-12-30T00:00:00"/>
    <n v="0"/>
    <x v="0"/>
    <x v="0"/>
    <d v="1900-01-02T12:17:00"/>
    <n v="84.28333333338378"/>
    <d v="1899-12-30T00:00:00"/>
    <n v="0"/>
    <x v="0"/>
    <n v="1.1805555557657499E-2"/>
    <d v="1899-12-30T00:00:43"/>
    <x v="1"/>
    <n v="55"/>
    <n v="7.5"/>
  </r>
  <r>
    <n v="262071162"/>
    <s v="MAERSK SEOUL"/>
    <s v="Chittagong"/>
    <x v="1"/>
    <d v="2025-12-29T19:42:00"/>
    <d v="2025-12-29T08:00:00"/>
    <s v="MAERSK"/>
    <s v="APM"/>
    <s v="TGBU6645717"/>
    <s v="40HC"/>
    <x v="0"/>
    <x v="1"/>
    <d v="2025-12-31T16:00:00"/>
    <d v="2026-01-02T08:00:00"/>
    <m/>
    <x v="0"/>
    <s v="TRANSPORTISTA (LM)"/>
    <x v="0"/>
    <x v="3"/>
    <d v="2026-01-02T12:00:00"/>
    <d v="2026-01-02T09:49:00"/>
    <d v="2026-01-02T12:35:00"/>
    <x v="0"/>
    <x v="0"/>
    <x v="1"/>
    <x v="0"/>
    <d v="2026-01-02T09:36:00"/>
    <x v="0"/>
    <n v="11.699999999895226"/>
    <x v="1"/>
    <d v="2025-12-31T16:00:00"/>
    <n v="85.900000000081491"/>
    <d v="1899-12-31T20:18:00"/>
    <n v="44.299999999988358"/>
    <s v="NO"/>
    <s v="YES"/>
    <x v="1"/>
    <d v="1899-12-31T16:00:00"/>
    <n v="40.000000000116415"/>
    <d v="1899-12-31T17:36:00"/>
    <x v="1"/>
    <s v="NO"/>
    <d v="1900-01-02T12:18:00"/>
    <n v="84.300000000104774"/>
    <d v="1899-12-30T01:36:00"/>
    <n v="1.5999999999767169"/>
    <x v="1"/>
    <x v="1"/>
    <d v="1900-01-02T13:54:00"/>
    <n v="85.900000000081491"/>
    <d v="1899-12-30T00:00:00"/>
    <n v="0"/>
    <x v="0"/>
    <n v="0.11527777777519077"/>
    <d v="1899-12-30T00:06:55"/>
    <x v="1"/>
    <n v="55"/>
    <n v="7.5"/>
  </r>
  <r>
    <s v="ACOTEX129122025"/>
    <s v="RORO"/>
    <s v="Tanger"/>
    <x v="1"/>
    <d v="2025-12-30T02:00:00"/>
    <d v="2025-12-31T08:00:00"/>
    <s v="ONTIME"/>
    <s v="ROYAL RF"/>
    <s v="MTRA1133914"/>
    <s v="45 PLWD"/>
    <x v="1"/>
    <x v="2"/>
    <d v="2026-01-02T08:00:00"/>
    <d v="2026-01-02T08:00:00"/>
    <d v="2025-12-29T00:00:00"/>
    <x v="0"/>
    <m/>
    <x v="0"/>
    <x v="4"/>
    <d v="2026-01-02T09:05:00"/>
    <m/>
    <m/>
    <x v="0"/>
    <x v="0"/>
    <x v="2"/>
    <x v="1"/>
    <d v="2026-01-02T08:44:00"/>
    <x v="0"/>
    <n v="0"/>
    <x v="0"/>
    <d v="1900-01-03T08:00:00"/>
    <n v="78.733333333279006"/>
    <d v="1900-01-02T06:00:00"/>
    <n v="78"/>
    <s v="NO"/>
    <s v="NO"/>
    <x v="0"/>
    <d v="1899-12-30T00:00:00"/>
    <n v="0"/>
    <d v="1899-12-30T00:44:00"/>
    <x v="2"/>
    <s v="SI"/>
    <d v="1900-01-02T06:00:00"/>
    <n v="78"/>
    <d v="1899-12-30T00:44:00"/>
    <n v="0.73333333327900618"/>
    <x v="1"/>
    <x v="0"/>
    <d v="1900-01-02T06:44:00"/>
    <n v="78.733333333279006"/>
    <d v="1900-01-03T08:44:00"/>
    <n v="104.73333333333721"/>
    <x v="0"/>
    <n v="0"/>
    <d v="1899-12-30T00:00:00"/>
    <x v="0"/>
    <n v="55"/>
    <n v="7.5"/>
  </r>
  <r>
    <n v="262071162"/>
    <s v="MAERSK SEOUL"/>
    <s v="Chittagong"/>
    <x v="1"/>
    <d v="2025-12-29T19:42:00"/>
    <d v="2025-12-29T08:00:00"/>
    <s v="MAERSK"/>
    <s v="APM"/>
    <s v="MRSU3680490"/>
    <s v="40HC"/>
    <x v="0"/>
    <x v="1"/>
    <d v="2025-12-31T16:00:00"/>
    <d v="2026-01-02T09:00:00"/>
    <m/>
    <x v="0"/>
    <m/>
    <x v="0"/>
    <x v="5"/>
    <d v="2026-01-02T18:40:00"/>
    <d v="2026-01-02T10:00:00"/>
    <d v="2026-01-02T19:05:00"/>
    <x v="0"/>
    <x v="0"/>
    <x v="1"/>
    <x v="0"/>
    <d v="2026-01-02T09:02:00"/>
    <x v="0"/>
    <n v="11.699999999895226"/>
    <x v="1"/>
    <d v="2025-12-31T16:00:00"/>
    <n v="85.333333333313931"/>
    <d v="1899-12-31T20:18:00"/>
    <n v="44.299999999988358"/>
    <s v="NO"/>
    <s v="YES"/>
    <x v="1"/>
    <d v="1899-12-31T17:00:00"/>
    <n v="41.000000000058208"/>
    <d v="1899-12-31T17:02:00"/>
    <x v="1"/>
    <s v="NO"/>
    <d v="1900-01-02T13:18:00"/>
    <n v="85.300000000046566"/>
    <d v="1899-12-30T00:02:00"/>
    <n v="3.3333333267364651E-2"/>
    <x v="0"/>
    <x v="0"/>
    <d v="1900-01-02T13:20:00"/>
    <n v="85.333333333313931"/>
    <d v="1899-12-30T00:00:00"/>
    <n v="0"/>
    <x v="0"/>
    <n v="0.37847222222626442"/>
    <d v="1899-12-30T00:22:43"/>
    <x v="1"/>
    <n v="55"/>
    <n v="7.5"/>
  </r>
  <r>
    <n v="260949604"/>
    <s v="MAERSK HANOI"/>
    <s v="Jawaharlal Nehru (Nhava Sheva)"/>
    <x v="0"/>
    <d v="2025-12-23T20:57:00"/>
    <d v="2025-12-23T20:00:00"/>
    <s v="MAERSK"/>
    <s v="APM"/>
    <s v="GAOU7780980"/>
    <s v="40HC"/>
    <x v="0"/>
    <x v="0"/>
    <d v="2025-12-29T10:00:00"/>
    <d v="2026-01-02T10:00:00"/>
    <m/>
    <x v="0"/>
    <m/>
    <x v="0"/>
    <x v="6"/>
    <d v="2026-01-02T10:55:00"/>
    <m/>
    <m/>
    <x v="0"/>
    <x v="0"/>
    <x v="0"/>
    <x v="0"/>
    <d v="2026-01-02T09:30:00"/>
    <x v="0"/>
    <n v="0.94999999995343387"/>
    <x v="0"/>
    <d v="2025-12-29T10:00:00"/>
    <n v="228.54999999987194"/>
    <d v="1900-01-04T13:03:00"/>
    <n v="133.04999999993015"/>
    <s v="NO"/>
    <s v="NO"/>
    <x v="0"/>
    <d v="1900-01-03T00:00:00"/>
    <n v="96"/>
    <d v="1900-01-02T23:30:00"/>
    <x v="0"/>
    <s v="NO"/>
    <d v="1900-01-08T13:03:00"/>
    <n v="229.04999999993015"/>
    <d v="1899-12-30T00:00:00"/>
    <n v="0"/>
    <x v="0"/>
    <x v="0"/>
    <d v="1900-01-08T12:33:00"/>
    <n v="228.54999999987194"/>
    <d v="1899-12-30T00:00:00"/>
    <n v="0"/>
    <x v="0"/>
    <n v="0"/>
    <d v="1899-12-30T00:00:00"/>
    <x v="0"/>
    <n v="55"/>
    <n v="7.5"/>
  </r>
  <r>
    <n v="261342631"/>
    <s v="ANTONIA MAERSK"/>
    <s v="Chittagong"/>
    <x v="0"/>
    <d v="2025-12-28T05:42:00"/>
    <d v="2025-12-28T00:00:00"/>
    <s v="MAERSK"/>
    <s v="APM"/>
    <s v="MRKU7255460"/>
    <n v="20"/>
    <x v="1"/>
    <x v="3"/>
    <d v="2025-12-30T10:00:00"/>
    <d v="2026-01-02T10:00:00"/>
    <m/>
    <x v="0"/>
    <m/>
    <x v="0"/>
    <x v="6"/>
    <d v="2026-01-02T10:00:00"/>
    <m/>
    <m/>
    <x v="0"/>
    <x v="0"/>
    <x v="1"/>
    <x v="0"/>
    <d v="2026-01-02T09:30:00"/>
    <x v="0"/>
    <n v="5.7000000000698492"/>
    <x v="1"/>
    <d v="2025-12-30T10:00:00"/>
    <n v="123.79999999981374"/>
    <d v="1900-01-01T04:18:00"/>
    <n v="52.299999999871943"/>
    <s v="NO"/>
    <s v="NO"/>
    <x v="1"/>
    <d v="1900-01-02T00:00:00"/>
    <n v="72"/>
    <d v="1900-01-01T23:30:00"/>
    <x v="3"/>
    <s v="NO"/>
    <d v="1900-01-04T04:18:00"/>
    <n v="124.29999999987194"/>
    <d v="1899-12-30T00:00:00"/>
    <n v="0"/>
    <x v="0"/>
    <x v="0"/>
    <d v="1900-01-04T03:48:00"/>
    <n v="123.79999999981374"/>
    <d v="1899-12-30T00:00:00"/>
    <n v="0"/>
    <x v="0"/>
    <n v="0"/>
    <d v="1899-12-30T00:00:00"/>
    <x v="0"/>
    <n v="55"/>
    <n v="7.5"/>
  </r>
  <r>
    <n v="258136620"/>
    <s v="ANTONIA MAERSK"/>
    <s v="Yantian"/>
    <x v="0"/>
    <d v="2025-12-28T05:42:00"/>
    <d v="2025-12-28T00:00:00"/>
    <s v="MAERSK"/>
    <s v="APM"/>
    <s v="TRHU4151350"/>
    <s v="40HC"/>
    <x v="0"/>
    <x v="1"/>
    <d v="2026-01-02T10:00:00"/>
    <d v="2026-01-02T10:00:00"/>
    <m/>
    <x v="0"/>
    <m/>
    <x v="0"/>
    <x v="7"/>
    <d v="2026-01-02T16:55:00"/>
    <d v="2026-01-02T11:21:00"/>
    <d v="2026-01-02T17:50:00"/>
    <x v="0"/>
    <x v="0"/>
    <x v="1"/>
    <x v="0"/>
    <d v="2026-01-02T10:16:00"/>
    <x v="0"/>
    <n v="5.7000000000698492"/>
    <x v="1"/>
    <d v="2026-01-02T10:00:00"/>
    <n v="124.56666666653473"/>
    <d v="1900-01-04T04:18:00"/>
    <n v="124.29999999987194"/>
    <s v="NO"/>
    <s v="NO"/>
    <x v="0"/>
    <d v="1899-12-30T00:00:00"/>
    <n v="0"/>
    <d v="1899-12-30T00:16:00"/>
    <x v="2"/>
    <s v="SI"/>
    <d v="1900-01-04T04:18:00"/>
    <n v="124.29999999987194"/>
    <d v="1899-12-30T00:16:00"/>
    <n v="0.26666666666278616"/>
    <x v="0"/>
    <x v="0"/>
    <d v="1900-01-04T04:34:00"/>
    <n v="124.56666666653473"/>
    <d v="1899-12-30T00:00:00"/>
    <n v="0"/>
    <x v="0"/>
    <n v="0.27013888888905058"/>
    <d v="1899-12-30T00:16:13"/>
    <x v="1"/>
    <n v="55"/>
    <n v="7.5"/>
  </r>
  <r>
    <n v="261181908"/>
    <s v="ANTONIA MAERSK"/>
    <s v="Qingdao"/>
    <x v="0"/>
    <d v="2025-12-28T05:42:00"/>
    <d v="2025-12-28T00:00:00"/>
    <s v="MAERSK"/>
    <s v="APM"/>
    <s v="MSKU5481795"/>
    <n v="20"/>
    <x v="0"/>
    <x v="0"/>
    <d v="2025-12-31T12:00:00"/>
    <d v="2026-01-02T10:00:00"/>
    <m/>
    <x v="0"/>
    <m/>
    <x v="0"/>
    <x v="6"/>
    <d v="2026-01-02T09:30:00"/>
    <m/>
    <m/>
    <x v="0"/>
    <x v="0"/>
    <x v="0"/>
    <x v="0"/>
    <d v="2026-01-02T09:30:00"/>
    <x v="0"/>
    <n v="5.7000000000698492"/>
    <x v="1"/>
    <d v="2025-12-31T12:00:00"/>
    <n v="123.79999999981374"/>
    <d v="1900-01-02T06:18:00"/>
    <n v="78.299999999930151"/>
    <s v="NO"/>
    <s v="NO"/>
    <x v="0"/>
    <d v="1899-12-31T22:00:00"/>
    <n v="45.999999999941792"/>
    <d v="1899-12-31T21:30:00"/>
    <x v="1"/>
    <s v="NO"/>
    <d v="1900-01-04T04:18:00"/>
    <n v="124.29999999987194"/>
    <d v="1899-12-30T00:00:00"/>
    <n v="0"/>
    <x v="0"/>
    <x v="0"/>
    <d v="1900-01-04T03:48:00"/>
    <n v="123.79999999981374"/>
    <d v="1899-12-30T00:00:00"/>
    <n v="0"/>
    <x v="0"/>
    <n v="0"/>
    <d v="1899-12-30T00:00:00"/>
    <x v="0"/>
    <n v="55"/>
    <n v="7.5"/>
  </r>
  <r>
    <n v="262071162"/>
    <s v="MAERSK SEOUL"/>
    <s v="Chittagong"/>
    <x v="1"/>
    <d v="2025-12-29T19:42:00"/>
    <d v="2025-12-29T08:00:00"/>
    <s v="MAERSK"/>
    <s v="APM"/>
    <s v="MRSU6373970"/>
    <s v="40HC"/>
    <x v="0"/>
    <x v="1"/>
    <d v="2025-12-31T16:00:00"/>
    <d v="2026-01-02T10:00:00"/>
    <m/>
    <x v="0"/>
    <m/>
    <x v="0"/>
    <x v="8"/>
    <d v="2026-01-02T11:15:00"/>
    <d v="2026-01-02T12:01:00"/>
    <d v="2026-01-02T11:48:00"/>
    <x v="0"/>
    <x v="0"/>
    <x v="1"/>
    <x v="0"/>
    <d v="2026-01-02T09:51:00"/>
    <x v="0"/>
    <n v="11.699999999895226"/>
    <x v="1"/>
    <d v="2025-12-31T16:00:00"/>
    <n v="86.150000000023283"/>
    <d v="1899-12-31T20:18:00"/>
    <n v="44.299999999988358"/>
    <s v="NO"/>
    <s v="YES"/>
    <x v="1"/>
    <d v="1899-12-31T18:00:00"/>
    <n v="42"/>
    <d v="1899-12-31T17:51:00"/>
    <x v="1"/>
    <s v="NO"/>
    <d v="1900-01-02T14:18:00"/>
    <n v="86.299999999988358"/>
    <d v="1899-12-30T00:00:00"/>
    <n v="0"/>
    <x v="0"/>
    <x v="0"/>
    <d v="1900-01-02T14:09:00"/>
    <n v="86.150000000023283"/>
    <d v="1899-12-30T00:00:00"/>
    <n v="0"/>
    <x v="0"/>
    <n v="-9.0277777781011537E-3"/>
    <n v="-3.7615740742088138E-4"/>
    <x v="2"/>
    <n v="55"/>
    <n v="7.5"/>
  </r>
  <r>
    <s v="HLCUBO12510BJPJ5"/>
    <s v="MAERSK HANOI"/>
    <s v="Mundra"/>
    <x v="0"/>
    <d v="2025-12-23T20:57:00"/>
    <d v="2025-12-23T20:00:00"/>
    <s v="HAPAG LLOYD"/>
    <s v="APM"/>
    <s v="FCIU7453713"/>
    <s v="40HC"/>
    <x v="1"/>
    <x v="0"/>
    <d v="2025-12-29T10:00:00"/>
    <d v="2026-01-02T12:00:00"/>
    <m/>
    <x v="0"/>
    <m/>
    <x v="0"/>
    <x v="9"/>
    <d v="2026-01-02T14:10:00"/>
    <m/>
    <m/>
    <x v="0"/>
    <x v="0"/>
    <x v="0"/>
    <x v="0"/>
    <d v="2026-01-02T11:30:00"/>
    <x v="0"/>
    <n v="0.94999999995343387"/>
    <x v="0"/>
    <d v="2025-12-29T10:00:00"/>
    <n v="230.54999999993015"/>
    <d v="1900-01-04T13:03:00"/>
    <n v="133.04999999993015"/>
    <s v="NO"/>
    <s v="NO"/>
    <x v="0"/>
    <d v="1900-01-03T02:00:00"/>
    <n v="98.000000000058208"/>
    <d v="1900-01-03T01:30:00"/>
    <x v="0"/>
    <s v="NO"/>
    <d v="1900-01-08T15:03:00"/>
    <n v="231.04999999998836"/>
    <d v="1899-12-30T00:00:00"/>
    <n v="0"/>
    <x v="0"/>
    <x v="0"/>
    <d v="1900-01-08T14:33:00"/>
    <n v="230.54999999993015"/>
    <d v="1899-12-30T00:00:00"/>
    <n v="0"/>
    <x v="0"/>
    <n v="0"/>
    <d v="1899-12-30T00:00:00"/>
    <x v="0"/>
    <n v="55"/>
    <n v="7.5"/>
  </r>
  <r>
    <n v="260949604"/>
    <s v="MAERSK HANOI"/>
    <s v="Jawaharlal Nehru (Nhava Sheva)"/>
    <x v="0"/>
    <d v="2025-12-23T20:57:00"/>
    <d v="2025-12-23T20:00:00"/>
    <s v="MAERSK"/>
    <s v="APM"/>
    <s v="MRSU7970029"/>
    <s v="40HC"/>
    <x v="0"/>
    <x v="0"/>
    <d v="2025-12-29T10:00:00"/>
    <d v="2026-01-02T12:00:00"/>
    <m/>
    <x v="0"/>
    <m/>
    <x v="0"/>
    <x v="9"/>
    <d v="2026-01-02T14:00:00"/>
    <m/>
    <m/>
    <x v="0"/>
    <x v="0"/>
    <x v="0"/>
    <x v="0"/>
    <d v="2026-01-02T11:30:00"/>
    <x v="0"/>
    <n v="0.94999999995343387"/>
    <x v="0"/>
    <d v="2025-12-29T10:00:00"/>
    <n v="230.54999999993015"/>
    <d v="1900-01-04T13:03:00"/>
    <n v="133.04999999993015"/>
    <s v="NO"/>
    <s v="NO"/>
    <x v="0"/>
    <d v="1900-01-03T02:00:00"/>
    <n v="98.000000000058208"/>
    <d v="1900-01-03T01:30:00"/>
    <x v="0"/>
    <s v="NO"/>
    <d v="1900-01-08T15:03:00"/>
    <n v="231.04999999998836"/>
    <d v="1899-12-30T00:00:00"/>
    <n v="0"/>
    <x v="0"/>
    <x v="0"/>
    <d v="1900-01-08T14:33:00"/>
    <n v="230.54999999993015"/>
    <d v="1899-12-30T00:00:00"/>
    <n v="0"/>
    <x v="0"/>
    <n v="0"/>
    <d v="1899-12-30T00:00:00"/>
    <x v="0"/>
    <n v="55"/>
    <n v="7.5"/>
  </r>
  <r>
    <n v="261181908"/>
    <s v="ANTONIA MAERSK"/>
    <s v="Qingdao"/>
    <x v="0"/>
    <d v="2025-12-28T05:42:00"/>
    <d v="2025-12-28T00:00:00"/>
    <s v="MAERSK"/>
    <s v="APM"/>
    <s v="MRKU5273439"/>
    <s v="40HC"/>
    <x v="0"/>
    <x v="0"/>
    <d v="2025-12-31T12:00:00"/>
    <d v="2026-01-02T12:00:00"/>
    <m/>
    <x v="0"/>
    <m/>
    <x v="0"/>
    <x v="9"/>
    <d v="2026-01-03T06:10:00"/>
    <m/>
    <m/>
    <x v="0"/>
    <x v="0"/>
    <x v="0"/>
    <x v="0"/>
    <d v="2026-01-02T11:30:00"/>
    <x v="1"/>
    <n v="5.7000000000698492"/>
    <x v="1"/>
    <d v="2025-12-31T12:00:00"/>
    <n v="125.79999999987194"/>
    <d v="1900-01-02T06:18:00"/>
    <n v="78.299999999930151"/>
    <s v="NO"/>
    <s v="NO"/>
    <x v="0"/>
    <d v="1900-01-01T00:00:00"/>
    <n v="48"/>
    <d v="1899-12-31T23:30:00"/>
    <x v="1"/>
    <s v="NO"/>
    <d v="1900-01-04T06:18:00"/>
    <n v="126.29999999993015"/>
    <d v="1899-12-30T00:00:00"/>
    <n v="0"/>
    <x v="0"/>
    <x v="0"/>
    <d v="1900-01-04T05:48:00"/>
    <n v="125.79999999987194"/>
    <d v="1899-12-30T00:00:00"/>
    <n v="0"/>
    <x v="0"/>
    <n v="0"/>
    <d v="1899-12-30T00:00:00"/>
    <x v="0"/>
    <n v="55"/>
    <n v="7.5"/>
  </r>
  <r>
    <n v="262070887"/>
    <s v="MAERSK SEOUL"/>
    <s v="Chittagong"/>
    <x v="1"/>
    <d v="2025-12-29T19:42:00"/>
    <d v="2025-12-29T08:00:00"/>
    <s v="MAERSK"/>
    <s v="APM"/>
    <s v="CAAU5266076"/>
    <s v="40HC"/>
    <x v="0"/>
    <x v="1"/>
    <d v="2025-12-31T16:00:00"/>
    <d v="2026-01-02T12:00:00"/>
    <m/>
    <x v="0"/>
    <m/>
    <x v="0"/>
    <x v="10"/>
    <d v="2026-01-02T16:35:00"/>
    <d v="2026-01-02T12:21:00"/>
    <d v="2026-01-02T16:55:00"/>
    <x v="0"/>
    <x v="0"/>
    <x v="1"/>
    <x v="0"/>
    <d v="2026-01-02T11:47:00"/>
    <x v="0"/>
    <n v="11.699999999895226"/>
    <x v="1"/>
    <d v="2025-12-31T16:00:00"/>
    <n v="88.083333333372138"/>
    <d v="1899-12-31T20:18:00"/>
    <n v="44.299999999988358"/>
    <s v="NO"/>
    <s v="YES"/>
    <x v="1"/>
    <d v="1899-12-31T20:00:00"/>
    <n v="44.000000000058208"/>
    <d v="1899-12-31T19:47:00"/>
    <x v="1"/>
    <s v="NO"/>
    <d v="1900-01-02T16:18:00"/>
    <n v="88.300000000046566"/>
    <d v="1899-12-30T00:00:00"/>
    <n v="0"/>
    <x v="0"/>
    <x v="0"/>
    <d v="1900-01-02T16:05:00"/>
    <n v="88.083333333372138"/>
    <d v="1899-12-30T00:00:00"/>
    <n v="0"/>
    <x v="0"/>
    <n v="0.19027777777955635"/>
    <d v="1899-12-30T00:11:25"/>
    <x v="1"/>
    <n v="55"/>
    <n v="7.5"/>
  </r>
  <r>
    <n v="262070887"/>
    <s v="MAERSK SEOUL"/>
    <s v="Chittagong"/>
    <x v="1"/>
    <d v="2025-12-29T19:42:00"/>
    <d v="2025-12-29T08:00:00"/>
    <s v="MAERSK"/>
    <s v="APM"/>
    <s v="SELU4041061"/>
    <s v="40HC"/>
    <x v="0"/>
    <x v="1"/>
    <d v="2025-12-31T16:00:00"/>
    <d v="2026-01-02T12:00:00"/>
    <m/>
    <x v="0"/>
    <m/>
    <x v="0"/>
    <x v="11"/>
    <d v="2026-01-02T12:45:00"/>
    <d v="2026-01-02T12:21:00"/>
    <d v="2026-01-02T13:15:00"/>
    <x v="0"/>
    <x v="0"/>
    <x v="1"/>
    <x v="0"/>
    <d v="2026-01-02T11:51:00"/>
    <x v="0"/>
    <n v="11.699999999895226"/>
    <x v="1"/>
    <d v="2025-12-31T16:00:00"/>
    <n v="88.150000000081491"/>
    <d v="1899-12-31T20:18:00"/>
    <n v="44.299999999988358"/>
    <s v="NO"/>
    <s v="YES"/>
    <x v="1"/>
    <d v="1899-12-31T20:00:00"/>
    <n v="44.000000000058208"/>
    <d v="1899-12-31T19:51:00"/>
    <x v="1"/>
    <s v="NO"/>
    <d v="1900-01-02T16:18:00"/>
    <n v="88.300000000046566"/>
    <d v="1899-12-30T00:00:00"/>
    <n v="0"/>
    <x v="0"/>
    <x v="0"/>
    <d v="1900-01-02T16:09:00"/>
    <n v="88.150000000081491"/>
    <d v="1899-12-30T00:00:00"/>
    <n v="0"/>
    <x v="0"/>
    <n v="3.7500000005820766E-2"/>
    <d v="1899-12-30T00:02:15"/>
    <x v="1"/>
    <n v="55"/>
    <n v="7.5"/>
  </r>
  <r>
    <s v="INDITEX30122025"/>
    <s v="ROPAX"/>
    <s v="Tanger"/>
    <x v="1"/>
    <d v="2025-12-30T02:00:00"/>
    <d v="2025-12-31T08:00:00"/>
    <s v="SUARDIAZ"/>
    <s v="TORRES"/>
    <s v="MTRA1133935"/>
    <s v="45 PLWD"/>
    <x v="1"/>
    <x v="4"/>
    <d v="2026-01-02T12:00:00"/>
    <d v="2026-01-02T13:00:00"/>
    <d v="2025-12-30T00:00:00"/>
    <x v="0"/>
    <m/>
    <x v="0"/>
    <x v="12"/>
    <d v="2026-01-02T15:00:00"/>
    <m/>
    <m/>
    <x v="0"/>
    <x v="0"/>
    <x v="2"/>
    <x v="2"/>
    <d v="2026-01-02T12:29:00"/>
    <x v="0"/>
    <n v="0"/>
    <x v="0"/>
    <d v="1900-01-02T12:00:00"/>
    <n v="82.483333333279006"/>
    <d v="1900-01-02T10:00:00"/>
    <n v="81.999999999941792"/>
    <s v="NO"/>
    <s v="NO"/>
    <x v="0"/>
    <d v="1899-12-30T01:00:00"/>
    <n v="0.99999999994179234"/>
    <d v="1899-12-30T00:29:00"/>
    <x v="2"/>
    <s v="SI"/>
    <d v="1900-01-02T11:00:00"/>
    <n v="82.999999999883585"/>
    <d v="1899-12-30T00:00:00"/>
    <n v="0"/>
    <x v="0"/>
    <x v="0"/>
    <d v="1900-01-02T10:29:00"/>
    <n v="82.483333333279006"/>
    <d v="1900-01-02T12:29:00"/>
    <n v="84.483333333337214"/>
    <x v="0"/>
    <n v="0"/>
    <d v="1899-12-30T00:00:00"/>
    <x v="0"/>
    <n v="55"/>
    <n v="7.5"/>
  </r>
  <r>
    <s v="HLCUBO1251186589"/>
    <s v="MAERSK HANOI"/>
    <s v="Jawaharlal Nehru (Nhava Sheva)"/>
    <x v="0"/>
    <d v="2025-12-23T20:57:00"/>
    <d v="2025-12-23T20:00:00"/>
    <s v="HAPAG LLOYD"/>
    <s v="APM"/>
    <s v="GCXU5926656"/>
    <s v="40HC"/>
    <x v="1"/>
    <x v="0"/>
    <d v="2025-12-29T10:00:00"/>
    <d v="2026-01-02T14:00:00"/>
    <m/>
    <x v="0"/>
    <m/>
    <x v="0"/>
    <x v="13"/>
    <d v="2026-01-02T19:00:00"/>
    <m/>
    <m/>
    <x v="0"/>
    <x v="0"/>
    <x v="0"/>
    <x v="0"/>
    <d v="2026-01-02T13:30:00"/>
    <x v="0"/>
    <n v="0.94999999995343387"/>
    <x v="0"/>
    <d v="2025-12-29T10:00:00"/>
    <n v="232.54999999998836"/>
    <d v="1900-01-04T13:03:00"/>
    <n v="133.04999999993015"/>
    <s v="NO"/>
    <s v="NO"/>
    <x v="0"/>
    <d v="1900-01-03T04:00:00"/>
    <n v="100.00000000011642"/>
    <d v="1900-01-03T03:30:00"/>
    <x v="0"/>
    <s v="NO"/>
    <d v="1900-01-08T17:03:00"/>
    <n v="233.05000000004657"/>
    <d v="1899-12-30T00:00:00"/>
    <n v="0"/>
    <x v="0"/>
    <x v="0"/>
    <d v="1900-01-08T16:33:00"/>
    <n v="232.54999999998836"/>
    <d v="1899-12-30T00:00:00"/>
    <n v="0"/>
    <x v="0"/>
    <n v="0"/>
    <d v="1899-12-30T00:00:00"/>
    <x v="0"/>
    <n v="55"/>
    <n v="7.5"/>
  </r>
  <r>
    <n v="260452470"/>
    <s v="ANTONIA MAERSK"/>
    <s v="Ningbo"/>
    <x v="0"/>
    <d v="2025-12-28T05:42:00"/>
    <d v="2025-12-28T00:00:00"/>
    <s v="MAERSK"/>
    <s v="APM"/>
    <s v="MRKU0220924"/>
    <n v="40"/>
    <x v="0"/>
    <x v="0"/>
    <d v="2025-12-31T12:00:00"/>
    <d v="2026-01-02T14:00:00"/>
    <m/>
    <x v="0"/>
    <m/>
    <x v="0"/>
    <x v="13"/>
    <d v="2026-01-02T16:30:00"/>
    <m/>
    <m/>
    <x v="0"/>
    <x v="0"/>
    <x v="0"/>
    <x v="0"/>
    <d v="2026-01-02T13:30:00"/>
    <x v="0"/>
    <n v="5.7000000000698492"/>
    <x v="1"/>
    <d v="2025-12-31T12:00:00"/>
    <n v="127.79999999993015"/>
    <d v="1900-01-02T06:18:00"/>
    <n v="78.299999999930151"/>
    <s v="NO"/>
    <s v="NO"/>
    <x v="0"/>
    <d v="1900-01-01T02:00:00"/>
    <n v="50.000000000058208"/>
    <d v="1900-01-01T01:30:00"/>
    <x v="3"/>
    <s v="NO"/>
    <d v="1900-01-04T08:18:00"/>
    <n v="128.29999999998836"/>
    <d v="1899-12-30T00:00:00"/>
    <n v="0"/>
    <x v="0"/>
    <x v="0"/>
    <d v="1900-01-04T07:48:00"/>
    <n v="127.79999999993015"/>
    <d v="1899-12-30T00:00:00"/>
    <n v="0"/>
    <x v="0"/>
    <n v="0"/>
    <d v="1899-12-30T00:00:00"/>
    <x v="0"/>
    <n v="55"/>
    <n v="7.5"/>
  </r>
  <r>
    <n v="262068490"/>
    <s v="MAERSK SEOUL"/>
    <s v="Chittagong"/>
    <x v="1"/>
    <d v="2025-12-29T19:42:00"/>
    <d v="2025-12-29T08:00:00"/>
    <s v="MAERSK"/>
    <s v="APM"/>
    <s v="MRSU8340718"/>
    <s v="40HC"/>
    <x v="0"/>
    <x v="1"/>
    <d v="2025-12-31T16:00:00"/>
    <d v="2026-01-02T14:00:00"/>
    <m/>
    <x v="0"/>
    <m/>
    <x v="0"/>
    <x v="14"/>
    <d v="2026-01-02T15:00:00"/>
    <d v="2026-01-02T13:50:00"/>
    <d v="2026-01-02T15:25:00"/>
    <x v="0"/>
    <x v="0"/>
    <x v="1"/>
    <x v="0"/>
    <d v="2026-01-02T12:58:00"/>
    <x v="0"/>
    <n v="11.699999999895226"/>
    <x v="1"/>
    <d v="2025-12-31T16:00:00"/>
    <n v="89.266666666720994"/>
    <d v="1899-12-31T20:18:00"/>
    <n v="44.299999999988358"/>
    <s v="NO"/>
    <s v="YES"/>
    <x v="1"/>
    <d v="1899-12-31T22:00:00"/>
    <n v="46.000000000116415"/>
    <d v="1899-12-31T20:58:00"/>
    <x v="1"/>
    <s v="NO"/>
    <d v="1900-01-02T18:18:00"/>
    <n v="90.300000000104774"/>
    <d v="1899-12-30T00:00:00"/>
    <n v="0"/>
    <x v="0"/>
    <x v="0"/>
    <d v="1900-01-02T17:16:00"/>
    <n v="89.266666666720994"/>
    <d v="1899-12-30T00:00:00"/>
    <n v="0"/>
    <x v="0"/>
    <n v="6.5972222218988463E-2"/>
    <d v="1899-12-30T00:03:57"/>
    <x v="1"/>
    <n v="55"/>
    <n v="7.5"/>
  </r>
  <r>
    <n v="262068267"/>
    <s v="MAERSK SEOUL"/>
    <s v="Chittagong"/>
    <x v="1"/>
    <d v="2025-12-29T19:42:00"/>
    <d v="2025-12-29T08:00:00"/>
    <s v="MAERSK"/>
    <s v="APM"/>
    <s v="MRSU5813186"/>
    <s v="40HC"/>
    <x v="0"/>
    <x v="1"/>
    <d v="2025-12-31T16:00:00"/>
    <d v="2026-01-02T14:00:00"/>
    <m/>
    <x v="0"/>
    <m/>
    <x v="0"/>
    <x v="15"/>
    <d v="2026-01-02T15:45:00"/>
    <d v="2026-01-02T14:43:00"/>
    <d v="2026-01-02T16:20:00"/>
    <x v="0"/>
    <x v="0"/>
    <x v="1"/>
    <x v="0"/>
    <d v="2026-01-02T13:55:00"/>
    <x v="0"/>
    <n v="11.699999999895226"/>
    <x v="1"/>
    <d v="2025-12-31T16:00:00"/>
    <n v="90.216666666674428"/>
    <d v="1899-12-31T20:18:00"/>
    <n v="44.299999999988358"/>
    <s v="NO"/>
    <s v="YES"/>
    <x v="1"/>
    <d v="1899-12-31T22:00:00"/>
    <n v="46.000000000116415"/>
    <d v="1899-12-31T21:55:00"/>
    <x v="1"/>
    <s v="NO"/>
    <d v="1900-01-02T18:18:00"/>
    <n v="90.300000000104774"/>
    <d v="1899-12-30T00:00:00"/>
    <n v="0"/>
    <x v="0"/>
    <x v="0"/>
    <d v="1900-01-02T18:13:00"/>
    <n v="90.216666666674428"/>
    <d v="1899-12-30T00:00:00"/>
    <n v="0"/>
    <x v="0"/>
    <n v="6.7361111112404615E-2"/>
    <d v="1899-12-30T00:04:03"/>
    <x v="1"/>
    <n v="55"/>
    <n v="7.5"/>
  </r>
  <r>
    <n v="260949604"/>
    <s v="MAERSK HANOI"/>
    <s v="Jawaharlal Nehru (Nhava Sheva)"/>
    <x v="0"/>
    <d v="2025-12-23T20:57:00"/>
    <d v="2025-12-23T20:00:00"/>
    <s v="MAERSK"/>
    <s v="APM"/>
    <s v="GAOU7129222"/>
    <s v="40HC"/>
    <x v="0"/>
    <x v="0"/>
    <d v="2025-12-29T10:00:00"/>
    <d v="2026-01-02T16:00:00"/>
    <m/>
    <x v="0"/>
    <m/>
    <x v="0"/>
    <x v="16"/>
    <d v="2026-01-02T18:20:00"/>
    <m/>
    <m/>
    <x v="0"/>
    <x v="0"/>
    <x v="0"/>
    <x v="0"/>
    <d v="2026-01-02T15:30:00"/>
    <x v="0"/>
    <n v="0.94999999995343387"/>
    <x v="0"/>
    <d v="2025-12-29T10:00:00"/>
    <n v="234.54999999987194"/>
    <d v="1900-01-04T13:03:00"/>
    <n v="133.04999999993015"/>
    <s v="NO"/>
    <s v="NO"/>
    <x v="0"/>
    <d v="1900-01-03T06:00:00"/>
    <n v="102"/>
    <d v="1900-01-03T05:30:00"/>
    <x v="0"/>
    <s v="NO"/>
    <d v="1900-01-08T19:03:00"/>
    <n v="235.04999999993015"/>
    <d v="1899-12-30T00:00:00"/>
    <n v="0"/>
    <x v="0"/>
    <x v="0"/>
    <d v="1900-01-08T18:33:00"/>
    <n v="234.54999999987194"/>
    <d v="1899-12-30T00:00:00"/>
    <n v="0"/>
    <x v="0"/>
    <n v="0"/>
    <d v="1899-12-30T00:00:00"/>
    <x v="0"/>
    <n v="55"/>
    <n v="7.5"/>
  </r>
  <r>
    <n v="261944407"/>
    <s v="ANTONIA MAERSK"/>
    <s v="Yantian"/>
    <x v="0"/>
    <d v="2025-12-28T05:42:00"/>
    <d v="2025-12-28T00:00:00"/>
    <s v="MAERSK"/>
    <s v="APM"/>
    <s v="MRKU0238728"/>
    <n v="40"/>
    <x v="1"/>
    <x v="3"/>
    <d v="2025-12-30T10:00:00"/>
    <d v="2026-01-02T16:00:00"/>
    <m/>
    <x v="0"/>
    <m/>
    <x v="0"/>
    <x v="16"/>
    <d v="2026-01-02T14:20:00"/>
    <m/>
    <m/>
    <x v="0"/>
    <x v="0"/>
    <x v="1"/>
    <x v="0"/>
    <d v="2026-01-02T14:20:00"/>
    <x v="0"/>
    <n v="5.7000000000698492"/>
    <x v="1"/>
    <d v="2025-12-30T10:00:00"/>
    <n v="129.79999999981374"/>
    <d v="1900-01-01T04:18:00"/>
    <n v="52.299999999871943"/>
    <s v="NO"/>
    <s v="NO"/>
    <x v="1"/>
    <d v="1900-01-02T06:00:00"/>
    <n v="78"/>
    <d v="1900-01-02T05:30:00"/>
    <x v="0"/>
    <s v="NO"/>
    <d v="1900-01-04T10:18:00"/>
    <n v="130.29999999987194"/>
    <d v="1899-12-30T00:00:00"/>
    <n v="0"/>
    <x v="0"/>
    <x v="0"/>
    <d v="1900-01-04T09:48:00"/>
    <n v="129.79999999981374"/>
    <d v="1899-12-30T00:00:00"/>
    <n v="0"/>
    <x v="0"/>
    <n v="0"/>
    <d v="1899-12-30T00:00:00"/>
    <x v="0"/>
    <n v="55"/>
    <n v="7.5"/>
  </r>
  <r>
    <n v="260452470"/>
    <s v="ANTONIA MAERSK"/>
    <s v="Ningbo"/>
    <x v="0"/>
    <d v="2025-12-28T05:42:00"/>
    <d v="2025-12-28T00:00:00"/>
    <s v="MAERSK"/>
    <s v="APM"/>
    <s v="TCLU5511742"/>
    <s v="40HC"/>
    <x v="0"/>
    <x v="0"/>
    <d v="2025-12-31T12:00:00"/>
    <d v="2026-01-02T16:00:00"/>
    <m/>
    <x v="0"/>
    <m/>
    <x v="0"/>
    <x v="16"/>
    <d v="2026-01-02T18:20:00"/>
    <m/>
    <m/>
    <x v="0"/>
    <x v="0"/>
    <x v="0"/>
    <x v="0"/>
    <d v="2026-01-02T15:30:00"/>
    <x v="0"/>
    <n v="5.7000000000698492"/>
    <x v="1"/>
    <d v="2025-12-31T12:00:00"/>
    <n v="129.79999999981374"/>
    <d v="1900-01-02T06:18:00"/>
    <n v="78.299999999930151"/>
    <s v="NO"/>
    <s v="NO"/>
    <x v="0"/>
    <d v="1900-01-01T04:00:00"/>
    <n v="51.999999999941792"/>
    <d v="1900-01-01T03:30:00"/>
    <x v="3"/>
    <s v="NO"/>
    <d v="1900-01-04T10:18:00"/>
    <n v="130.29999999987194"/>
    <d v="1899-12-30T00:00:00"/>
    <n v="0"/>
    <x v="0"/>
    <x v="0"/>
    <d v="1900-01-04T09:48:00"/>
    <n v="129.79999999981374"/>
    <d v="1899-12-30T00:00:00"/>
    <n v="0"/>
    <x v="0"/>
    <n v="0"/>
    <d v="1899-12-30T00:00:00"/>
    <x v="0"/>
    <n v="55"/>
    <n v="7.5"/>
  </r>
  <r>
    <n v="262068267"/>
    <s v="MAERSK SEOUL"/>
    <s v="Chittagong"/>
    <x v="1"/>
    <d v="2025-12-29T19:42:00"/>
    <d v="2025-12-29T08:00:00"/>
    <s v="MAERSK"/>
    <s v="APM"/>
    <s v="CAAU6555406"/>
    <s v="40HC"/>
    <x v="0"/>
    <x v="1"/>
    <d v="2025-12-31T16:00:00"/>
    <d v="2026-01-02T16:00:00"/>
    <m/>
    <x v="0"/>
    <m/>
    <x v="0"/>
    <x v="17"/>
    <d v="2026-01-02T15:40:00"/>
    <d v="2026-01-02T15:43:00"/>
    <d v="2026-01-02T16:05:00"/>
    <x v="0"/>
    <x v="0"/>
    <x v="1"/>
    <x v="0"/>
    <d v="2026-01-02T15:02:00"/>
    <x v="0"/>
    <n v="11.699999999895226"/>
    <x v="1"/>
    <d v="2025-12-31T16:00:00"/>
    <n v="91.333333333313931"/>
    <d v="1899-12-31T20:18:00"/>
    <n v="44.299999999988358"/>
    <s v="NO"/>
    <s v="YES"/>
    <x v="1"/>
    <d v="1900-01-01T00:00:00"/>
    <n v="48"/>
    <d v="1899-12-31T23:02:00"/>
    <x v="1"/>
    <s v="NO"/>
    <d v="1900-01-02T20:18:00"/>
    <n v="92.299999999988358"/>
    <d v="1899-12-30T00:00:00"/>
    <n v="0"/>
    <x v="0"/>
    <x v="0"/>
    <d v="1900-01-02T19:20:00"/>
    <n v="91.333333333313931"/>
    <d v="1899-12-30T00:00:00"/>
    <n v="0"/>
    <x v="0"/>
    <n v="1.5277777776645962E-2"/>
    <d v="1899-12-30T00:00:55"/>
    <x v="1"/>
    <n v="55"/>
    <n v="7.5"/>
  </r>
  <r>
    <n v="262068267"/>
    <s v="MAERSK SEOUL"/>
    <s v="Chittagong"/>
    <x v="1"/>
    <d v="2025-12-29T19:42:00"/>
    <d v="2025-12-29T08:00:00"/>
    <s v="MAERSK"/>
    <s v="APM"/>
    <s v="MRKU4785960"/>
    <s v="40HC"/>
    <x v="0"/>
    <x v="1"/>
    <d v="2025-12-31T16:00:00"/>
    <d v="2026-01-02T16:00:00"/>
    <m/>
    <x v="0"/>
    <m/>
    <x v="0"/>
    <x v="18"/>
    <d v="2026-01-02T14:30:00"/>
    <d v="2026-01-02T15:07:00"/>
    <d v="2026-01-02T14:55:00"/>
    <x v="0"/>
    <x v="0"/>
    <x v="1"/>
    <x v="0"/>
    <d v="2026-01-02T13:35:00"/>
    <x v="0"/>
    <n v="11.699999999895226"/>
    <x v="1"/>
    <d v="2025-12-31T16:00:00"/>
    <n v="89.883333333302289"/>
    <d v="1899-12-31T20:18:00"/>
    <n v="44.299999999988358"/>
    <s v="NO"/>
    <s v="YES"/>
    <x v="1"/>
    <d v="1900-01-01T00:00:00"/>
    <n v="48"/>
    <d v="1899-12-31T21:35:00"/>
    <x v="1"/>
    <s v="NO"/>
    <d v="1900-01-02T20:18:00"/>
    <n v="92.299999999988358"/>
    <d v="1899-12-30T00:00:00"/>
    <n v="0"/>
    <x v="0"/>
    <x v="0"/>
    <d v="1900-01-02T17:53:00"/>
    <n v="89.883333333302289"/>
    <d v="1899-12-30T00:00:00"/>
    <n v="0"/>
    <x v="0"/>
    <n v="-8.333333331393078E-3"/>
    <n v="-3.4722222214137827E-4"/>
    <x v="2"/>
    <n v="55"/>
    <n v="7.5"/>
  </r>
  <r>
    <n v="263636348"/>
    <s v="MAERSK MAKUTU"/>
    <s v="Tanger"/>
    <x v="1"/>
    <d v="2025-12-30T07:51:00"/>
    <d v="2025-12-30T02:00:00"/>
    <s v="MAERSK"/>
    <s v="TORRES"/>
    <s v="MAEU0000040"/>
    <s v="45 MEGA"/>
    <x v="1"/>
    <x v="5"/>
    <d v="2025-12-30T21:00:00"/>
    <d v="2026-01-02T16:00:00"/>
    <d v="2025-12-27T00:00:00"/>
    <x v="0"/>
    <m/>
    <x v="0"/>
    <x v="19"/>
    <d v="2026-01-02T15:26:00"/>
    <m/>
    <m/>
    <x v="0"/>
    <x v="0"/>
    <x v="2"/>
    <x v="0"/>
    <d v="2026-01-02T15:26:00"/>
    <x v="0"/>
    <n v="5.8499999998603016"/>
    <x v="1"/>
    <d v="1900-01-02T21:00:00"/>
    <n v="79.583333333430346"/>
    <d v="1899-12-30T13:09:00"/>
    <n v="13.150000000081491"/>
    <s v="SI"/>
    <s v="YES"/>
    <x v="1"/>
    <d v="1900-01-01T19:00:00"/>
    <n v="66.999999999941792"/>
    <d v="1900-01-01T18:26:00"/>
    <x v="3"/>
    <s v="NO"/>
    <d v="1900-01-02T08:09:00"/>
    <n v="80.150000000023283"/>
    <d v="1899-12-30T00:00:00"/>
    <n v="0"/>
    <x v="0"/>
    <x v="0"/>
    <d v="1900-01-02T07:35:00"/>
    <n v="79.583333333430346"/>
    <d v="1900-01-05T15:26:00"/>
    <n v="159.43333333334886"/>
    <x v="0"/>
    <n v="0"/>
    <d v="1899-12-30T00:00:00"/>
    <x v="0"/>
    <n v="55"/>
    <n v="7.5"/>
  </r>
  <r>
    <n v="262068490"/>
    <s v="MAERSK SEOUL"/>
    <s v="Chittagong"/>
    <x v="1"/>
    <d v="2025-12-29T19:42:00"/>
    <d v="2025-12-29T08:00:00"/>
    <s v="MAERSK"/>
    <s v="APM"/>
    <s v="TRHU7312355"/>
    <s v="40HC"/>
    <x v="0"/>
    <x v="1"/>
    <d v="2025-12-31T16:00:00"/>
    <d v="2026-01-02T18:00:00"/>
    <m/>
    <x v="0"/>
    <m/>
    <x v="0"/>
    <x v="20"/>
    <d v="2026-01-02T19:00:00"/>
    <d v="2026-01-02T17:41:00"/>
    <d v="2026-01-02T19:25:00"/>
    <x v="0"/>
    <x v="0"/>
    <x v="1"/>
    <x v="0"/>
    <d v="2026-01-02T16:29:00"/>
    <x v="0"/>
    <n v="11.699999999895226"/>
    <x v="1"/>
    <d v="2025-12-31T16:00:00"/>
    <n v="92.783333333325572"/>
    <d v="1899-12-31T20:18:00"/>
    <n v="44.299999999988358"/>
    <s v="NO"/>
    <s v="YES"/>
    <x v="1"/>
    <d v="1900-01-01T02:00:00"/>
    <n v="50.000000000058208"/>
    <d v="1900-01-01T00:29:00"/>
    <x v="3"/>
    <s v="NO"/>
    <d v="1900-01-02T22:18:00"/>
    <n v="94.300000000046566"/>
    <d v="1899-12-30T00:00:00"/>
    <n v="0"/>
    <x v="0"/>
    <x v="0"/>
    <d v="1900-01-02T20:47:00"/>
    <n v="92.783333333325572"/>
    <d v="1899-12-30T00:00:00"/>
    <n v="0"/>
    <x v="0"/>
    <n v="7.2222222224809229E-2"/>
    <d v="1899-12-30T00:04:20"/>
    <x v="1"/>
    <n v="55"/>
    <n v="7.5"/>
  </r>
  <r>
    <n v="262068490"/>
    <s v="MAERSK SEOUL"/>
    <s v="Chittagong"/>
    <x v="1"/>
    <d v="2025-12-29T19:42:00"/>
    <d v="2025-12-29T08:00:00"/>
    <s v="MAERSK"/>
    <s v="APM"/>
    <s v="TRHU4443747"/>
    <s v="40HC"/>
    <x v="0"/>
    <x v="1"/>
    <d v="2025-12-31T16:00:00"/>
    <d v="2026-01-02T18:00:00"/>
    <m/>
    <x v="0"/>
    <m/>
    <x v="0"/>
    <x v="21"/>
    <d v="2026-01-02T19:40:00"/>
    <d v="2026-01-02T17:34:00"/>
    <d v="2026-01-02T20:05:00"/>
    <x v="0"/>
    <x v="0"/>
    <x v="1"/>
    <x v="0"/>
    <d v="2026-01-02T16:38:00"/>
    <x v="0"/>
    <n v="11.699999999895226"/>
    <x v="1"/>
    <d v="2025-12-31T16:00:00"/>
    <n v="92.933333333465271"/>
    <d v="1899-12-31T20:18:00"/>
    <n v="44.299999999988358"/>
    <s v="NO"/>
    <s v="YES"/>
    <x v="1"/>
    <d v="1900-01-01T02:00:00"/>
    <n v="50.000000000058208"/>
    <d v="1900-01-01T00:38:00"/>
    <x v="3"/>
    <s v="NO"/>
    <d v="1900-01-02T22:18:00"/>
    <n v="94.300000000046566"/>
    <d v="1899-12-30T00:00:00"/>
    <n v="0"/>
    <x v="0"/>
    <x v="0"/>
    <d v="1900-01-02T20:56:00"/>
    <n v="92.933333333465271"/>
    <d v="1899-12-30T00:00:00"/>
    <n v="0"/>
    <x v="0"/>
    <n v="0.10486111111094942"/>
    <d v="1899-12-30T00:06:17"/>
    <x v="1"/>
    <n v="55"/>
    <n v="7.5"/>
  </r>
  <r>
    <n v="262070726"/>
    <s v="MAERSK SEOUL"/>
    <s v="Chittagong"/>
    <x v="1"/>
    <d v="2025-12-29T19:42:00"/>
    <d v="2025-12-29T08:00:00"/>
    <s v="MAERSK"/>
    <s v="APM"/>
    <s v="HASU5057807"/>
    <s v="40HC"/>
    <x v="0"/>
    <x v="1"/>
    <d v="2025-12-31T16:00:00"/>
    <d v="2026-01-02T19:00:00"/>
    <m/>
    <x v="0"/>
    <m/>
    <x v="0"/>
    <x v="20"/>
    <d v="2026-01-02T19:00:00"/>
    <d v="2026-01-02T17:41:00"/>
    <d v="2026-01-02T19:40:00"/>
    <x v="0"/>
    <x v="0"/>
    <x v="1"/>
    <x v="0"/>
    <d v="2026-01-02T16:29:00"/>
    <x v="0"/>
    <n v="11.699999999895226"/>
    <x v="1"/>
    <d v="2025-12-31T16:00:00"/>
    <n v="92.783333333325572"/>
    <d v="1899-12-31T20:18:00"/>
    <n v="44.299999999988358"/>
    <s v="NO"/>
    <s v="YES"/>
    <x v="1"/>
    <d v="1900-01-01T03:00:00"/>
    <n v="51"/>
    <d v="1900-01-01T00:29:00"/>
    <x v="3"/>
    <s v="NO"/>
    <d v="1900-01-02T23:18:00"/>
    <n v="95.299999999988358"/>
    <d v="1899-12-30T00:00:00"/>
    <n v="0"/>
    <x v="0"/>
    <x v="0"/>
    <d v="1900-01-02T20:47:00"/>
    <n v="92.783333333325572"/>
    <d v="1899-12-30T00:00:00"/>
    <n v="0"/>
    <x v="0"/>
    <n v="8.2638888889050577E-2"/>
    <d v="1899-12-30T00:04:58"/>
    <x v="1"/>
    <n v="55"/>
    <n v="7.5"/>
  </r>
  <r>
    <n v="262071043"/>
    <s v="MAERSK SEOUL"/>
    <s v="Chittagong"/>
    <x v="1"/>
    <d v="2025-12-29T19:42:00"/>
    <d v="2025-12-29T08:00:00"/>
    <s v="MAERSK"/>
    <s v="APM"/>
    <s v="GAOU7320394"/>
    <s v="40HC"/>
    <x v="0"/>
    <x v="1"/>
    <d v="2025-12-31T16:00:00"/>
    <d v="2026-01-02T20:00:00"/>
    <m/>
    <x v="0"/>
    <s v="TRANSPORTISTA (LM)"/>
    <x v="0"/>
    <x v="22"/>
    <d v="2026-01-03T06:30:00"/>
    <d v="2026-01-02T21:46:00"/>
    <d v="2026-01-03T07:05:00"/>
    <x v="0"/>
    <x v="0"/>
    <x v="1"/>
    <x v="0"/>
    <d v="2026-01-02T21:24:00"/>
    <x v="1"/>
    <n v="11.699999999895226"/>
    <x v="1"/>
    <d v="2025-12-31T16:00:00"/>
    <n v="97.700000000128057"/>
    <d v="1899-12-31T20:18:00"/>
    <n v="44.299999999988358"/>
    <s v="NO"/>
    <s v="YES"/>
    <x v="1"/>
    <d v="1900-01-01T04:00:00"/>
    <n v="52.000000000116415"/>
    <d v="1900-01-01T05:24:00"/>
    <x v="3"/>
    <s v="NO"/>
    <d v="1900-01-03T00:18:00"/>
    <n v="96.300000000104774"/>
    <d v="1899-12-30T01:24:00"/>
    <n v="1.4000000000232831"/>
    <x v="1"/>
    <x v="1"/>
    <d v="1900-01-03T01:42:00"/>
    <n v="97.700000000128057"/>
    <d v="1899-12-30T00:00:00"/>
    <n v="0"/>
    <x v="0"/>
    <n v="0.38819444444379769"/>
    <d v="1899-12-30T00:23:17"/>
    <x v="1"/>
    <n v="55"/>
    <n v="7.5"/>
  </r>
  <r>
    <n v="262071043"/>
    <s v="MAERSK SEOUL"/>
    <s v="Chittagong"/>
    <x v="1"/>
    <d v="2025-12-29T19:42:00"/>
    <d v="2025-12-29T08:00:00"/>
    <s v="MAERSK"/>
    <s v="APM"/>
    <s v="SUDU8948110"/>
    <s v="40HC"/>
    <x v="0"/>
    <x v="1"/>
    <d v="2025-12-31T16:00:00"/>
    <d v="2026-01-02T20:00:00"/>
    <m/>
    <x v="0"/>
    <s v="TRANSPORTISTA (LM)"/>
    <x v="0"/>
    <x v="23"/>
    <d v="2026-01-02T21:15:00"/>
    <d v="2026-01-02T21:27:00"/>
    <d v="2026-01-02T21:40:00"/>
    <x v="0"/>
    <x v="0"/>
    <x v="1"/>
    <x v="0"/>
    <d v="2026-01-02T21:02:00"/>
    <x v="0"/>
    <n v="11.699999999895226"/>
    <x v="1"/>
    <d v="2025-12-31T16:00:00"/>
    <n v="97.333333333313931"/>
    <d v="1899-12-31T20:18:00"/>
    <n v="44.299999999988358"/>
    <s v="NO"/>
    <s v="YES"/>
    <x v="1"/>
    <d v="1900-01-01T04:00:00"/>
    <n v="52.000000000116415"/>
    <d v="1900-01-01T05:02:00"/>
    <x v="3"/>
    <s v="NO"/>
    <d v="1900-01-03T00:18:00"/>
    <n v="96.300000000104774"/>
    <d v="1899-12-30T01:02:00"/>
    <n v="1.033333333209157"/>
    <x v="1"/>
    <x v="1"/>
    <d v="1900-01-03T01:20:00"/>
    <n v="97.333333333313931"/>
    <d v="1899-12-30T00:00:00"/>
    <n v="0"/>
    <x v="0"/>
    <n v="9.0277777781011537E-3"/>
    <d v="1899-12-30T00:00:33"/>
    <x v="1"/>
    <n v="55"/>
    <n v="7.5"/>
  </r>
  <r>
    <n v="258136620"/>
    <s v="ANTONIA MAERSK"/>
    <s v="Yantian"/>
    <x v="0"/>
    <d v="2025-12-28T05:42:00"/>
    <d v="2025-12-28T00:00:00"/>
    <s v="MAERSK"/>
    <s v="APM"/>
    <s v="TCNU6069904"/>
    <s v="40HC"/>
    <x v="0"/>
    <x v="1"/>
    <d v="2026-01-03T08:00:00"/>
    <d v="2026-01-03T08:00:00"/>
    <m/>
    <x v="0"/>
    <m/>
    <x v="0"/>
    <x v="24"/>
    <d v="2026-01-03T08:30:00"/>
    <d v="2026-01-03T08:58:00"/>
    <d v="2026-01-03T09:06:00"/>
    <x v="0"/>
    <x v="0"/>
    <x v="1"/>
    <x v="0"/>
    <d v="2026-01-03T08:05:00"/>
    <x v="1"/>
    <n v="5.7000000000698492"/>
    <x v="1"/>
    <d v="2026-01-03T08:00:00"/>
    <n v="146.38333333324408"/>
    <d v="1900-01-05T02:18:00"/>
    <n v="146.29999999998836"/>
    <s v="NO"/>
    <s v="NO"/>
    <x v="0"/>
    <d v="1899-12-30T00:00:00"/>
    <n v="0"/>
    <d v="1899-12-30T00:05:00"/>
    <x v="2"/>
    <s v="SI"/>
    <d v="1900-01-05T02:18:00"/>
    <n v="146.29999999998836"/>
    <d v="1899-12-30T00:05:00"/>
    <n v="8.3333333255723119E-2"/>
    <x v="0"/>
    <x v="0"/>
    <d v="1900-01-05T02:23:00"/>
    <n v="146.38333333324408"/>
    <d v="1899-12-30T00:00:00"/>
    <n v="0"/>
    <x v="0"/>
    <d v="1899-12-30T00:08:00"/>
    <d v="1899-12-30T00:00:20"/>
    <x v="1"/>
    <n v="55"/>
    <n v="7.5"/>
  </r>
  <r>
    <n v="262070887"/>
    <s v="MAERSK SEOUL"/>
    <s v="Chittagong"/>
    <x v="1"/>
    <d v="2025-12-29T19:42:00"/>
    <d v="2025-12-29T08:00:00"/>
    <s v="MAERSK"/>
    <s v="APM"/>
    <s v="MRSU4916209"/>
    <s v="40HC"/>
    <x v="0"/>
    <x v="1"/>
    <d v="2025-12-31T16:00:00"/>
    <d v="2026-01-03T09:00:00"/>
    <m/>
    <x v="0"/>
    <m/>
    <x v="0"/>
    <x v="25"/>
    <d v="2026-01-03T09:40:00"/>
    <d v="2026-01-03T09:27:00"/>
    <d v="2026-01-03T10:15:00"/>
    <x v="0"/>
    <x v="0"/>
    <x v="1"/>
    <x v="0"/>
    <d v="2026-01-03T08:55:00"/>
    <x v="1"/>
    <n v="11.699999999895226"/>
    <x v="1"/>
    <d v="2025-12-31T16:00:00"/>
    <n v="109.21666666679084"/>
    <d v="1899-12-31T20:18:00"/>
    <n v="44.299999999988358"/>
    <s v="NO"/>
    <s v="YES"/>
    <x v="1"/>
    <d v="1900-01-01T17:00:00"/>
    <n v="65.000000000058208"/>
    <d v="1900-01-01T16:55:00"/>
    <x v="3"/>
    <s v="NO"/>
    <d v="1900-01-03T13:18:00"/>
    <n v="109.30000000004657"/>
    <d v="1899-12-30T00:00:00"/>
    <n v="0"/>
    <x v="0"/>
    <x v="0"/>
    <d v="1900-01-03T13:13:00"/>
    <n v="109.21666666679084"/>
    <d v="1899-12-30T00:00:00"/>
    <n v="0"/>
    <x v="0"/>
    <n v="3.3333333332848269E-2"/>
    <d v="1899-12-30T00:02:00"/>
    <x v="1"/>
    <n v="55"/>
    <n v="7.5"/>
  </r>
  <r>
    <n v="262071043"/>
    <s v="MAERSK SEOUL"/>
    <s v="Chittagong"/>
    <x v="1"/>
    <d v="2025-12-29T19:42:00"/>
    <d v="2025-12-29T08:00:00"/>
    <s v="MAERSK"/>
    <s v="APM"/>
    <s v="MSKU0833276"/>
    <s v="40HC"/>
    <x v="0"/>
    <x v="1"/>
    <d v="2025-12-31T16:00:00"/>
    <d v="2026-01-03T10:00:00"/>
    <m/>
    <x v="0"/>
    <m/>
    <x v="0"/>
    <x v="26"/>
    <d v="2026-01-03T10:16:00"/>
    <d v="2026-01-03T09:56:00"/>
    <d v="2026-01-03T10:35:00"/>
    <x v="0"/>
    <x v="0"/>
    <x v="1"/>
    <x v="0"/>
    <d v="2026-01-03T09:41:00"/>
    <x v="1"/>
    <n v="11.699999999895226"/>
    <x v="1"/>
    <d v="2025-12-31T16:00:00"/>
    <n v="109.98333333333721"/>
    <d v="1899-12-31T20:18:00"/>
    <n v="44.299999999988358"/>
    <s v="NO"/>
    <s v="YES"/>
    <x v="1"/>
    <d v="1900-01-01T18:00:00"/>
    <n v="66"/>
    <d v="1900-01-01T17:41:00"/>
    <x v="3"/>
    <s v="NO"/>
    <d v="1900-01-03T14:18:00"/>
    <n v="110.29999999998836"/>
    <d v="1899-12-30T00:00:00"/>
    <n v="0"/>
    <x v="0"/>
    <x v="0"/>
    <d v="1900-01-03T13:59:00"/>
    <n v="109.98333333333721"/>
    <d v="1899-12-30T00:00:00"/>
    <n v="0"/>
    <x v="0"/>
    <n v="2.7083333327027503E-2"/>
    <d v="1899-12-30T00:01:37"/>
    <x v="1"/>
    <n v="55"/>
    <n v="7.5"/>
  </r>
  <r>
    <n v="262071162"/>
    <s v="MAERSK SEOUL"/>
    <s v="Chittagong"/>
    <x v="1"/>
    <d v="2025-12-29T19:42:00"/>
    <d v="2025-12-29T08:00:00"/>
    <s v="MAERSK"/>
    <s v="APM"/>
    <s v="FTAU2094591"/>
    <n v="20"/>
    <x v="0"/>
    <x v="1"/>
    <d v="2025-12-31T16:00:00"/>
    <d v="2026-01-03T11:00:00"/>
    <m/>
    <x v="0"/>
    <m/>
    <x v="0"/>
    <x v="27"/>
    <d v="2026-01-03T11:35:00"/>
    <d v="2026-01-03T11:53:00"/>
    <d v="2026-01-03T11:50:00"/>
    <x v="0"/>
    <x v="0"/>
    <x v="1"/>
    <x v="0"/>
    <d v="2026-01-03T10:16:00"/>
    <x v="1"/>
    <n v="11.699999999895226"/>
    <x v="1"/>
    <d v="2025-12-31T16:00:00"/>
    <n v="110.56666666665114"/>
    <d v="1899-12-31T20:18:00"/>
    <n v="44.299999999988358"/>
    <s v="NO"/>
    <s v="YES"/>
    <x v="1"/>
    <d v="1900-01-01T19:00:00"/>
    <n v="67.000000000116415"/>
    <d v="1900-01-01T18:16:00"/>
    <x v="3"/>
    <s v="NO"/>
    <d v="1900-01-03T15:18:00"/>
    <n v="111.30000000010477"/>
    <d v="1899-12-30T00:00:00"/>
    <n v="0"/>
    <x v="0"/>
    <x v="0"/>
    <d v="1900-01-03T14:34:00"/>
    <n v="110.56666666665114"/>
    <d v="1899-12-30T00:00:00"/>
    <n v="0"/>
    <x v="0"/>
    <n v="-2.0833333328482695E-3"/>
    <n v="-8.6805555535344567E-5"/>
    <x v="2"/>
    <n v="55"/>
    <n v="7.5"/>
  </r>
  <r>
    <n v="262071043"/>
    <s v="MAERSK SEOUL"/>
    <s v="Chittagong"/>
    <x v="1"/>
    <d v="2025-12-29T19:42:00"/>
    <d v="2025-12-29T08:00:00"/>
    <s v="MAERSK"/>
    <s v="APM"/>
    <s v="GCXU5763353"/>
    <s v="40HC"/>
    <x v="0"/>
    <x v="1"/>
    <d v="2025-12-31T16:00:00"/>
    <d v="2026-01-03T12:00:00"/>
    <m/>
    <x v="0"/>
    <s v="TRANSPORTISTA (LM)"/>
    <x v="0"/>
    <x v="28"/>
    <d v="2026-01-03T13:30:00"/>
    <d v="2026-01-03T13:40:00"/>
    <d v="2026-01-03T13:50:00"/>
    <x v="0"/>
    <x v="0"/>
    <x v="1"/>
    <x v="0"/>
    <d v="2026-01-03T13:15:00"/>
    <x v="1"/>
    <n v="11.699999999895226"/>
    <x v="1"/>
    <d v="2025-12-31T16:00:00"/>
    <n v="113.55000000010477"/>
    <d v="1899-12-31T20:18:00"/>
    <n v="44.299999999988358"/>
    <s v="NO"/>
    <s v="YES"/>
    <x v="1"/>
    <d v="1900-01-01T20:00:00"/>
    <n v="68.000000000058208"/>
    <d v="1900-01-01T21:15:00"/>
    <x v="3"/>
    <s v="NO"/>
    <d v="1900-01-03T16:18:00"/>
    <n v="112.30000000004657"/>
    <d v="1899-12-30T01:15:00"/>
    <n v="1.2500000000582077"/>
    <x v="1"/>
    <x v="1"/>
    <d v="1900-01-03T17:33:00"/>
    <n v="113.55000000010477"/>
    <d v="1899-12-30T00:00:00"/>
    <n v="0"/>
    <x v="0"/>
    <n v="6.9444444452528842E-3"/>
    <d v="1899-12-30T00:00:25"/>
    <x v="1"/>
    <n v="55"/>
    <n v="7.5"/>
  </r>
  <r>
    <n v="262070726"/>
    <s v="MAERSK SEOUL"/>
    <s v="Chittagong"/>
    <x v="1"/>
    <d v="2025-12-29T19:42:00"/>
    <d v="2025-12-29T08:00:00"/>
    <s v="MAERSK"/>
    <s v="APM"/>
    <s v="MRSU3234797"/>
    <s v="40HC"/>
    <x v="0"/>
    <x v="1"/>
    <d v="2025-12-31T16:00:00"/>
    <d v="2026-01-03T13:00:00"/>
    <m/>
    <x v="0"/>
    <s v="TRANSPORTISTA (LM)"/>
    <x v="0"/>
    <x v="29"/>
    <d v="2026-01-05T14:30:00"/>
    <d v="2026-01-03T14:35:00"/>
    <d v="2026-01-05T15:15:00"/>
    <x v="0"/>
    <x v="0"/>
    <x v="1"/>
    <x v="0"/>
    <d v="2026-01-03T13:48:00"/>
    <x v="2"/>
    <n v="11.699999999895226"/>
    <x v="1"/>
    <d v="2025-12-31T16:00:00"/>
    <n v="114.09999999997672"/>
    <d v="1899-12-31T20:18:00"/>
    <n v="44.299999999988358"/>
    <s v="NO"/>
    <s v="YES"/>
    <x v="1"/>
    <d v="1900-01-01T21:00:00"/>
    <n v="69"/>
    <d v="1900-01-01T21:48:00"/>
    <x v="3"/>
    <s v="NO"/>
    <d v="1900-01-03T17:18:00"/>
    <n v="113.29999999998836"/>
    <d v="1899-12-30T00:48:00"/>
    <n v="0.79999999998835847"/>
    <x v="1"/>
    <x v="0"/>
    <d v="1900-01-03T18:06:00"/>
    <n v="114.09999999997672"/>
    <d v="1899-12-30T00:00:00"/>
    <n v="0"/>
    <x v="0"/>
    <n v="2.0277777777737356"/>
    <d v="1899-12-30T02:01:40"/>
    <x v="1"/>
    <n v="55"/>
    <n v="7.5"/>
  </r>
  <r>
    <s v="ACOTEX131122025"/>
    <s v="RORO"/>
    <s v="Tanger"/>
    <x v="1"/>
    <d v="2026-01-02T02:00:00"/>
    <d v="2026-01-02T14:00:00"/>
    <s v="ONTIME"/>
    <s v="NEWPORT"/>
    <s v="SUAU4500056"/>
    <s v="45 PLWD"/>
    <x v="1"/>
    <x v="6"/>
    <d v="2026-01-03T18:00:00"/>
    <d v="2026-01-04T11:00:00"/>
    <d v="2025-12-31T00:00:00"/>
    <x v="0"/>
    <m/>
    <x v="0"/>
    <x v="30"/>
    <d v="2026-01-03T17:30:00"/>
    <m/>
    <m/>
    <x v="0"/>
    <x v="0"/>
    <x v="2"/>
    <x v="1"/>
    <d v="2026-01-03T17:30:00"/>
    <x v="1"/>
    <n v="0"/>
    <x v="0"/>
    <d v="1900-01-02T18:00:00"/>
    <n v="39.499999999883585"/>
    <d v="1899-12-31T16:00:00"/>
    <n v="39.999999999941792"/>
    <s v="NO"/>
    <s v="YES"/>
    <x v="1"/>
    <d v="1899-12-30T17:00:00"/>
    <n v="17.000000000058208"/>
    <d v="1899-12-30T00:00:00"/>
    <x v="2"/>
    <s v="SI"/>
    <d v="1900-01-01T09:00:00"/>
    <n v="57"/>
    <d v="1899-12-30T00:00:00"/>
    <n v="0"/>
    <x v="0"/>
    <x v="0"/>
    <d v="1899-12-31T15:30:00"/>
    <n v="39.499999999883585"/>
    <d v="1900-01-02T17:30:00"/>
    <n v="89.499999999941792"/>
    <x v="1"/>
    <n v="0"/>
    <d v="1899-12-30T00:00:00"/>
    <x v="0"/>
    <n v="55"/>
    <n v="7.5"/>
  </r>
  <r>
    <s v="ACOTEX231122025"/>
    <s v="RORO"/>
    <s v="Tanger"/>
    <x v="1"/>
    <d v="2026-01-02T02:00:00"/>
    <d v="2026-01-02T14:00:00"/>
    <s v="ONTIME"/>
    <s v="NEWPORT"/>
    <s v="MTRA1133961"/>
    <s v="45 PLWD"/>
    <x v="1"/>
    <x v="6"/>
    <d v="2026-01-03T18:00:00"/>
    <d v="2026-01-04T12:00:00"/>
    <d v="2025-12-31T00:00:00"/>
    <x v="0"/>
    <m/>
    <x v="0"/>
    <x v="31"/>
    <d v="2026-01-03T19:19:00"/>
    <m/>
    <m/>
    <x v="0"/>
    <x v="0"/>
    <x v="2"/>
    <x v="1"/>
    <d v="2026-01-03T19:19:00"/>
    <x v="1"/>
    <n v="0"/>
    <x v="0"/>
    <d v="1900-01-02T18:00:00"/>
    <n v="41.316666666534729"/>
    <d v="1899-12-31T16:00:00"/>
    <n v="39.999999999941792"/>
    <s v="NO"/>
    <s v="YES"/>
    <x v="1"/>
    <d v="1899-12-30T18:00:00"/>
    <n v="18"/>
    <d v="1899-12-30T01:19:00"/>
    <x v="2"/>
    <s v="SI"/>
    <d v="1900-01-01T10:00:00"/>
    <n v="57.999999999941792"/>
    <d v="1899-12-30T00:00:00"/>
    <n v="0"/>
    <x v="0"/>
    <x v="0"/>
    <d v="1899-12-31T17:19:00"/>
    <n v="41.316666666534729"/>
    <d v="1900-01-02T19:19:00"/>
    <n v="91.316666666592937"/>
    <x v="1"/>
    <n v="0"/>
    <d v="1899-12-30T00:00:00"/>
    <x v="0"/>
    <n v="55"/>
    <n v="7.5"/>
  </r>
  <r>
    <s v="ACOTEX331122025"/>
    <s v="RORO"/>
    <s v="Tanger"/>
    <x v="1"/>
    <d v="2026-01-02T02:00:00"/>
    <d v="2026-01-02T14:00:00"/>
    <s v="ONTIME"/>
    <s v="NEWPORT"/>
    <s v="SUAU4500061"/>
    <s v="45 PLWD"/>
    <x v="1"/>
    <x v="6"/>
    <d v="2026-01-03T18:00:00"/>
    <d v="2026-01-04T13:00:00"/>
    <d v="2025-12-31T00:00:00"/>
    <x v="0"/>
    <m/>
    <x v="0"/>
    <x v="32"/>
    <d v="2026-01-04T14:00:00"/>
    <m/>
    <m/>
    <x v="0"/>
    <x v="0"/>
    <x v="2"/>
    <x v="1"/>
    <d v="2026-01-04T12:26:00"/>
    <x v="3"/>
    <n v="0"/>
    <x v="0"/>
    <d v="1900-01-02T18:00:00"/>
    <n v="58.433333333290648"/>
    <d v="1899-12-31T16:00:00"/>
    <n v="39.999999999941792"/>
    <s v="NO"/>
    <s v="YES"/>
    <x v="1"/>
    <d v="1899-12-30T19:00:00"/>
    <n v="18.999999999941792"/>
    <d v="1899-12-30T18:26:00"/>
    <x v="2"/>
    <s v="SI"/>
    <d v="1900-01-01T11:00:00"/>
    <n v="58.999999999883585"/>
    <d v="1899-12-30T00:00:00"/>
    <n v="0"/>
    <x v="0"/>
    <x v="0"/>
    <d v="1900-01-01T10:26:00"/>
    <n v="58.433333333290648"/>
    <d v="1900-01-03T12:26:00"/>
    <n v="108.43333333334886"/>
    <x v="0"/>
    <n v="0"/>
    <d v="1899-12-30T00:00:00"/>
    <x v="0"/>
    <n v="55"/>
    <n v="7.5"/>
  </r>
  <r>
    <s v="INDITEX02012026"/>
    <s v="ROPAX"/>
    <s v="Tanger"/>
    <x v="1"/>
    <d v="2026-01-03T02:00:00"/>
    <d v="2026-01-03T08:00:00"/>
    <s v="SUARDIAZ"/>
    <s v="ROYAL RF"/>
    <s v="MTRA1134000"/>
    <s v="45 PLWD"/>
    <x v="1"/>
    <x v="6"/>
    <d v="2026-01-04T12:00:00"/>
    <d v="2026-01-04T14:00:00"/>
    <d v="2026-01-02T00:00:00"/>
    <x v="0"/>
    <m/>
    <x v="0"/>
    <x v="33"/>
    <d v="2026-01-04T15:00:00"/>
    <m/>
    <m/>
    <x v="0"/>
    <x v="0"/>
    <x v="2"/>
    <x v="2"/>
    <d v="2026-01-04T13:51:00"/>
    <x v="3"/>
    <n v="0"/>
    <x v="0"/>
    <d v="1900-01-01T12:00:00"/>
    <n v="35.849999999860302"/>
    <d v="1899-12-31T10:00:00"/>
    <n v="33.999999999941792"/>
    <s v="SI"/>
    <s v="YES"/>
    <x v="1"/>
    <d v="1899-12-30T02:00:00"/>
    <n v="2.0000000000582077"/>
    <d v="1899-12-30T01:51:00"/>
    <x v="2"/>
    <s v="SI"/>
    <d v="1899-12-31T12:00:00"/>
    <n v="36"/>
    <d v="1899-12-30T00:00:00"/>
    <n v="0"/>
    <x v="0"/>
    <x v="0"/>
    <d v="1899-12-31T11:51:00"/>
    <n v="35.849999999860302"/>
    <d v="1900-01-01T13:51:00"/>
    <n v="61.849999999918509"/>
    <x v="1"/>
    <n v="0"/>
    <d v="1899-12-30T00:00:00"/>
    <x v="0"/>
    <n v="55"/>
    <n v="7.5"/>
  </r>
  <r>
    <n v="259792996"/>
    <s v="ESTELLE MAERSK"/>
    <s v="Shanghai"/>
    <x v="0"/>
    <d v="2025-12-21T04:21:00"/>
    <d v="2025-12-21T02:00:00"/>
    <s v="MAERSK"/>
    <s v="APM"/>
    <s v="MRKU1089022"/>
    <n v="40"/>
    <x v="0"/>
    <x v="0"/>
    <d v="2025-12-26T10:00:00"/>
    <d v="2026-01-05T06:00:00"/>
    <m/>
    <x v="1"/>
    <s v="TRANSPORTISTA (LM)"/>
    <x v="1"/>
    <x v="34"/>
    <d v="2026-01-05T07:20:00"/>
    <m/>
    <m/>
    <x v="1"/>
    <x v="0"/>
    <x v="0"/>
    <x v="0"/>
    <d v="2026-01-05T06:50:00"/>
    <x v="2"/>
    <n v="2.3499999999767169"/>
    <x v="1"/>
    <d v="2025-12-26T10:00:00"/>
    <n v="362.4833333332208"/>
    <d v="1900-01-04T05:39:00"/>
    <n v="125.64999999990687"/>
    <s v="NO"/>
    <s v="NO"/>
    <x v="0"/>
    <d v="1900-01-08T20:00:00"/>
    <n v="236.00000000005821"/>
    <d v="1900-01-08T20:50:00"/>
    <x v="0"/>
    <s v="NO"/>
    <d v="1900-01-14T01:39:00"/>
    <n v="361.64999999996508"/>
    <d v="1899-12-30T00:50:00"/>
    <n v="0.83333333325572312"/>
    <x v="1"/>
    <x v="0"/>
    <d v="1900-01-14T02:29:00"/>
    <n v="362.4833333332208"/>
    <d v="1899-12-30T00:00:00"/>
    <n v="0"/>
    <x v="0"/>
    <n v="0"/>
    <d v="1899-12-30T00:00:00"/>
    <x v="0"/>
    <n v="55"/>
    <n v="7.5"/>
  </r>
  <r>
    <s v="HLCUBO1251187285"/>
    <s v="MAERSK HANOI"/>
    <s v="Jawaharlal Nehru (Nhava Sheva)"/>
    <x v="0"/>
    <d v="2025-12-23T20:57:00"/>
    <d v="2025-12-23T20:00:00"/>
    <s v="HAPAG LLOYD"/>
    <s v="APM"/>
    <s v="HLBU2431017"/>
    <s v="40HC"/>
    <x v="1"/>
    <x v="0"/>
    <d v="2025-12-29T10:00:00"/>
    <d v="2026-01-05T06:00:00"/>
    <m/>
    <x v="0"/>
    <m/>
    <x v="0"/>
    <x v="35"/>
    <d v="2026-01-05T06:40:00"/>
    <m/>
    <m/>
    <x v="1"/>
    <x v="0"/>
    <x v="0"/>
    <x v="0"/>
    <d v="2026-01-05T06:10:00"/>
    <x v="2"/>
    <n v="0.94999999995343387"/>
    <x v="0"/>
    <d v="2025-12-29T10:00:00"/>
    <n v="297.21666666667443"/>
    <d v="1900-01-04T13:03:00"/>
    <n v="133.04999999993015"/>
    <s v="NO"/>
    <s v="NO"/>
    <x v="0"/>
    <d v="1900-01-05T20:00:00"/>
    <n v="164.00000000005821"/>
    <d v="1900-01-05T20:10:00"/>
    <x v="0"/>
    <s v="NO"/>
    <d v="1900-01-11T09:03:00"/>
    <n v="297.04999999998836"/>
    <d v="1899-12-30T00:10:00"/>
    <n v="0.16666666668606922"/>
    <x v="0"/>
    <x v="0"/>
    <d v="1900-01-11T09:13:00"/>
    <n v="297.21666666667443"/>
    <d v="1899-12-30T00:00:00"/>
    <n v="0"/>
    <x v="0"/>
    <n v="0"/>
    <d v="1899-12-30T00:00:00"/>
    <x v="0"/>
    <n v="55"/>
    <n v="7.5"/>
  </r>
  <r>
    <n v="261181908"/>
    <s v="ANTONIA MAERSK"/>
    <s v="Qingdao"/>
    <x v="0"/>
    <d v="2025-12-28T05:42:00"/>
    <d v="2025-12-28T00:00:00"/>
    <s v="MAERSK"/>
    <s v="APM"/>
    <s v="MSKU4676719"/>
    <s v="45HC"/>
    <x v="0"/>
    <x v="0"/>
    <d v="2025-12-31T12:00:00"/>
    <d v="2026-01-05T06:00:00"/>
    <m/>
    <x v="0"/>
    <m/>
    <x v="0"/>
    <x v="36"/>
    <d v="2026-01-05T06:30:00"/>
    <m/>
    <m/>
    <x v="1"/>
    <x v="0"/>
    <x v="0"/>
    <x v="0"/>
    <d v="2026-01-05T06:00:00"/>
    <x v="2"/>
    <n v="5.7000000000698492"/>
    <x v="1"/>
    <d v="2025-12-31T12:00:00"/>
    <n v="192.29999999993015"/>
    <d v="1900-01-02T06:18:00"/>
    <n v="78.299999999930151"/>
    <s v="NO"/>
    <s v="NO"/>
    <x v="0"/>
    <d v="1900-01-03T18:00:00"/>
    <n v="114"/>
    <d v="1900-01-03T18:00:00"/>
    <x v="0"/>
    <s v="NO"/>
    <d v="1900-01-07T00:18:00"/>
    <n v="192.29999999993015"/>
    <d v="1899-12-30T00:00:00"/>
    <n v="0"/>
    <x v="0"/>
    <x v="0"/>
    <d v="1900-01-07T00:18:00"/>
    <n v="192.29999999993015"/>
    <d v="1899-12-30T00:00:00"/>
    <n v="0"/>
    <x v="0"/>
    <n v="0"/>
    <d v="1899-12-30T00:00:00"/>
    <x v="0"/>
    <n v="55"/>
    <n v="7.5"/>
  </r>
  <r>
    <s v="HLCUSZX2511AQNT7"/>
    <s v="ANTONIA MAERSK"/>
    <s v="Yantian"/>
    <x v="0"/>
    <d v="2025-12-28T05:42:00"/>
    <d v="2025-12-28T00:00:00"/>
    <s v="HAPAG LLOYD"/>
    <s v="APM"/>
    <s v="HAMU3742353"/>
    <s v="40HC"/>
    <x v="1"/>
    <x v="0"/>
    <d v="2025-12-31T12:00:00"/>
    <d v="2026-01-05T08:00:00"/>
    <m/>
    <x v="0"/>
    <m/>
    <x v="0"/>
    <x v="37"/>
    <d v="2026-01-05T08:30:00"/>
    <m/>
    <m/>
    <x v="1"/>
    <x v="0"/>
    <x v="0"/>
    <x v="0"/>
    <d v="2026-01-05T08:00:00"/>
    <x v="2"/>
    <n v="5.7000000000698492"/>
    <x v="1"/>
    <d v="2025-12-31T12:00:00"/>
    <n v="194.29999999998836"/>
    <d v="1900-01-02T06:18:00"/>
    <n v="78.299999999930151"/>
    <s v="NO"/>
    <s v="NO"/>
    <x v="0"/>
    <d v="1900-01-03T20:00:00"/>
    <n v="116.00000000005821"/>
    <d v="1900-01-03T20:00:00"/>
    <x v="0"/>
    <s v="NO"/>
    <d v="1900-01-07T02:18:00"/>
    <n v="194.29999999998836"/>
    <d v="1899-12-30T00:00:00"/>
    <n v="0"/>
    <x v="0"/>
    <x v="0"/>
    <d v="1900-01-07T02:18:00"/>
    <n v="194.29999999998836"/>
    <d v="1899-12-30T00:00:00"/>
    <n v="0"/>
    <x v="0"/>
    <n v="0"/>
    <d v="1899-12-30T00:00:00"/>
    <x v="0"/>
    <n v="55"/>
    <n v="7.5"/>
  </r>
  <r>
    <n v="261170047"/>
    <s v="GERHARD SCHULTE"/>
    <s v="Jawaharlal Nehru (Nhava Sheva)"/>
    <x v="1"/>
    <d v="2025-12-30T19:21:00"/>
    <d v="2025-12-30T20:00:00"/>
    <s v="MAERSK"/>
    <s v="APM"/>
    <s v="MRSU7851056"/>
    <s v="40HC"/>
    <x v="1"/>
    <x v="0"/>
    <d v="2026-01-04T16:00:00"/>
    <d v="2026-01-05T08:00:00"/>
    <m/>
    <x v="0"/>
    <s v="TRANSPORTISTA (LM)"/>
    <x v="0"/>
    <x v="38"/>
    <d v="2026-01-05T11:00:00"/>
    <m/>
    <m/>
    <x v="1"/>
    <x v="0"/>
    <x v="0"/>
    <x v="0"/>
    <d v="2026-01-05T10:30:00"/>
    <x v="2"/>
    <n v="0"/>
    <x v="0"/>
    <d v="2026-01-04T16:00:00"/>
    <n v="135.14999999996508"/>
    <d v="1900-01-03T20:39:00"/>
    <n v="116.64999999990687"/>
    <s v="NO"/>
    <s v="NO"/>
    <x v="0"/>
    <d v="1899-12-30T16:00:00"/>
    <n v="16.000000000116415"/>
    <d v="1899-12-30T18:30:00"/>
    <x v="2"/>
    <s v="SI"/>
    <d v="1900-01-04T12:39:00"/>
    <n v="132.65000000002328"/>
    <d v="1899-12-30T02:30:00"/>
    <n v="2.4999999999417923"/>
    <x v="1"/>
    <x v="1"/>
    <d v="1900-01-04T15:09:00"/>
    <n v="135.14999999996508"/>
    <d v="1899-12-30T00:00:00"/>
    <n v="0"/>
    <x v="0"/>
    <n v="0"/>
    <d v="1899-12-30T00:00:00"/>
    <x v="0"/>
    <n v="55"/>
    <n v="7.5"/>
  </r>
  <r>
    <n v="261593640"/>
    <s v="ALEXANDRA MAERSK"/>
    <s v="Karachi-Muhammad Bin Qasim"/>
    <x v="0"/>
    <d v="2025-12-30T18:52:00"/>
    <d v="2025-12-30T14:00:00"/>
    <s v="MAERSK"/>
    <s v="APM"/>
    <s v="MSKU4686390"/>
    <s v="45HC"/>
    <x v="0"/>
    <x v="3"/>
    <d v="2026-01-03T10:00:00"/>
    <d v="2026-01-05T09:00:00"/>
    <m/>
    <x v="0"/>
    <s v="SUBIDA TREN/DUO/PLAT"/>
    <x v="0"/>
    <x v="39"/>
    <d v="2026-01-05T14:00:00"/>
    <m/>
    <m/>
    <x v="1"/>
    <x v="0"/>
    <x v="1"/>
    <x v="0"/>
    <d v="2026-01-05T13:22:00"/>
    <x v="2"/>
    <n v="4.8666666666395031"/>
    <x v="1"/>
    <d v="2026-01-03T10:00:00"/>
    <n v="138.49999999988358"/>
    <d v="1900-01-02T15:08:00"/>
    <n v="87.133333333244082"/>
    <s v="NO"/>
    <s v="NO"/>
    <x v="0"/>
    <d v="1899-12-31T23:00:00"/>
    <n v="47.000000000058208"/>
    <d v="1900-01-01T03:22:00"/>
    <x v="3"/>
    <s v="NO"/>
    <d v="1900-01-04T14:08:00"/>
    <n v="134.13333333330229"/>
    <d v="1899-12-30T04:22:00"/>
    <n v="4.3666666665812954"/>
    <x v="1"/>
    <x v="1"/>
    <d v="1900-01-04T18:30:00"/>
    <n v="138.49999999988358"/>
    <d v="1899-12-30T00:00:00"/>
    <n v="0"/>
    <x v="0"/>
    <n v="0"/>
    <d v="1899-12-30T00:00:00"/>
    <x v="0"/>
    <n v="55"/>
    <n v="7.5"/>
  </r>
  <r>
    <n v="261170047"/>
    <s v="GERHARD SCHULTE"/>
    <s v="Jawaharlal Nehru (Nhava Sheva)"/>
    <x v="1"/>
    <d v="2025-12-30T19:21:00"/>
    <d v="2025-12-30T20:00:00"/>
    <s v="MAERSK"/>
    <s v="APM"/>
    <s v="CAAU8635394"/>
    <s v="40HC"/>
    <x v="0"/>
    <x v="0"/>
    <d v="2026-01-04T16:00:00"/>
    <d v="2026-01-05T10:00:00"/>
    <m/>
    <x v="0"/>
    <s v="TRANSPORTISTA (LM)"/>
    <x v="0"/>
    <x v="40"/>
    <d v="2026-01-05T13:00:00"/>
    <m/>
    <m/>
    <x v="1"/>
    <x v="0"/>
    <x v="0"/>
    <x v="0"/>
    <d v="2026-01-05T12:30:00"/>
    <x v="2"/>
    <n v="0"/>
    <x v="0"/>
    <d v="2026-01-04T16:00:00"/>
    <n v="137.14999999984866"/>
    <d v="1900-01-03T20:39:00"/>
    <n v="116.64999999990687"/>
    <s v="NO"/>
    <s v="NO"/>
    <x v="0"/>
    <d v="1899-12-30T18:00:00"/>
    <n v="18"/>
    <d v="1899-12-30T20:30:00"/>
    <x v="2"/>
    <s v="SI"/>
    <d v="1900-01-04T14:39:00"/>
    <n v="134.64999999990687"/>
    <d v="1899-12-30T02:30:00"/>
    <n v="2.4999999999417923"/>
    <x v="1"/>
    <x v="1"/>
    <d v="1900-01-04T17:09:00"/>
    <n v="137.14999999984866"/>
    <d v="1899-12-30T00:00:00"/>
    <n v="0"/>
    <x v="0"/>
    <n v="0"/>
    <d v="1899-12-30T00:00:00"/>
    <x v="0"/>
    <n v="55"/>
    <n v="7.5"/>
  </r>
  <r>
    <n v="261752250"/>
    <s v="GERHARD SCHULTE"/>
    <s v="Karachi-Muhammad Bin Qasim"/>
    <x v="1"/>
    <d v="2025-12-30T19:21:00"/>
    <d v="2025-12-30T20:00:00"/>
    <s v="MAERSK"/>
    <s v="APM"/>
    <s v="MRKU4822489"/>
    <s v="40HC"/>
    <x v="1"/>
    <x v="1"/>
    <d v="2026-01-04T16:00:00"/>
    <d v="2026-01-05T10:00:00"/>
    <m/>
    <x v="0"/>
    <m/>
    <x v="0"/>
    <x v="41"/>
    <d v="2026-01-05T09:30:00"/>
    <m/>
    <m/>
    <x v="1"/>
    <x v="0"/>
    <x v="1"/>
    <x v="0"/>
    <d v="2026-01-05T08:45:00"/>
    <x v="2"/>
    <n v="0"/>
    <x v="0"/>
    <d v="2026-01-04T16:00:00"/>
    <n v="133.40000000002328"/>
    <d v="1900-01-03T20:39:00"/>
    <n v="116.64999999990687"/>
    <s v="NO"/>
    <s v="NO"/>
    <x v="0"/>
    <d v="1899-12-30T18:00:00"/>
    <n v="18"/>
    <d v="1899-12-30T16:45:00"/>
    <x v="2"/>
    <s v="SI"/>
    <d v="1900-01-04T14:39:00"/>
    <n v="134.64999999990687"/>
    <d v="1899-12-30T00:00:00"/>
    <n v="0"/>
    <x v="0"/>
    <x v="0"/>
    <d v="1900-01-04T13:24:00"/>
    <n v="133.40000000002328"/>
    <d v="1899-12-30T00:00:00"/>
    <n v="0"/>
    <x v="0"/>
    <n v="0"/>
    <d v="1899-12-30T00:00:00"/>
    <x v="3"/>
    <n v="55"/>
    <n v="7.5"/>
  </r>
  <r>
    <n v="261752368"/>
    <s v="GERHARD SCHULTE"/>
    <s v="Karachi-Muhammad Bin Qasim"/>
    <x v="1"/>
    <d v="2025-12-30T19:21:00"/>
    <d v="2025-12-30T20:00:00"/>
    <s v="MAERSK"/>
    <s v="APM"/>
    <s v="MRSU5766314"/>
    <s v="40HC"/>
    <x v="1"/>
    <x v="1"/>
    <d v="2026-01-04T16:00:00"/>
    <d v="2026-01-05T10:00:00"/>
    <m/>
    <x v="0"/>
    <m/>
    <x v="0"/>
    <x v="42"/>
    <d v="2026-01-05T09:00:00"/>
    <m/>
    <m/>
    <x v="1"/>
    <x v="0"/>
    <x v="1"/>
    <x v="0"/>
    <d v="2026-01-05T07:55:00"/>
    <x v="2"/>
    <n v="0"/>
    <x v="0"/>
    <d v="2026-01-04T16:00:00"/>
    <n v="132.56666666659294"/>
    <d v="1900-01-03T20:39:00"/>
    <n v="116.64999999990687"/>
    <s v="NO"/>
    <s v="NO"/>
    <x v="0"/>
    <d v="1899-12-30T18:00:00"/>
    <n v="18"/>
    <d v="1899-12-30T15:55:00"/>
    <x v="2"/>
    <s v="SI"/>
    <d v="1900-01-04T14:39:00"/>
    <n v="134.64999999990687"/>
    <d v="1899-12-30T00:00:00"/>
    <n v="0"/>
    <x v="0"/>
    <x v="0"/>
    <d v="1900-01-04T12:34:00"/>
    <n v="132.56666666659294"/>
    <d v="1899-12-30T00:00:00"/>
    <n v="0"/>
    <x v="0"/>
    <n v="0"/>
    <d v="1899-12-30T00:00:00"/>
    <x v="3"/>
    <n v="55"/>
    <n v="7.5"/>
  </r>
  <r>
    <n v="256800110"/>
    <s v="MONACO MAERSK"/>
    <s v="Ningbo"/>
    <x v="1"/>
    <d v="2026-01-02T01:53:00"/>
    <d v="2026-01-02T02:00:00"/>
    <s v="MAERSK"/>
    <s v="APM"/>
    <s v="MSKU6846033"/>
    <n v="40"/>
    <x v="0"/>
    <x v="0"/>
    <d v="2026-01-04T16:00:00"/>
    <d v="2026-01-05T10:00:00"/>
    <m/>
    <x v="0"/>
    <m/>
    <x v="0"/>
    <x v="43"/>
    <d v="2026-01-05T10:20:00"/>
    <m/>
    <m/>
    <x v="1"/>
    <x v="0"/>
    <x v="0"/>
    <x v="0"/>
    <d v="2026-01-05T09:50:00"/>
    <x v="2"/>
    <n v="0"/>
    <x v="0"/>
    <d v="2026-01-04T16:00:00"/>
    <n v="79.949999999895226"/>
    <d v="1900-01-01T14:07:00"/>
    <n v="62.116666666581295"/>
    <s v="NO"/>
    <s v="NO"/>
    <x v="1"/>
    <d v="1899-12-30T18:00:00"/>
    <n v="18"/>
    <d v="1899-12-30T17:50:00"/>
    <x v="2"/>
    <s v="SI"/>
    <d v="1900-01-02T08:07:00"/>
    <n v="80.116666666581295"/>
    <d v="1899-12-30T00:00:00"/>
    <n v="0"/>
    <x v="0"/>
    <x v="0"/>
    <d v="1900-01-02T07:57:00"/>
    <n v="79.949999999895226"/>
    <d v="1899-12-30T00:00:00"/>
    <n v="0"/>
    <x v="0"/>
    <n v="0"/>
    <d v="1899-12-30T00:00:00"/>
    <x v="0"/>
    <n v="55"/>
    <n v="7.5"/>
  </r>
  <r>
    <n v="262361759"/>
    <s v="MONACO MAERSK"/>
    <s v="Sihanoukville"/>
    <x v="1"/>
    <d v="2026-01-02T01:53:00"/>
    <d v="2026-01-02T02:00:00"/>
    <s v="MAERSK"/>
    <s v="APM"/>
    <s v="HASU5179174"/>
    <s v="40HC"/>
    <x v="0"/>
    <x v="1"/>
    <d v="2026-01-04T16:00:00"/>
    <d v="2026-01-05T11:00:00"/>
    <m/>
    <x v="0"/>
    <m/>
    <x v="0"/>
    <x v="44"/>
    <d v="2026-01-05T10:40:00"/>
    <d v="2026-01-05T11:23:00"/>
    <d v="2026-01-05T11:10:00"/>
    <x v="1"/>
    <x v="0"/>
    <x v="1"/>
    <x v="0"/>
    <d v="2026-01-05T09:45:00"/>
    <x v="2"/>
    <n v="0"/>
    <x v="0"/>
    <d v="2026-01-04T16:00:00"/>
    <n v="79.866666666639503"/>
    <d v="1900-01-01T14:07:00"/>
    <n v="62.116666666581295"/>
    <s v="NO"/>
    <s v="NO"/>
    <x v="1"/>
    <d v="1899-12-30T19:00:00"/>
    <n v="19.000000000116415"/>
    <d v="1899-12-30T17:45:00"/>
    <x v="2"/>
    <s v="SI"/>
    <d v="1900-01-02T09:07:00"/>
    <n v="81.116666666697711"/>
    <d v="1899-12-30T00:00:00"/>
    <n v="0"/>
    <x v="0"/>
    <x v="0"/>
    <d v="1900-01-02T07:52:00"/>
    <n v="79.866666666639503"/>
    <d v="1899-12-30T00:00:00"/>
    <n v="0"/>
    <x v="0"/>
    <n v="-9.0277777781011537E-3"/>
    <n v="-3.7615740742088138E-4"/>
    <x v="2"/>
    <n v="55"/>
    <n v="7.5"/>
  </r>
  <r>
    <s v="HLCUNG12509SFUX0"/>
    <s v="MONACO MAERSK"/>
    <s v="Ningbo"/>
    <x v="1"/>
    <d v="2026-01-02T01:53:00"/>
    <d v="2026-01-02T02:00:00"/>
    <s v="HAPAG LLOYD"/>
    <s v="APM"/>
    <s v="HAMU4390690"/>
    <s v="40HC"/>
    <x v="0"/>
    <x v="1"/>
    <d v="2026-01-04T16:00:00"/>
    <d v="2026-01-05T11:00:00"/>
    <m/>
    <x v="0"/>
    <m/>
    <x v="0"/>
    <x v="45"/>
    <d v="2026-01-05T11:00:00"/>
    <d v="2026-01-05T11:03:00"/>
    <d v="2026-01-05T11:30:00"/>
    <x v="1"/>
    <x v="0"/>
    <x v="1"/>
    <x v="0"/>
    <d v="2026-01-05T10:03:00"/>
    <x v="2"/>
    <n v="0"/>
    <x v="0"/>
    <d v="2026-01-04T16:00:00"/>
    <n v="80.166666666569654"/>
    <d v="1900-01-01T14:07:00"/>
    <n v="62.116666666581295"/>
    <s v="NO"/>
    <s v="NO"/>
    <x v="1"/>
    <d v="1899-12-30T19:00:00"/>
    <n v="19.000000000116415"/>
    <d v="1899-12-30T18:03:00"/>
    <x v="2"/>
    <s v="SI"/>
    <d v="1900-01-02T09:07:00"/>
    <n v="81.116666666697711"/>
    <d v="1899-12-30T00:00:00"/>
    <n v="0"/>
    <x v="0"/>
    <x v="0"/>
    <d v="1900-01-02T08:10:00"/>
    <n v="80.166666666569654"/>
    <d v="1899-12-30T00:00:00"/>
    <n v="0"/>
    <x v="0"/>
    <n v="1.8749999995634425E-2"/>
    <d v="1899-12-30T00:01:07"/>
    <x v="1"/>
    <n v="55"/>
    <n v="7.5"/>
  </r>
  <r>
    <n v="260949604"/>
    <s v="MAERSK HANOI"/>
    <s v="Jawaharlal Nehru (Nhava Sheva)"/>
    <x v="0"/>
    <d v="2025-12-23T20:57:00"/>
    <d v="2025-12-23T20:00:00"/>
    <s v="MAERSK"/>
    <s v="APM"/>
    <s v="GAOU7184277"/>
    <s v="40HC"/>
    <x v="0"/>
    <x v="0"/>
    <d v="2025-12-29T10:00:00"/>
    <d v="2026-01-05T12:00:00"/>
    <m/>
    <x v="0"/>
    <s v="TRANSPORTISTA (LM)"/>
    <x v="0"/>
    <x v="46"/>
    <d v="2026-01-05T13:30:00"/>
    <m/>
    <m/>
    <x v="1"/>
    <x v="0"/>
    <x v="0"/>
    <x v="0"/>
    <d v="2026-01-05T13:00:00"/>
    <x v="2"/>
    <n v="0.94999999995343387"/>
    <x v="0"/>
    <d v="2025-12-29T10:00:00"/>
    <n v="304.04999999993015"/>
    <d v="1900-01-04T13:03:00"/>
    <n v="133.04999999993015"/>
    <s v="NO"/>
    <s v="NO"/>
    <x v="0"/>
    <d v="1900-01-06T02:00:00"/>
    <n v="170.00000000005821"/>
    <d v="1900-01-06T03:00:00"/>
    <x v="0"/>
    <s v="NO"/>
    <d v="1900-01-11T15:03:00"/>
    <n v="303.04999999998836"/>
    <d v="1899-12-30T01:00:00"/>
    <n v="0.99999999994179234"/>
    <x v="1"/>
    <x v="0"/>
    <d v="1900-01-11T16:03:00"/>
    <n v="304.04999999993015"/>
    <d v="1899-12-30T00:00:00"/>
    <n v="0"/>
    <x v="0"/>
    <n v="0"/>
    <d v="1899-12-30T00:00:00"/>
    <x v="0"/>
    <n v="55"/>
    <n v="7.5"/>
  </r>
  <r>
    <n v="261181908"/>
    <s v="ANTONIA MAERSK"/>
    <s v="Qingdao"/>
    <x v="0"/>
    <d v="2025-12-28T05:42:00"/>
    <d v="2025-12-28T00:00:00"/>
    <s v="MAERSK"/>
    <s v="APM"/>
    <s v="CAAU8138248"/>
    <s v="40HC"/>
    <x v="0"/>
    <x v="0"/>
    <d v="2025-12-31T12:00:00"/>
    <d v="2026-01-05T12:00:00"/>
    <m/>
    <x v="0"/>
    <m/>
    <x v="0"/>
    <x v="40"/>
    <d v="2026-01-05T13:00:00"/>
    <m/>
    <m/>
    <x v="1"/>
    <x v="0"/>
    <x v="0"/>
    <x v="0"/>
    <d v="2026-01-05T12:30:00"/>
    <x v="2"/>
    <n v="5.7000000000698492"/>
    <x v="1"/>
    <d v="2025-12-31T12:00:00"/>
    <n v="198.79999999981374"/>
    <d v="1900-01-02T06:18:00"/>
    <n v="78.299999999930151"/>
    <s v="NO"/>
    <s v="NO"/>
    <x v="0"/>
    <d v="1900-01-04T00:00:00"/>
    <n v="120"/>
    <d v="1900-01-04T00:30:00"/>
    <x v="0"/>
    <s v="NO"/>
    <d v="1900-01-07T06:18:00"/>
    <n v="198.29999999993015"/>
    <d v="1899-12-30T00:30:00"/>
    <n v="0.49999999988358468"/>
    <x v="0"/>
    <x v="0"/>
    <d v="1900-01-07T06:48:00"/>
    <n v="198.79999999981374"/>
    <d v="1899-12-30T00:00:00"/>
    <n v="0"/>
    <x v="0"/>
    <n v="0"/>
    <d v="1899-12-30T00:00:00"/>
    <x v="0"/>
    <n v="55"/>
    <n v="7.5"/>
  </r>
  <r>
    <n v="261170047"/>
    <s v="GERHARD SCHULTE"/>
    <s v="Jawaharlal Nehru (Nhava Sheva)"/>
    <x v="1"/>
    <d v="2025-12-30T19:21:00"/>
    <d v="2025-12-30T20:00:00"/>
    <s v="MAERSK"/>
    <s v="APM"/>
    <s v="CAAU9224818"/>
    <s v="40HC"/>
    <x v="0"/>
    <x v="0"/>
    <d v="2026-01-04T16:00:00"/>
    <d v="2026-01-05T12:00:00"/>
    <m/>
    <x v="0"/>
    <s v="TRANSPORTISTA (LM)"/>
    <x v="0"/>
    <x v="46"/>
    <d v="2026-01-05T13:30:00"/>
    <m/>
    <m/>
    <x v="1"/>
    <x v="0"/>
    <x v="0"/>
    <x v="0"/>
    <d v="2026-01-05T13:00:00"/>
    <x v="2"/>
    <n v="0"/>
    <x v="0"/>
    <d v="2026-01-04T16:00:00"/>
    <n v="137.64999999990687"/>
    <d v="1900-01-03T20:39:00"/>
    <n v="116.64999999990687"/>
    <s v="NO"/>
    <s v="NO"/>
    <x v="0"/>
    <d v="1899-12-30T20:00:00"/>
    <n v="20.000000000058208"/>
    <d v="1899-12-30T21:00:00"/>
    <x v="2"/>
    <s v="SI"/>
    <d v="1900-01-04T16:39:00"/>
    <n v="136.64999999996508"/>
    <d v="1899-12-30T01:00:00"/>
    <n v="0.99999999994179234"/>
    <x v="1"/>
    <x v="0"/>
    <d v="1900-01-04T17:39:00"/>
    <n v="137.64999999990687"/>
    <d v="1899-12-30T00:00:00"/>
    <n v="0"/>
    <x v="0"/>
    <n v="0"/>
    <d v="1899-12-30T00:00:00"/>
    <x v="0"/>
    <n v="55"/>
    <n v="7.5"/>
  </r>
  <r>
    <n v="261170047"/>
    <s v="GERHARD SCHULTE"/>
    <s v="Jawaharlal Nehru (Nhava Sheva)"/>
    <x v="1"/>
    <d v="2025-12-30T19:21:00"/>
    <d v="2025-12-30T20:00:00"/>
    <s v="MAERSK"/>
    <s v="APM"/>
    <s v="MRSU8524886"/>
    <s v="40HC"/>
    <x v="0"/>
    <x v="1"/>
    <d v="2026-01-04T16:00:00"/>
    <d v="2026-01-05T12:00:00"/>
    <m/>
    <x v="0"/>
    <m/>
    <x v="0"/>
    <x v="47"/>
    <d v="2026-01-05T12:35:00"/>
    <d v="2026-01-05T12:44:00"/>
    <d v="2026-01-05T12:55:00"/>
    <x v="1"/>
    <x v="0"/>
    <x v="1"/>
    <x v="0"/>
    <d v="2026-01-05T11:50:00"/>
    <x v="2"/>
    <n v="0"/>
    <x v="0"/>
    <d v="2026-01-04T16:00:00"/>
    <n v="136.48333333327901"/>
    <d v="1900-01-03T20:39:00"/>
    <n v="116.64999999990687"/>
    <s v="NO"/>
    <s v="NO"/>
    <x v="0"/>
    <d v="1899-12-30T20:00:00"/>
    <n v="20.000000000058208"/>
    <d v="1899-12-30T19:50:00"/>
    <x v="2"/>
    <s v="SI"/>
    <d v="1900-01-04T16:39:00"/>
    <n v="136.64999999996508"/>
    <d v="1899-12-30T00:00:00"/>
    <n v="0"/>
    <x v="0"/>
    <x v="0"/>
    <d v="1900-01-04T16:29:00"/>
    <n v="136.48333333327901"/>
    <d v="1899-12-30T00:00:00"/>
    <n v="0"/>
    <x v="0"/>
    <n v="7.6388888919609599E-3"/>
    <d v="1899-12-30T00:00:28"/>
    <x v="1"/>
    <n v="55"/>
    <n v="7.5"/>
  </r>
  <r>
    <n v="262361759"/>
    <s v="MONACO MAERSK"/>
    <s v="Sihanoukville"/>
    <x v="1"/>
    <d v="2026-01-02T01:53:00"/>
    <d v="2026-01-02T02:00:00"/>
    <s v="MAERSK"/>
    <s v="APM"/>
    <s v="MRSU8110926"/>
    <s v="40HC"/>
    <x v="0"/>
    <x v="1"/>
    <d v="2026-01-04T16:00:00"/>
    <d v="2026-01-05T12:00:00"/>
    <m/>
    <x v="0"/>
    <s v="OTRO(Tráfico)"/>
    <x v="0"/>
    <x v="40"/>
    <d v="2026-01-05T15:00:00"/>
    <d v="2026-01-05T13:20:00"/>
    <d v="2026-01-05T15:40:00"/>
    <x v="1"/>
    <x v="0"/>
    <x v="1"/>
    <x v="0"/>
    <d v="2026-01-05T12:30:00"/>
    <x v="2"/>
    <n v="0"/>
    <x v="0"/>
    <d v="2026-01-04T16:00:00"/>
    <n v="82.616666666697711"/>
    <d v="1900-01-01T14:07:00"/>
    <n v="62.116666666581295"/>
    <s v="NO"/>
    <s v="NO"/>
    <x v="1"/>
    <d v="1899-12-30T20:00:00"/>
    <n v="20.000000000058208"/>
    <d v="1899-12-30T20:30:00"/>
    <x v="2"/>
    <s v="SI"/>
    <d v="1900-01-02T10:07:00"/>
    <n v="82.116666666639503"/>
    <d v="1899-12-30T00:30:00"/>
    <n v="0.50000000005820766"/>
    <x v="1"/>
    <x v="0"/>
    <d v="1900-01-02T10:37:00"/>
    <n v="82.616666666697711"/>
    <d v="1899-12-30T00:00:00"/>
    <n v="0"/>
    <x v="0"/>
    <n v="9.7222222226264421E-2"/>
    <d v="1899-12-30T00:05:50"/>
    <x v="1"/>
    <n v="55"/>
    <n v="7.5"/>
  </r>
  <r>
    <n v="258979050"/>
    <s v="MONACO MAERSK"/>
    <s v="Ningbo"/>
    <x v="1"/>
    <d v="2026-01-02T01:53:00"/>
    <d v="2026-01-02T02:00:00"/>
    <s v="MAERSK"/>
    <s v="APM"/>
    <s v="MRKU5019609"/>
    <s v="40HC"/>
    <x v="0"/>
    <x v="1"/>
    <d v="2026-01-04T16:00:00"/>
    <d v="2026-01-05T13:00:00"/>
    <m/>
    <x v="0"/>
    <s v="OTRO(Tráfico)"/>
    <x v="0"/>
    <x v="48"/>
    <d v="2026-01-05T16:15:00"/>
    <d v="2026-01-05T15:14:00"/>
    <d v="2026-01-05T16:46:00"/>
    <x v="1"/>
    <x v="0"/>
    <x v="1"/>
    <x v="0"/>
    <d v="2026-01-05T14:38:00"/>
    <x v="2"/>
    <n v="0"/>
    <x v="0"/>
    <d v="2026-01-04T16:00:00"/>
    <n v="84.75"/>
    <d v="1900-01-01T14:07:00"/>
    <n v="62.116666666581295"/>
    <s v="NO"/>
    <s v="NO"/>
    <x v="1"/>
    <d v="1899-12-30T21:00:00"/>
    <n v="21"/>
    <d v="1899-12-30T22:38:00"/>
    <x v="2"/>
    <s v="SI"/>
    <d v="1900-01-02T11:07:00"/>
    <n v="83.116666666581295"/>
    <d v="1899-12-30T01:38:00"/>
    <n v="1.6333333334187046"/>
    <x v="1"/>
    <x v="1"/>
    <d v="1900-01-02T12:45:00"/>
    <n v="84.75"/>
    <d v="1899-12-30T00:00:00"/>
    <n v="0"/>
    <x v="0"/>
    <n v="6.3888888886140194E-2"/>
    <d v="1899-12-30T00:03:50"/>
    <x v="1"/>
    <n v="55"/>
    <n v="7.5"/>
  </r>
  <r>
    <n v="262361759"/>
    <s v="MONACO MAERSK"/>
    <s v="Sihanoukville"/>
    <x v="1"/>
    <d v="2026-01-02T01:53:00"/>
    <d v="2026-01-02T02:00:00"/>
    <s v="MAERSK"/>
    <s v="APM"/>
    <s v="TRHU4575091"/>
    <s v="40HC"/>
    <x v="0"/>
    <x v="1"/>
    <d v="2026-01-04T16:00:00"/>
    <d v="2026-01-05T13:00:00"/>
    <m/>
    <x v="0"/>
    <m/>
    <x v="0"/>
    <x v="49"/>
    <d v="2026-01-05T13:35:00"/>
    <d v="2026-01-05T14:04:00"/>
    <d v="2026-01-05T13:55:00"/>
    <x v="1"/>
    <x v="0"/>
    <x v="1"/>
    <x v="0"/>
    <d v="2026-01-05T13:12:00"/>
    <x v="2"/>
    <n v="0"/>
    <x v="0"/>
    <d v="2026-01-04T16:00:00"/>
    <n v="83.316666666709352"/>
    <d v="1900-01-01T14:07:00"/>
    <n v="62.116666666581295"/>
    <s v="NO"/>
    <s v="NO"/>
    <x v="1"/>
    <d v="1899-12-30T21:00:00"/>
    <n v="21"/>
    <d v="1899-12-30T21:12:00"/>
    <x v="2"/>
    <s v="SI"/>
    <d v="1900-01-02T11:07:00"/>
    <n v="83.116666666581295"/>
    <d v="1899-12-30T00:12:00"/>
    <n v="0.20000000012805685"/>
    <x v="0"/>
    <x v="0"/>
    <d v="1900-01-02T11:19:00"/>
    <n v="83.316666666709352"/>
    <d v="1899-12-30T00:00:00"/>
    <n v="0"/>
    <x v="0"/>
    <n v="-6.2499999985448085E-3"/>
    <n v="-2.6041666660603369E-4"/>
    <x v="2"/>
    <n v="55"/>
    <n v="7.5"/>
  </r>
  <r>
    <s v="HLCUBO1251186589"/>
    <s v="MAERSK HANOI"/>
    <s v="Jawaharlal Nehru (Nhava Sheva)"/>
    <x v="0"/>
    <d v="2025-12-23T20:57:00"/>
    <d v="2025-12-23T20:00:00"/>
    <s v="HAPAG LLOYD"/>
    <s v="APM"/>
    <s v="HAMU2911660"/>
    <s v="40HC"/>
    <x v="1"/>
    <x v="0"/>
    <d v="2025-12-29T10:00:00"/>
    <d v="2026-01-05T14:00:00"/>
    <m/>
    <x v="0"/>
    <s v="TRANSPORTISTA (LM)"/>
    <x v="0"/>
    <x v="50"/>
    <d v="2026-01-05T17:30:00"/>
    <m/>
    <m/>
    <x v="1"/>
    <x v="0"/>
    <x v="0"/>
    <x v="0"/>
    <d v="2026-01-05T17:00:00"/>
    <x v="2"/>
    <n v="0.94999999995343387"/>
    <x v="0"/>
    <d v="2025-12-29T10:00:00"/>
    <n v="308.04999999987194"/>
    <d v="1900-01-04T13:03:00"/>
    <n v="133.04999999993015"/>
    <s v="NO"/>
    <s v="NO"/>
    <x v="0"/>
    <d v="1900-01-06T04:00:00"/>
    <n v="172.00000000011642"/>
    <d v="1900-01-06T07:00:00"/>
    <x v="0"/>
    <s v="NO"/>
    <d v="1900-01-11T17:03:00"/>
    <n v="305.05000000004657"/>
    <d v="1899-12-30T03:00:00"/>
    <n v="2.999999999825377"/>
    <x v="1"/>
    <x v="1"/>
    <d v="1900-01-11T20:03:00"/>
    <n v="308.04999999987194"/>
    <d v="1899-12-30T00:00:00"/>
    <n v="0"/>
    <x v="0"/>
    <n v="0"/>
    <d v="1899-12-30T00:00:00"/>
    <x v="0"/>
    <n v="55"/>
    <n v="7.5"/>
  </r>
  <r>
    <n v="261181908"/>
    <s v="ANTONIA MAERSK"/>
    <s v="Qingdao"/>
    <x v="0"/>
    <d v="2025-12-28T05:42:00"/>
    <d v="2025-12-28T00:00:00"/>
    <s v="MAERSK"/>
    <s v="APM"/>
    <s v="MRKU6121620"/>
    <s v="40HC"/>
    <x v="0"/>
    <x v="0"/>
    <d v="2025-12-31T12:00:00"/>
    <d v="2026-01-05T14:00:00"/>
    <m/>
    <x v="0"/>
    <s v="TRANSPORTISTA (LM)"/>
    <x v="0"/>
    <x v="51"/>
    <d v="2026-01-05T17:00:00"/>
    <m/>
    <m/>
    <x v="1"/>
    <x v="0"/>
    <x v="0"/>
    <x v="0"/>
    <d v="2026-01-05T16:30:00"/>
    <x v="2"/>
    <n v="5.7000000000698492"/>
    <x v="1"/>
    <d v="2025-12-31T12:00:00"/>
    <n v="202.79999999993015"/>
    <d v="1900-01-02T06:18:00"/>
    <n v="78.299999999930151"/>
    <s v="NO"/>
    <s v="NO"/>
    <x v="0"/>
    <d v="1900-01-04T02:00:00"/>
    <n v="122.00000000005821"/>
    <d v="1900-01-04T04:30:00"/>
    <x v="0"/>
    <s v="NO"/>
    <d v="1900-01-07T08:18:00"/>
    <n v="200.29999999998836"/>
    <d v="1899-12-30T02:30:00"/>
    <n v="2.4999999999417923"/>
    <x v="1"/>
    <x v="1"/>
    <d v="1900-01-07T10:48:00"/>
    <n v="202.79999999993015"/>
    <d v="1899-12-30T00:00:00"/>
    <n v="0"/>
    <x v="0"/>
    <n v="0"/>
    <d v="1899-12-30T00:00:00"/>
    <x v="0"/>
    <n v="55"/>
    <n v="7.5"/>
  </r>
  <r>
    <n v="262361759"/>
    <s v="MONACO MAERSK"/>
    <s v="Sihanoukville"/>
    <x v="1"/>
    <d v="2026-01-02T01:53:00"/>
    <d v="2026-01-02T02:00:00"/>
    <s v="MAERSK"/>
    <s v="APM"/>
    <s v="FFAU7329768"/>
    <s v="40HC"/>
    <x v="0"/>
    <x v="1"/>
    <d v="2026-01-04T16:00:00"/>
    <d v="2026-01-05T14:00:00"/>
    <m/>
    <x v="0"/>
    <m/>
    <x v="0"/>
    <x v="52"/>
    <d v="2026-01-05T15:00:00"/>
    <d v="2026-01-05T16:00:00"/>
    <d v="2026-01-05T15:47:00"/>
    <x v="1"/>
    <x v="0"/>
    <x v="1"/>
    <x v="0"/>
    <d v="2026-01-05T13:36:00"/>
    <x v="2"/>
    <n v="0"/>
    <x v="0"/>
    <d v="2026-01-04T16:00:00"/>
    <n v="83.71666666661622"/>
    <d v="1900-01-01T14:07:00"/>
    <n v="62.116666666581295"/>
    <s v="NO"/>
    <s v="NO"/>
    <x v="1"/>
    <d v="1899-12-30T22:00:00"/>
    <n v="22.000000000116415"/>
    <d v="1899-12-30T21:36:00"/>
    <x v="2"/>
    <s v="SI"/>
    <d v="1900-01-02T12:07:00"/>
    <n v="84.116666666697711"/>
    <d v="1899-12-30T00:00:00"/>
    <n v="0"/>
    <x v="0"/>
    <x v="0"/>
    <d v="1900-01-02T11:43:00"/>
    <n v="83.71666666661622"/>
    <d v="1899-12-30T00:00:00"/>
    <n v="0"/>
    <x v="0"/>
    <n v="-9.0277777781011537E-3"/>
    <n v="-3.7615740742088138E-4"/>
    <x v="2"/>
    <n v="55"/>
    <n v="7.5"/>
  </r>
  <r>
    <n v="262361759"/>
    <s v="MONACO MAERSK"/>
    <s v="Sihanoukville"/>
    <x v="1"/>
    <d v="2026-01-02T01:53:00"/>
    <d v="2026-01-02T02:00:00"/>
    <s v="MAERSK"/>
    <s v="APM"/>
    <s v="FFAU4830396"/>
    <s v="40HC"/>
    <x v="0"/>
    <x v="1"/>
    <d v="2026-01-04T16:00:00"/>
    <d v="2026-01-05T14:00:00"/>
    <m/>
    <x v="0"/>
    <m/>
    <x v="0"/>
    <x v="53"/>
    <d v="2026-01-05T17:35:00"/>
    <d v="2026-01-05T14:59:00"/>
    <d v="2026-01-05T18:05:00"/>
    <x v="1"/>
    <x v="0"/>
    <x v="1"/>
    <x v="0"/>
    <d v="2026-01-05T14:24:00"/>
    <x v="2"/>
    <n v="0"/>
    <x v="0"/>
    <d v="2026-01-04T16:00:00"/>
    <n v="84.516666666604578"/>
    <d v="1900-01-01T14:07:00"/>
    <n v="62.116666666581295"/>
    <s v="NO"/>
    <s v="NO"/>
    <x v="1"/>
    <d v="1899-12-30T22:00:00"/>
    <n v="22.000000000116415"/>
    <d v="1899-12-30T22:24:00"/>
    <x v="2"/>
    <s v="SI"/>
    <d v="1900-01-02T12:07:00"/>
    <n v="84.116666666697711"/>
    <d v="1899-12-30T00:24:00"/>
    <n v="0.39999999990686774"/>
    <x v="0"/>
    <x v="0"/>
    <d v="1900-01-02T12:31:00"/>
    <n v="84.516666666604578"/>
    <d v="1899-12-30T00:00:00"/>
    <n v="0"/>
    <x v="0"/>
    <n v="0.12916666666569654"/>
    <d v="1899-12-30T00:07:45"/>
    <x v="1"/>
    <n v="55"/>
    <n v="7.5"/>
  </r>
  <r>
    <s v="HLCUBO12511AXEL1"/>
    <s v="ALEXANDRA MAERSK"/>
    <s v="Jawaharlal Nehru (Nhava Sheva)"/>
    <x v="0"/>
    <d v="2025-12-30T18:52:00"/>
    <d v="2025-12-30T20:00:00"/>
    <s v="HAPAG LLOYD"/>
    <s v="APM"/>
    <s v="HLBU3125449"/>
    <s v="40HC"/>
    <x v="1"/>
    <x v="3"/>
    <d v="2026-01-05T10:00:00"/>
    <d v="2026-01-05T15:00:00"/>
    <m/>
    <x v="0"/>
    <s v="TRANSPORTISTA (LM)"/>
    <x v="0"/>
    <x v="54"/>
    <d v="2026-01-05T16:10:00"/>
    <m/>
    <m/>
    <x v="1"/>
    <x v="0"/>
    <x v="1"/>
    <x v="0"/>
    <d v="2026-01-05T15:38:00"/>
    <x v="2"/>
    <n v="0"/>
    <x v="0"/>
    <d v="2026-01-05T10:00:00"/>
    <n v="140.76666666660458"/>
    <d v="1900-01-04T15:08:00"/>
    <n v="135.13333333324408"/>
    <s v="NO"/>
    <s v="NO"/>
    <x v="0"/>
    <d v="1899-12-30T05:00:00"/>
    <n v="5.0000000000582077"/>
    <d v="1899-12-30T05:38:00"/>
    <x v="2"/>
    <s v="SI"/>
    <d v="1900-01-04T20:08:00"/>
    <n v="140.13333333330229"/>
    <d v="1899-12-30T00:38:00"/>
    <n v="0.63333333330228925"/>
    <x v="1"/>
    <x v="0"/>
    <d v="1900-01-04T20:46:00"/>
    <n v="140.76666666660458"/>
    <d v="1899-12-30T00:00:00"/>
    <n v="0"/>
    <x v="0"/>
    <n v="0"/>
    <d v="1899-12-30T00:00:00"/>
    <x v="0"/>
    <n v="55"/>
    <n v="7.5"/>
  </r>
  <r>
    <n v="262361759"/>
    <s v="MONACO MAERSK"/>
    <s v="Sihanoukville"/>
    <x v="1"/>
    <d v="2026-01-02T01:53:00"/>
    <d v="2026-01-02T02:00:00"/>
    <s v="MAERSK"/>
    <s v="APM"/>
    <s v="MRSU7574286"/>
    <s v="40HC"/>
    <x v="0"/>
    <x v="1"/>
    <d v="2026-01-04T16:00:00"/>
    <d v="2026-01-05T16:00:00"/>
    <m/>
    <x v="0"/>
    <s v="OTRO(Tráfico)"/>
    <x v="0"/>
    <x v="55"/>
    <d v="2026-01-05T18:20:00"/>
    <d v="2026-01-05T17:50:00"/>
    <d v="2026-01-05T18:56:00"/>
    <x v="1"/>
    <x v="0"/>
    <x v="1"/>
    <x v="0"/>
    <d v="2026-01-05T17:05:00"/>
    <x v="2"/>
    <n v="0"/>
    <x v="0"/>
    <d v="2026-01-04T16:00:00"/>
    <n v="87.199999999953434"/>
    <d v="1900-01-01T14:07:00"/>
    <n v="62.116666666581295"/>
    <s v="NO"/>
    <s v="NO"/>
    <x v="1"/>
    <d v="1899-12-31T00:00:00"/>
    <n v="24"/>
    <d v="1899-12-31T01:05:00"/>
    <x v="1"/>
    <s v="SI"/>
    <d v="1900-01-02T14:07:00"/>
    <n v="86.116666666581295"/>
    <d v="1899-12-30T01:05:00"/>
    <n v="1.0833333333721384"/>
    <x v="1"/>
    <x v="1"/>
    <d v="1900-01-02T15:12:00"/>
    <n v="87.199999999953434"/>
    <d v="1899-12-30T00:00:00"/>
    <n v="0"/>
    <x v="0"/>
    <n v="4.5833333337213844E-2"/>
    <d v="1899-12-30T00:02:45"/>
    <x v="1"/>
    <n v="55"/>
    <n v="7.5"/>
  </r>
  <r>
    <s v="HLCUNG12509SFUX0"/>
    <s v="MONACO MAERSK"/>
    <s v="Ningbo"/>
    <x v="1"/>
    <d v="2026-01-02T01:53:00"/>
    <d v="2026-01-02T02:00:00"/>
    <s v="HAPAG LLOYD"/>
    <s v="APM"/>
    <s v="HAMU4148768"/>
    <s v="40HC"/>
    <x v="0"/>
    <x v="1"/>
    <d v="2026-01-04T16:00:00"/>
    <d v="2026-01-05T16:00:00"/>
    <m/>
    <x v="0"/>
    <s v="OTRO(Retraso entrega anterior)"/>
    <x v="0"/>
    <x v="56"/>
    <d v="2026-01-05T19:05:00"/>
    <d v="2026-01-05T18:20:00"/>
    <d v="2026-01-05T19:38:00"/>
    <x v="1"/>
    <x v="0"/>
    <x v="1"/>
    <x v="0"/>
    <d v="2026-01-05T17:53:00"/>
    <x v="2"/>
    <n v="0"/>
    <x v="0"/>
    <d v="2026-01-04T16:00:00"/>
    <n v="87.999999999941792"/>
    <d v="1900-01-01T14:07:00"/>
    <n v="62.116666666581295"/>
    <s v="NO"/>
    <s v="NO"/>
    <x v="1"/>
    <d v="1899-12-31T00:00:00"/>
    <n v="24"/>
    <d v="1899-12-31T01:53:00"/>
    <x v="1"/>
    <s v="SI"/>
    <d v="1900-01-02T14:07:00"/>
    <n v="86.116666666581295"/>
    <d v="1899-12-30T01:53:00"/>
    <n v="1.8833333333604969"/>
    <x v="1"/>
    <x v="1"/>
    <d v="1900-01-02T16:00:00"/>
    <n v="87.999999999941792"/>
    <d v="1899-12-30T00:00:00"/>
    <n v="0"/>
    <x v="0"/>
    <n v="5.4166666668606922E-2"/>
    <d v="1899-12-30T00:03:15"/>
    <x v="1"/>
    <n v="55"/>
    <n v="7.5"/>
  </r>
  <r>
    <n v="262361759"/>
    <s v="MONACO MAERSK"/>
    <s v="Sihanoukville"/>
    <x v="1"/>
    <d v="2026-01-02T01:53:00"/>
    <d v="2026-01-02T02:00:00"/>
    <s v="MAERSK"/>
    <s v="APM"/>
    <s v="MRSU7654587"/>
    <s v="40HC"/>
    <x v="0"/>
    <x v="1"/>
    <d v="2026-01-04T16:00:00"/>
    <d v="2026-01-05T18:00:00"/>
    <m/>
    <x v="0"/>
    <s v="PUERTO SECO"/>
    <x v="0"/>
    <x v="57"/>
    <d v="2026-01-07T06:23:00"/>
    <d v="2026-01-05T19:35:00"/>
    <d v="2026-01-07T07:00:00"/>
    <x v="1"/>
    <x v="0"/>
    <x v="1"/>
    <x v="0"/>
    <d v="2026-01-05T18:50:00"/>
    <x v="4"/>
    <n v="0"/>
    <x v="0"/>
    <d v="2026-01-04T16:00:00"/>
    <n v="88.949999999895226"/>
    <d v="1900-01-01T14:07:00"/>
    <n v="62.116666666581295"/>
    <s v="NO"/>
    <s v="NO"/>
    <x v="1"/>
    <d v="1899-12-31T02:00:00"/>
    <n v="26.000000000058208"/>
    <d v="1899-12-31T02:50:00"/>
    <x v="1"/>
    <s v="NO"/>
    <d v="1900-01-02T16:07:00"/>
    <n v="88.116666666639503"/>
    <d v="1899-12-30T00:50:00"/>
    <n v="0.83333333325572312"/>
    <x v="1"/>
    <x v="0"/>
    <d v="1900-01-02T16:57:00"/>
    <n v="88.949999999895226"/>
    <d v="1899-12-30T00:00:00"/>
    <n v="0"/>
    <x v="0"/>
    <n v="1.4756944444452529"/>
    <d v="1899-12-30T01:28:33"/>
    <x v="1"/>
    <n v="55"/>
    <n v="7.5"/>
  </r>
  <r>
    <n v="262361759"/>
    <s v="MONACO MAERSK"/>
    <s v="Sihanoukville"/>
    <x v="1"/>
    <d v="2026-01-02T01:53:00"/>
    <d v="2026-01-02T02:00:00"/>
    <s v="MAERSK"/>
    <s v="APM"/>
    <s v="MRSU4616834"/>
    <s v="40HC"/>
    <x v="0"/>
    <x v="1"/>
    <d v="2026-01-04T16:00:00"/>
    <d v="2026-01-05T18:00:00"/>
    <m/>
    <x v="0"/>
    <m/>
    <x v="0"/>
    <x v="58"/>
    <d v="2026-01-05T20:00:00"/>
    <d v="2026-01-05T18:57:00"/>
    <d v="2026-01-05T20:40:00"/>
    <x v="1"/>
    <x v="0"/>
    <x v="1"/>
    <x v="0"/>
    <d v="2026-01-05T18:24:00"/>
    <x v="2"/>
    <n v="0"/>
    <x v="0"/>
    <d v="2026-01-04T16:00:00"/>
    <n v="88.516666666720994"/>
    <d v="1900-01-01T14:07:00"/>
    <n v="62.116666666581295"/>
    <s v="NO"/>
    <s v="NO"/>
    <x v="1"/>
    <d v="1899-12-31T02:00:00"/>
    <n v="26.000000000058208"/>
    <d v="1899-12-31T02:24:00"/>
    <x v="1"/>
    <s v="NO"/>
    <d v="1900-01-02T16:07:00"/>
    <n v="88.116666666639503"/>
    <d v="1899-12-30T00:24:00"/>
    <n v="0.40000000008149073"/>
    <x v="0"/>
    <x v="0"/>
    <d v="1900-01-02T16:31:00"/>
    <n v="88.516666666720994"/>
    <d v="1899-12-30T00:00:00"/>
    <n v="0"/>
    <x v="0"/>
    <n v="7.1527777778101154E-2"/>
    <d v="1899-12-30T00:04:18"/>
    <x v="1"/>
    <n v="55"/>
    <n v="7.5"/>
  </r>
  <r>
    <n v="260949604"/>
    <s v="MAERSK HANOI"/>
    <s v="Jawaharlal Nehru (Nhava Sheva)"/>
    <x v="0"/>
    <d v="2025-12-23T20:57:00"/>
    <d v="2025-12-23T20:00:00"/>
    <s v="MAERSK"/>
    <s v="APM"/>
    <s v="UETU8491140"/>
    <s v="40HC"/>
    <x v="0"/>
    <x v="0"/>
    <d v="2025-12-29T10:00:00"/>
    <d v="2026-01-07T06:00:00"/>
    <m/>
    <x v="0"/>
    <m/>
    <x v="2"/>
    <x v="59"/>
    <d v="2026-01-07T06:10:00"/>
    <m/>
    <m/>
    <x v="1"/>
    <x v="0"/>
    <x v="0"/>
    <x v="0"/>
    <d v="2026-01-07T05:40:00"/>
    <x v="4"/>
    <n v="0.94999999995343387"/>
    <x v="0"/>
    <d v="2025-12-29T10:00:00"/>
    <n v="344.71666666661622"/>
    <d v="1900-01-04T13:03:00"/>
    <n v="133.04999999993015"/>
    <s v="NO"/>
    <s v="NO"/>
    <x v="0"/>
    <d v="1900-01-07T20:00:00"/>
    <n v="212.00000000005821"/>
    <d v="1900-01-07T19:40:00"/>
    <x v="0"/>
    <s v="NO"/>
    <d v="1900-01-13T09:03:00"/>
    <n v="345.04999999998836"/>
    <d v="1899-12-30T00:00:00"/>
    <n v="0"/>
    <x v="0"/>
    <x v="0"/>
    <d v="1900-01-13T08:43:00"/>
    <n v="344.71666666661622"/>
    <d v="1899-12-30T00:00:00"/>
    <n v="0"/>
    <x v="0"/>
    <n v="0"/>
    <d v="1899-12-30T00:00:00"/>
    <x v="0"/>
    <n v="55"/>
    <n v="7.5"/>
  </r>
  <r>
    <s v="HLCUBO1251187285"/>
    <s v="MAERSK HANOI"/>
    <s v="Jawaharlal Nehru (Nhava Sheva)"/>
    <x v="0"/>
    <d v="2025-12-23T20:57:00"/>
    <d v="2025-12-23T20:00:00"/>
    <s v="HAPAG LLOYD"/>
    <s v="APM"/>
    <s v="FDCU0122056"/>
    <s v="40HC"/>
    <x v="1"/>
    <x v="0"/>
    <d v="2025-12-29T10:00:00"/>
    <d v="2026-01-07T06:00:00"/>
    <m/>
    <x v="0"/>
    <s v="TRANSPORTISTA (LM)"/>
    <x v="0"/>
    <x v="60"/>
    <d v="2026-01-07T08:30:00"/>
    <m/>
    <m/>
    <x v="1"/>
    <x v="0"/>
    <x v="0"/>
    <x v="0"/>
    <d v="2026-01-07T08:00:00"/>
    <x v="4"/>
    <n v="0.94999999995343387"/>
    <x v="0"/>
    <d v="2025-12-29T10:00:00"/>
    <n v="347.04999999987194"/>
    <d v="1900-01-04T13:03:00"/>
    <n v="133.04999999993015"/>
    <s v="NO"/>
    <s v="NO"/>
    <x v="0"/>
    <d v="1900-01-07T20:00:00"/>
    <n v="212.00000000005821"/>
    <d v="1900-01-07T22:00:00"/>
    <x v="0"/>
    <s v="NO"/>
    <d v="1900-01-13T09:03:00"/>
    <n v="345.04999999998836"/>
    <d v="1899-12-30T02:00:00"/>
    <n v="1.9999999998835847"/>
    <x v="1"/>
    <x v="1"/>
    <d v="1900-01-13T11:03:00"/>
    <n v="347.04999999987194"/>
    <d v="1899-12-30T00:00:00"/>
    <n v="0"/>
    <x v="0"/>
    <n v="0"/>
    <d v="1899-12-30T00:00:00"/>
    <x v="0"/>
    <n v="55"/>
    <n v="7.5"/>
  </r>
  <r>
    <n v="261181908"/>
    <s v="ANTONIA MAERSK"/>
    <s v="Qingdao"/>
    <x v="0"/>
    <d v="2025-12-28T05:42:00"/>
    <d v="2025-12-28T00:00:00"/>
    <s v="MAERSK"/>
    <s v="APM"/>
    <s v="MRKU5567156"/>
    <s v="40HC"/>
    <x v="0"/>
    <x v="0"/>
    <d v="2025-12-31T12:00:00"/>
    <d v="2026-01-07T06:00:00"/>
    <m/>
    <x v="0"/>
    <s v="TRANSPORTISTA (LM)"/>
    <x v="0"/>
    <x v="61"/>
    <d v="2026-01-07T09:00:00"/>
    <m/>
    <m/>
    <x v="1"/>
    <x v="0"/>
    <x v="0"/>
    <x v="0"/>
    <d v="2026-01-07T08:30:00"/>
    <x v="4"/>
    <n v="5.7000000000698492"/>
    <x v="1"/>
    <d v="2025-12-31T12:00:00"/>
    <n v="242.79999999987194"/>
    <d v="1900-01-02T06:18:00"/>
    <n v="78.299999999930151"/>
    <s v="NO"/>
    <s v="NO"/>
    <x v="0"/>
    <d v="1900-01-05T18:00:00"/>
    <n v="162"/>
    <d v="1900-01-05T20:30:00"/>
    <x v="0"/>
    <s v="NO"/>
    <d v="1900-01-09T00:18:00"/>
    <n v="240.29999999993015"/>
    <d v="1899-12-30T02:30:00"/>
    <n v="2.4999999999417923"/>
    <x v="1"/>
    <x v="1"/>
    <d v="1900-01-09T02:48:00"/>
    <n v="242.79999999987194"/>
    <d v="1899-12-30T00:00:00"/>
    <n v="0"/>
    <x v="0"/>
    <n v="0"/>
    <d v="1899-12-30T00:00:00"/>
    <x v="0"/>
    <n v="55"/>
    <n v="7.5"/>
  </r>
  <r>
    <n v="261181908"/>
    <s v="ANTONIA MAERSK"/>
    <s v="Qingdao"/>
    <x v="0"/>
    <d v="2025-12-28T05:42:00"/>
    <d v="2025-12-28T00:00:00"/>
    <s v="MAERSK"/>
    <s v="APM"/>
    <s v="BEAU6267157"/>
    <s v="40HC"/>
    <x v="0"/>
    <x v="0"/>
    <d v="2025-12-31T12:00:00"/>
    <d v="2026-01-07T06:00:00"/>
    <m/>
    <x v="0"/>
    <s v="TRANSPORTISTA (LM)"/>
    <x v="0"/>
    <x v="62"/>
    <d v="2026-01-07T14:00:00"/>
    <m/>
    <m/>
    <x v="1"/>
    <x v="0"/>
    <x v="0"/>
    <x v="0"/>
    <d v="2026-01-07T13:30:00"/>
    <x v="4"/>
    <n v="5.7000000000698492"/>
    <x v="1"/>
    <d v="2025-12-31T12:00:00"/>
    <n v="247.79999999993015"/>
    <d v="1900-01-02T06:18:00"/>
    <n v="78.299999999930151"/>
    <s v="NO"/>
    <s v="NO"/>
    <x v="0"/>
    <d v="1900-01-05T18:00:00"/>
    <n v="162"/>
    <d v="1900-01-06T01:30:00"/>
    <x v="0"/>
    <s v="NO"/>
    <d v="1900-01-09T00:18:00"/>
    <n v="240.29999999993015"/>
    <d v="1899-12-30T07:30:00"/>
    <n v="7.5"/>
    <x v="1"/>
    <x v="1"/>
    <d v="1900-01-09T07:48:00"/>
    <n v="247.79999999993015"/>
    <d v="1899-12-30T00:00:00"/>
    <n v="0"/>
    <x v="0"/>
    <n v="0"/>
    <d v="1899-12-30T00:00:00"/>
    <x v="0"/>
    <n v="55"/>
    <n v="7.5"/>
  </r>
  <r>
    <n v="260299930"/>
    <s v="ANTONIA MAERSK"/>
    <s v="Semarang"/>
    <x v="0"/>
    <d v="2025-12-28T05:42:00"/>
    <d v="2025-12-28T00:00:00"/>
    <s v="MAERSK"/>
    <s v="APM"/>
    <s v="HASU4940648"/>
    <s v="40HC"/>
    <x v="0"/>
    <x v="0"/>
    <d v="2025-12-31T12:00:00"/>
    <d v="2026-01-07T06:00:00"/>
    <m/>
    <x v="0"/>
    <m/>
    <x v="0"/>
    <x v="63"/>
    <d v="2026-01-07T07:00:00"/>
    <m/>
    <m/>
    <x v="1"/>
    <x v="0"/>
    <x v="0"/>
    <x v="0"/>
    <d v="2026-01-07T06:30:00"/>
    <x v="4"/>
    <n v="5.7000000000698492"/>
    <x v="1"/>
    <d v="2025-12-31T12:00:00"/>
    <n v="240.79999999981374"/>
    <d v="1900-01-02T06:18:00"/>
    <n v="78.299999999930151"/>
    <s v="NO"/>
    <s v="NO"/>
    <x v="0"/>
    <d v="1900-01-05T18:00:00"/>
    <n v="162"/>
    <d v="1900-01-05T18:30:00"/>
    <x v="0"/>
    <s v="NO"/>
    <d v="1900-01-09T00:18:00"/>
    <n v="240.29999999993015"/>
    <d v="1899-12-30T00:30:00"/>
    <n v="0.49999999988358468"/>
    <x v="0"/>
    <x v="0"/>
    <d v="1900-01-09T00:48:00"/>
    <n v="240.79999999981374"/>
    <d v="1899-12-30T00:00:00"/>
    <n v="0"/>
    <x v="0"/>
    <n v="0"/>
    <d v="1899-12-30T00:00:00"/>
    <x v="0"/>
    <n v="55"/>
    <n v="7.5"/>
  </r>
  <r>
    <n v="261170047"/>
    <s v="GERHARD SCHULTE"/>
    <s v="Jawaharlal Nehru (Nhava Sheva)"/>
    <x v="1"/>
    <d v="2025-12-30T19:21:00"/>
    <d v="2025-12-30T20:00:00"/>
    <s v="MAERSK"/>
    <s v="APM"/>
    <s v="TIIU5302570"/>
    <s v="40HC"/>
    <x v="0"/>
    <x v="0"/>
    <d v="2026-01-04T16:00:00"/>
    <d v="2026-01-07T06:00:00"/>
    <m/>
    <x v="0"/>
    <m/>
    <x v="2"/>
    <x v="59"/>
    <d v="2026-01-07T06:10:00"/>
    <m/>
    <m/>
    <x v="1"/>
    <x v="0"/>
    <x v="0"/>
    <x v="0"/>
    <d v="2026-01-07T05:40:00"/>
    <x v="4"/>
    <n v="0"/>
    <x v="0"/>
    <d v="2026-01-04T16:00:00"/>
    <n v="178.31666666659294"/>
    <d v="1900-01-03T20:39:00"/>
    <n v="116.64999999990687"/>
    <s v="NO"/>
    <s v="NO"/>
    <x v="0"/>
    <d v="1900-01-01T14:00:00"/>
    <n v="62.000000000058208"/>
    <d v="1900-01-01T13:40:00"/>
    <x v="3"/>
    <s v="NO"/>
    <d v="1900-01-06T10:39:00"/>
    <n v="178.64999999996508"/>
    <d v="1899-12-30T00:00:00"/>
    <n v="0"/>
    <x v="0"/>
    <x v="0"/>
    <d v="1900-01-06T10:19:00"/>
    <n v="178.31666666659294"/>
    <d v="1899-12-30T00:00:00"/>
    <n v="0"/>
    <x v="0"/>
    <n v="0"/>
    <d v="1899-12-30T00:00:00"/>
    <x v="0"/>
    <n v="55"/>
    <n v="7.5"/>
  </r>
  <r>
    <s v="HLCUBO12511ASRQ6"/>
    <s v="ALEXANDRA MAERSK"/>
    <s v="Mundra"/>
    <x v="0"/>
    <d v="2025-12-30T18:52:00"/>
    <d v="2025-12-30T20:00:00"/>
    <s v="HAPAG LLOYD"/>
    <s v="APM"/>
    <s v="SEGU4832501"/>
    <s v="40HC"/>
    <x v="1"/>
    <x v="0"/>
    <d v="2026-01-03T10:00:00"/>
    <d v="2026-01-07T08:00:00"/>
    <m/>
    <x v="0"/>
    <s v="TRANSPORTISTA (LM)"/>
    <x v="0"/>
    <x v="64"/>
    <d v="2026-01-07T12:00:00"/>
    <m/>
    <m/>
    <x v="1"/>
    <x v="0"/>
    <x v="0"/>
    <x v="0"/>
    <d v="2026-01-07T11:30:00"/>
    <x v="4"/>
    <n v="0"/>
    <x v="0"/>
    <d v="2026-01-03T10:00:00"/>
    <n v="184.63333333324408"/>
    <d v="1900-01-02T15:08:00"/>
    <n v="87.133333333244082"/>
    <s v="NO"/>
    <s v="NO"/>
    <x v="0"/>
    <d v="1900-01-02T22:00:00"/>
    <n v="94.000000000116415"/>
    <d v="1900-01-03T01:30:00"/>
    <x v="0"/>
    <s v="NO"/>
    <d v="1900-01-06T13:08:00"/>
    <n v="181.1333333333605"/>
    <d v="1899-12-30T03:30:00"/>
    <n v="3.4999999998835847"/>
    <x v="1"/>
    <x v="1"/>
    <d v="1900-01-06T16:38:00"/>
    <n v="184.63333333324408"/>
    <d v="1899-12-30T00:00:00"/>
    <n v="0"/>
    <x v="0"/>
    <n v="0"/>
    <d v="1899-12-30T00:00:00"/>
    <x v="0"/>
    <n v="55"/>
    <n v="7.5"/>
  </r>
  <r>
    <n v="260653573"/>
    <s v="MONACO MAERSK"/>
    <s v="Xiamen"/>
    <x v="1"/>
    <d v="2026-01-02T01:53:00"/>
    <d v="2026-01-02T02:00:00"/>
    <s v="MAERSK"/>
    <s v="APM"/>
    <s v="MRKU3050349"/>
    <s v="40HC"/>
    <x v="0"/>
    <x v="1"/>
    <d v="2026-01-04T16:00:00"/>
    <d v="2026-01-07T08:00:00"/>
    <m/>
    <x v="0"/>
    <m/>
    <x v="0"/>
    <x v="65"/>
    <d v="2026-01-07T08:09:00"/>
    <d v="2026-01-07T08:48:00"/>
    <d v="2026-01-07T08:37:00"/>
    <x v="1"/>
    <x v="0"/>
    <x v="1"/>
    <x v="0"/>
    <d v="2026-01-07T07:38:00"/>
    <x v="4"/>
    <n v="0"/>
    <x v="0"/>
    <d v="2026-01-04T16:00:00"/>
    <n v="125.75000000005821"/>
    <d v="1900-01-01T14:07:00"/>
    <n v="62.116666666581295"/>
    <s v="NO"/>
    <s v="NO"/>
    <x v="1"/>
    <d v="1900-01-01T16:00:00"/>
    <n v="64.000000000116415"/>
    <d v="1900-01-01T15:38:00"/>
    <x v="3"/>
    <s v="NO"/>
    <d v="1900-01-04T06:07:00"/>
    <n v="126.11666666669771"/>
    <d v="1899-12-30T00:00:00"/>
    <n v="0"/>
    <x v="0"/>
    <x v="0"/>
    <d v="1900-01-04T05:45:00"/>
    <n v="125.75000000005821"/>
    <d v="1899-12-30T00:00:00"/>
    <n v="0"/>
    <x v="0"/>
    <n v="-7.6388888919609599E-3"/>
    <n v="-3.1828703716503998E-4"/>
    <x v="2"/>
    <n v="55"/>
    <n v="7.5"/>
  </r>
  <r>
    <n v="258979050"/>
    <s v="MONACO MAERSK"/>
    <s v="Ningbo"/>
    <x v="1"/>
    <d v="2026-01-02T01:53:00"/>
    <d v="2026-01-02T02:00:00"/>
    <s v="MAERSK"/>
    <s v="APM"/>
    <s v="UETU6676231"/>
    <s v="40HC"/>
    <x v="0"/>
    <x v="1"/>
    <d v="2026-01-04T16:00:00"/>
    <d v="2026-01-07T08:00:00"/>
    <m/>
    <x v="0"/>
    <m/>
    <x v="0"/>
    <x v="66"/>
    <d v="2026-01-05T20:20:00"/>
    <d v="2026-01-05T19:38:00"/>
    <d v="2026-01-05T20:53:00"/>
    <x v="1"/>
    <x v="0"/>
    <x v="1"/>
    <x v="0"/>
    <d v="2026-01-05T19:11:00"/>
    <x v="2"/>
    <n v="0"/>
    <x v="0"/>
    <d v="2026-01-04T16:00:00"/>
    <n v="89.299999999988358"/>
    <d v="1900-01-01T14:07:00"/>
    <n v="62.116666666581295"/>
    <s v="NO"/>
    <s v="NO"/>
    <x v="1"/>
    <d v="1900-01-01T16:00:00"/>
    <n v="64.000000000116415"/>
    <d v="1899-12-31T03:11:00"/>
    <x v="1"/>
    <s v="NO"/>
    <d v="1900-01-04T06:07:00"/>
    <n v="126.11666666669771"/>
    <d v="1899-12-30T00:00:00"/>
    <n v="0"/>
    <x v="0"/>
    <x v="0"/>
    <d v="1900-01-02T17:18:00"/>
    <n v="89.299999999988358"/>
    <d v="1899-12-30T00:00:00"/>
    <n v="0"/>
    <x v="0"/>
    <n v="5.2083333328482695E-2"/>
    <d v="1899-12-30T00:03:07"/>
    <x v="1"/>
    <n v="55"/>
    <n v="7.5"/>
  </r>
  <r>
    <s v="ACOTEX102012026"/>
    <s v="RORO"/>
    <s v="Tanger"/>
    <x v="1"/>
    <d v="2026-01-05T02:00:00"/>
    <d v="2026-01-05T08:00:00"/>
    <s v="ONTIME"/>
    <s v="ROYAL RF"/>
    <s v="MTRA1134079"/>
    <s v="45 PLWD"/>
    <x v="1"/>
    <x v="5"/>
    <d v="2026-01-06T00:00:00"/>
    <d v="2026-01-07T08:00:00"/>
    <d v="2026-01-03T00:00:00"/>
    <x v="0"/>
    <m/>
    <x v="0"/>
    <x v="67"/>
    <d v="2026-01-07T08:10:00"/>
    <m/>
    <m/>
    <x v="1"/>
    <x v="0"/>
    <x v="2"/>
    <x v="1"/>
    <d v="2026-01-07T07:42:00"/>
    <x v="4"/>
    <n v="0"/>
    <x v="0"/>
    <d v="1900-01-02T00:00:00"/>
    <n v="53.699999999895226"/>
    <d v="1899-12-30T22:00:00"/>
    <n v="21.999999999941792"/>
    <s v="SI"/>
    <s v="YES"/>
    <x v="1"/>
    <d v="1899-12-31T08:00:00"/>
    <n v="32.000000000058208"/>
    <d v="1899-12-31T07:42:00"/>
    <x v="1"/>
    <s v="NO"/>
    <d v="1900-01-01T06:00:00"/>
    <n v="54"/>
    <d v="1899-12-30T00:00:00"/>
    <n v="0"/>
    <x v="0"/>
    <x v="0"/>
    <d v="1900-01-01T05:42:00"/>
    <n v="53.699999999895226"/>
    <d v="1900-01-03T07:42:00"/>
    <n v="103.69999999995343"/>
    <x v="0"/>
    <n v="0"/>
    <d v="1899-12-30T00:00:00"/>
    <x v="0"/>
    <n v="55"/>
    <n v="7.5"/>
  </r>
  <r>
    <n v="261594000"/>
    <s v="ALEXANDRA MAERSK"/>
    <s v="Karachi-Muhammad Bin Qasim"/>
    <x v="0"/>
    <d v="2025-12-30T18:52:00"/>
    <d v="2025-12-30T14:00:00"/>
    <s v="MAERSK"/>
    <s v="APM"/>
    <s v="MSKU4814530"/>
    <s v="45HC"/>
    <x v="1"/>
    <x v="3"/>
    <d v="2026-01-05T10:00:00"/>
    <d v="2026-01-07T09:00:00"/>
    <m/>
    <x v="0"/>
    <m/>
    <x v="0"/>
    <x v="68"/>
    <d v="2026-01-07T09:30:00"/>
    <m/>
    <m/>
    <x v="1"/>
    <x v="0"/>
    <x v="1"/>
    <x v="0"/>
    <d v="2026-01-07T09:02:00"/>
    <x v="4"/>
    <n v="4.8666666666395031"/>
    <x v="1"/>
    <d v="2026-01-05T10:00:00"/>
    <n v="182.16666666656965"/>
    <d v="1900-01-04T15:08:00"/>
    <n v="135.13333333324408"/>
    <s v="NO"/>
    <s v="NO"/>
    <x v="0"/>
    <d v="1899-12-31T23:00:00"/>
    <n v="47.000000000058208"/>
    <d v="1899-12-31T23:02:00"/>
    <x v="1"/>
    <s v="NO"/>
    <d v="1900-01-06T14:08:00"/>
    <n v="182.13333333330229"/>
    <d v="1899-12-30T00:02:00"/>
    <n v="3.3333333267364651E-2"/>
    <x v="0"/>
    <x v="0"/>
    <d v="1900-01-06T14:10:00"/>
    <n v="182.16666666656965"/>
    <d v="1899-12-30T00:00:00"/>
    <n v="0"/>
    <x v="0"/>
    <n v="0"/>
    <d v="1899-12-30T00:00:00"/>
    <x v="0"/>
    <n v="55"/>
    <n v="7.5"/>
  </r>
  <r>
    <n v="261594000"/>
    <s v="ALEXANDRA MAERSK"/>
    <s v="Karachi-Muhammad Bin Qasim"/>
    <x v="0"/>
    <d v="2025-12-30T18:52:00"/>
    <d v="2025-12-30T14:00:00"/>
    <s v="MAERSK"/>
    <s v="APM"/>
    <s v="MSKU4665170"/>
    <s v="45HC"/>
    <x v="1"/>
    <x v="3"/>
    <d v="2026-01-05T10:00:00"/>
    <d v="2026-01-07T09:00:00"/>
    <m/>
    <x v="0"/>
    <m/>
    <x v="0"/>
    <x v="69"/>
    <d v="2026-01-07T08:25:00"/>
    <m/>
    <m/>
    <x v="1"/>
    <x v="0"/>
    <x v="1"/>
    <x v="0"/>
    <d v="2026-01-07T08:01:00"/>
    <x v="4"/>
    <n v="4.8666666666395031"/>
    <x v="1"/>
    <d v="2026-01-05T10:00:00"/>
    <n v="181.14999999990687"/>
    <d v="1900-01-04T15:08:00"/>
    <n v="135.13333333324408"/>
    <s v="NO"/>
    <s v="NO"/>
    <x v="0"/>
    <d v="1899-12-31T23:00:00"/>
    <n v="47.000000000058208"/>
    <d v="1899-12-31T22:01:00"/>
    <x v="1"/>
    <s v="NO"/>
    <d v="1900-01-06T14:08:00"/>
    <n v="182.13333333330229"/>
    <d v="1899-12-30T00:00:00"/>
    <n v="0"/>
    <x v="0"/>
    <x v="0"/>
    <d v="1900-01-06T13:09:00"/>
    <n v="181.14999999990687"/>
    <d v="1899-12-30T00:00:00"/>
    <n v="0"/>
    <x v="0"/>
    <n v="0"/>
    <d v="1899-12-30T00:00:00"/>
    <x v="0"/>
    <n v="55"/>
    <n v="7.5"/>
  </r>
  <r>
    <n v="261713990"/>
    <s v="EVELYN MAERSK"/>
    <s v="Chittagong"/>
    <x v="0"/>
    <d v="2026-01-03T17:03:00"/>
    <d v="2026-01-03T20:00:00"/>
    <s v="MAERSK"/>
    <s v="APM"/>
    <s v="TCNU5941782"/>
    <s v="40HC"/>
    <x v="1"/>
    <x v="3"/>
    <d v="2026-01-06T10:00:00"/>
    <d v="2026-01-07T09:00:00"/>
    <m/>
    <x v="0"/>
    <m/>
    <x v="0"/>
    <x v="70"/>
    <d v="2026-01-07T09:15:00"/>
    <m/>
    <m/>
    <x v="1"/>
    <x v="0"/>
    <x v="1"/>
    <x v="0"/>
    <d v="2026-01-07T08:55:00"/>
    <x v="4"/>
    <n v="0"/>
    <x v="0"/>
    <d v="2026-01-06T10:00:00"/>
    <n v="87.866666666697711"/>
    <d v="1900-01-01T16:57:00"/>
    <n v="64.949999999895226"/>
    <s v="NO"/>
    <s v="NO"/>
    <x v="1"/>
    <d v="1899-12-30T23:00:00"/>
    <n v="23.000000000058208"/>
    <d v="1899-12-30T22:55:00"/>
    <x v="2"/>
    <s v="SI"/>
    <d v="1900-01-02T15:57:00"/>
    <n v="87.949999999953434"/>
    <d v="1899-12-30T00:00:00"/>
    <n v="0"/>
    <x v="0"/>
    <x v="0"/>
    <d v="1900-01-02T15:52:00"/>
    <n v="87.866666666697711"/>
    <d v="1899-12-30T00:00:00"/>
    <n v="0"/>
    <x v="0"/>
    <n v="0"/>
    <d v="1899-12-30T00:00:00"/>
    <x v="0"/>
    <n v="55"/>
    <n v="7.5"/>
  </r>
  <r>
    <n v="261751716"/>
    <s v="GERHARD SCHULTE"/>
    <s v="Karachi-Muhammad Bin Qasim"/>
    <x v="1"/>
    <d v="2025-12-30T19:21:00"/>
    <d v="2025-12-30T20:00:00"/>
    <s v="MAERSK"/>
    <s v="APM"/>
    <s v="MRKU2392795"/>
    <s v="40HC"/>
    <x v="0"/>
    <x v="1"/>
    <d v="2026-01-04T16:00:00"/>
    <d v="2026-01-07T10:00:00"/>
    <m/>
    <x v="0"/>
    <m/>
    <x v="0"/>
    <x v="71"/>
    <d v="2026-01-07T11:30:00"/>
    <d v="2026-01-07T10:30:00"/>
    <d v="2026-01-07T12:00:00"/>
    <x v="1"/>
    <x v="0"/>
    <x v="1"/>
    <x v="0"/>
    <d v="2026-01-07T09:52:00"/>
    <x v="4"/>
    <n v="0"/>
    <x v="0"/>
    <d v="2026-01-04T16:00:00"/>
    <n v="182.51666666666279"/>
    <d v="1900-01-03T20:39:00"/>
    <n v="116.64999999990687"/>
    <s v="NO"/>
    <s v="NO"/>
    <x v="0"/>
    <d v="1900-01-01T18:00:00"/>
    <n v="66"/>
    <d v="1900-01-01T17:52:00"/>
    <x v="3"/>
    <s v="NO"/>
    <d v="1900-01-06T14:39:00"/>
    <n v="182.64999999990687"/>
    <d v="1899-12-30T00:00:00"/>
    <n v="0"/>
    <x v="0"/>
    <x v="0"/>
    <d v="1900-01-06T14:31:00"/>
    <n v="182.51666666666279"/>
    <d v="1899-12-30T00:00:00"/>
    <n v="0"/>
    <x v="0"/>
    <n v="6.25E-2"/>
    <d v="1899-12-30T00:03:45"/>
    <x v="1"/>
    <n v="55"/>
    <n v="7.5"/>
  </r>
  <r>
    <n v="261752250"/>
    <s v="GERHARD SCHULTE"/>
    <s v="Karachi-Muhammad Bin Qasim"/>
    <x v="1"/>
    <d v="2025-12-30T19:21:00"/>
    <d v="2025-12-30T20:00:00"/>
    <s v="MAERSK"/>
    <s v="APM"/>
    <s v="MRKU3669987"/>
    <s v="40HC"/>
    <x v="0"/>
    <x v="1"/>
    <d v="2026-01-04T16:00:00"/>
    <d v="2026-01-07T10:00:00"/>
    <m/>
    <x v="0"/>
    <m/>
    <x v="0"/>
    <x v="72"/>
    <d v="2026-01-07T10:36:00"/>
    <d v="2026-01-07T10:10:00"/>
    <d v="2026-01-07T11:10:00"/>
    <x v="1"/>
    <x v="0"/>
    <x v="1"/>
    <x v="0"/>
    <d v="2026-01-07T09:27:00"/>
    <x v="4"/>
    <n v="0"/>
    <x v="0"/>
    <d v="2026-01-04T16:00:00"/>
    <n v="182.10000000003492"/>
    <d v="1900-01-03T20:39:00"/>
    <n v="116.64999999990687"/>
    <s v="NO"/>
    <s v="NO"/>
    <x v="0"/>
    <d v="1900-01-01T18:00:00"/>
    <n v="66"/>
    <d v="1900-01-01T17:27:00"/>
    <x v="3"/>
    <s v="NO"/>
    <d v="1900-01-06T14:39:00"/>
    <n v="182.64999999990687"/>
    <d v="1899-12-30T00:00:00"/>
    <n v="0"/>
    <x v="0"/>
    <x v="0"/>
    <d v="1900-01-06T14:06:00"/>
    <n v="182.10000000003492"/>
    <d v="1899-12-30T00:00:00"/>
    <n v="0"/>
    <x v="0"/>
    <n v="4.1666666671517305E-2"/>
    <d v="1899-12-30T00:02:30"/>
    <x v="1"/>
    <n v="55"/>
    <n v="7.5"/>
  </r>
  <r>
    <n v="261756465"/>
    <s v="MAERSK SALALAH"/>
    <s v="Chittagong"/>
    <x v="1"/>
    <d v="2026-01-04T19:32:00"/>
    <d v="2026-01-04T20:00:00"/>
    <s v="MAERSK"/>
    <s v="APM"/>
    <s v="MRKU3975837"/>
    <s v="40HC"/>
    <x v="1"/>
    <x v="0"/>
    <d v="2026-01-06T16:00:00"/>
    <d v="2026-01-07T10:00:00"/>
    <m/>
    <x v="0"/>
    <s v="TRANSPORTISTA (LM)"/>
    <x v="0"/>
    <x v="73"/>
    <d v="2026-01-07T11:20:00"/>
    <m/>
    <m/>
    <x v="1"/>
    <x v="0"/>
    <x v="0"/>
    <x v="0"/>
    <d v="2026-01-07T10:50:00"/>
    <x v="4"/>
    <n v="0"/>
    <x v="0"/>
    <d v="2026-01-06T16:00:00"/>
    <n v="63.299999999930151"/>
    <d v="1899-12-31T20:28:00"/>
    <n v="44.466666666674428"/>
    <s v="NO"/>
    <s v="YES"/>
    <x v="1"/>
    <d v="1899-12-30T18:00:00"/>
    <n v="18"/>
    <d v="1899-12-30T18:50:00"/>
    <x v="2"/>
    <s v="SI"/>
    <d v="1900-01-01T14:28:00"/>
    <n v="62.466666666674428"/>
    <d v="1899-12-30T00:50:00"/>
    <n v="0.83333333325572312"/>
    <x v="1"/>
    <x v="0"/>
    <d v="1900-01-01T15:18:00"/>
    <n v="63.299999999930151"/>
    <d v="1899-12-30T00:00:00"/>
    <n v="0"/>
    <x v="0"/>
    <n v="0"/>
    <d v="1899-12-30T00:00:00"/>
    <x v="0"/>
    <n v="55"/>
    <n v="7.5"/>
  </r>
  <r>
    <s v="HLCUBO12511AXEL1"/>
    <s v="ALEXANDRA MAERSK"/>
    <s v="Jawaharlal Nehru (Nhava Sheva)"/>
    <x v="0"/>
    <d v="2025-12-30T18:52:00"/>
    <d v="2025-12-30T20:00:00"/>
    <s v="HAPAG LLOYD"/>
    <s v="APM"/>
    <s v="FDCU0133370"/>
    <s v="40HC"/>
    <x v="1"/>
    <x v="0"/>
    <d v="2026-01-03T10:00:00"/>
    <d v="2026-01-07T12:00:00"/>
    <m/>
    <x v="0"/>
    <s v="TRANSPORTISTA (LM)"/>
    <x v="0"/>
    <x v="74"/>
    <d v="2026-01-07T17:00:00"/>
    <m/>
    <m/>
    <x v="1"/>
    <x v="0"/>
    <x v="0"/>
    <x v="0"/>
    <d v="2026-01-07T16:30:00"/>
    <x v="4"/>
    <n v="0"/>
    <x v="0"/>
    <d v="2026-01-03T10:00:00"/>
    <n v="189.63333333330229"/>
    <d v="1900-01-02T15:08:00"/>
    <n v="87.133333333244082"/>
    <s v="NO"/>
    <s v="NO"/>
    <x v="0"/>
    <d v="1900-01-03T02:00:00"/>
    <n v="98.000000000058208"/>
    <d v="1900-01-03T06:30:00"/>
    <x v="0"/>
    <s v="NO"/>
    <d v="1900-01-06T17:08:00"/>
    <n v="185.13333333330229"/>
    <d v="1899-12-30T04:30:00"/>
    <n v="4.5"/>
    <x v="1"/>
    <x v="1"/>
    <d v="1900-01-06T21:38:00"/>
    <n v="189.63333333330229"/>
    <d v="1899-12-30T00:00:00"/>
    <n v="0"/>
    <x v="0"/>
    <n v="0"/>
    <d v="1899-12-30T00:00:00"/>
    <x v="0"/>
    <n v="55"/>
    <n v="7.5"/>
  </r>
  <r>
    <s v="HLCUBO12511AXEL1"/>
    <s v="ALEXANDRA MAERSK"/>
    <s v="Jawaharlal Nehru (Nhava Sheva)"/>
    <x v="0"/>
    <d v="2025-12-30T18:52:00"/>
    <d v="2025-12-30T20:00:00"/>
    <s v="HAPAG LLOYD"/>
    <s v="APM"/>
    <s v="FANU1241971"/>
    <s v="40HC"/>
    <x v="1"/>
    <x v="0"/>
    <d v="2026-01-03T10:00:00"/>
    <d v="2026-01-07T12:00:00"/>
    <m/>
    <x v="0"/>
    <s v="TRANSPORTISTA (LM)"/>
    <x v="0"/>
    <x v="75"/>
    <d v="2026-01-07T16:30:00"/>
    <m/>
    <m/>
    <x v="1"/>
    <x v="0"/>
    <x v="0"/>
    <x v="0"/>
    <d v="2026-01-07T16:00:00"/>
    <x v="4"/>
    <n v="0"/>
    <x v="0"/>
    <d v="2026-01-03T10:00:00"/>
    <n v="189.13333333324408"/>
    <d v="1900-01-02T15:08:00"/>
    <n v="87.133333333244082"/>
    <s v="NO"/>
    <s v="NO"/>
    <x v="0"/>
    <d v="1900-01-03T02:00:00"/>
    <n v="98.000000000058208"/>
    <d v="1900-01-03T06:00:00"/>
    <x v="0"/>
    <s v="NO"/>
    <d v="1900-01-06T17:08:00"/>
    <n v="185.13333333330229"/>
    <d v="1899-12-30T04:00:00"/>
    <n v="3.9999999999417923"/>
    <x v="1"/>
    <x v="1"/>
    <d v="1900-01-06T21:08:00"/>
    <n v="189.13333333324408"/>
    <d v="1899-12-30T00:00:00"/>
    <n v="0"/>
    <x v="0"/>
    <n v="0"/>
    <d v="1899-12-30T00:00:00"/>
    <x v="0"/>
    <n v="55"/>
    <n v="7.5"/>
  </r>
  <r>
    <n v="261752250"/>
    <s v="GERHARD SCHULTE"/>
    <s v="Karachi-Muhammad Bin Qasim"/>
    <x v="1"/>
    <d v="2025-12-30T19:21:00"/>
    <d v="2025-12-30T20:00:00"/>
    <s v="MAERSK"/>
    <s v="APM"/>
    <s v="MRKU4042815"/>
    <s v="40HC"/>
    <x v="0"/>
    <x v="1"/>
    <d v="2026-01-04T16:00:00"/>
    <d v="2026-01-07T12:00:00"/>
    <m/>
    <x v="0"/>
    <m/>
    <x v="0"/>
    <x v="76"/>
    <d v="2026-01-07T14:50:00"/>
    <d v="2026-01-07T12:51:00"/>
    <d v="2026-01-07T15:20:00"/>
    <x v="1"/>
    <x v="0"/>
    <x v="1"/>
    <x v="0"/>
    <d v="2026-01-07T12:27:00"/>
    <x v="4"/>
    <n v="0"/>
    <x v="0"/>
    <d v="2026-01-04T16:00:00"/>
    <n v="185.10000000003492"/>
    <d v="1900-01-03T20:39:00"/>
    <n v="116.64999999990687"/>
    <s v="NO"/>
    <s v="NO"/>
    <x v="0"/>
    <d v="1900-01-01T20:00:00"/>
    <n v="68.000000000058208"/>
    <d v="1900-01-01T20:27:00"/>
    <x v="3"/>
    <s v="NO"/>
    <d v="1900-01-06T16:39:00"/>
    <n v="184.64999999996508"/>
    <d v="1899-12-30T00:27:00"/>
    <n v="0.45000000006984919"/>
    <x v="0"/>
    <x v="0"/>
    <d v="1900-01-06T17:06:00"/>
    <n v="185.10000000003492"/>
    <d v="1899-12-30T00:00:00"/>
    <n v="0"/>
    <x v="0"/>
    <n v="0.10347222222480923"/>
    <d v="1899-12-30T00:06:13"/>
    <x v="1"/>
    <n v="55"/>
    <n v="7.5"/>
  </r>
  <r>
    <n v="261752250"/>
    <s v="GERHARD SCHULTE"/>
    <s v="Karachi-Muhammad Bin Qasim"/>
    <x v="1"/>
    <d v="2025-12-30T19:21:00"/>
    <d v="2025-12-30T20:00:00"/>
    <s v="MAERSK"/>
    <s v="APM"/>
    <s v="MSKU0323502"/>
    <s v="40HC"/>
    <x v="0"/>
    <x v="1"/>
    <d v="2026-01-04T16:00:00"/>
    <d v="2026-01-07T12:00:00"/>
    <m/>
    <x v="0"/>
    <m/>
    <x v="0"/>
    <x v="64"/>
    <d v="2026-01-07T12:10:00"/>
    <d v="2026-01-07T11:49:00"/>
    <d v="2026-01-07T12:40:00"/>
    <x v="1"/>
    <x v="0"/>
    <x v="1"/>
    <x v="0"/>
    <d v="2026-01-07T11:30:00"/>
    <x v="4"/>
    <n v="0"/>
    <x v="0"/>
    <d v="2026-01-04T16:00:00"/>
    <n v="184.14999999990687"/>
    <d v="1900-01-03T20:39:00"/>
    <n v="116.64999999990687"/>
    <s v="NO"/>
    <s v="NO"/>
    <x v="0"/>
    <d v="1900-01-01T20:00:00"/>
    <n v="68.000000000058208"/>
    <d v="1900-01-01T19:30:00"/>
    <x v="3"/>
    <s v="NO"/>
    <d v="1900-01-06T16:39:00"/>
    <n v="184.64999999996508"/>
    <d v="1899-12-30T00:00:00"/>
    <n v="0"/>
    <x v="0"/>
    <x v="0"/>
    <d v="1900-01-06T16:09:00"/>
    <n v="184.14999999990687"/>
    <d v="1899-12-30T00:00:00"/>
    <n v="0"/>
    <x v="0"/>
    <n v="3.5416666672972497E-2"/>
    <d v="1899-12-30T00:02:08"/>
    <x v="1"/>
    <n v="55"/>
    <n v="7.5"/>
  </r>
  <r>
    <s v="HLCUSZX2511BJUI5"/>
    <s v="ANTONIA MAERSK"/>
    <s v="Yantian"/>
    <x v="0"/>
    <d v="2025-12-28T05:42:00"/>
    <d v="2025-12-28T00:00:00"/>
    <s v="HAPAG LLOYD"/>
    <s v="APM"/>
    <s v="FANU1088219"/>
    <s v="40HC"/>
    <x v="1"/>
    <x v="0"/>
    <d v="2025-12-31T12:00:00"/>
    <d v="2026-01-07T14:00:00"/>
    <m/>
    <x v="0"/>
    <s v="TRANSPORTISTA (LM)"/>
    <x v="0"/>
    <x v="77"/>
    <d v="2026-01-07T16:02:00"/>
    <m/>
    <m/>
    <x v="1"/>
    <x v="0"/>
    <x v="0"/>
    <x v="0"/>
    <d v="2026-01-07T15:32:00"/>
    <x v="4"/>
    <n v="5.7000000000698492"/>
    <x v="1"/>
    <d v="2025-12-31T12:00:00"/>
    <n v="249.83333333325572"/>
    <d v="1900-01-02T06:18:00"/>
    <n v="78.299999999930151"/>
    <s v="NO"/>
    <s v="NO"/>
    <x v="0"/>
    <d v="1900-01-06T02:00:00"/>
    <n v="170.00000000005821"/>
    <d v="1900-01-06T03:32:00"/>
    <x v="0"/>
    <s v="NO"/>
    <d v="1900-01-09T08:18:00"/>
    <n v="248.29999999998836"/>
    <d v="1899-12-30T01:32:00"/>
    <n v="1.5333333332673647"/>
    <x v="1"/>
    <x v="1"/>
    <d v="1900-01-09T09:50:00"/>
    <n v="249.83333333325572"/>
    <d v="1899-12-30T00:00:00"/>
    <n v="0"/>
    <x v="0"/>
    <n v="0"/>
    <d v="1899-12-30T00:00:00"/>
    <x v="0"/>
    <n v="55"/>
    <n v="7.5"/>
  </r>
  <r>
    <n v="261752250"/>
    <s v="GERHARD SCHULTE"/>
    <s v="Karachi-Muhammad Bin Qasim"/>
    <x v="1"/>
    <d v="2025-12-30T19:21:00"/>
    <d v="2025-12-30T20:00:00"/>
    <s v="MAERSK"/>
    <s v="APM"/>
    <s v="TCKU6002172"/>
    <s v="40HC"/>
    <x v="0"/>
    <x v="1"/>
    <d v="2026-01-04T16:00:00"/>
    <d v="2026-01-07T14:00:00"/>
    <m/>
    <x v="0"/>
    <m/>
    <x v="0"/>
    <x v="78"/>
    <d v="2026-01-07T14:00:00"/>
    <d v="2026-01-07T14:36:00"/>
    <d v="2026-01-07T14:30:00"/>
    <x v="1"/>
    <x v="0"/>
    <x v="1"/>
    <x v="0"/>
    <d v="2026-01-07T12:48:00"/>
    <x v="4"/>
    <n v="0"/>
    <x v="0"/>
    <d v="2026-01-04T16:00:00"/>
    <n v="185.44999999995343"/>
    <d v="1900-01-03T20:39:00"/>
    <n v="116.64999999990687"/>
    <s v="NO"/>
    <s v="NO"/>
    <x v="0"/>
    <d v="1900-01-01T22:00:00"/>
    <n v="70.000000000116415"/>
    <d v="1900-01-01T20:48:00"/>
    <x v="3"/>
    <s v="NO"/>
    <d v="1900-01-06T18:39:00"/>
    <n v="186.65000000002328"/>
    <d v="1899-12-30T00:00:00"/>
    <n v="0"/>
    <x v="0"/>
    <x v="0"/>
    <d v="1900-01-06T17:27:00"/>
    <n v="185.44999999995343"/>
    <d v="1899-12-30T00:00:00"/>
    <n v="0"/>
    <x v="0"/>
    <n v="-4.166666665696539E-3"/>
    <n v="-1.7361111107068913E-4"/>
    <x v="2"/>
    <n v="55"/>
    <n v="7.5"/>
  </r>
  <r>
    <n v="262074395"/>
    <s v="MAERSK SALALAH"/>
    <s v="Chittagong"/>
    <x v="1"/>
    <d v="2026-01-04T19:32:00"/>
    <d v="2026-01-04T20:00:00"/>
    <s v="MAERSK"/>
    <s v="APM"/>
    <s v="MRSU3928186"/>
    <s v="40HC"/>
    <x v="1"/>
    <x v="1"/>
    <d v="2026-01-06T16:00:00"/>
    <d v="2026-01-07T14:00:00"/>
    <m/>
    <x v="0"/>
    <m/>
    <x v="0"/>
    <x v="79"/>
    <d v="2026-01-07T14:55:00"/>
    <m/>
    <m/>
    <x v="1"/>
    <x v="0"/>
    <x v="1"/>
    <x v="0"/>
    <d v="2026-01-07T13:56:00"/>
    <x v="4"/>
    <n v="0"/>
    <x v="0"/>
    <d v="2026-01-06T16:00:00"/>
    <n v="66.400000000081491"/>
    <d v="1899-12-31T20:28:00"/>
    <n v="44.466666666674428"/>
    <s v="NO"/>
    <s v="YES"/>
    <x v="1"/>
    <d v="1899-12-30T22:00:00"/>
    <n v="22.000000000116415"/>
    <d v="1899-12-30T21:56:00"/>
    <x v="2"/>
    <s v="SI"/>
    <d v="1900-01-01T18:28:00"/>
    <n v="66.466666666790843"/>
    <d v="1899-12-30T00:00:00"/>
    <n v="0"/>
    <x v="0"/>
    <x v="0"/>
    <d v="1900-01-01T18:24:00"/>
    <n v="66.400000000081491"/>
    <d v="1899-12-30T00:00:00"/>
    <n v="0"/>
    <x v="0"/>
    <n v="0"/>
    <d v="1899-12-30T00:00:00"/>
    <x v="3"/>
    <n v="55"/>
    <n v="7.5"/>
  </r>
  <r>
    <n v="261713990"/>
    <s v="EVELYN MAERSK"/>
    <s v="Chittagong"/>
    <x v="0"/>
    <d v="2026-01-03T17:03:00"/>
    <d v="2026-01-03T20:00:00"/>
    <s v="MAERSK"/>
    <s v="APM"/>
    <s v="MRKU3616863"/>
    <s v="40HC"/>
    <x v="1"/>
    <x v="3"/>
    <d v="2026-01-06T10:00:00"/>
    <d v="2026-01-07T15:00:00"/>
    <m/>
    <x v="0"/>
    <s v="TRANSPORTISTA (LM)"/>
    <x v="0"/>
    <x v="80"/>
    <d v="2026-01-07T16:30:00"/>
    <m/>
    <m/>
    <x v="1"/>
    <x v="0"/>
    <x v="1"/>
    <x v="0"/>
    <d v="2026-01-07T15:54:00"/>
    <x v="4"/>
    <n v="0"/>
    <x v="0"/>
    <d v="2026-01-06T10:00:00"/>
    <n v="94.849999999918509"/>
    <d v="1900-01-01T16:57:00"/>
    <n v="64.949999999895226"/>
    <s v="NO"/>
    <s v="NO"/>
    <x v="1"/>
    <d v="1899-12-31T05:00:00"/>
    <n v="29.000000000058208"/>
    <d v="1899-12-31T05:54:00"/>
    <x v="1"/>
    <s v="NO"/>
    <d v="1900-01-02T21:57:00"/>
    <n v="93.949999999953434"/>
    <d v="1899-12-30T00:54:00"/>
    <n v="0.8999999999650754"/>
    <x v="1"/>
    <x v="0"/>
    <d v="1900-01-02T22:51:00"/>
    <n v="94.849999999918509"/>
    <d v="1899-12-30T00:00:00"/>
    <n v="0"/>
    <x v="0"/>
    <n v="0"/>
    <d v="1899-12-30T00:00:00"/>
    <x v="0"/>
    <n v="55"/>
    <n v="7.5"/>
  </r>
  <r>
    <n v="261714047"/>
    <s v="EVELYN MAERSK"/>
    <s v="Chittagong"/>
    <x v="0"/>
    <d v="2026-01-03T17:03:00"/>
    <d v="2026-01-03T20:00:00"/>
    <s v="MAERSK"/>
    <s v="APM"/>
    <s v="MRKU2647350"/>
    <s v="40HC"/>
    <x v="1"/>
    <x v="3"/>
    <d v="2026-01-06T10:00:00"/>
    <d v="2026-01-07T15:00:00"/>
    <m/>
    <x v="0"/>
    <m/>
    <x v="0"/>
    <x v="81"/>
    <d v="2026-01-07T15:30:00"/>
    <m/>
    <m/>
    <x v="1"/>
    <x v="0"/>
    <x v="1"/>
    <x v="0"/>
    <d v="2026-01-07T13:49:00"/>
    <x v="4"/>
    <n v="0"/>
    <x v="0"/>
    <d v="2026-01-06T10:00:00"/>
    <n v="92.766666666604578"/>
    <d v="1900-01-01T16:57:00"/>
    <n v="64.949999999895226"/>
    <s v="NO"/>
    <s v="NO"/>
    <x v="1"/>
    <d v="1899-12-31T05:00:00"/>
    <n v="29.000000000058208"/>
    <d v="1899-12-31T03:49:00"/>
    <x v="1"/>
    <s v="NO"/>
    <d v="1900-01-02T21:57:00"/>
    <n v="93.949999999953434"/>
    <d v="1899-12-30T00:00:00"/>
    <n v="0"/>
    <x v="0"/>
    <x v="0"/>
    <d v="1900-01-02T20:46:00"/>
    <n v="92.766666666604578"/>
    <d v="1899-12-30T00:00:00"/>
    <n v="0"/>
    <x v="0"/>
    <n v="0"/>
    <d v="1899-12-30T00:00:00"/>
    <x v="0"/>
    <n v="55"/>
    <n v="7.5"/>
  </r>
  <r>
    <n v="261714047"/>
    <s v="EVELYN MAERSK"/>
    <s v="Chittagong"/>
    <x v="0"/>
    <d v="2026-01-03T17:03:00"/>
    <d v="2026-01-03T20:00:00"/>
    <s v="MAERSK"/>
    <s v="APM"/>
    <s v="MRKU3524849"/>
    <s v="40HC"/>
    <x v="1"/>
    <x v="3"/>
    <d v="2026-01-06T10:00:00"/>
    <d v="2026-01-07T15:00:00"/>
    <m/>
    <x v="0"/>
    <s v="TRANSPORTISTA (LM)"/>
    <x v="0"/>
    <x v="82"/>
    <d v="2026-01-07T17:30:00"/>
    <m/>
    <m/>
    <x v="1"/>
    <x v="0"/>
    <x v="1"/>
    <x v="0"/>
    <d v="2026-01-07T15:30:00"/>
    <x v="4"/>
    <n v="0"/>
    <x v="0"/>
    <d v="2026-01-06T10:00:00"/>
    <n v="94.450000000011642"/>
    <d v="1900-01-01T16:57:00"/>
    <n v="64.949999999895226"/>
    <s v="NO"/>
    <s v="NO"/>
    <x v="1"/>
    <d v="1899-12-31T05:00:00"/>
    <n v="29.000000000058208"/>
    <d v="1899-12-31T05:30:00"/>
    <x v="1"/>
    <s v="NO"/>
    <d v="1900-01-02T21:57:00"/>
    <n v="93.949999999953434"/>
    <d v="1899-12-30T00:30:00"/>
    <n v="0.50000000005820766"/>
    <x v="1"/>
    <x v="0"/>
    <d v="1900-01-02T22:27:00"/>
    <n v="94.450000000011642"/>
    <d v="1899-12-30T00:00:00"/>
    <n v="0"/>
    <x v="0"/>
    <n v="0"/>
    <d v="1899-12-30T00:00:00"/>
    <x v="0"/>
    <n v="55"/>
    <n v="7.5"/>
  </r>
  <r>
    <n v="262040694"/>
    <s v="MAERSK SALALAH"/>
    <s v="Chittagong"/>
    <x v="1"/>
    <d v="2026-01-04T19:32:00"/>
    <d v="2026-01-04T20:00:00"/>
    <s v="MAERSK"/>
    <s v="APM"/>
    <s v="MRKU3307782"/>
    <s v="40HC"/>
    <x v="1"/>
    <x v="1"/>
    <d v="2026-01-06T16:00:00"/>
    <d v="2026-01-07T15:00:00"/>
    <m/>
    <x v="0"/>
    <m/>
    <x v="0"/>
    <x v="83"/>
    <d v="2026-01-07T16:10:00"/>
    <m/>
    <m/>
    <x v="1"/>
    <x v="0"/>
    <x v="1"/>
    <x v="0"/>
    <d v="2026-01-07T15:28:00"/>
    <x v="4"/>
    <n v="0"/>
    <x v="0"/>
    <d v="2026-01-06T16:00:00"/>
    <n v="67.933333333348855"/>
    <d v="1899-12-31T20:28:00"/>
    <n v="44.466666666674428"/>
    <s v="NO"/>
    <s v="YES"/>
    <x v="1"/>
    <d v="1899-12-30T23:00:00"/>
    <n v="23.000000000058208"/>
    <d v="1899-12-30T23:28:00"/>
    <x v="2"/>
    <s v="SI"/>
    <d v="1900-01-01T19:28:00"/>
    <n v="67.466666666732635"/>
    <d v="1899-12-30T00:28:00"/>
    <n v="0.46666666661622003"/>
    <x v="0"/>
    <x v="0"/>
    <d v="1900-01-01T19:56:00"/>
    <n v="67.933333333348855"/>
    <d v="1899-12-30T00:00:00"/>
    <n v="0"/>
    <x v="0"/>
    <n v="0"/>
    <d v="1899-12-30T00:00:00"/>
    <x v="3"/>
    <n v="55"/>
    <n v="7.5"/>
  </r>
  <r>
    <s v="HLCUBO12511AXEL1"/>
    <s v="ALEXANDRA MAERSK"/>
    <s v="Jawaharlal Nehru (Nhava Sheva)"/>
    <x v="0"/>
    <d v="2025-12-30T18:52:00"/>
    <d v="2025-12-30T20:00:00"/>
    <s v="HAPAG LLOYD"/>
    <s v="APM"/>
    <s v="BMOU6700810"/>
    <s v="40HC"/>
    <x v="1"/>
    <x v="0"/>
    <d v="2026-01-03T10:00:00"/>
    <d v="2026-01-07T16:00:00"/>
    <m/>
    <x v="0"/>
    <s v="TRANSPORTISTA (LM)"/>
    <x v="0"/>
    <x v="84"/>
    <d v="2026-01-07T17:40:00"/>
    <m/>
    <m/>
    <x v="1"/>
    <x v="0"/>
    <x v="0"/>
    <x v="0"/>
    <d v="2026-01-07T17:10:00"/>
    <x v="4"/>
    <n v="0"/>
    <x v="0"/>
    <d v="2026-01-03T10:00:00"/>
    <n v="190.29999999987194"/>
    <d v="1900-01-02T15:08:00"/>
    <n v="87.133333333244082"/>
    <s v="NO"/>
    <s v="NO"/>
    <x v="0"/>
    <d v="1900-01-03T06:00:00"/>
    <n v="102"/>
    <d v="1900-01-03T07:10:00"/>
    <x v="0"/>
    <s v="NO"/>
    <d v="1900-01-06T21:08:00"/>
    <n v="189.13333333324408"/>
    <d v="1899-12-30T01:10:00"/>
    <n v="1.1666666666278616"/>
    <x v="1"/>
    <x v="1"/>
    <d v="1900-01-06T22:18:00"/>
    <n v="190.29999999987194"/>
    <d v="1899-12-30T00:00:00"/>
    <n v="0"/>
    <x v="0"/>
    <n v="0"/>
    <d v="1899-12-30T00:00:00"/>
    <x v="0"/>
    <n v="55"/>
    <n v="7.5"/>
  </r>
  <r>
    <s v="HLCUBO12511AXEL1"/>
    <s v="ALEXANDRA MAERSK"/>
    <s v="Jawaharlal Nehru (Nhava Sheva)"/>
    <x v="0"/>
    <d v="2025-12-30T18:52:00"/>
    <d v="2025-12-30T20:00:00"/>
    <s v="HAPAG LLOYD"/>
    <s v="APM"/>
    <s v="HPCU4871720"/>
    <s v="40HC"/>
    <x v="1"/>
    <x v="0"/>
    <d v="2026-01-03T10:00:00"/>
    <d v="2026-01-07T16:00:00"/>
    <m/>
    <x v="0"/>
    <s v="TRANSPORTISTA (LM)"/>
    <x v="0"/>
    <x v="85"/>
    <d v="2026-01-08T06:10:00"/>
    <m/>
    <m/>
    <x v="1"/>
    <x v="0"/>
    <x v="0"/>
    <x v="0"/>
    <d v="2026-01-08T05:40:00"/>
    <x v="5"/>
    <n v="0"/>
    <x v="0"/>
    <d v="2026-01-03T10:00:00"/>
    <n v="202.79999999993015"/>
    <d v="1900-01-02T15:08:00"/>
    <n v="87.133333333244082"/>
    <s v="NO"/>
    <s v="NO"/>
    <x v="0"/>
    <d v="1900-01-03T06:00:00"/>
    <n v="102"/>
    <d v="1900-01-03T19:40:00"/>
    <x v="0"/>
    <s v="NO"/>
    <d v="1900-01-06T21:08:00"/>
    <n v="189.13333333324408"/>
    <d v="1899-12-30T13:40:00"/>
    <n v="13.666666666686069"/>
    <x v="1"/>
    <x v="1"/>
    <d v="1900-01-07T10:48:00"/>
    <n v="202.79999999993015"/>
    <d v="1899-12-30T00:00:00"/>
    <n v="0"/>
    <x v="0"/>
    <n v="0"/>
    <d v="1899-12-30T00:00:00"/>
    <x v="0"/>
    <n v="55"/>
    <n v="7.5"/>
  </r>
  <r>
    <s v="HLCUDA1251131107"/>
    <s v="MAERSK SALALAH"/>
    <s v="Chittagong"/>
    <x v="1"/>
    <d v="2026-01-04T19:32:00"/>
    <d v="2026-01-04T20:00:00"/>
    <s v="HAPAG LLOYD"/>
    <s v="APM"/>
    <s v="HLXU8475745"/>
    <s v="40HC"/>
    <x v="0"/>
    <x v="1"/>
    <d v="2026-01-06T16:00:00"/>
    <d v="2026-01-07T16:00:00"/>
    <m/>
    <x v="0"/>
    <s v="SUBIDA TREN/DUO/PLAT"/>
    <x v="0"/>
    <x v="86"/>
    <d v="2026-01-08T11:45:00"/>
    <d v="2026-01-07T18:04:00"/>
    <d v="2026-01-08T12:13:00"/>
    <x v="1"/>
    <x v="0"/>
    <x v="1"/>
    <x v="0"/>
    <d v="2026-01-07T17:29:00"/>
    <x v="5"/>
    <n v="0"/>
    <x v="0"/>
    <d v="2026-01-06T16:00:00"/>
    <n v="69.950000000128057"/>
    <d v="1899-12-31T20:28:00"/>
    <n v="44.466666666674428"/>
    <s v="NO"/>
    <s v="YES"/>
    <x v="1"/>
    <d v="1899-12-31T00:00:00"/>
    <n v="24"/>
    <d v="1899-12-31T01:29:00"/>
    <x v="1"/>
    <s v="SI"/>
    <d v="1900-01-01T20:28:00"/>
    <n v="68.466666666674428"/>
    <d v="1899-12-30T01:29:00"/>
    <n v="1.4833333334536292"/>
    <x v="1"/>
    <x v="1"/>
    <d v="1900-01-01T21:57:00"/>
    <n v="69.950000000128057"/>
    <d v="1899-12-30T00:00:00"/>
    <n v="0"/>
    <x v="0"/>
    <n v="0.75624999999854481"/>
    <d v="1899-12-30T00:45:22"/>
    <x v="1"/>
    <n v="55"/>
    <n v="7.5"/>
  </r>
  <r>
    <n v="262040694"/>
    <s v="MAERSK SALALAH"/>
    <s v="Chittagong"/>
    <x v="1"/>
    <d v="2026-01-04T19:32:00"/>
    <d v="2026-01-04T20:00:00"/>
    <s v="MAERSK"/>
    <s v="APM"/>
    <s v="MRSU4095211"/>
    <s v="40HC"/>
    <x v="0"/>
    <x v="1"/>
    <d v="2026-01-06T16:00:00"/>
    <d v="2026-01-07T16:00:00"/>
    <m/>
    <x v="2"/>
    <s v="SUBIDA TREN/DUO/PLAT"/>
    <x v="3"/>
    <x v="87"/>
    <d v="2026-01-07T20:00:00"/>
    <d v="2026-01-07T19:57:00"/>
    <d v="2026-01-07T20:30:00"/>
    <x v="1"/>
    <x v="0"/>
    <x v="1"/>
    <x v="0"/>
    <d v="2026-01-07T19:32:00"/>
    <x v="4"/>
    <n v="0"/>
    <x v="0"/>
    <d v="2026-01-06T16:00:00"/>
    <n v="72"/>
    <d v="1899-12-31T20:28:00"/>
    <n v="44.466666666674428"/>
    <s v="NO"/>
    <s v="YES"/>
    <x v="1"/>
    <d v="1899-12-31T00:00:00"/>
    <n v="24"/>
    <d v="1899-12-31T03:32:00"/>
    <x v="1"/>
    <s v="SI"/>
    <d v="1900-01-01T20:28:00"/>
    <n v="68.466666666674428"/>
    <d v="1899-12-30T03:32:00"/>
    <n v="3.5333333333255723"/>
    <x v="1"/>
    <x v="1"/>
    <d v="1900-01-02T00:00:00"/>
    <n v="72"/>
    <d v="1899-12-30T00:00:00"/>
    <n v="0"/>
    <x v="0"/>
    <n v="2.2916666661330964E-2"/>
    <d v="1899-12-30T00:01:22"/>
    <x v="1"/>
    <n v="55"/>
    <n v="7.5"/>
  </r>
  <r>
    <n v="262040694"/>
    <s v="MAERSK SALALAH"/>
    <s v="Chittagong"/>
    <x v="1"/>
    <d v="2026-01-04T19:32:00"/>
    <d v="2026-01-04T20:00:00"/>
    <s v="MAERSK"/>
    <s v="APM"/>
    <s v="MRSU6382524"/>
    <s v="40HC"/>
    <x v="0"/>
    <x v="1"/>
    <d v="2026-01-06T16:00:00"/>
    <d v="2026-01-07T17:00:00"/>
    <m/>
    <x v="2"/>
    <s v="SUBIDA TREN/DUO/PLAT"/>
    <x v="3"/>
    <x v="88"/>
    <d v="2026-01-07T19:50:00"/>
    <d v="2026-01-07T19:48:00"/>
    <d v="2026-01-07T20:19:00"/>
    <x v="1"/>
    <x v="0"/>
    <x v="1"/>
    <x v="0"/>
    <d v="2026-01-07T19:04:00"/>
    <x v="4"/>
    <n v="0"/>
    <x v="0"/>
    <d v="2026-01-06T16:00:00"/>
    <n v="71.53333333338378"/>
    <d v="1899-12-31T20:28:00"/>
    <n v="44.466666666674428"/>
    <s v="NO"/>
    <s v="YES"/>
    <x v="1"/>
    <d v="1899-12-31T01:00:00"/>
    <n v="25.000000000116415"/>
    <d v="1899-12-31T03:04:00"/>
    <x v="1"/>
    <s v="NO"/>
    <d v="1900-01-01T21:28:00"/>
    <n v="69.466666666790843"/>
    <d v="1899-12-30T02:04:00"/>
    <n v="2.066666666592937"/>
    <x v="1"/>
    <x v="1"/>
    <d v="1900-01-01T23:32:00"/>
    <n v="71.53333333338378"/>
    <d v="1899-12-30T00:00:00"/>
    <n v="0"/>
    <x v="0"/>
    <n v="2.1527777782466728E-2"/>
    <d v="1899-12-30T00:01:18"/>
    <x v="1"/>
    <n v="55"/>
    <n v="7.5"/>
  </r>
  <r>
    <s v="HLCUDA1251131107"/>
    <s v="MAERSK SALALAH"/>
    <s v="Chittagong"/>
    <x v="1"/>
    <d v="2026-01-04T19:32:00"/>
    <d v="2026-01-04T20:00:00"/>
    <s v="HAPAG LLOYD"/>
    <s v="APM"/>
    <s v="BEAU5352568"/>
    <s v="40HC"/>
    <x v="0"/>
    <x v="1"/>
    <d v="2026-01-06T16:00:00"/>
    <d v="2026-01-07T18:00:00"/>
    <m/>
    <x v="0"/>
    <m/>
    <x v="0"/>
    <x v="89"/>
    <d v="2026-01-07T19:15:00"/>
    <d v="2026-01-07T18:09:00"/>
    <d v="2026-01-07T19:50:00"/>
    <x v="1"/>
    <x v="0"/>
    <x v="1"/>
    <x v="0"/>
    <d v="2026-01-07T17:44:00"/>
    <x v="4"/>
    <n v="0"/>
    <x v="0"/>
    <d v="2026-01-06T16:00:00"/>
    <n v="70.200000000069849"/>
    <d v="1899-12-31T20:28:00"/>
    <n v="44.466666666674428"/>
    <s v="NO"/>
    <s v="YES"/>
    <x v="1"/>
    <d v="1899-12-31T02:00:00"/>
    <n v="26.000000000058208"/>
    <d v="1899-12-31T01:44:00"/>
    <x v="1"/>
    <s v="NO"/>
    <d v="1900-01-01T22:28:00"/>
    <n v="70.466666666732635"/>
    <d v="1899-12-30T00:00:00"/>
    <n v="0"/>
    <x v="0"/>
    <x v="0"/>
    <d v="1900-01-01T22:12:00"/>
    <n v="70.200000000069849"/>
    <d v="1899-12-30T00:00:00"/>
    <n v="0"/>
    <x v="0"/>
    <n v="7.013888889196096E-2"/>
    <d v="1899-12-30T00:04:13"/>
    <x v="1"/>
    <n v="55"/>
    <n v="7.5"/>
  </r>
  <r>
    <n v="262074491"/>
    <s v="MAERSK SALALAH"/>
    <s v="Chittagong"/>
    <x v="1"/>
    <d v="2026-01-04T19:32:00"/>
    <d v="2026-01-04T20:00:00"/>
    <s v="MAERSK"/>
    <s v="APM"/>
    <s v="GAOU7162513"/>
    <s v="40HC"/>
    <x v="0"/>
    <x v="1"/>
    <d v="2026-01-06T16:00:00"/>
    <d v="2026-01-07T19:00:00"/>
    <m/>
    <x v="0"/>
    <m/>
    <x v="0"/>
    <x v="90"/>
    <d v="2026-01-07T17:55:00"/>
    <d v="2026-01-07T18:36:00"/>
    <d v="2026-01-07T18:25:00"/>
    <x v="1"/>
    <x v="0"/>
    <x v="1"/>
    <x v="0"/>
    <d v="2026-01-07T17:27:00"/>
    <x v="4"/>
    <n v="0"/>
    <x v="0"/>
    <d v="2026-01-06T16:00:00"/>
    <n v="69.916666666686069"/>
    <d v="1899-12-31T20:28:00"/>
    <n v="44.466666666674428"/>
    <s v="NO"/>
    <s v="YES"/>
    <x v="1"/>
    <d v="1899-12-31T03:00:00"/>
    <n v="27"/>
    <d v="1899-12-31T01:27:00"/>
    <x v="1"/>
    <s v="NO"/>
    <d v="1900-01-01T23:28:00"/>
    <n v="71.466666666674428"/>
    <d v="1899-12-30T00:00:00"/>
    <n v="0"/>
    <x v="0"/>
    <x v="0"/>
    <d v="1900-01-01T21:55:00"/>
    <n v="69.916666666686069"/>
    <d v="1899-12-30T00:00:00"/>
    <n v="0"/>
    <x v="0"/>
    <n v="-7.6388888919609599E-3"/>
    <n v="-3.1828703716503998E-4"/>
    <x v="2"/>
    <n v="55"/>
    <n v="7.5"/>
  </r>
  <r>
    <s v="HLCUDA1251131107"/>
    <s v="MAERSK SALALAH"/>
    <s v="Chittagong"/>
    <x v="1"/>
    <d v="2026-01-04T19:32:00"/>
    <d v="2026-01-04T20:00:00"/>
    <s v="HAPAG LLOYD"/>
    <s v="APM"/>
    <s v="BEAU4710754"/>
    <s v="40HC"/>
    <x v="0"/>
    <x v="1"/>
    <d v="2026-01-06T16:00:00"/>
    <d v="2026-01-07T20:00:00"/>
    <m/>
    <x v="0"/>
    <m/>
    <x v="0"/>
    <x v="91"/>
    <d v="2026-01-07T19:45:00"/>
    <d v="2026-01-07T20:00:00"/>
    <d v="2026-01-07T20:15:00"/>
    <x v="1"/>
    <x v="0"/>
    <x v="1"/>
    <x v="0"/>
    <d v="2026-01-07T19:13:00"/>
    <x v="4"/>
    <n v="0"/>
    <x v="0"/>
    <d v="2026-01-06T16:00:00"/>
    <n v="71.683333333348855"/>
    <d v="1899-12-31T20:28:00"/>
    <n v="44.466666666674428"/>
    <s v="NO"/>
    <s v="YES"/>
    <x v="1"/>
    <d v="1899-12-31T04:00:00"/>
    <n v="28.000000000116415"/>
    <d v="1899-12-31T03:13:00"/>
    <x v="1"/>
    <s v="NO"/>
    <d v="1900-01-02T00:28:00"/>
    <n v="72.466666666790843"/>
    <d v="1899-12-30T00:00:00"/>
    <n v="0"/>
    <x v="0"/>
    <x v="0"/>
    <d v="1900-01-01T23:41:00"/>
    <n v="71.683333333348855"/>
    <d v="1899-12-30T00:00:00"/>
    <n v="0"/>
    <x v="0"/>
    <n v="1.0416666664241347E-2"/>
    <d v="1899-12-30T00:00:37"/>
    <x v="1"/>
    <n v="55"/>
    <n v="7.5"/>
  </r>
  <r>
    <n v="261713990"/>
    <s v="EVELYN MAERSK"/>
    <s v="Chittagong"/>
    <x v="0"/>
    <d v="2026-01-03T17:03:00"/>
    <d v="2026-01-03T20:00:00"/>
    <s v="MAERSK"/>
    <s v="APM"/>
    <s v="MRSU7992218"/>
    <s v="40HC"/>
    <x v="1"/>
    <x v="3"/>
    <d v="2026-01-06T10:00:00"/>
    <d v="2026-01-08T09:00:00"/>
    <m/>
    <x v="0"/>
    <m/>
    <x v="0"/>
    <x v="92"/>
    <d v="2026-01-08T09:30:00"/>
    <m/>
    <m/>
    <x v="1"/>
    <x v="0"/>
    <x v="1"/>
    <x v="0"/>
    <d v="2026-01-08T09:02:00"/>
    <x v="5"/>
    <n v="0"/>
    <x v="0"/>
    <d v="2026-01-06T10:00:00"/>
    <n v="111.9833333332208"/>
    <d v="1900-01-01T16:57:00"/>
    <n v="64.949999999895226"/>
    <s v="NO"/>
    <s v="NO"/>
    <x v="1"/>
    <d v="1899-12-31T23:00:00"/>
    <n v="47.000000000058208"/>
    <d v="1899-12-31T23:02:00"/>
    <x v="1"/>
    <s v="NO"/>
    <d v="1900-01-03T15:57:00"/>
    <n v="111.94999999995343"/>
    <d v="1899-12-30T00:02:00"/>
    <n v="3.3333333267364651E-2"/>
    <x v="0"/>
    <x v="0"/>
    <d v="1900-01-03T15:59:00"/>
    <n v="111.9833333332208"/>
    <d v="1899-12-30T00:00:00"/>
    <n v="0"/>
    <x v="0"/>
    <n v="0"/>
    <d v="1899-12-30T00:00:00"/>
    <x v="0"/>
    <n v="55"/>
    <n v="7.5"/>
  </r>
  <r>
    <n v="261713990"/>
    <s v="EVELYN MAERSK"/>
    <s v="Chittagong"/>
    <x v="0"/>
    <d v="2026-01-03T17:03:00"/>
    <d v="2026-01-03T20:00:00"/>
    <s v="MAERSK"/>
    <s v="APM"/>
    <s v="MRSU7896277"/>
    <s v="40HC"/>
    <x v="1"/>
    <x v="3"/>
    <d v="2026-01-06T10:00:00"/>
    <d v="2026-01-08T09:00:00"/>
    <m/>
    <x v="0"/>
    <m/>
    <x v="0"/>
    <x v="93"/>
    <d v="2026-01-08T10:00:00"/>
    <m/>
    <m/>
    <x v="1"/>
    <x v="0"/>
    <x v="1"/>
    <x v="0"/>
    <d v="2026-01-08T09:08:00"/>
    <x v="5"/>
    <n v="0"/>
    <x v="0"/>
    <d v="2026-01-06T10:00:00"/>
    <n v="112.08333333337214"/>
    <d v="1900-01-01T16:57:00"/>
    <n v="64.949999999895226"/>
    <s v="NO"/>
    <s v="NO"/>
    <x v="1"/>
    <d v="1899-12-31T23:00:00"/>
    <n v="47.000000000058208"/>
    <d v="1899-12-31T23:08:00"/>
    <x v="1"/>
    <s v="NO"/>
    <d v="1900-01-03T15:57:00"/>
    <n v="111.94999999995343"/>
    <d v="1899-12-30T00:08:00"/>
    <n v="0.13333333341870457"/>
    <x v="0"/>
    <x v="0"/>
    <d v="1900-01-03T16:05:00"/>
    <n v="112.08333333337214"/>
    <d v="1899-12-30T00:00:00"/>
    <n v="0"/>
    <x v="0"/>
    <n v="0"/>
    <d v="1899-12-30T00:00:00"/>
    <x v="0"/>
    <n v="55"/>
    <n v="7.5"/>
  </r>
  <r>
    <n v="262073792"/>
    <s v="MAERSK SALALAH"/>
    <s v="Chittagong"/>
    <x v="1"/>
    <d v="2026-01-04T19:32:00"/>
    <d v="2026-01-04T20:00:00"/>
    <s v="MAERSK"/>
    <s v="APM"/>
    <s v="MIEU0028547"/>
    <s v="40HC"/>
    <x v="0"/>
    <x v="1"/>
    <d v="2026-01-06T16:00:00"/>
    <d v="2026-01-08T10:00:00"/>
    <m/>
    <x v="0"/>
    <m/>
    <x v="0"/>
    <x v="94"/>
    <d v="2026-01-08T10:50:00"/>
    <d v="2026-01-08T10:40:00"/>
    <d v="2026-01-08T11:20:00"/>
    <x v="1"/>
    <x v="0"/>
    <x v="1"/>
    <x v="0"/>
    <d v="2026-01-08T09:45:00"/>
    <x v="5"/>
    <n v="0"/>
    <x v="0"/>
    <d v="2026-01-06T16:00:00"/>
    <n v="86.216666666732635"/>
    <d v="1899-12-31T20:28:00"/>
    <n v="44.466666666674428"/>
    <s v="NO"/>
    <s v="YES"/>
    <x v="1"/>
    <d v="1899-12-31T18:00:00"/>
    <n v="42"/>
    <d v="1899-12-31T17:45:00"/>
    <x v="1"/>
    <s v="NO"/>
    <d v="1900-01-02T14:28:00"/>
    <n v="86.466666666674428"/>
    <d v="1899-12-30T00:00:00"/>
    <n v="0"/>
    <x v="0"/>
    <x v="0"/>
    <d v="1900-01-02T14:13:00"/>
    <n v="86.216666666732635"/>
    <d v="1899-12-30T00:00:00"/>
    <n v="0"/>
    <x v="0"/>
    <n v="2.7777777773735579E-2"/>
    <d v="1899-12-30T00:01:40"/>
    <x v="1"/>
    <n v="55"/>
    <n v="7.5"/>
  </r>
  <r>
    <n v="262073792"/>
    <s v="MAERSK SALALAH"/>
    <s v="Chittagong"/>
    <x v="1"/>
    <d v="2026-01-04T19:32:00"/>
    <d v="2026-01-04T20:00:00"/>
    <s v="MAERSK"/>
    <s v="APM"/>
    <s v="MRKU6189908"/>
    <s v="40HC"/>
    <x v="0"/>
    <x v="1"/>
    <d v="2026-01-06T16:00:00"/>
    <d v="2026-01-08T10:00:00"/>
    <m/>
    <x v="0"/>
    <m/>
    <x v="0"/>
    <x v="95"/>
    <d v="2026-01-08T10:47:00"/>
    <d v="2026-01-08T11:00:00"/>
    <d v="2026-01-08T11:11:00"/>
    <x v="1"/>
    <x v="0"/>
    <x v="1"/>
    <x v="0"/>
    <d v="2026-01-08T10:00:00"/>
    <x v="5"/>
    <n v="0"/>
    <x v="0"/>
    <d v="2026-01-06T16:00:00"/>
    <n v="86.466666666674428"/>
    <d v="1899-12-31T20:28:00"/>
    <n v="44.466666666674428"/>
    <s v="NO"/>
    <s v="YES"/>
    <x v="1"/>
    <d v="1899-12-31T18:00:00"/>
    <n v="42"/>
    <d v="1899-12-31T18:00:00"/>
    <x v="1"/>
    <s v="NO"/>
    <d v="1900-01-02T14:28:00"/>
    <n v="86.466666666674428"/>
    <d v="1899-12-30T00:00:00"/>
    <n v="0"/>
    <x v="0"/>
    <x v="0"/>
    <d v="1900-01-02T14:28:00"/>
    <n v="86.466666666674428"/>
    <d v="1899-12-30T00:00:00"/>
    <n v="0"/>
    <x v="0"/>
    <n v="7.6388888846850023E-3"/>
    <d v="1899-12-30T00:00:27"/>
    <x v="1"/>
    <n v="55"/>
    <n v="7.5"/>
  </r>
  <r>
    <n v="260452470"/>
    <s v="ANTONIA MAERSK"/>
    <s v="Ningbo"/>
    <x v="0"/>
    <d v="2025-12-28T05:42:00"/>
    <d v="2025-12-28T00:00:00"/>
    <s v="MAERSK"/>
    <s v="APM"/>
    <s v="MSKU4813555"/>
    <s v="45HC"/>
    <x v="0"/>
    <x v="0"/>
    <d v="2025-12-31T12:00:00"/>
    <d v="2026-01-08T12:00:00"/>
    <m/>
    <x v="0"/>
    <m/>
    <x v="0"/>
    <x v="96"/>
    <d v="2026-01-08T12:00:00"/>
    <m/>
    <m/>
    <x v="1"/>
    <x v="0"/>
    <x v="0"/>
    <x v="0"/>
    <d v="2026-01-08T11:30:00"/>
    <x v="5"/>
    <n v="5.7000000000698492"/>
    <x v="1"/>
    <d v="2025-12-31T12:00:00"/>
    <n v="269.79999999987194"/>
    <d v="1900-01-02T06:18:00"/>
    <n v="78.299999999930151"/>
    <s v="NO"/>
    <s v="NO"/>
    <x v="0"/>
    <d v="1900-01-07T00:00:00"/>
    <n v="192"/>
    <d v="1900-01-06T23:30:00"/>
    <x v="0"/>
    <s v="NO"/>
    <d v="1900-01-10T06:18:00"/>
    <n v="270.29999999993015"/>
    <d v="1899-12-30T00:00:00"/>
    <n v="0"/>
    <x v="0"/>
    <x v="0"/>
    <d v="1900-01-10T05:48:00"/>
    <n v="269.79999999987194"/>
    <d v="1899-12-30T00:00:00"/>
    <n v="0"/>
    <x v="0"/>
    <n v="0"/>
    <d v="1899-12-30T00:00:00"/>
    <x v="0"/>
    <n v="55"/>
    <n v="7.5"/>
  </r>
  <r>
    <s v="HLCUDA1251131107"/>
    <s v="MAERSK SALALAH"/>
    <s v="Chittagong"/>
    <x v="1"/>
    <d v="2026-01-04T19:32:00"/>
    <d v="2026-01-04T20:00:00"/>
    <s v="HAPAG LLOYD"/>
    <s v="APM"/>
    <s v="HAMU4021351"/>
    <s v="40HC"/>
    <x v="0"/>
    <x v="1"/>
    <d v="2026-01-06T16:00:00"/>
    <d v="2026-01-08T12:00:00"/>
    <m/>
    <x v="2"/>
    <m/>
    <x v="3"/>
    <x v="97"/>
    <d v="2026-01-08T12:30:00"/>
    <d v="2026-01-08T12:15:00"/>
    <d v="2026-01-08T13:00:00"/>
    <x v="1"/>
    <x v="0"/>
    <x v="1"/>
    <x v="0"/>
    <d v="2026-01-08T11:50:00"/>
    <x v="5"/>
    <n v="0"/>
    <x v="0"/>
    <d v="2026-01-06T16:00:00"/>
    <n v="88.300000000046566"/>
    <d v="1899-12-31T20:28:00"/>
    <n v="44.466666666674428"/>
    <s v="NO"/>
    <s v="YES"/>
    <x v="1"/>
    <d v="1899-12-31T20:00:00"/>
    <n v="44.000000000058208"/>
    <d v="1899-12-31T19:50:00"/>
    <x v="1"/>
    <s v="NO"/>
    <d v="1900-01-02T16:28:00"/>
    <n v="88.466666666732635"/>
    <d v="1899-12-30T00:00:00"/>
    <n v="0"/>
    <x v="0"/>
    <x v="0"/>
    <d v="1900-01-02T16:18:00"/>
    <n v="88.300000000046566"/>
    <d v="1899-12-30T00:00:00"/>
    <n v="0"/>
    <x v="0"/>
    <n v="3.125E-2"/>
    <d v="1899-12-30T00:01:52"/>
    <x v="1"/>
    <n v="55"/>
    <n v="7.5"/>
  </r>
  <r>
    <n v="262073792"/>
    <s v="MAERSK SALALAH"/>
    <s v="Chittagong"/>
    <x v="1"/>
    <d v="2026-01-04T19:32:00"/>
    <d v="2026-01-04T20:00:00"/>
    <s v="MAERSK"/>
    <s v="APM"/>
    <s v="SUDU5968154"/>
    <s v="40HC"/>
    <x v="0"/>
    <x v="1"/>
    <d v="2026-01-06T16:00:00"/>
    <d v="2026-01-08T12:00:00"/>
    <m/>
    <x v="0"/>
    <m/>
    <x v="0"/>
    <x v="98"/>
    <d v="2026-01-08T12:30:00"/>
    <d v="2026-01-08T12:50:00"/>
    <d v="2026-01-08T12:57:00"/>
    <x v="1"/>
    <x v="0"/>
    <x v="1"/>
    <x v="0"/>
    <d v="2026-01-08T12:15:00"/>
    <x v="5"/>
    <n v="0"/>
    <x v="0"/>
    <d v="2026-01-06T16:00:00"/>
    <n v="88.716666666674428"/>
    <d v="1899-12-31T20:28:00"/>
    <n v="44.466666666674428"/>
    <s v="NO"/>
    <s v="YES"/>
    <x v="1"/>
    <d v="1899-12-31T20:00:00"/>
    <n v="44.000000000058208"/>
    <d v="1899-12-31T20:15:00"/>
    <x v="1"/>
    <s v="NO"/>
    <d v="1900-01-02T16:28:00"/>
    <n v="88.466666666732635"/>
    <d v="1899-12-30T00:15:00"/>
    <n v="0.24999999994179234"/>
    <x v="0"/>
    <x v="0"/>
    <d v="1900-01-02T16:43:00"/>
    <n v="88.716666666674428"/>
    <d v="1899-12-30T00:00:00"/>
    <n v="0"/>
    <x v="0"/>
    <d v="1899-12-30T00:07:00"/>
    <d v="1899-12-30T00:00:18"/>
    <x v="1"/>
    <n v="55"/>
    <n v="7.5"/>
  </r>
  <r>
    <s v="HLCUDA1251131090"/>
    <s v="MAERSK SALALAH"/>
    <s v="Chittagong"/>
    <x v="1"/>
    <d v="2026-01-04T19:32:00"/>
    <d v="2026-01-04T20:00:00"/>
    <s v="HAPAG LLOYD"/>
    <s v="APM"/>
    <s v="SEGU5615809"/>
    <s v="40HC"/>
    <x v="0"/>
    <x v="1"/>
    <d v="2026-01-06T16:00:00"/>
    <d v="2026-01-08T12:00:00"/>
    <m/>
    <x v="0"/>
    <m/>
    <x v="0"/>
    <x v="98"/>
    <d v="2026-01-08T13:20:00"/>
    <d v="2026-01-08T12:50:00"/>
    <d v="2026-01-08T13:50:00"/>
    <x v="1"/>
    <x v="0"/>
    <x v="1"/>
    <x v="0"/>
    <d v="2026-01-08T12:15:00"/>
    <x v="5"/>
    <n v="0"/>
    <x v="0"/>
    <d v="2026-01-06T16:00:00"/>
    <n v="88.716666666674428"/>
    <d v="1899-12-31T20:28:00"/>
    <n v="44.466666666674428"/>
    <s v="NO"/>
    <s v="YES"/>
    <x v="1"/>
    <d v="1899-12-31T20:00:00"/>
    <n v="44.000000000058208"/>
    <d v="1899-12-31T20:15:00"/>
    <x v="1"/>
    <s v="NO"/>
    <d v="1900-01-02T16:28:00"/>
    <n v="88.466666666732635"/>
    <d v="1899-12-30T00:15:00"/>
    <n v="0.24999999994179234"/>
    <x v="0"/>
    <x v="0"/>
    <d v="1900-01-02T16:43:00"/>
    <n v="88.716666666674428"/>
    <d v="1899-12-30T00:00:00"/>
    <n v="0"/>
    <x v="0"/>
    <n v="4.1666666671517305E-2"/>
    <d v="1899-12-30T00:02:30"/>
    <x v="1"/>
    <n v="55"/>
    <n v="7.5"/>
  </r>
  <r>
    <s v="HLCUDA1251131090"/>
    <s v="MAERSK SALALAH"/>
    <s v="Chittagong"/>
    <x v="1"/>
    <d v="2026-01-04T19:32:00"/>
    <d v="2026-01-04T20:00:00"/>
    <s v="HAPAG LLOYD"/>
    <s v="APM"/>
    <s v="FANU3748800"/>
    <s v="40HC"/>
    <x v="0"/>
    <x v="1"/>
    <d v="2026-01-06T16:00:00"/>
    <d v="2026-01-08T12:00:00"/>
    <m/>
    <x v="2"/>
    <m/>
    <x v="3"/>
    <x v="99"/>
    <d v="2026-01-08T11:50:00"/>
    <d v="2026-01-08T11:40:00"/>
    <d v="2026-01-08T12:20:00"/>
    <x v="1"/>
    <x v="0"/>
    <x v="1"/>
    <x v="0"/>
    <d v="2026-01-08T11:21:00"/>
    <x v="5"/>
    <n v="0"/>
    <x v="0"/>
    <d v="2026-01-06T16:00:00"/>
    <n v="87.816666666709352"/>
    <d v="1899-12-31T20:28:00"/>
    <n v="44.466666666674428"/>
    <s v="NO"/>
    <s v="YES"/>
    <x v="1"/>
    <d v="1899-12-31T20:00:00"/>
    <n v="44.000000000058208"/>
    <d v="1899-12-31T19:21:00"/>
    <x v="1"/>
    <s v="NO"/>
    <d v="1900-01-02T16:28:00"/>
    <n v="88.466666666732635"/>
    <d v="1899-12-30T00:00:00"/>
    <n v="0"/>
    <x v="0"/>
    <x v="0"/>
    <d v="1900-01-02T15:49:00"/>
    <n v="87.816666666709352"/>
    <d v="1899-12-30T00:00:00"/>
    <n v="0"/>
    <x v="0"/>
    <n v="2.7777777781011537E-2"/>
    <d v="1899-12-30T00:01:40"/>
    <x v="1"/>
    <n v="55"/>
    <n v="7.5"/>
  </r>
  <r>
    <n v="262040694"/>
    <s v="MAERSK SALALAH"/>
    <s v="Chittagong"/>
    <x v="1"/>
    <d v="2026-01-04T19:32:00"/>
    <d v="2026-01-04T20:00:00"/>
    <s v="MAERSK"/>
    <s v="APM"/>
    <s v="TCNU3320620"/>
    <s v="40HC"/>
    <x v="0"/>
    <x v="1"/>
    <d v="2026-01-06T16:00:00"/>
    <d v="2026-01-08T14:00:00"/>
    <m/>
    <x v="2"/>
    <s v="SUBIDA TREN/DUO/PLAT"/>
    <x v="3"/>
    <x v="100"/>
    <d v="2026-01-08T18:30:00"/>
    <d v="2026-01-08T18:24:00"/>
    <d v="2026-01-08T19:00:00"/>
    <x v="1"/>
    <x v="0"/>
    <x v="1"/>
    <x v="0"/>
    <d v="2026-01-08T17:50:00"/>
    <x v="5"/>
    <n v="0"/>
    <x v="0"/>
    <d v="2026-01-06T16:00:00"/>
    <n v="94.300000000046566"/>
    <d v="1899-12-31T20:28:00"/>
    <n v="44.466666666674428"/>
    <s v="NO"/>
    <s v="YES"/>
    <x v="1"/>
    <d v="1899-12-31T22:00:00"/>
    <n v="46.000000000116415"/>
    <d v="1900-01-01T01:50:00"/>
    <x v="3"/>
    <s v="NO"/>
    <d v="1900-01-02T18:28:00"/>
    <n v="90.466666666790843"/>
    <d v="1899-12-30T03:50:00"/>
    <n v="3.8333333332557231"/>
    <x v="1"/>
    <x v="1"/>
    <d v="1900-01-02T22:18:00"/>
    <n v="94.300000000046566"/>
    <d v="1899-12-30T00:00:00"/>
    <n v="0"/>
    <x v="0"/>
    <n v="2.4999999994179234E-2"/>
    <d v="1899-12-30T00:01:30"/>
    <x v="1"/>
    <n v="55"/>
    <n v="7.5"/>
  </r>
  <r>
    <n v="261714022"/>
    <s v="EVELYN MAERSK"/>
    <s v="Chittagong"/>
    <x v="0"/>
    <d v="2026-01-03T17:03:00"/>
    <d v="2026-01-03T20:00:00"/>
    <s v="MAERSK"/>
    <s v="APM"/>
    <s v="MIEU3040090"/>
    <s v="40HC"/>
    <x v="1"/>
    <x v="3"/>
    <d v="2026-01-06T10:00:00"/>
    <d v="2026-01-08T15:00:00"/>
    <m/>
    <x v="0"/>
    <m/>
    <x v="0"/>
    <x v="82"/>
    <d v="2026-01-08T16:15:00"/>
    <m/>
    <m/>
    <x v="1"/>
    <x v="0"/>
    <x v="1"/>
    <x v="0"/>
    <d v="2026-01-07T15:30:00"/>
    <x v="5"/>
    <n v="0"/>
    <x v="0"/>
    <d v="2026-01-06T10:00:00"/>
    <n v="94.450000000011642"/>
    <d v="1900-01-01T16:57:00"/>
    <n v="64.949999999895226"/>
    <s v="NO"/>
    <s v="NO"/>
    <x v="1"/>
    <d v="1900-01-01T05:00:00"/>
    <n v="53.000000000058208"/>
    <d v="1899-12-31T05:30:00"/>
    <x v="1"/>
    <s v="NO"/>
    <d v="1900-01-03T21:57:00"/>
    <n v="117.94999999995343"/>
    <d v="1899-12-30T00:00:00"/>
    <n v="0"/>
    <x v="0"/>
    <x v="0"/>
    <d v="1900-01-02T22:27:00"/>
    <n v="94.450000000011642"/>
    <d v="1899-12-30T00:00:00"/>
    <n v="0"/>
    <x v="0"/>
    <n v="0"/>
    <d v="1899-12-30T00:00:00"/>
    <x v="0"/>
    <n v="55"/>
    <n v="7.5"/>
  </r>
  <r>
    <n v="261714047"/>
    <s v="EVELYN MAERSK"/>
    <s v="Chittagong"/>
    <x v="0"/>
    <d v="2026-01-03T17:03:00"/>
    <d v="2026-01-03T20:00:00"/>
    <s v="MAERSK"/>
    <s v="APM"/>
    <s v="HASU4783533"/>
    <s v="40HC"/>
    <x v="1"/>
    <x v="3"/>
    <d v="2026-01-06T10:00:00"/>
    <d v="2026-01-08T15:00:00"/>
    <m/>
    <x v="0"/>
    <m/>
    <x v="0"/>
    <x v="101"/>
    <d v="2026-01-08T16:30:00"/>
    <m/>
    <m/>
    <x v="1"/>
    <x v="0"/>
    <x v="1"/>
    <x v="0"/>
    <d v="2026-01-08T15:20:00"/>
    <x v="5"/>
    <n v="0"/>
    <x v="0"/>
    <d v="2026-01-06T10:00:00"/>
    <n v="118.28333333332557"/>
    <d v="1900-01-01T16:57:00"/>
    <n v="64.949999999895226"/>
    <s v="NO"/>
    <s v="NO"/>
    <x v="1"/>
    <d v="1900-01-01T05:00:00"/>
    <n v="53.000000000058208"/>
    <d v="1900-01-01T05:20:00"/>
    <x v="3"/>
    <s v="NO"/>
    <d v="1900-01-03T21:57:00"/>
    <n v="117.94999999995343"/>
    <d v="1899-12-30T00:20:00"/>
    <n v="0.33333333337213844"/>
    <x v="0"/>
    <x v="0"/>
    <d v="1900-01-03T22:17:00"/>
    <n v="118.28333333332557"/>
    <d v="1899-12-30T00:00:00"/>
    <n v="0"/>
    <x v="0"/>
    <n v="0"/>
    <d v="1899-12-30T00:00:00"/>
    <x v="0"/>
    <n v="55"/>
    <n v="7.5"/>
  </r>
  <r>
    <n v="262040694"/>
    <s v="MAERSK SALALAH"/>
    <s v="Chittagong"/>
    <x v="1"/>
    <d v="2026-01-04T19:32:00"/>
    <d v="2026-01-04T20:00:00"/>
    <s v="MAERSK"/>
    <s v="APM"/>
    <s v="MSKU0283117"/>
    <s v="40HC"/>
    <x v="0"/>
    <x v="1"/>
    <d v="2026-01-06T16:00:00"/>
    <d v="2026-01-08T16:00:00"/>
    <m/>
    <x v="2"/>
    <m/>
    <x v="3"/>
    <x v="102"/>
    <d v="2026-01-08T16:00:00"/>
    <d v="2026-01-08T16:35:00"/>
    <d v="2026-01-08T16:30:00"/>
    <x v="1"/>
    <x v="0"/>
    <x v="1"/>
    <x v="0"/>
    <d v="2026-01-08T15:44:00"/>
    <x v="5"/>
    <n v="0"/>
    <x v="0"/>
    <d v="2026-01-06T16:00:00"/>
    <n v="92.200000000011642"/>
    <d v="1899-12-31T20:28:00"/>
    <n v="44.466666666674428"/>
    <s v="NO"/>
    <s v="YES"/>
    <x v="1"/>
    <d v="1900-01-01T00:00:00"/>
    <n v="48"/>
    <d v="1899-12-31T23:44:00"/>
    <x v="1"/>
    <s v="NO"/>
    <d v="1900-01-02T20:28:00"/>
    <n v="92.466666666674428"/>
    <d v="1899-12-30T00:00:00"/>
    <n v="0"/>
    <x v="0"/>
    <x v="0"/>
    <d v="1900-01-02T20:12:00"/>
    <n v="92.200000000011642"/>
    <d v="1899-12-30T00:00:00"/>
    <n v="0"/>
    <x v="0"/>
    <n v="-3.4722222189884633E-3"/>
    <n v="-1.4467592579118596E-4"/>
    <x v="2"/>
    <n v="55"/>
    <n v="7.5"/>
  </r>
  <r>
    <n v="262074491"/>
    <s v="MAERSK SALALAH"/>
    <s v="Chittagong"/>
    <x v="1"/>
    <d v="2026-01-04T19:32:00"/>
    <d v="2026-01-04T20:00:00"/>
    <s v="MAERSK"/>
    <s v="APM"/>
    <s v="MRSU3565413"/>
    <s v="40HC"/>
    <x v="0"/>
    <x v="1"/>
    <d v="2026-01-06T16:00:00"/>
    <d v="2026-01-08T16:00:00"/>
    <m/>
    <x v="0"/>
    <m/>
    <x v="0"/>
    <x v="103"/>
    <d v="2026-01-08T16:25:00"/>
    <d v="2026-01-08T16:35:00"/>
    <d v="2026-01-08T16:55:00"/>
    <x v="1"/>
    <x v="0"/>
    <x v="1"/>
    <x v="0"/>
    <d v="2026-01-08T16:12:00"/>
    <x v="5"/>
    <n v="0"/>
    <x v="0"/>
    <d v="2026-01-06T16:00:00"/>
    <n v="92.666666666802485"/>
    <d v="1899-12-31T20:28:00"/>
    <n v="44.466666666674428"/>
    <s v="NO"/>
    <s v="YES"/>
    <x v="1"/>
    <d v="1900-01-01T00:00:00"/>
    <n v="48"/>
    <d v="1900-01-01T00:12:00"/>
    <x v="3"/>
    <s v="NO"/>
    <d v="1900-01-02T20:28:00"/>
    <n v="92.466666666674428"/>
    <d v="1899-12-30T00:12:00"/>
    <n v="0.20000000012805685"/>
    <x v="0"/>
    <x v="0"/>
    <d v="1900-01-02T20:40:00"/>
    <n v="92.666666666802485"/>
    <d v="1899-12-30T00:00:00"/>
    <n v="0"/>
    <x v="0"/>
    <n v="1.3888888890505768E-2"/>
    <d v="1899-12-30T00:00:50"/>
    <x v="1"/>
    <n v="55"/>
    <n v="7.5"/>
  </r>
  <r>
    <s v="HLCUDA1251131107"/>
    <s v="MAERSK SALALAH"/>
    <s v="Chittagong"/>
    <x v="1"/>
    <d v="2026-01-04T19:32:00"/>
    <d v="2026-01-04T20:00:00"/>
    <s v="HAPAG LLOYD"/>
    <s v="APM"/>
    <s v="HLBU2029435"/>
    <s v="40HC"/>
    <x v="0"/>
    <x v="1"/>
    <d v="2026-01-06T16:00:00"/>
    <d v="2026-01-08T17:00:00"/>
    <m/>
    <x v="2"/>
    <m/>
    <x v="3"/>
    <x v="104"/>
    <d v="2026-01-08T17:25:00"/>
    <d v="2026-01-08T17:08:00"/>
    <d v="2026-01-08T18:00:00"/>
    <x v="1"/>
    <x v="0"/>
    <x v="1"/>
    <x v="0"/>
    <d v="2026-01-08T16:40:00"/>
    <x v="5"/>
    <n v="0"/>
    <x v="0"/>
    <d v="2026-01-06T16:00:00"/>
    <n v="93.133333333418705"/>
    <d v="1899-12-31T20:28:00"/>
    <n v="44.466666666674428"/>
    <s v="NO"/>
    <s v="YES"/>
    <x v="1"/>
    <d v="1900-01-01T01:00:00"/>
    <n v="49.000000000116415"/>
    <d v="1900-01-01T00:40:00"/>
    <x v="3"/>
    <s v="NO"/>
    <d v="1900-01-02T21:28:00"/>
    <n v="93.466666666790843"/>
    <d v="1899-12-30T00:00:00"/>
    <n v="0"/>
    <x v="0"/>
    <x v="0"/>
    <d v="1900-01-02T21:08:00"/>
    <n v="93.133333333418705"/>
    <d v="1899-12-30T00:00:00"/>
    <n v="0"/>
    <x v="0"/>
    <n v="3.6111111112404615E-2"/>
    <d v="1899-12-30T00:02:10"/>
    <x v="1"/>
    <n v="55"/>
    <n v="7.5"/>
  </r>
  <r>
    <s v="ZIMUHCM80590666"/>
    <s v="SAN DIEGO"/>
    <s v="Ho Chi Minh City"/>
    <x v="0"/>
    <d v="2026-01-01T04:00:00"/>
    <d v="2026-01-01T04:00:00"/>
    <s v="ZIM"/>
    <s v="APM"/>
    <s v="TCKU6753126"/>
    <s v="40HC"/>
    <x v="1"/>
    <x v="0"/>
    <d v="2026-01-05T10:00:00"/>
    <d v="2026-01-08T18:00:00"/>
    <m/>
    <x v="0"/>
    <m/>
    <x v="0"/>
    <x v="105"/>
    <d v="2026-01-08T19:00:00"/>
    <m/>
    <m/>
    <x v="1"/>
    <x v="0"/>
    <x v="0"/>
    <x v="0"/>
    <d v="2026-01-08T18:30:00"/>
    <x v="5"/>
    <n v="0"/>
    <x v="0"/>
    <d v="2026-01-05T10:00:00"/>
    <n v="182.49999999994179"/>
    <d v="1900-01-03T06:00:00"/>
    <n v="102"/>
    <s v="NO"/>
    <s v="NO"/>
    <x v="0"/>
    <d v="1900-01-02T08:00:00"/>
    <n v="80.000000000058208"/>
    <d v="1900-01-02T08:30:00"/>
    <x v="0"/>
    <s v="NO"/>
    <d v="1900-01-06T14:00:00"/>
    <n v="182.00000000005821"/>
    <d v="1899-12-30T00:30:00"/>
    <n v="0.49999999988358468"/>
    <x v="0"/>
    <x v="0"/>
    <d v="1900-01-06T14:30:00"/>
    <n v="182.49999999994179"/>
    <d v="1899-12-30T00:00:00"/>
    <n v="0"/>
    <x v="0"/>
    <n v="0"/>
    <d v="1899-12-30T00:00:00"/>
    <x v="0"/>
    <n v="55"/>
    <n v="7.5"/>
  </r>
  <r>
    <n v="262071500"/>
    <s v="MAERSK SALALAH"/>
    <s v="Chittagong"/>
    <x v="1"/>
    <d v="2026-01-04T19:32:00"/>
    <d v="2026-01-04T20:00:00"/>
    <s v="MAERSK"/>
    <s v="APM"/>
    <s v="TCNU6705673"/>
    <s v="40HC"/>
    <x v="0"/>
    <x v="1"/>
    <d v="2026-01-06T16:00:00"/>
    <d v="2026-01-08T18:00:00"/>
    <m/>
    <x v="2"/>
    <m/>
    <x v="3"/>
    <x v="106"/>
    <d v="2026-01-08T17:00:00"/>
    <d v="2026-01-08T17:08:00"/>
    <d v="2026-01-08T17:30:00"/>
    <x v="1"/>
    <x v="0"/>
    <x v="1"/>
    <x v="0"/>
    <d v="2026-01-08T16:29:00"/>
    <x v="5"/>
    <n v="0"/>
    <x v="0"/>
    <d v="2026-01-06T16:00:00"/>
    <n v="92.950000000011642"/>
    <d v="1899-12-31T20:28:00"/>
    <n v="44.466666666674428"/>
    <s v="NO"/>
    <s v="YES"/>
    <x v="1"/>
    <d v="1900-01-01T02:00:00"/>
    <n v="50.000000000058208"/>
    <d v="1900-01-01T00:29:00"/>
    <x v="3"/>
    <s v="NO"/>
    <d v="1900-01-02T22:28:00"/>
    <n v="94.466666666732635"/>
    <d v="1899-12-30T00:00:00"/>
    <n v="0"/>
    <x v="0"/>
    <x v="0"/>
    <d v="1900-01-02T20:57:00"/>
    <n v="92.950000000011642"/>
    <d v="1899-12-30T00:00:00"/>
    <n v="0"/>
    <x v="0"/>
    <n v="1.5277777776645962E-2"/>
    <d v="1899-12-30T00:00:55"/>
    <x v="1"/>
    <n v="55"/>
    <n v="7.5"/>
  </r>
  <r>
    <n v="262071500"/>
    <s v="MAERSK SALALAH"/>
    <s v="Chittagong"/>
    <x v="1"/>
    <d v="2026-01-04T19:32:00"/>
    <d v="2026-01-04T20:00:00"/>
    <s v="MAERSK"/>
    <s v="APM"/>
    <s v="FFAU7398049"/>
    <s v="40HC"/>
    <x v="0"/>
    <x v="1"/>
    <d v="2026-01-06T16:00:00"/>
    <d v="2026-01-08T18:00:00"/>
    <m/>
    <x v="2"/>
    <m/>
    <x v="3"/>
    <x v="107"/>
    <d v="2026-01-08T17:10:00"/>
    <d v="2026-01-08T17:06:00"/>
    <d v="2026-01-08T17:45:00"/>
    <x v="1"/>
    <x v="0"/>
    <x v="1"/>
    <x v="0"/>
    <d v="2026-01-08T16:39:00"/>
    <x v="5"/>
    <n v="0"/>
    <x v="0"/>
    <d v="2026-01-06T16:00:00"/>
    <n v="93.116666666697711"/>
    <d v="1899-12-31T20:28:00"/>
    <n v="44.466666666674428"/>
    <s v="NO"/>
    <s v="YES"/>
    <x v="1"/>
    <d v="1900-01-01T02:00:00"/>
    <n v="50.000000000058208"/>
    <d v="1900-01-01T00:39:00"/>
    <x v="3"/>
    <s v="NO"/>
    <d v="1900-01-02T22:28:00"/>
    <n v="94.466666666732635"/>
    <d v="1899-12-30T00:00:00"/>
    <n v="0"/>
    <x v="0"/>
    <x v="0"/>
    <d v="1900-01-02T21:07:00"/>
    <n v="93.116666666697711"/>
    <d v="1899-12-30T00:00:00"/>
    <n v="0"/>
    <x v="0"/>
    <n v="2.7083333334303461E-2"/>
    <d v="1899-12-30T00:01:38"/>
    <x v="1"/>
    <n v="55"/>
    <n v="7.5"/>
  </r>
  <r>
    <n v="262074491"/>
    <s v="MAERSK SALALAH"/>
    <s v="Chittagong"/>
    <x v="1"/>
    <d v="2026-01-04T19:32:00"/>
    <d v="2026-01-04T20:00:00"/>
    <s v="MAERSK"/>
    <s v="APM"/>
    <s v="MRKU2620215"/>
    <s v="40HC"/>
    <x v="0"/>
    <x v="1"/>
    <d v="2026-01-06T16:00:00"/>
    <d v="2026-01-08T18:00:00"/>
    <m/>
    <x v="0"/>
    <m/>
    <x v="0"/>
    <x v="108"/>
    <d v="2026-01-08T17:50:00"/>
    <d v="2026-01-08T17:56:00"/>
    <d v="2026-01-08T18:20:00"/>
    <x v="1"/>
    <x v="0"/>
    <x v="1"/>
    <x v="0"/>
    <d v="2026-01-08T17:09:00"/>
    <x v="5"/>
    <n v="0"/>
    <x v="0"/>
    <d v="2026-01-06T16:00:00"/>
    <n v="93.616666666755918"/>
    <d v="1899-12-31T20:28:00"/>
    <n v="44.466666666674428"/>
    <s v="NO"/>
    <s v="YES"/>
    <x v="1"/>
    <d v="1900-01-01T02:00:00"/>
    <n v="50.000000000058208"/>
    <d v="1900-01-01T01:09:00"/>
    <x v="3"/>
    <s v="NO"/>
    <d v="1900-01-02T22:28:00"/>
    <n v="94.466666666732635"/>
    <d v="1899-12-30T00:00:00"/>
    <n v="0"/>
    <x v="0"/>
    <x v="0"/>
    <d v="1900-01-02T21:37:00"/>
    <n v="93.616666666755918"/>
    <d v="1899-12-30T00:00:00"/>
    <n v="0"/>
    <x v="0"/>
    <n v="1.6666666670062114E-2"/>
    <d v="1899-12-30T00:01:00"/>
    <x v="1"/>
    <n v="55"/>
    <n v="7.5"/>
  </r>
  <r>
    <n v="262074395"/>
    <s v="MAERSK SALALAH"/>
    <s v="Chittagong"/>
    <x v="1"/>
    <d v="2026-01-04T19:32:00"/>
    <d v="2026-01-04T20:00:00"/>
    <s v="MAERSK"/>
    <s v="APM"/>
    <s v="HASU4542027"/>
    <s v="40HC"/>
    <x v="0"/>
    <x v="1"/>
    <d v="2026-01-06T16:00:00"/>
    <d v="2026-01-08T19:00:00"/>
    <m/>
    <x v="0"/>
    <m/>
    <x v="0"/>
    <x v="109"/>
    <d v="2026-01-08T19:05:00"/>
    <d v="2026-01-08T18:39:00"/>
    <d v="2026-01-08T19:35:00"/>
    <x v="1"/>
    <x v="0"/>
    <x v="1"/>
    <x v="0"/>
    <d v="2026-01-08T18:06:00"/>
    <x v="5"/>
    <n v="0"/>
    <x v="0"/>
    <d v="2026-01-06T16:00:00"/>
    <n v="94.566666666709352"/>
    <d v="1899-12-31T20:28:00"/>
    <n v="44.466666666674428"/>
    <s v="NO"/>
    <s v="YES"/>
    <x v="1"/>
    <d v="1900-01-01T03:00:00"/>
    <n v="51"/>
    <d v="1900-01-01T02:06:00"/>
    <x v="3"/>
    <s v="NO"/>
    <d v="1900-01-02T23:28:00"/>
    <n v="95.466666666674428"/>
    <d v="1899-12-30T00:00:00"/>
    <n v="0"/>
    <x v="0"/>
    <x v="0"/>
    <d v="1900-01-02T22:34:00"/>
    <n v="94.566666666709352"/>
    <d v="1899-12-30T00:00:00"/>
    <n v="0"/>
    <x v="0"/>
    <n v="3.8888888884685002E-2"/>
    <d v="1899-12-30T00:02:20"/>
    <x v="1"/>
    <n v="55"/>
    <n v="7.5"/>
  </r>
  <r>
    <n v="262071500"/>
    <s v="MAERSK SALALAH"/>
    <s v="Chittagong"/>
    <x v="1"/>
    <d v="2026-01-04T19:32:00"/>
    <d v="2026-01-04T20:00:00"/>
    <s v="MAERSK"/>
    <s v="APM"/>
    <s v="MRKU6454323"/>
    <s v="40HC"/>
    <x v="0"/>
    <x v="1"/>
    <d v="2026-01-06T16:00:00"/>
    <d v="2026-01-08T20:00:00"/>
    <m/>
    <x v="2"/>
    <s v="TRANSPORTISTA (LM)"/>
    <x v="3"/>
    <x v="110"/>
    <d v="2026-01-09T07:00:00"/>
    <d v="2026-01-08T21:46:00"/>
    <d v="2026-01-09T07:30:00"/>
    <x v="1"/>
    <x v="0"/>
    <x v="1"/>
    <x v="0"/>
    <d v="2026-01-08T21:14:00"/>
    <x v="0"/>
    <n v="0"/>
    <x v="0"/>
    <d v="2026-01-06T16:00:00"/>
    <n v="97.700000000128057"/>
    <d v="1899-12-31T20:28:00"/>
    <n v="44.466666666674428"/>
    <s v="NO"/>
    <s v="YES"/>
    <x v="1"/>
    <d v="1900-01-01T04:00:00"/>
    <n v="52.000000000116415"/>
    <d v="1900-01-01T05:14:00"/>
    <x v="3"/>
    <s v="NO"/>
    <d v="1900-01-03T00:28:00"/>
    <n v="96.466666666790843"/>
    <d v="1899-12-30T01:14:00"/>
    <n v="1.2333333333372138"/>
    <x v="1"/>
    <x v="1"/>
    <d v="1900-01-03T01:42:00"/>
    <n v="97.700000000128057"/>
    <d v="1899-12-30T00:00:00"/>
    <n v="0"/>
    <x v="0"/>
    <n v="0.40555555555329192"/>
    <d v="1899-12-30T00:24:20"/>
    <x v="1"/>
    <n v="55"/>
    <n v="7.5"/>
  </r>
  <r>
    <s v="HLCUBO12511AXEL1"/>
    <s v="ALEXANDRA MAERSK"/>
    <s v="Jawaharlal Nehru (Nhava Sheva)"/>
    <x v="0"/>
    <d v="2025-12-30T18:52:00"/>
    <d v="2025-12-30T20:00:00"/>
    <s v="HAPAG LLOYD"/>
    <s v="APM"/>
    <s v="HLBU1712977"/>
    <s v="40HC"/>
    <x v="1"/>
    <x v="0"/>
    <d v="2026-01-03T10:00:00"/>
    <d v="2026-01-09T06:00:00"/>
    <m/>
    <x v="2"/>
    <s v="TRANSPORTISTA (LM)"/>
    <x v="4"/>
    <x v="111"/>
    <d v="2026-01-09T11:00:00"/>
    <m/>
    <m/>
    <x v="1"/>
    <x v="0"/>
    <x v="0"/>
    <x v="0"/>
    <d v="2026-01-09T10:30:00"/>
    <x v="0"/>
    <n v="0"/>
    <x v="0"/>
    <d v="2026-01-03T10:00:00"/>
    <n v="231.63333333330229"/>
    <d v="1900-01-02T15:08:00"/>
    <n v="87.133333333244082"/>
    <s v="NO"/>
    <s v="NO"/>
    <x v="0"/>
    <d v="1900-01-04T20:00:00"/>
    <n v="140.00000000005821"/>
    <d v="1900-01-05T00:30:00"/>
    <x v="0"/>
    <s v="NO"/>
    <d v="1900-01-08T11:08:00"/>
    <n v="227.13333333330229"/>
    <d v="1899-12-30T04:30:00"/>
    <n v="4.5"/>
    <x v="1"/>
    <x v="1"/>
    <d v="1900-01-08T15:38:00"/>
    <n v="231.63333333330229"/>
    <d v="1899-12-30T00:00:00"/>
    <n v="0"/>
    <x v="0"/>
    <n v="0"/>
    <d v="1899-12-30T00:00:00"/>
    <x v="0"/>
    <n v="55"/>
    <n v="7.5"/>
  </r>
  <r>
    <n v="261714022"/>
    <s v="EVELYN MAERSK"/>
    <s v="Chittagong"/>
    <x v="0"/>
    <d v="2026-01-03T17:03:00"/>
    <d v="2026-01-03T20:00:00"/>
    <s v="MAERSK"/>
    <s v="APM"/>
    <s v="TCNU8263591"/>
    <s v="40HC"/>
    <x v="1"/>
    <x v="3"/>
    <d v="2026-01-06T10:00:00"/>
    <d v="2026-01-09T07:00:00"/>
    <m/>
    <x v="0"/>
    <s v="TRANSPORTISTA (LM)"/>
    <x v="0"/>
    <x v="112"/>
    <d v="2026-01-09T08:00:00"/>
    <m/>
    <m/>
    <x v="1"/>
    <x v="0"/>
    <x v="1"/>
    <x v="0"/>
    <d v="2026-01-09T07:33:00"/>
    <x v="0"/>
    <n v="0"/>
    <x v="0"/>
    <d v="2026-01-06T10:00:00"/>
    <n v="134.49999999994179"/>
    <d v="1900-01-01T16:57:00"/>
    <n v="64.949999999895226"/>
    <s v="NO"/>
    <s v="NO"/>
    <x v="1"/>
    <d v="1900-01-01T21:00:00"/>
    <n v="69"/>
    <d v="1900-01-01T21:33:00"/>
    <x v="3"/>
    <s v="NO"/>
    <d v="1900-01-04T13:57:00"/>
    <n v="133.94999999989523"/>
    <d v="1899-12-30T00:33:00"/>
    <n v="0.55000000004656613"/>
    <x v="1"/>
    <x v="0"/>
    <d v="1900-01-04T14:30:00"/>
    <n v="134.49999999994179"/>
    <d v="1899-12-30T00:00:00"/>
    <n v="0"/>
    <x v="0"/>
    <n v="0"/>
    <d v="1899-12-30T00:00:00"/>
    <x v="0"/>
    <n v="55"/>
    <n v="7.5"/>
  </r>
  <r>
    <s v="HLCUBO12511AUTT5"/>
    <s v="ALEXANDRA MAERSK"/>
    <s v="Jawaharlal Nehru (Nhava Sheva)"/>
    <x v="0"/>
    <d v="2025-12-30T18:52:00"/>
    <d v="2025-12-30T20:00:00"/>
    <s v="HAPAG LLOYD"/>
    <s v="APM"/>
    <s v="HLBU2209545"/>
    <s v="40HC"/>
    <x v="1"/>
    <x v="0"/>
    <d v="2026-01-03T10:00:00"/>
    <d v="2026-01-09T08:00:00"/>
    <m/>
    <x v="2"/>
    <m/>
    <x v="0"/>
    <x v="113"/>
    <d v="2026-01-09T08:49:00"/>
    <m/>
    <m/>
    <x v="1"/>
    <x v="0"/>
    <x v="0"/>
    <x v="0"/>
    <d v="2026-01-09T08:19:00"/>
    <x v="0"/>
    <n v="0"/>
    <x v="0"/>
    <d v="2026-01-03T10:00:00"/>
    <n v="229.44999999983702"/>
    <d v="1900-01-02T15:08:00"/>
    <n v="87.133333333244082"/>
    <s v="NO"/>
    <s v="NO"/>
    <x v="0"/>
    <d v="1900-01-04T22:00:00"/>
    <n v="142.00000000011642"/>
    <d v="1900-01-04T22:19:00"/>
    <x v="0"/>
    <s v="NO"/>
    <d v="1900-01-08T13:08:00"/>
    <n v="229.1333333333605"/>
    <d v="1899-12-30T00:19:00"/>
    <n v="0.31666666647652164"/>
    <x v="0"/>
    <x v="0"/>
    <d v="1900-01-08T13:27:00"/>
    <n v="229.44999999983702"/>
    <d v="1899-12-30T00:00:00"/>
    <n v="0"/>
    <x v="0"/>
    <n v="0"/>
    <d v="1899-12-30T00:00:00"/>
    <x v="0"/>
    <n v="55"/>
    <n v="7.5"/>
  </r>
  <r>
    <s v="HLCUDA1251131090"/>
    <s v="MAERSK SALALAH"/>
    <s v="Chittagong"/>
    <x v="1"/>
    <d v="2026-01-04T19:32:00"/>
    <d v="2026-01-04T20:00:00"/>
    <s v="HAPAG LLOYD"/>
    <s v="APM"/>
    <s v="HAMU1913267"/>
    <s v="40HC"/>
    <x v="0"/>
    <x v="1"/>
    <d v="2026-01-06T16:00:00"/>
    <d v="2026-01-09T08:00:00"/>
    <m/>
    <x v="0"/>
    <m/>
    <x v="0"/>
    <x v="114"/>
    <d v="2026-01-09T06:37:00"/>
    <d v="2026-01-08T21:23:00"/>
    <d v="2026-01-09T07:10:00"/>
    <x v="1"/>
    <x v="0"/>
    <x v="1"/>
    <x v="0"/>
    <d v="2026-01-08T20:45:00"/>
    <x v="0"/>
    <n v="0"/>
    <x v="0"/>
    <d v="2026-01-06T16:00:00"/>
    <n v="97.216666666790843"/>
    <d v="1899-12-31T20:28:00"/>
    <n v="44.466666666674428"/>
    <s v="NO"/>
    <s v="YES"/>
    <x v="1"/>
    <d v="1900-01-01T16:00:00"/>
    <n v="64.000000000116415"/>
    <d v="1900-01-01T04:45:00"/>
    <x v="3"/>
    <s v="NO"/>
    <d v="1900-01-03T12:28:00"/>
    <n v="108.46666666679084"/>
    <d v="1899-12-30T00:00:00"/>
    <n v="0"/>
    <x v="0"/>
    <x v="0"/>
    <d v="1900-01-03T01:13:00"/>
    <n v="97.216666666790843"/>
    <d v="1899-12-30T00:00:00"/>
    <n v="0"/>
    <x v="0"/>
    <n v="0.40763888888614019"/>
    <d v="1899-12-30T00:24:27"/>
    <x v="1"/>
    <n v="55"/>
    <n v="7.5"/>
  </r>
  <r>
    <n v="262074491"/>
    <s v="MAERSK SALALAH"/>
    <s v="Chittagong"/>
    <x v="1"/>
    <d v="2026-01-04T19:32:00"/>
    <d v="2026-01-04T20:00:00"/>
    <s v="MAERSK"/>
    <s v="APM"/>
    <s v="MRSU3657490"/>
    <s v="40HC"/>
    <x v="0"/>
    <x v="1"/>
    <d v="2026-01-06T16:00:00"/>
    <d v="2026-01-09T08:00:00"/>
    <m/>
    <x v="0"/>
    <m/>
    <x v="0"/>
    <x v="115"/>
    <d v="2026-01-09T08:00:00"/>
    <d v="2026-01-09T08:14:00"/>
    <d v="2026-01-09T08:30:00"/>
    <x v="1"/>
    <x v="0"/>
    <x v="1"/>
    <x v="0"/>
    <d v="2026-01-09T07:43:00"/>
    <x v="0"/>
    <n v="0"/>
    <x v="0"/>
    <d v="2026-01-06T16:00:00"/>
    <n v="108.18333333340706"/>
    <d v="1899-12-31T20:28:00"/>
    <n v="44.466666666674428"/>
    <s v="NO"/>
    <s v="YES"/>
    <x v="1"/>
    <d v="1900-01-01T16:00:00"/>
    <n v="64.000000000116415"/>
    <d v="1900-01-01T15:43:00"/>
    <x v="3"/>
    <s v="NO"/>
    <d v="1900-01-03T12:28:00"/>
    <n v="108.46666666679084"/>
    <d v="1899-12-30T00:00:00"/>
    <n v="0"/>
    <x v="0"/>
    <x v="0"/>
    <d v="1900-01-03T12:11:00"/>
    <n v="108.18333333340706"/>
    <d v="1899-12-30T00:00:00"/>
    <n v="0"/>
    <x v="0"/>
    <n v="1.1111111110949423E-2"/>
    <d v="1899-12-30T00:00:40"/>
    <x v="1"/>
    <n v="55"/>
    <n v="7.5"/>
  </r>
  <r>
    <s v="HLCUSZX2511BJUI5"/>
    <s v="ANTONIA MAERSK"/>
    <s v="Yantian"/>
    <x v="0"/>
    <d v="2025-12-28T05:42:00"/>
    <d v="2025-12-28T00:00:00"/>
    <s v="HAPAG LLOYD"/>
    <s v="APM"/>
    <s v="UACU5884616"/>
    <s v="40HC"/>
    <x v="1"/>
    <x v="0"/>
    <d v="2025-12-31T12:00:00"/>
    <d v="2026-01-09T09:00:00"/>
    <m/>
    <x v="2"/>
    <m/>
    <x v="5"/>
    <x v="116"/>
    <d v="2026-01-09T08:40:00"/>
    <m/>
    <m/>
    <x v="1"/>
    <x v="0"/>
    <x v="0"/>
    <x v="0"/>
    <d v="2026-01-09T08:10:00"/>
    <x v="0"/>
    <n v="5.7000000000698492"/>
    <x v="1"/>
    <d v="2025-12-31T12:00:00"/>
    <n v="290.4666666664998"/>
    <d v="1900-01-02T06:18:00"/>
    <n v="78.299999999930151"/>
    <s v="NO"/>
    <s v="NO"/>
    <x v="0"/>
    <d v="1900-01-07T21:00:00"/>
    <n v="213"/>
    <d v="1900-01-07T20:10:00"/>
    <x v="0"/>
    <s v="NO"/>
    <d v="1900-01-11T03:18:00"/>
    <n v="291.29999999993015"/>
    <d v="1899-12-30T00:00:00"/>
    <n v="0"/>
    <x v="0"/>
    <x v="0"/>
    <d v="1900-01-11T02:28:00"/>
    <n v="290.4666666664998"/>
    <d v="1899-12-30T00:00:00"/>
    <n v="0"/>
    <x v="0"/>
    <n v="0"/>
    <d v="1899-12-30T00:00:00"/>
    <x v="0"/>
    <n v="55"/>
    <n v="7.5"/>
  </r>
  <r>
    <n v="264730329"/>
    <s v="EVELYN MAERSK"/>
    <s v="Ningbo"/>
    <x v="0"/>
    <d v="2026-01-03T17:03:00"/>
    <d v="2026-01-03T20:00:00"/>
    <s v="MAERSK"/>
    <s v="APM"/>
    <s v="MRKU0808693"/>
    <n v="40"/>
    <x v="1"/>
    <x v="3"/>
    <d v="2026-01-06T10:00:00"/>
    <d v="2026-01-09T09:00:00"/>
    <m/>
    <x v="0"/>
    <m/>
    <x v="0"/>
    <x v="117"/>
    <d v="2026-01-09T09:15:00"/>
    <m/>
    <m/>
    <x v="1"/>
    <x v="0"/>
    <x v="1"/>
    <x v="0"/>
    <d v="2026-01-09T08:36:00"/>
    <x v="0"/>
    <n v="0"/>
    <x v="0"/>
    <d v="2026-01-06T10:00:00"/>
    <n v="135.54999999987194"/>
    <d v="1900-01-01T16:57:00"/>
    <n v="64.949999999895226"/>
    <s v="NO"/>
    <s v="NO"/>
    <x v="1"/>
    <d v="1900-01-01T23:00:00"/>
    <n v="71.000000000058208"/>
    <d v="1900-01-01T22:36:00"/>
    <x v="3"/>
    <s v="NO"/>
    <d v="1900-01-04T15:57:00"/>
    <n v="135.94999999995343"/>
    <d v="1899-12-30T00:00:00"/>
    <n v="0"/>
    <x v="0"/>
    <x v="0"/>
    <d v="1900-01-04T15:33:00"/>
    <n v="135.54999999987194"/>
    <d v="1899-12-30T00:00:00"/>
    <n v="0"/>
    <x v="0"/>
    <n v="0"/>
    <d v="1899-12-30T00:00:00"/>
    <x v="0"/>
    <n v="55"/>
    <n v="7.5"/>
  </r>
  <r>
    <s v="HLCUSZX2511CNAB9"/>
    <s v="EVELYN MAERSK"/>
    <s v="Yantian"/>
    <x v="0"/>
    <d v="2026-01-03T17:03:00"/>
    <d v="2026-01-03T20:00:00"/>
    <s v="HAPAG LLOYD"/>
    <s v="APM"/>
    <s v="CAIU4671204"/>
    <s v="40HC"/>
    <x v="1"/>
    <x v="3"/>
    <d v="2026-01-06T10:00:00"/>
    <d v="2026-01-09T09:00:00"/>
    <m/>
    <x v="0"/>
    <m/>
    <x v="0"/>
    <x v="118"/>
    <d v="2026-01-09T08:45:00"/>
    <m/>
    <m/>
    <x v="1"/>
    <x v="0"/>
    <x v="1"/>
    <x v="0"/>
    <d v="2026-01-09T08:26:00"/>
    <x v="0"/>
    <n v="0"/>
    <x v="0"/>
    <d v="2026-01-06T10:00:00"/>
    <n v="135.3833333333605"/>
    <d v="1900-01-01T16:57:00"/>
    <n v="64.949999999895226"/>
    <s v="NO"/>
    <s v="NO"/>
    <x v="1"/>
    <d v="1900-01-01T23:00:00"/>
    <n v="71.000000000058208"/>
    <d v="1900-01-01T22:26:00"/>
    <x v="3"/>
    <s v="NO"/>
    <d v="1900-01-04T15:57:00"/>
    <n v="135.94999999995343"/>
    <d v="1899-12-30T00:00:00"/>
    <n v="0"/>
    <x v="0"/>
    <x v="0"/>
    <d v="1900-01-04T15:23:00"/>
    <n v="135.3833333333605"/>
    <d v="1899-12-30T00:00:00"/>
    <n v="0"/>
    <x v="0"/>
    <n v="0"/>
    <d v="1899-12-30T00:00:00"/>
    <x v="0"/>
    <n v="55"/>
    <n v="7.5"/>
  </r>
  <r>
    <s v="ZIMUHCM80590666"/>
    <s v="SAN DIEGO"/>
    <s v="Ho Chi Minh City"/>
    <x v="0"/>
    <d v="2026-01-01T04:00:00"/>
    <d v="2026-01-01T04:00:00"/>
    <s v="ZIM"/>
    <s v="APM"/>
    <s v="ZCSU7058283"/>
    <s v="40HC"/>
    <x v="1"/>
    <x v="0"/>
    <d v="2026-01-05T10:00:00"/>
    <d v="2026-01-09T10:00:00"/>
    <m/>
    <x v="0"/>
    <s v="TRANSPORTISTA (LM)"/>
    <x v="0"/>
    <x v="119"/>
    <d v="2026-01-09T11:50:00"/>
    <m/>
    <m/>
    <x v="1"/>
    <x v="0"/>
    <x v="0"/>
    <x v="0"/>
    <d v="2026-01-09T11:20:00"/>
    <x v="0"/>
    <n v="0"/>
    <x v="0"/>
    <d v="2026-01-05T10:00:00"/>
    <n v="199.33333333331393"/>
    <d v="1900-01-03T06:00:00"/>
    <n v="102"/>
    <s v="NO"/>
    <s v="NO"/>
    <x v="0"/>
    <d v="1900-01-03T00:00:00"/>
    <n v="96"/>
    <d v="1900-01-03T01:20:00"/>
    <x v="0"/>
    <s v="NO"/>
    <d v="1900-01-07T06:00:00"/>
    <n v="198"/>
    <d v="1899-12-30T01:20:00"/>
    <n v="1.3333333333139308"/>
    <x v="1"/>
    <x v="1"/>
    <d v="1900-01-07T07:20:00"/>
    <n v="199.33333333331393"/>
    <d v="1899-12-30T00:00:00"/>
    <n v="0"/>
    <x v="0"/>
    <n v="0"/>
    <d v="1899-12-30T00:00:00"/>
    <x v="0"/>
    <n v="55"/>
    <n v="7.5"/>
  </r>
  <r>
    <s v="HLCUDA1251131090"/>
    <s v="MAERSK SALALAH"/>
    <s v="Chittagong"/>
    <x v="1"/>
    <d v="2026-01-04T19:32:00"/>
    <d v="2026-01-04T20:00:00"/>
    <s v="HAPAG LLOYD"/>
    <s v="APM"/>
    <s v="TCLU1456436"/>
    <s v="40HC"/>
    <x v="0"/>
    <x v="1"/>
    <d v="2026-01-06T16:00:00"/>
    <d v="2026-01-09T10:00:00"/>
    <m/>
    <x v="0"/>
    <m/>
    <x v="0"/>
    <x v="120"/>
    <d v="2026-01-09T10:52:00"/>
    <d v="2026-01-09T10:56:00"/>
    <d v="2026-01-09T11:20:00"/>
    <x v="1"/>
    <x v="0"/>
    <x v="1"/>
    <x v="0"/>
    <d v="2026-01-09T10:15:00"/>
    <x v="0"/>
    <n v="0"/>
    <x v="0"/>
    <d v="2026-01-06T16:00:00"/>
    <n v="110.71666666679084"/>
    <d v="1899-12-31T20:28:00"/>
    <n v="44.466666666674428"/>
    <s v="NO"/>
    <s v="YES"/>
    <x v="1"/>
    <d v="1900-01-01T18:00:00"/>
    <n v="66"/>
    <d v="1900-01-01T18:15:00"/>
    <x v="3"/>
    <s v="NO"/>
    <d v="1900-01-03T14:28:00"/>
    <n v="110.46666666667443"/>
    <d v="1899-12-30T00:15:00"/>
    <n v="0.25000000011641532"/>
    <x v="0"/>
    <x v="0"/>
    <d v="1900-01-03T14:43:00"/>
    <n v="110.71666666679084"/>
    <d v="1899-12-30T00:00:00"/>
    <n v="0"/>
    <x v="0"/>
    <n v="1.6666666662786156E-2"/>
    <d v="1899-12-30T00:01:00"/>
    <x v="1"/>
    <n v="55"/>
    <n v="7.5"/>
  </r>
  <r>
    <n v="262074491"/>
    <s v="MAERSK SALALAH"/>
    <s v="Chittagong"/>
    <x v="1"/>
    <d v="2026-01-04T19:32:00"/>
    <d v="2026-01-04T20:00:00"/>
    <s v="MAERSK"/>
    <s v="APM"/>
    <s v="TCNU1482284"/>
    <s v="40HC"/>
    <x v="0"/>
    <x v="1"/>
    <d v="2026-01-06T16:00:00"/>
    <d v="2026-01-09T10:00:00"/>
    <m/>
    <x v="0"/>
    <m/>
    <x v="0"/>
    <x v="121"/>
    <d v="2026-01-09T11:00:00"/>
    <d v="2026-01-09T11:13:00"/>
    <d v="2026-01-09T11:30:00"/>
    <x v="1"/>
    <x v="0"/>
    <x v="1"/>
    <x v="0"/>
    <d v="2026-01-09T10:10:00"/>
    <x v="0"/>
    <n v="0"/>
    <x v="0"/>
    <d v="2026-01-06T16:00:00"/>
    <n v="110.6333333333605"/>
    <d v="1899-12-31T20:28:00"/>
    <n v="44.466666666674428"/>
    <s v="NO"/>
    <s v="YES"/>
    <x v="1"/>
    <d v="1900-01-01T18:00:00"/>
    <n v="66"/>
    <d v="1900-01-01T18:10:00"/>
    <x v="3"/>
    <s v="NO"/>
    <d v="1900-01-03T14:28:00"/>
    <n v="110.46666666667443"/>
    <d v="1899-12-30T00:10:00"/>
    <n v="0.16666666668606922"/>
    <x v="0"/>
    <x v="0"/>
    <d v="1900-01-03T14:38:00"/>
    <n v="110.6333333333605"/>
    <d v="1899-12-30T00:00:00"/>
    <n v="0"/>
    <x v="0"/>
    <n v="1.1805555550381541E-2"/>
    <d v="1899-12-30T00:00:42"/>
    <x v="1"/>
    <n v="55"/>
    <n v="7.5"/>
  </r>
  <r>
    <n v="261594000"/>
    <s v="ALEXANDRA MAERSK"/>
    <s v="Karachi-Muhammad Bin Qasim"/>
    <x v="0"/>
    <d v="2025-12-30T18:52:00"/>
    <d v="2025-12-30T14:00:00"/>
    <s v="MAERSK"/>
    <s v="APM"/>
    <s v="MSKU4610239"/>
    <s v="45HC"/>
    <x v="1"/>
    <x v="3"/>
    <d v="2026-01-05T10:00:00"/>
    <d v="2026-01-09T12:00:00"/>
    <m/>
    <x v="2"/>
    <m/>
    <x v="6"/>
    <x v="122"/>
    <d v="2026-01-09T12:50:00"/>
    <m/>
    <m/>
    <x v="1"/>
    <x v="0"/>
    <x v="1"/>
    <x v="0"/>
    <d v="2026-01-09T12:24:00"/>
    <x v="0"/>
    <n v="4.8666666666395031"/>
    <x v="1"/>
    <d v="2026-01-05T10:00:00"/>
    <n v="233.53333333338378"/>
    <d v="1900-01-04T15:08:00"/>
    <n v="135.13333333324408"/>
    <s v="NO"/>
    <s v="NO"/>
    <x v="0"/>
    <d v="1900-01-03T02:00:00"/>
    <n v="98.000000000058208"/>
    <d v="1900-01-03T02:24:00"/>
    <x v="0"/>
    <s v="NO"/>
    <d v="1900-01-08T17:08:00"/>
    <n v="233.13333333330229"/>
    <d v="1899-12-30T00:24:00"/>
    <n v="0.40000000008149073"/>
    <x v="0"/>
    <x v="0"/>
    <d v="1900-01-08T17:32:00"/>
    <n v="233.53333333338378"/>
    <d v="1899-12-30T00:00:00"/>
    <n v="0"/>
    <x v="0"/>
    <n v="0"/>
    <d v="1899-12-30T00:00:00"/>
    <x v="0"/>
    <n v="55"/>
    <n v="7.5"/>
  </r>
  <r>
    <s v="HLCUDA1251131107"/>
    <s v="MAERSK SALALAH"/>
    <s v="Chittagong"/>
    <x v="1"/>
    <d v="2026-01-04T19:32:00"/>
    <d v="2026-01-04T20:00:00"/>
    <s v="HAPAG LLOYD"/>
    <s v="APM"/>
    <s v="HLXU8453113"/>
    <s v="40HC"/>
    <x v="0"/>
    <x v="1"/>
    <d v="2026-01-06T16:00:00"/>
    <d v="2026-01-09T12:00:00"/>
    <m/>
    <x v="0"/>
    <s v="SUBIDA TREN/DUO/PLAT"/>
    <x v="0"/>
    <x v="123"/>
    <d v="2026-01-09T14:40:00"/>
    <d v="2026-01-09T15:06:00"/>
    <d v="2026-01-09T15:15:00"/>
    <x v="1"/>
    <x v="0"/>
    <x v="1"/>
    <x v="0"/>
    <d v="2026-01-09T13:39:00"/>
    <x v="0"/>
    <n v="0"/>
    <x v="0"/>
    <d v="2026-01-06T16:00:00"/>
    <n v="114.11666666669771"/>
    <d v="1899-12-31T20:28:00"/>
    <n v="44.466666666674428"/>
    <s v="NO"/>
    <s v="YES"/>
    <x v="1"/>
    <d v="1900-01-01T20:00:00"/>
    <n v="68.000000000058208"/>
    <d v="1900-01-01T21:39:00"/>
    <x v="3"/>
    <s v="NO"/>
    <d v="1900-01-03T16:28:00"/>
    <n v="112.46666666673264"/>
    <d v="1899-12-30T01:39:00"/>
    <n v="1.6499999999650754"/>
    <x v="1"/>
    <x v="1"/>
    <d v="1900-01-03T18:07:00"/>
    <n v="114.11666666669771"/>
    <d v="1899-12-30T00:00:00"/>
    <n v="0"/>
    <x v="0"/>
    <n v="6.2499999985448085E-3"/>
    <d v="1899-12-30T00:00:22"/>
    <x v="1"/>
    <n v="55"/>
    <n v="7.5"/>
  </r>
  <r>
    <s v="HLCUDA1251131090"/>
    <s v="MAERSK SALALAH"/>
    <s v="Chittagong"/>
    <x v="1"/>
    <d v="2026-01-04T19:32:00"/>
    <d v="2026-01-04T20:00:00"/>
    <s v="HAPAG LLOYD"/>
    <s v="APM"/>
    <s v="BEAU4161778"/>
    <s v="40HC"/>
    <x v="0"/>
    <x v="1"/>
    <d v="2026-01-06T16:00:00"/>
    <d v="2026-01-09T12:00:00"/>
    <m/>
    <x v="0"/>
    <m/>
    <x v="0"/>
    <x v="124"/>
    <d v="2026-01-09T11:41:00"/>
    <d v="2026-01-09T11:32:00"/>
    <d v="2026-01-09T12:05:00"/>
    <x v="1"/>
    <x v="0"/>
    <x v="1"/>
    <x v="0"/>
    <d v="2026-01-09T10:43:00"/>
    <x v="0"/>
    <n v="0"/>
    <x v="0"/>
    <d v="2026-01-06T16:00:00"/>
    <n v="111.18333333340706"/>
    <d v="1899-12-31T20:28:00"/>
    <n v="44.466666666674428"/>
    <s v="NO"/>
    <s v="YES"/>
    <x v="1"/>
    <d v="1900-01-01T20:00:00"/>
    <n v="68.000000000058208"/>
    <d v="1900-01-01T18:43:00"/>
    <x v="3"/>
    <s v="NO"/>
    <d v="1900-01-03T16:28:00"/>
    <n v="112.46666666673264"/>
    <d v="1899-12-30T00:00:00"/>
    <n v="0"/>
    <x v="0"/>
    <x v="0"/>
    <d v="1900-01-03T15:11:00"/>
    <n v="111.18333333340706"/>
    <d v="1899-12-30T00:00:00"/>
    <n v="0"/>
    <x v="0"/>
    <n v="2.2916666661330964E-2"/>
    <d v="1899-12-30T00:01:22"/>
    <x v="1"/>
    <n v="55"/>
    <n v="7.5"/>
  </r>
  <r>
    <n v="261629307"/>
    <s v="SYNERGY ANTWERP"/>
    <s v="Jawaharlal Nehru (Nhava Sheva)"/>
    <x v="1"/>
    <d v="2026-01-07T00:16:00"/>
    <d v="2026-01-07T02:00:00"/>
    <s v="MAERSK"/>
    <s v="APM"/>
    <s v="CAAU8459269"/>
    <s v="40HC"/>
    <x v="1"/>
    <x v="0"/>
    <d v="2026-01-09T10:00:00"/>
    <d v="2026-01-09T12:00:00"/>
    <m/>
    <x v="0"/>
    <s v="TRANSPORTISTA (LM)"/>
    <x v="0"/>
    <x v="125"/>
    <d v="2026-01-09T14:10:00"/>
    <m/>
    <m/>
    <x v="1"/>
    <x v="0"/>
    <x v="0"/>
    <x v="0"/>
    <d v="2026-01-09T13:40:00"/>
    <x v="0"/>
    <n v="0"/>
    <x v="0"/>
    <d v="2026-01-09T10:00:00"/>
    <n v="61.400000000023283"/>
    <d v="1900-01-01T09:44:00"/>
    <n v="57.733333333279006"/>
    <s v="NO"/>
    <s v="NO"/>
    <x v="1"/>
    <d v="1899-12-30T02:00:00"/>
    <n v="2.0000000000582077"/>
    <d v="1899-12-30T03:40:00"/>
    <x v="2"/>
    <s v="SI"/>
    <d v="1900-01-01T11:44:00"/>
    <n v="59.733333333337214"/>
    <d v="1899-12-30T01:40:00"/>
    <n v="1.6666666666860692"/>
    <x v="1"/>
    <x v="1"/>
    <d v="1900-01-01T13:24:00"/>
    <n v="61.400000000023283"/>
    <d v="1899-12-30T00:00:00"/>
    <n v="0"/>
    <x v="0"/>
    <n v="0"/>
    <d v="1899-12-30T00:00:00"/>
    <x v="0"/>
    <n v="55"/>
    <n v="7.5"/>
  </r>
  <r>
    <s v="HLCUSZX2511BJUI5"/>
    <s v="ANTONIA MAERSK"/>
    <s v="Yantian"/>
    <x v="0"/>
    <d v="2025-12-28T05:42:00"/>
    <d v="2025-12-28T00:00:00"/>
    <s v="HAPAG LLOYD"/>
    <s v="APM"/>
    <s v="TXGU7352059"/>
    <s v="40HC"/>
    <x v="1"/>
    <x v="0"/>
    <d v="2025-12-31T12:00:00"/>
    <d v="2026-01-09T14:00:00"/>
    <m/>
    <x v="0"/>
    <s v="TRANSPORTISTA (LM)"/>
    <x v="0"/>
    <x v="126"/>
    <d v="2026-01-09T16:00:00"/>
    <m/>
    <m/>
    <x v="1"/>
    <x v="0"/>
    <x v="0"/>
    <x v="0"/>
    <d v="2026-01-09T15:30:00"/>
    <x v="0"/>
    <n v="5.7000000000698492"/>
    <x v="1"/>
    <d v="2025-12-31T12:00:00"/>
    <n v="297.79999999981374"/>
    <d v="1900-01-02T06:18:00"/>
    <n v="78.299999999930151"/>
    <s v="NO"/>
    <s v="NO"/>
    <x v="0"/>
    <d v="1900-01-08T02:00:00"/>
    <n v="218.00000000005821"/>
    <d v="1900-01-08T03:30:00"/>
    <x v="0"/>
    <s v="NO"/>
    <d v="1900-01-11T08:18:00"/>
    <n v="296.29999999998836"/>
    <d v="1899-12-30T01:30:00"/>
    <n v="1.499999999825377"/>
    <x v="1"/>
    <x v="1"/>
    <d v="1900-01-11T09:48:00"/>
    <n v="297.79999999981374"/>
    <d v="1899-12-30T00:00:00"/>
    <n v="0"/>
    <x v="0"/>
    <n v="0"/>
    <d v="1899-12-30T00:00:00"/>
    <x v="0"/>
    <n v="55"/>
    <n v="7.5"/>
  </r>
  <r>
    <s v="HLCUBO12511AXEL1"/>
    <s v="ALEXANDRA MAERSK"/>
    <s v="Jawaharlal Nehru (Nhava Sheva)"/>
    <x v="0"/>
    <d v="2025-12-30T18:52:00"/>
    <d v="2025-12-30T20:00:00"/>
    <s v="HAPAG LLOYD"/>
    <s v="APM"/>
    <s v="HLBU1926984"/>
    <s v="40HC"/>
    <x v="1"/>
    <x v="0"/>
    <d v="2026-01-03T10:00:00"/>
    <d v="2026-01-09T14:00:00"/>
    <m/>
    <x v="2"/>
    <s v="TRANSPORTISTA (LM)"/>
    <x v="0"/>
    <x v="127"/>
    <d v="2026-01-09T17:30:00"/>
    <m/>
    <m/>
    <x v="1"/>
    <x v="0"/>
    <x v="0"/>
    <x v="0"/>
    <d v="2026-01-09T17:00:00"/>
    <x v="0"/>
    <n v="0"/>
    <x v="0"/>
    <d v="2026-01-03T10:00:00"/>
    <n v="238.13333333318587"/>
    <d v="1900-01-02T15:08:00"/>
    <n v="87.133333333244082"/>
    <s v="NO"/>
    <s v="NO"/>
    <x v="0"/>
    <d v="1900-01-05T04:00:00"/>
    <n v="148.00000000011642"/>
    <d v="1900-01-05T07:00:00"/>
    <x v="0"/>
    <s v="NO"/>
    <d v="1900-01-08T19:08:00"/>
    <n v="235.1333333333605"/>
    <d v="1899-12-30T03:00:00"/>
    <n v="2.999999999825377"/>
    <x v="1"/>
    <x v="1"/>
    <d v="1900-01-08T22:08:00"/>
    <n v="238.13333333318587"/>
    <d v="1899-12-30T00:00:00"/>
    <n v="0"/>
    <x v="0"/>
    <n v="0"/>
    <d v="1899-12-30T00:00:00"/>
    <x v="0"/>
    <n v="55"/>
    <n v="7.5"/>
  </r>
  <r>
    <n v="262074395"/>
    <s v="MAERSK SALALAH"/>
    <s v="Chittagong"/>
    <x v="1"/>
    <d v="2026-01-04T19:32:00"/>
    <d v="2026-01-04T20:00:00"/>
    <s v="MAERSK"/>
    <s v="APM"/>
    <s v="CAAU8951622"/>
    <s v="40HC"/>
    <x v="0"/>
    <x v="1"/>
    <d v="2026-01-06T16:00:00"/>
    <d v="2026-01-09T14:00:00"/>
    <m/>
    <x v="2"/>
    <m/>
    <x v="3"/>
    <x v="128"/>
    <d v="2026-01-09T12:28:00"/>
    <d v="2026-01-09T12:42:00"/>
    <d v="2026-01-09T12:50:00"/>
    <x v="1"/>
    <x v="0"/>
    <x v="1"/>
    <x v="0"/>
    <d v="2026-01-09T11:54:00"/>
    <x v="0"/>
    <n v="0"/>
    <x v="0"/>
    <d v="2026-01-06T16:00:00"/>
    <n v="112.36666666675592"/>
    <d v="1899-12-31T20:28:00"/>
    <n v="44.466666666674428"/>
    <s v="NO"/>
    <s v="YES"/>
    <x v="1"/>
    <d v="1900-01-01T22:00:00"/>
    <n v="70.000000000116415"/>
    <d v="1900-01-01T19:54:00"/>
    <x v="3"/>
    <s v="NO"/>
    <d v="1900-01-03T18:28:00"/>
    <n v="114.46666666679084"/>
    <d v="1899-12-30T00:00:00"/>
    <n v="0"/>
    <x v="0"/>
    <x v="0"/>
    <d v="1900-01-03T16:22:00"/>
    <n v="112.36666666675592"/>
    <d v="1899-12-30T00:00:00"/>
    <n v="0"/>
    <x v="0"/>
    <n v="5.5555555518367328E-3"/>
    <d v="1899-12-30T00:00:20"/>
    <x v="1"/>
    <n v="55"/>
    <n v="7.5"/>
  </r>
  <r>
    <n v="261594000"/>
    <s v="ALEXANDRA MAERSK"/>
    <s v="Karachi-Muhammad Bin Qasim"/>
    <x v="0"/>
    <d v="2025-12-30T18:52:00"/>
    <d v="2025-12-30T14:00:00"/>
    <s v="MAERSK"/>
    <s v="APM"/>
    <s v="MSKU4796083"/>
    <s v="45HC"/>
    <x v="1"/>
    <x v="3"/>
    <d v="2026-01-05T10:00:00"/>
    <d v="2026-01-09T15:00:00"/>
    <m/>
    <x v="2"/>
    <s v="TRANSPORTISTA (LM)"/>
    <x v="6"/>
    <x v="126"/>
    <d v="2026-01-09T16:30:00"/>
    <m/>
    <m/>
    <x v="1"/>
    <x v="0"/>
    <x v="1"/>
    <x v="0"/>
    <d v="2026-01-09T15:30:00"/>
    <x v="0"/>
    <n v="4.8666666666395031"/>
    <x v="1"/>
    <d v="2026-01-05T10:00:00"/>
    <n v="236.6333333333605"/>
    <d v="1900-01-04T15:08:00"/>
    <n v="135.13333333324408"/>
    <s v="NO"/>
    <s v="NO"/>
    <x v="0"/>
    <d v="1900-01-03T05:00:00"/>
    <n v="101.00000000005821"/>
    <d v="1900-01-03T05:30:00"/>
    <x v="0"/>
    <s v="NO"/>
    <d v="1900-01-08T20:08:00"/>
    <n v="236.13333333330229"/>
    <d v="1899-12-30T00:30:00"/>
    <n v="0.50000000005820766"/>
    <x v="1"/>
    <x v="0"/>
    <d v="1900-01-08T20:38:00"/>
    <n v="236.6333333333605"/>
    <d v="1899-12-30T00:00:00"/>
    <n v="0"/>
    <x v="0"/>
    <n v="0"/>
    <d v="1899-12-30T00:00:00"/>
    <x v="0"/>
    <n v="55"/>
    <n v="7.5"/>
  </r>
  <r>
    <n v="261714047"/>
    <s v="EVELYN MAERSK"/>
    <s v="Chittagong"/>
    <x v="0"/>
    <d v="2026-01-03T17:03:00"/>
    <d v="2026-01-03T20:00:00"/>
    <s v="MAERSK"/>
    <s v="APM"/>
    <s v="MRSU5015416"/>
    <s v="40HC"/>
    <x v="1"/>
    <x v="3"/>
    <d v="2026-01-06T10:00:00"/>
    <d v="2026-01-09T15:00:00"/>
    <m/>
    <x v="0"/>
    <s v="TRANSPORTISTA (LM)"/>
    <x v="0"/>
    <x v="129"/>
    <d v="2026-01-09T16:30:00"/>
    <m/>
    <m/>
    <x v="1"/>
    <x v="0"/>
    <x v="1"/>
    <x v="0"/>
    <d v="2026-01-09T15:37:00"/>
    <x v="0"/>
    <n v="0"/>
    <x v="0"/>
    <d v="2026-01-06T10:00:00"/>
    <n v="142.56666666653473"/>
    <d v="1900-01-01T16:57:00"/>
    <n v="64.949999999895226"/>
    <s v="NO"/>
    <s v="NO"/>
    <x v="1"/>
    <d v="1900-01-02T05:00:00"/>
    <n v="77.000000000058208"/>
    <d v="1900-01-02T05:37:00"/>
    <x v="0"/>
    <s v="NO"/>
    <d v="1900-01-04T21:57:00"/>
    <n v="141.94999999995343"/>
    <d v="1899-12-30T00:37:00"/>
    <n v="0.61666666658129543"/>
    <x v="1"/>
    <x v="0"/>
    <d v="1900-01-04T22:34:00"/>
    <n v="142.56666666653473"/>
    <d v="1899-12-30T00:00:00"/>
    <n v="0"/>
    <x v="0"/>
    <n v="0"/>
    <d v="1899-12-30T00:00:00"/>
    <x v="0"/>
    <n v="55"/>
    <n v="7.5"/>
  </r>
  <r>
    <n v="261714047"/>
    <s v="EVELYN MAERSK"/>
    <s v="Chittagong"/>
    <x v="0"/>
    <d v="2026-01-03T17:03:00"/>
    <d v="2026-01-03T20:00:00"/>
    <s v="MAERSK"/>
    <s v="APM"/>
    <s v="MRKU4605040"/>
    <s v="40HC"/>
    <x v="1"/>
    <x v="3"/>
    <d v="2026-01-06T10:00:00"/>
    <d v="2026-01-09T15:00:00"/>
    <m/>
    <x v="0"/>
    <m/>
    <x v="0"/>
    <x v="130"/>
    <d v="2026-01-10T15:30:00"/>
    <m/>
    <m/>
    <x v="1"/>
    <x v="0"/>
    <x v="1"/>
    <x v="0"/>
    <d v="2026-01-09T14:21:00"/>
    <x v="1"/>
    <n v="0"/>
    <x v="0"/>
    <d v="2026-01-06T10:00:00"/>
    <n v="141.29999999993015"/>
    <d v="1900-01-01T16:57:00"/>
    <n v="64.949999999895226"/>
    <s v="NO"/>
    <s v="NO"/>
    <x v="1"/>
    <d v="1900-01-02T05:00:00"/>
    <n v="77.000000000058208"/>
    <d v="1900-01-02T04:21:00"/>
    <x v="0"/>
    <s v="NO"/>
    <d v="1900-01-04T21:57:00"/>
    <n v="141.94999999995343"/>
    <d v="1899-12-30T00:00:00"/>
    <n v="0"/>
    <x v="0"/>
    <x v="0"/>
    <d v="1900-01-04T21:18:00"/>
    <n v="141.29999999993015"/>
    <d v="1899-12-30T00:00:00"/>
    <n v="0"/>
    <x v="0"/>
    <n v="0"/>
    <d v="1899-12-30T00:00:00"/>
    <x v="0"/>
    <n v="55"/>
    <n v="7.5"/>
  </r>
  <r>
    <s v="ZIMUHCM80590666"/>
    <s v="SAN DIEGO"/>
    <s v="Ho Chi Minh City"/>
    <x v="0"/>
    <d v="2026-01-01T04:00:00"/>
    <d v="2026-01-01T04:00:00"/>
    <s v="ZIM"/>
    <s v="APM"/>
    <s v="ZCSU6953870"/>
    <s v="40HC"/>
    <x v="1"/>
    <x v="0"/>
    <d v="2026-01-05T10:00:00"/>
    <d v="2026-01-09T16:00:00"/>
    <m/>
    <x v="0"/>
    <s v="TRANSPORTISTA (LM)"/>
    <x v="0"/>
    <x v="131"/>
    <d v="2026-01-09T20:00:00"/>
    <m/>
    <m/>
    <x v="1"/>
    <x v="0"/>
    <x v="0"/>
    <x v="0"/>
    <d v="2026-01-09T19:30:00"/>
    <x v="0"/>
    <n v="0"/>
    <x v="0"/>
    <d v="2026-01-05T10:00:00"/>
    <n v="207.50000000005821"/>
    <d v="1900-01-03T06:00:00"/>
    <n v="102"/>
    <s v="NO"/>
    <s v="NO"/>
    <x v="0"/>
    <d v="1900-01-03T06:00:00"/>
    <n v="102"/>
    <d v="1900-01-03T09:30:00"/>
    <x v="0"/>
    <s v="NO"/>
    <d v="1900-01-07T12:00:00"/>
    <n v="204"/>
    <d v="1899-12-30T03:30:00"/>
    <n v="3.5000000000582077"/>
    <x v="1"/>
    <x v="1"/>
    <d v="1900-01-07T15:30:00"/>
    <n v="207.50000000005821"/>
    <d v="1899-12-30T00:00:00"/>
    <n v="0"/>
    <x v="0"/>
    <n v="0"/>
    <d v="1899-12-30T00:00:00"/>
    <x v="0"/>
    <n v="55"/>
    <n v="7.5"/>
  </r>
  <r>
    <n v="262020878"/>
    <s v="EVELYN MAERSK"/>
    <s v="Ningbo"/>
    <x v="0"/>
    <d v="2026-01-03T17:03:00"/>
    <d v="2026-01-03T20:00:00"/>
    <s v="MAERSK"/>
    <s v="APM"/>
    <s v="MIEU3012539"/>
    <s v="40HC"/>
    <x v="1"/>
    <x v="0"/>
    <d v="2026-01-06T10:00:00"/>
    <d v="2026-01-09T16:00:00"/>
    <m/>
    <x v="0"/>
    <m/>
    <x v="0"/>
    <x v="132"/>
    <d v="2026-01-09T16:30:00"/>
    <m/>
    <m/>
    <x v="1"/>
    <x v="0"/>
    <x v="0"/>
    <x v="0"/>
    <d v="2026-01-09T16:00:00"/>
    <x v="0"/>
    <n v="0"/>
    <x v="0"/>
    <d v="2026-01-06T10:00:00"/>
    <n v="142.94999999989523"/>
    <d v="1900-01-01T16:57:00"/>
    <n v="64.949999999895226"/>
    <s v="NO"/>
    <s v="NO"/>
    <x v="1"/>
    <d v="1900-01-02T06:00:00"/>
    <n v="78"/>
    <d v="1900-01-02T06:00:00"/>
    <x v="0"/>
    <s v="NO"/>
    <d v="1900-01-04T22:57:00"/>
    <n v="142.94999999989523"/>
    <d v="1899-12-30T00:00:00"/>
    <n v="0"/>
    <x v="0"/>
    <x v="0"/>
    <d v="1900-01-04T22:57:00"/>
    <n v="142.94999999989523"/>
    <d v="1899-12-30T00:00:00"/>
    <n v="0"/>
    <x v="0"/>
    <n v="0"/>
    <d v="1899-12-30T00:00:00"/>
    <x v="0"/>
    <n v="55"/>
    <n v="7.5"/>
  </r>
  <r>
    <n v="259808147"/>
    <s v="EVELYN MAERSK"/>
    <s v="Yantian"/>
    <x v="0"/>
    <d v="2026-01-03T17:03:00"/>
    <d v="2026-01-03T20:00:00"/>
    <s v="MAERSK"/>
    <s v="APM"/>
    <s v="MRSU5625492"/>
    <s v="40HC"/>
    <x v="0"/>
    <x v="1"/>
    <d v="2026-01-06T10:00:00"/>
    <d v="2026-01-09T16:00:00"/>
    <m/>
    <x v="0"/>
    <m/>
    <x v="0"/>
    <x v="133"/>
    <d v="2026-01-09T14:40:00"/>
    <d v="2026-01-09T15:03:00"/>
    <d v="2026-01-09T15:10:00"/>
    <x v="1"/>
    <x v="0"/>
    <x v="1"/>
    <x v="0"/>
    <d v="2026-01-09T14:12:00"/>
    <x v="0"/>
    <n v="0"/>
    <x v="0"/>
    <d v="2026-01-06T10:00:00"/>
    <n v="141.14999999996508"/>
    <d v="1900-01-01T16:57:00"/>
    <n v="64.949999999895226"/>
    <s v="NO"/>
    <s v="NO"/>
    <x v="1"/>
    <d v="1900-01-02T06:00:00"/>
    <n v="78"/>
    <d v="1900-01-02T04:12:00"/>
    <x v="0"/>
    <s v="NO"/>
    <d v="1900-01-04T22:57:00"/>
    <n v="142.94999999989523"/>
    <d v="1899-12-30T00:00:00"/>
    <n v="0"/>
    <x v="0"/>
    <x v="0"/>
    <d v="1900-01-04T21:09:00"/>
    <n v="141.14999999996508"/>
    <d v="1899-12-30T00:00:00"/>
    <n v="0"/>
    <x v="0"/>
    <d v="1899-12-30T00:07:00"/>
    <d v="1899-12-30T00:00:18"/>
    <x v="1"/>
    <n v="55"/>
    <n v="7.5"/>
  </r>
  <r>
    <s v="HLCUDA1251131090"/>
    <s v="MAERSK SALALAH"/>
    <s v="Chittagong"/>
    <x v="1"/>
    <d v="2026-01-04T19:32:00"/>
    <d v="2026-01-04T20:00:00"/>
    <s v="HAPAG LLOYD"/>
    <s v="APM"/>
    <s v="UASU1066043"/>
    <s v="40HC"/>
    <x v="0"/>
    <x v="1"/>
    <d v="2026-01-06T16:00:00"/>
    <d v="2026-01-09T16:00:00"/>
    <m/>
    <x v="0"/>
    <m/>
    <x v="0"/>
    <x v="134"/>
    <d v="2026-01-09T12:30:00"/>
    <d v="2026-01-09T11:56:00"/>
    <d v="2026-01-09T13:00:00"/>
    <x v="1"/>
    <x v="0"/>
    <x v="1"/>
    <x v="0"/>
    <d v="2026-01-09T11:22:00"/>
    <x v="0"/>
    <n v="0"/>
    <x v="0"/>
    <d v="2026-01-06T16:00:00"/>
    <n v="111.83333333343035"/>
    <d v="1899-12-31T20:28:00"/>
    <n v="44.466666666674428"/>
    <s v="NO"/>
    <s v="YES"/>
    <x v="1"/>
    <d v="1900-01-02T00:00:00"/>
    <n v="72"/>
    <d v="1900-01-01T19:22:00"/>
    <x v="3"/>
    <s v="NO"/>
    <d v="1900-01-03T20:28:00"/>
    <n v="116.46666666667443"/>
    <d v="1899-12-30T00:00:00"/>
    <n v="0"/>
    <x v="0"/>
    <x v="0"/>
    <d v="1900-01-03T15:50:00"/>
    <n v="111.83333333343035"/>
    <d v="1899-12-30T00:00:00"/>
    <n v="0"/>
    <x v="0"/>
    <n v="4.4444444443797693E-2"/>
    <d v="1899-12-30T00:02:40"/>
    <x v="1"/>
    <n v="55"/>
    <n v="7.5"/>
  </r>
  <r>
    <s v="HLCUBO12511BENU0"/>
    <s v="MAERSK HOUSTON"/>
    <s v="Jawaharlal Nehru (Nhava Sheva)"/>
    <x v="0"/>
    <d v="2026-01-07T12:06:00"/>
    <d v="2026-01-07T14:00:00"/>
    <s v="HAPAG LLOYD"/>
    <s v="APM"/>
    <s v="TCLU8501970"/>
    <s v="40HC"/>
    <x v="1"/>
    <x v="0"/>
    <d v="2026-01-09T16:00:00"/>
    <d v="2026-01-09T16:00:00"/>
    <m/>
    <x v="0"/>
    <s v="TRANSPORTISTA (LM)"/>
    <x v="0"/>
    <x v="135"/>
    <d v="2026-01-09T18:30:00"/>
    <m/>
    <m/>
    <x v="1"/>
    <x v="0"/>
    <x v="0"/>
    <x v="0"/>
    <d v="2026-01-09T18:00:00"/>
    <x v="0"/>
    <n v="0"/>
    <x v="0"/>
    <d v="2026-01-09T16:00:00"/>
    <n v="53.900000000023283"/>
    <d v="1900-01-01T03:54:00"/>
    <n v="51.899999999965075"/>
    <s v="NO"/>
    <s v="NO"/>
    <x v="1"/>
    <d v="1899-12-30T00:00:00"/>
    <n v="0"/>
    <d v="1899-12-30T02:00:00"/>
    <x v="2"/>
    <s v="SI"/>
    <d v="1900-01-01T03:54:00"/>
    <n v="51.899999999965075"/>
    <d v="1899-12-30T02:00:00"/>
    <n v="2.0000000000582077"/>
    <x v="1"/>
    <x v="1"/>
    <d v="1900-01-01T05:54:00"/>
    <n v="53.900000000023283"/>
    <d v="1899-12-30T00:00:00"/>
    <n v="0"/>
    <x v="0"/>
    <n v="0"/>
    <d v="1899-12-30T00:00:00"/>
    <x v="0"/>
    <n v="55"/>
    <n v="7.5"/>
  </r>
  <r>
    <n v="259808147"/>
    <s v="EVELYN MAERSK"/>
    <s v="Yantian"/>
    <x v="0"/>
    <d v="2026-01-03T17:03:00"/>
    <d v="2026-01-03T20:00:00"/>
    <s v="MAERSK"/>
    <s v="APM"/>
    <s v="MSKU4730002"/>
    <s v="45HC"/>
    <x v="0"/>
    <x v="1"/>
    <d v="2026-01-06T10:00:00"/>
    <d v="2026-01-09T18:00:00"/>
    <m/>
    <x v="0"/>
    <m/>
    <x v="0"/>
    <x v="136"/>
    <d v="2026-01-09T14:00:00"/>
    <d v="2026-01-09T13:44:00"/>
    <d v="2026-01-09T14:15:00"/>
    <x v="1"/>
    <x v="0"/>
    <x v="1"/>
    <x v="0"/>
    <d v="2026-01-09T13:14:00"/>
    <x v="0"/>
    <n v="0"/>
    <x v="0"/>
    <d v="2026-01-06T10:00:00"/>
    <n v="140.18333333329065"/>
    <d v="1900-01-01T16:57:00"/>
    <n v="64.949999999895226"/>
    <s v="NO"/>
    <s v="NO"/>
    <x v="1"/>
    <d v="1900-01-02T08:00:00"/>
    <n v="80.000000000058208"/>
    <d v="1900-01-02T03:14:00"/>
    <x v="0"/>
    <s v="NO"/>
    <d v="1900-01-05T00:57:00"/>
    <n v="144.94999999995343"/>
    <d v="1899-12-30T00:00:00"/>
    <n v="0"/>
    <x v="0"/>
    <x v="0"/>
    <d v="1900-01-04T20:11:00"/>
    <n v="140.18333333329065"/>
    <d v="1899-12-30T00:00:00"/>
    <n v="0"/>
    <x v="0"/>
    <n v="2.1527777775190771E-2"/>
    <d v="1899-12-30T00:01:17"/>
    <x v="1"/>
    <n v="55"/>
    <n v="7.5"/>
  </r>
  <r>
    <n v="259808147"/>
    <s v="EVELYN MAERSK"/>
    <s v="Yantian"/>
    <x v="0"/>
    <d v="2026-01-03T17:03:00"/>
    <d v="2026-01-03T20:00:00"/>
    <s v="MAERSK"/>
    <s v="APM"/>
    <s v="MSKU4758761"/>
    <s v="45HC"/>
    <x v="0"/>
    <x v="1"/>
    <d v="2026-01-06T10:00:00"/>
    <d v="2026-01-09T18:00:00"/>
    <m/>
    <x v="0"/>
    <m/>
    <x v="0"/>
    <x v="137"/>
    <d v="2026-01-09T16:00:00"/>
    <d v="2026-01-09T16:15:00"/>
    <d v="2026-01-09T16:30:00"/>
    <x v="1"/>
    <x v="0"/>
    <x v="1"/>
    <x v="0"/>
    <d v="2026-01-09T14:50:00"/>
    <x v="0"/>
    <n v="0"/>
    <x v="0"/>
    <d v="2026-01-06T10:00:00"/>
    <n v="141.78333333326736"/>
    <d v="1900-01-01T16:57:00"/>
    <n v="64.949999999895226"/>
    <s v="NO"/>
    <s v="NO"/>
    <x v="1"/>
    <d v="1900-01-02T08:00:00"/>
    <n v="80.000000000058208"/>
    <d v="1900-01-02T04:50:00"/>
    <x v="0"/>
    <s v="NO"/>
    <d v="1900-01-05T00:57:00"/>
    <n v="144.94999999995343"/>
    <d v="1899-12-30T00:00:00"/>
    <n v="0"/>
    <x v="0"/>
    <x v="0"/>
    <d v="1900-01-04T21:47:00"/>
    <n v="141.78333333326736"/>
    <d v="1899-12-30T00:00:00"/>
    <n v="0"/>
    <x v="0"/>
    <n v="1.0416666664241347E-2"/>
    <d v="1899-12-30T00:00:37"/>
    <x v="1"/>
    <n v="55"/>
    <n v="7.5"/>
  </r>
  <r>
    <n v="261629307"/>
    <s v="SYNERGY ANTWERP"/>
    <s v="Jawaharlal Nehru (Nhava Sheva)"/>
    <x v="1"/>
    <d v="2026-01-07T00:16:00"/>
    <d v="2026-01-07T02:00:00"/>
    <s v="MAERSK"/>
    <s v="APM"/>
    <s v="MRSU6852356"/>
    <s v="40HC"/>
    <x v="0"/>
    <x v="1"/>
    <d v="2026-01-09T16:00:00"/>
    <d v="2026-01-09T20:00:00"/>
    <m/>
    <x v="0"/>
    <m/>
    <x v="0"/>
    <x v="138"/>
    <d v="2026-01-09T18:15:00"/>
    <d v="2026-01-09T16:27:00"/>
    <d v="2026-01-09T18:45:00"/>
    <x v="1"/>
    <x v="0"/>
    <x v="1"/>
    <x v="0"/>
    <d v="2026-01-09T16:07:00"/>
    <x v="0"/>
    <n v="0"/>
    <x v="0"/>
    <d v="2026-01-09T16:00:00"/>
    <n v="63.849999999976717"/>
    <d v="1900-01-01T15:44:00"/>
    <n v="63.733333333279006"/>
    <s v="NO"/>
    <s v="NO"/>
    <x v="1"/>
    <d v="1899-12-30T04:00:00"/>
    <n v="4.0000000001164153"/>
    <d v="1899-12-30T00:07:00"/>
    <x v="2"/>
    <s v="SI"/>
    <d v="1900-01-01T19:44:00"/>
    <n v="67.733333333395422"/>
    <d v="1899-12-30T00:00:00"/>
    <n v="0"/>
    <x v="0"/>
    <x v="0"/>
    <d v="1900-01-01T15:51:00"/>
    <n v="63.849999999976717"/>
    <d v="1899-12-30T00:00:00"/>
    <n v="0"/>
    <x v="0"/>
    <n v="9.5833333332848269E-2"/>
    <d v="1899-12-30T00:05:45"/>
    <x v="1"/>
    <n v="55"/>
    <n v="7.5"/>
  </r>
  <r>
    <n v="261629307"/>
    <s v="SYNERGY ANTWERP"/>
    <s v="Jawaharlal Nehru (Nhava Sheva)"/>
    <x v="1"/>
    <d v="2026-01-07T00:16:00"/>
    <d v="2026-01-07T02:00:00"/>
    <s v="MAERSK"/>
    <s v="APM"/>
    <s v="MRSU8787408"/>
    <s v="40HC"/>
    <x v="0"/>
    <x v="1"/>
    <d v="2026-01-09T16:00:00"/>
    <d v="2026-01-09T20:00:00"/>
    <m/>
    <x v="0"/>
    <m/>
    <x v="0"/>
    <x v="139"/>
    <d v="2026-01-09T17:00:00"/>
    <d v="2026-01-09T17:05:00"/>
    <d v="2026-01-09T17:20:00"/>
    <x v="1"/>
    <x v="0"/>
    <x v="1"/>
    <x v="0"/>
    <d v="2026-01-09T16:15:00"/>
    <x v="0"/>
    <n v="0"/>
    <x v="0"/>
    <d v="2026-01-09T16:00:00"/>
    <n v="63.983333333395422"/>
    <d v="1900-01-01T15:44:00"/>
    <n v="63.733333333279006"/>
    <s v="NO"/>
    <s v="NO"/>
    <x v="1"/>
    <d v="1899-12-30T04:00:00"/>
    <n v="4.0000000001164153"/>
    <d v="1899-12-30T00:15:00"/>
    <x v="2"/>
    <s v="SI"/>
    <d v="1900-01-01T19:44:00"/>
    <n v="67.733333333395422"/>
    <d v="1899-12-30T00:00:00"/>
    <n v="0"/>
    <x v="0"/>
    <x v="0"/>
    <d v="1900-01-01T15:59:00"/>
    <n v="63.983333333395422"/>
    <d v="1899-12-30T00:00:00"/>
    <n v="0"/>
    <x v="0"/>
    <n v="1.0416666664241347E-2"/>
    <d v="1899-12-30T00:00:37"/>
    <x v="1"/>
    <n v="55"/>
    <n v="7.5"/>
  </r>
  <r>
    <n v="262012050"/>
    <s v="SYNERGY ANTWERP"/>
    <s v="Karachi-Muhammad Bin Qasim"/>
    <x v="1"/>
    <d v="2026-01-07T00:16:00"/>
    <d v="2026-01-07T02:00:00"/>
    <s v="MAERSK"/>
    <s v="APM"/>
    <s v="HASU4487001"/>
    <s v="40HC"/>
    <x v="0"/>
    <x v="1"/>
    <d v="2026-01-09T16:00:00"/>
    <d v="2026-01-10T08:00:00"/>
    <m/>
    <x v="0"/>
    <m/>
    <x v="0"/>
    <x v="140"/>
    <d v="2026-01-09T18:55:00"/>
    <d v="2026-01-09T17:41:00"/>
    <d v="2026-01-09T19:35:00"/>
    <x v="1"/>
    <x v="0"/>
    <x v="1"/>
    <x v="0"/>
    <d v="2026-01-09T16:55:00"/>
    <x v="0"/>
    <n v="0"/>
    <x v="0"/>
    <d v="2026-01-09T16:00:00"/>
    <n v="64.649999999965075"/>
    <d v="1900-01-01T15:44:00"/>
    <n v="63.733333333279006"/>
    <s v="NO"/>
    <s v="NO"/>
    <x v="1"/>
    <d v="1899-12-30T16:00:00"/>
    <n v="16.000000000116415"/>
    <d v="1899-12-30T00:55:00"/>
    <x v="2"/>
    <s v="SI"/>
    <d v="1900-01-02T07:44:00"/>
    <n v="79.733333333395422"/>
    <d v="1899-12-30T00:00:00"/>
    <n v="0"/>
    <x v="0"/>
    <x v="0"/>
    <d v="1900-01-01T16:39:00"/>
    <n v="64.649999999965075"/>
    <d v="1899-12-30T00:00:00"/>
    <n v="0"/>
    <x v="0"/>
    <n v="7.9166666662786156E-2"/>
    <d v="1899-12-30T00:04:45"/>
    <x v="1"/>
    <n v="55"/>
    <n v="7.5"/>
  </r>
  <r>
    <n v="262012050"/>
    <s v="SYNERGY ANTWERP"/>
    <s v="Karachi-Muhammad Bin Qasim"/>
    <x v="1"/>
    <d v="2026-01-07T00:16:00"/>
    <d v="2026-01-07T02:00:00"/>
    <s v="MAERSK"/>
    <s v="APM"/>
    <s v="HASU4530221"/>
    <s v="40HC"/>
    <x v="0"/>
    <x v="1"/>
    <d v="2026-01-09T16:00:00"/>
    <d v="2026-01-10T09:00:00"/>
    <m/>
    <x v="0"/>
    <m/>
    <x v="0"/>
    <x v="141"/>
    <d v="2026-01-09T19:20:00"/>
    <d v="2026-01-09T19:30:00"/>
    <d v="2026-01-09T20:00:00"/>
    <x v="1"/>
    <x v="0"/>
    <x v="1"/>
    <x v="0"/>
    <d v="2026-01-09T18:41:00"/>
    <x v="0"/>
    <n v="0"/>
    <x v="0"/>
    <d v="2026-01-09T16:00:00"/>
    <n v="66.416666666627862"/>
    <d v="1900-01-01T15:44:00"/>
    <n v="63.733333333279006"/>
    <s v="NO"/>
    <s v="NO"/>
    <x v="1"/>
    <d v="1899-12-30T17:00:00"/>
    <n v="17.000000000058208"/>
    <d v="1899-12-30T02:41:00"/>
    <x v="2"/>
    <s v="SI"/>
    <d v="1900-01-02T08:44:00"/>
    <n v="80.733333333337214"/>
    <d v="1899-12-30T00:00:00"/>
    <n v="0"/>
    <x v="0"/>
    <x v="0"/>
    <d v="1900-01-01T18:25:00"/>
    <n v="66.416666666627862"/>
    <d v="1899-12-30T00:00:00"/>
    <n v="0"/>
    <x v="0"/>
    <n v="2.0833333335758653E-2"/>
    <d v="1899-12-30T00:01:15"/>
    <x v="1"/>
    <n v="55"/>
    <n v="7.5"/>
  </r>
  <r>
    <n v="262029835"/>
    <s v="SYNERGY ANTWERP"/>
    <s v="Karachi-Muhammad Bin Qasim"/>
    <x v="1"/>
    <d v="2026-01-07T00:16:00"/>
    <d v="2026-01-07T02:00:00"/>
    <s v="MAERSK"/>
    <s v="APM"/>
    <s v="HASU4588394"/>
    <s v="40HC"/>
    <x v="0"/>
    <x v="1"/>
    <d v="2026-01-09T16:00:00"/>
    <d v="2026-01-10T10:00:00"/>
    <m/>
    <x v="0"/>
    <m/>
    <x v="0"/>
    <x v="142"/>
    <d v="2026-01-10T14:10:00"/>
    <d v="2026-01-10T08:29:00"/>
    <d v="2026-01-10T15:45:00"/>
    <x v="1"/>
    <x v="0"/>
    <x v="1"/>
    <x v="0"/>
    <d v="2026-01-10T07:40:00"/>
    <x v="1"/>
    <n v="0"/>
    <x v="0"/>
    <d v="2026-01-09T16:00:00"/>
    <n v="79.400000000023283"/>
    <d v="1900-01-01T15:44:00"/>
    <n v="63.733333333279006"/>
    <s v="NO"/>
    <s v="NO"/>
    <x v="1"/>
    <d v="1899-12-30T18:00:00"/>
    <n v="18"/>
    <d v="1899-12-30T15:40:00"/>
    <x v="2"/>
    <s v="SI"/>
    <d v="1900-01-02T09:44:00"/>
    <n v="81.733333333279006"/>
    <d v="1899-12-30T00:00:00"/>
    <n v="0"/>
    <x v="0"/>
    <x v="0"/>
    <d v="1900-01-02T07:24:00"/>
    <n v="79.400000000023283"/>
    <d v="1899-12-30T00:00:00"/>
    <n v="0"/>
    <x v="0"/>
    <n v="0.30277777777519077"/>
    <d v="1899-12-30T00:18:10"/>
    <x v="1"/>
    <n v="55"/>
    <n v="7.5"/>
  </r>
  <r>
    <n v="262012050"/>
    <s v="SYNERGY ANTWERP"/>
    <s v="Karachi-Muhammad Bin Qasim"/>
    <x v="1"/>
    <d v="2026-01-07T00:16:00"/>
    <d v="2026-01-07T02:00:00"/>
    <s v="MAERSK"/>
    <s v="APM"/>
    <s v="MRKU2140113"/>
    <s v="40HC"/>
    <x v="0"/>
    <x v="1"/>
    <d v="2026-01-09T16:00:00"/>
    <d v="2026-01-10T11:00:00"/>
    <m/>
    <x v="0"/>
    <m/>
    <x v="0"/>
    <x v="143"/>
    <d v="2026-01-10T11:30:00"/>
    <d v="2026-01-10T09:50:00"/>
    <d v="2026-01-10T12:10:00"/>
    <x v="1"/>
    <x v="0"/>
    <x v="1"/>
    <x v="0"/>
    <d v="2026-01-10T09:18:00"/>
    <x v="1"/>
    <n v="0"/>
    <x v="0"/>
    <d v="2026-01-09T16:00:00"/>
    <n v="81.033333333267365"/>
    <d v="1900-01-01T15:44:00"/>
    <n v="63.733333333279006"/>
    <s v="NO"/>
    <s v="NO"/>
    <x v="1"/>
    <d v="1899-12-30T19:00:00"/>
    <n v="19.000000000116415"/>
    <d v="1899-12-30T17:18:00"/>
    <x v="2"/>
    <s v="SI"/>
    <d v="1900-01-02T10:44:00"/>
    <n v="82.733333333395422"/>
    <d v="1899-12-30T00:00:00"/>
    <n v="0"/>
    <x v="0"/>
    <x v="0"/>
    <d v="1900-01-02T09:02:00"/>
    <n v="81.033333333267365"/>
    <d v="1899-12-30T00:00:00"/>
    <n v="0"/>
    <x v="0"/>
    <n v="9.7222222226264421E-2"/>
    <d v="1899-12-30T00:05:50"/>
    <x v="1"/>
    <n v="55"/>
    <n v="7.5"/>
  </r>
  <r>
    <s v="ACOTEX207012026"/>
    <s v="RORO"/>
    <s v="Tanger"/>
    <x v="1"/>
    <d v="2026-01-09T02:00:00"/>
    <d v="2026-01-09T08:00:00"/>
    <s v="ONTIME"/>
    <s v="TRANSPAIS"/>
    <s v="HSAU2545226"/>
    <s v="45 PLWD"/>
    <x v="1"/>
    <x v="6"/>
    <d v="2026-01-10T12:00:00"/>
    <d v="2026-01-10T13:00:00"/>
    <d v="2026-01-07T00:00:00"/>
    <x v="0"/>
    <m/>
    <x v="0"/>
    <x v="144"/>
    <d v="2026-01-10T13:30:00"/>
    <m/>
    <m/>
    <x v="1"/>
    <x v="0"/>
    <x v="2"/>
    <x v="1"/>
    <d v="2026-01-10T13:08:00"/>
    <x v="1"/>
    <n v="0"/>
    <x v="0"/>
    <d v="1900-01-02T12:00:00"/>
    <n v="35.133333333302289"/>
    <d v="1899-12-31T10:00:00"/>
    <n v="33.999999999941792"/>
    <s v="SI"/>
    <s v="YES"/>
    <x v="1"/>
    <d v="1899-12-30T01:00:00"/>
    <n v="0.99999999994179234"/>
    <d v="1899-12-30T01:08:00"/>
    <x v="2"/>
    <s v="SI"/>
    <d v="1899-12-31T11:00:00"/>
    <n v="34.999999999883585"/>
    <d v="1899-12-30T00:08:00"/>
    <n v="0.13333333341870457"/>
    <x v="0"/>
    <x v="0"/>
    <d v="1899-12-31T11:08:00"/>
    <n v="35.133333333302289"/>
    <d v="1900-01-02T13:08:00"/>
    <n v="85.133333333360497"/>
    <x v="1"/>
    <n v="0"/>
    <d v="1899-12-30T00:00:00"/>
    <x v="0"/>
    <n v="55"/>
    <n v="7.5"/>
  </r>
  <r>
    <s v="ACOTEX107012026"/>
    <s v="RORO"/>
    <s v="Tanger"/>
    <x v="1"/>
    <d v="2026-01-09T02:00:00"/>
    <d v="2026-01-09T08:00:00"/>
    <s v="ONTIME"/>
    <s v="TRANSPAIS"/>
    <s v="SUAU4500035"/>
    <s v="45 PLWD"/>
    <x v="1"/>
    <x v="6"/>
    <d v="2026-01-10T12:00:00"/>
    <d v="2026-01-10T16:00:00"/>
    <d v="2026-01-07T00:00:00"/>
    <x v="0"/>
    <s v="TRANSPORTISTA (LM)"/>
    <x v="0"/>
    <x v="145"/>
    <d v="2026-01-10T17:25:00"/>
    <m/>
    <m/>
    <x v="1"/>
    <x v="0"/>
    <x v="2"/>
    <x v="1"/>
    <d v="2026-01-10T16:43:00"/>
    <x v="1"/>
    <n v="0"/>
    <x v="0"/>
    <d v="1900-01-02T12:00:00"/>
    <n v="38.71666666661622"/>
    <d v="1899-12-31T10:00:00"/>
    <n v="33.999999999941792"/>
    <s v="SI"/>
    <s v="YES"/>
    <x v="1"/>
    <d v="1899-12-30T04:00:00"/>
    <n v="3.9999999999417923"/>
    <d v="1899-12-30T04:43:00"/>
    <x v="2"/>
    <s v="SI"/>
    <d v="1899-12-31T14:00:00"/>
    <n v="37.999999999883585"/>
    <d v="1899-12-30T00:43:00"/>
    <n v="0.71666666673263535"/>
    <x v="1"/>
    <x v="0"/>
    <d v="1899-12-31T14:43:00"/>
    <n v="38.71666666661622"/>
    <d v="1900-01-02T16:43:00"/>
    <n v="88.716666666674428"/>
    <x v="1"/>
    <n v="0"/>
    <d v="1899-12-30T00:00:00"/>
    <x v="0"/>
    <n v="55"/>
    <n v="7.5"/>
  </r>
  <r>
    <s v="ACOTEX307012026"/>
    <s v="RORO"/>
    <s v="Tanger"/>
    <x v="1"/>
    <d v="2026-01-09T02:00:00"/>
    <d v="2026-01-09T08:00:00"/>
    <s v="ONTIME"/>
    <s v="NEWPORT"/>
    <s v="MTRA1134037"/>
    <s v="45 PLWD"/>
    <x v="1"/>
    <x v="6"/>
    <d v="2026-01-10T12:00:00"/>
    <d v="2026-01-10T16:00:00"/>
    <d v="2026-01-07T00:00:00"/>
    <x v="0"/>
    <m/>
    <x v="0"/>
    <x v="146"/>
    <d v="2026-01-10T15:40:00"/>
    <m/>
    <m/>
    <x v="1"/>
    <x v="0"/>
    <x v="2"/>
    <x v="1"/>
    <d v="2026-01-10T15:18:00"/>
    <x v="1"/>
    <n v="0"/>
    <x v="0"/>
    <d v="1900-01-02T12:00:00"/>
    <n v="37.299999999871943"/>
    <d v="1899-12-31T10:00:00"/>
    <n v="33.999999999941792"/>
    <s v="SI"/>
    <s v="YES"/>
    <x v="1"/>
    <d v="1899-12-30T04:00:00"/>
    <n v="3.9999999999417923"/>
    <d v="1899-12-30T03:18:00"/>
    <x v="2"/>
    <s v="SI"/>
    <d v="1899-12-31T14:00:00"/>
    <n v="37.999999999883585"/>
    <d v="1899-12-30T00:00:00"/>
    <n v="0"/>
    <x v="0"/>
    <x v="0"/>
    <d v="1899-12-31T13:18:00"/>
    <n v="37.299999999871943"/>
    <d v="1900-01-02T15:18:00"/>
    <n v="87.299999999930151"/>
    <x v="1"/>
    <n v="0"/>
    <d v="1899-12-30T00:00:00"/>
    <x v="0"/>
    <n v="55"/>
    <n v="7.5"/>
  </r>
  <r>
    <s v="INDITEX07022026"/>
    <s v="ROPAX"/>
    <s v="Tanger"/>
    <x v="1"/>
    <d v="2026-01-09T02:00:00"/>
    <d v="2026-01-09T08:00:00"/>
    <s v="SUARDIAZ"/>
    <s v="ROYAL RF"/>
    <s v="MTRA1133874"/>
    <s v="45 PLWD"/>
    <x v="1"/>
    <x v="6"/>
    <d v="2026-01-10T12:00:00"/>
    <d v="2026-01-10T17:00:00"/>
    <d v="2026-01-07T00:00:00"/>
    <x v="0"/>
    <s v="TRANSPORTISTA (LM)"/>
    <x v="0"/>
    <x v="147"/>
    <d v="2026-01-10T21:00:00"/>
    <m/>
    <m/>
    <x v="1"/>
    <x v="0"/>
    <x v="2"/>
    <x v="2"/>
    <d v="2026-01-10T18:51:00"/>
    <x v="1"/>
    <n v="0"/>
    <x v="0"/>
    <d v="1900-01-02T12:00:00"/>
    <n v="40.849999999918509"/>
    <d v="1899-12-31T10:00:00"/>
    <n v="33.999999999941792"/>
    <s v="SI"/>
    <s v="YES"/>
    <x v="1"/>
    <d v="1899-12-30T05:00:00"/>
    <n v="5.0000000000582077"/>
    <d v="1899-12-30T06:51:00"/>
    <x v="2"/>
    <s v="SI"/>
    <d v="1899-12-31T15:00:00"/>
    <n v="39"/>
    <d v="1899-12-30T01:51:00"/>
    <n v="1.8499999999185093"/>
    <x v="1"/>
    <x v="1"/>
    <d v="1899-12-31T16:51:00"/>
    <n v="40.849999999918509"/>
    <d v="1900-01-02T18:51:00"/>
    <n v="90.849999999976717"/>
    <x v="1"/>
    <n v="0"/>
    <d v="1899-12-30T00:00:00"/>
    <x v="0"/>
    <n v="55"/>
    <n v="7.5"/>
  </r>
  <r>
    <n v="261354111"/>
    <s v="EVELYN MAERSK"/>
    <s v="Qingdao"/>
    <x v="0"/>
    <d v="2026-01-03T17:03:00"/>
    <d v="2026-01-03T20:00:00"/>
    <s v="MAERSK"/>
    <s v="APM"/>
    <s v="MRKU0393576"/>
    <n v="40"/>
    <x v="1"/>
    <x v="0"/>
    <d v="2026-01-10T10:00:00"/>
    <d v="2026-01-12T06:00:00"/>
    <m/>
    <x v="0"/>
    <s v="TRANSPORTISTA (LM)"/>
    <x v="0"/>
    <x v="148"/>
    <d v="2026-01-12T07:20:00"/>
    <m/>
    <m/>
    <x v="2"/>
    <x v="0"/>
    <x v="0"/>
    <x v="0"/>
    <d v="2026-01-12T06:50:00"/>
    <x v="2"/>
    <n v="0"/>
    <x v="0"/>
    <d v="2026-01-10T10:00:00"/>
    <n v="205.78333333320916"/>
    <d v="1900-01-05T16:57:00"/>
    <n v="160.94999999989523"/>
    <s v="NO"/>
    <s v="NO"/>
    <x v="0"/>
    <d v="1899-12-31T20:00:00"/>
    <n v="44.000000000058208"/>
    <d v="1899-12-31T20:50:00"/>
    <x v="1"/>
    <s v="NO"/>
    <d v="1900-01-07T12:57:00"/>
    <n v="204.94999999995343"/>
    <d v="1899-12-30T00:50:00"/>
    <n v="0.83333333325572312"/>
    <x v="1"/>
    <x v="0"/>
    <d v="1900-01-07T13:47:00"/>
    <n v="205.78333333320916"/>
    <d v="1899-12-30T00:00:00"/>
    <n v="0"/>
    <x v="0"/>
    <n v="0"/>
    <d v="1899-12-30T00:00:00"/>
    <x v="0"/>
    <n v="55"/>
    <n v="7.5"/>
  </r>
  <r>
    <s v="HLCUBO1251204525"/>
    <s v="MAERSK HOUSTON"/>
    <s v="Jawaharlal Nehru (Nhava Sheva)"/>
    <x v="0"/>
    <d v="2026-01-07T12:06:00"/>
    <d v="2026-01-07T14:00:00"/>
    <s v="HAPAG LLOYD"/>
    <s v="APM"/>
    <s v="HLXU8408618"/>
    <s v="40HC"/>
    <x v="1"/>
    <x v="0"/>
    <d v="2026-01-09T16:00:00"/>
    <d v="2026-01-12T08:00:00"/>
    <m/>
    <x v="0"/>
    <m/>
    <x v="0"/>
    <x v="149"/>
    <d v="2026-01-12T08:40:00"/>
    <m/>
    <m/>
    <x v="2"/>
    <x v="0"/>
    <x v="0"/>
    <x v="0"/>
    <d v="2026-01-12T08:10:00"/>
    <x v="2"/>
    <n v="0"/>
    <x v="0"/>
    <d v="2026-01-09T16:00:00"/>
    <n v="116.06666666659294"/>
    <d v="1900-01-01T03:54:00"/>
    <n v="51.899999999965075"/>
    <s v="NO"/>
    <s v="NO"/>
    <x v="1"/>
    <d v="1900-01-01T16:00:00"/>
    <n v="64.000000000116415"/>
    <d v="1900-01-01T16:10:00"/>
    <x v="3"/>
    <s v="NO"/>
    <d v="1900-01-03T19:54:00"/>
    <n v="115.90000000008149"/>
    <d v="1899-12-30T00:10:00"/>
    <n v="0.16666666651144624"/>
    <x v="0"/>
    <x v="0"/>
    <d v="1900-01-03T20:04:00"/>
    <n v="116.06666666659294"/>
    <d v="1899-12-30T00:00:00"/>
    <n v="0"/>
    <x v="0"/>
    <n v="0"/>
    <d v="1899-12-30T00:00:00"/>
    <x v="0"/>
    <n v="55"/>
    <n v="7.5"/>
  </r>
  <r>
    <s v="HLCUSZX2510CPUA4"/>
    <s v="EVELYN MAERSK"/>
    <s v="Yantian"/>
    <x v="0"/>
    <d v="2026-01-03T17:03:00"/>
    <d v="2026-01-03T20:00:00"/>
    <s v="HAPAG LLOYD"/>
    <s v="APM"/>
    <s v="HAMU1585907"/>
    <s v="40HC"/>
    <x v="1"/>
    <x v="0"/>
    <d v="2026-01-10T10:00:00"/>
    <d v="2026-01-12T10:00:00"/>
    <m/>
    <x v="0"/>
    <m/>
    <x v="0"/>
    <x v="150"/>
    <d v="2026-01-12T09:32:00"/>
    <m/>
    <m/>
    <x v="2"/>
    <x v="0"/>
    <x v="0"/>
    <x v="0"/>
    <d v="2026-01-12T09:02:00"/>
    <x v="2"/>
    <n v="0"/>
    <x v="0"/>
    <d v="2026-01-10T10:00:00"/>
    <n v="207.9833333332208"/>
    <d v="1900-01-05T16:57:00"/>
    <n v="160.94999999989523"/>
    <s v="NO"/>
    <s v="NO"/>
    <x v="0"/>
    <d v="1900-01-01T00:00:00"/>
    <n v="48"/>
    <d v="1899-12-31T23:02:00"/>
    <x v="1"/>
    <s v="NO"/>
    <d v="1900-01-07T16:57:00"/>
    <n v="208.94999999989523"/>
    <d v="1899-12-30T00:00:00"/>
    <n v="0"/>
    <x v="0"/>
    <x v="0"/>
    <d v="1900-01-07T15:59:00"/>
    <n v="207.9833333332208"/>
    <d v="1899-12-30T00:00:00"/>
    <n v="0"/>
    <x v="0"/>
    <n v="0"/>
    <d v="1899-12-30T00:00:00"/>
    <x v="0"/>
    <n v="55"/>
    <n v="7.5"/>
  </r>
  <r>
    <s v="HLCUBO1251204525"/>
    <s v="MAERSK HOUSTON"/>
    <s v="Jawaharlal Nehru (Nhava Sheva)"/>
    <x v="0"/>
    <d v="2026-01-07T12:06:00"/>
    <d v="2026-01-07T14:00:00"/>
    <s v="HAPAG LLOYD"/>
    <s v="APM"/>
    <s v="HAMU3418555"/>
    <s v="40HC"/>
    <x v="1"/>
    <x v="0"/>
    <d v="2026-01-09T16:00:00"/>
    <d v="2026-01-12T10:00:00"/>
    <m/>
    <x v="0"/>
    <s v="OTRO(Retraso entrega anterior)"/>
    <x v="0"/>
    <x v="151"/>
    <d v="2026-01-12T14:10:00"/>
    <m/>
    <m/>
    <x v="2"/>
    <x v="0"/>
    <x v="0"/>
    <x v="0"/>
    <d v="2026-01-12T13:40:00"/>
    <x v="2"/>
    <n v="0"/>
    <x v="0"/>
    <d v="2026-01-09T16:00:00"/>
    <n v="121.56666666670935"/>
    <d v="1900-01-01T03:54:00"/>
    <n v="51.899999999965075"/>
    <s v="NO"/>
    <s v="NO"/>
    <x v="1"/>
    <d v="1900-01-01T18:00:00"/>
    <n v="66"/>
    <d v="1900-01-01T21:40:00"/>
    <x v="3"/>
    <s v="NO"/>
    <d v="1900-01-03T21:54:00"/>
    <n v="117.89999999996508"/>
    <d v="1899-12-30T03:40:00"/>
    <n v="3.6666666667442769"/>
    <x v="1"/>
    <x v="1"/>
    <d v="1900-01-04T01:34:00"/>
    <n v="121.56666666670935"/>
    <d v="1899-12-30T00:00:00"/>
    <n v="0"/>
    <x v="0"/>
    <n v="0"/>
    <d v="1899-12-30T00:00:00"/>
    <x v="0"/>
    <n v="55"/>
    <n v="7.5"/>
  </r>
  <r>
    <n v="261861972"/>
    <s v="MAERSK HOUSTON"/>
    <s v="Karachi"/>
    <x v="0"/>
    <d v="2026-01-07T12:06:00"/>
    <d v="2026-01-07T14:00:00"/>
    <s v="MAERSK"/>
    <s v="APM"/>
    <s v="MSKU4607662"/>
    <s v="45HC"/>
    <x v="1"/>
    <x v="3"/>
    <d v="2026-01-09T16:00:00"/>
    <d v="2026-01-12T10:00:00"/>
    <m/>
    <x v="0"/>
    <s v="TRANSPORTISTA (LM)"/>
    <x v="0"/>
    <x v="152"/>
    <d v="2026-01-12T14:00:00"/>
    <m/>
    <m/>
    <x v="2"/>
    <x v="0"/>
    <x v="1"/>
    <x v="0"/>
    <d v="2026-01-12T14:00:00"/>
    <x v="2"/>
    <n v="0"/>
    <x v="0"/>
    <d v="2026-01-09T16:00:00"/>
    <n v="122.25"/>
    <d v="1900-01-01T03:54:00"/>
    <n v="51.899999999965075"/>
    <s v="NO"/>
    <s v="NO"/>
    <x v="1"/>
    <d v="1900-01-01T18:00:00"/>
    <n v="66"/>
    <d v="1900-01-01T22:21:00"/>
    <x v="3"/>
    <s v="NO"/>
    <d v="1900-01-03T21:54:00"/>
    <n v="117.89999999996508"/>
    <d v="1899-12-30T04:00:00"/>
    <n v="4.0000000001164153"/>
    <x v="1"/>
    <x v="1"/>
    <d v="1900-01-04T02:15:00"/>
    <n v="122.25"/>
    <d v="1899-12-30T00:00:00"/>
    <n v="0"/>
    <x v="0"/>
    <n v="0"/>
    <d v="1899-12-30T00:00:00"/>
    <x v="0"/>
    <n v="55"/>
    <n v="7.5"/>
  </r>
  <r>
    <n v="261861972"/>
    <s v="MAERSK HOUSTON"/>
    <s v="Karachi"/>
    <x v="0"/>
    <d v="2026-01-07T12:06:00"/>
    <d v="2026-01-07T14:00:00"/>
    <s v="MAERSK"/>
    <s v="APM"/>
    <s v="MSKU4599417"/>
    <s v="45HC"/>
    <x v="1"/>
    <x v="3"/>
    <d v="2026-01-09T16:00:00"/>
    <d v="2026-01-12T10:00:00"/>
    <m/>
    <x v="0"/>
    <m/>
    <x v="0"/>
    <x v="153"/>
    <d v="2026-01-12T11:00:00"/>
    <m/>
    <m/>
    <x v="2"/>
    <x v="0"/>
    <x v="1"/>
    <x v="0"/>
    <d v="2026-01-12T10:00:00"/>
    <x v="2"/>
    <n v="0"/>
    <x v="0"/>
    <d v="2026-01-09T16:00:00"/>
    <n v="117.89999999996508"/>
    <d v="1900-01-01T03:54:00"/>
    <n v="51.899999999965075"/>
    <s v="NO"/>
    <s v="NO"/>
    <x v="1"/>
    <d v="1900-01-01T18:00:00"/>
    <n v="66"/>
    <d v="1900-01-01T18:00:00"/>
    <x v="3"/>
    <s v="NO"/>
    <d v="1900-01-03T21:54:00"/>
    <n v="117.89999999996508"/>
    <d v="1899-12-30T00:00:00"/>
    <n v="0"/>
    <x v="0"/>
    <x v="0"/>
    <d v="1900-01-03T21:54:00"/>
    <n v="117.89999999996508"/>
    <d v="1899-12-30T00:00:00"/>
    <n v="0"/>
    <x v="0"/>
    <n v="0"/>
    <d v="1899-12-30T00:00:00"/>
    <x v="0"/>
    <n v="55"/>
    <n v="7.5"/>
  </r>
  <r>
    <n v="261861972"/>
    <s v="MAERSK HOUSTON"/>
    <s v="Karachi"/>
    <x v="0"/>
    <d v="2026-01-07T12:06:00"/>
    <d v="2026-01-07T14:00:00"/>
    <s v="MAERSK"/>
    <s v="APM"/>
    <s v="MSKU4613881"/>
    <s v="45HC"/>
    <x v="1"/>
    <x v="3"/>
    <d v="2026-01-09T16:00:00"/>
    <d v="2026-01-12T10:00:00"/>
    <m/>
    <x v="0"/>
    <m/>
    <x v="0"/>
    <x v="154"/>
    <d v="2026-01-12T10:20:00"/>
    <m/>
    <m/>
    <x v="2"/>
    <x v="0"/>
    <x v="1"/>
    <x v="0"/>
    <d v="2026-01-12T09:50:00"/>
    <x v="2"/>
    <n v="0"/>
    <x v="0"/>
    <d v="2026-01-09T16:00:00"/>
    <n v="117.73333333327901"/>
    <d v="1900-01-01T03:54:00"/>
    <n v="51.899999999965075"/>
    <s v="NO"/>
    <s v="NO"/>
    <x v="1"/>
    <d v="1900-01-01T18:00:00"/>
    <n v="66"/>
    <d v="1900-01-01T17:50:00"/>
    <x v="3"/>
    <s v="NO"/>
    <d v="1900-01-03T21:54:00"/>
    <n v="117.89999999996508"/>
    <d v="1899-12-30T00:00:00"/>
    <n v="0"/>
    <x v="0"/>
    <x v="0"/>
    <d v="1900-01-03T21:44:00"/>
    <n v="117.73333333327901"/>
    <d v="1899-12-30T00:00:00"/>
    <n v="0"/>
    <x v="0"/>
    <n v="0"/>
    <d v="1899-12-30T00:00:00"/>
    <x v="0"/>
    <n v="55"/>
    <n v="7.5"/>
  </r>
  <r>
    <s v="HLCUNG12509SGHG0"/>
    <s v="MANILA MAERSK"/>
    <s v="Ningbo"/>
    <x v="1"/>
    <d v="2026-01-08T13:31:00"/>
    <d v="2026-01-08T14:00:00"/>
    <s v="HAPAG LLOYD"/>
    <s v="APM"/>
    <s v="HAMU4639205"/>
    <s v="40HC"/>
    <x v="0"/>
    <x v="1"/>
    <d v="2026-01-10T16:00:00"/>
    <d v="2026-01-12T10:00:00"/>
    <m/>
    <x v="0"/>
    <m/>
    <x v="0"/>
    <x v="155"/>
    <d v="2026-01-12T10:31:00"/>
    <d v="2026-01-12T10:45:00"/>
    <d v="2026-01-12T11:05:00"/>
    <x v="2"/>
    <x v="0"/>
    <x v="1"/>
    <x v="0"/>
    <d v="2026-01-12T10:26:00"/>
    <x v="2"/>
    <n v="0"/>
    <x v="0"/>
    <d v="2026-01-10T16:00:00"/>
    <n v="92.916666666569654"/>
    <d v="1900-01-01T02:29:00"/>
    <n v="50.483333333220799"/>
    <s v="NO"/>
    <s v="NO"/>
    <x v="1"/>
    <d v="1899-12-31T18:00:00"/>
    <n v="42"/>
    <d v="1899-12-31T18:26:00"/>
    <x v="1"/>
    <s v="NO"/>
    <d v="1900-01-02T20:29:00"/>
    <n v="92.483333333220799"/>
    <d v="1899-12-30T00:26:00"/>
    <n v="0.43333333334885538"/>
    <x v="0"/>
    <x v="0"/>
    <d v="1900-01-02T20:55:00"/>
    <n v="92.916666666569654"/>
    <d v="1899-12-30T00:00:00"/>
    <n v="0"/>
    <x v="0"/>
    <n v="1.3888888890505768E-2"/>
    <d v="1899-12-30T00:00:50"/>
    <x v="1"/>
    <n v="55"/>
    <n v="7.5"/>
  </r>
  <r>
    <s v="HLCUNG12509SGHG0"/>
    <s v="MANILA MAERSK"/>
    <s v="Ningbo"/>
    <x v="1"/>
    <d v="2026-01-08T13:31:00"/>
    <d v="2026-01-08T14:00:00"/>
    <s v="HAPAG LLOYD"/>
    <s v="APM"/>
    <s v="HLXU8621691"/>
    <s v="40HC"/>
    <x v="0"/>
    <x v="1"/>
    <d v="2026-01-10T16:00:00"/>
    <d v="2026-01-12T10:00:00"/>
    <m/>
    <x v="0"/>
    <s v="TRANSPORTISTA (LM)"/>
    <x v="0"/>
    <x v="156"/>
    <d v="2026-01-12T11:50:00"/>
    <d v="2026-01-12T11:57:00"/>
    <d v="2026-01-12T12:22:00"/>
    <x v="2"/>
    <x v="0"/>
    <x v="1"/>
    <x v="0"/>
    <d v="2026-01-12T11:19:00"/>
    <x v="2"/>
    <n v="0"/>
    <x v="0"/>
    <d v="2026-01-10T16:00:00"/>
    <n v="93.799999999988358"/>
    <d v="1900-01-01T02:29:00"/>
    <n v="50.483333333220799"/>
    <s v="NO"/>
    <s v="NO"/>
    <x v="1"/>
    <d v="1899-12-31T18:00:00"/>
    <n v="42"/>
    <d v="1899-12-31T19:19:00"/>
    <x v="1"/>
    <s v="NO"/>
    <d v="1900-01-02T20:29:00"/>
    <n v="92.483333333220799"/>
    <d v="1899-12-30T01:19:00"/>
    <n v="1.3166666667675599"/>
    <x v="1"/>
    <x v="1"/>
    <d v="1900-01-02T21:48:00"/>
    <n v="93.799999999988358"/>
    <d v="1899-12-30T00:00:00"/>
    <n v="0"/>
    <x v="0"/>
    <n v="1.7361111109494232E-2"/>
    <d v="1899-12-30T00:01:02"/>
    <x v="1"/>
    <n v="55"/>
    <n v="7.5"/>
  </r>
  <r>
    <s v="HLCUBO1251204525"/>
    <s v="MAERSK HOUSTON"/>
    <s v="Jawaharlal Nehru (Nhava Sheva)"/>
    <x v="0"/>
    <d v="2026-01-07T12:06:00"/>
    <d v="2026-01-07T14:00:00"/>
    <s v="HAPAG LLOYD"/>
    <s v="APM"/>
    <s v="FANU1576105"/>
    <s v="40HC"/>
    <x v="1"/>
    <x v="0"/>
    <d v="2026-01-09T16:00:00"/>
    <d v="2026-01-12T12:00:00"/>
    <m/>
    <x v="0"/>
    <s v="OTRO(Retraso entrega anterior)"/>
    <x v="0"/>
    <x v="157"/>
    <d v="2026-01-12T19:00:00"/>
    <m/>
    <m/>
    <x v="2"/>
    <x v="0"/>
    <x v="0"/>
    <x v="0"/>
    <d v="2026-01-12T18:30:00"/>
    <x v="2"/>
    <n v="0"/>
    <x v="0"/>
    <d v="2026-01-09T16:00:00"/>
    <n v="126.39999999990687"/>
    <d v="1900-01-01T03:54:00"/>
    <n v="51.899999999965075"/>
    <s v="NO"/>
    <s v="NO"/>
    <x v="1"/>
    <d v="1900-01-01T20:00:00"/>
    <n v="68.000000000058208"/>
    <d v="1900-01-02T02:30:00"/>
    <x v="0"/>
    <s v="NO"/>
    <d v="1900-01-03T23:54:00"/>
    <n v="119.90000000002328"/>
    <d v="1899-12-30T06:30:00"/>
    <n v="6.4999999998835847"/>
    <x v="1"/>
    <x v="1"/>
    <d v="1900-01-04T06:24:00"/>
    <n v="126.39999999990687"/>
    <d v="1899-12-30T00:00:00"/>
    <n v="0"/>
    <x v="0"/>
    <n v="0"/>
    <d v="1899-12-30T00:00:00"/>
    <x v="0"/>
    <n v="55"/>
    <n v="7.5"/>
  </r>
  <r>
    <s v="HLCUSHA2511BOWZ4"/>
    <s v="MANILA MAERSK"/>
    <s v="Shanghai"/>
    <x v="1"/>
    <d v="2026-01-08T13:31:00"/>
    <d v="2026-01-08T14:00:00"/>
    <s v="HAPAG LLOYD"/>
    <s v="APM"/>
    <s v="FANU1201958"/>
    <s v="40HC"/>
    <x v="0"/>
    <x v="1"/>
    <d v="2026-01-10T16:00:00"/>
    <d v="2026-01-12T12:00:00"/>
    <m/>
    <x v="0"/>
    <m/>
    <x v="0"/>
    <x v="158"/>
    <d v="2026-01-12T12:21:00"/>
    <d v="2026-01-12T12:37:00"/>
    <d v="2026-01-12T12:50:00"/>
    <x v="2"/>
    <x v="0"/>
    <x v="1"/>
    <x v="0"/>
    <d v="2026-01-12T11:52:00"/>
    <x v="2"/>
    <n v="0"/>
    <x v="0"/>
    <d v="2026-01-10T16:00:00"/>
    <n v="94.349999999860302"/>
    <d v="1900-01-01T02:29:00"/>
    <n v="50.483333333220799"/>
    <s v="NO"/>
    <s v="NO"/>
    <x v="1"/>
    <d v="1899-12-31T20:00:00"/>
    <n v="44.000000000058208"/>
    <d v="1899-12-31T19:52:00"/>
    <x v="1"/>
    <s v="NO"/>
    <d v="1900-01-02T22:29:00"/>
    <n v="94.483333333279006"/>
    <d v="1899-12-30T00:00:00"/>
    <n v="0"/>
    <x v="0"/>
    <x v="0"/>
    <d v="1900-01-02T22:21:00"/>
    <n v="94.349999999860302"/>
    <d v="1899-12-30T00:00:00"/>
    <n v="0"/>
    <x v="0"/>
    <n v="9.0277777781011537E-3"/>
    <d v="1899-12-30T00:00:33"/>
    <x v="1"/>
    <n v="55"/>
    <n v="7.5"/>
  </r>
  <r>
    <n v="260643485"/>
    <s v="MANILA MAERSK"/>
    <s v="Yantian"/>
    <x v="1"/>
    <d v="2026-01-08T13:31:00"/>
    <d v="2026-01-08T14:00:00"/>
    <s v="MAERSK"/>
    <s v="APM"/>
    <s v="MSKU9319479"/>
    <s v="40HC"/>
    <x v="0"/>
    <x v="1"/>
    <d v="2026-01-10T16:00:00"/>
    <d v="2026-01-12T12:00:00"/>
    <m/>
    <x v="0"/>
    <m/>
    <x v="0"/>
    <x v="159"/>
    <d v="2026-01-12T12:40:00"/>
    <d v="2026-01-12T11:48:00"/>
    <d v="2026-01-12T13:06:00"/>
    <x v="2"/>
    <x v="0"/>
    <x v="1"/>
    <x v="0"/>
    <d v="2026-01-12T11:15:00"/>
    <x v="2"/>
    <n v="0"/>
    <x v="0"/>
    <d v="2026-01-10T16:00:00"/>
    <n v="93.733333333279006"/>
    <d v="1900-01-01T02:29:00"/>
    <n v="50.483333333220799"/>
    <s v="NO"/>
    <s v="NO"/>
    <x v="1"/>
    <d v="1899-12-31T20:00:00"/>
    <n v="44.000000000058208"/>
    <d v="1899-12-31T19:15:00"/>
    <x v="1"/>
    <s v="NO"/>
    <d v="1900-01-02T22:29:00"/>
    <n v="94.483333333279006"/>
    <d v="1899-12-30T00:00:00"/>
    <n v="0"/>
    <x v="0"/>
    <x v="0"/>
    <d v="1900-01-02T21:44:00"/>
    <n v="93.733333333279006"/>
    <d v="1899-12-30T00:00:00"/>
    <n v="0"/>
    <x v="0"/>
    <n v="5.4166666661330964E-2"/>
    <d v="1899-12-30T00:03:15"/>
    <x v="1"/>
    <n v="55"/>
    <n v="7.5"/>
  </r>
  <r>
    <n v="262020881"/>
    <s v="EVELYN MAERSK"/>
    <s v="Ningbo"/>
    <x v="0"/>
    <d v="2026-01-03T17:03:00"/>
    <d v="2026-01-03T20:00:00"/>
    <s v="MAERSK"/>
    <s v="APM"/>
    <s v="PONU8181615"/>
    <s v="40HC"/>
    <x v="1"/>
    <x v="0"/>
    <d v="2026-01-10T10:00:00"/>
    <d v="2026-01-12T14:00:00"/>
    <m/>
    <x v="0"/>
    <s v="OTRO(Retraso entrega anterior)"/>
    <x v="0"/>
    <x v="160"/>
    <d v="2026-01-13T08:30:00"/>
    <m/>
    <m/>
    <x v="2"/>
    <x v="0"/>
    <x v="0"/>
    <x v="0"/>
    <d v="2026-01-13T08:00:00"/>
    <x v="6"/>
    <n v="0"/>
    <x v="0"/>
    <d v="2026-01-10T10:00:00"/>
    <n v="230.94999999983702"/>
    <d v="1900-01-05T16:57:00"/>
    <n v="160.94999999989523"/>
    <s v="NO"/>
    <s v="NO"/>
    <x v="0"/>
    <d v="1900-01-01T04:00:00"/>
    <n v="52.000000000116415"/>
    <d v="1900-01-01T22:00:00"/>
    <x v="3"/>
    <s v="NO"/>
    <d v="1900-01-07T20:57:00"/>
    <n v="212.95000000001164"/>
    <d v="1899-12-30T18:00:00"/>
    <n v="17.999999999825377"/>
    <x v="1"/>
    <x v="1"/>
    <d v="1900-01-08T14:57:00"/>
    <n v="230.94999999983702"/>
    <d v="1899-12-30T00:00:00"/>
    <n v="0"/>
    <x v="0"/>
    <n v="0"/>
    <d v="1899-12-30T00:00:00"/>
    <x v="0"/>
    <n v="55"/>
    <n v="7.5"/>
  </r>
  <r>
    <s v="HLCUBO1251204525"/>
    <s v="MAERSK HOUSTON"/>
    <s v="Jawaharlal Nehru (Nhava Sheva)"/>
    <x v="0"/>
    <d v="2026-01-07T12:06:00"/>
    <d v="2026-01-07T14:00:00"/>
    <s v="HAPAG LLOYD"/>
    <s v="APM"/>
    <s v="FCIU7469659"/>
    <s v="40HC"/>
    <x v="1"/>
    <x v="0"/>
    <d v="2026-01-09T16:00:00"/>
    <d v="2026-01-12T14:00:00"/>
    <m/>
    <x v="0"/>
    <m/>
    <x v="0"/>
    <x v="151"/>
    <d v="2026-01-12T14:10:00"/>
    <m/>
    <m/>
    <x v="2"/>
    <x v="0"/>
    <x v="0"/>
    <x v="0"/>
    <d v="2026-01-12T13:40:00"/>
    <x v="2"/>
    <n v="0"/>
    <x v="0"/>
    <d v="2026-01-09T16:00:00"/>
    <n v="121.56666666670935"/>
    <d v="1900-01-01T03:54:00"/>
    <n v="51.899999999965075"/>
    <s v="NO"/>
    <s v="NO"/>
    <x v="1"/>
    <d v="1900-01-01T22:00:00"/>
    <n v="70.000000000116415"/>
    <d v="1900-01-01T21:40:00"/>
    <x v="3"/>
    <s v="NO"/>
    <d v="1900-01-04T01:54:00"/>
    <n v="121.90000000008149"/>
    <d v="1899-12-30T00:00:00"/>
    <n v="0"/>
    <x v="0"/>
    <x v="0"/>
    <d v="1900-01-04T01:34:00"/>
    <n v="121.56666666670935"/>
    <d v="1899-12-30T00:00:00"/>
    <n v="0"/>
    <x v="0"/>
    <n v="0"/>
    <d v="1899-12-30T00:00:00"/>
    <x v="0"/>
    <n v="55"/>
    <n v="7.5"/>
  </r>
  <r>
    <s v="HLCUBO12511BENT9"/>
    <s v="MAERSK HOUSTON"/>
    <s v="Jawaharlal Nehru (Nhava Sheva)"/>
    <x v="0"/>
    <d v="2026-01-07T12:06:00"/>
    <d v="2026-01-07T14:00:00"/>
    <s v="HAPAG LLOYD"/>
    <s v="APM"/>
    <s v="HAMU2759644"/>
    <s v="40HC"/>
    <x v="1"/>
    <x v="0"/>
    <d v="2026-01-09T16:00:00"/>
    <d v="2026-01-12T14:00:00"/>
    <m/>
    <x v="0"/>
    <m/>
    <x v="0"/>
    <x v="161"/>
    <d v="2026-01-12T09:00:00"/>
    <m/>
    <m/>
    <x v="2"/>
    <x v="0"/>
    <x v="0"/>
    <x v="0"/>
    <d v="2026-01-12T08:30:00"/>
    <x v="2"/>
    <n v="0"/>
    <x v="0"/>
    <d v="2026-01-09T16:00:00"/>
    <n v="116.39999999996508"/>
    <d v="1900-01-01T03:54:00"/>
    <n v="51.899999999965075"/>
    <s v="NO"/>
    <s v="NO"/>
    <x v="1"/>
    <d v="1900-01-01T22:00:00"/>
    <n v="70.000000000116415"/>
    <d v="1900-01-01T16:30:00"/>
    <x v="3"/>
    <s v="NO"/>
    <d v="1900-01-04T01:54:00"/>
    <n v="121.90000000008149"/>
    <d v="1899-12-30T00:00:00"/>
    <n v="0"/>
    <x v="0"/>
    <x v="0"/>
    <d v="1900-01-03T20:24:00"/>
    <n v="116.39999999996508"/>
    <d v="1899-12-30T00:00:00"/>
    <n v="0"/>
    <x v="0"/>
    <n v="0"/>
    <d v="1899-12-30T00:00:00"/>
    <x v="0"/>
    <n v="55"/>
    <n v="7.5"/>
  </r>
  <r>
    <n v="260444176"/>
    <s v="BRISBANE MAERSK"/>
    <s v="Chittagong"/>
    <x v="0"/>
    <d v="2025-12-15T10:28:00"/>
    <d v="2025-12-15T10:30:00"/>
    <s v="MAERSK"/>
    <s v="APM"/>
    <s v="TRHU6525314"/>
    <s v="40HC"/>
    <x v="1"/>
    <x v="3"/>
    <d v="2025-12-16T16:00:00"/>
    <d v="2026-01-12T16:00:00"/>
    <m/>
    <x v="0"/>
    <m/>
    <x v="0"/>
    <x v="162"/>
    <d v="2026-01-12T16:30:00"/>
    <m/>
    <m/>
    <x v="2"/>
    <x v="0"/>
    <x v="1"/>
    <x v="0"/>
    <d v="2026-01-12T15:27:00"/>
    <x v="2"/>
    <n v="0"/>
    <x v="0"/>
    <d v="2025-12-16T16:00:00"/>
    <n v="676.98333333333721"/>
    <d v="1899-12-31T05:32:00"/>
    <n v="29.533333333209157"/>
    <s v="SI"/>
    <s v="YES"/>
    <x v="1"/>
    <d v="1900-01-26T00:00:00"/>
    <n v="648"/>
    <d v="1900-01-25T23:27:00"/>
    <x v="0"/>
    <s v="NO"/>
    <d v="1900-01-27T05:32:00"/>
    <n v="677.53333333320916"/>
    <d v="1899-12-30T00:00:00"/>
    <n v="0"/>
    <x v="0"/>
    <x v="0"/>
    <d v="1900-01-27T04:59:00"/>
    <n v="676.98333333333721"/>
    <d v="1899-12-30T00:00:00"/>
    <n v="0"/>
    <x v="0"/>
    <n v="0"/>
    <d v="1899-12-30T00:00:00"/>
    <x v="0"/>
    <n v="55"/>
    <n v="7.5"/>
  </r>
  <r>
    <s v="HLCUBO1251204525"/>
    <s v="MAERSK HOUSTON"/>
    <s v="Jawaharlal Nehru (Nhava Sheva)"/>
    <x v="0"/>
    <d v="2026-01-07T12:06:00"/>
    <d v="2026-01-07T14:00:00"/>
    <s v="HAPAG LLOYD"/>
    <s v="APM"/>
    <s v="UETU6481482"/>
    <s v="40HC"/>
    <x v="1"/>
    <x v="0"/>
    <d v="2026-01-09T16:00:00"/>
    <d v="2026-01-12T16:00:00"/>
    <m/>
    <x v="0"/>
    <s v="OTRO(Retraso entrega anterior)"/>
    <x v="0"/>
    <x v="163"/>
    <d v="2026-01-13T09:30:00"/>
    <m/>
    <m/>
    <x v="2"/>
    <x v="0"/>
    <x v="0"/>
    <x v="0"/>
    <d v="2026-01-13T09:00:00"/>
    <x v="6"/>
    <n v="0"/>
    <x v="0"/>
    <d v="2026-01-09T16:00:00"/>
    <n v="140.90000000002328"/>
    <d v="1900-01-01T03:54:00"/>
    <n v="51.899999999965075"/>
    <s v="NO"/>
    <s v="NO"/>
    <x v="1"/>
    <d v="1900-01-02T00:00:00"/>
    <n v="72"/>
    <d v="1900-01-02T17:00:00"/>
    <x v="0"/>
    <s v="NO"/>
    <d v="1900-01-04T03:54:00"/>
    <n v="123.89999999996508"/>
    <d v="1899-12-30T17:00:00"/>
    <n v="17.000000000058208"/>
    <x v="1"/>
    <x v="1"/>
    <d v="1900-01-04T20:54:00"/>
    <n v="140.90000000002328"/>
    <d v="1899-12-30T00:00:00"/>
    <n v="0"/>
    <x v="0"/>
    <n v="0"/>
    <d v="1899-12-30T00:00:00"/>
    <x v="0"/>
    <n v="55"/>
    <n v="7.5"/>
  </r>
  <r>
    <n v="261861972"/>
    <s v="MAERSK HOUSTON"/>
    <s v="Karachi"/>
    <x v="0"/>
    <d v="2026-01-07T12:06:00"/>
    <d v="2026-01-07T14:00:00"/>
    <s v="MAERSK"/>
    <s v="APM"/>
    <s v="MSKU4671424"/>
    <s v="45HC"/>
    <x v="1"/>
    <x v="3"/>
    <d v="2026-01-09T16:00:00"/>
    <d v="2026-01-12T16:00:00"/>
    <m/>
    <x v="0"/>
    <m/>
    <x v="0"/>
    <x v="164"/>
    <d v="2026-01-12T16:00:00"/>
    <m/>
    <m/>
    <x v="2"/>
    <x v="0"/>
    <x v="1"/>
    <x v="0"/>
    <d v="2026-01-12T15:47:00"/>
    <x v="2"/>
    <n v="0"/>
    <x v="0"/>
    <d v="2026-01-09T16:00:00"/>
    <n v="123.68333333329065"/>
    <d v="1900-01-01T03:54:00"/>
    <n v="51.899999999965075"/>
    <s v="NO"/>
    <s v="NO"/>
    <x v="1"/>
    <d v="1900-01-02T00:00:00"/>
    <n v="72"/>
    <d v="1900-01-01T23:47:00"/>
    <x v="3"/>
    <s v="NO"/>
    <d v="1900-01-04T03:54:00"/>
    <n v="123.89999999996508"/>
    <d v="1899-12-30T00:00:00"/>
    <n v="0"/>
    <x v="0"/>
    <x v="0"/>
    <d v="1900-01-04T03:41:00"/>
    <n v="123.68333333329065"/>
    <d v="1899-12-30T00:00:00"/>
    <n v="0"/>
    <x v="0"/>
    <n v="0"/>
    <d v="1899-12-30T00:00:00"/>
    <x v="0"/>
    <n v="55"/>
    <n v="7.5"/>
  </r>
  <r>
    <s v="HLCUBO1251204525"/>
    <s v="MAERSK HOUSTON"/>
    <s v="Jawaharlal Nehru (Nhava Sheva)"/>
    <x v="0"/>
    <d v="2026-01-07T12:06:00"/>
    <d v="2026-01-07T14:00:00"/>
    <s v="HAPAG LLOYD"/>
    <s v="APM"/>
    <s v="UACU3860174"/>
    <n v="20"/>
    <x v="1"/>
    <x v="3"/>
    <d v="2026-01-09T16:00:00"/>
    <d v="2026-01-12T16:00:00"/>
    <m/>
    <x v="0"/>
    <m/>
    <x v="0"/>
    <x v="165"/>
    <d v="2026-01-12T15:50:00"/>
    <m/>
    <m/>
    <x v="2"/>
    <x v="0"/>
    <x v="1"/>
    <x v="0"/>
    <d v="2026-01-12T15:30:00"/>
    <x v="2"/>
    <n v="0"/>
    <x v="0"/>
    <d v="2026-01-09T16:00:00"/>
    <n v="123.40000000008149"/>
    <d v="1900-01-01T03:54:00"/>
    <n v="51.899999999965075"/>
    <s v="NO"/>
    <s v="NO"/>
    <x v="1"/>
    <d v="1900-01-02T00:00:00"/>
    <n v="72"/>
    <d v="1900-01-01T23:30:00"/>
    <x v="3"/>
    <s v="NO"/>
    <d v="1900-01-04T03:54:00"/>
    <n v="123.89999999996508"/>
    <d v="1899-12-30T00:00:00"/>
    <n v="0"/>
    <x v="0"/>
    <x v="0"/>
    <d v="1900-01-04T03:24:00"/>
    <n v="123.40000000008149"/>
    <d v="1899-12-30T00:00:00"/>
    <n v="0"/>
    <x v="0"/>
    <n v="0"/>
    <d v="1899-12-30T00:00:00"/>
    <x v="0"/>
    <n v="55"/>
    <n v="7.5"/>
  </r>
  <r>
    <n v="254210317"/>
    <s v="MANILA MAERSK"/>
    <s v="Xingang"/>
    <x v="1"/>
    <d v="2026-01-08T13:31:00"/>
    <d v="2026-01-08T14:00:00"/>
    <s v="MAERSK"/>
    <s v="APM"/>
    <s v="SUDU5408289"/>
    <n v="40"/>
    <x v="0"/>
    <x v="1"/>
    <d v="2026-01-10T16:00:00"/>
    <d v="2026-01-12T16:00:00"/>
    <m/>
    <x v="0"/>
    <m/>
    <x v="0"/>
    <x v="166"/>
    <d v="2026-01-12T15:30:00"/>
    <d v="2026-01-12T15:42:00"/>
    <d v="2026-01-12T16:00:00"/>
    <x v="2"/>
    <x v="0"/>
    <x v="1"/>
    <x v="0"/>
    <d v="2026-01-12T14:57:00"/>
    <x v="2"/>
    <n v="0"/>
    <x v="0"/>
    <d v="2026-01-10T16:00:00"/>
    <n v="97.433333333290648"/>
    <d v="1900-01-01T02:29:00"/>
    <n v="50.483333333220799"/>
    <s v="NO"/>
    <s v="NO"/>
    <x v="1"/>
    <d v="1900-01-01T00:00:00"/>
    <n v="48"/>
    <d v="1899-12-31T22:57:00"/>
    <x v="1"/>
    <s v="NO"/>
    <d v="1900-01-03T02:29:00"/>
    <n v="98.483333333220799"/>
    <d v="1899-12-30T00:00:00"/>
    <n v="0"/>
    <x v="0"/>
    <x v="0"/>
    <d v="1900-01-03T01:26:00"/>
    <n v="97.433333333290648"/>
    <d v="1899-12-30T00:00:00"/>
    <n v="0"/>
    <x v="0"/>
    <n v="1.2499999997089617E-2"/>
    <d v="1899-12-30T00:00:45"/>
    <x v="1"/>
    <n v="55"/>
    <n v="7.5"/>
  </r>
  <r>
    <n v="260643485"/>
    <s v="MANILA MAERSK"/>
    <s v="Yantian"/>
    <x v="1"/>
    <d v="2026-01-08T13:31:00"/>
    <d v="2026-01-08T14:00:00"/>
    <s v="MAERSK"/>
    <s v="APM"/>
    <s v="MSKU9149644"/>
    <s v="40HC"/>
    <x v="0"/>
    <x v="1"/>
    <d v="2026-01-10T16:00:00"/>
    <d v="2026-01-12T16:00:00"/>
    <m/>
    <x v="0"/>
    <s v="TRANSPORTISTA (LM)"/>
    <x v="0"/>
    <x v="167"/>
    <d v="2026-01-12T19:00:00"/>
    <d v="2026-01-12T17:35:00"/>
    <d v="2026-01-12T19:30:00"/>
    <x v="2"/>
    <x v="0"/>
    <x v="1"/>
    <x v="0"/>
    <d v="2026-01-12T16:51:00"/>
    <x v="2"/>
    <n v="0"/>
    <x v="0"/>
    <d v="2026-01-10T16:00:00"/>
    <n v="99.333333333197515"/>
    <d v="1900-01-01T02:29:00"/>
    <n v="50.483333333220799"/>
    <s v="NO"/>
    <s v="NO"/>
    <x v="1"/>
    <d v="1900-01-01T00:00:00"/>
    <n v="48"/>
    <d v="1900-01-01T00:51:00"/>
    <x v="3"/>
    <s v="NO"/>
    <d v="1900-01-03T02:29:00"/>
    <n v="98.483333333220799"/>
    <d v="1899-12-30T00:51:00"/>
    <n v="0.84999999997671694"/>
    <x v="1"/>
    <x v="0"/>
    <d v="1900-01-03T03:20:00"/>
    <n v="99.333333333197515"/>
    <d v="1899-12-30T00:00:00"/>
    <n v="0"/>
    <x v="0"/>
    <n v="7.9861111109494232E-2"/>
    <d v="1899-12-30T00:04:47"/>
    <x v="1"/>
    <n v="55"/>
    <n v="7.5"/>
  </r>
  <r>
    <n v="262080330"/>
    <s v="AXEL MAERSK"/>
    <s v="Qingdao"/>
    <x v="0"/>
    <d v="2026-01-11T00:39:00"/>
    <d v="2026-01-11T02:00:00"/>
    <s v="MAERSK"/>
    <s v="APM"/>
    <s v="CAAU9063436"/>
    <s v="40HC"/>
    <x v="1"/>
    <x v="0"/>
    <d v="2026-01-12T16:00:00"/>
    <d v="2026-01-12T16:00:00"/>
    <m/>
    <x v="0"/>
    <s v="OTRO(Retraso entrega anterior)"/>
    <x v="0"/>
    <x v="168"/>
    <d v="2026-01-13T08:35:00"/>
    <m/>
    <m/>
    <x v="2"/>
    <x v="0"/>
    <x v="0"/>
    <x v="0"/>
    <d v="2026-01-13T08:05:00"/>
    <x v="6"/>
    <n v="0"/>
    <x v="0"/>
    <d v="2026-01-12T16:00:00"/>
    <n v="55.433333333290648"/>
    <d v="1899-12-31T15:21:00"/>
    <n v="39.349999999918509"/>
    <s v="NO"/>
    <s v="YES"/>
    <x v="1"/>
    <d v="1899-12-30T00:00:00"/>
    <n v="0"/>
    <d v="1899-12-30T16:05:00"/>
    <x v="2"/>
    <s v="SI"/>
    <d v="1899-12-31T15:21:00"/>
    <n v="39.349999999918509"/>
    <d v="1899-12-30T16:05:00"/>
    <n v="16.083333333372138"/>
    <x v="1"/>
    <x v="1"/>
    <d v="1900-01-01T07:26:00"/>
    <n v="55.433333333290648"/>
    <d v="1899-12-30T00:00:00"/>
    <n v="0"/>
    <x v="0"/>
    <n v="0"/>
    <d v="1899-12-30T00:00:00"/>
    <x v="0"/>
    <n v="55"/>
    <n v="7.5"/>
  </r>
  <r>
    <s v="HLCUNG12509SGHG0"/>
    <s v="MANILA MAERSK"/>
    <s v="Ningbo"/>
    <x v="1"/>
    <d v="2026-01-08T13:31:00"/>
    <d v="2026-01-08T14:00:00"/>
    <s v="HAPAG"/>
    <s v="APM"/>
    <s v="FANU3858134"/>
    <s v="40HC"/>
    <x v="1"/>
    <x v="1"/>
    <d v="2026-01-10T16:00:00"/>
    <d v="2026-01-12T18:00:00"/>
    <m/>
    <x v="0"/>
    <m/>
    <x v="0"/>
    <x v="169"/>
    <d v="2026-01-12T17:50:00"/>
    <m/>
    <m/>
    <x v="2"/>
    <x v="0"/>
    <x v="1"/>
    <x v="0"/>
    <d v="2026-01-12T17:22:00"/>
    <x v="2"/>
    <n v="0"/>
    <x v="0"/>
    <d v="2026-01-10T16:00:00"/>
    <n v="99.849999999976717"/>
    <d v="1900-01-01T02:29:00"/>
    <n v="50.483333333220799"/>
    <s v="NO"/>
    <s v="NO"/>
    <x v="1"/>
    <d v="1900-01-01T02:00:00"/>
    <n v="50.000000000058208"/>
    <d v="1900-01-01T01:22:00"/>
    <x v="3"/>
    <s v="NO"/>
    <d v="1900-01-03T04:29:00"/>
    <n v="100.48333333327901"/>
    <d v="1899-12-30T00:00:00"/>
    <n v="0"/>
    <x v="0"/>
    <x v="0"/>
    <d v="1900-01-03T03:51:00"/>
    <n v="99.849999999976717"/>
    <d v="1899-12-30T00:00:00"/>
    <n v="0"/>
    <x v="0"/>
    <n v="0"/>
    <d v="1899-12-30T00:00:00"/>
    <x v="3"/>
    <n v="55"/>
    <n v="7.5"/>
  </r>
  <r>
    <s v="HLCUBO12511BENU0"/>
    <s v="MAERSK HOUSTON"/>
    <s v="Jawaharlal Nehru (Nhava Sheva)"/>
    <x v="0"/>
    <d v="2026-01-07T12:06:00"/>
    <d v="2026-01-07T14:00:00"/>
    <s v="HAPAG LLOYD"/>
    <s v="APM"/>
    <s v="FANU1295113"/>
    <s v="40HC"/>
    <x v="1"/>
    <x v="0"/>
    <d v="2026-01-09T16:00:00"/>
    <d v="2026-01-13T06:00:00"/>
    <m/>
    <x v="0"/>
    <s v="TRANSPORTISTA (LM)"/>
    <x v="0"/>
    <x v="170"/>
    <d v="2026-01-13T07:40:00"/>
    <m/>
    <m/>
    <x v="2"/>
    <x v="0"/>
    <x v="0"/>
    <x v="0"/>
    <d v="2026-01-13T07:10:00"/>
    <x v="6"/>
    <n v="0"/>
    <x v="0"/>
    <d v="2026-01-09T16:00:00"/>
    <n v="139.06666666665114"/>
    <d v="1900-01-01T03:54:00"/>
    <n v="51.899999999965075"/>
    <s v="NO"/>
    <s v="NO"/>
    <x v="1"/>
    <d v="1900-01-02T14:00:00"/>
    <n v="86.000000000058208"/>
    <d v="1900-01-02T15:10:00"/>
    <x v="0"/>
    <s v="NO"/>
    <d v="1900-01-04T17:54:00"/>
    <n v="137.90000000002328"/>
    <d v="1899-12-30T01:10:00"/>
    <n v="1.1666666666278616"/>
    <x v="1"/>
    <x v="1"/>
    <d v="1900-01-04T19:04:00"/>
    <n v="139.06666666665114"/>
    <d v="1899-12-30T00:00:00"/>
    <n v="0"/>
    <x v="0"/>
    <n v="0"/>
    <d v="1899-12-30T00:00:00"/>
    <x v="0"/>
    <n v="55"/>
    <n v="7.5"/>
  </r>
  <r>
    <n v="262080330"/>
    <s v="AXEL MAERSK"/>
    <s v="Qingdao"/>
    <x v="0"/>
    <d v="2026-01-11T00:39:00"/>
    <d v="2026-01-11T02:00:00"/>
    <s v="MAERSK"/>
    <s v="APM"/>
    <s v="SUDU8565656"/>
    <s v="40HC"/>
    <x v="1"/>
    <x v="0"/>
    <d v="2026-01-12T16:00:00"/>
    <d v="2026-01-13T06:00:00"/>
    <m/>
    <x v="0"/>
    <s v="OTRO(Retraso entrega anterior)"/>
    <x v="0"/>
    <x v="171"/>
    <d v="2026-01-13T11:30:00"/>
    <m/>
    <m/>
    <x v="2"/>
    <x v="0"/>
    <x v="0"/>
    <x v="0"/>
    <d v="2026-01-13T11:00:00"/>
    <x v="6"/>
    <n v="0"/>
    <x v="0"/>
    <d v="2026-01-12T16:00:00"/>
    <n v="58.349999999860302"/>
    <d v="1899-12-31T15:21:00"/>
    <n v="39.349999999918509"/>
    <s v="NO"/>
    <s v="YES"/>
    <x v="1"/>
    <d v="1899-12-30T14:00:00"/>
    <n v="14.000000000058208"/>
    <d v="1899-12-30T19:00:00"/>
    <x v="2"/>
    <s v="SI"/>
    <d v="1900-01-01T05:21:00"/>
    <n v="53.349999999976717"/>
    <d v="1899-12-30T05:00:00"/>
    <n v="4.9999999998835847"/>
    <x v="1"/>
    <x v="1"/>
    <d v="1900-01-01T10:21:00"/>
    <n v="58.349999999860302"/>
    <d v="1899-12-30T00:00:00"/>
    <n v="0"/>
    <x v="0"/>
    <n v="0"/>
    <d v="1899-12-30T00:00:00"/>
    <x v="0"/>
    <n v="55"/>
    <n v="7.5"/>
  </r>
  <r>
    <n v="262080330"/>
    <s v="AXEL MAERSK"/>
    <s v="Qingdao"/>
    <x v="0"/>
    <d v="2026-01-11T00:39:00"/>
    <d v="2026-01-11T02:00:00"/>
    <s v="MAERSK"/>
    <s v="APM"/>
    <s v="TCNU2815040"/>
    <s v="40HC"/>
    <x v="1"/>
    <x v="0"/>
    <d v="2026-01-12T16:00:00"/>
    <d v="2026-01-13T06:00:00"/>
    <m/>
    <x v="0"/>
    <s v="OTRO(Retraso entrega anterior)"/>
    <x v="0"/>
    <x v="163"/>
    <d v="2026-01-13T09:30:00"/>
    <m/>
    <m/>
    <x v="2"/>
    <x v="0"/>
    <x v="0"/>
    <x v="0"/>
    <d v="2026-01-13T09:00:00"/>
    <x v="6"/>
    <n v="0"/>
    <x v="0"/>
    <d v="2026-01-12T16:00:00"/>
    <n v="56.349999999976717"/>
    <d v="1899-12-31T15:21:00"/>
    <n v="39.349999999918509"/>
    <s v="NO"/>
    <s v="YES"/>
    <x v="1"/>
    <d v="1899-12-30T14:00:00"/>
    <n v="14.000000000058208"/>
    <d v="1899-12-30T17:00:00"/>
    <x v="2"/>
    <s v="SI"/>
    <d v="1900-01-01T05:21:00"/>
    <n v="53.349999999976717"/>
    <d v="1899-12-30T03:00:00"/>
    <n v="3"/>
    <x v="1"/>
    <x v="1"/>
    <d v="1900-01-01T08:21:00"/>
    <n v="56.349999999976717"/>
    <d v="1899-12-30T00:00:00"/>
    <n v="0"/>
    <x v="0"/>
    <n v="0"/>
    <d v="1899-12-30T00:00:00"/>
    <x v="0"/>
    <n v="55"/>
    <n v="7.5"/>
  </r>
  <r>
    <s v="HLCUBO12511BCKW5"/>
    <s v="MAERSK HOUSTON"/>
    <s v="Jawaharlal Nehru (Nhava Sheva)"/>
    <x v="0"/>
    <d v="2026-01-07T12:06:00"/>
    <d v="2026-01-07T14:00:00"/>
    <s v="HAPAG LLOYD"/>
    <s v="APM"/>
    <s v="TGHU5032374"/>
    <n v="40"/>
    <x v="1"/>
    <x v="0"/>
    <d v="2026-01-09T16:00:00"/>
    <d v="2026-01-13T08:00:00"/>
    <m/>
    <x v="0"/>
    <s v="OTRO(Retraso entrega anterior)"/>
    <x v="0"/>
    <x v="172"/>
    <d v="2026-01-14T08:00:00"/>
    <m/>
    <m/>
    <x v="2"/>
    <x v="0"/>
    <x v="0"/>
    <x v="0"/>
    <d v="2026-01-14T07:30:00"/>
    <x v="4"/>
    <n v="0"/>
    <x v="0"/>
    <d v="2026-01-09T16:00:00"/>
    <n v="163.40000000002328"/>
    <d v="1900-01-01T03:54:00"/>
    <n v="51.899999999965075"/>
    <s v="NO"/>
    <s v="NO"/>
    <x v="1"/>
    <d v="1900-01-02T16:00:00"/>
    <n v="88.000000000116415"/>
    <d v="1900-01-03T15:30:00"/>
    <x v="0"/>
    <s v="NO"/>
    <d v="1900-01-04T19:54:00"/>
    <n v="139.90000000008149"/>
    <d v="1899-12-30T23:30:00"/>
    <n v="23.499999999941792"/>
    <x v="1"/>
    <x v="1"/>
    <d v="1900-01-05T19:24:00"/>
    <n v="163.40000000002328"/>
    <d v="1899-12-30T00:00:00"/>
    <n v="0"/>
    <x v="0"/>
    <n v="0"/>
    <d v="1899-12-30T00:00:00"/>
    <x v="0"/>
    <n v="55"/>
    <n v="7.5"/>
  </r>
  <r>
    <n v="260381943"/>
    <s v="MANILA MAERSK"/>
    <s v="Sihanoukville"/>
    <x v="1"/>
    <d v="2026-01-08T13:31:00"/>
    <d v="2026-01-08T14:00:00"/>
    <s v="MAERSK"/>
    <s v="APM"/>
    <s v="MRSU5308081"/>
    <s v="40HC"/>
    <x v="1"/>
    <x v="1"/>
    <d v="2026-01-10T16:00:00"/>
    <d v="2026-01-13T08:00:00"/>
    <m/>
    <x v="0"/>
    <m/>
    <x v="7"/>
    <x v="173"/>
    <d v="2026-01-13T08:39:00"/>
    <m/>
    <m/>
    <x v="2"/>
    <x v="0"/>
    <x v="1"/>
    <x v="0"/>
    <d v="2026-01-13T08:06:00"/>
    <x v="6"/>
    <n v="0"/>
    <x v="0"/>
    <d v="2026-01-10T16:00:00"/>
    <n v="114.58333333331393"/>
    <d v="1900-01-01T02:29:00"/>
    <n v="50.483333333220799"/>
    <s v="NO"/>
    <s v="NO"/>
    <x v="1"/>
    <d v="1900-01-01T16:00:00"/>
    <n v="64.000000000116415"/>
    <d v="1900-01-01T16:06:00"/>
    <x v="3"/>
    <s v="NO"/>
    <d v="1900-01-03T18:29:00"/>
    <n v="114.48333333333721"/>
    <d v="1899-12-30T00:06:00"/>
    <n v="9.9999999976716936E-2"/>
    <x v="0"/>
    <x v="0"/>
    <d v="1900-01-03T18:35:00"/>
    <n v="114.58333333331393"/>
    <d v="1899-12-30T00:00:00"/>
    <n v="0"/>
    <x v="0"/>
    <n v="0"/>
    <d v="1899-12-30T00:00:00"/>
    <x v="3"/>
    <n v="55"/>
    <n v="7.5"/>
  </r>
  <r>
    <n v="260381943"/>
    <s v="MANILA MAERSK"/>
    <s v="Sihanoukville"/>
    <x v="1"/>
    <d v="2026-01-08T13:31:00"/>
    <d v="2026-01-08T14:00:00"/>
    <s v="MAERSK"/>
    <s v="APM"/>
    <s v="CIPU5201411"/>
    <s v="40HC"/>
    <x v="1"/>
    <x v="1"/>
    <d v="2026-01-10T16:00:00"/>
    <d v="2026-01-13T08:00:00"/>
    <m/>
    <x v="0"/>
    <m/>
    <x v="7"/>
    <x v="173"/>
    <d v="2026-01-13T08:35:00"/>
    <m/>
    <m/>
    <x v="2"/>
    <x v="0"/>
    <x v="1"/>
    <x v="0"/>
    <d v="2026-01-13T08:06:00"/>
    <x v="6"/>
    <n v="0"/>
    <x v="0"/>
    <d v="2026-01-10T16:00:00"/>
    <n v="114.58333333331393"/>
    <d v="1900-01-01T02:29:00"/>
    <n v="50.483333333220799"/>
    <s v="NO"/>
    <s v="NO"/>
    <x v="1"/>
    <d v="1900-01-01T16:00:00"/>
    <n v="64.000000000116415"/>
    <d v="1900-01-01T16:06:00"/>
    <x v="3"/>
    <s v="NO"/>
    <d v="1900-01-03T18:29:00"/>
    <n v="114.48333333333721"/>
    <d v="1899-12-30T00:06:00"/>
    <n v="9.9999999976716936E-2"/>
    <x v="0"/>
    <x v="0"/>
    <d v="1900-01-03T18:35:00"/>
    <n v="114.58333333331393"/>
    <d v="1899-12-30T00:00:00"/>
    <n v="0"/>
    <x v="0"/>
    <n v="0"/>
    <d v="1899-12-30T00:00:00"/>
    <x v="3"/>
    <n v="55"/>
    <n v="7.5"/>
  </r>
  <r>
    <n v="262080330"/>
    <s v="AXEL MAERSK"/>
    <s v="Qingdao"/>
    <x v="0"/>
    <d v="2026-01-11T00:39:00"/>
    <d v="2026-01-11T02:00:00"/>
    <s v="MAERSK"/>
    <s v="APM"/>
    <s v="MRSU8052310"/>
    <s v="40HC"/>
    <x v="1"/>
    <x v="0"/>
    <d v="2026-01-12T16:00:00"/>
    <d v="2026-01-13T08:00:00"/>
    <m/>
    <x v="0"/>
    <s v="OTRO(Retraso entrega anterior)"/>
    <x v="0"/>
    <x v="174"/>
    <d v="2026-01-13T16:00:00"/>
    <m/>
    <m/>
    <x v="2"/>
    <x v="0"/>
    <x v="0"/>
    <x v="0"/>
    <d v="2026-01-13T15:30:00"/>
    <x v="6"/>
    <n v="0"/>
    <x v="0"/>
    <d v="2026-01-12T16:00:00"/>
    <n v="62.849999999860302"/>
    <d v="1899-12-31T15:21:00"/>
    <n v="39.349999999918509"/>
    <s v="NO"/>
    <s v="YES"/>
    <x v="1"/>
    <d v="1899-12-30T16:00:00"/>
    <n v="16.000000000116415"/>
    <d v="1899-12-30T23:30:00"/>
    <x v="2"/>
    <s v="SI"/>
    <d v="1900-01-01T07:21:00"/>
    <n v="55.350000000034925"/>
    <d v="1899-12-30T07:30:00"/>
    <n v="7.499999999825377"/>
    <x v="1"/>
    <x v="1"/>
    <d v="1900-01-01T14:51:00"/>
    <n v="62.849999999860302"/>
    <d v="1899-12-30T00:00:00"/>
    <n v="0"/>
    <x v="0"/>
    <n v="0"/>
    <d v="1899-12-30T00:00:00"/>
    <x v="0"/>
    <n v="55"/>
    <n v="7.5"/>
  </r>
  <r>
    <n v="262080330"/>
    <s v="AXEL MAERSK"/>
    <s v="Qingdao"/>
    <x v="0"/>
    <d v="2026-01-11T00:39:00"/>
    <d v="2026-01-11T02:00:00"/>
    <s v="MAERSK"/>
    <s v="APM"/>
    <s v="MRSU7879808"/>
    <s v="40HC"/>
    <x v="1"/>
    <x v="0"/>
    <d v="2026-01-12T16:00:00"/>
    <d v="2026-01-13T08:00:00"/>
    <m/>
    <x v="0"/>
    <s v="OTRO(Retraso entrega anterior)"/>
    <x v="0"/>
    <x v="175"/>
    <d v="2026-01-13T15:00:00"/>
    <m/>
    <m/>
    <x v="2"/>
    <x v="0"/>
    <x v="0"/>
    <x v="0"/>
    <d v="2026-01-13T14:30:00"/>
    <x v="6"/>
    <n v="0"/>
    <x v="0"/>
    <d v="2026-01-12T16:00:00"/>
    <n v="61.849999999918509"/>
    <d v="1899-12-31T15:21:00"/>
    <n v="39.349999999918509"/>
    <s v="NO"/>
    <s v="YES"/>
    <x v="1"/>
    <d v="1899-12-30T16:00:00"/>
    <n v="16.000000000116415"/>
    <d v="1899-12-30T22:30:00"/>
    <x v="2"/>
    <s v="SI"/>
    <d v="1900-01-01T07:21:00"/>
    <n v="55.350000000034925"/>
    <d v="1899-12-30T06:30:00"/>
    <n v="6.4999999998835847"/>
    <x v="1"/>
    <x v="1"/>
    <d v="1900-01-01T13:51:00"/>
    <n v="61.849999999918509"/>
    <d v="1899-12-30T00:00:00"/>
    <n v="0"/>
    <x v="0"/>
    <n v="0"/>
    <d v="1899-12-30T00:00:00"/>
    <x v="0"/>
    <n v="55"/>
    <n v="7.5"/>
  </r>
  <r>
    <n v="261593640"/>
    <s v="ALEXANDRA MAERSK"/>
    <s v="Karachi-Muhammad Bin Qasim"/>
    <x v="0"/>
    <d v="2025-12-30T18:52:00"/>
    <d v="2025-12-30T14:00:00"/>
    <s v="MAERSK"/>
    <s v="APM"/>
    <s v="MSKU4698528"/>
    <s v="45HC"/>
    <x v="1"/>
    <x v="3"/>
    <d v="2026-01-05T10:00:00"/>
    <d v="2026-01-13T09:00:00"/>
    <m/>
    <x v="2"/>
    <m/>
    <x v="6"/>
    <x v="176"/>
    <d v="2026-01-13T09:40:00"/>
    <m/>
    <m/>
    <x v="2"/>
    <x v="0"/>
    <x v="1"/>
    <x v="0"/>
    <d v="2026-01-13T09:08:00"/>
    <x v="6"/>
    <n v="4.8666666666395031"/>
    <x v="1"/>
    <d v="2026-01-05T10:00:00"/>
    <n v="326.26666666672099"/>
    <d v="1900-01-04T15:08:00"/>
    <n v="135.13333333324408"/>
    <s v="NO"/>
    <s v="NO"/>
    <x v="0"/>
    <d v="1900-01-06T23:00:00"/>
    <n v="191.00000000005821"/>
    <d v="1900-01-06T23:08:00"/>
    <x v="0"/>
    <s v="NO"/>
    <d v="1900-01-12T14:08:00"/>
    <n v="326.13333333330229"/>
    <d v="1899-12-30T00:08:00"/>
    <n v="0.13333333341870457"/>
    <x v="0"/>
    <x v="0"/>
    <d v="1900-01-12T14:16:00"/>
    <n v="326.26666666672099"/>
    <d v="1899-12-30T00:00:00"/>
    <n v="0"/>
    <x v="0"/>
    <n v="0"/>
    <d v="1899-12-30T00:00:00"/>
    <x v="0"/>
    <n v="55"/>
    <n v="7.5"/>
  </r>
  <r>
    <n v="261989859"/>
    <s v="AXEL MAERSK"/>
    <s v="Chittagong"/>
    <x v="0"/>
    <d v="2026-01-11T00:39:00"/>
    <d v="2026-01-11T02:00:00"/>
    <s v="MAERSK"/>
    <s v="APM"/>
    <s v="SUDU6783978"/>
    <s v="40HC"/>
    <x v="1"/>
    <x v="3"/>
    <d v="2026-01-12T16:00:00"/>
    <d v="2026-01-13T09:00:00"/>
    <m/>
    <x v="0"/>
    <m/>
    <x v="0"/>
    <x v="177"/>
    <d v="2026-01-13T10:00:00"/>
    <m/>
    <m/>
    <x v="2"/>
    <x v="0"/>
    <x v="1"/>
    <x v="0"/>
    <d v="2026-01-13T08:56:00"/>
    <x v="6"/>
    <n v="0"/>
    <x v="0"/>
    <d v="2026-01-12T16:00:00"/>
    <n v="56.283333333267365"/>
    <d v="1899-12-31T15:21:00"/>
    <n v="39.349999999918509"/>
    <s v="NO"/>
    <s v="YES"/>
    <x v="1"/>
    <d v="1899-12-30T17:00:00"/>
    <n v="17.000000000058208"/>
    <d v="1899-12-30T16:56:00"/>
    <x v="2"/>
    <s v="SI"/>
    <d v="1900-01-01T08:21:00"/>
    <n v="56.349999999976717"/>
    <d v="1899-12-30T00:00:00"/>
    <n v="0"/>
    <x v="0"/>
    <x v="0"/>
    <d v="1900-01-01T08:17:00"/>
    <n v="56.283333333267365"/>
    <d v="1899-12-30T00:00:00"/>
    <n v="0"/>
    <x v="0"/>
    <n v="0"/>
    <d v="1899-12-30T00:00:00"/>
    <x v="0"/>
    <n v="55"/>
    <n v="7.5"/>
  </r>
  <r>
    <n v="261989870"/>
    <s v="AXEL MAERSK"/>
    <s v="Chittagong"/>
    <x v="0"/>
    <d v="2026-01-11T00:39:00"/>
    <d v="2026-01-11T02:00:00"/>
    <s v="MAERSK"/>
    <s v="APM"/>
    <s v="MRKU6183140"/>
    <s v="40HC"/>
    <x v="1"/>
    <x v="3"/>
    <d v="2026-01-12T16:00:00"/>
    <d v="2026-01-13T09:00:00"/>
    <m/>
    <x v="0"/>
    <m/>
    <x v="0"/>
    <x v="178"/>
    <d v="2026-01-13T11:40:00"/>
    <m/>
    <m/>
    <x v="2"/>
    <x v="0"/>
    <x v="1"/>
    <x v="0"/>
    <d v="2026-01-13T09:16:00"/>
    <x v="6"/>
    <n v="0"/>
    <x v="0"/>
    <d v="2026-01-12T16:00:00"/>
    <n v="56.616666666639503"/>
    <d v="1899-12-31T15:21:00"/>
    <n v="39.349999999918509"/>
    <s v="NO"/>
    <s v="YES"/>
    <x v="1"/>
    <d v="1899-12-30T17:00:00"/>
    <n v="17.000000000058208"/>
    <d v="1899-12-30T17:16:00"/>
    <x v="2"/>
    <s v="SI"/>
    <d v="1900-01-01T08:21:00"/>
    <n v="56.349999999976717"/>
    <d v="1899-12-30T00:16:00"/>
    <n v="0.26666666666278616"/>
    <x v="0"/>
    <x v="0"/>
    <d v="1900-01-01T08:37:00"/>
    <n v="56.616666666639503"/>
    <d v="1899-12-30T00:00:00"/>
    <n v="0"/>
    <x v="0"/>
    <n v="0"/>
    <d v="1899-12-30T00:00:00"/>
    <x v="0"/>
    <n v="55"/>
    <n v="7.5"/>
  </r>
  <r>
    <n v="261354111"/>
    <s v="EVELYN MAERSK"/>
    <s v="Qingdao"/>
    <x v="0"/>
    <d v="2026-01-03T17:03:00"/>
    <d v="2026-01-03T20:00:00"/>
    <s v="MAERSK"/>
    <s v="APM"/>
    <s v="MAEU9175178"/>
    <s v="45HC"/>
    <x v="1"/>
    <x v="0"/>
    <d v="2026-01-10T10:00:00"/>
    <d v="2026-01-13T10:00:00"/>
    <m/>
    <x v="0"/>
    <s v="OTRO(Retraso entrega anterior)"/>
    <x v="0"/>
    <x v="179"/>
    <d v="2026-01-14T08:50:00"/>
    <m/>
    <m/>
    <x v="2"/>
    <x v="0"/>
    <x v="0"/>
    <x v="0"/>
    <d v="2026-01-14T08:20:00"/>
    <x v="4"/>
    <n v="0"/>
    <x v="0"/>
    <d v="2026-01-10T10:00:00"/>
    <n v="255.28333333320916"/>
    <d v="1900-01-05T16:57:00"/>
    <n v="160.94999999989523"/>
    <s v="NO"/>
    <s v="NO"/>
    <x v="0"/>
    <d v="1900-01-02T00:00:00"/>
    <n v="72"/>
    <d v="1900-01-02T22:20:00"/>
    <x v="0"/>
    <s v="NO"/>
    <d v="1900-01-08T16:57:00"/>
    <n v="232.94999999989523"/>
    <d v="1899-12-30T22:20:00"/>
    <n v="22.333333333313931"/>
    <x v="1"/>
    <x v="1"/>
    <d v="1900-01-09T15:17:00"/>
    <n v="255.28333333320916"/>
    <d v="1899-12-30T00:00:00"/>
    <n v="0"/>
    <x v="0"/>
    <n v="0"/>
    <d v="1899-12-30T00:00:00"/>
    <x v="0"/>
    <n v="55"/>
    <n v="7.5"/>
  </r>
  <r>
    <s v="HLCUBO1251204525"/>
    <s v="MAERSK HOUSTON"/>
    <s v="Jawaharlal Nehru (Nhava Sheva)"/>
    <x v="0"/>
    <d v="2026-01-07T12:06:00"/>
    <d v="2026-01-07T14:00:00"/>
    <s v="HAPAG LLOYD"/>
    <s v="APM"/>
    <s v="SEGU5123440"/>
    <s v="40HC"/>
    <x v="1"/>
    <x v="0"/>
    <d v="2026-01-09T16:00:00"/>
    <d v="2026-01-13T10:00:00"/>
    <m/>
    <x v="0"/>
    <s v="OTRO(Retraso entrega anterior)"/>
    <x v="0"/>
    <x v="180"/>
    <d v="2026-01-14T10:30:00"/>
    <m/>
    <m/>
    <x v="2"/>
    <x v="0"/>
    <x v="0"/>
    <x v="0"/>
    <d v="2026-01-14T10:00:00"/>
    <x v="4"/>
    <n v="0"/>
    <x v="0"/>
    <d v="2026-01-09T16:00:00"/>
    <n v="165.89999999996508"/>
    <d v="1900-01-01T03:54:00"/>
    <n v="51.899999999965075"/>
    <s v="NO"/>
    <s v="NO"/>
    <x v="1"/>
    <d v="1900-01-02T18:00:00"/>
    <n v="90"/>
    <d v="1900-01-03T18:00:00"/>
    <x v="0"/>
    <s v="NO"/>
    <d v="1900-01-04T21:54:00"/>
    <n v="141.89999999996508"/>
    <d v="1899-12-31T00:00:00"/>
    <n v="24"/>
    <x v="1"/>
    <x v="1"/>
    <d v="1900-01-05T21:54:00"/>
    <n v="165.89999999996508"/>
    <d v="1899-12-30T00:00:00"/>
    <n v="0"/>
    <x v="0"/>
    <n v="0"/>
    <d v="1899-12-30T00:00:00"/>
    <x v="0"/>
    <n v="55"/>
    <n v="7.5"/>
  </r>
  <r>
    <s v="HLCUBO1251204525"/>
    <s v="MAERSK HOUSTON"/>
    <s v="Jawaharlal Nehru (Nhava Sheva)"/>
    <x v="0"/>
    <d v="2026-01-07T12:06:00"/>
    <d v="2026-01-07T14:00:00"/>
    <s v="HAPAG LLOYD"/>
    <s v="APM"/>
    <s v="TGBU9890868"/>
    <s v="40HC"/>
    <x v="1"/>
    <x v="0"/>
    <d v="2026-01-09T16:00:00"/>
    <d v="2026-01-13T10:00:00"/>
    <m/>
    <x v="0"/>
    <s v="OTRO(Retraso entrega anterior)"/>
    <x v="0"/>
    <x v="181"/>
    <d v="2026-01-14T14:10:00"/>
    <m/>
    <m/>
    <x v="2"/>
    <x v="0"/>
    <x v="0"/>
    <x v="0"/>
    <d v="2026-01-14T13:40:00"/>
    <x v="4"/>
    <n v="0"/>
    <x v="0"/>
    <d v="2026-01-09T16:00:00"/>
    <n v="169.56666666670935"/>
    <d v="1900-01-01T03:54:00"/>
    <n v="51.899999999965075"/>
    <s v="NO"/>
    <s v="NO"/>
    <x v="1"/>
    <d v="1900-01-02T18:00:00"/>
    <n v="90"/>
    <d v="1900-01-03T21:40:00"/>
    <x v="0"/>
    <s v="NO"/>
    <d v="1900-01-04T21:54:00"/>
    <n v="141.89999999996508"/>
    <d v="1899-12-31T03:40:00"/>
    <n v="27.666666666744277"/>
    <x v="1"/>
    <x v="1"/>
    <d v="1900-01-06T01:34:00"/>
    <n v="169.56666666670935"/>
    <d v="1899-12-30T00:00:00"/>
    <n v="0"/>
    <x v="0"/>
    <n v="0"/>
    <d v="1899-12-30T00:00:00"/>
    <x v="0"/>
    <n v="55"/>
    <n v="7.5"/>
  </r>
  <r>
    <n v="260381943"/>
    <s v="MANILA MAERSK"/>
    <s v="Sihanoukville"/>
    <x v="1"/>
    <d v="2026-01-08T13:31:00"/>
    <d v="2026-01-08T14:00:00"/>
    <s v="MAERSK"/>
    <s v="APM"/>
    <s v="MRSU7055953"/>
    <s v="40HC"/>
    <x v="1"/>
    <x v="1"/>
    <d v="2026-01-10T16:00:00"/>
    <d v="2026-01-13T10:00:00"/>
    <m/>
    <x v="0"/>
    <m/>
    <x v="7"/>
    <x v="182"/>
    <d v="2026-01-13T10:03:00"/>
    <m/>
    <m/>
    <x v="2"/>
    <x v="0"/>
    <x v="1"/>
    <x v="0"/>
    <d v="2026-01-13T09:51:00"/>
    <x v="6"/>
    <n v="0"/>
    <x v="0"/>
    <d v="2026-01-10T16:00:00"/>
    <n v="116.33333333325572"/>
    <d v="1900-01-01T02:29:00"/>
    <n v="50.483333333220799"/>
    <s v="NO"/>
    <s v="NO"/>
    <x v="1"/>
    <d v="1900-01-01T18:00:00"/>
    <n v="66"/>
    <d v="1900-01-01T17:51:00"/>
    <x v="3"/>
    <s v="NO"/>
    <d v="1900-01-03T20:29:00"/>
    <n v="116.4833333332208"/>
    <d v="1899-12-30T00:00:00"/>
    <n v="0"/>
    <x v="0"/>
    <x v="0"/>
    <d v="1900-01-03T20:20:00"/>
    <n v="116.33333333325572"/>
    <d v="1899-12-30T00:00:00"/>
    <n v="0"/>
    <x v="0"/>
    <n v="0"/>
    <d v="1899-12-30T00:00:00"/>
    <x v="3"/>
    <n v="55"/>
    <n v="7.5"/>
  </r>
  <r>
    <n v="262020878"/>
    <s v="EVELYN MAERSK"/>
    <s v="Ningbo"/>
    <x v="0"/>
    <d v="2026-01-03T17:03:00"/>
    <d v="2026-01-03T20:00:00"/>
    <s v="MAERSK"/>
    <s v="APM"/>
    <s v="MRKU0984985"/>
    <n v="40"/>
    <x v="1"/>
    <x v="0"/>
    <d v="2026-01-10T10:00:00"/>
    <d v="2026-01-13T12:00:00"/>
    <m/>
    <x v="0"/>
    <s v="OTRO(Retraso entrega anterior)"/>
    <x v="0"/>
    <x v="183"/>
    <d v="2026-01-13T20:00:00"/>
    <m/>
    <m/>
    <x v="2"/>
    <x v="0"/>
    <x v="0"/>
    <x v="0"/>
    <d v="2026-01-13T19:30:00"/>
    <x v="6"/>
    <n v="0"/>
    <x v="0"/>
    <d v="2026-01-10T10:00:00"/>
    <n v="242.44999999995343"/>
    <d v="1900-01-05T16:57:00"/>
    <n v="160.94999999989523"/>
    <s v="NO"/>
    <s v="NO"/>
    <x v="0"/>
    <d v="1900-01-02T02:00:00"/>
    <n v="74.000000000058208"/>
    <d v="1900-01-02T09:30:00"/>
    <x v="0"/>
    <s v="NO"/>
    <d v="1900-01-08T18:57:00"/>
    <n v="234.94999999995343"/>
    <d v="1899-12-30T07:30:00"/>
    <n v="7.5"/>
    <x v="1"/>
    <x v="1"/>
    <d v="1900-01-09T02:27:00"/>
    <n v="242.44999999995343"/>
    <d v="1899-12-30T00:00:00"/>
    <n v="0"/>
    <x v="0"/>
    <n v="0"/>
    <d v="1899-12-30T00:00:00"/>
    <x v="0"/>
    <n v="55"/>
    <n v="7.5"/>
  </r>
  <r>
    <n v="260381943"/>
    <s v="MANILA MAERSK"/>
    <s v="Sihanoukville"/>
    <x v="1"/>
    <d v="2026-01-08T13:31:00"/>
    <d v="2026-01-08T14:00:00"/>
    <s v="MAERSK"/>
    <s v="APM"/>
    <s v="MRSU8403190"/>
    <s v="40HC"/>
    <x v="0"/>
    <x v="1"/>
    <d v="2026-01-10T16:00:00"/>
    <d v="2026-01-13T12:00:00"/>
    <m/>
    <x v="0"/>
    <s v="SUBIDA TREN/DUO/PLAT"/>
    <x v="7"/>
    <x v="184"/>
    <d v="2026-01-13T15:30:00"/>
    <d v="2026-01-13T16:00:00"/>
    <d v="2026-01-13T16:00:00"/>
    <x v="2"/>
    <x v="0"/>
    <x v="1"/>
    <x v="0"/>
    <d v="2026-01-13T14:06:00"/>
    <x v="6"/>
    <n v="0"/>
    <x v="0"/>
    <d v="2026-01-10T16:00:00"/>
    <n v="120.58333333331393"/>
    <d v="1900-01-01T02:29:00"/>
    <n v="50.483333333220799"/>
    <s v="NO"/>
    <s v="NO"/>
    <x v="1"/>
    <d v="1900-01-01T20:00:00"/>
    <n v="68.000000000058208"/>
    <d v="1900-01-01T22:06:00"/>
    <x v="3"/>
    <s v="NO"/>
    <d v="1900-01-03T22:29:00"/>
    <n v="118.48333333327901"/>
    <d v="1899-12-30T02:06:00"/>
    <n v="2.1000000000349246"/>
    <x v="1"/>
    <x v="1"/>
    <d v="1900-01-04T00:35:00"/>
    <n v="120.58333333331393"/>
    <d v="1899-12-30T00:00:00"/>
    <n v="0"/>
    <x v="0"/>
    <d v="1899-12-30T00:00:00"/>
    <d v="1899-12-30T00:00:00"/>
    <x v="1"/>
    <n v="55"/>
    <n v="7.5"/>
  </r>
  <r>
    <n v="260381943"/>
    <s v="MANILA MAERSK"/>
    <s v="Sihanoukville"/>
    <x v="1"/>
    <d v="2026-01-08T13:31:00"/>
    <d v="2026-01-08T14:00:00"/>
    <s v="MAERSK"/>
    <s v="APM"/>
    <s v="SUDU6640750"/>
    <s v="40HC"/>
    <x v="0"/>
    <x v="1"/>
    <d v="2026-01-10T16:00:00"/>
    <d v="2026-01-13T12:00:00"/>
    <m/>
    <x v="0"/>
    <s v="SUBIDA TREN/DUO/PLAT"/>
    <x v="7"/>
    <x v="185"/>
    <d v="2026-01-13T15:00:00"/>
    <d v="2026-01-13T16:29:00"/>
    <d v="2026-01-13T15:30:00"/>
    <x v="2"/>
    <x v="0"/>
    <x v="1"/>
    <x v="0"/>
    <d v="2026-01-13T14:05:00"/>
    <x v="6"/>
    <n v="0"/>
    <x v="0"/>
    <d v="2026-01-10T16:00:00"/>
    <n v="120.56666666659294"/>
    <d v="1900-01-01T02:29:00"/>
    <n v="50.483333333220799"/>
    <s v="NO"/>
    <s v="NO"/>
    <x v="1"/>
    <d v="1900-01-01T20:00:00"/>
    <n v="68.000000000058208"/>
    <d v="1900-01-01T22:05:00"/>
    <x v="3"/>
    <s v="NO"/>
    <d v="1900-01-03T22:29:00"/>
    <n v="118.48333333327901"/>
    <d v="1899-12-30T02:05:00"/>
    <n v="2.0833333333139308"/>
    <x v="1"/>
    <x v="1"/>
    <d v="1900-01-04T00:34:00"/>
    <n v="120.56666666659294"/>
    <d v="1899-12-30T00:00:00"/>
    <n v="0"/>
    <x v="0"/>
    <n v="-4.0972222217533272E-2"/>
    <n v="-1.707175925730553E-3"/>
    <x v="2"/>
    <n v="55"/>
    <n v="7.5"/>
  </r>
  <r>
    <n v="262080330"/>
    <s v="AXEL MAERSK"/>
    <s v="Qingdao"/>
    <x v="0"/>
    <d v="2026-01-11T00:39:00"/>
    <d v="2026-01-11T02:00:00"/>
    <s v="MAERSK"/>
    <s v="APM"/>
    <s v="MRSU7497220"/>
    <s v="40HC"/>
    <x v="1"/>
    <x v="0"/>
    <d v="2026-01-12T16:00:00"/>
    <d v="2026-01-13T12:00:00"/>
    <m/>
    <x v="0"/>
    <s v="OTRO(Retraso entrega anterior)"/>
    <x v="0"/>
    <x v="186"/>
    <d v="2026-01-13T17:15:00"/>
    <m/>
    <m/>
    <x v="2"/>
    <x v="0"/>
    <x v="0"/>
    <x v="0"/>
    <d v="2026-01-13T16:45:00"/>
    <x v="6"/>
    <n v="0"/>
    <x v="0"/>
    <d v="2026-01-12T16:00:00"/>
    <n v="64.099999999918509"/>
    <d v="1899-12-31T15:21:00"/>
    <n v="39.349999999918509"/>
    <s v="NO"/>
    <s v="YES"/>
    <x v="1"/>
    <d v="1899-12-30T20:00:00"/>
    <n v="20.000000000058208"/>
    <d v="1899-12-31T00:45:00"/>
    <x v="1"/>
    <s v="SI"/>
    <d v="1900-01-01T11:21:00"/>
    <n v="59.349999999976717"/>
    <d v="1899-12-30T04:45:00"/>
    <n v="4.7499999999417923"/>
    <x v="1"/>
    <x v="1"/>
    <d v="1900-01-01T16:06:00"/>
    <n v="64.099999999918509"/>
    <d v="1899-12-30T00:00:00"/>
    <n v="0"/>
    <x v="0"/>
    <n v="0"/>
    <d v="1899-12-30T00:00:00"/>
    <x v="0"/>
    <n v="55"/>
    <n v="7.5"/>
  </r>
  <r>
    <s v="INDITEX100125"/>
    <s v="ROPAX"/>
    <s v="Tanger"/>
    <x v="1"/>
    <d v="2026-01-11T20:00:00"/>
    <d v="2026-01-12T08:00:00"/>
    <s v="SUARDIAZ"/>
    <s v="ROYAL RF"/>
    <s v="MTRA1134000"/>
    <s v="45 PLWD"/>
    <x v="1"/>
    <x v="5"/>
    <d v="2026-01-13T00:00:00"/>
    <d v="2026-01-13T12:00:00"/>
    <d v="2026-01-10T00:00:00"/>
    <x v="2"/>
    <m/>
    <x v="8"/>
    <x v="187"/>
    <d v="2026-01-13T11:00:00"/>
    <m/>
    <m/>
    <x v="2"/>
    <x v="0"/>
    <x v="2"/>
    <x v="2"/>
    <d v="2026-01-13T10:25:00"/>
    <x v="6"/>
    <n v="0"/>
    <x v="0"/>
    <d v="1900-01-02T00:00:00"/>
    <n v="38.416666666686069"/>
    <d v="1899-12-31T04:00:00"/>
    <n v="27.999999999941792"/>
    <s v="SI"/>
    <s v="YES"/>
    <x v="1"/>
    <d v="1899-12-30T12:00:00"/>
    <n v="12"/>
    <d v="1899-12-30T10:25:00"/>
    <x v="2"/>
    <s v="SI"/>
    <d v="1899-12-31T16:00:00"/>
    <n v="39.999999999941792"/>
    <d v="1899-12-30T00:00:00"/>
    <n v="0"/>
    <x v="0"/>
    <x v="0"/>
    <d v="1899-12-31T14:25:00"/>
    <n v="38.416666666686069"/>
    <d v="1900-01-02T10:25:00"/>
    <n v="82.416666666744277"/>
    <x v="1"/>
    <n v="0"/>
    <d v="1899-12-30T00:00:00"/>
    <x v="0"/>
    <n v="55"/>
    <n v="7.5"/>
  </r>
  <r>
    <n v="262020881"/>
    <s v="EVELYN MAERSK"/>
    <s v="Ningbo"/>
    <x v="0"/>
    <d v="2026-01-03T17:03:00"/>
    <d v="2026-01-03T20:00:00"/>
    <s v="MAERSK"/>
    <s v="APM"/>
    <s v="MRSU3998692"/>
    <s v="40HC"/>
    <x v="1"/>
    <x v="0"/>
    <d v="2026-01-13T14:00:00"/>
    <d v="2026-01-13T14:00:00"/>
    <m/>
    <x v="0"/>
    <s v="OTRO(Retraso entrega anterior)"/>
    <x v="0"/>
    <x v="188"/>
    <d v="2026-01-13T19:50:00"/>
    <m/>
    <m/>
    <x v="2"/>
    <x v="0"/>
    <x v="0"/>
    <x v="0"/>
    <d v="2026-01-13T19:20:00"/>
    <x v="6"/>
    <n v="0"/>
    <x v="0"/>
    <d v="2026-01-13T14:00:00"/>
    <n v="242.28333333326736"/>
    <d v="1900-01-08T20:57:00"/>
    <n v="236.95000000001164"/>
    <s v="NO"/>
    <s v="NO"/>
    <x v="0"/>
    <d v="1899-12-30T00:00:00"/>
    <n v="0"/>
    <d v="1899-12-30T05:20:00"/>
    <x v="2"/>
    <s v="SI"/>
    <d v="1900-01-08T20:57:00"/>
    <n v="236.95000000001164"/>
    <d v="1899-12-30T05:20:00"/>
    <n v="5.3333333332557231"/>
    <x v="1"/>
    <x v="1"/>
    <d v="1900-01-09T02:17:00"/>
    <n v="242.28333333326736"/>
    <d v="1899-12-30T00:00:00"/>
    <n v="0"/>
    <x v="0"/>
    <n v="0"/>
    <d v="1899-12-30T00:00:00"/>
    <x v="0"/>
    <n v="55"/>
    <n v="7.5"/>
  </r>
  <r>
    <n v="262080330"/>
    <s v="AXEL MAERSK"/>
    <s v="Qingdao"/>
    <x v="0"/>
    <d v="2026-01-11T00:39:00"/>
    <d v="2026-01-11T02:00:00"/>
    <s v="MAERSK"/>
    <s v="APM"/>
    <s v="HASU5056020"/>
    <s v="40HC"/>
    <x v="1"/>
    <x v="0"/>
    <d v="2026-01-12T16:00:00"/>
    <d v="2026-01-13T14:00:00"/>
    <m/>
    <x v="0"/>
    <s v="OTRO(Retraso entrega anterior)"/>
    <x v="0"/>
    <x v="189"/>
    <d v="2026-01-14T13:20:00"/>
    <m/>
    <m/>
    <x v="2"/>
    <x v="0"/>
    <x v="0"/>
    <x v="0"/>
    <d v="2026-01-14T12:50:00"/>
    <x v="4"/>
    <n v="0"/>
    <x v="0"/>
    <d v="2026-01-12T16:00:00"/>
    <n v="84.18333333323244"/>
    <d v="1899-12-31T15:21:00"/>
    <n v="39.349999999918509"/>
    <s v="NO"/>
    <s v="YES"/>
    <x v="1"/>
    <d v="1899-12-30T22:00:00"/>
    <n v="22.000000000116415"/>
    <d v="1899-12-31T20:50:00"/>
    <x v="1"/>
    <s v="SI"/>
    <d v="1900-01-01T13:21:00"/>
    <n v="61.350000000034925"/>
    <d v="1899-12-30T22:50:00"/>
    <n v="22.833333333197515"/>
    <x v="1"/>
    <x v="1"/>
    <d v="1900-01-02T12:11:00"/>
    <n v="84.18333333323244"/>
    <d v="1899-12-30T00:00:00"/>
    <n v="0"/>
    <x v="0"/>
    <n v="0"/>
    <d v="1899-12-30T00:00:00"/>
    <x v="0"/>
    <n v="55"/>
    <n v="7.5"/>
  </r>
  <r>
    <n v="261594000"/>
    <s v="ALEXANDRA MAERSK"/>
    <s v="Karachi-Muhammad Bin Qasim"/>
    <x v="0"/>
    <d v="2025-12-30T18:52:00"/>
    <d v="2025-12-30T14:00:00"/>
    <s v="MAERSK"/>
    <s v="APM"/>
    <s v="MSKU4696720"/>
    <s v="45HC"/>
    <x v="1"/>
    <x v="3"/>
    <d v="2026-01-05T10:00:00"/>
    <d v="2026-01-13T15:00:00"/>
    <m/>
    <x v="2"/>
    <s v="OTRO(Fallo sistema APMT)"/>
    <x v="6"/>
    <x v="190"/>
    <d v="2026-01-13T21:00:00"/>
    <m/>
    <m/>
    <x v="2"/>
    <x v="0"/>
    <x v="1"/>
    <x v="0"/>
    <d v="2026-01-13T20:17:00"/>
    <x v="6"/>
    <n v="4.8666666666395031"/>
    <x v="1"/>
    <d v="2026-01-05T10:00:00"/>
    <n v="337.41666666656965"/>
    <d v="1900-01-04T15:08:00"/>
    <n v="135.13333333324408"/>
    <s v="NO"/>
    <s v="NO"/>
    <x v="0"/>
    <d v="1900-01-07T05:00:00"/>
    <n v="197.00000000005821"/>
    <d v="1900-01-07T10:17:00"/>
    <x v="0"/>
    <s v="NO"/>
    <d v="1900-01-12T20:08:00"/>
    <n v="332.13333333330229"/>
    <d v="1899-12-30T05:17:00"/>
    <n v="5.2833333332673647"/>
    <x v="1"/>
    <x v="1"/>
    <d v="1900-01-13T01:25:00"/>
    <n v="337.41666666656965"/>
    <d v="1899-12-30T00:00:00"/>
    <n v="0"/>
    <x v="0"/>
    <n v="0"/>
    <d v="1899-12-30T00:00:00"/>
    <x v="0"/>
    <n v="55"/>
    <n v="7.5"/>
  </r>
  <r>
    <n v="261989859"/>
    <s v="AXEL MAERSK"/>
    <s v="Chittagong"/>
    <x v="0"/>
    <d v="2026-01-11T00:39:00"/>
    <d v="2026-01-11T02:00:00"/>
    <s v="MAERSK"/>
    <s v="APM"/>
    <s v="GCXU5686200"/>
    <s v="40HC"/>
    <x v="1"/>
    <x v="3"/>
    <d v="2026-01-12T16:00:00"/>
    <d v="2026-01-13T15:00:00"/>
    <m/>
    <x v="0"/>
    <s v="OTRO(Fallo sistema APMT)"/>
    <x v="0"/>
    <x v="191"/>
    <d v="2026-01-13T20:30:00"/>
    <m/>
    <m/>
    <x v="2"/>
    <x v="0"/>
    <x v="1"/>
    <x v="0"/>
    <d v="2026-01-13T20:13:00"/>
    <x v="6"/>
    <n v="0"/>
    <x v="0"/>
    <d v="2026-01-12T16:00:00"/>
    <n v="67.566666666709352"/>
    <d v="1899-12-31T15:21:00"/>
    <n v="39.349999999918509"/>
    <s v="NO"/>
    <s v="YES"/>
    <x v="1"/>
    <d v="1899-12-30T23:00:00"/>
    <n v="23.000000000058208"/>
    <d v="1899-12-31T04:13:00"/>
    <x v="1"/>
    <s v="SI"/>
    <d v="1900-01-01T14:21:00"/>
    <n v="62.349999999976717"/>
    <d v="1899-12-30T05:13:00"/>
    <n v="5.2166666667326353"/>
    <x v="1"/>
    <x v="1"/>
    <d v="1900-01-01T19:34:00"/>
    <n v="67.566666666709352"/>
    <d v="1899-12-30T00:00:00"/>
    <n v="0"/>
    <x v="0"/>
    <n v="0"/>
    <d v="1899-12-30T00:00:00"/>
    <x v="0"/>
    <n v="55"/>
    <n v="7.5"/>
  </r>
  <r>
    <n v="261989859"/>
    <s v="AXEL MAERSK"/>
    <s v="Chittagong"/>
    <x v="0"/>
    <d v="2026-01-11T00:39:00"/>
    <d v="2026-01-11T02:00:00"/>
    <s v="MAERSK"/>
    <s v="APM"/>
    <s v="TRHU6931946"/>
    <s v="40HC"/>
    <x v="1"/>
    <x v="3"/>
    <d v="2026-01-12T16:00:00"/>
    <d v="2026-01-13T15:00:00"/>
    <m/>
    <x v="0"/>
    <m/>
    <x v="0"/>
    <x v="192"/>
    <d v="2026-01-13T13:35:00"/>
    <m/>
    <m/>
    <x v="2"/>
    <x v="0"/>
    <x v="1"/>
    <x v="0"/>
    <d v="2026-01-13T11:21:00"/>
    <x v="6"/>
    <n v="0"/>
    <x v="0"/>
    <d v="2026-01-12T16:00:00"/>
    <n v="58.699999999953434"/>
    <d v="1899-12-31T15:21:00"/>
    <n v="39.349999999918509"/>
    <s v="NO"/>
    <s v="YES"/>
    <x v="1"/>
    <d v="1899-12-30T23:00:00"/>
    <n v="23.000000000058208"/>
    <d v="1899-12-30T19:21:00"/>
    <x v="2"/>
    <s v="SI"/>
    <d v="1900-01-01T14:21:00"/>
    <n v="62.349999999976717"/>
    <d v="1899-12-30T00:00:00"/>
    <n v="0"/>
    <x v="0"/>
    <x v="0"/>
    <d v="1900-01-01T10:42:00"/>
    <n v="58.699999999953434"/>
    <d v="1899-12-30T00:00:00"/>
    <n v="0"/>
    <x v="0"/>
    <n v="0"/>
    <d v="1899-12-30T00:00:00"/>
    <x v="0"/>
    <n v="55"/>
    <n v="7.5"/>
  </r>
  <r>
    <n v="262020881"/>
    <s v="EVELYN MAERSK"/>
    <s v="Ningbo"/>
    <x v="0"/>
    <d v="2026-01-03T17:03:00"/>
    <d v="2026-01-03T20:00:00"/>
    <s v="MAERSK"/>
    <s v="APM"/>
    <s v="MSKU9113019"/>
    <s v="40HC"/>
    <x v="1"/>
    <x v="0"/>
    <d v="2026-01-13T14:00:00"/>
    <d v="2026-01-13T16:00:00"/>
    <m/>
    <x v="0"/>
    <s v="OTRO(Retraso entrega anterior)"/>
    <x v="0"/>
    <x v="193"/>
    <d v="2026-01-14T11:00:00"/>
    <m/>
    <m/>
    <x v="2"/>
    <x v="0"/>
    <x v="0"/>
    <x v="0"/>
    <d v="2026-01-14T10:30:00"/>
    <x v="4"/>
    <n v="0"/>
    <x v="0"/>
    <d v="2026-01-13T14:00:00"/>
    <n v="257.44999999995343"/>
    <d v="1900-01-08T20:57:00"/>
    <n v="236.95000000001164"/>
    <s v="NO"/>
    <s v="NO"/>
    <x v="0"/>
    <d v="1899-12-30T02:00:00"/>
    <n v="1.9999999998835847"/>
    <d v="1899-12-30T20:30:00"/>
    <x v="2"/>
    <s v="SI"/>
    <d v="1900-01-08T22:57:00"/>
    <n v="238.94999999989523"/>
    <d v="1899-12-30T18:30:00"/>
    <n v="18.500000000058208"/>
    <x v="1"/>
    <x v="1"/>
    <d v="1900-01-09T17:27:00"/>
    <n v="257.44999999995343"/>
    <d v="1899-12-30T00:00:00"/>
    <n v="0"/>
    <x v="0"/>
    <n v="0"/>
    <d v="1899-12-30T00:00:00"/>
    <x v="0"/>
    <n v="55"/>
    <n v="7.5"/>
  </r>
  <r>
    <n v="260381943"/>
    <s v="MANILA MAERSK"/>
    <s v="Sihanoukville"/>
    <x v="1"/>
    <d v="2026-01-08T13:31:00"/>
    <d v="2026-01-08T14:00:00"/>
    <s v="MAERSK"/>
    <s v="APM"/>
    <s v="CAJU5153081"/>
    <s v="40HC"/>
    <x v="1"/>
    <x v="1"/>
    <d v="2026-01-10T16:00:00"/>
    <d v="2026-01-13T16:00:00"/>
    <m/>
    <x v="0"/>
    <s v="SUBIDA TREN/DUO/PLAT"/>
    <x v="7"/>
    <x v="194"/>
    <d v="2026-01-13T18:48:00"/>
    <m/>
    <m/>
    <x v="2"/>
    <x v="0"/>
    <x v="1"/>
    <x v="0"/>
    <d v="2026-01-13T17:46:00"/>
    <x v="6"/>
    <n v="0"/>
    <x v="0"/>
    <d v="2026-01-10T16:00:00"/>
    <n v="124.24999999988358"/>
    <d v="1900-01-01T02:29:00"/>
    <n v="50.483333333220799"/>
    <s v="NO"/>
    <s v="NO"/>
    <x v="1"/>
    <d v="1900-01-02T00:00:00"/>
    <n v="72"/>
    <d v="1900-01-02T01:46:00"/>
    <x v="0"/>
    <s v="NO"/>
    <d v="1900-01-04T02:29:00"/>
    <n v="122.4833333332208"/>
    <d v="1899-12-30T01:46:00"/>
    <n v="1.7666666666627862"/>
    <x v="1"/>
    <x v="1"/>
    <d v="1900-01-04T04:15:00"/>
    <n v="124.24999999988358"/>
    <d v="1899-12-30T00:00:00"/>
    <n v="0"/>
    <x v="0"/>
    <n v="0"/>
    <d v="1899-12-30T00:00:00"/>
    <x v="3"/>
    <n v="55"/>
    <n v="7.5"/>
  </r>
  <r>
    <n v="260381943"/>
    <s v="MANILA MAERSK"/>
    <s v="Sihanoukville"/>
    <x v="1"/>
    <d v="2026-01-08T13:31:00"/>
    <d v="2026-01-08T14:00:00"/>
    <s v="MAERSK"/>
    <s v="APM"/>
    <s v="MRSU4350127"/>
    <s v="40HC"/>
    <x v="1"/>
    <x v="1"/>
    <d v="2026-01-10T16:00:00"/>
    <d v="2026-01-13T16:00:00"/>
    <m/>
    <x v="0"/>
    <s v="SUBIDA TREN/DUO/PLAT"/>
    <x v="7"/>
    <x v="195"/>
    <d v="2026-01-13T19:19:00"/>
    <m/>
    <m/>
    <x v="2"/>
    <x v="0"/>
    <x v="1"/>
    <x v="0"/>
    <d v="2026-01-13T17:47:00"/>
    <x v="6"/>
    <n v="0"/>
    <x v="0"/>
    <d v="2026-01-10T16:00:00"/>
    <n v="124.26666666660458"/>
    <d v="1900-01-01T02:29:00"/>
    <n v="50.483333333220799"/>
    <s v="NO"/>
    <s v="NO"/>
    <x v="1"/>
    <d v="1900-01-02T00:00:00"/>
    <n v="72"/>
    <d v="1900-01-02T01:47:00"/>
    <x v="0"/>
    <s v="NO"/>
    <d v="1900-01-04T02:29:00"/>
    <n v="122.4833333332208"/>
    <d v="1899-12-30T01:47:00"/>
    <n v="1.78333333338378"/>
    <x v="1"/>
    <x v="1"/>
    <d v="1900-01-04T04:16:00"/>
    <n v="124.26666666660458"/>
    <d v="1899-12-30T00:00:00"/>
    <n v="0"/>
    <x v="0"/>
    <n v="0"/>
    <d v="1899-12-30T00:00:00"/>
    <x v="3"/>
    <n v="55"/>
    <n v="7.5"/>
  </r>
  <r>
    <n v="262643044"/>
    <s v="AXEL MAERSK"/>
    <s v="Ho Chi Minh City"/>
    <x v="0"/>
    <d v="2026-01-11T00:39:00"/>
    <d v="2026-01-11T02:00:00"/>
    <s v="MAERSK"/>
    <s v="APM"/>
    <s v="TCKU6056034"/>
    <s v="40HC"/>
    <x v="1"/>
    <x v="0"/>
    <d v="2026-01-12T16:00:00"/>
    <d v="2026-01-13T16:00:00"/>
    <m/>
    <x v="0"/>
    <s v="OTRO(Retraso entrega anterior)"/>
    <x v="0"/>
    <x v="196"/>
    <d v="2026-01-13T21:40:00"/>
    <m/>
    <m/>
    <x v="2"/>
    <x v="0"/>
    <x v="0"/>
    <x v="0"/>
    <d v="2026-01-13T21:10:00"/>
    <x v="6"/>
    <n v="0"/>
    <x v="0"/>
    <d v="2026-01-12T16:00:00"/>
    <n v="68.516666666662786"/>
    <d v="1899-12-31T15:21:00"/>
    <n v="39.349999999918509"/>
    <s v="NO"/>
    <s v="YES"/>
    <x v="1"/>
    <d v="1899-12-31T00:00:00"/>
    <n v="24"/>
    <d v="1899-12-31T05:10:00"/>
    <x v="1"/>
    <s v="SI"/>
    <d v="1900-01-01T15:21:00"/>
    <n v="63.349999999918509"/>
    <d v="1899-12-30T05:10:00"/>
    <n v="5.1666666667442769"/>
    <x v="1"/>
    <x v="1"/>
    <d v="1900-01-01T20:31:00"/>
    <n v="68.516666666662786"/>
    <d v="1899-12-30T00:00:00"/>
    <n v="0"/>
    <x v="0"/>
    <n v="0"/>
    <d v="1899-12-30T00:00:00"/>
    <x v="0"/>
    <n v="55"/>
    <n v="7.5"/>
  </r>
  <r>
    <s v="HLCUBO12511AXEL1"/>
    <s v="ALEXANDRA MAERSK"/>
    <s v="Jawaharlal Nehru (Nhava Sheva)"/>
    <x v="0"/>
    <d v="2025-12-30T18:52:00"/>
    <d v="2025-12-30T20:00:00"/>
    <s v="HAPAG LLOYD"/>
    <s v="APM"/>
    <s v="UACU5666403"/>
    <s v="40HC"/>
    <x v="1"/>
    <x v="0"/>
    <d v="2026-01-03T10:00:00"/>
    <d v="2026-01-13T18:00:00"/>
    <m/>
    <x v="1"/>
    <s v="OTRO(Retraso entrega anterior)"/>
    <x v="5"/>
    <x v="197"/>
    <d v="2026-01-14T10:50:00"/>
    <m/>
    <m/>
    <x v="2"/>
    <x v="0"/>
    <x v="0"/>
    <x v="0"/>
    <d v="2026-01-14T10:20:00"/>
    <x v="4"/>
    <n v="0"/>
    <x v="0"/>
    <d v="2026-01-03T10:00:00"/>
    <n v="351.46666666661622"/>
    <d v="1900-01-02T15:08:00"/>
    <n v="87.133333333244082"/>
    <s v="NO"/>
    <s v="NO"/>
    <x v="0"/>
    <d v="1900-01-09T08:00:00"/>
    <n v="248.00000000005821"/>
    <d v="1900-01-10T00:20:00"/>
    <x v="0"/>
    <s v="NO"/>
    <d v="1900-01-12T23:08:00"/>
    <n v="335.13333333330229"/>
    <d v="1899-12-30T16:20:00"/>
    <n v="16.333333333313931"/>
    <x v="1"/>
    <x v="1"/>
    <d v="1900-01-13T15:28:00"/>
    <n v="351.46666666661622"/>
    <d v="1899-12-30T00:00:00"/>
    <n v="0"/>
    <x v="0"/>
    <n v="0"/>
    <d v="1899-12-30T00:00:00"/>
    <x v="0"/>
    <n v="55"/>
    <n v="7.5"/>
  </r>
  <r>
    <s v="ACOTEX110012026"/>
    <s v="RORO"/>
    <s v="Tanger"/>
    <x v="1"/>
    <d v="2026-01-12T08:00:00"/>
    <d v="2026-01-12T08:00:00"/>
    <s v="ONTIME"/>
    <s v="ROYAL RF"/>
    <s v="SUAU4500040"/>
    <s v="45 PLWD"/>
    <x v="1"/>
    <x v="5"/>
    <d v="2026-01-13T10:00:00"/>
    <d v="2026-01-13T18:00:00"/>
    <d v="2026-01-10T00:00:00"/>
    <x v="2"/>
    <m/>
    <x v="8"/>
    <x v="198"/>
    <d v="2026-01-13T17:45:00"/>
    <m/>
    <m/>
    <x v="2"/>
    <x v="0"/>
    <x v="2"/>
    <x v="1"/>
    <d v="2026-01-13T17:24:00"/>
    <x v="6"/>
    <n v="0"/>
    <x v="0"/>
    <d v="1900-01-02T10:00:00"/>
    <n v="33.399999999906868"/>
    <d v="1899-12-31T02:00:00"/>
    <n v="25.999999999883585"/>
    <s v="SI"/>
    <s v="YES"/>
    <x v="1"/>
    <d v="1899-12-30T08:00:00"/>
    <n v="8.0000000000582077"/>
    <d v="1899-12-30T07:24:00"/>
    <x v="2"/>
    <s v="SI"/>
    <d v="1899-12-31T10:00:00"/>
    <n v="33.999999999941792"/>
    <d v="1899-12-30T00:00:00"/>
    <n v="0"/>
    <x v="0"/>
    <x v="0"/>
    <d v="1899-12-31T09:24:00"/>
    <n v="33.399999999906868"/>
    <d v="1900-01-02T17:24:00"/>
    <n v="89.399999999965075"/>
    <x v="1"/>
    <n v="0"/>
    <d v="1899-12-30T00:00:00"/>
    <x v="0"/>
    <n v="55"/>
    <n v="7.5"/>
  </r>
  <r>
    <s v=" 264980009 "/>
    <s v="LEONIDIO"/>
    <s v="Tanger"/>
    <x v="1"/>
    <d v="2026-01-13T00:47:00"/>
    <d v="2026-01-13T02:00:00"/>
    <s v="MAERSK"/>
    <s v="NEWPORT"/>
    <s v="MAEU0000116"/>
    <s v="45 MEGA"/>
    <x v="1"/>
    <x v="5"/>
    <d v="2026-01-13T23:15:00"/>
    <d v="2026-01-13T23:15:00"/>
    <d v="2026-01-10T00:00:00"/>
    <x v="0"/>
    <m/>
    <x v="0"/>
    <x v="199"/>
    <d v="2026-01-13T23:35:00"/>
    <m/>
    <m/>
    <x v="2"/>
    <x v="0"/>
    <x v="2"/>
    <x v="0"/>
    <d v="2026-01-13T22:22:00"/>
    <x v="6"/>
    <n v="0"/>
    <x v="0"/>
    <d v="1900-01-02T23:15:00"/>
    <n v="21.583333333313931"/>
    <d v="1899-12-30T22:28:00"/>
    <n v="22.466666666732635"/>
    <s v="SI"/>
    <s v="YES"/>
    <x v="1"/>
    <d v="1899-12-30T00:00:00"/>
    <n v="0"/>
    <d v="1899-12-30T00:00:00"/>
    <x v="2"/>
    <s v="SI"/>
    <d v="1899-12-30T22:28:00"/>
    <n v="22.466666666732635"/>
    <d v="1899-12-30T00:00:00"/>
    <n v="0"/>
    <x v="0"/>
    <x v="0"/>
    <d v="1899-12-30T21:35:00"/>
    <n v="21.583333333313931"/>
    <d v="1900-01-02T22:22:00"/>
    <n v="94.366666666581295"/>
    <x v="1"/>
    <n v="0"/>
    <d v="1899-12-30T00:00:00"/>
    <x v="0"/>
    <n v="55"/>
    <n v="7.5"/>
  </r>
  <r>
    <n v="262020881"/>
    <s v="EVELYN MAERSK"/>
    <s v="Ningbo"/>
    <x v="0"/>
    <d v="2026-01-03T17:03:00"/>
    <d v="2026-01-03T20:00:00"/>
    <s v="MAERSK"/>
    <s v="APM"/>
    <s v="MRKU2741346"/>
    <s v="40HC"/>
    <x v="1"/>
    <x v="0"/>
    <d v="2026-01-13T14:00:00"/>
    <d v="2026-01-14T06:00:00"/>
    <m/>
    <x v="0"/>
    <s v="OTRO(Retraso entrega anterior)"/>
    <x v="0"/>
    <x v="200"/>
    <d v="2026-01-14T16:30:00"/>
    <m/>
    <m/>
    <x v="2"/>
    <x v="0"/>
    <x v="0"/>
    <x v="0"/>
    <d v="2026-01-14T16:00:00"/>
    <x v="4"/>
    <n v="0"/>
    <x v="0"/>
    <d v="2026-01-13T14:00:00"/>
    <n v="262.94999999989523"/>
    <d v="1900-01-08T20:57:00"/>
    <n v="236.95000000001164"/>
    <s v="NO"/>
    <s v="NO"/>
    <x v="0"/>
    <d v="1899-12-30T16:00:00"/>
    <n v="15.999999999941792"/>
    <d v="1899-12-31T02:00:00"/>
    <x v="1"/>
    <s v="SI"/>
    <d v="1900-01-09T12:57:00"/>
    <n v="252.94999999995343"/>
    <d v="1899-12-30T10:00:00"/>
    <n v="9.9999999999417923"/>
    <x v="1"/>
    <x v="1"/>
    <d v="1900-01-09T22:57:00"/>
    <n v="262.94999999989523"/>
    <d v="1899-12-30T00:00:00"/>
    <n v="0"/>
    <x v="0"/>
    <n v="0"/>
    <d v="1899-12-30T00:00:00"/>
    <x v="0"/>
    <n v="55"/>
    <n v="7.5"/>
  </r>
  <r>
    <n v="261354111"/>
    <s v="EVELYN MAERSK"/>
    <s v="Qingdao"/>
    <x v="0"/>
    <d v="2026-01-03T17:03:00"/>
    <d v="2026-01-03T20:00:00"/>
    <s v="MAERSK"/>
    <s v="APM"/>
    <s v="MRKU0184010"/>
    <n v="40"/>
    <x v="1"/>
    <x v="0"/>
    <d v="2026-01-13T14:00:00"/>
    <d v="2026-01-14T06:00:00"/>
    <m/>
    <x v="0"/>
    <s v="OTRO(Retraso entrega anterior)"/>
    <x v="0"/>
    <x v="201"/>
    <d v="2026-01-14T17:30:00"/>
    <m/>
    <m/>
    <x v="2"/>
    <x v="0"/>
    <x v="0"/>
    <x v="0"/>
    <d v="2026-01-14T17:00:00"/>
    <x v="4"/>
    <n v="0"/>
    <x v="0"/>
    <d v="2026-01-13T14:00:00"/>
    <n v="263.94999999983702"/>
    <d v="1900-01-08T20:57:00"/>
    <n v="236.95000000001164"/>
    <s v="NO"/>
    <s v="NO"/>
    <x v="0"/>
    <d v="1899-12-30T16:00:00"/>
    <n v="15.999999999941792"/>
    <d v="1899-12-31T03:00:00"/>
    <x v="1"/>
    <s v="SI"/>
    <d v="1900-01-09T12:57:00"/>
    <n v="252.94999999995343"/>
    <d v="1899-12-30T11:00:00"/>
    <n v="10.999999999883585"/>
    <x v="1"/>
    <x v="1"/>
    <d v="1900-01-09T23:57:00"/>
    <n v="263.94999999983702"/>
    <d v="1899-12-30T00:00:00"/>
    <n v="0"/>
    <x v="0"/>
    <n v="0"/>
    <d v="1899-12-30T00:00:00"/>
    <x v="0"/>
    <n v="55"/>
    <n v="7.5"/>
  </r>
  <r>
    <s v="HLCUBO12511AWCY0"/>
    <s v="MAERSK HOUSTON"/>
    <s v="Jawaharlal Nehru (Nhava Sheva)"/>
    <x v="0"/>
    <d v="2026-01-07T12:06:00"/>
    <d v="2026-01-07T14:00:00"/>
    <s v="HAPAG LLOYD"/>
    <s v="APM"/>
    <s v="HLBU1084741"/>
    <s v="40HC"/>
    <x v="1"/>
    <x v="0"/>
    <d v="2026-01-09T16:00:00"/>
    <d v="2026-01-14T06:00:00"/>
    <m/>
    <x v="0"/>
    <s v="OTRO(Retraso entrega anterior)"/>
    <x v="0"/>
    <x v="202"/>
    <d v="2026-01-14T20:00:00"/>
    <m/>
    <m/>
    <x v="2"/>
    <x v="0"/>
    <x v="0"/>
    <x v="0"/>
    <d v="2026-01-14T19:30:00"/>
    <x v="4"/>
    <n v="0"/>
    <x v="0"/>
    <d v="2026-01-09T16:00:00"/>
    <n v="175.40000000002328"/>
    <d v="1900-01-01T03:54:00"/>
    <n v="51.899999999965075"/>
    <s v="NO"/>
    <s v="NO"/>
    <x v="1"/>
    <d v="1900-01-03T14:00:00"/>
    <n v="110.00000000005821"/>
    <d v="1900-01-04T03:30:00"/>
    <x v="0"/>
    <s v="NO"/>
    <d v="1900-01-05T17:54:00"/>
    <n v="161.90000000002328"/>
    <d v="1899-12-30T13:30:00"/>
    <n v="13.5"/>
    <x v="1"/>
    <x v="1"/>
    <d v="1900-01-06T07:24:00"/>
    <n v="175.40000000002328"/>
    <d v="1899-12-30T00:00:00"/>
    <n v="0"/>
    <x v="0"/>
    <n v="0"/>
    <d v="1899-12-30T00:00:00"/>
    <x v="0"/>
    <n v="55"/>
    <n v="7.5"/>
  </r>
  <r>
    <n v="262020878"/>
    <s v="EVELYN MAERSK"/>
    <s v="Ningbo"/>
    <x v="0"/>
    <d v="2026-01-03T17:03:00"/>
    <d v="2026-01-03T20:00:00"/>
    <s v="MAERSK"/>
    <s v="APM"/>
    <s v="MRKU5720603"/>
    <s v="40HC"/>
    <x v="0"/>
    <x v="7"/>
    <d v="2026-01-13T14:00:00"/>
    <d v="2026-01-14T07:00:00"/>
    <m/>
    <x v="0"/>
    <m/>
    <x v="0"/>
    <x v="203"/>
    <d v="2026-01-14T07:10:00"/>
    <m/>
    <m/>
    <x v="2"/>
    <x v="0"/>
    <x v="0"/>
    <x v="0"/>
    <d v="2026-01-14T06:40:00"/>
    <x v="4"/>
    <n v="0"/>
    <x v="0"/>
    <d v="2026-01-13T14:00:00"/>
    <n v="253.61666666652309"/>
    <d v="1900-01-08T20:57:00"/>
    <n v="236.95000000001164"/>
    <s v="NO"/>
    <s v="NO"/>
    <x v="0"/>
    <d v="1899-12-30T17:00:00"/>
    <n v="16.999999999883585"/>
    <d v="1899-12-30T16:40:00"/>
    <x v="2"/>
    <s v="SI"/>
    <d v="1900-01-09T13:57:00"/>
    <n v="253.94999999989523"/>
    <d v="1899-12-30T00:00:00"/>
    <n v="0"/>
    <x v="0"/>
    <x v="0"/>
    <d v="1900-01-09T13:37:00"/>
    <n v="253.61666666652309"/>
    <d v="1899-12-30T00:00:00"/>
    <n v="0"/>
    <x v="0"/>
    <n v="0"/>
    <d v="1899-12-30T00:00:00"/>
    <x v="0"/>
    <n v="55"/>
    <n v="7.5"/>
  </r>
  <r>
    <s v="HLCUSHA2511BDAF5"/>
    <s v="MANILA MAERSK"/>
    <s v="Shanghai"/>
    <x v="1"/>
    <d v="2026-01-08T13:31:00"/>
    <d v="2026-01-08T14:00:00"/>
    <s v="HAPAG LLOYD"/>
    <s v="APM"/>
    <s v="FSCU7220916"/>
    <s v="40HC"/>
    <x v="0"/>
    <x v="0"/>
    <d v="2026-01-10T16:00:00"/>
    <d v="2026-01-14T08:00:00"/>
    <m/>
    <x v="0"/>
    <s v="OTRO(Retraso entrega anterior)"/>
    <x v="0"/>
    <x v="204"/>
    <d v="2026-01-15T09:05:00"/>
    <m/>
    <m/>
    <x v="2"/>
    <x v="0"/>
    <x v="0"/>
    <x v="0"/>
    <d v="2026-01-15T08:35:00"/>
    <x v="5"/>
    <n v="0"/>
    <x v="0"/>
    <d v="2026-01-10T16:00:00"/>
    <n v="163.06666666647652"/>
    <d v="1900-01-01T02:29:00"/>
    <n v="50.483333333220799"/>
    <s v="NO"/>
    <s v="NO"/>
    <x v="1"/>
    <d v="1900-01-02T16:00:00"/>
    <n v="88.000000000116415"/>
    <d v="1900-01-03T16:35:00"/>
    <x v="0"/>
    <s v="NO"/>
    <d v="1900-01-04T18:29:00"/>
    <n v="138.48333333333721"/>
    <d v="1899-12-31T00:35:00"/>
    <n v="24.583333333139308"/>
    <x v="1"/>
    <x v="1"/>
    <d v="1900-01-05T19:04:00"/>
    <n v="163.06666666647652"/>
    <d v="1899-12-30T00:00:00"/>
    <n v="0"/>
    <x v="0"/>
    <n v="0"/>
    <d v="1899-12-30T00:00:00"/>
    <x v="0"/>
    <n v="55"/>
    <n v="7.5"/>
  </r>
  <r>
    <s v="HLCUNG12509SGUL1"/>
    <s v="MANILA MAERSK"/>
    <s v="Ningbo"/>
    <x v="1"/>
    <d v="2026-01-08T13:31:00"/>
    <d v="2026-01-08T14:00:00"/>
    <s v="HAPAG LLOYD"/>
    <s v="APM"/>
    <s v="TCLU4156535"/>
    <n v="40"/>
    <x v="0"/>
    <x v="0"/>
    <d v="2026-01-10T16:00:00"/>
    <d v="2026-01-14T08:00:00"/>
    <m/>
    <x v="0"/>
    <s v="OTRO(Retraso entrega anterior)"/>
    <x v="0"/>
    <x v="201"/>
    <d v="2026-01-14T17:30:00"/>
    <m/>
    <m/>
    <x v="2"/>
    <x v="0"/>
    <x v="0"/>
    <x v="0"/>
    <d v="2026-01-14T17:00:00"/>
    <x v="4"/>
    <n v="0"/>
    <x v="0"/>
    <d v="2026-01-10T16:00:00"/>
    <n v="147.48333333316259"/>
    <d v="1900-01-01T02:29:00"/>
    <n v="50.483333333220799"/>
    <s v="NO"/>
    <s v="NO"/>
    <x v="1"/>
    <d v="1900-01-02T16:00:00"/>
    <n v="88.000000000116415"/>
    <d v="1900-01-03T01:00:00"/>
    <x v="0"/>
    <s v="NO"/>
    <d v="1900-01-04T18:29:00"/>
    <n v="138.48333333333721"/>
    <d v="1899-12-30T09:00:00"/>
    <n v="8.999999999825377"/>
    <x v="1"/>
    <x v="1"/>
    <d v="1900-01-05T03:29:00"/>
    <n v="147.48333333316259"/>
    <d v="1899-12-30T00:00:00"/>
    <n v="0"/>
    <x v="0"/>
    <n v="0"/>
    <d v="1899-12-30T00:00:00"/>
    <x v="0"/>
    <n v="55"/>
    <n v="7.5"/>
  </r>
  <r>
    <n v="261989870"/>
    <s v="AXEL MAERSK"/>
    <s v="Chittagong"/>
    <x v="0"/>
    <d v="2026-01-11T00:39:00"/>
    <d v="2026-01-11T02:00:00"/>
    <s v="MAERSK"/>
    <s v="APM"/>
    <s v="MRKU9333161"/>
    <n v="20"/>
    <x v="1"/>
    <x v="3"/>
    <d v="2026-01-12T16:00:00"/>
    <d v="2026-01-14T09:00:00"/>
    <m/>
    <x v="0"/>
    <m/>
    <x v="0"/>
    <x v="205"/>
    <d v="2026-01-14T09:40:00"/>
    <m/>
    <m/>
    <x v="2"/>
    <x v="0"/>
    <x v="1"/>
    <x v="0"/>
    <d v="2026-01-14T08:36:00"/>
    <x v="4"/>
    <n v="0"/>
    <x v="0"/>
    <d v="2026-01-12T16:00:00"/>
    <n v="79.949999999895226"/>
    <d v="1899-12-31T15:21:00"/>
    <n v="39.349999999918509"/>
    <s v="NO"/>
    <s v="YES"/>
    <x v="1"/>
    <d v="1899-12-31T17:00:00"/>
    <n v="41.000000000058208"/>
    <d v="1899-12-31T16:36:00"/>
    <x v="1"/>
    <s v="NO"/>
    <d v="1900-01-02T08:21:00"/>
    <n v="80.349999999976717"/>
    <d v="1899-12-30T00:00:00"/>
    <n v="0"/>
    <x v="0"/>
    <x v="0"/>
    <d v="1900-01-02T07:57:00"/>
    <n v="79.949999999895226"/>
    <d v="1899-12-30T00:00:00"/>
    <n v="0"/>
    <x v="0"/>
    <n v="0"/>
    <d v="1899-12-30T00:00:00"/>
    <x v="0"/>
    <n v="55"/>
    <n v="7.5"/>
  </r>
  <r>
    <n v="261989870"/>
    <s v="AXEL MAERSK"/>
    <s v="Chittagong"/>
    <x v="0"/>
    <d v="2026-01-11T00:39:00"/>
    <d v="2026-01-11T02:00:00"/>
    <s v="MAERSK"/>
    <s v="APM"/>
    <s v="CIPU5156020"/>
    <s v="40HC"/>
    <x v="1"/>
    <x v="3"/>
    <d v="2026-01-12T16:00:00"/>
    <d v="2026-01-14T09:00:00"/>
    <m/>
    <x v="0"/>
    <m/>
    <x v="0"/>
    <x v="206"/>
    <d v="2026-01-14T09:40:00"/>
    <m/>
    <m/>
    <x v="2"/>
    <x v="0"/>
    <x v="1"/>
    <x v="0"/>
    <d v="2026-01-14T08:38:00"/>
    <x v="4"/>
    <n v="0"/>
    <x v="0"/>
    <d v="2026-01-12T16:00:00"/>
    <n v="79.983333333337214"/>
    <d v="1899-12-31T15:21:00"/>
    <n v="39.349999999918509"/>
    <s v="NO"/>
    <s v="YES"/>
    <x v="1"/>
    <d v="1899-12-31T17:00:00"/>
    <n v="41.000000000058208"/>
    <d v="1899-12-31T16:38:00"/>
    <x v="1"/>
    <s v="NO"/>
    <d v="1900-01-02T08:21:00"/>
    <n v="80.349999999976717"/>
    <d v="1899-12-30T00:00:00"/>
    <n v="0"/>
    <x v="0"/>
    <x v="0"/>
    <d v="1900-01-02T07:59:00"/>
    <n v="79.983333333337214"/>
    <d v="1899-12-30T00:00:00"/>
    <n v="0"/>
    <x v="0"/>
    <n v="0"/>
    <d v="1899-12-30T00:00:00"/>
    <x v="0"/>
    <n v="55"/>
    <n v="7.5"/>
  </r>
  <r>
    <n v="262080330"/>
    <s v="AXEL MAERSK"/>
    <s v="Qingdao"/>
    <x v="0"/>
    <d v="2026-01-11T00:39:00"/>
    <d v="2026-01-11T02:00:00"/>
    <s v="MAERSK"/>
    <s v="APM"/>
    <s v="TCLU5659663"/>
    <s v="40HC"/>
    <x v="1"/>
    <x v="0"/>
    <d v="2026-01-12T16:00:00"/>
    <d v="2026-01-14T10:00:00"/>
    <m/>
    <x v="0"/>
    <s v="OTRO(Retraso entrega anterior)"/>
    <x v="0"/>
    <x v="207"/>
    <d v="2026-01-14T19:00:00"/>
    <m/>
    <m/>
    <x v="2"/>
    <x v="0"/>
    <x v="0"/>
    <x v="0"/>
    <d v="2026-01-14T18:30:00"/>
    <x v="4"/>
    <n v="0"/>
    <x v="0"/>
    <d v="2026-01-12T16:00:00"/>
    <n v="89.849999999860302"/>
    <d v="1899-12-31T15:21:00"/>
    <n v="39.349999999918509"/>
    <s v="NO"/>
    <s v="YES"/>
    <x v="1"/>
    <d v="1899-12-31T18:00:00"/>
    <n v="42"/>
    <d v="1900-01-01T02:30:00"/>
    <x v="3"/>
    <s v="NO"/>
    <d v="1900-01-02T09:21:00"/>
    <n v="81.349999999918509"/>
    <d v="1899-12-30T08:30:00"/>
    <n v="8.4999999999417923"/>
    <x v="1"/>
    <x v="1"/>
    <d v="1900-01-02T17:51:00"/>
    <n v="89.849999999860302"/>
    <d v="1899-12-30T00:00:00"/>
    <n v="0"/>
    <x v="0"/>
    <n v="0"/>
    <d v="1899-12-30T00:00:00"/>
    <x v="0"/>
    <n v="55"/>
    <n v="7.5"/>
  </r>
  <r>
    <n v="262080330"/>
    <s v="AXEL MAERSK"/>
    <s v="Qingdao"/>
    <x v="0"/>
    <d v="2026-01-11T00:39:00"/>
    <d v="2026-01-11T02:00:00"/>
    <s v="MAERSK"/>
    <s v="APM"/>
    <s v="MAEU9195847"/>
    <s v="45HC"/>
    <x v="1"/>
    <x v="0"/>
    <d v="2026-01-12T16:00:00"/>
    <d v="2026-01-14T12:00:00"/>
    <m/>
    <x v="0"/>
    <s v="OTRO(Retraso entrega anterior)"/>
    <x v="0"/>
    <x v="208"/>
    <d v="2026-01-15T10:55:00"/>
    <m/>
    <m/>
    <x v="2"/>
    <x v="0"/>
    <x v="0"/>
    <x v="0"/>
    <d v="2026-01-15T10:25:00"/>
    <x v="5"/>
    <n v="0"/>
    <x v="0"/>
    <d v="2026-01-12T16:00:00"/>
    <n v="105.76666666654637"/>
    <d v="1899-12-31T15:21:00"/>
    <n v="39.349999999918509"/>
    <s v="NO"/>
    <s v="YES"/>
    <x v="1"/>
    <d v="1899-12-31T20:00:00"/>
    <n v="44.000000000058208"/>
    <d v="1900-01-01T18:25:00"/>
    <x v="3"/>
    <s v="NO"/>
    <d v="1900-01-02T11:21:00"/>
    <n v="83.349999999976717"/>
    <d v="1899-12-30T22:25:00"/>
    <n v="22.416666666569654"/>
    <x v="1"/>
    <x v="1"/>
    <d v="1900-01-03T09:46:00"/>
    <n v="105.76666666654637"/>
    <d v="1899-12-30T00:00:00"/>
    <n v="0"/>
    <x v="0"/>
    <n v="0"/>
    <d v="1899-12-30T00:00:00"/>
    <x v="0"/>
    <n v="55"/>
    <n v="7.5"/>
  </r>
  <r>
    <n v="262020878"/>
    <s v="EVELYN MAERSK"/>
    <s v="Ningbo"/>
    <x v="0"/>
    <d v="2026-01-03T17:03:00"/>
    <d v="2026-01-03T20:00:00"/>
    <s v="MAERSK"/>
    <s v="APM"/>
    <s v="MRKU2572689"/>
    <s v="40HC"/>
    <x v="0"/>
    <x v="7"/>
    <d v="2026-01-13T14:00:00"/>
    <d v="2026-01-14T15:00:00"/>
    <m/>
    <x v="2"/>
    <s v="OTRO(Retraso entrega anterior)"/>
    <x v="9"/>
    <x v="209"/>
    <d v="2026-01-14T17:35:00"/>
    <m/>
    <m/>
    <x v="2"/>
    <x v="0"/>
    <x v="0"/>
    <x v="0"/>
    <d v="2026-01-14T17:05:00"/>
    <x v="4"/>
    <n v="0"/>
    <x v="0"/>
    <d v="2026-01-13T14:00:00"/>
    <n v="264.03333333326736"/>
    <d v="1900-01-08T20:57:00"/>
    <n v="236.95000000001164"/>
    <s v="NO"/>
    <s v="NO"/>
    <x v="0"/>
    <d v="1899-12-31T01:00:00"/>
    <n v="24.999999999941792"/>
    <d v="1899-12-31T03:05:00"/>
    <x v="1"/>
    <s v="NO"/>
    <d v="1900-01-09T21:57:00"/>
    <n v="261.94999999995343"/>
    <d v="1899-12-30T02:05:00"/>
    <n v="2.0833333333139308"/>
    <x v="1"/>
    <x v="1"/>
    <d v="1900-01-10T00:02:00"/>
    <n v="264.03333333326736"/>
    <d v="1899-12-30T00:00:00"/>
    <n v="0"/>
    <x v="0"/>
    <n v="0"/>
    <d v="1899-12-30T00:00:00"/>
    <x v="0"/>
    <n v="55"/>
    <n v="7.5"/>
  </r>
  <r>
    <n v="261989859"/>
    <s v="AXEL MAERSK"/>
    <s v="Chittagong"/>
    <x v="0"/>
    <d v="2026-01-11T00:39:00"/>
    <d v="2026-01-11T02:00:00"/>
    <s v="MAERSK"/>
    <s v="APM"/>
    <s v="CAAU7863960"/>
    <s v="40HC"/>
    <x v="1"/>
    <x v="3"/>
    <d v="2026-01-12T16:00:00"/>
    <d v="2026-01-14T15:00:00"/>
    <m/>
    <x v="0"/>
    <m/>
    <x v="0"/>
    <x v="210"/>
    <d v="2026-01-14T17:15:00"/>
    <m/>
    <m/>
    <x v="2"/>
    <x v="0"/>
    <x v="1"/>
    <x v="0"/>
    <d v="2026-01-14T15:24:00"/>
    <x v="4"/>
    <n v="0"/>
    <x v="0"/>
    <d v="2026-01-12T16:00:00"/>
    <n v="86.750000000058208"/>
    <d v="1899-12-31T15:21:00"/>
    <n v="39.349999999918509"/>
    <s v="NO"/>
    <s v="YES"/>
    <x v="1"/>
    <d v="1899-12-31T23:00:00"/>
    <n v="47.000000000058208"/>
    <d v="1899-12-31T23:24:00"/>
    <x v="1"/>
    <s v="NO"/>
    <d v="1900-01-02T14:21:00"/>
    <n v="86.349999999976717"/>
    <d v="1899-12-30T00:24:00"/>
    <n v="0.40000000008149073"/>
    <x v="0"/>
    <x v="0"/>
    <d v="1900-01-02T14:45:00"/>
    <n v="86.750000000058208"/>
    <d v="1899-12-30T00:00:00"/>
    <n v="0"/>
    <x v="0"/>
    <n v="0"/>
    <d v="1899-12-30T00:00:00"/>
    <x v="0"/>
    <n v="55"/>
    <n v="7.5"/>
  </r>
  <r>
    <n v="260766046"/>
    <s v="AXEL MAERSK"/>
    <s v="Shanghai"/>
    <x v="0"/>
    <d v="2026-01-11T00:39:00"/>
    <d v="2026-01-11T02:00:00"/>
    <s v="MAERSK"/>
    <s v="APM"/>
    <s v="MRKU6782343"/>
    <n v="20"/>
    <x v="1"/>
    <x v="3"/>
    <d v="2026-01-12T16:00:00"/>
    <d v="2026-01-14T15:00:00"/>
    <m/>
    <x v="0"/>
    <m/>
    <x v="0"/>
    <x v="211"/>
    <d v="2026-01-14T17:15:00"/>
    <m/>
    <m/>
    <x v="2"/>
    <x v="0"/>
    <x v="1"/>
    <x v="0"/>
    <d v="2026-01-14T15:27:00"/>
    <x v="4"/>
    <n v="0"/>
    <x v="0"/>
    <d v="2026-01-12T16:00:00"/>
    <n v="86.800000000046566"/>
    <d v="1899-12-31T15:21:00"/>
    <n v="39.349999999918509"/>
    <s v="NO"/>
    <s v="YES"/>
    <x v="1"/>
    <d v="1899-12-31T23:00:00"/>
    <n v="47.000000000058208"/>
    <d v="1899-12-31T23:27:00"/>
    <x v="1"/>
    <s v="NO"/>
    <d v="1900-01-02T14:21:00"/>
    <n v="86.349999999976717"/>
    <d v="1899-12-30T00:27:00"/>
    <n v="0.45000000006984919"/>
    <x v="0"/>
    <x v="0"/>
    <d v="1900-01-02T14:48:00"/>
    <n v="86.800000000046566"/>
    <d v="1899-12-30T00:00:00"/>
    <n v="0"/>
    <x v="0"/>
    <n v="0"/>
    <d v="1899-12-30T00:00:00"/>
    <x v="0"/>
    <n v="55"/>
    <n v="7.5"/>
  </r>
  <r>
    <n v="262020881"/>
    <s v="EVELYN MAERSK"/>
    <s v="Ningbo"/>
    <x v="0"/>
    <d v="2026-01-03T17:03:00"/>
    <d v="2026-01-03T20:00:00"/>
    <s v="MAERSK"/>
    <s v="APM"/>
    <s v="HASU4676155"/>
    <s v="40HC"/>
    <x v="0"/>
    <x v="0"/>
    <d v="2026-01-13T14:00:00"/>
    <d v="2026-01-14T16:00:00"/>
    <m/>
    <x v="0"/>
    <s v="OTRO(Retraso entrega anterior)"/>
    <x v="0"/>
    <x v="212"/>
    <d v="2026-01-15T08:00:00"/>
    <m/>
    <m/>
    <x v="2"/>
    <x v="0"/>
    <x v="0"/>
    <x v="0"/>
    <d v="2026-01-15T07:30:00"/>
    <x v="5"/>
    <n v="0"/>
    <x v="0"/>
    <d v="2026-01-13T14:00:00"/>
    <n v="278.44999999995343"/>
    <d v="1900-01-08T20:57:00"/>
    <n v="236.95000000001164"/>
    <s v="NO"/>
    <s v="NO"/>
    <x v="0"/>
    <d v="1899-12-31T02:00:00"/>
    <n v="25.999999999883585"/>
    <d v="1899-12-31T17:30:00"/>
    <x v="1"/>
    <s v="NO"/>
    <d v="1900-01-09T22:57:00"/>
    <n v="262.94999999989523"/>
    <d v="1899-12-30T15:30:00"/>
    <n v="15.500000000058208"/>
    <x v="1"/>
    <x v="1"/>
    <d v="1900-01-10T14:27:00"/>
    <n v="278.44999999995343"/>
    <d v="1899-12-30T00:00:00"/>
    <n v="0"/>
    <x v="0"/>
    <n v="0"/>
    <d v="1899-12-30T00:00:00"/>
    <x v="0"/>
    <n v="55"/>
    <n v="7.5"/>
  </r>
  <r>
    <n v="262029152"/>
    <s v="LEONIDIO"/>
    <s v="Karachi-Muhammad Bin Qasim"/>
    <x v="1"/>
    <d v="2026-01-13T00:47:00"/>
    <d v="2026-01-13T02:00:00"/>
    <s v="MAERSK"/>
    <s v="APM"/>
    <s v="GCXU5798961"/>
    <s v="40HC"/>
    <x v="0"/>
    <x v="1"/>
    <d v="2026-01-14T16:00:00"/>
    <d v="2026-01-14T16:00:00"/>
    <m/>
    <x v="0"/>
    <m/>
    <x v="0"/>
    <x v="213"/>
    <d v="2026-01-14T17:00:00"/>
    <d v="2026-01-14T16:48:00"/>
    <d v="2026-01-14T17:30:00"/>
    <x v="2"/>
    <x v="0"/>
    <x v="1"/>
    <x v="0"/>
    <d v="2026-01-14T15:52:00"/>
    <x v="4"/>
    <n v="0"/>
    <x v="0"/>
    <d v="2026-01-14T16:00:00"/>
    <n v="39.083333333430346"/>
    <d v="1899-12-31T15:13:00"/>
    <n v="39.216666666674428"/>
    <s v="NO"/>
    <s v="YES"/>
    <x v="1"/>
    <d v="1899-12-30T00:00:00"/>
    <n v="0"/>
    <d v="1899-12-30T00:00:00"/>
    <x v="2"/>
    <s v="SI"/>
    <d v="1899-12-31T15:13:00"/>
    <n v="39.216666666674428"/>
    <d v="1899-12-30T00:00:00"/>
    <n v="0"/>
    <x v="0"/>
    <x v="0"/>
    <d v="1899-12-31T15:05:00"/>
    <n v="39.083333333430346"/>
    <d v="1899-12-30T00:00:00"/>
    <n v="0"/>
    <x v="1"/>
    <n v="2.9166666667151731E-2"/>
    <d v="1899-12-30T00:01:45"/>
    <x v="1"/>
    <n v="55"/>
    <n v="7.5"/>
  </r>
  <r>
    <n v="262029152"/>
    <s v="LEONIDIO"/>
    <s v="Karachi-Muhammad Bin Qasim"/>
    <x v="1"/>
    <d v="2026-01-13T00:47:00"/>
    <d v="2026-01-13T02:00:00"/>
    <s v="MAERSK"/>
    <s v="APM"/>
    <s v="MRKU5242490"/>
    <s v="40HC"/>
    <x v="0"/>
    <x v="1"/>
    <d v="2026-01-14T16:00:00"/>
    <d v="2026-01-14T18:00:00"/>
    <m/>
    <x v="0"/>
    <m/>
    <x v="0"/>
    <x v="214"/>
    <d v="2026-01-14T17:30:00"/>
    <d v="2026-01-14T16:59:00"/>
    <d v="2026-01-14T18:00:00"/>
    <x v="2"/>
    <x v="0"/>
    <x v="1"/>
    <x v="0"/>
    <d v="2026-01-14T16:18:00"/>
    <x v="4"/>
    <n v="0"/>
    <x v="0"/>
    <d v="2026-01-14T16:00:00"/>
    <n v="39.516666666779201"/>
    <d v="1899-12-31T15:13:00"/>
    <n v="39.216666666674428"/>
    <s v="NO"/>
    <s v="YES"/>
    <x v="1"/>
    <d v="1899-12-30T02:00:00"/>
    <n v="2.0000000000582077"/>
    <d v="1899-12-30T00:18:00"/>
    <x v="2"/>
    <s v="SI"/>
    <d v="1899-12-31T17:13:00"/>
    <n v="41.216666666732635"/>
    <d v="1899-12-30T00:00:00"/>
    <n v="0"/>
    <x v="0"/>
    <x v="0"/>
    <d v="1899-12-31T15:31:00"/>
    <n v="39.516666666779201"/>
    <d v="1899-12-30T00:00:00"/>
    <n v="0"/>
    <x v="1"/>
    <n v="4.2361111110949423E-2"/>
    <d v="1899-12-30T00:02:32"/>
    <x v="1"/>
    <n v="55"/>
    <n v="7.5"/>
  </r>
  <r>
    <n v="262318992"/>
    <s v="LEONIDIO"/>
    <s v="Karachi-Muhammad Bin Qasim"/>
    <x v="1"/>
    <d v="2026-01-13T00:47:00"/>
    <d v="2026-01-13T02:00:00"/>
    <s v="MAERSK"/>
    <s v="APM"/>
    <s v="MSKU8845822"/>
    <s v="40HC"/>
    <x v="0"/>
    <x v="1"/>
    <d v="2026-01-14T16:00:00"/>
    <d v="2026-01-14T20:00:00"/>
    <m/>
    <x v="0"/>
    <m/>
    <x v="0"/>
    <x v="215"/>
    <d v="2026-01-14T20:42:00"/>
    <d v="2026-01-14T20:59:00"/>
    <d v="2026-01-14T21:12:00"/>
    <x v="2"/>
    <x v="0"/>
    <x v="1"/>
    <x v="0"/>
    <d v="2026-01-14T20:29:00"/>
    <x v="4"/>
    <n v="0"/>
    <x v="0"/>
    <d v="2026-01-14T16:00:00"/>
    <n v="43.700000000128057"/>
    <d v="1899-12-31T15:13:00"/>
    <n v="39.216666666674428"/>
    <s v="NO"/>
    <s v="YES"/>
    <x v="1"/>
    <d v="1899-12-30T04:00:00"/>
    <n v="4.0000000001164153"/>
    <d v="1899-12-30T04:29:00"/>
    <x v="2"/>
    <s v="SI"/>
    <d v="1899-12-31T19:13:00"/>
    <n v="43.216666666790843"/>
    <d v="1899-12-30T00:29:00"/>
    <n v="0.48333333333721384"/>
    <x v="0"/>
    <x v="0"/>
    <d v="1899-12-31T19:42:00"/>
    <n v="43.700000000128057"/>
    <d v="1899-12-30T00:00:00"/>
    <n v="0"/>
    <x v="1"/>
    <n v="9.0277777781011537E-3"/>
    <d v="1899-12-30T00:00:33"/>
    <x v="1"/>
    <n v="55"/>
    <n v="7.5"/>
  </r>
  <r>
    <s v=" 264977233 "/>
    <s v="LEONIDIO"/>
    <s v="Tanger"/>
    <x v="1"/>
    <d v="2026-01-13T00:47:00"/>
    <d v="2026-01-13T02:00:00"/>
    <s v="MAERSK"/>
    <s v="NEWPORT"/>
    <s v="MAEU0000081"/>
    <s v="45 MEGA"/>
    <x v="1"/>
    <x v="5"/>
    <d v="2026-01-14T00:00:00"/>
    <d v="2026-01-15T07:15:00"/>
    <d v="2026-01-10T00:00:00"/>
    <x v="0"/>
    <m/>
    <x v="0"/>
    <x v="216"/>
    <d v="2026-01-15T04:30:00"/>
    <m/>
    <m/>
    <x v="2"/>
    <x v="0"/>
    <x v="2"/>
    <x v="0"/>
    <d v="2026-01-15T03:27:00"/>
    <x v="5"/>
    <n v="0"/>
    <x v="0"/>
    <d v="1900-01-03T00:00:00"/>
    <n v="50.666666666802485"/>
    <d v="1899-12-30T23:13:00"/>
    <n v="23.216666666732635"/>
    <s v="SI"/>
    <s v="YES"/>
    <x v="1"/>
    <d v="1899-12-31T07:15:00"/>
    <n v="31.250000000058208"/>
    <d v="1899-12-31T03:27:00"/>
    <x v="1"/>
    <s v="NO"/>
    <d v="1900-01-01T06:28:00"/>
    <n v="54.466666666790843"/>
    <d v="1899-12-30T00:00:00"/>
    <n v="0"/>
    <x v="0"/>
    <x v="0"/>
    <d v="1900-01-01T02:40:00"/>
    <n v="50.666666666802485"/>
    <d v="1900-01-04T03:27:00"/>
    <n v="123.45000000006985"/>
    <x v="0"/>
    <n v="0"/>
    <d v="1899-12-30T00:00:00"/>
    <x v="0"/>
    <n v="55"/>
    <n v="7.5"/>
  </r>
  <r>
    <n v="262320419"/>
    <s v="LEONIDIO"/>
    <s v="Karachi-Muhammad Bin Qasim"/>
    <x v="1"/>
    <d v="2026-01-13T00:47:00"/>
    <d v="2026-01-13T02:00:00"/>
    <s v="MAERSK"/>
    <s v="APM"/>
    <s v="MRKU5383740"/>
    <s v="40HC"/>
    <x v="0"/>
    <x v="1"/>
    <d v="2026-01-14T16:00:00"/>
    <d v="2026-01-15T08:00:00"/>
    <m/>
    <x v="0"/>
    <m/>
    <x v="0"/>
    <x v="217"/>
    <d v="2026-01-15T08:15:00"/>
    <d v="2026-01-15T08:01:00"/>
    <d v="2026-01-15T08:40:00"/>
    <x v="2"/>
    <x v="0"/>
    <x v="1"/>
    <x v="0"/>
    <d v="2026-01-15T07:18:00"/>
    <x v="5"/>
    <n v="0"/>
    <x v="0"/>
    <d v="2026-01-14T16:00:00"/>
    <n v="54.516666666779201"/>
    <d v="1899-12-31T15:13:00"/>
    <n v="39.216666666674428"/>
    <s v="NO"/>
    <s v="YES"/>
    <x v="1"/>
    <d v="1899-12-30T16:00:00"/>
    <n v="16.000000000116415"/>
    <d v="1899-12-30T15:18:00"/>
    <x v="2"/>
    <s v="SI"/>
    <d v="1900-01-01T07:13:00"/>
    <n v="55.216666666790843"/>
    <d v="1899-12-30T00:00:00"/>
    <n v="0"/>
    <x v="0"/>
    <x v="0"/>
    <d v="1900-01-01T06:31:00"/>
    <n v="54.516666666779201"/>
    <d v="1899-12-30T00:00:00"/>
    <n v="0"/>
    <x v="0"/>
    <n v="2.7083333334303461E-2"/>
    <d v="1899-12-30T00:01:38"/>
    <x v="1"/>
    <n v="55"/>
    <n v="7.5"/>
  </r>
  <r>
    <n v="262320419"/>
    <s v="LEONIDIO"/>
    <s v="Karachi-Muhammad Bin Qasim"/>
    <x v="1"/>
    <d v="2026-01-13T00:47:00"/>
    <d v="2026-01-13T02:00:00"/>
    <s v="MAERSK"/>
    <s v="APM"/>
    <s v="MRKU4664830"/>
    <s v="40HC"/>
    <x v="0"/>
    <x v="1"/>
    <d v="2026-01-14T16:00:00"/>
    <d v="2026-01-15T08:00:00"/>
    <m/>
    <x v="0"/>
    <s v="TRANSPORTISTA (LM)"/>
    <x v="0"/>
    <x v="218"/>
    <d v="2026-01-15T09:42:00"/>
    <d v="2026-01-15T09:27:00"/>
    <d v="2026-01-15T11:30:00"/>
    <x v="2"/>
    <x v="0"/>
    <x v="1"/>
    <x v="0"/>
    <d v="2026-01-15T09:02:00"/>
    <x v="5"/>
    <n v="0"/>
    <x v="0"/>
    <d v="2026-01-14T16:00:00"/>
    <n v="56.25"/>
    <d v="1899-12-31T15:13:00"/>
    <n v="39.216666666674428"/>
    <s v="NO"/>
    <s v="YES"/>
    <x v="1"/>
    <d v="1899-12-30T16:00:00"/>
    <n v="16.000000000116415"/>
    <d v="1899-12-30T17:02:00"/>
    <x v="2"/>
    <s v="SI"/>
    <d v="1900-01-01T07:13:00"/>
    <n v="55.216666666790843"/>
    <d v="1899-12-30T01:02:00"/>
    <n v="1.033333333209157"/>
    <x v="1"/>
    <x v="1"/>
    <d v="1900-01-01T08:15:00"/>
    <n v="56.25"/>
    <d v="1899-12-30T00:00:00"/>
    <n v="0"/>
    <x v="0"/>
    <n v="8.5416666661330964E-2"/>
    <d v="1899-12-30T00:05:07"/>
    <x v="1"/>
    <n v="55"/>
    <n v="7.5"/>
  </r>
  <r>
    <n v="260601508"/>
    <s v="AXEL MAERSK"/>
    <s v="Sihanoukville"/>
    <x v="0"/>
    <d v="2026-01-11T00:39:00"/>
    <d v="2026-01-10T20:00:00"/>
    <s v="MAERSK"/>
    <s v="APM"/>
    <s v="CAJU5040608"/>
    <s v="40HC"/>
    <x v="0"/>
    <x v="3"/>
    <d v="2026-01-12T16:00:00"/>
    <d v="2026-01-15T09:00:00"/>
    <m/>
    <x v="0"/>
    <m/>
    <x v="0"/>
    <x v="219"/>
    <d v="2026-01-15T09:20:00"/>
    <m/>
    <m/>
    <x v="2"/>
    <x v="0"/>
    <x v="1"/>
    <x v="0"/>
    <d v="2026-01-15T09:03:00"/>
    <x v="5"/>
    <n v="4.6499999999650754"/>
    <x v="1"/>
    <d v="2026-01-12T16:00:00"/>
    <n v="104.39999999996508"/>
    <d v="1899-12-31T15:21:00"/>
    <n v="39.349999999918509"/>
    <s v="NO"/>
    <s v="YES"/>
    <x v="1"/>
    <d v="1900-01-01T17:00:00"/>
    <n v="65.000000000058208"/>
    <d v="1900-01-01T17:03:00"/>
    <x v="3"/>
    <s v="NO"/>
    <d v="1900-01-03T08:21:00"/>
    <n v="104.34999999997672"/>
    <d v="1899-12-30T00:03:00"/>
    <n v="4.9999999988358468E-2"/>
    <x v="0"/>
    <x v="0"/>
    <d v="1900-01-03T08:24:00"/>
    <n v="104.39999999996508"/>
    <d v="1899-12-30T00:00:00"/>
    <n v="0"/>
    <x v="0"/>
    <n v="0"/>
    <d v="1899-12-30T00:00:00"/>
    <x v="0"/>
    <n v="55"/>
    <n v="7.5"/>
  </r>
  <r>
    <n v="262020881"/>
    <s v="EVELYN MAERSK"/>
    <s v="Ningbo"/>
    <x v="0"/>
    <d v="2026-01-03T17:03:00"/>
    <d v="2026-01-03T20:00:00"/>
    <s v="MAERSK"/>
    <s v="APM"/>
    <s v="BEAU6369879"/>
    <s v="40HC"/>
    <x v="0"/>
    <x v="0"/>
    <d v="2026-01-13T14:00:00"/>
    <d v="2026-01-15T10:00:00"/>
    <m/>
    <x v="0"/>
    <s v="OTRO(Retraso entrega anterior)"/>
    <x v="0"/>
    <x v="220"/>
    <d v="2026-01-15T14:10:00"/>
    <m/>
    <m/>
    <x v="2"/>
    <x v="0"/>
    <x v="0"/>
    <x v="0"/>
    <d v="2026-01-15T13:40:00"/>
    <x v="5"/>
    <n v="0"/>
    <x v="0"/>
    <d v="2026-01-13T14:00:00"/>
    <n v="284.6166666666395"/>
    <d v="1900-01-08T20:57:00"/>
    <n v="236.95000000001164"/>
    <s v="NO"/>
    <s v="NO"/>
    <x v="0"/>
    <d v="1899-12-31T20:00:00"/>
    <n v="43.999999999883585"/>
    <d v="1899-12-31T23:40:00"/>
    <x v="1"/>
    <s v="NO"/>
    <d v="1900-01-10T16:57:00"/>
    <n v="280.94999999989523"/>
    <d v="1899-12-30T03:40:00"/>
    <n v="3.6666666667442769"/>
    <x v="1"/>
    <x v="1"/>
    <d v="1900-01-10T20:37:00"/>
    <n v="284.6166666666395"/>
    <d v="1899-12-30T00:00:00"/>
    <n v="0"/>
    <x v="0"/>
    <n v="0"/>
    <d v="1899-12-30T00:00:00"/>
    <x v="0"/>
    <n v="55"/>
    <n v="7.5"/>
  </r>
  <r>
    <n v="261354111"/>
    <s v="EVELYN MAERSK"/>
    <s v="Qingdao"/>
    <x v="0"/>
    <d v="2026-01-03T17:03:00"/>
    <d v="2026-01-03T17:03:00"/>
    <s v="MAERSK"/>
    <s v="APM"/>
    <s v="TCNU2032492"/>
    <s v="40HC"/>
    <x v="0"/>
    <x v="0"/>
    <d v="2026-01-13T14:00:00"/>
    <d v="2026-01-15T10:00:00"/>
    <m/>
    <x v="0"/>
    <s v="OTRO(Retraso entrega anterior)"/>
    <x v="0"/>
    <x v="220"/>
    <d v="2026-01-15T14:10:00"/>
    <m/>
    <m/>
    <x v="2"/>
    <x v="0"/>
    <x v="0"/>
    <x v="0"/>
    <d v="2026-01-15T13:40:00"/>
    <x v="5"/>
    <n v="0"/>
    <x v="0"/>
    <d v="2026-01-13T14:00:00"/>
    <n v="284.6166666666395"/>
    <d v="1900-01-08T20:57:00"/>
    <n v="236.95000000001164"/>
    <s v="NO"/>
    <s v="NO"/>
    <x v="0"/>
    <d v="1899-12-31T20:00:00"/>
    <n v="43.999999999883585"/>
    <d v="1899-12-31T23:40:00"/>
    <x v="1"/>
    <s v="NO"/>
    <d v="1900-01-10T16:57:00"/>
    <n v="280.94999999989523"/>
    <d v="1899-12-30T03:40:00"/>
    <n v="3.6666666667442769"/>
    <x v="1"/>
    <x v="1"/>
    <d v="1900-01-10T20:37:00"/>
    <n v="284.6166666666395"/>
    <d v="1899-12-30T00:00:00"/>
    <n v="0"/>
    <x v="0"/>
    <n v="0"/>
    <d v="1899-12-30T00:00:00"/>
    <x v="0"/>
    <n v="55"/>
    <n v="7.5"/>
  </r>
  <r>
    <n v="262320419"/>
    <s v="LEONIDIO"/>
    <s v="Karachi-Muhammad Bin Qasim"/>
    <x v="1"/>
    <d v="2026-01-13T00:47:00"/>
    <d v="2026-01-13T02:00:00"/>
    <s v="MAERSK"/>
    <s v="APM"/>
    <s v="MIEU3007980"/>
    <s v="40HC"/>
    <x v="0"/>
    <x v="1"/>
    <d v="2026-01-14T16:00:00"/>
    <d v="2026-01-15T12:00:00"/>
    <m/>
    <x v="0"/>
    <m/>
    <x v="0"/>
    <x v="221"/>
    <d v="2026-01-15T14:30:00"/>
    <d v="2026-01-15T12:55:00"/>
    <d v="2026-01-15T15:27:00"/>
    <x v="2"/>
    <x v="0"/>
    <x v="1"/>
    <x v="0"/>
    <d v="2026-01-15T12:06:00"/>
    <x v="5"/>
    <n v="0"/>
    <x v="0"/>
    <d v="2026-01-14T16:00:00"/>
    <n v="59.316666666709352"/>
    <d v="1899-12-31T15:13:00"/>
    <n v="39.216666666674428"/>
    <s v="NO"/>
    <s v="YES"/>
    <x v="1"/>
    <d v="1899-12-30T20:00:00"/>
    <n v="20.000000000058208"/>
    <d v="1899-12-30T20:06:00"/>
    <x v="2"/>
    <s v="SI"/>
    <d v="1900-01-01T11:13:00"/>
    <n v="59.216666666732635"/>
    <d v="1899-12-30T00:06:00"/>
    <n v="9.9999999976716936E-2"/>
    <x v="0"/>
    <x v="0"/>
    <d v="1900-01-01T11:19:00"/>
    <n v="59.316666666709352"/>
    <d v="1899-12-30T00:00:00"/>
    <n v="0"/>
    <x v="0"/>
    <n v="0.1055555555576575"/>
    <d v="1899-12-30T00:06:20"/>
    <x v="1"/>
    <n v="55"/>
    <n v="7.5"/>
  </r>
  <r>
    <n v="262318992"/>
    <s v="LEONIDIO"/>
    <s v="Karachi-Muhammad Bin Qasim"/>
    <x v="1"/>
    <d v="2026-01-13T00:47:00"/>
    <d v="2026-01-13T02:00:00"/>
    <s v="MAERSK"/>
    <s v="APM"/>
    <s v="TCNU7296517"/>
    <s v="40HC"/>
    <x v="0"/>
    <x v="1"/>
    <d v="2026-01-14T16:00:00"/>
    <d v="2026-01-15T12:00:00"/>
    <m/>
    <x v="0"/>
    <m/>
    <x v="0"/>
    <x v="222"/>
    <d v="2026-01-15T12:30:00"/>
    <d v="2026-01-15T12:28:00"/>
    <d v="2026-01-15T12:57:00"/>
    <x v="2"/>
    <x v="0"/>
    <x v="1"/>
    <x v="0"/>
    <d v="2026-01-15T11:55:00"/>
    <x v="5"/>
    <n v="0"/>
    <x v="0"/>
    <d v="2026-01-14T16:00:00"/>
    <n v="59.133333333476912"/>
    <d v="1899-12-31T15:13:00"/>
    <n v="39.216666666674428"/>
    <s v="NO"/>
    <s v="YES"/>
    <x v="1"/>
    <d v="1899-12-30T20:00:00"/>
    <n v="20.000000000058208"/>
    <d v="1899-12-30T19:55:00"/>
    <x v="2"/>
    <s v="SI"/>
    <d v="1900-01-01T11:13:00"/>
    <n v="59.216666666732635"/>
    <d v="1899-12-30T00:00:00"/>
    <n v="0"/>
    <x v="0"/>
    <x v="0"/>
    <d v="1900-01-01T11:08:00"/>
    <n v="59.133333333476912"/>
    <d v="1899-12-30T00:00:00"/>
    <n v="0"/>
    <x v="0"/>
    <n v="2.0138888889050577E-2"/>
    <d v="1899-12-30T00:01:13"/>
    <x v="1"/>
    <n v="55"/>
    <n v="7.5"/>
  </r>
  <r>
    <s v="HLCUBO1251204525"/>
    <s v="MAERSK HOUSTON"/>
    <s v="Jawaharlal Nehru (Nhava Sheva)"/>
    <x v="0"/>
    <d v="2026-01-07T12:06:00"/>
    <d v="2026-01-07T14:00:00"/>
    <s v="HAPAG LLOYD"/>
    <s v="APM"/>
    <s v="HAMU3349794"/>
    <s v="40HC"/>
    <x v="1"/>
    <x v="0"/>
    <d v="2026-01-09T16:00:00"/>
    <d v="2026-01-15T14:00:00"/>
    <m/>
    <x v="0"/>
    <s v="OTRO(Retraso entrega anterior)"/>
    <x v="0"/>
    <x v="223"/>
    <d v="2026-01-15T15:15:00"/>
    <m/>
    <m/>
    <x v="2"/>
    <x v="0"/>
    <x v="0"/>
    <x v="0"/>
    <d v="2026-01-15T14:45:00"/>
    <x v="5"/>
    <n v="0"/>
    <x v="0"/>
    <d v="2026-01-09T16:00:00"/>
    <n v="194.64999999990687"/>
    <d v="1900-01-01T03:54:00"/>
    <n v="51.899999999965075"/>
    <s v="NO"/>
    <s v="NO"/>
    <x v="1"/>
    <d v="1900-01-04T22:00:00"/>
    <n v="142.00000000011642"/>
    <d v="1900-01-04T22:45:00"/>
    <x v="0"/>
    <s v="NO"/>
    <d v="1900-01-07T01:54:00"/>
    <n v="193.90000000008149"/>
    <d v="1899-12-30T00:45:00"/>
    <n v="0.74999999982537702"/>
    <x v="1"/>
    <x v="0"/>
    <d v="1900-01-07T02:39:00"/>
    <n v="194.64999999990687"/>
    <d v="1899-12-30T00:00:00"/>
    <n v="0"/>
    <x v="0"/>
    <n v="0"/>
    <d v="1899-12-30T00:00:00"/>
    <x v="0"/>
    <n v="55"/>
    <n v="7.5"/>
  </r>
  <r>
    <n v="262018285"/>
    <s v="LEONIDIO"/>
    <s v="Jawaharlal Nehru (Nhava Sheva)"/>
    <x v="1"/>
    <d v="2026-01-13T00:47:00"/>
    <d v="2026-01-13T02:00:00"/>
    <s v="MAERSK"/>
    <s v="APM"/>
    <s v="MRSU6065617"/>
    <s v="40HC"/>
    <x v="0"/>
    <x v="0"/>
    <d v="2026-01-14T16:00:00"/>
    <d v="2026-01-15T14:00:00"/>
    <m/>
    <x v="0"/>
    <s v="OTRO(Retraso entrega anterior)"/>
    <x v="0"/>
    <x v="224"/>
    <d v="2026-01-16T06:05:00"/>
    <m/>
    <m/>
    <x v="2"/>
    <x v="0"/>
    <x v="0"/>
    <x v="0"/>
    <d v="2026-01-16T05:35:00"/>
    <x v="0"/>
    <n v="0"/>
    <x v="0"/>
    <d v="2026-01-14T16:00:00"/>
    <n v="76.799999999930151"/>
    <d v="1899-12-31T15:13:00"/>
    <n v="39.216666666674428"/>
    <s v="NO"/>
    <s v="YES"/>
    <x v="1"/>
    <d v="1899-12-30T22:00:00"/>
    <n v="22.000000000116415"/>
    <d v="1899-12-31T13:35:00"/>
    <x v="1"/>
    <s v="SI"/>
    <d v="1900-01-01T13:13:00"/>
    <n v="61.216666666790843"/>
    <d v="1899-12-30T15:35:00"/>
    <n v="15.583333333139308"/>
    <x v="1"/>
    <x v="1"/>
    <d v="1900-01-02T04:48:00"/>
    <n v="76.799999999930151"/>
    <d v="1899-12-30T00:00:00"/>
    <n v="0"/>
    <x v="0"/>
    <n v="0"/>
    <d v="1899-12-30T00:00:00"/>
    <x v="0"/>
    <n v="55"/>
    <n v="7.5"/>
  </r>
  <r>
    <n v="261989859"/>
    <s v="AXEL MAERSK"/>
    <s v="Chittagong"/>
    <x v="0"/>
    <d v="2026-01-11T00:39:00"/>
    <d v="2026-01-10T20:00:00"/>
    <s v="MAERSK"/>
    <s v="APM"/>
    <s v="MRKU9594680"/>
    <n v="20"/>
    <x v="0"/>
    <x v="3"/>
    <d v="2026-01-12T16:00:00"/>
    <d v="2026-01-15T15:00:00"/>
    <m/>
    <x v="0"/>
    <m/>
    <x v="0"/>
    <x v="225"/>
    <d v="2026-01-15T15:15:00"/>
    <m/>
    <m/>
    <x v="2"/>
    <x v="0"/>
    <x v="1"/>
    <x v="0"/>
    <d v="2026-01-15T14:34:00"/>
    <x v="5"/>
    <n v="4.6499999999650754"/>
    <x v="1"/>
    <d v="2026-01-12T16:00:00"/>
    <n v="109.91666666662786"/>
    <d v="1899-12-31T15:21:00"/>
    <n v="39.349999999918509"/>
    <s v="NO"/>
    <s v="YES"/>
    <x v="1"/>
    <d v="1900-01-01T23:00:00"/>
    <n v="71.000000000058208"/>
    <d v="1900-01-01T22:34:00"/>
    <x v="3"/>
    <s v="NO"/>
    <d v="1900-01-03T14:21:00"/>
    <n v="110.34999999997672"/>
    <d v="1899-12-30T00:00:00"/>
    <n v="0"/>
    <x v="0"/>
    <x v="0"/>
    <d v="1900-01-03T13:55:00"/>
    <n v="109.91666666662786"/>
    <d v="1899-12-30T00:00:00"/>
    <n v="0"/>
    <x v="0"/>
    <n v="0"/>
    <d v="1899-12-30T00:00:00"/>
    <x v="0"/>
    <n v="55"/>
    <n v="7.5"/>
  </r>
  <r>
    <n v="261989870"/>
    <s v="AXEL MAERSK"/>
    <s v="Chittagong"/>
    <x v="0"/>
    <d v="2026-01-11T00:39:00"/>
    <d v="2026-01-10T20:00:00"/>
    <s v="MAERSK"/>
    <s v="APM"/>
    <s v="MSKU0822369"/>
    <s v="40HC"/>
    <x v="0"/>
    <x v="3"/>
    <d v="2026-01-12T16:00:00"/>
    <d v="2026-01-15T15:00:00"/>
    <m/>
    <x v="0"/>
    <m/>
    <x v="0"/>
    <x v="226"/>
    <d v="2026-01-15T14:15:00"/>
    <m/>
    <m/>
    <x v="2"/>
    <x v="0"/>
    <x v="1"/>
    <x v="0"/>
    <d v="2026-01-15T13:52:00"/>
    <x v="5"/>
    <n v="4.6499999999650754"/>
    <x v="1"/>
    <d v="2026-01-12T16:00:00"/>
    <n v="109.21666666661622"/>
    <d v="1899-12-31T15:21:00"/>
    <n v="39.349999999918509"/>
    <s v="NO"/>
    <s v="YES"/>
    <x v="1"/>
    <d v="1900-01-01T23:00:00"/>
    <n v="71.000000000058208"/>
    <d v="1900-01-01T21:52:00"/>
    <x v="3"/>
    <s v="NO"/>
    <d v="1900-01-03T14:21:00"/>
    <n v="110.34999999997672"/>
    <d v="1899-12-30T00:00:00"/>
    <n v="0"/>
    <x v="0"/>
    <x v="0"/>
    <d v="1900-01-03T13:13:00"/>
    <n v="109.21666666661622"/>
    <d v="1899-12-30T00:00:00"/>
    <n v="0"/>
    <x v="0"/>
    <n v="0"/>
    <d v="1899-12-30T00:00:00"/>
    <x v="0"/>
    <n v="55"/>
    <n v="7.5"/>
  </r>
  <r>
    <n v="261354111"/>
    <s v="EVELYN MAERSK"/>
    <s v="Qingdao"/>
    <x v="0"/>
    <d v="2026-01-03T17:03:00"/>
    <d v="2026-01-03T17:03:00"/>
    <s v="MAERSK"/>
    <s v="APM"/>
    <s v="MRKU4911673"/>
    <s v="40HC"/>
    <x v="0"/>
    <x v="0"/>
    <d v="2026-01-13T14:00:00"/>
    <d v="2026-01-15T16:00:00"/>
    <m/>
    <x v="0"/>
    <m/>
    <x v="0"/>
    <x v="227"/>
    <d v="2026-01-15T06:15:00"/>
    <m/>
    <m/>
    <x v="2"/>
    <x v="0"/>
    <x v="0"/>
    <x v="0"/>
    <d v="2026-01-15T05:45:00"/>
    <x v="5"/>
    <n v="0"/>
    <x v="0"/>
    <d v="2026-01-13T14:00:00"/>
    <n v="276.69999999983702"/>
    <d v="1900-01-08T20:57:00"/>
    <n v="236.95000000001164"/>
    <s v="NO"/>
    <s v="NO"/>
    <x v="0"/>
    <d v="1900-01-01T02:00:00"/>
    <n v="49.999999999883585"/>
    <d v="1899-12-31T15:45:00"/>
    <x v="1"/>
    <s v="NO"/>
    <d v="1900-01-10T22:57:00"/>
    <n v="286.94999999989523"/>
    <d v="1899-12-30T00:00:00"/>
    <n v="0"/>
    <x v="0"/>
    <x v="0"/>
    <d v="1900-01-10T12:42:00"/>
    <n v="276.69999999983702"/>
    <d v="1899-12-30T00:00:00"/>
    <n v="0"/>
    <x v="0"/>
    <n v="0"/>
    <d v="1899-12-30T00:00:00"/>
    <x v="0"/>
    <n v="55"/>
    <n v="7.5"/>
  </r>
  <r>
    <n v="262321451"/>
    <s v="LEONIDIO"/>
    <s v="Karachi-Muhammad Bin Qasim"/>
    <x v="1"/>
    <d v="2026-01-13T00:47:00"/>
    <d v="2026-01-13T02:00:00"/>
    <s v="MAERSK"/>
    <s v="APM"/>
    <s v="MRKU6429418"/>
    <s v="40HC"/>
    <x v="0"/>
    <x v="1"/>
    <d v="2026-01-15T16:00:00"/>
    <d v="2026-01-15T16:00:00"/>
    <m/>
    <x v="0"/>
    <m/>
    <x v="0"/>
    <x v="228"/>
    <d v="2026-01-15T15:45:00"/>
    <d v="2026-01-15T15:16:00"/>
    <d v="2026-01-15T16:05:00"/>
    <x v="2"/>
    <x v="0"/>
    <x v="1"/>
    <x v="0"/>
    <d v="2026-01-15T14:48:00"/>
    <x v="5"/>
    <n v="0"/>
    <x v="0"/>
    <d v="2026-01-15T16:00:00"/>
    <n v="62.016666666779201"/>
    <d v="1900-01-01T15:13:00"/>
    <n v="63.216666666674428"/>
    <s v="NO"/>
    <s v="NO"/>
    <x v="1"/>
    <d v="1899-12-30T00:00:00"/>
    <n v="0"/>
    <d v="1899-12-30T00:00:00"/>
    <x v="2"/>
    <s v="SI"/>
    <d v="1900-01-01T15:13:00"/>
    <n v="63.216666666674428"/>
    <d v="1899-12-30T00:00:00"/>
    <n v="0"/>
    <x v="0"/>
    <x v="0"/>
    <d v="1900-01-01T14:01:00"/>
    <n v="62.016666666779201"/>
    <d v="1899-12-30T00:00:00"/>
    <n v="0"/>
    <x v="0"/>
    <n v="3.4027777779556345E-2"/>
    <d v="1899-12-30T00:02:03"/>
    <x v="1"/>
    <n v="55"/>
    <n v="7.5"/>
  </r>
  <r>
    <n v="262018285"/>
    <s v="LEONIDIO"/>
    <s v="Jawaharlal Nehru (Nhava Sheva)"/>
    <x v="1"/>
    <d v="2026-01-13T00:47:00"/>
    <d v="2026-01-13T02:00:00"/>
    <s v="MAERSK"/>
    <s v="APM"/>
    <s v="BSIU8576221"/>
    <s v="40HC"/>
    <x v="0"/>
    <x v="1"/>
    <d v="2026-01-15T16:00:00"/>
    <d v="2026-01-15T16:00:00"/>
    <m/>
    <x v="0"/>
    <m/>
    <x v="0"/>
    <x v="228"/>
    <d v="2026-01-15T16:20:00"/>
    <d v="2026-01-15T15:25:00"/>
    <d v="2026-01-15T16:45:00"/>
    <x v="2"/>
    <x v="0"/>
    <x v="1"/>
    <x v="0"/>
    <d v="2026-01-15T14:48:00"/>
    <x v="5"/>
    <n v="0"/>
    <x v="0"/>
    <d v="2026-01-15T16:00:00"/>
    <n v="62.016666666779201"/>
    <d v="1900-01-01T15:13:00"/>
    <n v="63.216666666674428"/>
    <s v="NO"/>
    <s v="NO"/>
    <x v="1"/>
    <d v="1899-12-30T00:00:00"/>
    <n v="0"/>
    <d v="1899-12-30T00:00:00"/>
    <x v="2"/>
    <s v="SI"/>
    <d v="1900-01-01T15:13:00"/>
    <n v="63.216666666674428"/>
    <d v="1899-12-30T00:00:00"/>
    <n v="0"/>
    <x v="0"/>
    <x v="0"/>
    <d v="1900-01-01T14:01:00"/>
    <n v="62.016666666779201"/>
    <d v="1899-12-30T00:00:00"/>
    <n v="0"/>
    <x v="0"/>
    <n v="5.5555555554747116E-2"/>
    <d v="1899-12-30T00:03:20"/>
    <x v="1"/>
    <n v="55"/>
    <n v="7.5"/>
  </r>
  <r>
    <n v="262321451"/>
    <s v="LEONIDIO"/>
    <s v="Karachi-Muhammad Bin Qasim"/>
    <x v="1"/>
    <d v="2026-01-13T00:47:00"/>
    <d v="2026-01-13T02:00:00"/>
    <s v="MAERSK"/>
    <s v="APM"/>
    <s v="MRSU6127637"/>
    <s v="40HC"/>
    <x v="0"/>
    <x v="1"/>
    <d v="2026-01-15T16:00:00"/>
    <d v="2026-01-15T18:00:00"/>
    <m/>
    <x v="0"/>
    <m/>
    <x v="0"/>
    <x v="229"/>
    <d v="2026-01-15T17:30:00"/>
    <d v="2026-01-15T17:40:00"/>
    <d v="2026-01-15T17:55:00"/>
    <x v="2"/>
    <x v="0"/>
    <x v="1"/>
    <x v="0"/>
    <d v="2026-01-15T16:52:00"/>
    <x v="5"/>
    <n v="0"/>
    <x v="0"/>
    <d v="2026-01-15T16:00:00"/>
    <n v="64.083333333372138"/>
    <d v="1900-01-01T15:13:00"/>
    <n v="63.216666666674428"/>
    <s v="NO"/>
    <s v="NO"/>
    <x v="1"/>
    <d v="1899-12-30T02:00:00"/>
    <n v="2.0000000000582077"/>
    <d v="1899-12-30T00:52:00"/>
    <x v="2"/>
    <s v="SI"/>
    <d v="1900-01-01T17:13:00"/>
    <n v="65.216666666732635"/>
    <d v="1899-12-30T00:00:00"/>
    <n v="0"/>
    <x v="0"/>
    <x v="0"/>
    <d v="1900-01-01T16:05:00"/>
    <n v="64.083333333372138"/>
    <d v="1899-12-30T00:00:00"/>
    <n v="0"/>
    <x v="0"/>
    <n v="1.0416666671517305E-2"/>
    <d v="1899-12-30T00:00:38"/>
    <x v="1"/>
    <n v="55"/>
    <n v="7.5"/>
  </r>
  <r>
    <n v="262320234"/>
    <s v="LEONIDIO"/>
    <s v="Karachi-Muhammad Bin Qasim"/>
    <x v="1"/>
    <d v="2026-01-13T00:47:00"/>
    <d v="2026-01-13T02:00:00"/>
    <s v="MAERSK"/>
    <s v="APM"/>
    <s v="MRSU3318500"/>
    <s v="40HC"/>
    <x v="0"/>
    <x v="1"/>
    <d v="2026-01-15T16:00:00"/>
    <d v="2026-01-15T18:00:00"/>
    <m/>
    <x v="0"/>
    <s v="PUERTO SECO"/>
    <x v="0"/>
    <x v="230"/>
    <d v="2026-01-15T19:35:00"/>
    <d v="2026-01-15T20:15:00"/>
    <d v="2026-01-15T20:05:00"/>
    <x v="2"/>
    <x v="0"/>
    <x v="1"/>
    <x v="0"/>
    <d v="2026-01-15T19:19:00"/>
    <x v="5"/>
    <n v="0"/>
    <x v="0"/>
    <d v="2026-01-15T16:00:00"/>
    <n v="66.533333333325572"/>
    <d v="1900-01-01T15:13:00"/>
    <n v="63.216666666674428"/>
    <s v="NO"/>
    <s v="NO"/>
    <x v="1"/>
    <d v="1899-12-30T02:00:00"/>
    <n v="2.0000000000582077"/>
    <d v="1899-12-30T03:19:00"/>
    <x v="2"/>
    <s v="SI"/>
    <d v="1900-01-01T17:13:00"/>
    <n v="65.216666666732635"/>
    <d v="1899-12-30T01:19:00"/>
    <n v="1.316666666592937"/>
    <x v="1"/>
    <x v="1"/>
    <d v="1900-01-01T18:32:00"/>
    <n v="66.533333333325572"/>
    <d v="1899-12-30T00:00:00"/>
    <n v="0"/>
    <x v="0"/>
    <n v="-6.9444444452528842E-3"/>
    <n v="-2.8935185188553686E-4"/>
    <x v="2"/>
    <n v="55"/>
    <n v="7.5"/>
  </r>
  <r>
    <n v="262321451"/>
    <s v="LEONIDIO"/>
    <s v="Karachi-Muhammad Bin Qasim"/>
    <x v="1"/>
    <d v="2026-01-13T00:47:00"/>
    <d v="2026-01-13T02:00:00"/>
    <s v="MAERSK"/>
    <s v="APM"/>
    <s v="MSKU8755539"/>
    <s v="40HC"/>
    <x v="0"/>
    <x v="1"/>
    <d v="2026-01-15T16:00:00"/>
    <d v="2026-01-15T20:00:00"/>
    <m/>
    <x v="0"/>
    <m/>
    <x v="0"/>
    <x v="231"/>
    <d v="2026-01-15T20:10:00"/>
    <d v="2026-01-15T20:16:00"/>
    <d v="2026-01-15T20:50:00"/>
    <x v="2"/>
    <x v="0"/>
    <x v="1"/>
    <x v="0"/>
    <d v="2026-01-15T19:36:00"/>
    <x v="5"/>
    <n v="0"/>
    <x v="0"/>
    <d v="2026-01-15T16:00:00"/>
    <n v="66.816666666709352"/>
    <d v="1900-01-01T15:13:00"/>
    <n v="63.216666666674428"/>
    <s v="NO"/>
    <s v="NO"/>
    <x v="1"/>
    <d v="1899-12-30T04:00:00"/>
    <n v="4.0000000001164153"/>
    <d v="1899-12-30T03:36:00"/>
    <x v="2"/>
    <s v="SI"/>
    <d v="1900-01-01T19:13:00"/>
    <n v="67.216666666790843"/>
    <d v="1899-12-30T00:00:00"/>
    <n v="0"/>
    <x v="0"/>
    <x v="0"/>
    <d v="1900-01-01T18:49:00"/>
    <n v="66.816666666709352"/>
    <d v="1899-12-30T00:00:00"/>
    <n v="0"/>
    <x v="0"/>
    <n v="2.361111110803904E-2"/>
    <d v="1899-12-30T00:01:25"/>
    <x v="1"/>
    <n v="55"/>
    <n v="7.5"/>
  </r>
  <r>
    <n v="262320234"/>
    <s v="LEONIDIO"/>
    <s v="Karachi-Muhammad Bin Qasim"/>
    <x v="1"/>
    <d v="2026-01-13T00:47:00"/>
    <d v="2026-01-13T02:00:00"/>
    <s v="MAERSK"/>
    <s v="APM"/>
    <s v="MSKU1949044"/>
    <s v="40HC"/>
    <x v="0"/>
    <x v="1"/>
    <d v="2026-01-15T16:00:00"/>
    <d v="2026-01-15T20:00:00"/>
    <m/>
    <x v="0"/>
    <m/>
    <x v="0"/>
    <x v="232"/>
    <d v="2026-01-15T21:00:00"/>
    <d v="2026-01-15T20:51:00"/>
    <d v="2026-01-15T21:30:00"/>
    <x v="2"/>
    <x v="0"/>
    <x v="1"/>
    <x v="0"/>
    <d v="2026-01-15T20:18:00"/>
    <x v="5"/>
    <n v="0"/>
    <x v="0"/>
    <d v="2026-01-15T16:00:00"/>
    <n v="67.516666666720994"/>
    <d v="1900-01-01T15:13:00"/>
    <n v="63.216666666674428"/>
    <s v="NO"/>
    <s v="NO"/>
    <x v="1"/>
    <d v="1899-12-30T04:00:00"/>
    <n v="4.0000000001164153"/>
    <d v="1899-12-30T04:18:00"/>
    <x v="2"/>
    <s v="SI"/>
    <d v="1900-01-01T19:13:00"/>
    <n v="67.216666666790843"/>
    <d v="1899-12-30T00:18:00"/>
    <n v="0.29999999993015081"/>
    <x v="0"/>
    <x v="0"/>
    <d v="1900-01-01T19:31:00"/>
    <n v="67.516666666720994"/>
    <d v="1899-12-30T00:00:00"/>
    <n v="0"/>
    <x v="0"/>
    <n v="2.7083333334303461E-2"/>
    <d v="1899-12-30T00:01:38"/>
    <x v="1"/>
    <n v="55"/>
    <n v="7.5"/>
  </r>
  <r>
    <n v="262020878"/>
    <s v="EVELYN MAERSK"/>
    <s v="Ningbo"/>
    <x v="0"/>
    <d v="2026-01-03T17:03:00"/>
    <d v="2026-01-03T20:00:00"/>
    <s v="MAERSK"/>
    <s v="APM"/>
    <s v="MRKU0144784"/>
    <n v="40"/>
    <x v="0"/>
    <x v="0"/>
    <d v="2026-01-13T14:00:00"/>
    <d v="2026-01-16T06:00:00"/>
    <m/>
    <x v="0"/>
    <s v="OTRO(Retraso entrega anterior)"/>
    <x v="0"/>
    <x v="233"/>
    <d v="2026-01-16T08:05:00"/>
    <m/>
    <m/>
    <x v="2"/>
    <x v="0"/>
    <x v="0"/>
    <x v="0"/>
    <d v="2026-01-16T07:35:00"/>
    <x v="0"/>
    <n v="0"/>
    <x v="0"/>
    <d v="2026-01-13T14:00:00"/>
    <n v="302.53333333320916"/>
    <d v="1900-01-08T20:57:00"/>
    <n v="236.95000000001164"/>
    <s v="NO"/>
    <s v="NO"/>
    <x v="0"/>
    <d v="1900-01-01T16:00:00"/>
    <n v="63.999999999941792"/>
    <d v="1900-01-01T17:35:00"/>
    <x v="3"/>
    <s v="NO"/>
    <d v="1900-01-11T12:57:00"/>
    <n v="300.94999999995343"/>
    <d v="1899-12-30T01:35:00"/>
    <n v="1.5833333332557231"/>
    <x v="1"/>
    <x v="1"/>
    <d v="1900-01-11T14:32:00"/>
    <n v="302.53333333320916"/>
    <d v="1899-12-30T00:00:00"/>
    <n v="0"/>
    <x v="0"/>
    <n v="0"/>
    <d v="1899-12-30T00:00:00"/>
    <x v="0"/>
    <n v="55"/>
    <n v="7.5"/>
  </r>
  <r>
    <n v="262080330"/>
    <s v="AXEL MAERSK"/>
    <s v="Qingdao"/>
    <x v="0"/>
    <d v="2026-01-11T00:39:00"/>
    <d v="2026-01-11T02:00:00"/>
    <s v="MAERSK"/>
    <s v="APM"/>
    <s v="MAEU9277518"/>
    <s v="45HC"/>
    <x v="0"/>
    <x v="0"/>
    <d v="2026-01-12T16:00:00"/>
    <d v="2026-01-16T06:00:00"/>
    <m/>
    <x v="0"/>
    <s v="OTRO(Retraso entrega anterior)"/>
    <x v="0"/>
    <x v="234"/>
    <d v="2026-01-16T09:50:00"/>
    <m/>
    <m/>
    <x v="2"/>
    <x v="0"/>
    <x v="0"/>
    <x v="0"/>
    <d v="2026-01-16T09:20:00"/>
    <x v="0"/>
    <n v="0"/>
    <x v="0"/>
    <d v="2026-01-12T16:00:00"/>
    <n v="128.68333333317423"/>
    <d v="1899-12-31T15:21:00"/>
    <n v="39.349999999918509"/>
    <s v="NO"/>
    <s v="YES"/>
    <x v="1"/>
    <d v="1900-01-02T14:00:00"/>
    <n v="86.000000000058208"/>
    <d v="1900-01-02T17:20:00"/>
    <x v="0"/>
    <s v="NO"/>
    <d v="1900-01-04T05:21:00"/>
    <n v="125.34999999997672"/>
    <d v="1899-12-30T03:20:00"/>
    <n v="3.3333333331975155"/>
    <x v="1"/>
    <x v="1"/>
    <d v="1900-01-04T08:41:00"/>
    <n v="128.68333333317423"/>
    <d v="1899-12-30T00:00:00"/>
    <n v="0"/>
    <x v="0"/>
    <n v="0"/>
    <d v="1899-12-30T00:00:00"/>
    <x v="0"/>
    <n v="55"/>
    <n v="7.5"/>
  </r>
  <r>
    <n v="260881870"/>
    <s v="MARIT MAERSK"/>
    <s v="Yantian"/>
    <x v="1"/>
    <d v="2026-01-14T13:19:00"/>
    <d v="2026-01-14T14:00:00"/>
    <s v="MAERSK"/>
    <s v="APM"/>
    <s v="MSKU0328422"/>
    <s v="40HC"/>
    <x v="1"/>
    <x v="8"/>
    <d v="2026-01-15T05:00:00"/>
    <d v="2026-01-16T06:00:00"/>
    <m/>
    <x v="0"/>
    <m/>
    <x v="0"/>
    <x v="235"/>
    <d v="2026-01-16T06:10:00"/>
    <m/>
    <m/>
    <x v="2"/>
    <x v="0"/>
    <x v="3"/>
    <x v="0"/>
    <d v="2026-01-16T05:20:00"/>
    <x v="0"/>
    <n v="0"/>
    <x v="0"/>
    <d v="2026-01-15T05:00:00"/>
    <n v="40.016666666662786"/>
    <d v="1899-12-30T15:41:00"/>
    <n v="15.683333333465271"/>
    <s v="SI"/>
    <s v="YES"/>
    <x v="1"/>
    <d v="1899-12-31T01:00:00"/>
    <n v="24.999999999941792"/>
    <d v="1899-12-31T00:20:00"/>
    <x v="1"/>
    <s v="NO"/>
    <d v="1899-12-31T16:41:00"/>
    <n v="40.683333333407063"/>
    <d v="1899-12-30T00:00:00"/>
    <n v="0"/>
    <x v="0"/>
    <x v="0"/>
    <d v="1899-12-31T16:01:00"/>
    <n v="40.016666666662786"/>
    <d v="1899-12-30T00:00:00"/>
    <n v="0"/>
    <x v="1"/>
    <n v="0"/>
    <d v="1899-12-30T00:00:00"/>
    <x v="0"/>
    <n v="55"/>
    <n v="7.5"/>
  </r>
  <r>
    <n v="260881870"/>
    <s v="MARIT MAERSK"/>
    <s v="Yantian"/>
    <x v="1"/>
    <d v="2026-01-14T13:19:00"/>
    <d v="2026-01-14T14:00:00"/>
    <s v="MAERSK"/>
    <s v="APM"/>
    <s v="MRKU5942160"/>
    <s v="40HC"/>
    <x v="1"/>
    <x v="8"/>
    <d v="2026-01-15T05:00:00"/>
    <d v="2026-01-16T06:00:00"/>
    <m/>
    <x v="0"/>
    <m/>
    <x v="0"/>
    <x v="236"/>
    <d v="2026-01-16T06:10:00"/>
    <m/>
    <m/>
    <x v="2"/>
    <x v="0"/>
    <x v="3"/>
    <x v="0"/>
    <d v="2026-01-15T18:23:00"/>
    <x v="0"/>
    <n v="0"/>
    <x v="0"/>
    <d v="2026-01-15T05:00:00"/>
    <n v="29.06666666676756"/>
    <d v="1899-12-30T15:41:00"/>
    <n v="15.683333333465271"/>
    <s v="SI"/>
    <s v="YES"/>
    <x v="1"/>
    <d v="1899-12-31T01:00:00"/>
    <n v="24.999999999941792"/>
    <d v="1899-12-30T13:23:00"/>
    <x v="2"/>
    <s v="NO"/>
    <d v="1899-12-31T16:41:00"/>
    <n v="40.683333333407063"/>
    <d v="1899-12-30T00:00:00"/>
    <n v="0"/>
    <x v="0"/>
    <x v="0"/>
    <d v="1899-12-31T05:04:00"/>
    <n v="29.06666666676756"/>
    <d v="1899-12-30T00:00:00"/>
    <n v="0"/>
    <x v="1"/>
    <n v="0"/>
    <d v="1899-12-30T00:00:00"/>
    <x v="0"/>
    <n v="55"/>
    <n v="7.5"/>
  </r>
  <r>
    <n v="262272574"/>
    <s v="MARIT MAERSK"/>
    <s v="Ningbo"/>
    <x v="1"/>
    <d v="2026-01-14T13:19:00"/>
    <d v="2026-01-14T14:00:00"/>
    <s v="MAERSK"/>
    <s v="APM"/>
    <s v="MRKU4393635"/>
    <s v="40HC"/>
    <x v="0"/>
    <x v="0"/>
    <d v="2026-01-16T06:00:00"/>
    <d v="2026-01-16T06:00:00"/>
    <m/>
    <x v="0"/>
    <m/>
    <x v="0"/>
    <x v="237"/>
    <d v="2026-01-16T06:50:00"/>
    <m/>
    <m/>
    <x v="2"/>
    <x v="0"/>
    <x v="0"/>
    <x v="0"/>
    <d v="2026-01-16T06:20:00"/>
    <x v="0"/>
    <n v="0"/>
    <x v="0"/>
    <d v="2026-01-16T06:00:00"/>
    <n v="41.016666666604578"/>
    <d v="1899-12-31T16:41:00"/>
    <n v="40.683333333407063"/>
    <s v="NO"/>
    <s v="YES"/>
    <x v="1"/>
    <d v="1899-12-30T00:00:00"/>
    <n v="0"/>
    <d v="1899-12-30T00:20:00"/>
    <x v="2"/>
    <s v="SI"/>
    <d v="1899-12-31T16:41:00"/>
    <n v="40.683333333407063"/>
    <d v="1899-12-30T00:20:00"/>
    <n v="0.33333333319751546"/>
    <x v="0"/>
    <x v="0"/>
    <d v="1899-12-31T17:01:00"/>
    <n v="41.016666666604578"/>
    <d v="1899-12-30T00:00:00"/>
    <n v="0"/>
    <x v="1"/>
    <n v="0"/>
    <d v="1899-12-30T00:00:00"/>
    <x v="0"/>
    <n v="55"/>
    <n v="7.5"/>
  </r>
  <r>
    <n v="262020881"/>
    <s v="EVELYN MAERSK"/>
    <s v="Ningbo"/>
    <x v="0"/>
    <d v="2026-01-03T17:03:00"/>
    <d v="2026-01-03T20:00:00"/>
    <s v="MAERSK"/>
    <s v="APM"/>
    <s v="FFAU6665599"/>
    <s v="40HC"/>
    <x v="0"/>
    <x v="0"/>
    <d v="2026-01-13T14:00:00"/>
    <d v="2026-01-16T08:00:00"/>
    <m/>
    <x v="0"/>
    <s v="OTRO(Retraso entrega anterior)"/>
    <x v="0"/>
    <x v="238"/>
    <d v="2026-01-16T11:05:00"/>
    <m/>
    <m/>
    <x v="2"/>
    <x v="0"/>
    <x v="0"/>
    <x v="0"/>
    <d v="2026-01-16T10:35:00"/>
    <x v="0"/>
    <n v="0"/>
    <x v="0"/>
    <d v="2026-01-13T14:00:00"/>
    <n v="305.53333333320916"/>
    <d v="1900-01-08T20:57:00"/>
    <n v="236.95000000001164"/>
    <s v="NO"/>
    <s v="NO"/>
    <x v="0"/>
    <d v="1900-01-01T18:00:00"/>
    <n v="66"/>
    <d v="1900-01-01T20:35:00"/>
    <x v="3"/>
    <s v="NO"/>
    <d v="1900-01-11T14:57:00"/>
    <n v="302.95000000001164"/>
    <d v="1899-12-30T02:35:00"/>
    <n v="2.5833333331975155"/>
    <x v="1"/>
    <x v="1"/>
    <d v="1900-01-11T17:32:00"/>
    <n v="305.53333333320916"/>
    <d v="1899-12-30T00:00:00"/>
    <n v="0"/>
    <x v="0"/>
    <n v="0"/>
    <d v="1899-12-30T00:00:00"/>
    <x v="0"/>
    <n v="55"/>
    <n v="7.5"/>
  </r>
  <r>
    <s v="INDITEX13012026"/>
    <s v="ROPAX"/>
    <s v="Tanger"/>
    <x v="1"/>
    <d v="2026-01-14T13:00:00"/>
    <d v="2026-01-15T08:00:00"/>
    <s v="SUARDIAZ"/>
    <s v="NEWPORT"/>
    <s v="MTRA1133914"/>
    <s v="45 PLWD"/>
    <x v="1"/>
    <x v="1"/>
    <d v="2026-01-15T22:00:00"/>
    <d v="2026-01-16T08:00:00"/>
    <d v="2026-01-13T00:00:00"/>
    <x v="0"/>
    <m/>
    <x v="0"/>
    <x v="239"/>
    <d v="2026-01-16T08:10:00"/>
    <m/>
    <m/>
    <x v="2"/>
    <x v="0"/>
    <x v="1"/>
    <x v="2"/>
    <d v="2026-01-15T23:03:00"/>
    <x v="0"/>
    <n v="0"/>
    <x v="0"/>
    <d v="1900-01-01T22:00:00"/>
    <n v="34.050000000104774"/>
    <d v="1899-12-31T09:00:00"/>
    <n v="33"/>
    <s v="SI"/>
    <s v="YES"/>
    <x v="1"/>
    <d v="1899-12-30T10:00:00"/>
    <n v="10.000000000116415"/>
    <d v="1899-12-30T01:03:00"/>
    <x v="2"/>
    <s v="SI"/>
    <d v="1899-12-31T19:00:00"/>
    <n v="43.000000000116415"/>
    <d v="1899-12-30T00:00:00"/>
    <n v="0"/>
    <x v="0"/>
    <x v="0"/>
    <d v="1899-12-31T10:03:00"/>
    <n v="34.050000000104774"/>
    <d v="1900-01-01T23:03:00"/>
    <n v="71.050000000046566"/>
    <x v="1"/>
    <n v="0"/>
    <d v="1899-12-30T00:00:00"/>
    <x v="3"/>
    <n v="55"/>
    <n v="7.5"/>
  </r>
  <r>
    <n v="260924892"/>
    <s v="MARIT MAERSK"/>
    <s v="Ho Chi Min"/>
    <x v="1"/>
    <d v="2026-01-14T13:19:00"/>
    <d v="2026-01-14T14:00:00"/>
    <s v="MAERSK"/>
    <s v="APM"/>
    <s v="CIPU5065085"/>
    <s v="40HC"/>
    <x v="1"/>
    <x v="8"/>
    <d v="2026-01-15T05:00:00"/>
    <d v="2026-01-16T08:00:00"/>
    <m/>
    <x v="0"/>
    <m/>
    <x v="0"/>
    <x v="240"/>
    <d v="2026-01-16T07:50:00"/>
    <m/>
    <m/>
    <x v="2"/>
    <x v="0"/>
    <x v="3"/>
    <x v="0"/>
    <d v="2026-01-16T07:22:00"/>
    <x v="0"/>
    <n v="0"/>
    <x v="0"/>
    <d v="2026-01-15T05:00:00"/>
    <n v="42.049999999988358"/>
    <d v="1899-12-30T15:41:00"/>
    <n v="15.683333333465271"/>
    <s v="SI"/>
    <s v="YES"/>
    <x v="1"/>
    <d v="1899-12-31T03:00:00"/>
    <n v="27"/>
    <d v="1899-12-31T02:22:00"/>
    <x v="1"/>
    <s v="NO"/>
    <d v="1899-12-31T18:41:00"/>
    <n v="42.683333333465271"/>
    <d v="1899-12-30T00:00:00"/>
    <n v="0"/>
    <x v="0"/>
    <x v="0"/>
    <d v="1899-12-31T18:03:00"/>
    <n v="42.049999999988358"/>
    <d v="1899-12-30T00:00:00"/>
    <n v="0"/>
    <x v="1"/>
    <n v="0"/>
    <d v="1899-12-30T00:00:00"/>
    <x v="0"/>
    <n v="55"/>
    <n v="7.5"/>
  </r>
  <r>
    <n v="262272574"/>
    <s v="MARIT MAERSK"/>
    <s v="Ningbo"/>
    <x v="1"/>
    <d v="2026-01-14T13:19:00"/>
    <d v="2026-01-14T14:00:00"/>
    <s v="MAERSK"/>
    <s v="APM"/>
    <s v="MRSU9062000"/>
    <s v="40HC"/>
    <x v="0"/>
    <x v="0"/>
    <d v="2026-01-16T06:00:00"/>
    <d v="2026-01-16T08:00:00"/>
    <m/>
    <x v="0"/>
    <m/>
    <x v="0"/>
    <x v="241"/>
    <d v="2026-01-16T08:00:00"/>
    <m/>
    <m/>
    <x v="2"/>
    <x v="0"/>
    <x v="0"/>
    <x v="0"/>
    <d v="2026-01-16T07:30:00"/>
    <x v="0"/>
    <n v="0"/>
    <x v="0"/>
    <d v="2026-01-16T06:00:00"/>
    <n v="42.183333333407063"/>
    <d v="1899-12-31T16:41:00"/>
    <n v="40.683333333407063"/>
    <s v="NO"/>
    <s v="YES"/>
    <x v="1"/>
    <d v="1899-12-30T02:00:00"/>
    <n v="2.0000000000582077"/>
    <d v="1899-12-30T01:30:00"/>
    <x v="2"/>
    <s v="SI"/>
    <d v="1899-12-31T18:41:00"/>
    <n v="42.683333333465271"/>
    <d v="1899-12-30T00:00:00"/>
    <n v="0"/>
    <x v="0"/>
    <x v="0"/>
    <d v="1899-12-31T18:11:00"/>
    <n v="42.183333333407063"/>
    <d v="1899-12-30T00:00:00"/>
    <n v="0"/>
    <x v="1"/>
    <n v="0"/>
    <d v="1899-12-30T00:00:00"/>
    <x v="0"/>
    <n v="55"/>
    <n v="7.5"/>
  </r>
  <r>
    <s v="HLCUNG12509SFPR7"/>
    <s v="MARIT MAERSK"/>
    <s v="Ningbo"/>
    <x v="1"/>
    <d v="2026-01-14T13:19:00"/>
    <d v="2026-01-14T14:00:00"/>
    <s v="HAPAG LLOYD"/>
    <s v="APM"/>
    <s v="HLBU1861121"/>
    <s v="40HC"/>
    <x v="0"/>
    <x v="1"/>
    <d v="2026-01-16T06:00:00"/>
    <d v="2026-01-16T08:00:00"/>
    <m/>
    <x v="0"/>
    <m/>
    <x v="0"/>
    <x v="242"/>
    <d v="2026-01-16T07:55:00"/>
    <d v="2026-01-16T07:54:00"/>
    <d v="2026-01-16T09:06:00"/>
    <x v="2"/>
    <x v="0"/>
    <x v="1"/>
    <x v="0"/>
    <d v="2026-01-16T07:20:00"/>
    <x v="0"/>
    <n v="0"/>
    <x v="0"/>
    <d v="2026-01-16T06:00:00"/>
    <n v="42.016666666720994"/>
    <d v="1899-12-31T16:41:00"/>
    <n v="40.683333333407063"/>
    <s v="NO"/>
    <s v="YES"/>
    <x v="1"/>
    <d v="1899-12-30T02:00:00"/>
    <n v="2.0000000000582077"/>
    <d v="1899-12-30T01:20:00"/>
    <x v="2"/>
    <s v="SI"/>
    <d v="1899-12-31T18:41:00"/>
    <n v="42.683333333465271"/>
    <d v="1899-12-30T00:00:00"/>
    <n v="0"/>
    <x v="0"/>
    <x v="0"/>
    <d v="1899-12-31T18:01:00"/>
    <n v="42.016666666720994"/>
    <d v="1899-12-30T00:00:00"/>
    <n v="0"/>
    <x v="1"/>
    <n v="4.9999999995634425E-2"/>
    <d v="1899-12-30T00:03:00"/>
    <x v="1"/>
    <n v="55"/>
    <n v="7.5"/>
  </r>
  <r>
    <n v="262115718"/>
    <s v="EVELYN MAERSK"/>
    <s v="Haiphong"/>
    <x v="0"/>
    <d v="2026-01-03T17:03:00"/>
    <d v="2026-01-03T20:00:00"/>
    <s v="MAERSK"/>
    <s v="APM"/>
    <s v="MRKU3211171"/>
    <s v="40HC"/>
    <x v="0"/>
    <x v="0"/>
    <d v="2026-01-13T14:00:00"/>
    <d v="2026-01-16T10:00:00"/>
    <m/>
    <x v="0"/>
    <s v="OTRO(Retraso entrega anterior)"/>
    <x v="0"/>
    <x v="243"/>
    <d v="2026-01-16T14:00:00"/>
    <m/>
    <m/>
    <x v="2"/>
    <x v="0"/>
    <x v="0"/>
    <x v="0"/>
    <d v="2026-01-16T13:30:00"/>
    <x v="0"/>
    <n v="0"/>
    <x v="0"/>
    <d v="2026-01-13T14:00:00"/>
    <n v="308.44999999995343"/>
    <d v="1900-01-08T20:57:00"/>
    <n v="236.95000000001164"/>
    <s v="NO"/>
    <s v="NO"/>
    <x v="0"/>
    <d v="1900-01-01T20:00:00"/>
    <n v="67.999999999883585"/>
    <d v="1900-01-01T23:30:00"/>
    <x v="3"/>
    <s v="NO"/>
    <d v="1900-01-11T16:57:00"/>
    <n v="304.94999999989523"/>
    <d v="1899-12-30T03:30:00"/>
    <n v="3.5000000000582077"/>
    <x v="1"/>
    <x v="1"/>
    <d v="1900-01-11T20:27:00"/>
    <n v="308.44999999995343"/>
    <d v="1899-12-30T00:00:00"/>
    <n v="0"/>
    <x v="0"/>
    <n v="0"/>
    <d v="1899-12-30T00:00:00"/>
    <x v="0"/>
    <n v="55"/>
    <n v="7.5"/>
  </r>
  <r>
    <n v="260924892"/>
    <s v="MARIT MAERSK"/>
    <s v="Ho Chi Min"/>
    <x v="1"/>
    <d v="2026-01-14T13:19:00"/>
    <d v="2026-01-14T14:00:00"/>
    <s v="MAERSK"/>
    <s v="APM"/>
    <s v="TRHU4438674"/>
    <s v="40HC"/>
    <x v="1"/>
    <x v="8"/>
    <d v="2026-01-15T05:00:00"/>
    <d v="2026-01-16T10:00:00"/>
    <m/>
    <x v="0"/>
    <m/>
    <x v="0"/>
    <x v="244"/>
    <d v="2026-01-16T09:50:00"/>
    <m/>
    <m/>
    <x v="2"/>
    <x v="0"/>
    <x v="3"/>
    <x v="0"/>
    <d v="2026-01-16T09:13:00"/>
    <x v="0"/>
    <n v="0"/>
    <x v="0"/>
    <d v="2026-01-15T05:00:00"/>
    <n v="43.900000000081491"/>
    <d v="1899-12-30T15:41:00"/>
    <n v="15.683333333465271"/>
    <s v="SI"/>
    <s v="YES"/>
    <x v="1"/>
    <d v="1899-12-31T05:00:00"/>
    <n v="28.999999999883585"/>
    <d v="1899-12-31T04:13:00"/>
    <x v="1"/>
    <s v="NO"/>
    <d v="1899-12-31T20:41:00"/>
    <n v="44.683333333348855"/>
    <d v="1899-12-30T00:00:00"/>
    <n v="0"/>
    <x v="0"/>
    <x v="0"/>
    <d v="1899-12-31T19:54:00"/>
    <n v="43.900000000081491"/>
    <d v="1899-12-30T00:00:00"/>
    <n v="0"/>
    <x v="1"/>
    <n v="0"/>
    <d v="1899-12-30T00:00:00"/>
    <x v="0"/>
    <n v="55"/>
    <n v="7.5"/>
  </r>
  <r>
    <n v="262272574"/>
    <s v="MARIT MAERSK"/>
    <s v="Ningbo"/>
    <x v="1"/>
    <d v="2026-01-14T13:19:00"/>
    <d v="2026-01-14T14:00:00"/>
    <s v="MAERSK"/>
    <s v="APM"/>
    <s v="CAAU8255542"/>
    <s v="40HC"/>
    <x v="0"/>
    <x v="0"/>
    <d v="2026-01-16T06:00:00"/>
    <d v="2026-01-16T10:00:00"/>
    <m/>
    <x v="0"/>
    <s v="OTRO(Retraso entrega anterior)"/>
    <x v="0"/>
    <x v="245"/>
    <d v="2026-01-16T15:30:00"/>
    <m/>
    <m/>
    <x v="2"/>
    <x v="0"/>
    <x v="0"/>
    <x v="0"/>
    <d v="2026-01-16T15:00:00"/>
    <x v="0"/>
    <n v="0"/>
    <x v="0"/>
    <d v="2026-01-16T06:00:00"/>
    <n v="49.683333333407063"/>
    <d v="1899-12-31T16:41:00"/>
    <n v="40.683333333407063"/>
    <s v="NO"/>
    <s v="YES"/>
    <x v="1"/>
    <d v="1899-12-30T04:00:00"/>
    <n v="3.9999999999417923"/>
    <d v="1899-12-30T09:00:00"/>
    <x v="2"/>
    <s v="SI"/>
    <d v="1899-12-31T20:41:00"/>
    <n v="44.683333333348855"/>
    <d v="1899-12-30T05:00:00"/>
    <n v="5.0000000000582077"/>
    <x v="1"/>
    <x v="1"/>
    <d v="1900-01-01T01:41:00"/>
    <n v="49.683333333407063"/>
    <d v="1899-12-30T00:00:00"/>
    <n v="0"/>
    <x v="0"/>
    <n v="0"/>
    <d v="1899-12-30T00:00:00"/>
    <x v="0"/>
    <n v="55"/>
    <n v="7.5"/>
  </r>
  <r>
    <n v="261443859"/>
    <s v="MARIT MAERSK"/>
    <s v="Sihanoukville"/>
    <x v="1"/>
    <d v="2026-01-14T13:19:00"/>
    <d v="2026-01-14T14:00:00"/>
    <s v="MAERSK"/>
    <s v="APM"/>
    <s v="CAAU5266190"/>
    <n v="40"/>
    <x v="0"/>
    <x v="1"/>
    <d v="2026-01-16T06:00:00"/>
    <d v="2026-01-16T10:00:00"/>
    <m/>
    <x v="0"/>
    <m/>
    <x v="0"/>
    <x v="246"/>
    <d v="2026-01-16T10:37:00"/>
    <d v="2026-01-16T10:36:00"/>
    <d v="2026-01-16T11:06:00"/>
    <x v="2"/>
    <x v="0"/>
    <x v="1"/>
    <x v="0"/>
    <d v="2026-01-16T10:01:00"/>
    <x v="0"/>
    <n v="0"/>
    <x v="0"/>
    <d v="2026-01-16T06:00:00"/>
    <n v="44.700000000069849"/>
    <d v="1899-12-31T16:41:00"/>
    <n v="40.683333333407063"/>
    <s v="NO"/>
    <s v="YES"/>
    <x v="1"/>
    <d v="1899-12-30T04:00:00"/>
    <n v="3.9999999999417923"/>
    <d v="1899-12-30T04:01:00"/>
    <x v="2"/>
    <s v="SI"/>
    <d v="1899-12-31T20:41:00"/>
    <n v="44.683333333348855"/>
    <d v="1899-12-30T00:01:00"/>
    <n v="1.6666666720993817E-2"/>
    <x v="0"/>
    <x v="0"/>
    <d v="1899-12-31T20:42:00"/>
    <n v="44.700000000069849"/>
    <d v="1899-12-30T00:00:00"/>
    <n v="0"/>
    <x v="1"/>
    <n v="2.0833333335758653E-2"/>
    <d v="1899-12-30T00:01:15"/>
    <x v="1"/>
    <n v="55"/>
    <n v="7.5"/>
  </r>
  <r>
    <s v="HLCUSHA2511AVNZ9"/>
    <s v="MARIT MAERSK"/>
    <s v="Shanghai"/>
    <x v="1"/>
    <d v="2026-01-14T13:19:00"/>
    <d v="2026-01-14T14:00:00"/>
    <s v="HAPAG LLOYD"/>
    <s v="APM"/>
    <s v="GESU6858795"/>
    <s v="40HC"/>
    <x v="0"/>
    <x v="1"/>
    <d v="2026-01-16T06:00:00"/>
    <d v="2026-01-16T10:00:00"/>
    <m/>
    <x v="0"/>
    <m/>
    <x v="0"/>
    <x v="247"/>
    <d v="2026-01-16T10:25:00"/>
    <d v="2026-01-16T10:46:00"/>
    <d v="2026-01-16T11:03:00"/>
    <x v="2"/>
    <x v="0"/>
    <x v="1"/>
    <x v="0"/>
    <d v="2026-01-16T10:07:00"/>
    <x v="0"/>
    <n v="0"/>
    <x v="0"/>
    <d v="2026-01-16T06:00:00"/>
    <n v="44.800000000046566"/>
    <d v="1899-12-31T16:41:00"/>
    <n v="40.683333333407063"/>
    <s v="NO"/>
    <s v="YES"/>
    <x v="1"/>
    <d v="1899-12-30T04:00:00"/>
    <n v="3.9999999999417923"/>
    <d v="1899-12-30T04:07:00"/>
    <x v="2"/>
    <s v="SI"/>
    <d v="1899-12-31T20:41:00"/>
    <n v="44.683333333348855"/>
    <d v="1899-12-30T00:07:00"/>
    <n v="0.11666666669771075"/>
    <x v="0"/>
    <x v="0"/>
    <d v="1899-12-31T20:48:00"/>
    <n v="44.800000000046566"/>
    <d v="1899-12-30T00:00:00"/>
    <n v="0"/>
    <x v="1"/>
    <n v="1.1805555557657499E-2"/>
    <d v="1899-12-30T00:00:43"/>
    <x v="1"/>
    <n v="55"/>
    <n v="7.5"/>
  </r>
  <r>
    <n v="262020881"/>
    <s v="EVELYN MAERSK"/>
    <s v="Ningbo"/>
    <x v="0"/>
    <d v="2026-01-03T17:03:00"/>
    <d v="2026-01-03T20:00:00"/>
    <s v="MAERSK"/>
    <s v="APM"/>
    <s v="MRKU3069690"/>
    <s v="40HC"/>
    <x v="0"/>
    <x v="0"/>
    <d v="2026-01-13T14:00:00"/>
    <d v="2026-01-16T12:00:00"/>
    <m/>
    <x v="0"/>
    <s v="TRANSPORTISTA (LM)"/>
    <x v="0"/>
    <x v="248"/>
    <d v="2026-01-16T18:00:00"/>
    <m/>
    <m/>
    <x v="2"/>
    <x v="0"/>
    <x v="0"/>
    <x v="0"/>
    <d v="2026-01-16T17:30:00"/>
    <x v="0"/>
    <n v="0"/>
    <x v="0"/>
    <d v="2026-01-13T14:00:00"/>
    <n v="312.44999999989523"/>
    <d v="1900-01-08T20:57:00"/>
    <n v="236.95000000001164"/>
    <s v="NO"/>
    <s v="NO"/>
    <x v="0"/>
    <d v="1900-01-01T22:00:00"/>
    <n v="69.999999999941792"/>
    <d v="1900-01-02T03:30:00"/>
    <x v="0"/>
    <s v="NO"/>
    <d v="1900-01-11T18:57:00"/>
    <n v="306.94999999995343"/>
    <d v="1899-12-30T05:30:00"/>
    <n v="5.4999999999417923"/>
    <x v="1"/>
    <x v="1"/>
    <d v="1900-01-12T00:27:00"/>
    <n v="312.44999999989523"/>
    <d v="1899-12-30T00:00:00"/>
    <n v="0"/>
    <x v="0"/>
    <n v="0"/>
    <d v="1899-12-30T00:00:00"/>
    <x v="0"/>
    <n v="55"/>
    <n v="7.5"/>
  </r>
  <r>
    <s v="HLCUSZX2511CABJ6"/>
    <s v="EVELYN MAERSK"/>
    <s v="Yantian"/>
    <x v="0"/>
    <d v="2026-01-03T17:03:00"/>
    <d v="2026-01-03T20:00:00"/>
    <s v="HAPAG LLOYD"/>
    <s v="APM"/>
    <s v="HAMU2028254"/>
    <s v="40HC"/>
    <x v="1"/>
    <x v="0"/>
    <d v="2026-01-13T14:00:00"/>
    <d v="2026-01-16T12:00:00"/>
    <m/>
    <x v="0"/>
    <s v="OTRO(Retraso entrega anterior)"/>
    <x v="0"/>
    <x v="249"/>
    <d v="2026-01-16T18:15:00"/>
    <m/>
    <m/>
    <x v="2"/>
    <x v="0"/>
    <x v="0"/>
    <x v="0"/>
    <d v="2026-01-16T17:45:00"/>
    <x v="0"/>
    <n v="0"/>
    <x v="0"/>
    <d v="2026-01-13T14:00:00"/>
    <n v="312.69999999983702"/>
    <d v="1900-01-08T20:57:00"/>
    <n v="236.95000000001164"/>
    <s v="NO"/>
    <s v="NO"/>
    <x v="0"/>
    <d v="1900-01-01T22:00:00"/>
    <n v="69.999999999941792"/>
    <d v="1900-01-02T03:45:00"/>
    <x v="0"/>
    <s v="NO"/>
    <d v="1900-01-11T18:57:00"/>
    <n v="306.94999999995343"/>
    <d v="1899-12-30T05:45:00"/>
    <n v="5.7499999998835847"/>
    <x v="1"/>
    <x v="1"/>
    <d v="1900-01-12T00:42:00"/>
    <n v="312.69999999983702"/>
    <d v="1899-12-30T00:00:00"/>
    <n v="0"/>
    <x v="0"/>
    <n v="0"/>
    <d v="1899-12-30T00:00:00"/>
    <x v="0"/>
    <n v="55"/>
    <n v="7.5"/>
  </r>
  <r>
    <n v="262272661"/>
    <s v="MARIT MAERSK"/>
    <s v="Ningbo"/>
    <x v="1"/>
    <d v="2026-01-14T13:19:00"/>
    <d v="2026-01-14T14:00:00"/>
    <s v="MAERSK"/>
    <s v="APM"/>
    <s v="MRKU5956353"/>
    <s v="40HC"/>
    <x v="0"/>
    <x v="0"/>
    <d v="2026-01-16T06:00:00"/>
    <d v="2026-01-16T12:00:00"/>
    <m/>
    <x v="0"/>
    <s v="OTRO(Retraso entrega anterior)"/>
    <x v="0"/>
    <x v="250"/>
    <d v="2026-01-16T15:00:00"/>
    <m/>
    <m/>
    <x v="2"/>
    <x v="0"/>
    <x v="0"/>
    <x v="0"/>
    <d v="2026-01-16T14:30:00"/>
    <x v="0"/>
    <n v="0"/>
    <x v="0"/>
    <d v="2026-01-16T06:00:00"/>
    <n v="49.183333333348855"/>
    <d v="1899-12-31T16:41:00"/>
    <n v="40.683333333407063"/>
    <s v="NO"/>
    <s v="YES"/>
    <x v="1"/>
    <d v="1899-12-30T06:00:00"/>
    <n v="6"/>
    <d v="1899-12-30T08:30:00"/>
    <x v="2"/>
    <s v="SI"/>
    <d v="1899-12-31T22:41:00"/>
    <n v="46.683333333407063"/>
    <d v="1899-12-30T02:30:00"/>
    <n v="2.4999999999417923"/>
    <x v="1"/>
    <x v="1"/>
    <d v="1900-01-01T01:11:00"/>
    <n v="49.183333333348855"/>
    <d v="1899-12-30T00:00:00"/>
    <n v="0"/>
    <x v="0"/>
    <n v="0"/>
    <d v="1899-12-30T00:00:00"/>
    <x v="0"/>
    <n v="55"/>
    <n v="7.5"/>
  </r>
  <r>
    <n v="261443859"/>
    <s v="MARIT MAERSK"/>
    <s v="Sihanoukville"/>
    <x v="1"/>
    <d v="2026-01-14T13:19:00"/>
    <d v="2026-01-14T14:00:00"/>
    <s v="MAERSK"/>
    <s v="APM"/>
    <s v="MAGU5312325"/>
    <s v="40HC"/>
    <x v="0"/>
    <x v="1"/>
    <d v="2026-01-16T06:00:00"/>
    <d v="2026-01-16T12:00:00"/>
    <m/>
    <x v="0"/>
    <s v="OTRO(Tráfico)"/>
    <x v="0"/>
    <x v="251"/>
    <d v="2026-01-16T14:30:00"/>
    <d v="2026-01-16T14:38:00"/>
    <d v="2026-01-16T14:55:00"/>
    <x v="2"/>
    <x v="0"/>
    <x v="1"/>
    <x v="0"/>
    <d v="2026-01-16T14:06:00"/>
    <x v="0"/>
    <n v="0"/>
    <x v="0"/>
    <d v="2026-01-16T06:00:00"/>
    <n v="48.783333333441988"/>
    <d v="1899-12-31T16:41:00"/>
    <n v="40.683333333407063"/>
    <s v="NO"/>
    <s v="YES"/>
    <x v="1"/>
    <d v="1899-12-30T06:00:00"/>
    <n v="6"/>
    <d v="1899-12-30T08:06:00"/>
    <x v="2"/>
    <s v="SI"/>
    <d v="1899-12-31T22:41:00"/>
    <n v="46.683333333407063"/>
    <d v="1899-12-30T02:06:00"/>
    <n v="2.1000000000349246"/>
    <x v="1"/>
    <x v="1"/>
    <d v="1900-01-01T00:47:00"/>
    <n v="48.783333333441988"/>
    <d v="1899-12-30T00:00:00"/>
    <n v="0"/>
    <x v="0"/>
    <n v="1.1805555557657499E-2"/>
    <d v="1899-12-30T00:00:43"/>
    <x v="1"/>
    <n v="55"/>
    <n v="7.5"/>
  </r>
  <r>
    <s v="HLCUSHA2511AVNZ9"/>
    <s v="MARIT MAERSK"/>
    <s v="Shanghai"/>
    <x v="1"/>
    <d v="2026-01-14T13:19:00"/>
    <d v="2026-01-14T14:00:00"/>
    <s v="HAPAG LLOYD"/>
    <s v="APM"/>
    <s v="HAMU3434556"/>
    <s v="40HC"/>
    <x v="0"/>
    <x v="1"/>
    <d v="2026-01-16T06:00:00"/>
    <d v="2026-01-16T12:00:00"/>
    <m/>
    <x v="0"/>
    <m/>
    <x v="0"/>
    <x v="252"/>
    <d v="2026-01-16T13:10:00"/>
    <d v="2026-01-16T12:24:00"/>
    <d v="2026-01-16T13:38:00"/>
    <x v="2"/>
    <x v="0"/>
    <x v="1"/>
    <x v="0"/>
    <d v="2026-01-16T11:55:00"/>
    <x v="0"/>
    <n v="0"/>
    <x v="0"/>
    <d v="2026-01-16T06:00:00"/>
    <n v="46.60000000015134"/>
    <d v="1899-12-31T16:41:00"/>
    <n v="40.683333333407063"/>
    <s v="NO"/>
    <s v="YES"/>
    <x v="1"/>
    <d v="1899-12-30T06:00:00"/>
    <n v="6"/>
    <d v="1899-12-30T05:55:00"/>
    <x v="2"/>
    <s v="SI"/>
    <d v="1899-12-31T22:41:00"/>
    <n v="46.683333333407063"/>
    <d v="1899-12-30T00:00:00"/>
    <n v="0"/>
    <x v="0"/>
    <x v="0"/>
    <d v="1899-12-31T22:36:00"/>
    <n v="46.60000000015134"/>
    <d v="1899-12-30T00:00:00"/>
    <n v="0"/>
    <x v="1"/>
    <n v="5.1388888889050577E-2"/>
    <d v="1899-12-30T00:03:05"/>
    <x v="1"/>
    <n v="55"/>
    <n v="7.5"/>
  </r>
  <r>
    <s v="HLCUSZX2511CABJ6"/>
    <s v="EVELYN MAERSK"/>
    <s v="Yantian"/>
    <x v="0"/>
    <d v="2026-01-03T17:03:00"/>
    <d v="2026-01-03T20:00:00"/>
    <s v="HAPAG LLOYD"/>
    <s v="APM"/>
    <s v="TEMU4843502"/>
    <n v="20"/>
    <x v="1"/>
    <x v="0"/>
    <d v="2026-01-13T14:00:00"/>
    <d v="2026-01-16T14:00:00"/>
    <m/>
    <x v="0"/>
    <s v="OTRO(Retraso entrega anterior)"/>
    <x v="0"/>
    <x v="253"/>
    <d v="2026-01-16T20:10:00"/>
    <m/>
    <m/>
    <x v="2"/>
    <x v="0"/>
    <x v="0"/>
    <x v="0"/>
    <d v="2026-01-16T19:40:00"/>
    <x v="0"/>
    <n v="0"/>
    <x v="0"/>
    <d v="2026-01-13T14:00:00"/>
    <n v="314.6166666666395"/>
    <d v="1900-01-08T20:57:00"/>
    <n v="236.95000000001164"/>
    <s v="NO"/>
    <s v="NO"/>
    <x v="0"/>
    <d v="1900-01-02T00:00:00"/>
    <n v="72"/>
    <d v="1900-01-02T05:40:00"/>
    <x v="0"/>
    <s v="NO"/>
    <d v="1900-01-11T20:57:00"/>
    <n v="308.95000000001164"/>
    <d v="1899-12-30T05:40:00"/>
    <n v="5.6666666666278616"/>
    <x v="1"/>
    <x v="1"/>
    <d v="1900-01-12T02:37:00"/>
    <n v="314.6166666666395"/>
    <d v="1899-12-30T00:00:00"/>
    <n v="0"/>
    <x v="0"/>
    <n v="0"/>
    <d v="1899-12-30T00:00:00"/>
    <x v="0"/>
    <n v="55"/>
    <n v="7.5"/>
  </r>
  <r>
    <n v="262272661"/>
    <s v="MARIT MAERSK"/>
    <s v="Ningbo"/>
    <x v="1"/>
    <d v="2026-01-14T13:19:00"/>
    <d v="2026-01-14T14:00:00"/>
    <s v="MAERSK"/>
    <s v="APM"/>
    <s v="HASU4922813"/>
    <s v="40HC"/>
    <x v="0"/>
    <x v="0"/>
    <d v="2026-01-16T06:00:00"/>
    <d v="2026-01-16T14:00:00"/>
    <m/>
    <x v="0"/>
    <m/>
    <x v="0"/>
    <x v="254"/>
    <d v="2026-01-16T14:30:00"/>
    <m/>
    <m/>
    <x v="2"/>
    <x v="0"/>
    <x v="0"/>
    <x v="0"/>
    <d v="2026-01-16T14:00:00"/>
    <x v="0"/>
    <n v="0"/>
    <x v="0"/>
    <d v="2026-01-16T06:00:00"/>
    <n v="48.683333333465271"/>
    <d v="1899-12-31T16:41:00"/>
    <n v="40.683333333407063"/>
    <s v="NO"/>
    <s v="YES"/>
    <x v="1"/>
    <d v="1899-12-30T08:00:00"/>
    <n v="8.0000000000582077"/>
    <d v="1899-12-30T08:00:00"/>
    <x v="2"/>
    <s v="SI"/>
    <d v="1900-01-01T00:41:00"/>
    <n v="48.683333333465271"/>
    <d v="1899-12-30T00:00:00"/>
    <n v="0"/>
    <x v="0"/>
    <x v="0"/>
    <d v="1900-01-01T00:41:00"/>
    <n v="48.683333333465271"/>
    <d v="1899-12-30T00:00:00"/>
    <n v="0"/>
    <x v="0"/>
    <n v="0"/>
    <d v="1899-12-30T00:00:00"/>
    <x v="0"/>
    <n v="55"/>
    <n v="7.5"/>
  </r>
  <r>
    <s v="HLCUBO1251276240"/>
    <s v="MAERSK CINCINNATI"/>
    <s v="Jawaharlal Nehru (Nhava Sheva)"/>
    <x v="0"/>
    <d v="2026-01-14T11:18:00"/>
    <d v="2026-01-14T14:00:00"/>
    <s v="HAPAG LLOYD"/>
    <s v="APM"/>
    <s v="TCLU9559894"/>
    <s v="40HC"/>
    <x v="1"/>
    <x v="0"/>
    <d v="2026-01-16T16:00:00"/>
    <d v="2026-01-16T16:00:00"/>
    <m/>
    <x v="0"/>
    <s v="OTRO(Retraso entrega anterior)"/>
    <x v="0"/>
    <x v="255"/>
    <d v="2026-01-17T09:00:00"/>
    <m/>
    <m/>
    <x v="2"/>
    <x v="0"/>
    <x v="0"/>
    <x v="0"/>
    <d v="2026-01-17T08:30:00"/>
    <x v="1"/>
    <n v="0"/>
    <x v="0"/>
    <d v="2026-01-16T16:00:00"/>
    <n v="69.199999999953434"/>
    <d v="1900-01-01T04:42:00"/>
    <n v="52.699999999953434"/>
    <s v="NO"/>
    <s v="NO"/>
    <x v="1"/>
    <d v="1899-12-30T00:00:00"/>
    <n v="0"/>
    <d v="1899-12-30T16:30:00"/>
    <x v="2"/>
    <s v="SI"/>
    <d v="1900-01-01T04:42:00"/>
    <n v="52.699999999953434"/>
    <d v="1899-12-30T16:30:00"/>
    <n v="16.5"/>
    <x v="1"/>
    <x v="1"/>
    <d v="1900-01-01T21:12:00"/>
    <n v="69.199999999953434"/>
    <d v="1899-12-30T00:00:00"/>
    <n v="0"/>
    <x v="0"/>
    <n v="0"/>
    <d v="1899-12-30T00:00:00"/>
    <x v="0"/>
    <n v="55"/>
    <n v="7.5"/>
  </r>
  <r>
    <n v="262272574"/>
    <s v="MARIT MAERSK"/>
    <s v="Ningbo"/>
    <x v="1"/>
    <d v="2026-01-14T13:19:00"/>
    <d v="2026-01-14T14:00:00"/>
    <s v="MAERSK"/>
    <s v="APM"/>
    <s v="MRSU7030868"/>
    <s v="40HC"/>
    <x v="0"/>
    <x v="0"/>
    <d v="2026-01-16T16:00:00"/>
    <d v="2026-01-16T16:00:00"/>
    <m/>
    <x v="0"/>
    <m/>
    <x v="0"/>
    <x v="256"/>
    <d v="2026-01-16T16:30:00"/>
    <m/>
    <m/>
    <x v="2"/>
    <x v="0"/>
    <x v="0"/>
    <x v="0"/>
    <d v="2026-01-16T16:00:00"/>
    <x v="0"/>
    <n v="0"/>
    <x v="0"/>
    <d v="2026-01-16T16:00:00"/>
    <n v="50.683333333348855"/>
    <d v="1900-01-01T02:41:00"/>
    <n v="50.683333333348855"/>
    <s v="NO"/>
    <s v="NO"/>
    <x v="1"/>
    <d v="1899-12-30T00:00:00"/>
    <n v="0"/>
    <d v="1899-12-30T00:00:00"/>
    <x v="2"/>
    <s v="SI"/>
    <d v="1900-01-01T02:41:00"/>
    <n v="50.683333333348855"/>
    <d v="1899-12-30T00:00:00"/>
    <n v="0"/>
    <x v="0"/>
    <x v="0"/>
    <d v="1900-01-01T02:41:00"/>
    <n v="50.683333333348855"/>
    <d v="1899-12-30T00:00:00"/>
    <n v="0"/>
    <x v="0"/>
    <n v="0"/>
    <d v="1899-12-30T00:00:00"/>
    <x v="0"/>
    <n v="55"/>
    <n v="7.5"/>
  </r>
  <r>
    <n v="264730771"/>
    <s v="MARIT MAERSK"/>
    <s v="Ningbo"/>
    <x v="1"/>
    <d v="2026-01-14T13:19:00"/>
    <d v="2026-01-14T14:00:00"/>
    <s v="MAERSK"/>
    <s v="APM"/>
    <s v="MRKU7002020"/>
    <n v="20"/>
    <x v="1"/>
    <x v="3"/>
    <d v="2026-01-16T16:00:00"/>
    <d v="2026-01-16T16:00:00"/>
    <m/>
    <x v="0"/>
    <m/>
    <x v="0"/>
    <x v="257"/>
    <d v="2026-01-16T12:35:00"/>
    <m/>
    <m/>
    <x v="2"/>
    <x v="0"/>
    <x v="1"/>
    <x v="0"/>
    <d v="2026-01-16T11:43:00"/>
    <x v="0"/>
    <n v="0"/>
    <x v="0"/>
    <d v="2026-01-16T16:00:00"/>
    <n v="46.400000000023283"/>
    <d v="1900-01-01T02:41:00"/>
    <n v="50.683333333348855"/>
    <s v="NO"/>
    <s v="NO"/>
    <x v="1"/>
    <d v="1899-12-30T00:00:00"/>
    <n v="0"/>
    <d v="1899-12-30T00:00:00"/>
    <x v="2"/>
    <s v="SI"/>
    <d v="1900-01-01T02:41:00"/>
    <n v="50.683333333348855"/>
    <d v="1899-12-30T00:00:00"/>
    <n v="0"/>
    <x v="0"/>
    <x v="0"/>
    <d v="1899-12-31T22:24:00"/>
    <n v="46.400000000023283"/>
    <d v="1899-12-30T00:00:00"/>
    <n v="0"/>
    <x v="1"/>
    <n v="0"/>
    <d v="1899-12-30T00:00:00"/>
    <x v="0"/>
    <n v="55"/>
    <n v="7.5"/>
  </r>
  <r>
    <n v="261443859"/>
    <s v="MARIT MAERSK"/>
    <s v="Sihanoukville"/>
    <x v="1"/>
    <d v="2026-01-14T13:19:00"/>
    <d v="2026-01-14T14:00:00"/>
    <s v="MAERSK"/>
    <s v="APM"/>
    <s v="MRKU6206950"/>
    <s v="40HC"/>
    <x v="0"/>
    <x v="1"/>
    <d v="2026-01-16T16:00:00"/>
    <d v="2026-01-16T16:00:00"/>
    <m/>
    <x v="0"/>
    <m/>
    <x v="0"/>
    <x v="258"/>
    <d v="2026-01-16T16:05:00"/>
    <d v="2026-01-16T16:21:00"/>
    <d v="2026-01-16T16:30:00"/>
    <x v="2"/>
    <x v="0"/>
    <x v="1"/>
    <x v="0"/>
    <d v="2026-01-16T15:17:00"/>
    <x v="0"/>
    <n v="0"/>
    <x v="0"/>
    <d v="2026-01-16T16:00:00"/>
    <n v="49.966666666790843"/>
    <d v="1900-01-01T02:41:00"/>
    <n v="50.683333333348855"/>
    <s v="NO"/>
    <s v="NO"/>
    <x v="1"/>
    <d v="1899-12-30T00:00:00"/>
    <n v="0"/>
    <d v="1899-12-30T00:00:00"/>
    <x v="2"/>
    <s v="SI"/>
    <d v="1900-01-01T02:41:00"/>
    <n v="50.683333333348855"/>
    <d v="1899-12-30T00:00:00"/>
    <n v="0"/>
    <x v="0"/>
    <x v="0"/>
    <d v="1900-01-01T01:58:00"/>
    <n v="49.966666666790843"/>
    <d v="1899-12-30T00:00:00"/>
    <n v="0"/>
    <x v="0"/>
    <n v="6.2499999985448085E-3"/>
    <d v="1899-12-30T00:00:22"/>
    <x v="1"/>
    <n v="55"/>
    <n v="7.5"/>
  </r>
  <r>
    <n v="261443859"/>
    <s v="MARIT MAERSK"/>
    <s v="Sihanoukville"/>
    <x v="1"/>
    <d v="2026-01-14T13:19:00"/>
    <d v="2026-01-14T14:00:00"/>
    <s v="MAERSK"/>
    <s v="APM"/>
    <s v="MRSU8547367"/>
    <s v="40HC"/>
    <x v="0"/>
    <x v="1"/>
    <d v="2026-01-16T16:00:00"/>
    <d v="2026-01-16T16:00:00"/>
    <m/>
    <x v="0"/>
    <m/>
    <x v="0"/>
    <x v="259"/>
    <d v="2026-01-16T18:15:00"/>
    <d v="2026-01-16T16:10:00"/>
    <d v="2026-01-16T18:42:00"/>
    <x v="2"/>
    <x v="0"/>
    <x v="1"/>
    <x v="0"/>
    <d v="2026-01-16T15:33:00"/>
    <x v="0"/>
    <n v="0"/>
    <x v="0"/>
    <d v="2026-01-16T16:00:00"/>
    <n v="50.233333333453629"/>
    <d v="1900-01-01T02:41:00"/>
    <n v="50.683333333348855"/>
    <s v="NO"/>
    <s v="NO"/>
    <x v="1"/>
    <d v="1899-12-30T00:00:00"/>
    <n v="0"/>
    <d v="1899-12-30T00:00:00"/>
    <x v="2"/>
    <s v="SI"/>
    <d v="1900-01-01T02:41:00"/>
    <n v="50.683333333348855"/>
    <d v="1899-12-30T00:00:00"/>
    <n v="0"/>
    <x v="0"/>
    <x v="0"/>
    <d v="1900-01-01T02:14:00"/>
    <n v="50.233333333453629"/>
    <d v="1899-12-30T00:00:00"/>
    <n v="0"/>
    <x v="0"/>
    <n v="0.1055555555576575"/>
    <d v="1899-12-30T00:06:20"/>
    <x v="1"/>
    <n v="55"/>
    <n v="7.5"/>
  </r>
  <r>
    <n v="261443859"/>
    <s v="MARIT MAERSK"/>
    <s v="Sihanoukville"/>
    <x v="1"/>
    <d v="2026-01-14T13:19:00"/>
    <d v="2026-01-14T14:00:00"/>
    <s v="MAERSK"/>
    <s v="APM"/>
    <s v="MRSU3819919"/>
    <s v="40HC"/>
    <x v="0"/>
    <x v="1"/>
    <d v="2026-01-16T16:00:00"/>
    <d v="2026-01-16T18:00:00"/>
    <m/>
    <x v="0"/>
    <m/>
    <x v="0"/>
    <x v="260"/>
    <d v="2026-01-16T20:15:00"/>
    <d v="2026-01-16T19:01:00"/>
    <d v="2026-01-16T20:50:00"/>
    <x v="2"/>
    <x v="0"/>
    <x v="1"/>
    <x v="0"/>
    <d v="2026-01-16T18:20:00"/>
    <x v="0"/>
    <n v="0"/>
    <x v="0"/>
    <d v="2026-01-16T16:00:00"/>
    <n v="53.016666666779201"/>
    <d v="1900-01-01T02:41:00"/>
    <n v="50.683333333348855"/>
    <s v="NO"/>
    <s v="NO"/>
    <x v="1"/>
    <d v="1899-12-30T02:00:00"/>
    <n v="2.0000000000582077"/>
    <d v="1899-12-30T02:20:00"/>
    <x v="2"/>
    <s v="SI"/>
    <d v="1900-01-01T04:41:00"/>
    <n v="52.683333333407063"/>
    <d v="1899-12-30T00:20:00"/>
    <n v="0.33333333337213844"/>
    <x v="0"/>
    <x v="0"/>
    <d v="1900-01-01T05:01:00"/>
    <n v="53.016666666779201"/>
    <d v="1899-12-30T00:00:00"/>
    <n v="0"/>
    <x v="0"/>
    <n v="7.5694444443797693E-2"/>
    <d v="1899-12-30T00:04:32"/>
    <x v="1"/>
    <n v="55"/>
    <n v="7.5"/>
  </r>
  <r>
    <n v="261443859"/>
    <s v="MARIT MAERSK"/>
    <s v="Sihanoukville"/>
    <x v="1"/>
    <d v="2026-01-14T13:19:00"/>
    <d v="2026-01-14T14:00:00"/>
    <s v="MAERSK"/>
    <s v="APM"/>
    <s v="MRSU8259571"/>
    <s v="40HC"/>
    <x v="0"/>
    <x v="1"/>
    <d v="2026-01-16T16:00:00"/>
    <d v="2026-01-16T18:00:00"/>
    <m/>
    <x v="0"/>
    <m/>
    <x v="0"/>
    <x v="261"/>
    <d v="2026-01-16T17:40:00"/>
    <d v="2026-01-16T18:20:00"/>
    <d v="2026-01-16T18:10:00"/>
    <x v="2"/>
    <x v="0"/>
    <x v="1"/>
    <x v="0"/>
    <d v="2026-01-16T17:31:00"/>
    <x v="0"/>
    <n v="0"/>
    <x v="0"/>
    <d v="2026-01-16T16:00:00"/>
    <n v="52.200000000069849"/>
    <d v="1900-01-01T02:41:00"/>
    <n v="50.683333333348855"/>
    <s v="NO"/>
    <s v="NO"/>
    <x v="1"/>
    <d v="1899-12-30T02:00:00"/>
    <n v="2.0000000000582077"/>
    <d v="1899-12-30T01:31:00"/>
    <x v="2"/>
    <s v="SI"/>
    <d v="1900-01-01T04:41:00"/>
    <n v="52.683333333407063"/>
    <d v="1899-12-30T00:00:00"/>
    <n v="0"/>
    <x v="0"/>
    <x v="0"/>
    <d v="1900-01-01T04:12:00"/>
    <n v="52.200000000069849"/>
    <d v="1899-12-30T00:00:00"/>
    <n v="0"/>
    <x v="0"/>
    <n v="-6.9444444452528842E-3"/>
    <n v="-2.8935185188553686E-4"/>
    <x v="2"/>
    <n v="55"/>
    <n v="7.5"/>
  </r>
  <r>
    <n v="261443859"/>
    <s v="MARIT MAERSK"/>
    <s v="Sihanoukville"/>
    <x v="1"/>
    <d v="2026-01-14T13:19:00"/>
    <d v="2026-01-14T14:00:00"/>
    <s v="MAERSK"/>
    <s v="APM"/>
    <s v="TLLU5870289"/>
    <s v="40HC"/>
    <x v="0"/>
    <x v="1"/>
    <d v="2026-01-16T16:00:00"/>
    <d v="2026-01-16T20:00:00"/>
    <m/>
    <x v="0"/>
    <m/>
    <x v="0"/>
    <x v="262"/>
    <d v="2026-01-16T06:20:00"/>
    <d v="2026-01-16T20:52:00"/>
    <d v="2026-01-16T07:10:00"/>
    <x v="2"/>
    <x v="0"/>
    <x v="1"/>
    <x v="0"/>
    <d v="2026-01-16T06:20:00"/>
    <x v="0"/>
    <n v="0"/>
    <x v="0"/>
    <d v="2026-01-16T16:00:00"/>
    <n v="54.666666666744277"/>
    <d v="1900-01-01T02:41:00"/>
    <n v="50.683333333348855"/>
    <s v="NO"/>
    <s v="NO"/>
    <x v="1"/>
    <d v="1899-12-30T04:00:00"/>
    <n v="4.0000000001164153"/>
    <d v="1899-12-30T03:59:00"/>
    <x v="2"/>
    <s v="SI"/>
    <d v="1900-01-01T06:41:00"/>
    <n v="54.683333333465271"/>
    <d v="1899-12-30T00:00:00"/>
    <n v="0"/>
    <x v="0"/>
    <x v="0"/>
    <d v="1900-01-01T06:40:00"/>
    <n v="54.666666666744277"/>
    <d v="1899-12-30T00:00:00"/>
    <n v="0"/>
    <x v="0"/>
    <n v="-0.57083333333139308"/>
    <n v="-2.3784722222141379E-2"/>
    <x v="2"/>
    <n v="55"/>
    <n v="7.5"/>
  </r>
  <r>
    <s v="HLCUBO12511BENT9"/>
    <s v="MAERSK HOUSTON"/>
    <s v="Jawaharlal Nehru (Nhava Sheva)"/>
    <x v="0"/>
    <d v="2026-01-07T12:06:00"/>
    <d v="2026-01-07T14:00:00"/>
    <s v="HAPAG LLOYD"/>
    <s v="APM"/>
    <s v="FANU3416180"/>
    <s v="40HC"/>
    <x v="1"/>
    <x v="0"/>
    <d v="2026-01-09T16:00:00"/>
    <d v="2026-01-17T06:00:00"/>
    <m/>
    <x v="0"/>
    <m/>
    <x v="0"/>
    <x v="263"/>
    <d v="2026-01-17T06:15:00"/>
    <m/>
    <m/>
    <x v="2"/>
    <x v="0"/>
    <x v="0"/>
    <x v="0"/>
    <d v="2026-01-17T05:45:00"/>
    <x v="1"/>
    <n v="0"/>
    <x v="0"/>
    <d v="2026-01-09T16:00:00"/>
    <n v="233.64999999990687"/>
    <d v="1900-01-01T03:54:00"/>
    <n v="51.899999999965075"/>
    <s v="NO"/>
    <s v="NO"/>
    <x v="1"/>
    <d v="1900-01-06T14:00:00"/>
    <n v="182.00000000005821"/>
    <d v="1900-01-06T13:45:00"/>
    <x v="0"/>
    <s v="NO"/>
    <d v="1900-01-08T17:54:00"/>
    <n v="233.90000000002328"/>
    <d v="1899-12-30T00:00:00"/>
    <n v="0"/>
    <x v="0"/>
    <x v="0"/>
    <d v="1900-01-08T17:39:00"/>
    <n v="233.64999999990687"/>
    <d v="1899-12-30T00:00:00"/>
    <n v="0"/>
    <x v="0"/>
    <n v="0"/>
    <d v="1899-12-30T00:00:00"/>
    <x v="0"/>
    <n v="55"/>
    <n v="7.5"/>
  </r>
  <r>
    <s v="HLCUBO1251204525"/>
    <s v="MAERSK HOUSTON"/>
    <s v="Jawaharlal Nehru (Nhava Sheva)"/>
    <x v="0"/>
    <d v="2026-01-07T12:06:00"/>
    <d v="2026-01-07T14:00:00"/>
    <s v="HAPAG LLOYD"/>
    <s v="APM"/>
    <s v="TGBU5744470"/>
    <s v="40HC"/>
    <x v="1"/>
    <x v="0"/>
    <d v="2026-01-09T16:00:00"/>
    <d v="2026-01-17T08:00:00"/>
    <m/>
    <x v="0"/>
    <m/>
    <x v="0"/>
    <x v="264"/>
    <d v="2026-01-17T07:05:00"/>
    <m/>
    <m/>
    <x v="2"/>
    <x v="0"/>
    <x v="0"/>
    <x v="0"/>
    <d v="2026-01-17T06:35:00"/>
    <x v="1"/>
    <n v="0"/>
    <x v="0"/>
    <d v="2026-01-09T16:00:00"/>
    <n v="234.48333333333721"/>
    <d v="1900-01-01T03:54:00"/>
    <n v="51.899999999965075"/>
    <s v="NO"/>
    <s v="NO"/>
    <x v="1"/>
    <d v="1900-01-06T16:00:00"/>
    <n v="184.00000000011642"/>
    <d v="1900-01-06T14:35:00"/>
    <x v="0"/>
    <s v="NO"/>
    <d v="1900-01-08T19:54:00"/>
    <n v="235.90000000008149"/>
    <d v="1899-12-30T00:00:00"/>
    <n v="0"/>
    <x v="0"/>
    <x v="0"/>
    <d v="1900-01-08T18:29:00"/>
    <n v="234.48333333333721"/>
    <d v="1899-12-30T00:00:00"/>
    <n v="0"/>
    <x v="0"/>
    <n v="0"/>
    <d v="1899-12-30T00:00:00"/>
    <x v="0"/>
    <n v="55"/>
    <n v="7.5"/>
  </r>
  <r>
    <s v="HLCUNG12509SFPR7"/>
    <s v="MARIT MAERSK"/>
    <s v="Ningbo"/>
    <x v="1"/>
    <d v="2026-01-14T13:19:00"/>
    <d v="2026-01-14T14:00:00"/>
    <s v="HAPAG LLOYD"/>
    <s v="APM"/>
    <s v="TGBU6080117"/>
    <s v="40HC"/>
    <x v="0"/>
    <x v="1"/>
    <d v="2026-01-16T16:00:00"/>
    <d v="2026-01-17T08:00:00"/>
    <m/>
    <x v="0"/>
    <m/>
    <x v="0"/>
    <x v="265"/>
    <d v="2026-01-17T07:50:00"/>
    <d v="2026-01-17T08:13:00"/>
    <d v="2026-01-17T08:30:00"/>
    <x v="2"/>
    <x v="0"/>
    <x v="1"/>
    <x v="0"/>
    <d v="2026-01-17T07:39:00"/>
    <x v="1"/>
    <n v="0"/>
    <x v="0"/>
    <d v="2026-01-16T16:00:00"/>
    <n v="66.333333333372138"/>
    <d v="1900-01-01T02:41:00"/>
    <n v="50.683333333348855"/>
    <s v="NO"/>
    <s v="NO"/>
    <x v="1"/>
    <d v="1899-12-30T16:00:00"/>
    <n v="16.000000000116415"/>
    <d v="1899-12-30T15:39:00"/>
    <x v="2"/>
    <s v="SI"/>
    <d v="1900-01-01T18:41:00"/>
    <n v="66.683333333465271"/>
    <d v="1899-12-30T00:00:00"/>
    <n v="0"/>
    <x v="0"/>
    <x v="0"/>
    <d v="1900-01-01T18:20:00"/>
    <n v="66.333333333372138"/>
    <d v="1899-12-30T00:00:00"/>
    <n v="0"/>
    <x v="0"/>
    <n v="1.1805555550381541E-2"/>
    <d v="1899-12-30T00:00:42"/>
    <x v="1"/>
    <n v="55"/>
    <n v="7.5"/>
  </r>
  <r>
    <s v="ACOTEX214012026"/>
    <s v="RORO"/>
    <s v="Tanger"/>
    <x v="1"/>
    <d v="2026-01-15T16:00:00"/>
    <d v="2026-01-16T08:00:00"/>
    <s v="ONTIME"/>
    <s v="ROYAL RF"/>
    <s v="SUAU4500020"/>
    <s v="45 PLWD"/>
    <x v="1"/>
    <x v="5"/>
    <d v="2026-01-17T08:00:00"/>
    <d v="2026-01-17T08:00:00"/>
    <d v="2026-01-14T00:00:00"/>
    <x v="0"/>
    <m/>
    <x v="0"/>
    <x v="266"/>
    <d v="2026-01-17T08:35:00"/>
    <m/>
    <m/>
    <x v="2"/>
    <x v="0"/>
    <x v="2"/>
    <x v="1"/>
    <d v="2026-01-17T07:56:00"/>
    <x v="1"/>
    <n v="0"/>
    <x v="0"/>
    <d v="1900-01-02T08:00:00"/>
    <n v="39.933333333407063"/>
    <d v="1899-12-31T16:00:00"/>
    <n v="40.000000000116415"/>
    <s v="NO"/>
    <s v="YES"/>
    <x v="1"/>
    <d v="1899-12-30T00:00:00"/>
    <n v="0"/>
    <d v="1899-12-30T00:00:00"/>
    <x v="2"/>
    <s v="SI"/>
    <d v="1899-12-31T16:00:00"/>
    <n v="40.000000000116415"/>
    <d v="1899-12-30T00:00:00"/>
    <n v="0"/>
    <x v="0"/>
    <x v="0"/>
    <d v="1899-12-31T15:56:00"/>
    <n v="39.933333333407063"/>
    <d v="1900-01-02T07:56:00"/>
    <n v="79.933333333348855"/>
    <x v="1"/>
    <n v="0"/>
    <d v="1899-12-30T00:00:00"/>
    <x v="0"/>
    <n v="55"/>
    <n v="7.5"/>
  </r>
  <r>
    <n v="261443859"/>
    <s v="MARIT MAERSK"/>
    <s v="Sihanoukville"/>
    <x v="1"/>
    <d v="2026-01-14T13:19:00"/>
    <d v="2026-01-14T14:00:00"/>
    <s v="MAERSK"/>
    <s v="APM"/>
    <s v="TRLU8033986"/>
    <s v="40HC"/>
    <x v="0"/>
    <x v="1"/>
    <d v="2026-01-16T16:00:00"/>
    <d v="2026-01-17T09:00:00"/>
    <m/>
    <x v="0"/>
    <s v="TRANSPORTISTA (LM)"/>
    <x v="0"/>
    <x v="267"/>
    <d v="2026-01-17T11:10:00"/>
    <d v="2026-01-17T10:34:00"/>
    <d v="2026-01-17T11:50:00"/>
    <x v="2"/>
    <x v="0"/>
    <x v="1"/>
    <x v="0"/>
    <d v="2026-01-17T10:04:00"/>
    <x v="1"/>
    <n v="0"/>
    <x v="0"/>
    <d v="2026-01-16T16:00:00"/>
    <n v="68.750000000058208"/>
    <d v="1900-01-01T02:41:00"/>
    <n v="50.683333333348855"/>
    <s v="NO"/>
    <s v="NO"/>
    <x v="1"/>
    <d v="1899-12-30T17:00:00"/>
    <n v="17.000000000058208"/>
    <d v="1899-12-30T18:04:00"/>
    <x v="2"/>
    <s v="SI"/>
    <d v="1900-01-01T19:41:00"/>
    <n v="67.683333333407063"/>
    <d v="1899-12-30T01:04:00"/>
    <n v="1.0666666666511446"/>
    <x v="1"/>
    <x v="1"/>
    <d v="1900-01-01T20:45:00"/>
    <n v="68.750000000058208"/>
    <d v="1899-12-30T00:00:00"/>
    <n v="0"/>
    <x v="0"/>
    <n v="5.2777777775190771E-2"/>
    <d v="1899-12-30T00:03:10"/>
    <x v="1"/>
    <n v="55"/>
    <n v="7.5"/>
  </r>
  <r>
    <s v="HLCUBO1251204525"/>
    <s v="MAERSK HOUSTON"/>
    <s v="Jawaharlal Nehru (Nhava Sheva)"/>
    <x v="0"/>
    <d v="2026-01-07T12:06:00"/>
    <d v="2026-01-07T14:00:00"/>
    <s v="HAPAG LLOYD"/>
    <s v="APM"/>
    <s v="TXGU7349008"/>
    <s v="40HC"/>
    <x v="1"/>
    <x v="0"/>
    <d v="2026-01-09T16:00:00"/>
    <d v="2026-01-17T10:00:00"/>
    <m/>
    <x v="0"/>
    <m/>
    <x v="0"/>
    <x v="268"/>
    <d v="2026-01-17T09:35:00"/>
    <m/>
    <m/>
    <x v="2"/>
    <x v="0"/>
    <x v="0"/>
    <x v="0"/>
    <d v="2026-01-17T09:05:00"/>
    <x v="1"/>
    <n v="0"/>
    <x v="0"/>
    <d v="2026-01-09T16:00:00"/>
    <n v="236.98333333327901"/>
    <d v="1900-01-01T03:54:00"/>
    <n v="51.899999999965075"/>
    <s v="NO"/>
    <s v="NO"/>
    <x v="1"/>
    <d v="1900-01-06T18:00:00"/>
    <n v="186"/>
    <d v="1900-01-06T17:05:00"/>
    <x v="0"/>
    <s v="NO"/>
    <d v="1900-01-08T21:54:00"/>
    <n v="237.89999999996508"/>
    <d v="1899-12-30T00:00:00"/>
    <n v="0"/>
    <x v="0"/>
    <x v="0"/>
    <d v="1900-01-08T20:59:00"/>
    <n v="236.98333333327901"/>
    <d v="1899-12-30T00:00:00"/>
    <n v="0"/>
    <x v="0"/>
    <n v="0"/>
    <d v="1899-12-30T00:00:00"/>
    <x v="0"/>
    <n v="55"/>
    <n v="7.5"/>
  </r>
  <r>
    <s v="HLCUSHA2511AVNZ9"/>
    <s v="MARIT MAERSK"/>
    <s v="Shanghai"/>
    <x v="1"/>
    <d v="2026-01-14T13:19:00"/>
    <d v="2026-01-14T14:00:00"/>
    <s v="HAPAG LLOYD"/>
    <s v="APM"/>
    <s v="CAAU5496715"/>
    <s v="40HC"/>
    <x v="0"/>
    <x v="1"/>
    <d v="2026-01-16T16:00:00"/>
    <d v="2026-01-17T10:00:00"/>
    <m/>
    <x v="0"/>
    <m/>
    <x v="0"/>
    <x v="269"/>
    <d v="2026-01-17T12:00:00"/>
    <d v="2026-01-17T10:50:00"/>
    <d v="2026-01-17T13:00:00"/>
    <x v="2"/>
    <x v="0"/>
    <x v="1"/>
    <x v="0"/>
    <d v="2026-01-17T10:21:00"/>
    <x v="1"/>
    <n v="0"/>
    <x v="0"/>
    <d v="2026-01-16T16:00:00"/>
    <n v="69.033333333441988"/>
    <d v="1900-01-01T02:41:00"/>
    <n v="50.683333333348855"/>
    <s v="NO"/>
    <s v="NO"/>
    <x v="1"/>
    <d v="1899-12-30T18:00:00"/>
    <n v="18"/>
    <d v="1899-12-30T18:21:00"/>
    <x v="2"/>
    <s v="SI"/>
    <d v="1900-01-01T20:41:00"/>
    <n v="68.683333333348855"/>
    <d v="1899-12-30T00:21:00"/>
    <n v="0.35000000009313226"/>
    <x v="0"/>
    <x v="0"/>
    <d v="1900-01-01T21:02:00"/>
    <n v="69.033333333441988"/>
    <d v="1899-12-30T00:00:00"/>
    <n v="0"/>
    <x v="0"/>
    <n v="9.0277777773735579E-2"/>
    <d v="1899-12-30T00:05:25"/>
    <x v="1"/>
    <n v="55"/>
    <n v="7.5"/>
  </r>
  <r>
    <s v="HLCUSHA2511AVNZ9"/>
    <s v="MARIT MAERSK"/>
    <s v="Shanghai"/>
    <x v="1"/>
    <d v="2026-01-14T13:19:00"/>
    <d v="2026-01-14T14:00:00"/>
    <s v="HAPAG LLOYD"/>
    <s v="APM"/>
    <s v="HLBU3080724"/>
    <s v="40HC"/>
    <x v="0"/>
    <x v="1"/>
    <d v="2026-01-16T16:00:00"/>
    <d v="2026-01-17T11:00:00"/>
    <m/>
    <x v="0"/>
    <s v="TRANSPORTISTA (LM)"/>
    <x v="0"/>
    <x v="270"/>
    <d v="2026-01-17T13:30:00"/>
    <d v="2026-01-17T12:55:00"/>
    <d v="2026-01-17T14:30:00"/>
    <x v="2"/>
    <x v="0"/>
    <x v="1"/>
    <x v="0"/>
    <d v="2026-01-17T12:24:00"/>
    <x v="1"/>
    <n v="0"/>
    <x v="0"/>
    <d v="2026-01-16T16:00:00"/>
    <n v="71.083333333488554"/>
    <d v="1900-01-01T02:41:00"/>
    <n v="50.683333333348855"/>
    <s v="NO"/>
    <s v="NO"/>
    <x v="1"/>
    <d v="1899-12-30T19:00:00"/>
    <n v="19.000000000116415"/>
    <d v="1899-12-30T20:24:00"/>
    <x v="2"/>
    <s v="SI"/>
    <d v="1900-01-01T21:41:00"/>
    <n v="69.683333333465271"/>
    <d v="1899-12-30T01:24:00"/>
    <n v="1.4000000000232831"/>
    <x v="1"/>
    <x v="1"/>
    <d v="1900-01-01T23:05:00"/>
    <n v="71.083333333488554"/>
    <d v="1899-12-30T00:00:00"/>
    <n v="0"/>
    <x v="0"/>
    <n v="6.5972222218988463E-2"/>
    <d v="1899-12-30T00:03:57"/>
    <x v="1"/>
    <n v="55"/>
    <n v="7.5"/>
  </r>
  <r>
    <n v="261443859"/>
    <s v="MARIT MAERSK"/>
    <s v="Sihanoukville"/>
    <x v="1"/>
    <d v="2026-01-14T13:19:00"/>
    <d v="2026-01-14T14:00:00"/>
    <s v="MAERSK"/>
    <s v="APM"/>
    <s v="MRSU7196566"/>
    <s v="40HC"/>
    <x v="0"/>
    <x v="1"/>
    <d v="2026-01-16T16:00:00"/>
    <d v="2026-01-17T12:00:00"/>
    <m/>
    <x v="0"/>
    <s v="TRANSPORTISTA (LM)"/>
    <x v="0"/>
    <x v="271"/>
    <d v="2026-01-17T16:30:00"/>
    <d v="2026-01-17T15:45:00"/>
    <d v="2026-01-17T17:15:00"/>
    <x v="2"/>
    <x v="0"/>
    <x v="1"/>
    <x v="0"/>
    <d v="2026-01-17T15:15:00"/>
    <x v="1"/>
    <n v="0"/>
    <x v="0"/>
    <d v="2026-01-16T16:00:00"/>
    <n v="73.933333333348855"/>
    <d v="1900-01-01T02:41:00"/>
    <n v="50.683333333348855"/>
    <s v="NO"/>
    <s v="NO"/>
    <x v="1"/>
    <d v="1899-12-30T20:00:00"/>
    <n v="20.000000000058208"/>
    <d v="1899-12-30T23:15:00"/>
    <x v="2"/>
    <s v="SI"/>
    <d v="1900-01-01T22:41:00"/>
    <n v="70.683333333407063"/>
    <d v="1899-12-30T03:15:00"/>
    <n v="3.2499999999417923"/>
    <x v="1"/>
    <x v="1"/>
    <d v="1900-01-02T01:56:00"/>
    <n v="73.933333333348855"/>
    <d v="1899-12-30T00:00:00"/>
    <n v="0"/>
    <x v="0"/>
    <n v="6.25E-2"/>
    <d v="1899-12-30T00:03:45"/>
    <x v="1"/>
    <n v="55"/>
    <n v="7.5"/>
  </r>
  <r>
    <s v="ACOTEX114012026"/>
    <s v="RORO"/>
    <s v="Tanger"/>
    <x v="1"/>
    <d v="2026-01-15T20:00:00"/>
    <d v="2026-01-16T08:00:00"/>
    <s v="ONTIME"/>
    <s v="ROYAL RF"/>
    <s v="SUAU4500077"/>
    <s v="45 PLWD"/>
    <x v="1"/>
    <x v="5"/>
    <d v="2026-01-17T08:00:00"/>
    <d v="2026-01-17T15:15:00"/>
    <d v="2026-01-14T00:00:00"/>
    <x v="0"/>
    <m/>
    <x v="0"/>
    <x v="272"/>
    <d v="2026-01-17T15:15:00"/>
    <m/>
    <m/>
    <x v="2"/>
    <x v="0"/>
    <x v="2"/>
    <x v="1"/>
    <d v="2026-01-17T09:13:00"/>
    <x v="1"/>
    <n v="0"/>
    <x v="0"/>
    <d v="1900-01-02T08:00:00"/>
    <n v="37.21666666661622"/>
    <d v="1899-12-31T12:00:00"/>
    <n v="36"/>
    <s v="SI"/>
    <s v="YES"/>
    <x v="1"/>
    <d v="1899-12-30T07:15:00"/>
    <n v="7.2499999998835847"/>
    <d v="1899-12-30T01:13:00"/>
    <x v="2"/>
    <s v="SI"/>
    <d v="1899-12-31T19:15:00"/>
    <n v="43.249999999883585"/>
    <d v="1899-12-30T00:00:00"/>
    <n v="0"/>
    <x v="0"/>
    <x v="0"/>
    <d v="1899-12-31T13:13:00"/>
    <n v="37.21666666661622"/>
    <d v="1900-01-02T09:13:00"/>
    <n v="81.216666666674428"/>
    <x v="1"/>
    <n v="0"/>
    <d v="1899-12-30T00:00:00"/>
    <x v="0"/>
    <n v="55"/>
    <n v="7.5"/>
  </r>
  <r>
    <n v="262272574"/>
    <s v="MARIT MAERSK"/>
    <s v="Ningbo"/>
    <x v="1"/>
    <d v="2026-01-14T13:19:00"/>
    <d v="2026-01-14T14:00:00"/>
    <s v="MAERSK"/>
    <s v="APM"/>
    <s v="SEKU4623487"/>
    <s v="40HC"/>
    <x v="0"/>
    <x v="0"/>
    <d v="2026-01-16T16:00:00"/>
    <d v="2026-01-19T06:00:00"/>
    <m/>
    <x v="0"/>
    <s v="TRANSPORTISTA (LM)"/>
    <x v="0"/>
    <x v="273"/>
    <d v="2026-01-19T11:00:00"/>
    <m/>
    <m/>
    <x v="3"/>
    <x v="0"/>
    <x v="0"/>
    <x v="0"/>
    <d v="2026-01-19T10:30:00"/>
    <x v="2"/>
    <n v="0"/>
    <x v="0"/>
    <d v="2026-01-16T16:00:00"/>
    <n v="117.18333333340706"/>
    <d v="1900-01-01T02:41:00"/>
    <n v="50.683333333348855"/>
    <s v="NO"/>
    <s v="NO"/>
    <x v="1"/>
    <d v="1900-01-01T14:00:00"/>
    <n v="62.000000000058208"/>
    <d v="1900-01-01T18:30:00"/>
    <x v="3"/>
    <s v="NO"/>
    <d v="1900-01-03T16:41:00"/>
    <n v="112.68333333340706"/>
    <d v="1899-12-30T04:30:00"/>
    <n v="4.5"/>
    <x v="1"/>
    <x v="1"/>
    <d v="1900-01-03T21:11:00"/>
    <n v="117.18333333340706"/>
    <d v="1899-12-30T00:00:00"/>
    <n v="0"/>
    <x v="0"/>
    <n v="0"/>
    <d v="1899-12-30T00:00:00"/>
    <x v="0"/>
    <n v="55"/>
    <n v="7.5"/>
  </r>
  <r>
    <s v="HLCUBO1251276240"/>
    <s v="MAERSK CINCINNATI"/>
    <s v="Jawaharlal Nehru (Nhava Sheva)"/>
    <x v="0"/>
    <d v="2026-01-14T11:18:00"/>
    <d v="2026-01-14T14:00:00"/>
    <s v="HAPAG LLOYD"/>
    <s v="APM"/>
    <s v="HLXU8190423"/>
    <s v="40HC"/>
    <x v="1"/>
    <x v="0"/>
    <d v="2026-01-16T16:00:00"/>
    <d v="2026-01-19T08:00:00"/>
    <m/>
    <x v="0"/>
    <m/>
    <x v="0"/>
    <x v="274"/>
    <d v="2026-01-19T08:55:00"/>
    <m/>
    <m/>
    <x v="3"/>
    <x v="0"/>
    <x v="0"/>
    <x v="0"/>
    <d v="2026-01-19T08:25:00"/>
    <x v="2"/>
    <n v="0"/>
    <x v="0"/>
    <d v="2026-01-16T16:00:00"/>
    <n v="117.11666666669771"/>
    <d v="1900-01-01T04:42:00"/>
    <n v="52.699999999953434"/>
    <s v="NO"/>
    <s v="NO"/>
    <x v="1"/>
    <d v="1900-01-01T16:00:00"/>
    <n v="64.000000000116415"/>
    <d v="1900-01-01T16:25:00"/>
    <x v="3"/>
    <s v="NO"/>
    <d v="1900-01-03T20:42:00"/>
    <n v="116.70000000006985"/>
    <d v="1899-12-30T00:25:00"/>
    <n v="0.41666666662786156"/>
    <x v="0"/>
    <x v="0"/>
    <d v="1900-01-03T21:07:00"/>
    <n v="117.11666666669771"/>
    <d v="1899-12-30T00:00:00"/>
    <n v="0"/>
    <x v="0"/>
    <n v="0"/>
    <d v="1899-12-30T00:00:00"/>
    <x v="0"/>
    <n v="55"/>
    <n v="7.5"/>
  </r>
  <r>
    <n v="262644387"/>
    <s v="MARIT MAERSK"/>
    <s v="Ningbo"/>
    <x v="1"/>
    <d v="2026-01-14T13:19:00"/>
    <d v="2026-01-14T14:00:00"/>
    <s v="MAERSK"/>
    <s v="APM"/>
    <s v="MSKU4603414"/>
    <s v="45HC"/>
    <x v="1"/>
    <x v="1"/>
    <d v="2026-01-16T16:00:00"/>
    <d v="2026-01-19T08:00:00"/>
    <m/>
    <x v="0"/>
    <m/>
    <x v="0"/>
    <x v="275"/>
    <d v="2026-01-19T09:00:00"/>
    <m/>
    <m/>
    <x v="2"/>
    <x v="0"/>
    <x v="1"/>
    <x v="0"/>
    <d v="2026-01-18T22:56:00"/>
    <x v="2"/>
    <n v="0"/>
    <x v="0"/>
    <d v="2026-01-16T16:00:00"/>
    <n v="105.61666666675592"/>
    <d v="1900-01-01T02:41:00"/>
    <n v="50.683333333348855"/>
    <s v="NO"/>
    <s v="NO"/>
    <x v="1"/>
    <d v="1900-01-01T16:00:00"/>
    <n v="64.000000000116415"/>
    <d v="1900-01-01T06:56:00"/>
    <x v="3"/>
    <s v="NO"/>
    <d v="1900-01-03T18:41:00"/>
    <n v="114.68333333346527"/>
    <d v="1899-12-30T00:00:00"/>
    <n v="0"/>
    <x v="0"/>
    <x v="0"/>
    <d v="1900-01-03T09:37:00"/>
    <n v="105.61666666675592"/>
    <d v="1899-12-30T00:00:00"/>
    <n v="0"/>
    <x v="0"/>
    <n v="0"/>
    <d v="1899-12-30T00:00:00"/>
    <x v="3"/>
    <n v="55"/>
    <n v="7.5"/>
  </r>
  <r>
    <n v="262272574"/>
    <s v="MARIT MAERSK"/>
    <s v="Ningbo"/>
    <x v="1"/>
    <d v="2026-01-14T13:19:00"/>
    <d v="2026-01-14T14:00:00"/>
    <s v="MAERSK"/>
    <s v="APM"/>
    <s v="MRSU9061960"/>
    <s v="40HC"/>
    <x v="0"/>
    <x v="0"/>
    <d v="2026-01-16T16:00:00"/>
    <d v="2026-01-19T08:00:00"/>
    <m/>
    <x v="0"/>
    <m/>
    <x v="0"/>
    <x v="276"/>
    <d v="2026-01-19T09:00:00"/>
    <m/>
    <m/>
    <x v="3"/>
    <x v="0"/>
    <x v="0"/>
    <x v="0"/>
    <d v="2026-01-19T08:30:00"/>
    <x v="2"/>
    <n v="0"/>
    <x v="0"/>
    <d v="2026-01-16T16:00:00"/>
    <n v="115.18333333334886"/>
    <d v="1900-01-01T02:41:00"/>
    <n v="50.683333333348855"/>
    <s v="NO"/>
    <s v="NO"/>
    <x v="1"/>
    <d v="1900-01-01T16:00:00"/>
    <n v="64.000000000116415"/>
    <d v="1900-01-01T16:30:00"/>
    <x v="3"/>
    <s v="NO"/>
    <d v="1900-01-03T18:41:00"/>
    <n v="114.68333333346527"/>
    <d v="1899-12-30T00:30:00"/>
    <n v="0.49999999988358468"/>
    <x v="0"/>
    <x v="0"/>
    <d v="1900-01-03T19:11:00"/>
    <n v="115.18333333334886"/>
    <d v="1899-12-30T00:00:00"/>
    <n v="0"/>
    <x v="0"/>
    <n v="0"/>
    <d v="1899-12-30T00:00:00"/>
    <x v="0"/>
    <n v="55"/>
    <n v="7.5"/>
  </r>
  <r>
    <s v="ACOTEX115012026"/>
    <s v="RORO"/>
    <s v="Tanger"/>
    <x v="1"/>
    <d v="2026-01-17T08:00:00"/>
    <d v="2026-01-17T08:00:00"/>
    <s v="ONTIME"/>
    <s v="NEWPORT"/>
    <s v="SUAU4500082"/>
    <s v="45 PLWD"/>
    <x v="1"/>
    <x v="5"/>
    <d v="2026-01-19T08:00:00"/>
    <d v="2026-01-19T08:00:00"/>
    <d v="2026-01-15T00:00:00"/>
    <x v="0"/>
    <m/>
    <x v="0"/>
    <x v="277"/>
    <d v="2026-01-19T08:35:00"/>
    <m/>
    <m/>
    <x v="3"/>
    <x v="0"/>
    <x v="2"/>
    <x v="1"/>
    <d v="2026-01-19T02:53:00"/>
    <x v="2"/>
    <n v="0"/>
    <x v="0"/>
    <d v="1900-01-03T08:00:00"/>
    <n v="42.883333333244082"/>
    <d v="1900-01-01T00:00:00"/>
    <n v="48"/>
    <s v="NO"/>
    <s v="YES"/>
    <x v="1"/>
    <d v="1899-12-30T00:00:00"/>
    <n v="0"/>
    <d v="1899-12-30T00:00:00"/>
    <x v="2"/>
    <s v="SI"/>
    <d v="1900-01-01T00:00:00"/>
    <n v="48"/>
    <d v="1899-12-30T00:00:00"/>
    <n v="0"/>
    <x v="0"/>
    <x v="0"/>
    <d v="1899-12-31T18:53:00"/>
    <n v="42.883333333244082"/>
    <d v="1900-01-03T02:53:00"/>
    <n v="98.883333333302289"/>
    <x v="1"/>
    <n v="0"/>
    <d v="1899-12-30T00:00:00"/>
    <x v="0"/>
    <n v="55"/>
    <n v="7.5"/>
  </r>
  <r>
    <n v="262850197"/>
    <s v="MAERSK CINCINNATI"/>
    <s v="Karachi-Muhammad Bin Qasim"/>
    <x v="0"/>
    <d v="2026-01-14T11:18:00"/>
    <d v="2026-01-14T14:00:00"/>
    <s v="MAERSK"/>
    <s v="APM"/>
    <s v="TLLU5852984"/>
    <s v="40HC"/>
    <x v="0"/>
    <x v="3"/>
    <d v="2026-01-16T16:00:00"/>
    <d v="2026-01-19T09:00:00"/>
    <m/>
    <x v="0"/>
    <m/>
    <x v="0"/>
    <x v="278"/>
    <d v="2026-01-19T09:30:00"/>
    <m/>
    <m/>
    <x v="3"/>
    <x v="0"/>
    <x v="1"/>
    <x v="0"/>
    <d v="2026-01-19T09:00:00"/>
    <x v="2"/>
    <n v="0"/>
    <x v="0"/>
    <d v="2026-01-16T16:00:00"/>
    <n v="117.70000000001164"/>
    <d v="1900-01-01T04:42:00"/>
    <n v="52.699999999953434"/>
    <s v="NO"/>
    <s v="NO"/>
    <x v="1"/>
    <d v="1900-01-01T17:00:00"/>
    <n v="65.000000000058208"/>
    <d v="1900-01-01T17:00:00"/>
    <x v="3"/>
    <s v="NO"/>
    <d v="1900-01-03T21:42:00"/>
    <n v="117.70000000001164"/>
    <d v="1899-12-30T00:00:00"/>
    <n v="0"/>
    <x v="0"/>
    <x v="0"/>
    <d v="1900-01-03T21:42:00"/>
    <n v="117.70000000001164"/>
    <d v="1899-12-30T00:00:00"/>
    <n v="0"/>
    <x v="0"/>
    <n v="0"/>
    <d v="1899-12-30T00:00:00"/>
    <x v="0"/>
    <n v="55"/>
    <n v="7.5"/>
  </r>
  <r>
    <s v="HLCUBO1251276240"/>
    <s v="MAERSK CINCINNATI"/>
    <s v="Jawaharlal Nehru (Nhava Sheva)"/>
    <x v="0"/>
    <d v="2026-01-14T11:18:00"/>
    <d v="2026-01-14T14:00:00"/>
    <s v="HAPAG LLOYD"/>
    <s v="APM"/>
    <s v="TGBU6169251"/>
    <s v="40HC"/>
    <x v="1"/>
    <x v="3"/>
    <d v="2026-01-16T16:00:00"/>
    <d v="2026-01-19T09:00:00"/>
    <m/>
    <x v="0"/>
    <m/>
    <x v="0"/>
    <x v="279"/>
    <d v="2026-01-19T09:20:00"/>
    <m/>
    <m/>
    <x v="3"/>
    <x v="0"/>
    <x v="1"/>
    <x v="0"/>
    <d v="2026-01-19T09:10:00"/>
    <x v="2"/>
    <n v="0"/>
    <x v="0"/>
    <d v="2026-01-16T16:00:00"/>
    <n v="117.86666666669771"/>
    <d v="1900-01-01T04:42:00"/>
    <n v="52.699999999953434"/>
    <s v="NO"/>
    <s v="NO"/>
    <x v="1"/>
    <d v="1900-01-01T17:00:00"/>
    <n v="65.000000000058208"/>
    <d v="1900-01-01T17:10:00"/>
    <x v="3"/>
    <s v="NO"/>
    <d v="1900-01-03T21:42:00"/>
    <n v="117.70000000001164"/>
    <d v="1899-12-30T00:10:00"/>
    <n v="0.16666666668606922"/>
    <x v="0"/>
    <x v="0"/>
    <d v="1900-01-03T21:52:00"/>
    <n v="117.86666666669771"/>
    <d v="1899-12-30T00:00:00"/>
    <n v="0"/>
    <x v="0"/>
    <n v="0"/>
    <d v="1899-12-30T00:00:00"/>
    <x v="0"/>
    <n v="55"/>
    <n v="7.5"/>
  </r>
  <r>
    <n v="262080330"/>
    <s v="AXEL MAERSK"/>
    <s v="Qingdao"/>
    <x v="0"/>
    <d v="2026-01-11T00:39:00"/>
    <d v="2026-01-11T02:00:00"/>
    <s v="MAERSK"/>
    <s v="APM"/>
    <s v="MRSU7511288"/>
    <s v="40HC"/>
    <x v="1"/>
    <x v="0"/>
    <d v="2026-01-12T16:00:00"/>
    <d v="2026-01-19T10:00:00"/>
    <m/>
    <x v="0"/>
    <m/>
    <x v="0"/>
    <x v="280"/>
    <d v="2026-01-19T10:00:00"/>
    <m/>
    <m/>
    <x v="3"/>
    <x v="0"/>
    <x v="0"/>
    <x v="0"/>
    <d v="2026-01-19T09:30:00"/>
    <x v="2"/>
    <n v="0"/>
    <x v="0"/>
    <d v="2026-01-12T16:00:00"/>
    <n v="200.8499999998603"/>
    <d v="1899-12-31T15:21:00"/>
    <n v="39.349999999918509"/>
    <s v="NO"/>
    <s v="YES"/>
    <x v="1"/>
    <d v="1900-01-05T18:00:00"/>
    <n v="162"/>
    <d v="1900-01-05T17:30:00"/>
    <x v="0"/>
    <s v="NO"/>
    <d v="1900-01-07T09:21:00"/>
    <n v="201.34999999991851"/>
    <d v="1899-12-30T00:00:00"/>
    <n v="0"/>
    <x v="0"/>
    <x v="0"/>
    <d v="1900-01-07T08:51:00"/>
    <n v="200.8499999998603"/>
    <d v="1899-12-30T00:00:00"/>
    <n v="0"/>
    <x v="0"/>
    <n v="0"/>
    <d v="1899-12-30T00:00:00"/>
    <x v="0"/>
    <n v="55"/>
    <n v="7.5"/>
  </r>
  <r>
    <n v="262272574"/>
    <s v="MARIT MAERSK"/>
    <s v="Ningbo"/>
    <x v="1"/>
    <d v="2026-01-14T13:19:00"/>
    <d v="2026-01-14T14:00:00"/>
    <s v="MAERSK"/>
    <s v="APM"/>
    <s v="MRSU6875048"/>
    <s v="40HC"/>
    <x v="0"/>
    <x v="0"/>
    <d v="2026-01-16T16:00:00"/>
    <d v="2026-01-19T10:00:00"/>
    <m/>
    <x v="0"/>
    <s v="TRANSPORTISTA (LM)"/>
    <x v="0"/>
    <x v="281"/>
    <d v="2026-01-19T14:30:00"/>
    <m/>
    <m/>
    <x v="3"/>
    <x v="0"/>
    <x v="0"/>
    <x v="0"/>
    <d v="2026-01-19T14:00:00"/>
    <x v="2"/>
    <n v="0"/>
    <x v="0"/>
    <d v="2026-01-16T16:00:00"/>
    <n v="120.68333333329065"/>
    <d v="1900-01-01T02:41:00"/>
    <n v="50.683333333348855"/>
    <s v="NO"/>
    <s v="NO"/>
    <x v="1"/>
    <d v="1900-01-01T18:00:00"/>
    <n v="66"/>
    <d v="1900-01-01T22:00:00"/>
    <x v="3"/>
    <s v="NO"/>
    <d v="1900-01-03T20:41:00"/>
    <n v="116.68333333334886"/>
    <d v="1899-12-30T04:00:00"/>
    <n v="3.9999999999417923"/>
    <x v="1"/>
    <x v="1"/>
    <d v="1900-01-04T00:41:00"/>
    <n v="120.68333333329065"/>
    <d v="1899-12-30T00:00:00"/>
    <n v="0"/>
    <x v="0"/>
    <n v="0"/>
    <d v="1899-12-30T00:00:00"/>
    <x v="0"/>
    <n v="55"/>
    <n v="7.5"/>
  </r>
  <r>
    <n v="262080330"/>
    <s v="AXEL MAERSK"/>
    <s v="Qingdao"/>
    <x v="0"/>
    <d v="2026-01-11T00:39:00"/>
    <d v="2026-01-11T02:00:00"/>
    <s v="MAERSK"/>
    <s v="APM"/>
    <s v="MRKU3377326"/>
    <s v="40HC"/>
    <x v="1"/>
    <x v="0"/>
    <d v="2026-01-12T16:00:00"/>
    <d v="2026-01-19T11:00:00"/>
    <m/>
    <x v="0"/>
    <s v="OTRO(Retraso entrega anterior)"/>
    <x v="0"/>
    <x v="282"/>
    <d v="2026-01-19T12:30:00"/>
    <m/>
    <m/>
    <x v="3"/>
    <x v="0"/>
    <x v="0"/>
    <x v="0"/>
    <d v="2026-01-19T12:00:00"/>
    <x v="2"/>
    <n v="0"/>
    <x v="0"/>
    <d v="2026-01-12T16:00:00"/>
    <n v="203.34999999997672"/>
    <d v="1899-12-31T15:21:00"/>
    <n v="39.349999999918509"/>
    <s v="NO"/>
    <s v="YES"/>
    <x v="1"/>
    <d v="1900-01-05T19:00:00"/>
    <n v="163.00000000011642"/>
    <d v="1900-01-05T20:00:00"/>
    <x v="0"/>
    <s v="NO"/>
    <d v="1900-01-07T10:21:00"/>
    <n v="202.35000000003492"/>
    <d v="1899-12-30T01:00:00"/>
    <n v="0.99999999994179234"/>
    <x v="1"/>
    <x v="0"/>
    <d v="1900-01-07T11:21:00"/>
    <n v="203.34999999997672"/>
    <d v="1899-12-30T00:00:00"/>
    <n v="0"/>
    <x v="0"/>
    <n v="0"/>
    <d v="1899-12-30T00:00:00"/>
    <x v="0"/>
    <n v="55"/>
    <n v="7.5"/>
  </r>
  <r>
    <n v="262223231"/>
    <s v="AXEL MAERSK"/>
    <s v="Yantian"/>
    <x v="0"/>
    <d v="2026-01-11T00:39:00"/>
    <d v="2026-01-11T02:00:00"/>
    <s v="MAERSK"/>
    <s v="APM"/>
    <s v="MRKU0401100"/>
    <n v="40"/>
    <x v="1"/>
    <x v="0"/>
    <d v="2026-01-12T16:00:00"/>
    <d v="2026-01-19T11:00:00"/>
    <m/>
    <x v="0"/>
    <s v="OTRO(Retraso entrega anterior)"/>
    <x v="0"/>
    <x v="283"/>
    <d v="2026-01-19T13:30:00"/>
    <m/>
    <m/>
    <x v="3"/>
    <x v="0"/>
    <x v="0"/>
    <x v="0"/>
    <d v="2026-01-19T13:00:00"/>
    <x v="2"/>
    <n v="0"/>
    <x v="0"/>
    <d v="2026-01-12T16:00:00"/>
    <n v="204.34999999991851"/>
    <d v="1899-12-31T15:21:00"/>
    <n v="39.349999999918509"/>
    <s v="NO"/>
    <s v="YES"/>
    <x v="1"/>
    <d v="1900-01-05T19:00:00"/>
    <n v="163.00000000011642"/>
    <d v="1900-01-05T21:00:00"/>
    <x v="0"/>
    <s v="NO"/>
    <d v="1900-01-07T10:21:00"/>
    <n v="202.35000000003492"/>
    <d v="1899-12-30T02:00:00"/>
    <n v="1.9999999998835847"/>
    <x v="1"/>
    <x v="1"/>
    <d v="1900-01-07T12:21:00"/>
    <n v="204.34999999991851"/>
    <d v="1899-12-30T00:00:00"/>
    <n v="0"/>
    <x v="0"/>
    <n v="0"/>
    <d v="1899-12-30T00:00:00"/>
    <x v="0"/>
    <n v="55"/>
    <n v="7.5"/>
  </r>
  <r>
    <n v="262272574"/>
    <s v="MARIT MAERSK"/>
    <s v="Ningbo"/>
    <x v="1"/>
    <d v="2026-01-14T13:19:00"/>
    <d v="2026-01-14T14:00:00"/>
    <s v="MAERSK"/>
    <s v="APM"/>
    <s v="SUDU8637123"/>
    <s v="40HC"/>
    <x v="0"/>
    <x v="0"/>
    <d v="2026-01-16T16:00:00"/>
    <d v="2026-01-19T12:00:00"/>
    <m/>
    <x v="0"/>
    <s v="OTRO(Retraso entrega anterior)"/>
    <x v="0"/>
    <x v="284"/>
    <d v="2026-01-19T15:40:00"/>
    <m/>
    <m/>
    <x v="3"/>
    <x v="0"/>
    <x v="0"/>
    <x v="0"/>
    <d v="2026-01-19T15:10:00"/>
    <x v="2"/>
    <n v="0"/>
    <x v="0"/>
    <d v="2026-01-16T16:00:00"/>
    <n v="121.85000000009313"/>
    <d v="1900-01-01T02:41:00"/>
    <n v="50.683333333348855"/>
    <s v="NO"/>
    <s v="NO"/>
    <x v="1"/>
    <d v="1900-01-01T20:00:00"/>
    <n v="68.000000000058208"/>
    <d v="1900-01-01T23:10:00"/>
    <x v="3"/>
    <s v="NO"/>
    <d v="1900-01-03T22:41:00"/>
    <n v="118.68333333340706"/>
    <d v="1899-12-30T03:10:00"/>
    <n v="3.1666666666860692"/>
    <x v="1"/>
    <x v="1"/>
    <d v="1900-01-04T01:51:00"/>
    <n v="121.85000000009313"/>
    <d v="1899-12-30T00:00:00"/>
    <n v="0"/>
    <x v="0"/>
    <n v="0"/>
    <d v="1899-12-30T00:00:00"/>
    <x v="0"/>
    <n v="55"/>
    <n v="7.5"/>
  </r>
  <r>
    <s v="HLCUSZX2510CPUA4"/>
    <s v="EVELYN MAERSK"/>
    <s v="Yantian"/>
    <x v="0"/>
    <d v="2026-01-03T17:03:00"/>
    <d v="2026-01-03T20:00:00"/>
    <s v="HAPAG LLOYD"/>
    <s v="APM"/>
    <s v="HLBU1999698"/>
    <s v="40HC"/>
    <x v="1"/>
    <x v="0"/>
    <d v="2026-01-14T14:00:00"/>
    <d v="2026-01-19T14:00:00"/>
    <m/>
    <x v="0"/>
    <m/>
    <x v="0"/>
    <x v="285"/>
    <d v="2026-01-16T14:50:00"/>
    <m/>
    <m/>
    <x v="2"/>
    <x v="0"/>
    <x v="0"/>
    <x v="0"/>
    <d v="2026-01-16T14:20:00"/>
    <x v="0"/>
    <n v="0"/>
    <x v="0"/>
    <d v="2026-01-14T14:00:00"/>
    <n v="309.28333333320916"/>
    <d v="1900-01-09T20:57:00"/>
    <n v="260.95000000001164"/>
    <s v="NO"/>
    <s v="NO"/>
    <x v="0"/>
    <d v="1900-01-04T00:00:00"/>
    <n v="120"/>
    <d v="1900-01-01T00:20:00"/>
    <x v="3"/>
    <s v="NO"/>
    <d v="1900-01-14T20:57:00"/>
    <n v="380.95000000001164"/>
    <d v="1899-12-30T00:00:00"/>
    <n v="0"/>
    <x v="0"/>
    <x v="0"/>
    <d v="1900-01-11T21:17:00"/>
    <n v="309.28333333320916"/>
    <d v="1899-12-30T00:00:00"/>
    <n v="0"/>
    <x v="0"/>
    <n v="0"/>
    <d v="1899-12-30T00:00:00"/>
    <x v="0"/>
    <n v="55"/>
    <n v="7.5"/>
  </r>
  <r>
    <n v="262272661"/>
    <s v="MARIT MAERSK"/>
    <s v="Ningbo"/>
    <x v="1"/>
    <d v="2026-01-14T13:19:00"/>
    <d v="2026-01-14T14:00:00"/>
    <s v="MAERSK"/>
    <s v="APM"/>
    <s v="GAOU7786802"/>
    <s v="40HC"/>
    <x v="0"/>
    <x v="0"/>
    <d v="2026-01-16T16:00:00"/>
    <d v="2026-01-19T14:00:00"/>
    <m/>
    <x v="0"/>
    <m/>
    <x v="0"/>
    <x v="286"/>
    <d v="2026-01-19T14:55:00"/>
    <m/>
    <m/>
    <x v="3"/>
    <x v="0"/>
    <x v="0"/>
    <x v="0"/>
    <d v="2026-01-19T14:25:00"/>
    <x v="2"/>
    <n v="0"/>
    <x v="0"/>
    <d v="2026-01-16T16:00:00"/>
    <n v="121.10000000009313"/>
    <d v="1900-01-01T02:41:00"/>
    <n v="50.683333333348855"/>
    <s v="NO"/>
    <s v="NO"/>
    <x v="1"/>
    <d v="1900-01-01T22:00:00"/>
    <n v="70.000000000116415"/>
    <d v="1900-01-01T22:25:00"/>
    <x v="3"/>
    <s v="NO"/>
    <d v="1900-01-04T00:41:00"/>
    <n v="120.68333333346527"/>
    <d v="1899-12-30T00:25:00"/>
    <n v="0.41666666662786156"/>
    <x v="0"/>
    <x v="0"/>
    <d v="1900-01-04T01:06:00"/>
    <n v="121.10000000009313"/>
    <d v="1899-12-30T00:00:00"/>
    <n v="0"/>
    <x v="0"/>
    <n v="0"/>
    <d v="1899-12-30T00:00:00"/>
    <x v="0"/>
    <n v="55"/>
    <n v="7.5"/>
  </r>
  <r>
    <n v="262134765"/>
    <s v="MAERSK CINCINNATI"/>
    <s v="Karachi-Muhammad Bin Qasim"/>
    <x v="0"/>
    <d v="2026-01-14T11:18:00"/>
    <d v="2026-01-14T14:00:00"/>
    <s v="MAERSK"/>
    <s v="APM"/>
    <s v="MRKU5206493"/>
    <s v="40HC"/>
    <x v="0"/>
    <x v="3"/>
    <d v="2026-01-16T16:00:00"/>
    <d v="2026-01-19T15:00:00"/>
    <m/>
    <x v="0"/>
    <s v="TRANSPORTISTA (LM)"/>
    <x v="0"/>
    <x v="287"/>
    <d v="2026-01-19T15:50:00"/>
    <m/>
    <m/>
    <x v="3"/>
    <x v="0"/>
    <x v="1"/>
    <x v="0"/>
    <d v="2026-01-19T15:30:00"/>
    <x v="2"/>
    <n v="0"/>
    <x v="0"/>
    <d v="2026-01-16T16:00:00"/>
    <n v="124.20000000006985"/>
    <d v="1900-01-01T04:42:00"/>
    <n v="52.699999999953434"/>
    <s v="NO"/>
    <s v="NO"/>
    <x v="1"/>
    <d v="1900-01-01T23:00:00"/>
    <n v="71.000000000058208"/>
    <d v="1900-01-01T23:30:00"/>
    <x v="3"/>
    <s v="NO"/>
    <d v="1900-01-04T03:42:00"/>
    <n v="123.70000000001164"/>
    <d v="1899-12-30T00:30:00"/>
    <n v="0.50000000005820766"/>
    <x v="1"/>
    <x v="0"/>
    <d v="1900-01-04T04:12:00"/>
    <n v="124.20000000006985"/>
    <d v="1899-12-30T00:00:00"/>
    <n v="0"/>
    <x v="0"/>
    <n v="0"/>
    <d v="1899-12-30T00:00:00"/>
    <x v="0"/>
    <n v="55"/>
    <n v="7.5"/>
  </r>
  <r>
    <n v="262133613"/>
    <s v="MAERSK CINCINNATI"/>
    <s v="Karachi-Muhammad Bin Qasim"/>
    <x v="0"/>
    <d v="2026-01-14T11:18:00"/>
    <d v="2026-01-14T14:00:00"/>
    <s v="MAERSK"/>
    <s v="APM"/>
    <s v="MAEU9177490"/>
    <s v="45HC"/>
    <x v="0"/>
    <x v="3"/>
    <d v="2026-01-16T16:00:00"/>
    <d v="2026-01-19T15:00:00"/>
    <m/>
    <x v="0"/>
    <s v="TRANSPORTISTA (LM)"/>
    <x v="0"/>
    <x v="288"/>
    <d v="2026-01-19T16:05:00"/>
    <m/>
    <m/>
    <x v="3"/>
    <x v="0"/>
    <x v="1"/>
    <x v="0"/>
    <d v="2026-01-19T15:33:00"/>
    <x v="2"/>
    <n v="0"/>
    <x v="0"/>
    <d v="2026-01-16T16:00:00"/>
    <n v="124.25000000005821"/>
    <d v="1900-01-01T04:42:00"/>
    <n v="52.699999999953434"/>
    <s v="NO"/>
    <s v="NO"/>
    <x v="1"/>
    <d v="1900-01-01T23:00:00"/>
    <n v="71.000000000058208"/>
    <d v="1900-01-01T23:33:00"/>
    <x v="3"/>
    <s v="NO"/>
    <d v="1900-01-04T03:42:00"/>
    <n v="123.70000000001164"/>
    <d v="1899-12-30T00:33:00"/>
    <n v="0.55000000004656613"/>
    <x v="1"/>
    <x v="0"/>
    <d v="1900-01-04T04:15:00"/>
    <n v="124.25000000005821"/>
    <d v="1899-12-30T00:00:00"/>
    <n v="0"/>
    <x v="0"/>
    <n v="0"/>
    <d v="1899-12-30T00:00:00"/>
    <x v="0"/>
    <n v="55"/>
    <n v="7.5"/>
  </r>
  <r>
    <n v="262272661"/>
    <s v="MARIT MAERSK"/>
    <s v="Ningbo"/>
    <x v="1"/>
    <d v="2026-01-14T13:19:00"/>
    <d v="2026-01-14T14:00:00"/>
    <s v="MAERSK"/>
    <s v="APM"/>
    <s v="TLLU5884805"/>
    <s v="40HC"/>
    <x v="0"/>
    <x v="0"/>
    <d v="2026-01-16T16:00:00"/>
    <d v="2026-01-19T16:00:00"/>
    <m/>
    <x v="0"/>
    <m/>
    <x v="0"/>
    <x v="287"/>
    <d v="2026-01-19T16:00:00"/>
    <m/>
    <m/>
    <x v="3"/>
    <x v="0"/>
    <x v="0"/>
    <x v="0"/>
    <d v="2026-01-19T15:30:00"/>
    <x v="2"/>
    <n v="0"/>
    <x v="0"/>
    <d v="2026-01-16T16:00:00"/>
    <n v="122.18333333329065"/>
    <d v="1900-01-01T02:41:00"/>
    <n v="50.683333333348855"/>
    <s v="NO"/>
    <s v="NO"/>
    <x v="1"/>
    <d v="1900-01-02T00:00:00"/>
    <n v="72"/>
    <d v="1900-01-01T23:30:00"/>
    <x v="3"/>
    <s v="NO"/>
    <d v="1900-01-04T02:41:00"/>
    <n v="122.68333333334886"/>
    <d v="1899-12-30T00:00:00"/>
    <n v="0"/>
    <x v="0"/>
    <x v="0"/>
    <d v="1900-01-04T02:11:00"/>
    <n v="122.18333333329065"/>
    <d v="1899-12-30T00:00:00"/>
    <n v="0"/>
    <x v="0"/>
    <n v="0"/>
    <d v="1899-12-30T00:00:00"/>
    <x v="0"/>
    <n v="55"/>
    <n v="7.5"/>
  </r>
  <r>
    <s v="HLCUBO12511AWCY0"/>
    <s v="MAERSK HOUSTON"/>
    <s v="Jawaharlal Nehru (Nhava Sheva)"/>
    <x v="0"/>
    <d v="2026-01-07T12:06:00"/>
    <d v="2026-01-07T14:00:00"/>
    <s v="HAPAG LLOYD"/>
    <s v="APM"/>
    <s v="HAMU4067706"/>
    <s v="40HC"/>
    <x v="1"/>
    <x v="0"/>
    <d v="2026-01-09T16:00:00"/>
    <d v="2026-01-20T06:00:00"/>
    <m/>
    <x v="0"/>
    <m/>
    <x v="0"/>
    <x v="289"/>
    <d v="2026-01-20T06:40:00"/>
    <m/>
    <m/>
    <x v="3"/>
    <x v="0"/>
    <x v="0"/>
    <x v="0"/>
    <d v="2026-01-20T06:10:00"/>
    <x v="6"/>
    <n v="0"/>
    <x v="0"/>
    <d v="2026-01-09T16:00:00"/>
    <n v="306.06666666670935"/>
    <d v="1900-01-01T03:54:00"/>
    <n v="51.899999999965075"/>
    <s v="NO"/>
    <s v="NO"/>
    <x v="1"/>
    <d v="1900-01-09T14:00:00"/>
    <n v="254.00000000005821"/>
    <d v="1900-01-09T14:10:00"/>
    <x v="0"/>
    <s v="NO"/>
    <d v="1900-01-11T17:54:00"/>
    <n v="305.90000000002328"/>
    <d v="1899-12-30T00:10:00"/>
    <n v="0.16666666668606922"/>
    <x v="0"/>
    <x v="0"/>
    <d v="1900-01-11T18:04:00"/>
    <n v="306.06666666670935"/>
    <d v="1899-12-30T00:00:00"/>
    <n v="0"/>
    <x v="0"/>
    <n v="0"/>
    <d v="1899-12-30T00:00:00"/>
    <x v="0"/>
    <n v="55"/>
    <n v="7.5"/>
  </r>
  <r>
    <s v="HLCUBO1251223760"/>
    <s v="MAERSK CINCINNATI"/>
    <s v="Jawaharlal Nehru (Nhava Sheva)"/>
    <x v="0"/>
    <d v="2026-01-14T11:18:00"/>
    <d v="2026-01-14T14:00:00"/>
    <s v="HAPAG LLOYD"/>
    <s v="APM"/>
    <s v="HLXU5404856"/>
    <n v="40"/>
    <x v="1"/>
    <x v="0"/>
    <d v="2026-01-16T16:00:00"/>
    <d v="2026-01-20T06:00:00"/>
    <m/>
    <x v="0"/>
    <m/>
    <x v="0"/>
    <x v="290"/>
    <d v="2026-01-19T20:05:00"/>
    <m/>
    <m/>
    <x v="3"/>
    <x v="0"/>
    <x v="0"/>
    <x v="0"/>
    <d v="2026-01-19T19:35:00"/>
    <x v="2"/>
    <n v="0"/>
    <x v="0"/>
    <d v="2026-01-16T16:00:00"/>
    <n v="128.28333333326736"/>
    <d v="1900-01-01T04:42:00"/>
    <n v="52.699999999953434"/>
    <s v="NO"/>
    <s v="NO"/>
    <x v="1"/>
    <d v="1900-01-02T14:00:00"/>
    <n v="86.000000000058208"/>
    <d v="1900-01-02T03:35:00"/>
    <x v="0"/>
    <s v="NO"/>
    <d v="1900-01-04T18:42:00"/>
    <n v="138.70000000001164"/>
    <d v="1899-12-30T00:00:00"/>
    <n v="0"/>
    <x v="0"/>
    <x v="0"/>
    <d v="1900-01-04T08:17:00"/>
    <n v="128.28333333326736"/>
    <d v="1899-12-30T00:00:00"/>
    <n v="0"/>
    <x v="0"/>
    <n v="0"/>
    <d v="1899-12-30T00:00:00"/>
    <x v="0"/>
    <n v="55"/>
    <n v="7.5"/>
  </r>
  <r>
    <n v="262272574"/>
    <s v="MARIT MAERSK"/>
    <s v="Ningbo"/>
    <x v="1"/>
    <d v="2026-01-14T13:19:00"/>
    <d v="2026-01-14T14:00:00"/>
    <s v="MAERSK"/>
    <s v="APM"/>
    <s v="MSKU1657741"/>
    <s v="40HC"/>
    <x v="0"/>
    <x v="0"/>
    <d v="2026-01-16T16:00:00"/>
    <d v="2026-01-20T06:00:00"/>
    <m/>
    <x v="0"/>
    <m/>
    <x v="0"/>
    <x v="289"/>
    <d v="2026-01-20T06:40:00"/>
    <m/>
    <m/>
    <x v="3"/>
    <x v="0"/>
    <x v="0"/>
    <x v="0"/>
    <d v="2026-01-20T06:10:00"/>
    <x v="6"/>
    <n v="0"/>
    <x v="0"/>
    <d v="2026-01-16T16:00:00"/>
    <n v="136.85000000009313"/>
    <d v="1900-01-01T02:41:00"/>
    <n v="50.683333333348855"/>
    <s v="NO"/>
    <s v="NO"/>
    <x v="1"/>
    <d v="1900-01-02T14:00:00"/>
    <n v="86.000000000058208"/>
    <d v="1900-01-02T14:10:00"/>
    <x v="0"/>
    <s v="NO"/>
    <d v="1900-01-04T16:41:00"/>
    <n v="136.68333333340706"/>
    <d v="1899-12-30T00:10:00"/>
    <n v="0.16666666668606922"/>
    <x v="0"/>
    <x v="0"/>
    <d v="1900-01-04T16:51:00"/>
    <n v="136.85000000009313"/>
    <d v="1899-12-30T00:00:00"/>
    <n v="0"/>
    <x v="0"/>
    <n v="0"/>
    <d v="1899-12-30T00:00:00"/>
    <x v="0"/>
    <n v="55"/>
    <n v="7.5"/>
  </r>
  <r>
    <n v="262272574"/>
    <s v="MARIT MAERSK"/>
    <s v="Ningbo"/>
    <x v="1"/>
    <d v="2026-01-14T13:19:00"/>
    <d v="2026-01-14T14:00:00"/>
    <s v="MAERSK"/>
    <s v="APM"/>
    <s v="MRKU3730027"/>
    <s v="40HC"/>
    <x v="0"/>
    <x v="0"/>
    <d v="2026-01-16T16:00:00"/>
    <d v="2026-01-20T08:00:00"/>
    <m/>
    <x v="0"/>
    <m/>
    <x v="0"/>
    <x v="291"/>
    <d v="2026-01-20T08:30:00"/>
    <m/>
    <m/>
    <x v="3"/>
    <x v="0"/>
    <x v="0"/>
    <x v="0"/>
    <d v="2026-01-20T08:00:00"/>
    <x v="6"/>
    <n v="0"/>
    <x v="0"/>
    <d v="2026-01-16T16:00:00"/>
    <n v="138.68333333346527"/>
    <d v="1900-01-01T02:41:00"/>
    <n v="50.683333333348855"/>
    <s v="NO"/>
    <s v="NO"/>
    <x v="1"/>
    <d v="1900-01-02T16:00:00"/>
    <n v="88.000000000116415"/>
    <d v="1900-01-02T16:00:00"/>
    <x v="0"/>
    <s v="NO"/>
    <d v="1900-01-04T18:41:00"/>
    <n v="138.68333333346527"/>
    <d v="1899-12-30T00:00:00"/>
    <n v="0"/>
    <x v="0"/>
    <x v="0"/>
    <d v="1900-01-04T18:41:00"/>
    <n v="138.68333333346527"/>
    <d v="1899-12-30T00:00:00"/>
    <n v="0"/>
    <x v="0"/>
    <n v="0"/>
    <d v="1899-12-30T00:00:00"/>
    <x v="0"/>
    <n v="55"/>
    <n v="7.5"/>
  </r>
  <r>
    <n v="262595416"/>
    <s v="MAERSK SAN CLEMENTE"/>
    <s v="Chittagong"/>
    <x v="1"/>
    <d v="2026-01-18T19:55:00"/>
    <d v="2026-01-18T20:00:00"/>
    <s v="MAERSK"/>
    <s v="APM"/>
    <s v="SEKU6910850"/>
    <s v="40HC"/>
    <x v="0"/>
    <x v="1"/>
    <d v="2026-01-20T08:00:00"/>
    <d v="2026-01-20T08:00:00"/>
    <m/>
    <x v="0"/>
    <m/>
    <x v="0"/>
    <x v="292"/>
    <d v="2026-01-20T09:00:00"/>
    <d v="2026-01-20T09:00:00"/>
    <d v="2026-01-20T09:30:00"/>
    <x v="3"/>
    <x v="0"/>
    <x v="1"/>
    <x v="0"/>
    <d v="2026-01-20T07:59:00"/>
    <x v="6"/>
    <n v="0"/>
    <x v="0"/>
    <d v="2026-01-20T08:00:00"/>
    <n v="36.066666666709352"/>
    <d v="1899-12-31T12:05:00"/>
    <n v="36.083333333430346"/>
    <s v="NO"/>
    <s v="YES"/>
    <x v="1"/>
    <d v="1899-12-30T00:00:00"/>
    <n v="0"/>
    <d v="1899-12-30T00:00:00"/>
    <x v="2"/>
    <s v="SI"/>
    <d v="1899-12-31T12:05:00"/>
    <n v="36.083333333430346"/>
    <d v="1899-12-30T00:00:00"/>
    <n v="0"/>
    <x v="0"/>
    <x v="0"/>
    <d v="1899-12-31T12:04:00"/>
    <n v="36.066666666709352"/>
    <d v="1899-12-30T00:00:00"/>
    <n v="0"/>
    <x v="1"/>
    <n v="2.0833333335758653E-2"/>
    <d v="1899-12-30T00:01:15"/>
    <x v="1"/>
    <n v="55"/>
    <n v="7.5"/>
  </r>
  <r>
    <n v="262806184"/>
    <s v="MAERSK SAN CLEMENTE"/>
    <s v="Chittagong"/>
    <x v="1"/>
    <d v="2026-01-18T19:55:00"/>
    <d v="2026-01-18T20:00:00"/>
    <s v="MAERSK"/>
    <s v="APM"/>
    <s v="MRKU4404160"/>
    <s v="40HC"/>
    <x v="0"/>
    <x v="1"/>
    <d v="2026-01-20T08:00:00"/>
    <d v="2026-01-20T08:00:00"/>
    <m/>
    <x v="0"/>
    <s v="TRANSPORTISTA (LM)"/>
    <x v="0"/>
    <x v="293"/>
    <d v="2026-01-20T09:40:00"/>
    <d v="2026-01-20T09:55:00"/>
    <d v="2026-01-20T10:10:00"/>
    <x v="3"/>
    <x v="0"/>
    <x v="1"/>
    <x v="0"/>
    <d v="2026-01-20T09:00:00"/>
    <x v="6"/>
    <n v="0"/>
    <x v="0"/>
    <d v="2026-01-20T08:00:00"/>
    <n v="37.083333333372138"/>
    <d v="1899-12-31T12:05:00"/>
    <n v="36.083333333430346"/>
    <s v="NO"/>
    <s v="YES"/>
    <x v="1"/>
    <d v="1899-12-30T00:00:00"/>
    <n v="0"/>
    <d v="1899-12-30T01:00:00"/>
    <x v="2"/>
    <s v="SI"/>
    <d v="1899-12-31T12:05:00"/>
    <n v="36.083333333430346"/>
    <d v="1899-12-30T01:00:00"/>
    <n v="0.99999999994179234"/>
    <x v="1"/>
    <x v="0"/>
    <d v="1899-12-31T13:05:00"/>
    <n v="37.083333333372138"/>
    <d v="1899-12-30T00:00:00"/>
    <n v="0"/>
    <x v="1"/>
    <n v="1.0416666664241347E-2"/>
    <d v="1899-12-30T00:00:37"/>
    <x v="1"/>
    <n v="55"/>
    <n v="7.5"/>
  </r>
  <r>
    <s v="HLCUBO1251211947"/>
    <s v="MAERSK CINCINNATI"/>
    <s v="Jawaharlal Nehru (Nhava Sheva)"/>
    <x v="0"/>
    <d v="2026-01-14T11:18:00"/>
    <d v="2026-01-14T14:00:00"/>
    <s v="HAPAG LLOYD"/>
    <s v="APM"/>
    <s v="UACU5741106"/>
    <s v="40HC"/>
    <x v="1"/>
    <x v="0"/>
    <d v="2026-01-16T16:00:00"/>
    <d v="2026-01-20T10:00:00"/>
    <m/>
    <x v="0"/>
    <s v="OTRO(Retraso entrega anterior)"/>
    <x v="0"/>
    <x v="294"/>
    <d v="2026-01-20T13:24:00"/>
    <m/>
    <m/>
    <x v="3"/>
    <x v="0"/>
    <x v="0"/>
    <x v="0"/>
    <d v="2026-01-20T12:54:00"/>
    <x v="6"/>
    <n v="0"/>
    <x v="0"/>
    <d v="2026-01-16T16:00:00"/>
    <n v="145.59999999997672"/>
    <d v="1900-01-01T04:42:00"/>
    <n v="52.699999999953434"/>
    <s v="NO"/>
    <s v="NO"/>
    <x v="1"/>
    <d v="1900-01-02T18:00:00"/>
    <n v="90"/>
    <d v="1900-01-02T20:54:00"/>
    <x v="0"/>
    <s v="NO"/>
    <d v="1900-01-04T22:42:00"/>
    <n v="142.69999999995343"/>
    <d v="1899-12-30T02:54:00"/>
    <n v="2.9000000000232831"/>
    <x v="1"/>
    <x v="1"/>
    <d v="1900-01-05T01:36:00"/>
    <n v="145.59999999997672"/>
    <d v="1899-12-30T00:00:00"/>
    <n v="0"/>
    <x v="0"/>
    <n v="0"/>
    <d v="1899-12-30T00:00:00"/>
    <x v="0"/>
    <n v="55"/>
    <n v="7.5"/>
  </r>
  <r>
    <n v="262272574"/>
    <s v="MARIT MAERSK"/>
    <s v="Ningbo"/>
    <x v="1"/>
    <d v="2026-01-14T13:19:00"/>
    <d v="2026-01-14T14:00:00"/>
    <s v="MAERSK"/>
    <s v="APM"/>
    <s v="TGHU4661644"/>
    <n v="40"/>
    <x v="0"/>
    <x v="0"/>
    <d v="2026-01-16T16:00:00"/>
    <d v="2026-01-20T10:00:00"/>
    <m/>
    <x v="0"/>
    <s v="TRANSPORTISTA (LM)"/>
    <x v="0"/>
    <x v="295"/>
    <d v="2026-01-20T11:10:00"/>
    <m/>
    <m/>
    <x v="3"/>
    <x v="0"/>
    <x v="0"/>
    <x v="0"/>
    <d v="2026-01-20T10:40:00"/>
    <x v="6"/>
    <n v="0"/>
    <x v="0"/>
    <d v="2026-01-16T16:00:00"/>
    <n v="141.35000000009313"/>
    <d v="1900-01-01T02:41:00"/>
    <n v="50.683333333348855"/>
    <s v="NO"/>
    <s v="NO"/>
    <x v="1"/>
    <d v="1900-01-02T18:00:00"/>
    <n v="90"/>
    <d v="1900-01-02T18:40:00"/>
    <x v="0"/>
    <s v="NO"/>
    <d v="1900-01-04T20:41:00"/>
    <n v="140.68333333334886"/>
    <d v="1899-12-30T00:40:00"/>
    <n v="0.66666666674427688"/>
    <x v="1"/>
    <x v="0"/>
    <d v="1900-01-04T21:21:00"/>
    <n v="141.35000000009313"/>
    <d v="1899-12-30T00:00:00"/>
    <n v="0"/>
    <x v="0"/>
    <n v="0"/>
    <d v="1899-12-30T00:00:00"/>
    <x v="0"/>
    <n v="55"/>
    <n v="7.5"/>
  </r>
  <r>
    <n v="262595313"/>
    <s v="MAERSK SAN CLEMENTE"/>
    <s v="Chittagong"/>
    <x v="1"/>
    <d v="2026-01-18T19:55:00"/>
    <d v="2026-01-18T20:00:00"/>
    <s v="MAERSK"/>
    <s v="APM"/>
    <s v="HASU4909299"/>
    <s v="40HC"/>
    <x v="0"/>
    <x v="1"/>
    <d v="2026-01-20T08:00:00"/>
    <d v="2026-01-20T10:00:00"/>
    <m/>
    <x v="0"/>
    <m/>
    <x v="0"/>
    <x v="296"/>
    <d v="2026-01-20T10:45:00"/>
    <d v="2026-01-20T11:35:00"/>
    <d v="2026-01-20T11:10:00"/>
    <x v="3"/>
    <x v="0"/>
    <x v="1"/>
    <x v="0"/>
    <d v="2026-01-20T10:10:00"/>
    <x v="6"/>
    <n v="0"/>
    <x v="0"/>
    <d v="2026-01-20T08:00:00"/>
    <n v="38.25"/>
    <d v="1899-12-31T12:05:00"/>
    <n v="36.083333333430346"/>
    <s v="NO"/>
    <s v="YES"/>
    <x v="1"/>
    <d v="1899-12-30T02:00:00"/>
    <n v="1.9999999998835847"/>
    <d v="1899-12-30T02:10:00"/>
    <x v="2"/>
    <s v="SI"/>
    <d v="1899-12-31T14:05:00"/>
    <n v="38.083333333313931"/>
    <d v="1899-12-30T00:10:00"/>
    <n v="0.16666666668606922"/>
    <x v="0"/>
    <x v="0"/>
    <d v="1899-12-31T14:15:00"/>
    <n v="38.25"/>
    <d v="1899-12-30T00:00:00"/>
    <n v="0"/>
    <x v="1"/>
    <n v="-1.7361111109494232E-2"/>
    <n v="-7.2337962956225965E-4"/>
    <x v="2"/>
    <n v="55"/>
    <n v="7.5"/>
  </r>
  <r>
    <n v="262595508"/>
    <s v="MAERSK SAN CLEMENTE"/>
    <s v="Chittagong"/>
    <x v="1"/>
    <d v="2026-01-18T19:55:00"/>
    <d v="2026-01-18T20:00:00"/>
    <s v="MAERSK"/>
    <s v="APM"/>
    <s v="MRKU6097930"/>
    <s v="40HC"/>
    <x v="0"/>
    <x v="1"/>
    <d v="2026-01-20T08:00:00"/>
    <d v="2026-01-20T10:00:00"/>
    <m/>
    <x v="0"/>
    <m/>
    <x v="0"/>
    <x v="296"/>
    <d v="2026-01-20T10:50:00"/>
    <d v="2026-01-20T11:35:00"/>
    <d v="2026-01-20T11:13:00"/>
    <x v="3"/>
    <x v="0"/>
    <x v="1"/>
    <x v="0"/>
    <d v="2026-01-20T10:10:00"/>
    <x v="6"/>
    <n v="0"/>
    <x v="0"/>
    <d v="2026-01-20T08:00:00"/>
    <n v="38.25"/>
    <d v="1899-12-31T12:05:00"/>
    <n v="36.083333333430346"/>
    <s v="NO"/>
    <s v="YES"/>
    <x v="1"/>
    <d v="1899-12-30T02:00:00"/>
    <n v="1.9999999998835847"/>
    <d v="1899-12-30T02:10:00"/>
    <x v="2"/>
    <s v="SI"/>
    <d v="1899-12-31T14:05:00"/>
    <n v="38.083333333313931"/>
    <d v="1899-12-30T00:10:00"/>
    <n v="0.16666666668606922"/>
    <x v="0"/>
    <x v="0"/>
    <d v="1899-12-31T14:15:00"/>
    <n v="38.25"/>
    <d v="1899-12-30T00:00:00"/>
    <n v="0"/>
    <x v="1"/>
    <n v="-1.5277777776645962E-2"/>
    <n v="-6.3657407402691513E-4"/>
    <x v="2"/>
    <n v="55"/>
    <n v="7.5"/>
  </r>
  <r>
    <n v="262272661"/>
    <s v="MARIT MAERSK"/>
    <s v="Ningbo"/>
    <x v="1"/>
    <d v="2026-01-14T13:19:00"/>
    <d v="2026-01-14T14:00:00"/>
    <s v="MAERSK"/>
    <s v="APM"/>
    <s v="MRKU5036421"/>
    <s v="40HC"/>
    <x v="0"/>
    <x v="0"/>
    <d v="2026-01-16T16:00:00"/>
    <d v="2026-01-20T12:00:00"/>
    <m/>
    <x v="0"/>
    <s v="OTRO(Retraso entrega anterior)"/>
    <x v="0"/>
    <x v="297"/>
    <d v="2026-01-20T14:15:00"/>
    <m/>
    <m/>
    <x v="3"/>
    <x v="0"/>
    <x v="0"/>
    <x v="0"/>
    <d v="2026-01-20T13:45:00"/>
    <x v="6"/>
    <n v="0"/>
    <x v="0"/>
    <d v="2026-01-16T16:00:00"/>
    <n v="144.43333333334886"/>
    <d v="1900-01-01T02:41:00"/>
    <n v="50.683333333348855"/>
    <s v="NO"/>
    <s v="NO"/>
    <x v="1"/>
    <d v="1900-01-02T20:00:00"/>
    <n v="92.000000000058208"/>
    <d v="1900-01-02T21:45:00"/>
    <x v="0"/>
    <s v="NO"/>
    <d v="1900-01-04T22:41:00"/>
    <n v="142.68333333340706"/>
    <d v="1899-12-30T01:45:00"/>
    <n v="1.7499999999417923"/>
    <x v="1"/>
    <x v="1"/>
    <d v="1900-01-05T00:26:00"/>
    <n v="144.43333333334886"/>
    <d v="1899-12-30T00:00:00"/>
    <n v="0"/>
    <x v="0"/>
    <n v="0"/>
    <d v="1899-12-30T00:00:00"/>
    <x v="0"/>
    <n v="55"/>
    <n v="7.5"/>
  </r>
  <r>
    <s v="INDITEX170126"/>
    <s v="ROPAX"/>
    <s v="Tanger"/>
    <x v="1"/>
    <d v="2026-01-17T23:30:00"/>
    <d v="2026-01-18T12:00:00"/>
    <s v="SUARDIAZ"/>
    <s v="NEWPORT"/>
    <s v="HSAU2545036"/>
    <s v="45 PLWD"/>
    <x v="1"/>
    <x v="4"/>
    <d v="2026-01-20T12:00:00"/>
    <d v="2026-01-20T13:00:00"/>
    <d v="2026-01-17T00:00:00"/>
    <x v="2"/>
    <s v="TRANSPORTISTA (LM)"/>
    <x v="8"/>
    <x v="298"/>
    <d v="2026-01-20T15:00:00"/>
    <m/>
    <m/>
    <x v="3"/>
    <x v="0"/>
    <x v="2"/>
    <x v="2"/>
    <d v="2026-01-20T13:32:00"/>
    <x v="6"/>
    <n v="0"/>
    <x v="0"/>
    <d v="1900-01-02T12:00:00"/>
    <n v="62.033333333325572"/>
    <d v="1900-01-01T12:30:00"/>
    <n v="60.500000000058208"/>
    <s v="NO"/>
    <s v="NO"/>
    <x v="1"/>
    <d v="1899-12-30T01:00:00"/>
    <n v="0.99999999994179234"/>
    <d v="1899-12-30T01:32:00"/>
    <x v="2"/>
    <s v="SI"/>
    <d v="1900-01-01T13:30:00"/>
    <n v="61.5"/>
    <d v="1899-12-30T00:32:00"/>
    <n v="0.53333333332557231"/>
    <x v="1"/>
    <x v="0"/>
    <d v="1900-01-01T14:02:00"/>
    <n v="62.033333333325572"/>
    <d v="1900-01-02T13:32:00"/>
    <n v="85.533333333267365"/>
    <x v="0"/>
    <n v="0"/>
    <d v="1899-12-30T00:00:00"/>
    <x v="0"/>
    <n v="55"/>
    <n v="7.5"/>
  </r>
  <r>
    <n v="262080330"/>
    <s v="AXEL MAERSK"/>
    <s v="Qingdao"/>
    <x v="0"/>
    <d v="2026-01-11T00:39:00"/>
    <d v="2026-01-11T02:00:00"/>
    <s v="MAERSK"/>
    <s v="APM"/>
    <s v="TEMU0697842"/>
    <n v="20"/>
    <x v="1"/>
    <x v="0"/>
    <d v="2026-01-12T16:00:00"/>
    <d v="2026-01-20T14:00:00"/>
    <m/>
    <x v="0"/>
    <m/>
    <x v="0"/>
    <x v="299"/>
    <d v="2026-01-20T14:05:00"/>
    <m/>
    <m/>
    <x v="3"/>
    <x v="0"/>
    <x v="0"/>
    <x v="0"/>
    <d v="2026-01-20T13:35:00"/>
    <x v="6"/>
    <n v="0"/>
    <x v="0"/>
    <d v="2026-01-12T16:00:00"/>
    <n v="228.93333333323244"/>
    <d v="1899-12-31T15:21:00"/>
    <n v="39.349999999918509"/>
    <s v="NO"/>
    <s v="YES"/>
    <x v="1"/>
    <d v="1900-01-06T22:00:00"/>
    <n v="190.00000000011642"/>
    <d v="1900-01-06T21:35:00"/>
    <x v="0"/>
    <s v="NO"/>
    <d v="1900-01-08T13:21:00"/>
    <n v="229.35000000003492"/>
    <d v="1899-12-30T00:00:00"/>
    <n v="0"/>
    <x v="0"/>
    <x v="0"/>
    <d v="1900-01-08T12:56:00"/>
    <n v="228.93333333323244"/>
    <d v="1899-12-30T00:00:00"/>
    <n v="0"/>
    <x v="0"/>
    <n v="0"/>
    <d v="1899-12-30T00:00:00"/>
    <x v="0"/>
    <n v="55"/>
    <n v="7.5"/>
  </r>
  <r>
    <s v="HLCUBO1251276240"/>
    <s v="MAERSK CINCINNATI"/>
    <s v="Jawaharlal Nehru (Nhava Sheva)"/>
    <x v="0"/>
    <d v="2026-01-14T11:18:00"/>
    <d v="2026-01-14T14:00:00"/>
    <s v="HAPAG LLOYD"/>
    <s v="APM"/>
    <s v="SEGU4276418"/>
    <s v="40HC"/>
    <x v="1"/>
    <x v="0"/>
    <d v="2026-01-16T16:00:00"/>
    <d v="2026-01-20T14:00:00"/>
    <m/>
    <x v="0"/>
    <s v="OTRO(Retraso entrega anterior)"/>
    <x v="0"/>
    <x v="300"/>
    <d v="2026-01-20T15:45:00"/>
    <m/>
    <m/>
    <x v="3"/>
    <x v="0"/>
    <x v="0"/>
    <x v="0"/>
    <d v="2026-01-20T15:15:00"/>
    <x v="6"/>
    <n v="0"/>
    <x v="0"/>
    <d v="2026-01-16T16:00:00"/>
    <n v="147.94999999995343"/>
    <d v="1900-01-01T04:42:00"/>
    <n v="52.699999999953434"/>
    <s v="NO"/>
    <s v="NO"/>
    <x v="1"/>
    <d v="1900-01-02T22:00:00"/>
    <n v="94.000000000116415"/>
    <d v="1900-01-02T23:15:00"/>
    <x v="0"/>
    <s v="NO"/>
    <d v="1900-01-05T02:42:00"/>
    <n v="146.70000000006985"/>
    <d v="1899-12-30T01:15:00"/>
    <n v="1.2499999998835847"/>
    <x v="1"/>
    <x v="1"/>
    <d v="1900-01-05T03:57:00"/>
    <n v="147.94999999995343"/>
    <d v="1899-12-30T00:00:00"/>
    <n v="0"/>
    <x v="0"/>
    <n v="0"/>
    <d v="1899-12-30T00:00:00"/>
    <x v="0"/>
    <n v="55"/>
    <n v="7.5"/>
  </r>
  <r>
    <n v="262272661"/>
    <s v="MARIT MAERSK"/>
    <s v="Ningbo"/>
    <x v="1"/>
    <d v="2026-01-14T13:19:00"/>
    <d v="2026-01-14T14:00:00"/>
    <s v="MAERSK"/>
    <s v="APM"/>
    <s v="MSKU0050563"/>
    <s v="40HC"/>
    <x v="0"/>
    <x v="0"/>
    <d v="2026-01-16T16:00:00"/>
    <d v="2026-01-20T14:00:00"/>
    <m/>
    <x v="0"/>
    <m/>
    <x v="0"/>
    <x v="301"/>
    <d v="2026-01-20T14:50:00"/>
    <m/>
    <m/>
    <x v="3"/>
    <x v="0"/>
    <x v="0"/>
    <x v="0"/>
    <d v="2026-01-20T14:20:00"/>
    <x v="6"/>
    <n v="0"/>
    <x v="0"/>
    <d v="2026-01-16T16:00:00"/>
    <n v="145.01666666666279"/>
    <d v="1900-01-01T02:41:00"/>
    <n v="50.683333333348855"/>
    <s v="NO"/>
    <s v="NO"/>
    <x v="1"/>
    <d v="1900-01-02T22:00:00"/>
    <n v="94.000000000116415"/>
    <d v="1900-01-02T22:20:00"/>
    <x v="0"/>
    <s v="NO"/>
    <d v="1900-01-05T00:41:00"/>
    <n v="144.68333333346527"/>
    <d v="1899-12-30T00:20:00"/>
    <n v="0.33333333319751546"/>
    <x v="0"/>
    <x v="0"/>
    <d v="1900-01-05T01:01:00"/>
    <n v="145.01666666666279"/>
    <d v="1899-12-30T00:00:00"/>
    <n v="0"/>
    <x v="0"/>
    <n v="0"/>
    <d v="1899-12-30T00:00:00"/>
    <x v="0"/>
    <n v="55"/>
    <n v="7.5"/>
  </r>
  <r>
    <n v="262080330"/>
    <s v="AXEL MAERSK"/>
    <s v="Qingdao"/>
    <x v="0"/>
    <d v="2026-01-11T00:39:00"/>
    <d v="2026-01-11T02:00:00"/>
    <s v="MAERSK"/>
    <s v="APM"/>
    <s v="GAOU7533893"/>
    <s v="40HC"/>
    <x v="1"/>
    <x v="0"/>
    <d v="2026-01-12T16:00:00"/>
    <d v="2026-01-20T16:00:00"/>
    <m/>
    <x v="0"/>
    <m/>
    <x v="0"/>
    <x v="302"/>
    <d v="2026-01-20T15:30:00"/>
    <m/>
    <m/>
    <x v="3"/>
    <x v="0"/>
    <x v="0"/>
    <x v="0"/>
    <d v="2026-01-20T15:00:00"/>
    <x v="6"/>
    <n v="0"/>
    <x v="0"/>
    <d v="2026-01-12T16:00:00"/>
    <n v="230.34999999997672"/>
    <d v="1899-12-31T15:21:00"/>
    <n v="39.349999999918509"/>
    <s v="NO"/>
    <s v="YES"/>
    <x v="1"/>
    <d v="1900-01-07T00:00:00"/>
    <n v="192"/>
    <d v="1900-01-06T23:00:00"/>
    <x v="0"/>
    <s v="NO"/>
    <d v="1900-01-08T15:21:00"/>
    <n v="231.34999999991851"/>
    <d v="1899-12-30T00:00:00"/>
    <n v="0"/>
    <x v="0"/>
    <x v="0"/>
    <d v="1900-01-08T14:21:00"/>
    <n v="230.34999999997672"/>
    <d v="1899-12-30T00:00:00"/>
    <n v="0"/>
    <x v="0"/>
    <n v="0"/>
    <d v="1899-12-30T00:00:00"/>
    <x v="0"/>
    <n v="55"/>
    <n v="7.5"/>
  </r>
  <r>
    <n v="262595508"/>
    <s v="MAERSK SAN CLEMENTE"/>
    <s v="Chittagong"/>
    <x v="1"/>
    <d v="2026-01-18T19:55:00"/>
    <d v="2026-01-18T20:00:00"/>
    <s v="MAERSK"/>
    <s v="APM"/>
    <s v="SUDU6570057"/>
    <s v="40HC"/>
    <x v="0"/>
    <x v="1"/>
    <d v="2026-01-20T16:00:00"/>
    <d v="2026-01-20T16:00:00"/>
    <m/>
    <x v="0"/>
    <s v="TRANSPORTISTA (LM)"/>
    <x v="0"/>
    <x v="303"/>
    <d v="2026-01-20T19:30:00"/>
    <d v="2026-01-20T19:12:00"/>
    <d v="2026-01-20T20:05:00"/>
    <x v="3"/>
    <x v="0"/>
    <x v="1"/>
    <x v="0"/>
    <d v="2026-01-20T18:26:00"/>
    <x v="6"/>
    <n v="0"/>
    <x v="0"/>
    <d v="2026-01-20T16:00:00"/>
    <n v="46.516666666720994"/>
    <d v="1899-12-31T20:05:00"/>
    <n v="44.083333333313931"/>
    <s v="NO"/>
    <s v="YES"/>
    <x v="1"/>
    <d v="1899-12-30T00:00:00"/>
    <n v="0"/>
    <d v="1899-12-30T02:26:00"/>
    <x v="2"/>
    <s v="SI"/>
    <d v="1899-12-31T20:05:00"/>
    <n v="44.083333333313931"/>
    <d v="1899-12-30T02:26:00"/>
    <n v="2.433333333407063"/>
    <x v="1"/>
    <x v="1"/>
    <d v="1899-12-31T22:31:00"/>
    <n v="46.516666666720994"/>
    <d v="1899-12-30T00:00:00"/>
    <n v="0"/>
    <x v="1"/>
    <n v="3.6805555551836733E-2"/>
    <d v="1899-12-30T00:02:12"/>
    <x v="1"/>
    <n v="55"/>
    <n v="7.5"/>
  </r>
  <r>
    <n v="262595508"/>
    <s v="MAERSK SAN CLEMENTE"/>
    <s v="Chittagong"/>
    <x v="1"/>
    <d v="2026-01-18T19:55:00"/>
    <d v="2026-01-18T20:00:00"/>
    <s v="MAERSK"/>
    <s v="APM"/>
    <s v="HASU4570991"/>
    <s v="40HC"/>
    <x v="0"/>
    <x v="1"/>
    <d v="2026-01-20T16:00:00"/>
    <d v="2026-01-20T16:00:00"/>
    <m/>
    <x v="0"/>
    <m/>
    <x v="0"/>
    <x v="304"/>
    <d v="2026-01-20T14:20:00"/>
    <d v="2026-01-20T14:02:00"/>
    <d v="2026-01-20T15:00:00"/>
    <x v="3"/>
    <x v="0"/>
    <x v="1"/>
    <x v="0"/>
    <d v="2026-01-20T13:36:00"/>
    <x v="6"/>
    <n v="0"/>
    <x v="0"/>
    <d v="2026-01-20T16:00:00"/>
    <n v="41.683333333348855"/>
    <d v="1899-12-31T20:05:00"/>
    <n v="44.083333333313931"/>
    <s v="NO"/>
    <s v="YES"/>
    <x v="1"/>
    <d v="1899-12-30T00:00:00"/>
    <n v="0"/>
    <d v="1899-12-30T00:00:00"/>
    <x v="2"/>
    <s v="SI"/>
    <d v="1899-12-31T20:05:00"/>
    <n v="44.083333333313931"/>
    <d v="1899-12-30T00:00:00"/>
    <n v="0"/>
    <x v="0"/>
    <x v="0"/>
    <d v="1899-12-31T17:41:00"/>
    <n v="41.683333333348855"/>
    <d v="1899-12-30T00:00:00"/>
    <n v="0"/>
    <x v="1"/>
    <n v="4.0277777778101154E-2"/>
    <d v="1899-12-30T00:02:25"/>
    <x v="1"/>
    <n v="55"/>
    <n v="7.5"/>
  </r>
  <r>
    <s v="ACOTEX117012026"/>
    <s v="RORO"/>
    <s v="Tanger"/>
    <x v="1"/>
    <d v="2026-01-19T08:00:00"/>
    <d v="2026-01-19T08:00:00"/>
    <s v="ONTIME"/>
    <s v="NEWPORT"/>
    <s v="SUAU4500098"/>
    <s v="45 PLWD"/>
    <x v="1"/>
    <x v="6"/>
    <d v="2026-01-20T13:00:00"/>
    <d v="2026-01-20T16:00:00"/>
    <d v="2026-01-17T00:00:00"/>
    <x v="0"/>
    <m/>
    <x v="0"/>
    <x v="305"/>
    <d v="2026-01-20T15:45:00"/>
    <m/>
    <m/>
    <x v="3"/>
    <x v="0"/>
    <x v="2"/>
    <x v="1"/>
    <d v="2026-01-20T15:13:00"/>
    <x v="6"/>
    <n v="0"/>
    <x v="0"/>
    <d v="1900-01-02T13:00:00"/>
    <n v="31.21666666661622"/>
    <d v="1899-12-31T05:00:00"/>
    <n v="28.999999999883585"/>
    <s v="SI"/>
    <s v="YES"/>
    <x v="1"/>
    <d v="1899-12-30T03:00:00"/>
    <n v="3"/>
    <d v="1899-12-30T02:13:00"/>
    <x v="2"/>
    <s v="SI"/>
    <d v="1899-12-31T08:00:00"/>
    <n v="31.999999999883585"/>
    <d v="1899-12-30T00:00:00"/>
    <n v="0"/>
    <x v="0"/>
    <x v="0"/>
    <d v="1899-12-31T07:13:00"/>
    <n v="31.21666666661622"/>
    <d v="1900-01-02T15:13:00"/>
    <n v="87.216666666674428"/>
    <x v="1"/>
    <n v="0"/>
    <d v="1899-12-30T00:00:00"/>
    <x v="0"/>
    <n v="55"/>
    <n v="7.5"/>
  </r>
  <r>
    <n v="262595313"/>
    <s v="MAERSK SAN CLEMENTE"/>
    <s v="Chittagong"/>
    <x v="1"/>
    <d v="2026-01-18T19:55:00"/>
    <d v="2026-01-18T20:00:00"/>
    <s v="MAERSK"/>
    <s v="APM"/>
    <s v="MRSU3407167"/>
    <s v="40HC"/>
    <x v="0"/>
    <x v="1"/>
    <d v="2026-01-20T16:00:00"/>
    <d v="2026-01-20T18:00:00"/>
    <m/>
    <x v="0"/>
    <m/>
    <x v="0"/>
    <x v="306"/>
    <d v="2026-01-20T21:10:00"/>
    <d v="2026-01-20T18:48:00"/>
    <d v="2026-01-20T21:50:00"/>
    <x v="3"/>
    <x v="0"/>
    <x v="1"/>
    <x v="0"/>
    <d v="2026-01-20T17:37:00"/>
    <x v="6"/>
    <n v="0"/>
    <x v="0"/>
    <d v="2026-01-20T16:00:00"/>
    <n v="45.700000000011642"/>
    <d v="1899-12-31T20:05:00"/>
    <n v="44.083333333313931"/>
    <s v="NO"/>
    <s v="YES"/>
    <x v="1"/>
    <d v="1899-12-30T02:00:00"/>
    <n v="2.0000000000582077"/>
    <d v="1899-12-30T01:37:00"/>
    <x v="2"/>
    <s v="SI"/>
    <d v="1899-12-31T22:05:00"/>
    <n v="46.083333333372138"/>
    <d v="1899-12-30T00:00:00"/>
    <n v="0"/>
    <x v="0"/>
    <x v="0"/>
    <d v="1899-12-31T21:42:00"/>
    <n v="45.700000000011642"/>
    <d v="1899-12-30T00:00:00"/>
    <n v="0"/>
    <x v="1"/>
    <n v="0.12638888888614019"/>
    <d v="1899-12-30T00:07:35"/>
    <x v="1"/>
    <n v="55"/>
    <n v="7.5"/>
  </r>
  <r>
    <n v="262595416"/>
    <s v="MAERSK SAN CLEMENTE"/>
    <s v="Chittagong"/>
    <x v="1"/>
    <d v="2026-01-18T19:55:00"/>
    <d v="2026-01-18T20:00:00"/>
    <s v="MAERSK"/>
    <s v="APM"/>
    <s v="MRKU5773650"/>
    <s v="40HC"/>
    <x v="0"/>
    <x v="1"/>
    <d v="2026-01-20T16:00:00"/>
    <d v="2026-01-20T18:00:00"/>
    <m/>
    <x v="0"/>
    <m/>
    <x v="0"/>
    <x v="306"/>
    <d v="2026-01-20T18:40:00"/>
    <d v="2026-01-20T18:48:00"/>
    <d v="2026-01-20T19:15:00"/>
    <x v="3"/>
    <x v="0"/>
    <x v="1"/>
    <x v="0"/>
    <d v="2026-01-20T17:37:00"/>
    <x v="6"/>
    <n v="0"/>
    <x v="0"/>
    <d v="2026-01-20T16:00:00"/>
    <n v="45.700000000011642"/>
    <d v="1899-12-31T20:05:00"/>
    <n v="44.083333333313931"/>
    <s v="NO"/>
    <s v="YES"/>
    <x v="1"/>
    <d v="1899-12-30T02:00:00"/>
    <n v="2.0000000000582077"/>
    <d v="1899-12-30T01:37:00"/>
    <x v="2"/>
    <s v="SI"/>
    <d v="1899-12-31T22:05:00"/>
    <n v="46.083333333372138"/>
    <d v="1899-12-30T00:00:00"/>
    <n v="0"/>
    <x v="0"/>
    <x v="0"/>
    <d v="1899-12-31T21:42:00"/>
    <n v="45.700000000011642"/>
    <d v="1899-12-30T00:00:00"/>
    <n v="0"/>
    <x v="1"/>
    <n v="1.8750000002910383E-2"/>
    <d v="1899-12-30T00:01:08"/>
    <x v="1"/>
    <n v="55"/>
    <n v="7.5"/>
  </r>
  <r>
    <s v="ACOTEX217012026"/>
    <s v="RORO"/>
    <s v="Tanger"/>
    <x v="1"/>
    <d v="2026-01-19T08:00:00"/>
    <d v="2026-01-19T12:00:00"/>
    <s v="ONTIME"/>
    <s v="NEWPORT"/>
    <s v="HSAU2545102"/>
    <s v="45 PLWD"/>
    <x v="1"/>
    <x v="9"/>
    <d v="2026-01-20T18:00:00"/>
    <d v="2026-01-20T18:00:00"/>
    <d v="2026-01-17T00:00:00"/>
    <x v="0"/>
    <m/>
    <x v="0"/>
    <x v="307"/>
    <d v="2026-01-20T18:10:00"/>
    <m/>
    <m/>
    <x v="3"/>
    <x v="0"/>
    <x v="2"/>
    <x v="1"/>
    <d v="2026-01-20T17:40:00"/>
    <x v="6"/>
    <n v="0"/>
    <x v="0"/>
    <d v="1900-01-02T18:00:00"/>
    <n v="33.666666666569654"/>
    <d v="1899-12-31T10:00:00"/>
    <n v="33.999999999941792"/>
    <s v="SI"/>
    <s v="YES"/>
    <x v="1"/>
    <d v="1899-12-30T00:00:00"/>
    <n v="0"/>
    <d v="1899-12-30T00:00:00"/>
    <x v="2"/>
    <s v="SI"/>
    <d v="1899-12-31T10:00:00"/>
    <n v="33.999999999941792"/>
    <d v="1899-12-30T00:00:00"/>
    <n v="0"/>
    <x v="0"/>
    <x v="0"/>
    <d v="1899-12-31T09:40:00"/>
    <n v="33.666666666569654"/>
    <d v="1900-01-02T17:40:00"/>
    <n v="89.666666666627862"/>
    <x v="1"/>
    <n v="0"/>
    <d v="1899-12-30T00:00:00"/>
    <x v="0"/>
    <n v="55"/>
    <n v="7.5"/>
  </r>
  <r>
    <n v="262595508"/>
    <s v="MAERSK SAN CLEMENTE"/>
    <s v="Chittagong"/>
    <x v="1"/>
    <d v="2026-01-18T19:55:00"/>
    <d v="2026-01-18T20:00:00"/>
    <s v="MAERSK"/>
    <s v="APM"/>
    <s v="MRSU7286227"/>
    <s v="40HC"/>
    <x v="0"/>
    <x v="1"/>
    <d v="2026-01-20T16:00:00"/>
    <d v="2026-01-20T20:00:00"/>
    <m/>
    <x v="0"/>
    <m/>
    <x v="0"/>
    <x v="308"/>
    <d v="2026-01-20T20:25:00"/>
    <d v="2026-01-20T20:01:00"/>
    <d v="2026-01-20T21:00:00"/>
    <x v="3"/>
    <x v="0"/>
    <x v="1"/>
    <x v="0"/>
    <d v="2026-01-20T19:21:00"/>
    <x v="6"/>
    <n v="0"/>
    <x v="0"/>
    <d v="2026-01-20T16:00:00"/>
    <n v="47.433333333407063"/>
    <d v="1899-12-31T20:05:00"/>
    <n v="44.083333333313931"/>
    <s v="NO"/>
    <s v="YES"/>
    <x v="1"/>
    <d v="1899-12-30T04:00:00"/>
    <n v="4.0000000001164153"/>
    <d v="1899-12-30T03:21:00"/>
    <x v="2"/>
    <s v="SI"/>
    <d v="1900-01-01T00:05:00"/>
    <n v="48.083333333430346"/>
    <d v="1899-12-30T00:00:00"/>
    <n v="0"/>
    <x v="0"/>
    <x v="0"/>
    <d v="1899-12-31T23:26:00"/>
    <n v="47.433333333407063"/>
    <d v="1899-12-30T00:00:00"/>
    <n v="0"/>
    <x v="1"/>
    <n v="4.0972222224809229E-2"/>
    <d v="1899-12-30T00:02:28"/>
    <x v="1"/>
    <n v="55"/>
    <n v="7.5"/>
  </r>
  <r>
    <n v="261354111"/>
    <s v="EVELYN MAERSK"/>
    <s v="Qingdao"/>
    <x v="0"/>
    <d v="2026-01-03T17:03:00"/>
    <d v="2026-01-03T17:03:00"/>
    <s v="MAERSK"/>
    <s v="APM"/>
    <s v="TCKU6535675"/>
    <s v="40HC"/>
    <x v="0"/>
    <x v="0"/>
    <d v="2026-01-14T14:00:00"/>
    <d v="2026-01-21T06:00:00"/>
    <m/>
    <x v="0"/>
    <m/>
    <x v="0"/>
    <x v="309"/>
    <d v="2026-01-21T07:00:00"/>
    <m/>
    <m/>
    <x v="3"/>
    <x v="0"/>
    <x v="0"/>
    <x v="0"/>
    <d v="2026-01-21T06:30:00"/>
    <x v="4"/>
    <n v="0"/>
    <x v="0"/>
    <d v="2026-01-14T14:00:00"/>
    <n v="421.44999999983702"/>
    <d v="1900-01-09T20:57:00"/>
    <n v="260.95000000001164"/>
    <s v="NO"/>
    <s v="NO"/>
    <x v="0"/>
    <d v="1900-01-05T16:00:00"/>
    <n v="159.99999999994179"/>
    <d v="1900-01-05T16:30:00"/>
    <x v="0"/>
    <s v="NO"/>
    <d v="1900-01-16T12:57:00"/>
    <n v="420.94999999995343"/>
    <d v="1899-12-30T00:30:00"/>
    <n v="0.49999999988358468"/>
    <x v="0"/>
    <x v="0"/>
    <d v="1900-01-16T13:27:00"/>
    <n v="421.44999999983702"/>
    <d v="1899-12-30T00:00:00"/>
    <n v="0"/>
    <x v="0"/>
    <n v="0"/>
    <d v="1899-12-30T00:00:00"/>
    <x v="0"/>
    <n v="55"/>
    <n v="7.5"/>
  </r>
  <r>
    <s v="HLCUBO12511BJVW5"/>
    <s v="MAERSK CINCINNATI"/>
    <s v="Jawaharlal Nehru (Nhava Sheva)"/>
    <x v="0"/>
    <d v="2026-01-14T11:18:00"/>
    <d v="2026-01-14T14:00:00"/>
    <s v="HAPAG LLOYD"/>
    <s v="APM"/>
    <s v="TCNU3245722"/>
    <s v="40HC"/>
    <x v="1"/>
    <x v="0"/>
    <d v="2026-01-16T16:00:00"/>
    <d v="2026-01-21T06:00:00"/>
    <m/>
    <x v="0"/>
    <m/>
    <x v="0"/>
    <x v="310"/>
    <d v="2026-01-20T20:05:00"/>
    <m/>
    <m/>
    <x v="3"/>
    <x v="0"/>
    <x v="0"/>
    <x v="0"/>
    <d v="2026-01-20T19:35:00"/>
    <x v="6"/>
    <n v="0"/>
    <x v="0"/>
    <d v="2026-01-16T16:00:00"/>
    <n v="152.28333333326736"/>
    <d v="1900-01-01T04:42:00"/>
    <n v="52.699999999953434"/>
    <s v="NO"/>
    <s v="NO"/>
    <x v="1"/>
    <d v="1900-01-03T14:00:00"/>
    <n v="110.00000000005821"/>
    <d v="1900-01-03T03:35:00"/>
    <x v="0"/>
    <s v="NO"/>
    <d v="1900-01-05T18:42:00"/>
    <n v="162.70000000001164"/>
    <d v="1899-12-30T00:00:00"/>
    <n v="0"/>
    <x v="0"/>
    <x v="0"/>
    <d v="1900-01-05T08:17:00"/>
    <n v="152.28333333326736"/>
    <d v="1899-12-30T00:00:00"/>
    <n v="0"/>
    <x v="0"/>
    <n v="0"/>
    <d v="1899-12-30T00:00:00"/>
    <x v="0"/>
    <n v="55"/>
    <n v="7.5"/>
  </r>
  <r>
    <s v="HLCUBO1251204525"/>
    <s v="MAERSK HOUSTON"/>
    <s v="Jawaharlal Nehru (Nhava Sheva)"/>
    <x v="0"/>
    <d v="2026-01-07T12:06:00"/>
    <d v="2026-01-07T14:00:00"/>
    <s v="HAPAG LLOYD"/>
    <s v="APM"/>
    <s v="HAMU4456307"/>
    <s v="40HC"/>
    <x v="1"/>
    <x v="0"/>
    <d v="2026-01-09T16:00:00"/>
    <d v="2026-01-21T08:00:00"/>
    <m/>
    <x v="0"/>
    <m/>
    <x v="0"/>
    <x v="311"/>
    <d v="2026-01-21T06:10:00"/>
    <m/>
    <m/>
    <x v="3"/>
    <x v="0"/>
    <x v="0"/>
    <x v="0"/>
    <d v="2026-01-21T05:40:00"/>
    <x v="4"/>
    <n v="0"/>
    <x v="0"/>
    <d v="2026-01-09T16:00:00"/>
    <n v="329.56666666665114"/>
    <d v="1900-01-01T03:54:00"/>
    <n v="51.899999999965075"/>
    <s v="NO"/>
    <s v="NO"/>
    <x v="1"/>
    <d v="1900-01-10T16:00:00"/>
    <n v="280.00000000011642"/>
    <d v="1900-01-10T13:40:00"/>
    <x v="0"/>
    <s v="NO"/>
    <d v="1900-01-12T19:54:00"/>
    <n v="331.90000000008149"/>
    <d v="1899-12-30T00:00:00"/>
    <n v="0"/>
    <x v="0"/>
    <x v="0"/>
    <d v="1900-01-12T17:34:00"/>
    <n v="329.56666666665114"/>
    <d v="1899-12-30T00:00:00"/>
    <n v="0"/>
    <x v="0"/>
    <n v="0"/>
    <d v="1899-12-30T00:00:00"/>
    <x v="0"/>
    <n v="55"/>
    <n v="7.5"/>
  </r>
  <r>
    <n v="262595134"/>
    <s v="MAERSK SAN CLEMENTE"/>
    <s v="Chittagong"/>
    <x v="1"/>
    <d v="2026-01-18T19:55:00"/>
    <d v="2026-01-18T20:00:00"/>
    <s v="MAERSK"/>
    <s v="APM"/>
    <s v="MRSU3502729"/>
    <s v="40HC"/>
    <x v="0"/>
    <x v="1"/>
    <d v="2026-01-20T16:00:00"/>
    <d v="2026-01-21T08:00:00"/>
    <m/>
    <x v="0"/>
    <m/>
    <x v="0"/>
    <x v="312"/>
    <d v="2026-01-21T10:50:00"/>
    <d v="2026-01-21T09:18:00"/>
    <d v="2026-01-21T11:12:00"/>
    <x v="3"/>
    <x v="0"/>
    <x v="1"/>
    <x v="0"/>
    <d v="2026-01-21T07:40:00"/>
    <x v="4"/>
    <n v="0"/>
    <x v="0"/>
    <d v="2026-01-20T16:00:00"/>
    <n v="59.750000000058208"/>
    <d v="1899-12-31T20:05:00"/>
    <n v="44.083333333313931"/>
    <s v="NO"/>
    <s v="YES"/>
    <x v="1"/>
    <d v="1899-12-30T16:00:00"/>
    <n v="16.000000000116415"/>
    <d v="1899-12-30T15:40:00"/>
    <x v="2"/>
    <s v="SI"/>
    <d v="1900-01-01T12:05:00"/>
    <n v="60.083333333430346"/>
    <d v="1899-12-30T00:00:00"/>
    <n v="0"/>
    <x v="0"/>
    <x v="0"/>
    <d v="1900-01-01T11:45:00"/>
    <n v="59.750000000058208"/>
    <d v="1899-12-30T00:00:00"/>
    <n v="0"/>
    <x v="0"/>
    <n v="7.9166666670062114E-2"/>
    <d v="1899-12-30T00:04:45"/>
    <x v="1"/>
    <n v="55"/>
    <n v="7.5"/>
  </r>
  <r>
    <n v="262595313"/>
    <s v="MAERSK SAN CLEMENTE"/>
    <s v="Chittagong"/>
    <x v="1"/>
    <d v="2026-01-18T19:55:00"/>
    <d v="2026-01-18T20:00:00"/>
    <s v="MAERSK"/>
    <s v="APM"/>
    <s v="MRKU5815329"/>
    <s v="40HC"/>
    <x v="0"/>
    <x v="1"/>
    <d v="2026-01-20T16:00:00"/>
    <d v="2026-01-21T08:00:00"/>
    <m/>
    <x v="0"/>
    <m/>
    <x v="0"/>
    <x v="313"/>
    <d v="2026-01-21T12:28:00"/>
    <d v="2026-01-21T09:18:00"/>
    <d v="2026-01-21T13:05:00"/>
    <x v="3"/>
    <x v="0"/>
    <x v="1"/>
    <x v="0"/>
    <d v="2026-01-21T08:00:00"/>
    <x v="4"/>
    <n v="0"/>
    <x v="0"/>
    <d v="2026-01-20T16:00:00"/>
    <n v="60.083333333430346"/>
    <d v="1899-12-31T20:05:00"/>
    <n v="44.083333333313931"/>
    <s v="NO"/>
    <s v="YES"/>
    <x v="1"/>
    <d v="1899-12-30T16:00:00"/>
    <n v="16.000000000116415"/>
    <d v="1899-12-30T16:00:00"/>
    <x v="2"/>
    <s v="SI"/>
    <d v="1900-01-01T12:05:00"/>
    <n v="60.083333333430346"/>
    <d v="1899-12-30T00:00:00"/>
    <n v="0"/>
    <x v="0"/>
    <x v="0"/>
    <d v="1900-01-01T12:05:00"/>
    <n v="60.083333333430346"/>
    <d v="1899-12-30T00:00:00"/>
    <n v="0"/>
    <x v="0"/>
    <n v="0.15763888889341615"/>
    <d v="1899-12-30T00:09:28"/>
    <x v="1"/>
    <n v="55"/>
    <n v="7.5"/>
  </r>
  <r>
    <n v="262912784"/>
    <s v="BEIJING MAERSK"/>
    <s v="Ho Chi Minh City"/>
    <x v="0"/>
    <d v="2026-01-19T06:20:00"/>
    <d v="2026-01-19T08:00:00"/>
    <s v="MAERSK"/>
    <s v="APM"/>
    <s v="TLLU4600993"/>
    <s v="40HC"/>
    <x v="1"/>
    <x v="0"/>
    <d v="2026-01-21T08:00:00"/>
    <d v="2026-01-21T08:00:00"/>
    <m/>
    <x v="0"/>
    <m/>
    <x v="0"/>
    <x v="314"/>
    <d v="2026-01-21T08:50:00"/>
    <m/>
    <m/>
    <x v="3"/>
    <x v="0"/>
    <x v="0"/>
    <x v="0"/>
    <d v="2026-01-21T08:20:00"/>
    <x v="4"/>
    <n v="0"/>
    <x v="0"/>
    <d v="2026-01-21T08:00:00"/>
    <n v="49.999999999883585"/>
    <d v="1900-01-01T01:40:00"/>
    <n v="49.666666666686069"/>
    <s v="NO"/>
    <s v="NO"/>
    <x v="1"/>
    <d v="1899-12-30T00:00:00"/>
    <n v="0"/>
    <d v="1899-12-30T00:20:00"/>
    <x v="2"/>
    <s v="SI"/>
    <d v="1900-01-01T01:40:00"/>
    <n v="49.666666666686069"/>
    <d v="1899-12-30T00:20:00"/>
    <n v="0.33333333319751546"/>
    <x v="0"/>
    <x v="0"/>
    <d v="1900-01-01T02:00:00"/>
    <n v="49.999999999883585"/>
    <d v="1899-12-30T00:00:00"/>
    <n v="0"/>
    <x v="0"/>
    <n v="0"/>
    <d v="1899-12-30T00:00:00"/>
    <x v="0"/>
    <n v="55"/>
    <n v="7.5"/>
  </r>
  <r>
    <s v="HLCUBO12511AWCY0"/>
    <s v="MAERSK HOUSTON"/>
    <s v="Jawaharlal Nehru (Nhava Sheva)"/>
    <x v="0"/>
    <d v="2026-01-07T12:06:00"/>
    <d v="2026-01-07T14:00:00"/>
    <s v="HAPAG LLOYD"/>
    <s v="APM"/>
    <s v="HLBU1073500"/>
    <s v="40HC"/>
    <x v="1"/>
    <x v="0"/>
    <d v="2026-01-09T16:00:00"/>
    <d v="2026-01-21T10:00:00"/>
    <m/>
    <x v="0"/>
    <s v="TRANSPORTISTA (LM)"/>
    <x v="0"/>
    <x v="315"/>
    <d v="2026-01-21T11:50:00"/>
    <m/>
    <m/>
    <x v="3"/>
    <x v="0"/>
    <x v="0"/>
    <x v="0"/>
    <d v="2026-01-21T11:20:00"/>
    <x v="4"/>
    <n v="0"/>
    <x v="0"/>
    <d v="2026-01-09T16:00:00"/>
    <n v="335.23333333327901"/>
    <d v="1900-01-01T03:54:00"/>
    <n v="51.899999999965075"/>
    <s v="NO"/>
    <s v="NO"/>
    <x v="1"/>
    <d v="1900-01-10T18:00:00"/>
    <n v="282"/>
    <d v="1900-01-10T19:20:00"/>
    <x v="0"/>
    <s v="NO"/>
    <d v="1900-01-12T21:54:00"/>
    <n v="333.89999999996508"/>
    <d v="1899-12-30T01:20:00"/>
    <n v="1.3333333333139308"/>
    <x v="1"/>
    <x v="1"/>
    <d v="1900-01-12T23:14:00"/>
    <n v="335.23333333327901"/>
    <d v="1899-12-30T00:00:00"/>
    <n v="0"/>
    <x v="0"/>
    <n v="0"/>
    <d v="1899-12-30T00:00:00"/>
    <x v="0"/>
    <n v="55"/>
    <n v="7.5"/>
  </r>
  <r>
    <n v="262752150"/>
    <s v="AXEL MAERSK"/>
    <s v="Ho Chi Minh City"/>
    <x v="0"/>
    <d v="2026-01-11T00:39:00"/>
    <d v="2026-01-11T02:00:00"/>
    <s v="MAERSK"/>
    <s v="APM"/>
    <s v="MRKU8973328"/>
    <n v="20"/>
    <x v="1"/>
    <x v="0"/>
    <d v="2026-01-12T16:00:00"/>
    <d v="2026-01-21T10:00:00"/>
    <m/>
    <x v="0"/>
    <m/>
    <x v="0"/>
    <x v="316"/>
    <d v="2026-01-21T10:00:00"/>
    <m/>
    <m/>
    <x v="3"/>
    <x v="0"/>
    <x v="0"/>
    <x v="0"/>
    <d v="2026-01-21T09:30:00"/>
    <x v="4"/>
    <n v="0"/>
    <x v="0"/>
    <d v="2026-01-12T16:00:00"/>
    <n v="248.8499999998603"/>
    <d v="1899-12-31T15:21:00"/>
    <n v="39.349999999918509"/>
    <s v="NO"/>
    <s v="YES"/>
    <x v="1"/>
    <d v="1900-01-07T18:00:00"/>
    <n v="210"/>
    <d v="1900-01-07T17:30:00"/>
    <x v="0"/>
    <s v="NO"/>
    <d v="1900-01-09T09:21:00"/>
    <n v="249.34999999991851"/>
    <d v="1899-12-30T00:00:00"/>
    <n v="0"/>
    <x v="0"/>
    <x v="0"/>
    <d v="1900-01-09T08:51:00"/>
    <n v="248.8499999998603"/>
    <d v="1899-12-30T00:00:00"/>
    <n v="0"/>
    <x v="0"/>
    <n v="0"/>
    <d v="1899-12-30T00:00:00"/>
    <x v="0"/>
    <n v="55"/>
    <n v="7.5"/>
  </r>
  <r>
    <n v="261588301"/>
    <s v="MAERSK SAN CLEMENTE"/>
    <s v="Cochin"/>
    <x v="1"/>
    <d v="2026-01-18T19:55:00"/>
    <d v="2026-01-18T20:00:00"/>
    <s v="MAERSK"/>
    <s v="APM"/>
    <s v="MSKU5933046"/>
    <n v="20"/>
    <x v="0"/>
    <x v="0"/>
    <d v="2026-01-20T16:00:00"/>
    <d v="2026-01-21T10:00:00"/>
    <m/>
    <x v="0"/>
    <m/>
    <x v="0"/>
    <x v="317"/>
    <d v="2026-01-21T10:30:00"/>
    <m/>
    <m/>
    <x v="3"/>
    <x v="0"/>
    <x v="0"/>
    <x v="0"/>
    <d v="2026-01-21T10:00:00"/>
    <x v="4"/>
    <n v="0"/>
    <x v="0"/>
    <d v="2026-01-20T16:00:00"/>
    <n v="62.083333333313931"/>
    <d v="1899-12-31T20:05:00"/>
    <n v="44.083333333313931"/>
    <s v="NO"/>
    <s v="YES"/>
    <x v="1"/>
    <d v="1899-12-30T18:00:00"/>
    <n v="18"/>
    <d v="1899-12-30T18:00:00"/>
    <x v="2"/>
    <s v="SI"/>
    <d v="1900-01-01T14:05:00"/>
    <n v="62.083333333313931"/>
    <d v="1899-12-30T00:00:00"/>
    <n v="0"/>
    <x v="0"/>
    <x v="0"/>
    <d v="1900-01-01T14:05:00"/>
    <n v="62.083333333313931"/>
    <d v="1899-12-30T00:00:00"/>
    <n v="0"/>
    <x v="0"/>
    <n v="0"/>
    <d v="1899-12-30T00:00:00"/>
    <x v="0"/>
    <n v="55"/>
    <n v="7.5"/>
  </r>
  <r>
    <n v="262595416"/>
    <s v="MAERSK SAN CLEMENTE"/>
    <s v="Chittagong"/>
    <x v="1"/>
    <d v="2026-01-18T19:55:00"/>
    <d v="2026-01-18T20:00:00"/>
    <s v="MAERSK"/>
    <s v="APM"/>
    <s v="HASU4997134"/>
    <s v="40HC"/>
    <x v="0"/>
    <x v="1"/>
    <d v="2026-01-20T16:00:00"/>
    <d v="2026-01-21T10:00:00"/>
    <m/>
    <x v="0"/>
    <m/>
    <x v="0"/>
    <x v="318"/>
    <d v="2026-01-21T10:20:00"/>
    <d v="2026-01-21T11:05:00"/>
    <d v="2026-01-21T10:42:00"/>
    <x v="3"/>
    <x v="0"/>
    <x v="1"/>
    <x v="0"/>
    <d v="2026-01-21T09:36:00"/>
    <x v="4"/>
    <n v="0"/>
    <x v="0"/>
    <d v="2026-01-20T16:00:00"/>
    <n v="61.683333333407063"/>
    <d v="1899-12-31T20:05:00"/>
    <n v="44.083333333313931"/>
    <s v="NO"/>
    <s v="YES"/>
    <x v="1"/>
    <d v="1899-12-30T18:00:00"/>
    <n v="18"/>
    <d v="1899-12-30T17:36:00"/>
    <x v="2"/>
    <s v="SI"/>
    <d v="1900-01-01T14:05:00"/>
    <n v="62.083333333313931"/>
    <d v="1899-12-30T00:00:00"/>
    <n v="0"/>
    <x v="0"/>
    <x v="0"/>
    <d v="1900-01-01T13:41:00"/>
    <n v="61.683333333407063"/>
    <d v="1899-12-30T00:00:00"/>
    <n v="0"/>
    <x v="0"/>
    <n v="-1.5972222223354038E-2"/>
    <n v="-6.6550925930641824E-4"/>
    <x v="2"/>
    <n v="55"/>
    <n v="7.5"/>
  </r>
  <r>
    <n v="262806184"/>
    <s v="MAERSK SAN CLEMENTE"/>
    <s v="Chittagong"/>
    <x v="1"/>
    <d v="2026-01-18T19:55:00"/>
    <d v="2026-01-18T20:00:00"/>
    <s v="MAERSK"/>
    <s v="APM"/>
    <s v="MIEU2031792"/>
    <s v="40HC"/>
    <x v="0"/>
    <x v="1"/>
    <d v="2026-01-20T16:00:00"/>
    <d v="2026-01-21T10:00:00"/>
    <m/>
    <x v="0"/>
    <m/>
    <x v="0"/>
    <x v="318"/>
    <d v="2026-01-21T12:35:00"/>
    <d v="2026-01-21T11:05:00"/>
    <d v="2026-01-21T12:40:00"/>
    <x v="3"/>
    <x v="0"/>
    <x v="1"/>
    <x v="0"/>
    <d v="2026-01-21T09:36:00"/>
    <x v="4"/>
    <n v="0"/>
    <x v="0"/>
    <d v="2026-01-20T16:00:00"/>
    <n v="61.683333333407063"/>
    <d v="1899-12-31T20:05:00"/>
    <n v="44.083333333313931"/>
    <s v="NO"/>
    <s v="YES"/>
    <x v="1"/>
    <d v="1899-12-30T18:00:00"/>
    <n v="18"/>
    <d v="1899-12-30T17:36:00"/>
    <x v="2"/>
    <s v="SI"/>
    <d v="1900-01-01T14:05:00"/>
    <n v="62.083333333313931"/>
    <d v="1899-12-30T00:00:00"/>
    <n v="0"/>
    <x v="0"/>
    <x v="0"/>
    <d v="1900-01-01T13:41:00"/>
    <n v="61.683333333407063"/>
    <d v="1899-12-30T00:00:00"/>
    <n v="0"/>
    <x v="0"/>
    <n v="6.5972222226264421E-2"/>
    <d v="1899-12-30T00:03:58"/>
    <x v="1"/>
    <n v="55"/>
    <n v="7.5"/>
  </r>
  <r>
    <n v="262806184"/>
    <s v="MAERSK SAN CLEMENTE"/>
    <s v="Chittagong"/>
    <x v="1"/>
    <d v="2026-01-18T19:55:00"/>
    <d v="2026-01-18T20:00:00"/>
    <s v="MAERSK"/>
    <s v="APM"/>
    <s v="TRLU8236936"/>
    <s v="40HC"/>
    <x v="0"/>
    <x v="1"/>
    <d v="2026-01-20T16:00:00"/>
    <d v="2026-01-21T12:00:00"/>
    <m/>
    <x v="0"/>
    <s v="TRANSPORTISTA (LM)"/>
    <x v="0"/>
    <x v="319"/>
    <d v="2026-01-21T14:20:00"/>
    <d v="2026-01-21T13:24:00"/>
    <d v="2026-01-21T14:30:00"/>
    <x v="3"/>
    <x v="0"/>
    <x v="1"/>
    <x v="0"/>
    <d v="2026-01-21T12:34:00"/>
    <x v="4"/>
    <n v="0"/>
    <x v="0"/>
    <d v="2026-01-20T16:00:00"/>
    <n v="64.649999999965075"/>
    <d v="1899-12-31T20:05:00"/>
    <n v="44.083333333313931"/>
    <s v="NO"/>
    <s v="YES"/>
    <x v="1"/>
    <d v="1899-12-30T20:00:00"/>
    <n v="20.000000000058208"/>
    <d v="1899-12-30T20:34:00"/>
    <x v="2"/>
    <s v="SI"/>
    <d v="1900-01-01T16:05:00"/>
    <n v="64.083333333372138"/>
    <d v="1899-12-30T00:34:00"/>
    <n v="0.56666666659293696"/>
    <x v="1"/>
    <x v="0"/>
    <d v="1900-01-01T16:39:00"/>
    <n v="64.649999999965075"/>
    <d v="1899-12-30T00:00:00"/>
    <n v="0"/>
    <x v="0"/>
    <n v="4.5833333329937886E-2"/>
    <d v="1899-12-30T00:02:45"/>
    <x v="1"/>
    <n v="55"/>
    <n v="7.5"/>
  </r>
  <r>
    <n v="262806265"/>
    <s v="MAERSK SAN CLEMENTE"/>
    <s v="Chittagong"/>
    <x v="1"/>
    <d v="2026-01-18T19:55:00"/>
    <d v="2026-01-18T20:00:00"/>
    <s v="MAERSK"/>
    <s v="APM"/>
    <s v="MRSU4558701"/>
    <s v="40HC"/>
    <x v="0"/>
    <x v="1"/>
    <d v="2026-01-20T16:00:00"/>
    <d v="2026-01-21T12:00:00"/>
    <m/>
    <x v="0"/>
    <s v="PUERTO SECO"/>
    <x v="0"/>
    <x v="320"/>
    <d v="2026-01-21T13:00:00"/>
    <d v="2026-01-21T13:43:00"/>
    <d v="2026-01-21T13:25:00"/>
    <x v="3"/>
    <x v="0"/>
    <x v="1"/>
    <x v="0"/>
    <d v="2026-01-21T12:52:00"/>
    <x v="4"/>
    <n v="0"/>
    <x v="0"/>
    <d v="2026-01-20T16:00:00"/>
    <n v="64.950000000069849"/>
    <d v="1899-12-31T20:05:00"/>
    <n v="44.083333333313931"/>
    <s v="NO"/>
    <s v="YES"/>
    <x v="1"/>
    <d v="1899-12-30T20:00:00"/>
    <n v="20.000000000058208"/>
    <d v="1899-12-30T20:52:00"/>
    <x v="2"/>
    <s v="SI"/>
    <d v="1900-01-01T16:05:00"/>
    <n v="64.083333333372138"/>
    <d v="1899-12-30T00:52:00"/>
    <n v="0.86666666669771075"/>
    <x v="1"/>
    <x v="0"/>
    <d v="1900-01-01T16:57:00"/>
    <n v="64.950000000069849"/>
    <d v="1899-12-30T00:00:00"/>
    <n v="0"/>
    <x v="0"/>
    <n v="-1.2499999997089617E-2"/>
    <n v="-5.2083333321206737E-4"/>
    <x v="2"/>
    <n v="55"/>
    <n v="7.5"/>
  </r>
  <r>
    <n v="262912780"/>
    <s v="BEIJING MAERSK"/>
    <s v="Ho Chi Minh City"/>
    <x v="0"/>
    <d v="2026-01-19T06:20:00"/>
    <d v="2026-01-19T08:00:00"/>
    <s v="MAERSK"/>
    <s v="APM"/>
    <s v="TCKU7860197"/>
    <s v="40HC"/>
    <x v="1"/>
    <x v="0"/>
    <d v="2026-01-21T08:00:00"/>
    <d v="2026-01-21T12:00:00"/>
    <m/>
    <x v="0"/>
    <s v="OTRO(Retraso entrega anterior)"/>
    <x v="0"/>
    <x v="321"/>
    <d v="2026-01-21T16:05:00"/>
    <m/>
    <m/>
    <x v="3"/>
    <x v="0"/>
    <x v="0"/>
    <x v="0"/>
    <d v="2026-01-21T15:35:00"/>
    <x v="4"/>
    <n v="0"/>
    <x v="0"/>
    <d v="2026-01-21T08:00:00"/>
    <n v="57.249999999941792"/>
    <d v="1900-01-01T01:40:00"/>
    <n v="49.666666666686069"/>
    <s v="NO"/>
    <s v="NO"/>
    <x v="1"/>
    <d v="1899-12-30T04:00:00"/>
    <n v="3.9999999999417923"/>
    <d v="1899-12-30T07:35:00"/>
    <x v="2"/>
    <s v="SI"/>
    <d v="1900-01-01T05:40:00"/>
    <n v="53.666666666627862"/>
    <d v="1899-12-30T03:35:00"/>
    <n v="3.5833333333139308"/>
    <x v="1"/>
    <x v="1"/>
    <d v="1900-01-01T09:15:00"/>
    <n v="57.249999999941792"/>
    <d v="1899-12-30T00:00:00"/>
    <n v="0"/>
    <x v="0"/>
    <n v="0"/>
    <d v="1899-12-30T00:00:00"/>
    <x v="0"/>
    <n v="55"/>
    <n v="7.5"/>
  </r>
  <r>
    <n v="265300233"/>
    <s v="MAERSK MAKUTU"/>
    <s v="Tanger"/>
    <x v="1"/>
    <d v="2026-01-20T07:52:00"/>
    <d v="2026-01-20T08:00:00"/>
    <s v="MAERSK"/>
    <s v="ROYAL RF"/>
    <s v="MAEU0000097"/>
    <s v="45 MEGA"/>
    <x v="1"/>
    <x v="5"/>
    <d v="2026-01-21T08:00:00"/>
    <d v="2026-01-21T13:00:00"/>
    <d v="2026-01-17T00:00:00"/>
    <x v="0"/>
    <m/>
    <x v="0"/>
    <x v="319"/>
    <d v="2026-01-21T13:05:00"/>
    <m/>
    <m/>
    <x v="3"/>
    <x v="0"/>
    <x v="2"/>
    <x v="0"/>
    <d v="2026-01-21T12:34:00"/>
    <x v="4"/>
    <n v="0"/>
    <x v="0"/>
    <d v="1900-01-03T08:00:00"/>
    <n v="28.699999999953434"/>
    <d v="1899-12-31T00:08:00"/>
    <n v="24.133333333418705"/>
    <s v="SI"/>
    <s v="YES"/>
    <x v="1"/>
    <d v="1899-12-30T05:00:00"/>
    <n v="4.9999999998835847"/>
    <d v="1899-12-30T04:34:00"/>
    <x v="2"/>
    <s v="SI"/>
    <d v="1899-12-31T05:08:00"/>
    <n v="29.133333333302289"/>
    <d v="1899-12-30T00:00:00"/>
    <n v="0"/>
    <x v="0"/>
    <x v="0"/>
    <d v="1899-12-31T04:42:00"/>
    <n v="28.699999999953434"/>
    <d v="1900-01-03T12:34:00"/>
    <n v="108.56666666659294"/>
    <x v="1"/>
    <n v="0"/>
    <d v="1899-12-30T00:00:00"/>
    <x v="0"/>
    <n v="55"/>
    <n v="7.5"/>
  </r>
  <r>
    <s v="HLCUBO12510BEUV1"/>
    <s v="A.P.MOLLER"/>
    <s v="Mundra"/>
    <x v="0"/>
    <d v="2025-12-10T14:11:00"/>
    <d v="2025-12-10T10:03:00"/>
    <s v="HAPAG LLOYD"/>
    <s v="APM"/>
    <s v="FANU1488508"/>
    <s v="40HC"/>
    <x v="1"/>
    <x v="0"/>
    <d v="2026-01-21T11:00:00"/>
    <d v="2026-01-21T14:00:00"/>
    <m/>
    <x v="0"/>
    <s v="OTRO(Incidencia con el SIC)"/>
    <x v="0"/>
    <x v="322"/>
    <d v="2026-01-21T15:35:00"/>
    <m/>
    <m/>
    <x v="3"/>
    <x v="0"/>
    <x v="0"/>
    <x v="0"/>
    <d v="2026-01-21T15:05:00"/>
    <x v="4"/>
    <n v="4.1333333333604969"/>
    <x v="1"/>
    <d v="2026-01-21T11:00:00"/>
    <n v="1008.8999999999651"/>
    <d v="1900-02-09T20:49:00"/>
    <n v="1004.8166666667676"/>
    <s v="NO"/>
    <s v="NO"/>
    <x v="0"/>
    <d v="1899-12-30T03:00:00"/>
    <n v="3"/>
    <d v="1899-12-30T04:05:00"/>
    <x v="2"/>
    <s v="SI"/>
    <d v="1900-02-09T23:49:00"/>
    <n v="1007.8166666667676"/>
    <d v="1899-12-30T01:05:00"/>
    <n v="1.0833333331975155"/>
    <x v="1"/>
    <x v="1"/>
    <d v="1900-02-10T00:54:00"/>
    <n v="1008.8999999999651"/>
    <d v="1899-12-30T00:00:00"/>
    <n v="0"/>
    <x v="0"/>
    <n v="0"/>
    <d v="1899-12-30T00:00:00"/>
    <x v="0"/>
    <n v="55"/>
    <n v="7.5"/>
  </r>
  <r>
    <n v="262177519"/>
    <s v="BEIJING MAERSK"/>
    <s v="Chittagong"/>
    <x v="0"/>
    <d v="2026-01-19T06:20:00"/>
    <d v="2026-01-19T08:00:00"/>
    <s v="MAERSK"/>
    <s v="APM"/>
    <s v="SUDU6952928"/>
    <s v="40HC"/>
    <x v="1"/>
    <x v="3"/>
    <d v="2026-01-21T08:00:00"/>
    <d v="2026-01-21T14:00:00"/>
    <m/>
    <x v="0"/>
    <s v="TRANSPORTISTA (LM)"/>
    <x v="0"/>
    <x v="323"/>
    <d v="2026-01-21T16:20:00"/>
    <m/>
    <m/>
    <x v="3"/>
    <x v="0"/>
    <x v="1"/>
    <x v="0"/>
    <d v="2026-01-21T16:15:00"/>
    <x v="4"/>
    <n v="0"/>
    <x v="0"/>
    <d v="2026-01-21T08:00:00"/>
    <n v="57.916666666686069"/>
    <d v="1900-01-01T01:40:00"/>
    <n v="49.666666666686069"/>
    <s v="NO"/>
    <s v="NO"/>
    <x v="1"/>
    <d v="1899-12-30T06:00:00"/>
    <n v="6"/>
    <d v="1899-12-30T08:15:00"/>
    <x v="2"/>
    <s v="SI"/>
    <d v="1900-01-01T07:40:00"/>
    <n v="55.666666666686069"/>
    <d v="1899-12-30T02:15:00"/>
    <n v="2.25"/>
    <x v="1"/>
    <x v="1"/>
    <d v="1900-01-01T09:55:00"/>
    <n v="57.916666666686069"/>
    <d v="1899-12-30T00:00:00"/>
    <n v="0"/>
    <x v="0"/>
    <n v="0"/>
    <d v="1899-12-30T00:00:00"/>
    <x v="0"/>
    <n v="55"/>
    <n v="7.5"/>
  </r>
  <r>
    <n v="262177616"/>
    <s v="BEIJING MAERSK"/>
    <s v="Chittagong"/>
    <x v="0"/>
    <d v="2026-01-19T06:20:00"/>
    <d v="2026-01-19T08:00:00"/>
    <s v="MAERSK"/>
    <s v="APM"/>
    <s v="TEMU1363644"/>
    <n v="20"/>
    <x v="1"/>
    <x v="3"/>
    <d v="2026-01-21T08:00:00"/>
    <d v="2026-01-21T14:00:00"/>
    <m/>
    <x v="0"/>
    <s v="TRANSPORTISTA (LM)"/>
    <x v="0"/>
    <x v="324"/>
    <d v="2026-01-21T15:50:00"/>
    <m/>
    <m/>
    <x v="3"/>
    <x v="0"/>
    <x v="1"/>
    <x v="0"/>
    <d v="2026-01-21T15:22:00"/>
    <x v="4"/>
    <n v="0"/>
    <x v="0"/>
    <d v="2026-01-21T08:00:00"/>
    <n v="57.033333333267365"/>
    <d v="1900-01-01T01:40:00"/>
    <n v="49.666666666686069"/>
    <s v="NO"/>
    <s v="NO"/>
    <x v="1"/>
    <d v="1899-12-30T06:00:00"/>
    <n v="6"/>
    <d v="1899-12-30T07:22:00"/>
    <x v="2"/>
    <s v="SI"/>
    <d v="1900-01-01T07:40:00"/>
    <n v="55.666666666686069"/>
    <d v="1899-12-30T01:22:00"/>
    <n v="1.3666666665812954"/>
    <x v="1"/>
    <x v="1"/>
    <d v="1900-01-01T09:02:00"/>
    <n v="57.033333333267365"/>
    <d v="1899-12-30T00:00:00"/>
    <n v="0"/>
    <x v="0"/>
    <n v="0"/>
    <d v="1899-12-30T00:00:00"/>
    <x v="0"/>
    <n v="55"/>
    <n v="7.5"/>
  </r>
  <r>
    <n v="262177616"/>
    <s v="BEIJING MAERSK"/>
    <s v="Chittagong"/>
    <x v="0"/>
    <d v="2026-01-19T06:20:00"/>
    <d v="2026-01-19T08:00:00"/>
    <s v="MAERSK"/>
    <s v="APM"/>
    <s v="MSKU1847227"/>
    <n v="40"/>
    <x v="1"/>
    <x v="3"/>
    <d v="2026-01-21T08:00:00"/>
    <d v="2026-01-21T14:00:00"/>
    <m/>
    <x v="0"/>
    <s v="TRANSPORTISTA (LM)"/>
    <x v="0"/>
    <x v="325"/>
    <d v="2026-01-21T16:10:00"/>
    <m/>
    <m/>
    <x v="3"/>
    <x v="0"/>
    <x v="1"/>
    <x v="0"/>
    <d v="2026-01-21T15:19:00"/>
    <x v="4"/>
    <n v="0"/>
    <x v="0"/>
    <d v="2026-01-21T08:00:00"/>
    <n v="56.983333333279006"/>
    <d v="1900-01-01T01:40:00"/>
    <n v="49.666666666686069"/>
    <s v="NO"/>
    <s v="NO"/>
    <x v="1"/>
    <d v="1899-12-30T06:00:00"/>
    <n v="6"/>
    <d v="1899-12-30T07:19:00"/>
    <x v="2"/>
    <s v="SI"/>
    <d v="1900-01-01T07:40:00"/>
    <n v="55.666666666686069"/>
    <d v="1899-12-30T01:19:00"/>
    <n v="1.316666666592937"/>
    <x v="1"/>
    <x v="1"/>
    <d v="1900-01-01T08:59:00"/>
    <n v="56.983333333279006"/>
    <d v="1899-12-30T00:00:00"/>
    <n v="0"/>
    <x v="0"/>
    <n v="0"/>
    <d v="1899-12-30T00:00:00"/>
    <x v="0"/>
    <n v="55"/>
    <n v="7.5"/>
  </r>
  <r>
    <n v="262223231"/>
    <s v="AXEL MAERSK"/>
    <s v="Yantian"/>
    <x v="0"/>
    <d v="2026-01-11T00:39:00"/>
    <d v="2026-01-11T02:00:00"/>
    <s v="MAERSK"/>
    <s v="APM"/>
    <s v="MAEU9268650"/>
    <s v="45HC"/>
    <x v="1"/>
    <x v="0"/>
    <d v="2026-01-12T16:00:00"/>
    <d v="2026-01-21T16:00:00"/>
    <m/>
    <x v="0"/>
    <m/>
    <x v="0"/>
    <x v="326"/>
    <d v="2026-01-21T16:15:00"/>
    <m/>
    <m/>
    <x v="3"/>
    <x v="0"/>
    <x v="0"/>
    <x v="0"/>
    <d v="2026-01-21T15:45:00"/>
    <x v="4"/>
    <n v="0"/>
    <x v="0"/>
    <d v="2026-01-12T16:00:00"/>
    <n v="255.09999999997672"/>
    <d v="1899-12-31T15:21:00"/>
    <n v="39.349999999918509"/>
    <s v="NO"/>
    <s v="YES"/>
    <x v="1"/>
    <d v="1900-01-08T00:00:00"/>
    <n v="216"/>
    <d v="1900-01-07T23:45:00"/>
    <x v="0"/>
    <s v="NO"/>
    <d v="1900-01-09T15:21:00"/>
    <n v="255.34999999991851"/>
    <d v="1899-12-30T00:00:00"/>
    <n v="0"/>
    <x v="0"/>
    <x v="0"/>
    <d v="1900-01-09T15:06:00"/>
    <n v="255.09999999997672"/>
    <d v="1899-12-30T00:00:00"/>
    <n v="0"/>
    <x v="0"/>
    <n v="0"/>
    <d v="1899-12-30T00:00:00"/>
    <x v="0"/>
    <n v="55"/>
    <n v="7.5"/>
  </r>
  <r>
    <n v="262595134"/>
    <s v="MAERSK SAN CLEMENTE"/>
    <s v="Chittagong"/>
    <x v="1"/>
    <d v="2026-01-18T19:55:00"/>
    <d v="2026-01-18T20:00:00"/>
    <s v="MAERSK"/>
    <s v="APM"/>
    <s v="SUDU8844706"/>
    <s v="40HC"/>
    <x v="0"/>
    <x v="1"/>
    <d v="2026-01-20T16:00:00"/>
    <d v="2026-01-21T16:00:00"/>
    <m/>
    <x v="0"/>
    <m/>
    <x v="0"/>
    <x v="327"/>
    <d v="2026-01-21T14:40:00"/>
    <d v="2026-01-21T13:43:00"/>
    <d v="2026-01-21T15:15:00"/>
    <x v="3"/>
    <x v="0"/>
    <x v="1"/>
    <x v="0"/>
    <d v="2026-01-21T13:14:00"/>
    <x v="4"/>
    <n v="0"/>
    <x v="0"/>
    <d v="2026-01-20T16:00:00"/>
    <n v="65.316666666709352"/>
    <d v="1899-12-31T20:05:00"/>
    <n v="44.083333333313931"/>
    <s v="NO"/>
    <s v="YES"/>
    <x v="1"/>
    <d v="1899-12-31T00:00:00"/>
    <n v="24"/>
    <d v="1899-12-30T21:14:00"/>
    <x v="2"/>
    <s v="SI"/>
    <d v="1900-01-01T20:05:00"/>
    <n v="68.083333333313931"/>
    <d v="1899-12-30T00:00:00"/>
    <n v="0"/>
    <x v="0"/>
    <x v="0"/>
    <d v="1900-01-01T17:19:00"/>
    <n v="65.316666666709352"/>
    <d v="1899-12-30T00:00:00"/>
    <n v="0"/>
    <x v="0"/>
    <n v="6.3888888886140194E-2"/>
    <d v="1899-12-30T00:03:50"/>
    <x v="1"/>
    <n v="55"/>
    <n v="7.5"/>
  </r>
  <r>
    <n v="262806265"/>
    <s v="MAERSK SAN CLEMENTE"/>
    <s v="Chittagong"/>
    <x v="1"/>
    <d v="2026-01-18T19:55:00"/>
    <d v="2026-01-18T20:00:00"/>
    <s v="MAERSK"/>
    <s v="APM"/>
    <s v="MRSU5423790"/>
    <s v="40HC"/>
    <x v="0"/>
    <x v="1"/>
    <d v="2026-01-20T16:00:00"/>
    <d v="2026-01-21T16:00:00"/>
    <m/>
    <x v="0"/>
    <m/>
    <x v="0"/>
    <x v="328"/>
    <d v="2026-01-21T15:50:00"/>
    <d v="2026-01-21T15:01:00"/>
    <d v="2026-01-21T16:25:00"/>
    <x v="3"/>
    <x v="0"/>
    <x v="1"/>
    <x v="0"/>
    <d v="2026-01-21T14:26:00"/>
    <x v="4"/>
    <n v="0"/>
    <x v="0"/>
    <d v="2026-01-20T16:00:00"/>
    <n v="66.516666666779201"/>
    <d v="1899-12-31T20:05:00"/>
    <n v="44.083333333313931"/>
    <s v="NO"/>
    <s v="YES"/>
    <x v="1"/>
    <d v="1899-12-31T00:00:00"/>
    <n v="24"/>
    <d v="1899-12-30T22:26:00"/>
    <x v="2"/>
    <s v="SI"/>
    <d v="1900-01-01T20:05:00"/>
    <n v="68.083333333313931"/>
    <d v="1899-12-30T00:00:00"/>
    <n v="0"/>
    <x v="0"/>
    <x v="0"/>
    <d v="1900-01-01T18:31:00"/>
    <n v="66.516666666779201"/>
    <d v="1899-12-30T00:00:00"/>
    <n v="0"/>
    <x v="0"/>
    <n v="5.8333333334303461E-2"/>
    <d v="1899-12-30T00:03:30"/>
    <x v="1"/>
    <n v="55"/>
    <n v="7.5"/>
  </r>
  <r>
    <n v="262595134"/>
    <s v="MAERSK SAN CLEMENTE"/>
    <s v="Chittagong"/>
    <x v="1"/>
    <d v="2026-01-18T19:55:00"/>
    <d v="2026-01-18T20:00:00"/>
    <s v="MAERSK"/>
    <s v="APM"/>
    <s v="CAAU6773711"/>
    <s v="40HC"/>
    <x v="0"/>
    <x v="1"/>
    <d v="2026-01-20T16:00:00"/>
    <d v="2026-01-21T18:00:00"/>
    <m/>
    <x v="0"/>
    <m/>
    <x v="0"/>
    <x v="329"/>
    <d v="2026-01-21T20:10:00"/>
    <d v="2026-01-21T17:25:00"/>
    <d v="2026-01-21T20:45:00"/>
    <x v="3"/>
    <x v="0"/>
    <x v="1"/>
    <x v="0"/>
    <d v="2026-01-21T16:12:00"/>
    <x v="4"/>
    <n v="0"/>
    <x v="0"/>
    <d v="2026-01-20T16:00:00"/>
    <n v="68.283333333441988"/>
    <d v="1899-12-31T20:05:00"/>
    <n v="44.083333333313931"/>
    <s v="NO"/>
    <s v="YES"/>
    <x v="1"/>
    <d v="1899-12-31T02:00:00"/>
    <n v="26.000000000058208"/>
    <d v="1899-12-31T00:12:00"/>
    <x v="1"/>
    <s v="NO"/>
    <d v="1900-01-01T22:05:00"/>
    <n v="70.083333333372138"/>
    <d v="1899-12-30T00:00:00"/>
    <n v="0"/>
    <x v="0"/>
    <x v="0"/>
    <d v="1900-01-01T20:17:00"/>
    <n v="68.283333333441988"/>
    <d v="1899-12-30T00:00:00"/>
    <n v="0"/>
    <x v="0"/>
    <n v="0.13888888889050577"/>
    <d v="1899-12-30T00:08:20"/>
    <x v="1"/>
    <n v="55"/>
    <n v="7.5"/>
  </r>
  <r>
    <n v="262806128"/>
    <s v="MAERSK SAN CLEMENTE"/>
    <s v="Chittagong"/>
    <x v="1"/>
    <d v="2026-01-18T19:55:00"/>
    <d v="2026-01-18T20:00:00"/>
    <s v="MAERSK"/>
    <s v="APM"/>
    <s v="CIPU5117189"/>
    <s v="40HC"/>
    <x v="0"/>
    <x v="1"/>
    <d v="2026-01-20T16:00:00"/>
    <d v="2026-01-21T18:00:00"/>
    <m/>
    <x v="0"/>
    <m/>
    <x v="0"/>
    <x v="330"/>
    <d v="2026-01-21T17:50:00"/>
    <d v="2026-01-21T18:34:00"/>
    <d v="2026-01-21T18:20:00"/>
    <x v="3"/>
    <x v="0"/>
    <x v="1"/>
    <x v="0"/>
    <d v="2026-01-21T16:57:00"/>
    <x v="4"/>
    <n v="0"/>
    <x v="0"/>
    <d v="2026-01-20T16:00:00"/>
    <n v="69.033333333441988"/>
    <d v="1899-12-31T20:05:00"/>
    <n v="44.083333333313931"/>
    <s v="NO"/>
    <s v="YES"/>
    <x v="1"/>
    <d v="1899-12-31T02:00:00"/>
    <n v="26.000000000058208"/>
    <d v="1899-12-31T00:57:00"/>
    <x v="1"/>
    <s v="NO"/>
    <d v="1900-01-01T22:05:00"/>
    <n v="70.083333333372138"/>
    <d v="1899-12-30T00:00:00"/>
    <n v="0"/>
    <x v="0"/>
    <x v="0"/>
    <d v="1900-01-01T21:02:00"/>
    <n v="69.033333333441988"/>
    <d v="1899-12-30T00:00:00"/>
    <n v="0"/>
    <x v="0"/>
    <n v="-9.7222222175332718E-3"/>
    <n v="-4.0509259239721967E-4"/>
    <x v="2"/>
    <n v="55"/>
    <n v="7.5"/>
  </r>
  <r>
    <n v="262595508"/>
    <s v="MAERSK SAN CLEMENTE"/>
    <s v="Chittagong"/>
    <x v="1"/>
    <d v="2026-01-18T19:55:00"/>
    <d v="2026-01-18T20:00:00"/>
    <s v="MAERSK"/>
    <s v="APM"/>
    <s v="CAAU7186030"/>
    <s v="40HC"/>
    <x v="0"/>
    <x v="1"/>
    <d v="2026-01-20T16:00:00"/>
    <d v="2026-01-21T20:00:00"/>
    <m/>
    <x v="0"/>
    <m/>
    <x v="0"/>
    <x v="331"/>
    <d v="2026-01-21T21:05:00"/>
    <d v="2026-01-21T19:17:00"/>
    <d v="2026-01-21T21:40:00"/>
    <x v="3"/>
    <x v="0"/>
    <x v="1"/>
    <x v="0"/>
    <d v="2026-01-21T18:31:00"/>
    <x v="4"/>
    <n v="0"/>
    <x v="0"/>
    <d v="2026-01-20T16:00:00"/>
    <n v="70.599999999976717"/>
    <d v="1899-12-31T20:05:00"/>
    <n v="44.083333333313931"/>
    <s v="NO"/>
    <s v="YES"/>
    <x v="1"/>
    <d v="1899-12-31T04:00:00"/>
    <n v="28.000000000116415"/>
    <d v="1899-12-31T02:31:00"/>
    <x v="1"/>
    <s v="NO"/>
    <d v="1900-01-02T00:05:00"/>
    <n v="72.083333333430346"/>
    <d v="1899-12-30T00:00:00"/>
    <n v="0"/>
    <x v="0"/>
    <x v="0"/>
    <d v="1900-01-01T22:36:00"/>
    <n v="70.599999999976717"/>
    <d v="1899-12-30T00:00:00"/>
    <n v="0"/>
    <x v="0"/>
    <n v="9.930555555911269E-2"/>
    <d v="1899-12-30T00:05:58"/>
    <x v="1"/>
    <n v="55"/>
    <n v="7.5"/>
  </r>
  <r>
    <n v="262080330"/>
    <s v="AXEL MAERSK"/>
    <s v="Qingdao"/>
    <x v="0"/>
    <d v="2026-01-11T00:39:00"/>
    <d v="2026-01-11T02:00:00"/>
    <s v="MAERSK"/>
    <s v="APM"/>
    <s v="MRSU8664661"/>
    <s v="40HC"/>
    <x v="1"/>
    <x v="0"/>
    <d v="2026-01-22T06:00:00"/>
    <d v="2026-01-22T06:00:00"/>
    <m/>
    <x v="0"/>
    <s v="TRANSPORTISTA (LM)"/>
    <x v="0"/>
    <x v="332"/>
    <d v="2026-01-22T07:05:00"/>
    <m/>
    <m/>
    <x v="3"/>
    <x v="0"/>
    <x v="0"/>
    <x v="0"/>
    <d v="2026-01-22T06:35:00"/>
    <x v="5"/>
    <n v="0"/>
    <x v="0"/>
    <d v="2026-01-22T06:00:00"/>
    <n v="269.93333333329065"/>
    <d v="1900-01-10T05:21:00"/>
    <n v="269.34999999997672"/>
    <s v="NO"/>
    <s v="NO"/>
    <x v="0"/>
    <d v="1899-12-30T00:00:00"/>
    <n v="0"/>
    <d v="1899-12-30T00:35:00"/>
    <x v="2"/>
    <s v="SI"/>
    <d v="1900-01-10T05:21:00"/>
    <n v="269.34999999997672"/>
    <d v="1899-12-30T00:35:00"/>
    <n v="0.58333333331393078"/>
    <x v="1"/>
    <x v="0"/>
    <d v="1900-01-10T05:56:00"/>
    <n v="269.93333333329065"/>
    <d v="1899-12-30T00:00:00"/>
    <n v="0"/>
    <x v="0"/>
    <n v="0"/>
    <d v="1899-12-30T00:00:00"/>
    <x v="0"/>
    <n v="55"/>
    <n v="7.5"/>
  </r>
  <r>
    <s v="HLCUSZX2511BSGW5"/>
    <s v="AXEL MAERSK"/>
    <s v="Yantian"/>
    <x v="0"/>
    <d v="2026-01-11T00:39:00"/>
    <d v="2026-01-11T02:00:00"/>
    <s v="HAPAG LLOYD"/>
    <s v="APM"/>
    <s v="GCXU5932577"/>
    <s v="40HC"/>
    <x v="1"/>
    <x v="0"/>
    <d v="2026-01-22T06:00:00"/>
    <d v="2026-01-22T06:00:00"/>
    <m/>
    <x v="0"/>
    <m/>
    <x v="0"/>
    <x v="333"/>
    <d v="2026-01-22T06:10:00"/>
    <m/>
    <m/>
    <x v="3"/>
    <x v="0"/>
    <x v="0"/>
    <x v="0"/>
    <d v="2026-01-22T05:40:00"/>
    <x v="5"/>
    <n v="0"/>
    <x v="0"/>
    <d v="2026-01-22T06:00:00"/>
    <n v="269.01666666660458"/>
    <d v="1900-01-10T05:21:00"/>
    <n v="269.34999999997672"/>
    <s v="NO"/>
    <s v="NO"/>
    <x v="0"/>
    <d v="1899-12-30T00:00:00"/>
    <n v="0"/>
    <d v="1899-12-30T00:00:00"/>
    <x v="2"/>
    <s v="SI"/>
    <d v="1900-01-10T05:21:00"/>
    <n v="269.34999999997672"/>
    <d v="1899-12-30T00:00:00"/>
    <n v="0"/>
    <x v="0"/>
    <x v="0"/>
    <d v="1900-01-10T05:01:00"/>
    <n v="269.01666666660458"/>
    <d v="1899-12-30T00:00:00"/>
    <n v="0"/>
    <x v="0"/>
    <n v="0"/>
    <d v="1899-12-30T00:00:00"/>
    <x v="0"/>
    <n v="55"/>
    <n v="7.5"/>
  </r>
  <r>
    <n v="265295462"/>
    <s v="MAERSK MAKUTU"/>
    <s v="Tanger"/>
    <x v="1"/>
    <d v="2026-01-20T08:00:00"/>
    <d v="2026-01-20T08:00:00"/>
    <s v="MAERSK"/>
    <s v="ROYAL RF"/>
    <s v="MAEU0000158"/>
    <s v="45 MEGA"/>
    <x v="1"/>
    <x v="10"/>
    <d v="2026-01-21T16:00:00"/>
    <d v="2026-01-22T06:00:00"/>
    <d v="2026-01-17T00:00:00"/>
    <x v="0"/>
    <s v="TRANSPORTISTA (LM)"/>
    <x v="0"/>
    <x v="334"/>
    <d v="2026-01-22T09:30:00"/>
    <m/>
    <m/>
    <x v="3"/>
    <x v="0"/>
    <x v="2"/>
    <x v="0"/>
    <d v="2026-01-22T08:51:00"/>
    <x v="5"/>
    <n v="0"/>
    <x v="0"/>
    <d v="1900-01-03T16:00:00"/>
    <n v="48.849999999976717"/>
    <d v="1899-12-31T08:00:00"/>
    <n v="31.999999999883585"/>
    <s v="SI"/>
    <s v="YES"/>
    <x v="1"/>
    <d v="1899-12-30T14:00:00"/>
    <n v="14.000000000058208"/>
    <d v="1899-12-30T16:51:00"/>
    <x v="2"/>
    <s v="SI"/>
    <d v="1899-12-31T22:00:00"/>
    <n v="45.999999999941792"/>
    <d v="1899-12-30T02:51:00"/>
    <n v="2.8500000000349246"/>
    <x v="1"/>
    <x v="1"/>
    <d v="1900-01-01T00:51:00"/>
    <n v="48.849999999976717"/>
    <d v="1900-01-04T08:51:00"/>
    <n v="128.85000000003492"/>
    <x v="0"/>
    <n v="0"/>
    <d v="1899-12-30T00:00:00"/>
    <x v="0"/>
    <n v="55"/>
    <n v="7.5"/>
  </r>
  <r>
    <s v="HLCUSZX2511CWQH0"/>
    <s v="AXEL MAERSK"/>
    <s v="Yantian"/>
    <x v="0"/>
    <d v="2026-01-11T00:39:00"/>
    <d v="2026-01-11T02:00:00"/>
    <s v="HAPAG LLOYD"/>
    <s v="APM"/>
    <s v="FDCU0174949"/>
    <s v="40HC"/>
    <x v="1"/>
    <x v="0"/>
    <d v="2026-01-22T06:00:00"/>
    <d v="2026-01-22T08:00:00"/>
    <m/>
    <x v="0"/>
    <m/>
    <x v="0"/>
    <x v="335"/>
    <d v="2026-01-22T08:15:00"/>
    <m/>
    <m/>
    <x v="3"/>
    <x v="0"/>
    <x v="0"/>
    <x v="0"/>
    <d v="2026-01-22T07:45:00"/>
    <x v="5"/>
    <n v="0"/>
    <x v="0"/>
    <d v="2026-01-22T06:00:00"/>
    <n v="271.09999999991851"/>
    <d v="1900-01-10T05:21:00"/>
    <n v="269.34999999997672"/>
    <s v="NO"/>
    <s v="NO"/>
    <x v="0"/>
    <d v="1899-12-30T02:00:00"/>
    <n v="2.0000000000582077"/>
    <d v="1899-12-30T01:45:00"/>
    <x v="2"/>
    <s v="SI"/>
    <d v="1900-01-10T07:21:00"/>
    <n v="271.35000000003492"/>
    <d v="1899-12-30T00:00:00"/>
    <n v="0"/>
    <x v="0"/>
    <x v="0"/>
    <d v="1900-01-10T07:06:00"/>
    <n v="271.09999999991851"/>
    <d v="1899-12-30T00:00:00"/>
    <n v="0"/>
    <x v="0"/>
    <n v="0"/>
    <d v="1899-12-30T00:00:00"/>
    <x v="0"/>
    <n v="55"/>
    <n v="7.5"/>
  </r>
  <r>
    <n v="262806265"/>
    <s v="MAERSK SAN CLEMENTE"/>
    <s v="Chittagong"/>
    <x v="1"/>
    <d v="2026-01-18T19:55:00"/>
    <d v="2026-01-18T20:00:00"/>
    <s v="MAERSK"/>
    <s v="APM"/>
    <s v="INKU6508449"/>
    <s v="40HC"/>
    <x v="0"/>
    <x v="1"/>
    <d v="2026-01-20T16:00:00"/>
    <d v="2026-01-22T08:00:00"/>
    <m/>
    <x v="0"/>
    <m/>
    <x v="0"/>
    <x v="335"/>
    <d v="2026-01-22T08:52:00"/>
    <d v="2026-01-22T08:40:00"/>
    <d v="2026-01-22T09:27:00"/>
    <x v="3"/>
    <x v="0"/>
    <x v="1"/>
    <x v="0"/>
    <d v="2026-01-22T07:45:00"/>
    <x v="5"/>
    <n v="0"/>
    <x v="0"/>
    <d v="2026-01-20T16:00:00"/>
    <n v="83.833333333313931"/>
    <d v="1899-12-31T20:05:00"/>
    <n v="44.083333333313931"/>
    <s v="NO"/>
    <s v="YES"/>
    <x v="1"/>
    <d v="1899-12-31T16:00:00"/>
    <n v="40.000000000116415"/>
    <d v="1899-12-31T15:45:00"/>
    <x v="1"/>
    <s v="NO"/>
    <d v="1900-01-02T12:05:00"/>
    <n v="84.083333333430346"/>
    <d v="1899-12-30T00:00:00"/>
    <n v="0"/>
    <x v="0"/>
    <x v="0"/>
    <d v="1900-01-02T11:50:00"/>
    <n v="83.833333333313931"/>
    <d v="1899-12-30T00:00:00"/>
    <n v="0"/>
    <x v="0"/>
    <n v="3.2638888893416151E-2"/>
    <d v="1899-12-30T00:01:58"/>
    <x v="1"/>
    <n v="55"/>
    <n v="7.5"/>
  </r>
  <r>
    <n v="262806128"/>
    <s v="MAERSK SAN CLEMENTE"/>
    <s v="Chittagong"/>
    <x v="1"/>
    <d v="2026-01-18T19:55:00"/>
    <d v="2026-01-18T20:00:00"/>
    <s v="MAERSK"/>
    <s v="APM"/>
    <s v="CAAU7849679"/>
    <s v="40HC"/>
    <x v="0"/>
    <x v="1"/>
    <d v="2026-01-20T16:00:00"/>
    <d v="2026-01-22T08:00:00"/>
    <m/>
    <x v="0"/>
    <m/>
    <x v="0"/>
    <x v="336"/>
    <d v="2026-01-22T08:19:00"/>
    <d v="2026-01-22T08:38:00"/>
    <d v="2026-01-22T08:50:00"/>
    <x v="3"/>
    <x v="0"/>
    <x v="1"/>
    <x v="0"/>
    <d v="2026-01-22T07:35:00"/>
    <x v="5"/>
    <n v="0"/>
    <x v="0"/>
    <d v="2026-01-20T16:00:00"/>
    <n v="83.666666666627862"/>
    <d v="1899-12-31T20:05:00"/>
    <n v="44.083333333313931"/>
    <s v="NO"/>
    <s v="YES"/>
    <x v="1"/>
    <d v="1899-12-31T16:00:00"/>
    <n v="40.000000000116415"/>
    <d v="1899-12-31T15:35:00"/>
    <x v="1"/>
    <s v="NO"/>
    <d v="1900-01-02T12:05:00"/>
    <n v="84.083333333430346"/>
    <d v="1899-12-30T00:00:00"/>
    <n v="0"/>
    <x v="0"/>
    <x v="0"/>
    <d v="1900-01-02T11:40:00"/>
    <n v="83.666666666627862"/>
    <d v="1899-12-30T00:00:00"/>
    <n v="0"/>
    <x v="0"/>
    <n v="8.333333331393078E-3"/>
    <d v="1899-12-30T00:00:30"/>
    <x v="1"/>
    <n v="55"/>
    <n v="7.5"/>
  </r>
  <r>
    <s v="HLCUNG12509SFPR7"/>
    <s v="MARIT MAERSK"/>
    <s v="Ningbo"/>
    <x v="1"/>
    <d v="2026-01-14T13:19:00"/>
    <d v="2026-01-14T14:00:00"/>
    <s v="HAPAG LLOYD"/>
    <s v="APM"/>
    <s v="FANU3219180"/>
    <s v="45HC"/>
    <x v="1"/>
    <x v="1"/>
    <d v="2026-01-16T16:00:00"/>
    <d v="2026-01-22T09:00:00"/>
    <m/>
    <x v="0"/>
    <m/>
    <x v="0"/>
    <x v="337"/>
    <d v="2026-01-22T12:18:00"/>
    <m/>
    <m/>
    <x v="3"/>
    <x v="0"/>
    <x v="1"/>
    <x v="0"/>
    <d v="2026-01-22T12:14:00"/>
    <x v="5"/>
    <n v="0"/>
    <x v="0"/>
    <d v="2026-01-16T16:00:00"/>
    <n v="190.91666666680248"/>
    <d v="1900-01-01T02:41:00"/>
    <n v="50.683333333348855"/>
    <s v="NO"/>
    <s v="NO"/>
    <x v="1"/>
    <d v="1900-01-04T17:00:00"/>
    <n v="137.00000000005821"/>
    <d v="1900-01-04T20:14:00"/>
    <x v="0"/>
    <s v="NO"/>
    <d v="1900-01-06T19:41:00"/>
    <n v="187.68333333340706"/>
    <d v="1899-12-30T03:14:00"/>
    <n v="3.2333333333954215"/>
    <x v="1"/>
    <x v="1"/>
    <d v="1900-01-06T22:55:00"/>
    <n v="190.91666666680248"/>
    <d v="1899-12-30T00:00:00"/>
    <n v="0"/>
    <x v="0"/>
    <n v="0"/>
    <d v="1899-12-30T00:00:00"/>
    <x v="3"/>
    <n v="55"/>
    <n v="7.5"/>
  </r>
  <r>
    <n v="262177519"/>
    <s v="BEIJING MAERSK"/>
    <s v="Chittagong"/>
    <x v="0"/>
    <d v="2026-01-19T06:20:00"/>
    <d v="2026-01-19T08:00:00"/>
    <s v="MAERSK"/>
    <s v="APM"/>
    <s v="MRKU3689860"/>
    <s v="40HC"/>
    <x v="1"/>
    <x v="3"/>
    <d v="2026-01-21T08:00:00"/>
    <d v="2026-01-22T09:00:00"/>
    <m/>
    <x v="0"/>
    <m/>
    <x v="0"/>
    <x v="338"/>
    <d v="2026-01-22T10:00:00"/>
    <m/>
    <m/>
    <x v="3"/>
    <x v="0"/>
    <x v="1"/>
    <x v="0"/>
    <d v="2026-01-22T09:14:00"/>
    <x v="5"/>
    <n v="0"/>
    <x v="0"/>
    <d v="2026-01-21T08:00:00"/>
    <n v="74.900000000023283"/>
    <d v="1900-01-01T01:40:00"/>
    <n v="49.666666666686069"/>
    <s v="NO"/>
    <s v="NO"/>
    <x v="1"/>
    <d v="1899-12-31T01:00:00"/>
    <n v="24.999999999941792"/>
    <d v="1899-12-31T01:14:00"/>
    <x v="1"/>
    <s v="NO"/>
    <d v="1900-01-02T02:40:00"/>
    <n v="74.666666666627862"/>
    <d v="1899-12-30T00:14:00"/>
    <n v="0.2333333333954215"/>
    <x v="0"/>
    <x v="0"/>
    <d v="1900-01-02T02:54:00"/>
    <n v="74.900000000023283"/>
    <d v="1899-12-30T00:00:00"/>
    <n v="0"/>
    <x v="0"/>
    <n v="0"/>
    <d v="1899-12-30T00:00:00"/>
    <x v="0"/>
    <n v="55"/>
    <n v="7.5"/>
  </r>
  <r>
    <n v="262177616"/>
    <s v="BEIJING MAERSK"/>
    <s v="Chittagong"/>
    <x v="0"/>
    <d v="2026-01-19T06:20:00"/>
    <d v="2026-01-19T08:00:00"/>
    <s v="MAERSK"/>
    <s v="APM"/>
    <s v="MRSU5683230"/>
    <s v="40HC"/>
    <x v="1"/>
    <x v="3"/>
    <d v="2026-01-21T08:00:00"/>
    <d v="2026-01-22T09:00:00"/>
    <m/>
    <x v="0"/>
    <m/>
    <x v="0"/>
    <x v="339"/>
    <d v="2026-01-21T20:00:00"/>
    <m/>
    <m/>
    <x v="3"/>
    <x v="0"/>
    <x v="1"/>
    <x v="0"/>
    <d v="2026-01-21T18:56:00"/>
    <x v="4"/>
    <n v="0"/>
    <x v="0"/>
    <d v="2026-01-21T08:00:00"/>
    <n v="60.600000000034925"/>
    <d v="1900-01-01T01:40:00"/>
    <n v="49.666666666686069"/>
    <s v="NO"/>
    <s v="NO"/>
    <x v="1"/>
    <d v="1899-12-31T01:00:00"/>
    <n v="24.999999999941792"/>
    <d v="1899-12-30T10:56:00"/>
    <x v="2"/>
    <s v="NO"/>
    <d v="1900-01-02T02:40:00"/>
    <n v="74.666666666627862"/>
    <d v="1899-12-30T00:00:00"/>
    <n v="0"/>
    <x v="0"/>
    <x v="0"/>
    <d v="1900-01-01T12:36:00"/>
    <n v="60.600000000034925"/>
    <d v="1899-12-30T00:00:00"/>
    <n v="0"/>
    <x v="0"/>
    <n v="0"/>
    <d v="1899-12-30T00:00:00"/>
    <x v="0"/>
    <n v="55"/>
    <n v="7.5"/>
  </r>
  <r>
    <n v="262848259"/>
    <s v="BEIJING MAERSK"/>
    <s v="Chittagong"/>
    <x v="0"/>
    <d v="2026-01-19T06:20:00"/>
    <d v="2026-01-19T08:00:00"/>
    <s v="MAERSK"/>
    <s v="APM"/>
    <s v="MSKU6343701"/>
    <n v="40"/>
    <x v="1"/>
    <x v="3"/>
    <d v="2026-01-21T08:00:00"/>
    <d v="2026-01-22T09:00:00"/>
    <m/>
    <x v="0"/>
    <m/>
    <x v="0"/>
    <x v="340"/>
    <d v="2026-01-22T09:40:00"/>
    <m/>
    <m/>
    <x v="3"/>
    <x v="0"/>
    <x v="1"/>
    <x v="0"/>
    <d v="2026-01-22T08:30:00"/>
    <x v="5"/>
    <n v="0"/>
    <x v="0"/>
    <d v="2026-01-21T08:00:00"/>
    <n v="74.166666666569654"/>
    <d v="1900-01-01T01:40:00"/>
    <n v="49.666666666686069"/>
    <s v="NO"/>
    <s v="NO"/>
    <x v="1"/>
    <d v="1899-12-31T01:00:00"/>
    <n v="24.999999999941792"/>
    <d v="1899-12-31T00:30:00"/>
    <x v="1"/>
    <s v="NO"/>
    <d v="1900-01-02T02:40:00"/>
    <n v="74.666666666627862"/>
    <d v="1899-12-30T00:00:00"/>
    <n v="0"/>
    <x v="0"/>
    <x v="0"/>
    <d v="1900-01-02T02:10:00"/>
    <n v="74.166666666569654"/>
    <d v="1899-12-30T00:00:00"/>
    <n v="0"/>
    <x v="0"/>
    <n v="0"/>
    <d v="1899-12-30T00:00:00"/>
    <x v="0"/>
    <n v="55"/>
    <n v="7.5"/>
  </r>
  <r>
    <n v="261676540"/>
    <s v="EVELYN MAERSK"/>
    <s v="Chittagong"/>
    <x v="0"/>
    <d v="2026-01-03T17:03:00"/>
    <d v="2026-01-03T20:00:00"/>
    <s v="MAERSK"/>
    <s v="APM"/>
    <s v="MRSU6966472"/>
    <s v="40HC"/>
    <x v="1"/>
    <x v="0"/>
    <d v="2026-01-14T14:00:00"/>
    <d v="2026-01-22T10:00:00"/>
    <m/>
    <x v="0"/>
    <s v="OTRO(Retraso entrega anterior)"/>
    <x v="0"/>
    <x v="341"/>
    <d v="2026-01-22T15:15:00"/>
    <m/>
    <m/>
    <x v="3"/>
    <x v="0"/>
    <x v="0"/>
    <x v="0"/>
    <d v="2026-01-22T14:45:00"/>
    <x v="5"/>
    <n v="0"/>
    <x v="0"/>
    <d v="2026-01-14T14:00:00"/>
    <n v="453.69999999983702"/>
    <d v="1900-01-09T20:57:00"/>
    <n v="260.95000000001164"/>
    <s v="NO"/>
    <s v="NO"/>
    <x v="0"/>
    <d v="1900-01-06T20:00:00"/>
    <n v="187.99999999988358"/>
    <d v="1900-01-07T00:45:00"/>
    <x v="0"/>
    <s v="NO"/>
    <d v="1900-01-17T16:57:00"/>
    <n v="448.94999999989523"/>
    <d v="1899-12-30T04:45:00"/>
    <n v="4.7499999999417923"/>
    <x v="1"/>
    <x v="1"/>
    <d v="1900-01-17T21:42:00"/>
    <n v="453.69999999983702"/>
    <d v="1899-12-30T00:00:00"/>
    <n v="0"/>
    <x v="0"/>
    <n v="0"/>
    <d v="1899-12-30T00:00:00"/>
    <x v="0"/>
    <n v="55"/>
    <n v="7.5"/>
  </r>
  <r>
    <n v="260900830"/>
    <s v="MARIT MAERSK"/>
    <s v="Yantian"/>
    <x v="1"/>
    <d v="2026-01-14T13:19:00"/>
    <d v="2026-01-14T14:00:00"/>
    <s v="MAERSK"/>
    <s v="APM"/>
    <s v="MSKU4690846"/>
    <s v="45HC"/>
    <x v="1"/>
    <x v="1"/>
    <d v="2026-01-16T16:00:00"/>
    <d v="2026-01-22T10:00:00"/>
    <m/>
    <x v="0"/>
    <m/>
    <x v="0"/>
    <x v="342"/>
    <d v="2026-01-22T12:55:00"/>
    <m/>
    <m/>
    <x v="3"/>
    <x v="0"/>
    <x v="1"/>
    <x v="0"/>
    <d v="2026-01-22T12:31:00"/>
    <x v="5"/>
    <n v="0"/>
    <x v="0"/>
    <d v="2026-01-16T16:00:00"/>
    <n v="191.20000000001164"/>
    <d v="1900-01-01T02:41:00"/>
    <n v="50.683333333348855"/>
    <s v="NO"/>
    <s v="NO"/>
    <x v="1"/>
    <d v="1900-01-04T18:00:00"/>
    <n v="138"/>
    <d v="1900-01-04T20:31:00"/>
    <x v="0"/>
    <s v="NO"/>
    <d v="1900-01-06T20:41:00"/>
    <n v="188.68333333334886"/>
    <d v="1899-12-30T02:31:00"/>
    <n v="2.5166666666627862"/>
    <x v="1"/>
    <x v="1"/>
    <d v="1900-01-06T23:12:00"/>
    <n v="191.20000000001164"/>
    <d v="1899-12-30T00:00:00"/>
    <n v="0"/>
    <x v="0"/>
    <n v="0"/>
    <d v="1899-12-30T00:00:00"/>
    <x v="3"/>
    <n v="55"/>
    <n v="7.5"/>
  </r>
  <r>
    <n v="262806265"/>
    <s v="MAERSK SAN CLEMENTE"/>
    <s v="Chittagong"/>
    <x v="1"/>
    <d v="2026-01-18T19:55:00"/>
    <d v="2026-01-18T20:00:00"/>
    <s v="MAERSK"/>
    <s v="APM"/>
    <s v="MSKU1832269"/>
    <s v="40HC"/>
    <x v="0"/>
    <x v="1"/>
    <d v="2026-01-20T16:00:00"/>
    <d v="2026-01-22T10:00:00"/>
    <m/>
    <x v="0"/>
    <m/>
    <x v="0"/>
    <x v="343"/>
    <d v="2026-01-21T18:40:00"/>
    <d v="2026-01-21T18:05:00"/>
    <d v="2026-01-21T19:15:00"/>
    <x v="3"/>
    <x v="0"/>
    <x v="1"/>
    <x v="0"/>
    <d v="2026-01-21T17:17:00"/>
    <x v="4"/>
    <n v="0"/>
    <x v="0"/>
    <d v="2026-01-20T16:00:00"/>
    <n v="69.366666666639503"/>
    <d v="1899-12-31T20:05:00"/>
    <n v="44.083333333313931"/>
    <s v="NO"/>
    <s v="YES"/>
    <x v="1"/>
    <d v="1899-12-31T18:00:00"/>
    <n v="42"/>
    <d v="1899-12-31T01:17:00"/>
    <x v="1"/>
    <s v="NO"/>
    <d v="1900-01-02T14:05:00"/>
    <n v="86.083333333313931"/>
    <d v="1899-12-30T00:00:00"/>
    <n v="0"/>
    <x v="0"/>
    <x v="0"/>
    <d v="1900-01-01T21:22:00"/>
    <n v="69.366666666639503"/>
    <d v="1899-12-30T00:00:00"/>
    <n v="0"/>
    <x v="0"/>
    <n v="4.8611111116770189E-2"/>
    <d v="1899-12-30T00:02:55"/>
    <x v="1"/>
    <n v="55"/>
    <n v="7.5"/>
  </r>
  <r>
    <n v="262806128"/>
    <s v="MAERSK SAN CLEMENTE"/>
    <s v="Chittagong"/>
    <x v="1"/>
    <d v="2026-01-18T19:55:00"/>
    <d v="2026-01-18T20:00:00"/>
    <s v="MAERSK"/>
    <s v="APM"/>
    <s v="SEKU4710555"/>
    <s v="40HC"/>
    <x v="0"/>
    <x v="1"/>
    <d v="2026-01-20T16:00:00"/>
    <d v="2026-01-22T10:00:00"/>
    <m/>
    <x v="0"/>
    <m/>
    <x v="0"/>
    <x v="344"/>
    <d v="2026-01-22T10:38:00"/>
    <d v="2026-01-22T11:00:00"/>
    <d v="2026-01-22T11:00:00"/>
    <x v="3"/>
    <x v="0"/>
    <x v="1"/>
    <x v="0"/>
    <d v="2026-01-22T09:48:00"/>
    <x v="5"/>
    <n v="0"/>
    <x v="0"/>
    <d v="2026-01-20T16:00:00"/>
    <n v="85.883333333360497"/>
    <d v="1899-12-31T20:05:00"/>
    <n v="44.083333333313931"/>
    <s v="NO"/>
    <s v="YES"/>
    <x v="1"/>
    <d v="1899-12-31T18:00:00"/>
    <n v="42"/>
    <d v="1899-12-31T17:48:00"/>
    <x v="1"/>
    <s v="NO"/>
    <d v="1900-01-02T14:05:00"/>
    <n v="86.083333333313931"/>
    <d v="1899-12-30T00:00:00"/>
    <n v="0"/>
    <x v="0"/>
    <x v="0"/>
    <d v="1900-01-02T13:53:00"/>
    <n v="85.883333333360497"/>
    <d v="1899-12-30T00:00:00"/>
    <n v="0"/>
    <x v="0"/>
    <d v="1899-12-30T00:00:00"/>
    <d v="1899-12-30T00:00:00"/>
    <x v="1"/>
    <n v="55"/>
    <n v="7.5"/>
  </r>
  <r>
    <n v="260673982"/>
    <s v="BEIJING MAERSK"/>
    <s v="Semarang"/>
    <x v="0"/>
    <d v="2026-01-19T06:20:00"/>
    <d v="2026-01-19T08:00:00"/>
    <s v="MAERSK"/>
    <s v="APM"/>
    <s v="MRSU3534367"/>
    <s v="40HC"/>
    <x v="0"/>
    <x v="0"/>
    <d v="2026-01-22T10:00:00"/>
    <d v="2026-01-22T10:00:00"/>
    <m/>
    <x v="0"/>
    <s v="TRANSPORTISTA (LM)"/>
    <x v="0"/>
    <x v="345"/>
    <d v="2026-01-22T11:00:00"/>
    <m/>
    <m/>
    <x v="3"/>
    <x v="0"/>
    <x v="0"/>
    <x v="0"/>
    <d v="2026-01-22T10:30:00"/>
    <x v="5"/>
    <n v="0"/>
    <x v="0"/>
    <d v="2026-01-22T10:00:00"/>
    <n v="76.166666666627862"/>
    <d v="1900-01-02T03:40:00"/>
    <n v="75.666666666569654"/>
    <s v="NO"/>
    <s v="NO"/>
    <x v="0"/>
    <d v="1899-12-30T00:00:00"/>
    <n v="0"/>
    <d v="1899-12-30T00:30:00"/>
    <x v="2"/>
    <s v="SI"/>
    <d v="1900-01-02T03:40:00"/>
    <n v="75.666666666569654"/>
    <d v="1899-12-30T00:30:00"/>
    <n v="0.50000000005820766"/>
    <x v="1"/>
    <x v="0"/>
    <d v="1900-01-02T04:10:00"/>
    <n v="76.166666666627862"/>
    <d v="1899-12-30T00:00:00"/>
    <n v="0"/>
    <x v="0"/>
    <n v="0"/>
    <d v="1899-12-30T00:00:00"/>
    <x v="0"/>
    <n v="55"/>
    <n v="7.5"/>
  </r>
  <r>
    <n v="262263664"/>
    <s v="MAERSK MAKUTU"/>
    <s v="Jawaharlal Nehru (Nhava Sheva)"/>
    <x v="1"/>
    <d v="2026-01-20T07:52:00"/>
    <d v="2026-01-20T08:00:00"/>
    <s v="MAERSK"/>
    <s v="APM"/>
    <s v="MRSU6714280"/>
    <s v="40HC"/>
    <x v="1"/>
    <x v="0"/>
    <d v="2026-01-22T08:00:00"/>
    <d v="2026-01-22T10:00:00"/>
    <m/>
    <x v="0"/>
    <s v="TRANSPORTISTA (LM)"/>
    <x v="0"/>
    <x v="346"/>
    <d v="2026-01-22T13:20:00"/>
    <m/>
    <m/>
    <x v="3"/>
    <x v="0"/>
    <x v="0"/>
    <x v="0"/>
    <d v="2026-01-22T12:50:00"/>
    <x v="5"/>
    <n v="0"/>
    <x v="0"/>
    <d v="2026-01-22T08:00:00"/>
    <n v="52.96666666661622"/>
    <d v="1900-01-01T00:08:00"/>
    <n v="48.133333333418705"/>
    <s v="NO"/>
    <s v="NO"/>
    <x v="1"/>
    <d v="1899-12-30T02:00:00"/>
    <n v="1.9999999998835847"/>
    <d v="1899-12-30T04:50:00"/>
    <x v="2"/>
    <s v="SI"/>
    <d v="1900-01-01T02:08:00"/>
    <n v="50.133333333302289"/>
    <d v="1899-12-30T02:50:00"/>
    <n v="2.8333333333139308"/>
    <x v="1"/>
    <x v="1"/>
    <d v="1900-01-01T04:58:00"/>
    <n v="52.96666666661622"/>
    <d v="1899-12-30T00:00:00"/>
    <n v="0"/>
    <x v="0"/>
    <n v="0"/>
    <d v="1899-12-30T00:00:00"/>
    <x v="0"/>
    <n v="55"/>
    <n v="7.5"/>
  </r>
  <r>
    <n v="262644387"/>
    <s v="MARIT MAERSK"/>
    <s v="Ningbo"/>
    <x v="1"/>
    <d v="2026-01-14T13:19:00"/>
    <d v="2026-01-14T14:00:00"/>
    <s v="MAERSK"/>
    <s v="APM"/>
    <s v="MRSU6441123"/>
    <s v="40HC"/>
    <x v="1"/>
    <x v="1"/>
    <d v="2026-01-16T16:00:00"/>
    <d v="2026-01-22T11:00:00"/>
    <m/>
    <x v="0"/>
    <m/>
    <x v="0"/>
    <x v="347"/>
    <d v="2026-01-22T11:19:00"/>
    <m/>
    <m/>
    <x v="3"/>
    <x v="0"/>
    <x v="1"/>
    <x v="0"/>
    <d v="2026-01-22T10:52:00"/>
    <x v="5"/>
    <n v="0"/>
    <x v="0"/>
    <d v="2026-01-16T16:00:00"/>
    <n v="189.55000000004657"/>
    <d v="1900-01-01T02:41:00"/>
    <n v="50.683333333348855"/>
    <s v="NO"/>
    <s v="NO"/>
    <x v="1"/>
    <d v="1900-01-04T19:00:00"/>
    <n v="139.00000000011642"/>
    <d v="1900-01-04T18:52:00"/>
    <x v="0"/>
    <s v="NO"/>
    <d v="1900-01-06T21:41:00"/>
    <n v="189.68333333346527"/>
    <d v="1899-12-30T00:00:00"/>
    <n v="0"/>
    <x v="0"/>
    <x v="0"/>
    <d v="1900-01-06T21:33:00"/>
    <n v="189.55000000004657"/>
    <d v="1899-12-30T00:00:00"/>
    <n v="0"/>
    <x v="0"/>
    <n v="0"/>
    <d v="1899-12-30T00:00:00"/>
    <x v="3"/>
    <n v="55"/>
    <n v="7.5"/>
  </r>
  <r>
    <n v="262806265"/>
    <s v="MAERSK SAN CLEMENTE"/>
    <s v="Chittagong"/>
    <x v="1"/>
    <d v="2026-01-18T19:55:00"/>
    <d v="2026-01-18T20:00:00"/>
    <s v="MAERSK"/>
    <s v="APM"/>
    <s v="TLLU5983393"/>
    <s v="40HC"/>
    <x v="0"/>
    <x v="1"/>
    <d v="2026-01-20T16:00:00"/>
    <d v="2026-01-22T12:00:00"/>
    <m/>
    <x v="0"/>
    <m/>
    <x v="0"/>
    <x v="348"/>
    <d v="2026-01-22T12:30:00"/>
    <d v="2026-01-22T12:36:00"/>
    <d v="2026-01-22T13:05:00"/>
    <x v="3"/>
    <x v="0"/>
    <x v="1"/>
    <x v="0"/>
    <d v="2026-01-22T11:20:00"/>
    <x v="5"/>
    <n v="0"/>
    <x v="0"/>
    <d v="2026-01-20T16:00:00"/>
    <n v="87.416666666627862"/>
    <d v="1899-12-31T20:05:00"/>
    <n v="44.083333333313931"/>
    <s v="NO"/>
    <s v="YES"/>
    <x v="1"/>
    <d v="1899-12-31T20:00:00"/>
    <n v="44.000000000058208"/>
    <d v="1899-12-31T19:20:00"/>
    <x v="1"/>
    <s v="NO"/>
    <d v="1900-01-02T16:05:00"/>
    <n v="88.083333333372138"/>
    <d v="1899-12-30T00:00:00"/>
    <n v="0"/>
    <x v="0"/>
    <x v="0"/>
    <d v="1900-01-02T15:25:00"/>
    <n v="87.416666666627862"/>
    <d v="1899-12-30T00:00:00"/>
    <n v="0"/>
    <x v="0"/>
    <n v="2.0138888889050577E-2"/>
    <d v="1899-12-30T00:01:13"/>
    <x v="1"/>
    <n v="55"/>
    <n v="7.5"/>
  </r>
  <r>
    <n v="259963340"/>
    <s v="BEIJING MAERSK"/>
    <s v="Qingdao"/>
    <x v="0"/>
    <d v="2026-01-19T06:20:00"/>
    <d v="2026-01-19T08:00:00"/>
    <s v="MAERSK"/>
    <s v="APM"/>
    <s v="PONU1920098"/>
    <n v="40"/>
    <x v="0"/>
    <x v="0"/>
    <d v="2026-01-22T10:00:00"/>
    <d v="2026-01-22T12:00:00"/>
    <m/>
    <x v="0"/>
    <s v="OTRO(Retraso entrega anterior)"/>
    <x v="0"/>
    <x v="349"/>
    <d v="2026-01-22T15:20:00"/>
    <m/>
    <m/>
    <x v="3"/>
    <x v="0"/>
    <x v="0"/>
    <x v="0"/>
    <d v="2026-01-22T14:50:00"/>
    <x v="5"/>
    <n v="0"/>
    <x v="0"/>
    <d v="2026-01-22T10:00:00"/>
    <n v="80.499999999941792"/>
    <d v="1900-01-02T03:40:00"/>
    <n v="75.666666666569654"/>
    <s v="NO"/>
    <s v="NO"/>
    <x v="0"/>
    <d v="1899-12-30T02:00:00"/>
    <n v="2.0000000000582077"/>
    <d v="1899-12-30T04:50:00"/>
    <x v="2"/>
    <s v="SI"/>
    <d v="1900-01-02T05:40:00"/>
    <n v="77.666666666627862"/>
    <d v="1899-12-30T02:50:00"/>
    <n v="2.8333333333139308"/>
    <x v="1"/>
    <x v="1"/>
    <d v="1900-01-02T08:30:00"/>
    <n v="80.499999999941792"/>
    <d v="1899-12-30T00:00:00"/>
    <n v="0"/>
    <x v="0"/>
    <n v="0"/>
    <d v="1899-12-30T00:00:00"/>
    <x v="0"/>
    <n v="55"/>
    <n v="7.5"/>
  </r>
  <r>
    <n v="262082287"/>
    <s v="BEIJING MAERSK"/>
    <s v="Chittagong"/>
    <x v="0"/>
    <d v="2026-01-19T06:20:00"/>
    <d v="2026-01-19T08:00:00"/>
    <s v="MAERSK"/>
    <s v="APM"/>
    <s v="MSKU9454355"/>
    <s v="40HC"/>
    <x v="0"/>
    <x v="0"/>
    <d v="2026-01-22T10:00:00"/>
    <d v="2026-01-22T12:00:00"/>
    <m/>
    <x v="0"/>
    <s v="OTRO(Retraso entrega anterior)"/>
    <x v="0"/>
    <x v="350"/>
    <d v="2026-01-22T15:10:00"/>
    <m/>
    <m/>
    <x v="3"/>
    <x v="0"/>
    <x v="0"/>
    <x v="0"/>
    <d v="2026-01-22T14:40:00"/>
    <x v="5"/>
    <n v="0"/>
    <x v="0"/>
    <d v="2026-01-22T10:00:00"/>
    <n v="80.333333333255723"/>
    <d v="1900-01-02T03:40:00"/>
    <n v="75.666666666569654"/>
    <s v="NO"/>
    <s v="NO"/>
    <x v="0"/>
    <d v="1899-12-30T02:00:00"/>
    <n v="2.0000000000582077"/>
    <d v="1899-12-30T04:40:00"/>
    <x v="2"/>
    <s v="SI"/>
    <d v="1900-01-02T05:40:00"/>
    <n v="77.666666666627862"/>
    <d v="1899-12-30T02:40:00"/>
    <n v="2.6666666666278616"/>
    <x v="1"/>
    <x v="1"/>
    <d v="1900-01-02T08:20:00"/>
    <n v="80.333333333255723"/>
    <d v="1899-12-30T00:00:00"/>
    <n v="0"/>
    <x v="0"/>
    <n v="0"/>
    <d v="1899-12-30T00:00:00"/>
    <x v="0"/>
    <n v="55"/>
    <n v="7.5"/>
  </r>
  <r>
    <n v="262643641"/>
    <s v="BEIJING MAERSK"/>
    <s v="Ningbo"/>
    <x v="0"/>
    <d v="2026-01-19T06:20:00"/>
    <d v="2026-01-19T08:00:00"/>
    <s v="MAERSK"/>
    <s v="APM"/>
    <s v="MSKU4824210"/>
    <s v="45HC"/>
    <x v="1"/>
    <x v="0"/>
    <d v="2026-01-22T10:00:00"/>
    <d v="2026-01-22T14:00:00"/>
    <m/>
    <x v="0"/>
    <s v="OTRO(Retraso entrega anterior)"/>
    <x v="0"/>
    <x v="351"/>
    <d v="2026-01-22T16:50:00"/>
    <m/>
    <m/>
    <x v="3"/>
    <x v="0"/>
    <x v="0"/>
    <x v="0"/>
    <d v="2026-01-22T16:20:00"/>
    <x v="5"/>
    <n v="0"/>
    <x v="0"/>
    <d v="2026-01-22T10:00:00"/>
    <n v="81.999999999941792"/>
    <d v="1900-01-02T03:40:00"/>
    <n v="75.666666666569654"/>
    <s v="NO"/>
    <s v="NO"/>
    <x v="0"/>
    <d v="1899-12-30T04:00:00"/>
    <n v="4.0000000001164153"/>
    <d v="1899-12-30T06:20:00"/>
    <x v="2"/>
    <s v="SI"/>
    <d v="1900-01-02T07:40:00"/>
    <n v="79.666666666686069"/>
    <d v="1899-12-30T02:20:00"/>
    <n v="2.3333333332557231"/>
    <x v="1"/>
    <x v="1"/>
    <d v="1900-01-02T10:00:00"/>
    <n v="81.999999999941792"/>
    <d v="1899-12-30T00:00:00"/>
    <n v="0"/>
    <x v="0"/>
    <n v="0"/>
    <d v="1899-12-30T00:00:00"/>
    <x v="0"/>
    <n v="55"/>
    <n v="7.5"/>
  </r>
  <r>
    <n v="262643641"/>
    <s v="BEIJING MAERSK"/>
    <s v="Ningbo"/>
    <x v="0"/>
    <d v="2026-01-19T06:20:00"/>
    <d v="2026-01-19T08:00:00"/>
    <s v="MAERSK"/>
    <s v="APM"/>
    <s v="MRKU1010748"/>
    <n v="40"/>
    <x v="0"/>
    <x v="0"/>
    <d v="2026-01-22T10:00:00"/>
    <d v="2026-01-22T14:00:00"/>
    <m/>
    <x v="0"/>
    <s v="OTRO(Retraso entrega anterior)"/>
    <x v="0"/>
    <x v="352"/>
    <d v="2026-01-22T18:30:00"/>
    <m/>
    <m/>
    <x v="3"/>
    <x v="0"/>
    <x v="0"/>
    <x v="0"/>
    <d v="2026-01-22T18:00:00"/>
    <x v="5"/>
    <n v="0"/>
    <x v="0"/>
    <d v="2026-01-22T10:00:00"/>
    <n v="83.666666666627862"/>
    <d v="1900-01-02T03:40:00"/>
    <n v="75.666666666569654"/>
    <s v="NO"/>
    <s v="NO"/>
    <x v="0"/>
    <d v="1899-12-30T04:00:00"/>
    <n v="4.0000000001164153"/>
    <d v="1899-12-30T08:00:00"/>
    <x v="2"/>
    <s v="SI"/>
    <d v="1900-01-02T07:40:00"/>
    <n v="79.666666666686069"/>
    <d v="1899-12-30T04:00:00"/>
    <n v="3.9999999999417923"/>
    <x v="1"/>
    <x v="1"/>
    <d v="1900-01-02T11:40:00"/>
    <n v="83.666666666627862"/>
    <d v="1899-12-30T00:00:00"/>
    <n v="0"/>
    <x v="0"/>
    <n v="0"/>
    <d v="1899-12-30T00:00:00"/>
    <x v="0"/>
    <n v="55"/>
    <n v="7.5"/>
  </r>
  <r>
    <n v="262664461"/>
    <s v="BEIJING MAERSK"/>
    <s v="Yantian"/>
    <x v="0"/>
    <d v="2026-01-19T06:20:00"/>
    <d v="2026-01-19T08:00:00"/>
    <s v="MAERSK"/>
    <s v="APM"/>
    <s v="MSKU1062506"/>
    <s v="40HC"/>
    <x v="0"/>
    <x v="0"/>
    <d v="2026-01-22T10:00:00"/>
    <d v="2026-01-22T14:00:00"/>
    <m/>
    <x v="0"/>
    <s v="OTRO(Retraso entrega anterior)"/>
    <x v="0"/>
    <x v="353"/>
    <d v="2026-01-22T15:40:00"/>
    <m/>
    <m/>
    <x v="3"/>
    <x v="0"/>
    <x v="0"/>
    <x v="0"/>
    <d v="2026-01-22T15:10:00"/>
    <x v="5"/>
    <n v="0"/>
    <x v="0"/>
    <d v="2026-01-22T10:00:00"/>
    <n v="80.833333333313931"/>
    <d v="1900-01-02T03:40:00"/>
    <n v="75.666666666569654"/>
    <s v="NO"/>
    <s v="NO"/>
    <x v="0"/>
    <d v="1899-12-30T04:00:00"/>
    <n v="4.0000000001164153"/>
    <d v="1899-12-30T05:10:00"/>
    <x v="2"/>
    <s v="SI"/>
    <d v="1900-01-02T07:40:00"/>
    <n v="79.666666666686069"/>
    <d v="1899-12-30T01:10:00"/>
    <n v="1.1666666666278616"/>
    <x v="1"/>
    <x v="1"/>
    <d v="1900-01-02T08:50:00"/>
    <n v="80.833333333313931"/>
    <d v="1899-12-30T00:00:00"/>
    <n v="0"/>
    <x v="0"/>
    <n v="0"/>
    <d v="1899-12-30T00:00:00"/>
    <x v="0"/>
    <n v="55"/>
    <n v="7.5"/>
  </r>
  <r>
    <n v="262177519"/>
    <s v="BEIJING MAERSK"/>
    <s v="Chittagong"/>
    <x v="0"/>
    <d v="2026-01-19T06:20:00"/>
    <d v="2026-01-19T08:00:00"/>
    <s v="MAERSK"/>
    <s v="APM"/>
    <s v="IKSU2600212"/>
    <n v="20"/>
    <x v="1"/>
    <x v="3"/>
    <d v="2026-01-22T10:00:00"/>
    <d v="2026-01-22T15:00:00"/>
    <m/>
    <x v="0"/>
    <m/>
    <x v="0"/>
    <x v="354"/>
    <d v="2026-01-22T15:15:00"/>
    <m/>
    <m/>
    <x v="3"/>
    <x v="0"/>
    <x v="1"/>
    <x v="0"/>
    <d v="2026-01-22T14:42:00"/>
    <x v="5"/>
    <n v="0"/>
    <x v="0"/>
    <d v="2026-01-22T10:00:00"/>
    <n v="80.366666666697711"/>
    <d v="1900-01-02T03:40:00"/>
    <n v="75.666666666569654"/>
    <s v="NO"/>
    <s v="NO"/>
    <x v="0"/>
    <d v="1899-12-30T05:00:00"/>
    <n v="5.0000000000582077"/>
    <d v="1899-12-30T04:42:00"/>
    <x v="2"/>
    <s v="SI"/>
    <d v="1900-01-02T08:40:00"/>
    <n v="80.666666666627862"/>
    <d v="1899-12-30T00:00:00"/>
    <n v="0"/>
    <x v="0"/>
    <x v="0"/>
    <d v="1900-01-02T08:22:00"/>
    <n v="80.366666666697711"/>
    <d v="1899-12-30T00:00:00"/>
    <n v="0"/>
    <x v="0"/>
    <n v="0"/>
    <d v="1899-12-30T00:00:00"/>
    <x v="0"/>
    <n v="55"/>
    <n v="7.5"/>
  </r>
  <r>
    <n v="262177519"/>
    <s v="BEIJING MAERSK"/>
    <s v="Chittagong"/>
    <x v="0"/>
    <d v="2026-01-19T06:20:00"/>
    <d v="2026-01-19T08:00:00"/>
    <s v="MAERSK"/>
    <s v="APM"/>
    <s v="SEKU4639462"/>
    <s v="40HC"/>
    <x v="1"/>
    <x v="3"/>
    <d v="2026-01-22T10:00:00"/>
    <d v="2026-01-22T15:00:00"/>
    <m/>
    <x v="0"/>
    <s v="TRANSPORTISTA (LM)"/>
    <x v="0"/>
    <x v="355"/>
    <d v="2026-01-22T16:00:00"/>
    <m/>
    <m/>
    <x v="3"/>
    <x v="0"/>
    <x v="1"/>
    <x v="0"/>
    <d v="2026-01-22T15:31:00"/>
    <x v="5"/>
    <n v="0"/>
    <x v="0"/>
    <d v="2026-01-22T10:00:00"/>
    <n v="81.18333333323244"/>
    <d v="1900-01-02T03:40:00"/>
    <n v="75.666666666569654"/>
    <s v="NO"/>
    <s v="NO"/>
    <x v="0"/>
    <d v="1899-12-30T05:00:00"/>
    <n v="5.0000000000582077"/>
    <d v="1899-12-30T05:31:00"/>
    <x v="2"/>
    <s v="SI"/>
    <d v="1900-01-02T08:40:00"/>
    <n v="80.666666666627862"/>
    <d v="1899-12-30T00:31:00"/>
    <n v="0.5166666666045785"/>
    <x v="1"/>
    <x v="0"/>
    <d v="1900-01-02T09:11:00"/>
    <n v="81.18333333323244"/>
    <d v="1899-12-30T00:00:00"/>
    <n v="0"/>
    <x v="0"/>
    <n v="0"/>
    <d v="1899-12-30T00:00:00"/>
    <x v="0"/>
    <n v="55"/>
    <n v="7.5"/>
  </r>
  <r>
    <n v="261444233"/>
    <s v="BEIJING MAERSK"/>
    <s v="Shanghai"/>
    <x v="0"/>
    <d v="2026-01-19T06:20:00"/>
    <d v="2026-01-19T08:00:00"/>
    <s v="MAERSK"/>
    <s v="APM"/>
    <s v="HASU4639296"/>
    <s v="40HC"/>
    <x v="1"/>
    <x v="3"/>
    <d v="2026-01-22T10:00:00"/>
    <d v="2026-01-22T15:00:00"/>
    <m/>
    <x v="0"/>
    <m/>
    <x v="0"/>
    <x v="356"/>
    <d v="2026-01-22T15:20:00"/>
    <m/>
    <m/>
    <x v="3"/>
    <x v="0"/>
    <x v="1"/>
    <x v="0"/>
    <d v="2026-01-22T14:27:00"/>
    <x v="5"/>
    <n v="0"/>
    <x v="0"/>
    <d v="2026-01-22T10:00:00"/>
    <n v="80.116666666581295"/>
    <d v="1900-01-02T03:40:00"/>
    <n v="75.666666666569654"/>
    <s v="NO"/>
    <s v="NO"/>
    <x v="0"/>
    <d v="1899-12-30T05:00:00"/>
    <n v="5.0000000000582077"/>
    <d v="1899-12-30T04:27:00"/>
    <x v="2"/>
    <s v="SI"/>
    <d v="1900-01-02T08:40:00"/>
    <n v="80.666666666627862"/>
    <d v="1899-12-30T00:00:00"/>
    <n v="0"/>
    <x v="0"/>
    <x v="0"/>
    <d v="1900-01-02T08:07:00"/>
    <n v="80.116666666581295"/>
    <d v="1899-12-30T00:00:00"/>
    <n v="0"/>
    <x v="0"/>
    <n v="0"/>
    <d v="1899-12-30T00:00:00"/>
    <x v="0"/>
    <n v="55"/>
    <n v="7.5"/>
  </r>
  <r>
    <n v="259963340"/>
    <s v="BEIJING MAERSK"/>
    <s v="Qingdao"/>
    <x v="0"/>
    <d v="2026-01-19T06:20:00"/>
    <d v="2026-01-19T08:00:00"/>
    <s v="MAERSK"/>
    <s v="APM"/>
    <s v="MSKU4660266"/>
    <s v="45HC"/>
    <x v="0"/>
    <x v="0"/>
    <d v="2026-01-22T10:00:00"/>
    <d v="2026-01-22T16:00:00"/>
    <m/>
    <x v="0"/>
    <s v="OTRO(Retraso entrega anterior)"/>
    <x v="0"/>
    <x v="357"/>
    <d v="2026-01-22T17:36:00"/>
    <m/>
    <m/>
    <x v="3"/>
    <x v="0"/>
    <x v="0"/>
    <x v="0"/>
    <d v="2026-01-22T17:06:00"/>
    <x v="5"/>
    <n v="0"/>
    <x v="0"/>
    <d v="2026-01-22T10:00:00"/>
    <n v="82.766666666488163"/>
    <d v="1900-01-02T03:40:00"/>
    <n v="75.666666666569654"/>
    <s v="NO"/>
    <s v="NO"/>
    <x v="0"/>
    <d v="1899-12-30T06:00:00"/>
    <n v="6"/>
    <d v="1899-12-30T07:06:00"/>
    <x v="2"/>
    <s v="SI"/>
    <d v="1900-01-02T09:40:00"/>
    <n v="81.666666666569654"/>
    <d v="1899-12-30T01:06:00"/>
    <n v="1.0999999999185093"/>
    <x v="1"/>
    <x v="1"/>
    <d v="1900-01-02T10:46:00"/>
    <n v="82.766666666488163"/>
    <d v="1899-12-30T00:00:00"/>
    <n v="0"/>
    <x v="0"/>
    <n v="0"/>
    <d v="1899-12-30T00:00:00"/>
    <x v="0"/>
    <n v="55"/>
    <n v="7.5"/>
  </r>
  <r>
    <n v="259963340"/>
    <s v="BEIJING MAERSK"/>
    <s v="Qingdao"/>
    <x v="0"/>
    <d v="2026-01-19T06:20:00"/>
    <d v="2026-01-19T08:00:00"/>
    <s v="MAERSK"/>
    <s v="APM"/>
    <s v="MSKU4700775"/>
    <s v="45HC"/>
    <x v="0"/>
    <x v="0"/>
    <d v="2026-01-22T10:00:00"/>
    <d v="2026-01-22T16:00:00"/>
    <m/>
    <x v="0"/>
    <s v="OTRO(Retraso entrega anterior)"/>
    <x v="0"/>
    <x v="358"/>
    <d v="2026-01-22T19:10:00"/>
    <m/>
    <m/>
    <x v="3"/>
    <x v="0"/>
    <x v="0"/>
    <x v="0"/>
    <d v="2026-01-22T18:40:00"/>
    <x v="5"/>
    <n v="0"/>
    <x v="0"/>
    <d v="2026-01-22T10:00:00"/>
    <n v="84.333333333197515"/>
    <d v="1900-01-02T03:40:00"/>
    <n v="75.666666666569654"/>
    <s v="NO"/>
    <s v="NO"/>
    <x v="0"/>
    <d v="1899-12-30T06:00:00"/>
    <n v="6"/>
    <d v="1899-12-30T08:40:00"/>
    <x v="2"/>
    <s v="SI"/>
    <d v="1900-01-02T09:40:00"/>
    <n v="81.666666666569654"/>
    <d v="1899-12-30T02:40:00"/>
    <n v="2.6666666666278616"/>
    <x v="1"/>
    <x v="1"/>
    <d v="1900-01-02T12:20:00"/>
    <n v="84.333333333197515"/>
    <d v="1899-12-30T00:00:00"/>
    <n v="0"/>
    <x v="0"/>
    <n v="0"/>
    <d v="1899-12-30T00:00:00"/>
    <x v="0"/>
    <n v="55"/>
    <n v="7.5"/>
  </r>
  <r>
    <n v="262727269"/>
    <s v="MAERSK MAKUTU"/>
    <s v="Karachi-Muhammad Bin Qasim"/>
    <x v="1"/>
    <d v="2026-01-20T07:52:00"/>
    <d v="2026-01-20T08:00:00"/>
    <s v="MAERSK"/>
    <s v="APM"/>
    <s v="TGHU6254289"/>
    <s v="40HC"/>
    <x v="0"/>
    <x v="1"/>
    <d v="2026-01-22T16:00:00"/>
    <d v="2026-01-22T16:00:00"/>
    <m/>
    <x v="0"/>
    <m/>
    <x v="0"/>
    <x v="359"/>
    <d v="2026-01-22T16:20:00"/>
    <d v="2026-01-22T16:44:00"/>
    <d v="2026-01-22T16:50:00"/>
    <x v="3"/>
    <x v="0"/>
    <x v="1"/>
    <x v="0"/>
    <d v="2026-01-22T16:11:00"/>
    <x v="5"/>
    <n v="0"/>
    <x v="0"/>
    <d v="2026-01-22T16:00:00"/>
    <n v="56.316666666709352"/>
    <d v="1900-01-01T08:08:00"/>
    <n v="56.133333333302289"/>
    <s v="NO"/>
    <s v="NO"/>
    <x v="1"/>
    <d v="1899-12-30T00:00:00"/>
    <n v="0"/>
    <d v="1899-12-30T00:11:00"/>
    <x v="2"/>
    <s v="SI"/>
    <d v="1900-01-01T08:08:00"/>
    <n v="56.133333333302289"/>
    <d v="1899-12-30T00:11:00"/>
    <n v="0.18333333340706304"/>
    <x v="0"/>
    <x v="0"/>
    <d v="1900-01-01T08:19:00"/>
    <n v="56.316666666709352"/>
    <d v="1899-12-30T00:00:00"/>
    <n v="0"/>
    <x v="0"/>
    <d v="1899-12-30T00:06:00"/>
    <d v="1899-12-30T00:00:15"/>
    <x v="1"/>
    <n v="55"/>
    <n v="7.5"/>
  </r>
  <r>
    <n v="262263664"/>
    <s v="MAERSK MAKUTU"/>
    <s v="Jawaharlal Nehru (Nhava Sheva)"/>
    <x v="1"/>
    <d v="2026-01-20T07:52:00"/>
    <d v="2026-01-20T08:00:00"/>
    <s v="MAERSK"/>
    <s v="APM"/>
    <s v="TIIU4878489"/>
    <s v="40HC"/>
    <x v="0"/>
    <x v="1"/>
    <d v="2026-01-22T16:00:00"/>
    <d v="2026-01-22T16:00:00"/>
    <m/>
    <x v="0"/>
    <s v="SUBIDA TREN/DUO/PLAT"/>
    <x v="0"/>
    <x v="360"/>
    <d v="2026-01-22T19:25:00"/>
    <d v="2026-01-22T19:13:00"/>
    <d v="2026-01-22T19:55:00"/>
    <x v="3"/>
    <x v="0"/>
    <x v="1"/>
    <x v="0"/>
    <d v="2026-01-22T18:39:00"/>
    <x v="5"/>
    <n v="0"/>
    <x v="0"/>
    <d v="2026-01-22T16:00:00"/>
    <n v="58.78333333338378"/>
    <d v="1900-01-01T08:08:00"/>
    <n v="56.133333333302289"/>
    <s v="NO"/>
    <s v="NO"/>
    <x v="1"/>
    <d v="1899-12-30T00:00:00"/>
    <n v="0"/>
    <d v="1899-12-30T02:39:00"/>
    <x v="2"/>
    <s v="SI"/>
    <d v="1900-01-01T08:08:00"/>
    <n v="56.133333333302289"/>
    <d v="1899-12-30T02:39:00"/>
    <n v="2.6500000000814907"/>
    <x v="1"/>
    <x v="1"/>
    <d v="1900-01-01T10:47:00"/>
    <n v="58.78333333338378"/>
    <d v="1899-12-30T00:00:00"/>
    <n v="0"/>
    <x v="0"/>
    <n v="2.9166666667151731E-2"/>
    <d v="1899-12-30T00:01:45"/>
    <x v="1"/>
    <n v="55"/>
    <n v="7.5"/>
  </r>
  <r>
    <n v="262608125"/>
    <s v="MAERSK MAKUTU"/>
    <s v="Karachi-Muhammad Bin Qasim"/>
    <x v="1"/>
    <d v="2026-01-20T07:52:00"/>
    <d v="2026-01-20T08:00:00"/>
    <s v="MAERSK"/>
    <s v="APM"/>
    <s v="MRKU3889446"/>
    <s v="40HC"/>
    <x v="0"/>
    <x v="1"/>
    <d v="2026-01-22T16:00:00"/>
    <d v="2026-01-22T18:00:00"/>
    <m/>
    <x v="0"/>
    <s v="SUBIDA TREN/DUO/PLAT"/>
    <x v="0"/>
    <x v="361"/>
    <d v="2026-01-22T19:05:00"/>
    <d v="2026-01-22T19:11:00"/>
    <d v="2026-01-22T19:50:00"/>
    <x v="3"/>
    <x v="0"/>
    <x v="1"/>
    <x v="0"/>
    <d v="2026-01-22T18:42:00"/>
    <x v="5"/>
    <n v="0"/>
    <x v="0"/>
    <d v="2026-01-22T16:00:00"/>
    <n v="58.833333333372138"/>
    <d v="1900-01-01T08:08:00"/>
    <n v="56.133333333302289"/>
    <s v="NO"/>
    <s v="NO"/>
    <x v="1"/>
    <d v="1899-12-30T02:00:00"/>
    <n v="2.0000000000582077"/>
    <d v="1899-12-30T02:42:00"/>
    <x v="2"/>
    <s v="SI"/>
    <d v="1900-01-01T10:08:00"/>
    <n v="58.133333333360497"/>
    <d v="1899-12-30T00:42:00"/>
    <n v="0.70000000001164153"/>
    <x v="1"/>
    <x v="0"/>
    <d v="1900-01-01T10:50:00"/>
    <n v="58.833333333372138"/>
    <d v="1899-12-30T00:00:00"/>
    <n v="0"/>
    <x v="0"/>
    <n v="2.7083333334303461E-2"/>
    <d v="1899-12-30T00:01:38"/>
    <x v="1"/>
    <n v="55"/>
    <n v="7.5"/>
  </r>
  <r>
    <n v="262607863"/>
    <s v="MAERSK MAKUTU"/>
    <s v="Karachi-Muhammad Bin Qasim"/>
    <x v="1"/>
    <d v="2026-01-20T07:52:00"/>
    <d v="2026-01-20T08:00:00"/>
    <s v="MAERSK"/>
    <s v="APM"/>
    <s v="MRKU2782556"/>
    <s v="40HC"/>
    <x v="0"/>
    <x v="1"/>
    <d v="2026-01-22T16:00:00"/>
    <d v="2026-01-22T18:00:00"/>
    <m/>
    <x v="0"/>
    <s v="SUBIDA TREN/DUO/PLAT"/>
    <x v="0"/>
    <x v="362"/>
    <d v="2026-01-22T18:50:00"/>
    <d v="2026-01-22T19:06:00"/>
    <d v="2026-01-22T19:20:00"/>
    <x v="3"/>
    <x v="0"/>
    <x v="1"/>
    <x v="0"/>
    <d v="2026-01-22T18:31:00"/>
    <x v="5"/>
    <n v="0"/>
    <x v="0"/>
    <d v="2026-01-22T16:00:00"/>
    <n v="58.649999999965075"/>
    <d v="1900-01-01T08:08:00"/>
    <n v="56.133333333302289"/>
    <s v="NO"/>
    <s v="NO"/>
    <x v="1"/>
    <d v="1899-12-30T02:00:00"/>
    <n v="2.0000000000582077"/>
    <d v="1899-12-30T02:31:00"/>
    <x v="2"/>
    <s v="SI"/>
    <d v="1900-01-01T10:08:00"/>
    <n v="58.133333333360497"/>
    <d v="1899-12-30T00:31:00"/>
    <n v="0.5166666666045785"/>
    <x v="1"/>
    <x v="0"/>
    <d v="1900-01-01T10:39:00"/>
    <n v="58.649999999965075"/>
    <d v="1899-12-30T00:00:00"/>
    <n v="0"/>
    <x v="0"/>
    <n v="9.7222222248092294E-3"/>
    <d v="1899-12-30T00:00:35"/>
    <x v="1"/>
    <n v="55"/>
    <n v="7.5"/>
  </r>
  <r>
    <n v="262727269"/>
    <s v="MAERSK MAKUTU"/>
    <s v="Karachi-Muhammad Bin Qasim"/>
    <x v="1"/>
    <d v="2026-01-20T07:52:00"/>
    <d v="2026-01-20T08:00:00"/>
    <s v="MAERSK"/>
    <s v="APM"/>
    <s v="SUDU6828060"/>
    <s v="40HC"/>
    <x v="0"/>
    <x v="1"/>
    <d v="2026-01-22T16:00:00"/>
    <d v="2026-01-22T20:00:00"/>
    <m/>
    <x v="0"/>
    <m/>
    <x v="0"/>
    <x v="363"/>
    <d v="2026-01-22T20:15:00"/>
    <d v="2026-01-22T19:24:00"/>
    <d v="2026-01-22T20:45:00"/>
    <x v="3"/>
    <x v="0"/>
    <x v="1"/>
    <x v="0"/>
    <d v="2026-01-22T18:44:00"/>
    <x v="5"/>
    <n v="0"/>
    <x v="0"/>
    <d v="2026-01-22T16:00:00"/>
    <n v="58.866666666639503"/>
    <d v="1900-01-01T08:08:00"/>
    <n v="56.133333333302289"/>
    <s v="NO"/>
    <s v="NO"/>
    <x v="1"/>
    <d v="1899-12-30T04:00:00"/>
    <n v="4.0000000001164153"/>
    <d v="1899-12-30T02:44:00"/>
    <x v="2"/>
    <s v="SI"/>
    <d v="1900-01-01T12:08:00"/>
    <n v="60.133333333418705"/>
    <d v="1899-12-30T00:00:00"/>
    <n v="0"/>
    <x v="0"/>
    <x v="0"/>
    <d v="1900-01-01T10:52:00"/>
    <n v="58.866666666639503"/>
    <d v="1899-12-30T00:00:00"/>
    <n v="0"/>
    <x v="0"/>
    <n v="5.6250000001455192E-2"/>
    <d v="1899-12-30T00:03:23"/>
    <x v="1"/>
    <n v="55"/>
    <n v="7.5"/>
  </r>
  <r>
    <n v="261185039"/>
    <s v="MATHILDE MAERSK"/>
    <s v="Yantian"/>
    <x v="1"/>
    <d v="2026-01-21T13:41:00"/>
    <d v="2026-01-21T14:00:00"/>
    <s v="MAERSK"/>
    <s v="APM"/>
    <s v="TCKU7080204"/>
    <s v="40HC"/>
    <x v="1"/>
    <x v="8"/>
    <d v="2026-01-22T05:00:00"/>
    <d v="2026-01-22T20:00:00"/>
    <m/>
    <x v="0"/>
    <m/>
    <x v="0"/>
    <x v="364"/>
    <d v="2026-01-22T20:05:00"/>
    <m/>
    <m/>
    <x v="3"/>
    <x v="0"/>
    <x v="3"/>
    <x v="0"/>
    <d v="2026-01-22T19:32:00"/>
    <x v="5"/>
    <n v="0"/>
    <x v="0"/>
    <d v="2026-01-22T05:00:00"/>
    <n v="29.849999999860302"/>
    <d v="1899-12-30T15:19:00"/>
    <n v="15.316666666651145"/>
    <s v="SI"/>
    <s v="YES"/>
    <x v="1"/>
    <d v="1899-12-30T15:00:00"/>
    <n v="15"/>
    <d v="1899-12-30T14:32:00"/>
    <x v="2"/>
    <s v="SI"/>
    <d v="1899-12-31T06:19:00"/>
    <n v="30.316666666651145"/>
    <d v="1899-12-30T00:00:00"/>
    <n v="0"/>
    <x v="0"/>
    <x v="0"/>
    <d v="1899-12-31T05:51:00"/>
    <n v="29.849999999860302"/>
    <d v="1899-12-30T00:00:00"/>
    <n v="0"/>
    <x v="1"/>
    <n v="0"/>
    <d v="1899-12-30T00:00:00"/>
    <x v="0"/>
    <n v="55"/>
    <n v="7.5"/>
  </r>
  <r>
    <n v="262080330"/>
    <s v="AXEL MAERSK"/>
    <s v="Qingdao"/>
    <x v="0"/>
    <d v="2026-01-11T00:39:00"/>
    <d v="2026-01-11T02:00:00"/>
    <s v="MAERSK"/>
    <s v="APM"/>
    <s v="MRSU3846180"/>
    <s v="40HC"/>
    <x v="1"/>
    <x v="0"/>
    <d v="2026-01-22T06:00:00"/>
    <d v="2026-01-23T06:00:00"/>
    <m/>
    <x v="0"/>
    <m/>
    <x v="0"/>
    <x v="365"/>
    <d v="2026-01-23T06:10:00"/>
    <m/>
    <m/>
    <x v="3"/>
    <x v="0"/>
    <x v="0"/>
    <x v="0"/>
    <d v="2026-01-23T05:40:00"/>
    <x v="0"/>
    <n v="0"/>
    <x v="0"/>
    <d v="2026-01-22T06:00:00"/>
    <n v="293.01666666660458"/>
    <d v="1900-01-10T05:21:00"/>
    <n v="269.34999999997672"/>
    <s v="NO"/>
    <s v="NO"/>
    <x v="0"/>
    <d v="1899-12-31T00:00:00"/>
    <n v="24"/>
    <d v="1899-12-30T23:40:00"/>
    <x v="2"/>
    <s v="SI"/>
    <d v="1900-01-11T05:21:00"/>
    <n v="293.34999999997672"/>
    <d v="1899-12-30T00:00:00"/>
    <n v="0"/>
    <x v="0"/>
    <x v="0"/>
    <d v="1900-01-11T05:01:00"/>
    <n v="293.01666666660458"/>
    <d v="1899-12-30T00:00:00"/>
    <n v="0"/>
    <x v="0"/>
    <n v="0"/>
    <d v="1899-12-30T00:00:00"/>
    <x v="0"/>
    <n v="55"/>
    <n v="7.5"/>
  </r>
  <r>
    <s v="HLCUSZX2511CWQH0"/>
    <s v="AXEL MAERSK"/>
    <s v="Yantian"/>
    <x v="0"/>
    <d v="2026-01-11T00:39:00"/>
    <d v="2026-01-11T02:00:00"/>
    <s v="HAPAG LLOYD"/>
    <s v="APM"/>
    <s v="HAMU3527896"/>
    <s v="40HC"/>
    <x v="1"/>
    <x v="0"/>
    <d v="2026-01-22T06:00:00"/>
    <d v="2026-01-23T06:00:00"/>
    <m/>
    <x v="0"/>
    <m/>
    <x v="0"/>
    <x v="365"/>
    <d v="2026-01-23T06:10:00"/>
    <m/>
    <m/>
    <x v="3"/>
    <x v="0"/>
    <x v="0"/>
    <x v="0"/>
    <d v="2026-01-23T05:40:00"/>
    <x v="0"/>
    <n v="0"/>
    <x v="0"/>
    <d v="2026-01-22T06:00:00"/>
    <n v="293.01666666660458"/>
    <d v="1900-01-10T05:21:00"/>
    <n v="269.34999999997672"/>
    <s v="NO"/>
    <s v="NO"/>
    <x v="0"/>
    <d v="1899-12-31T00:00:00"/>
    <n v="24"/>
    <d v="1899-12-30T23:40:00"/>
    <x v="2"/>
    <s v="SI"/>
    <d v="1900-01-11T05:21:00"/>
    <n v="293.34999999997672"/>
    <d v="1899-12-30T00:00:00"/>
    <n v="0"/>
    <x v="0"/>
    <x v="0"/>
    <d v="1900-01-11T05:01:00"/>
    <n v="293.01666666660458"/>
    <d v="1899-12-30T00:00:00"/>
    <n v="0"/>
    <x v="0"/>
    <n v="0"/>
    <d v="1899-12-30T00:00:00"/>
    <x v="0"/>
    <n v="55"/>
    <n v="7.5"/>
  </r>
  <r>
    <n v="259963340"/>
    <s v="BEIJING MAERSK"/>
    <s v="Qingdao"/>
    <x v="0"/>
    <d v="2026-01-19T06:20:00"/>
    <d v="2026-01-19T08:00:00"/>
    <s v="MAERSK"/>
    <s v="APM"/>
    <s v="MAEU9183635"/>
    <s v="45HC"/>
    <x v="0"/>
    <x v="0"/>
    <d v="2026-01-22T10:00:00"/>
    <d v="2026-01-23T06:00:00"/>
    <m/>
    <x v="0"/>
    <m/>
    <x v="0"/>
    <x v="365"/>
    <d v="2026-01-23T06:10:00"/>
    <m/>
    <m/>
    <x v="3"/>
    <x v="0"/>
    <x v="0"/>
    <x v="0"/>
    <d v="2026-01-23T05:40:00"/>
    <x v="0"/>
    <n v="0"/>
    <x v="0"/>
    <d v="2026-01-22T10:00:00"/>
    <n v="95.333333333255723"/>
    <d v="1900-01-02T03:40:00"/>
    <n v="75.666666666569654"/>
    <s v="NO"/>
    <s v="NO"/>
    <x v="0"/>
    <d v="1899-12-30T20:00:00"/>
    <n v="20.000000000058208"/>
    <d v="1899-12-30T19:40:00"/>
    <x v="2"/>
    <s v="SI"/>
    <d v="1900-01-02T23:40:00"/>
    <n v="95.666666666627862"/>
    <d v="1899-12-30T00:00:00"/>
    <n v="0"/>
    <x v="0"/>
    <x v="0"/>
    <d v="1900-01-02T23:20:00"/>
    <n v="95.333333333255723"/>
    <d v="1899-12-30T00:00:00"/>
    <n v="0"/>
    <x v="0"/>
    <n v="0"/>
    <d v="1899-12-30T00:00:00"/>
    <x v="0"/>
    <n v="55"/>
    <n v="7.5"/>
  </r>
  <r>
    <n v="262124101"/>
    <s v="MAERSK TANJONG"/>
    <s v="Chittagong"/>
    <x v="1"/>
    <d v="2026-01-20T11:54:00"/>
    <d v="2026-01-20T20:00:00"/>
    <s v="MAERSK"/>
    <s v="APM"/>
    <s v="MSKU5696427"/>
    <n v="20"/>
    <x v="1"/>
    <x v="8"/>
    <d v="2026-01-21T11:00:00"/>
    <d v="2026-01-23T06:00:00"/>
    <m/>
    <x v="0"/>
    <m/>
    <x v="0"/>
    <x v="366"/>
    <d v="2026-01-23T06:10:00"/>
    <m/>
    <m/>
    <x v="3"/>
    <x v="0"/>
    <x v="3"/>
    <x v="0"/>
    <d v="2026-01-23T05:52:00"/>
    <x v="0"/>
    <n v="0"/>
    <x v="0"/>
    <d v="2026-01-21T11:00:00"/>
    <n v="65.966666666558012"/>
    <d v="1899-12-30T23:06:00"/>
    <n v="23.100000000034925"/>
    <s v="SI"/>
    <s v="YES"/>
    <x v="1"/>
    <d v="1899-12-31T19:00:00"/>
    <n v="42.999999999941792"/>
    <d v="1899-12-31T18:52:00"/>
    <x v="1"/>
    <s v="NO"/>
    <d v="1900-01-01T18:06:00"/>
    <n v="66.099999999976717"/>
    <d v="1899-12-30T00:00:00"/>
    <n v="0"/>
    <x v="0"/>
    <x v="0"/>
    <d v="1900-01-01T17:58:00"/>
    <n v="65.966666666558012"/>
    <d v="1899-12-30T00:00:00"/>
    <n v="0"/>
    <x v="0"/>
    <n v="0"/>
    <d v="1899-12-30T00:00:00"/>
    <x v="0"/>
    <n v="55"/>
    <n v="7.5"/>
  </r>
  <r>
    <n v="262124101"/>
    <s v="MAERSK TANJONG"/>
    <s v="Chittagong"/>
    <x v="1"/>
    <d v="2026-01-20T11:54:00"/>
    <d v="2026-01-20T20:00:00"/>
    <s v="MAERSK"/>
    <s v="APM"/>
    <s v="MSKU8831074"/>
    <s v="40HC"/>
    <x v="1"/>
    <x v="8"/>
    <d v="2026-01-21T11:00:00"/>
    <d v="2026-01-23T06:00:00"/>
    <m/>
    <x v="0"/>
    <m/>
    <x v="0"/>
    <x v="367"/>
    <d v="2026-01-23T06:11:00"/>
    <m/>
    <m/>
    <x v="3"/>
    <x v="0"/>
    <x v="3"/>
    <x v="0"/>
    <d v="2026-01-23T05:39:00"/>
    <x v="0"/>
    <n v="0"/>
    <x v="0"/>
    <d v="2026-01-21T11:00:00"/>
    <n v="65.750000000058208"/>
    <d v="1899-12-30T23:06:00"/>
    <n v="23.100000000034925"/>
    <s v="SI"/>
    <s v="YES"/>
    <x v="1"/>
    <d v="1899-12-31T19:00:00"/>
    <n v="42.999999999941792"/>
    <d v="1899-12-31T18:39:00"/>
    <x v="1"/>
    <s v="NO"/>
    <d v="1900-01-01T18:06:00"/>
    <n v="66.099999999976717"/>
    <d v="1899-12-30T00:00:00"/>
    <n v="0"/>
    <x v="0"/>
    <x v="0"/>
    <d v="1900-01-01T17:45:00"/>
    <n v="65.750000000058208"/>
    <d v="1899-12-30T00:00:00"/>
    <n v="0"/>
    <x v="0"/>
    <n v="0"/>
    <d v="1899-12-30T00:00:00"/>
    <x v="0"/>
    <n v="55"/>
    <n v="7.5"/>
  </r>
  <r>
    <n v="261178428"/>
    <s v="MATHILDE MAERSK"/>
    <s v="Yantian"/>
    <x v="1"/>
    <d v="2026-01-21T13:41:00"/>
    <d v="2026-01-21T14:00:00"/>
    <s v="MAERSK"/>
    <s v="APM"/>
    <s v="MRKU1076766"/>
    <s v="40DC"/>
    <x v="1"/>
    <x v="8"/>
    <d v="2026-01-22T05:00:00"/>
    <d v="2026-01-23T06:00:00"/>
    <m/>
    <x v="0"/>
    <s v="TRANSPORTISTA (LM)"/>
    <x v="0"/>
    <x v="368"/>
    <d v="2026-01-23T10:35:00"/>
    <m/>
    <m/>
    <x v="3"/>
    <x v="0"/>
    <x v="3"/>
    <x v="0"/>
    <d v="2026-01-23T10:11:00"/>
    <x v="0"/>
    <n v="0"/>
    <x v="0"/>
    <d v="2026-01-22T05:00:00"/>
    <n v="44.499999999941792"/>
    <d v="1899-12-30T15:19:00"/>
    <n v="15.316666666651145"/>
    <s v="SI"/>
    <s v="YES"/>
    <x v="1"/>
    <d v="1899-12-31T01:00:00"/>
    <n v="24.999999999941792"/>
    <d v="1899-12-31T05:11:00"/>
    <x v="1"/>
    <s v="NO"/>
    <d v="1899-12-31T16:19:00"/>
    <n v="40.316666666592937"/>
    <d v="1899-12-30T04:11:00"/>
    <n v="4.1833333333488554"/>
    <x v="1"/>
    <x v="1"/>
    <d v="1899-12-31T20:30:00"/>
    <n v="44.499999999941792"/>
    <d v="1899-12-30T00:00:00"/>
    <n v="0"/>
    <x v="1"/>
    <n v="0"/>
    <d v="1899-12-30T00:00:00"/>
    <x v="0"/>
    <n v="55"/>
    <n v="7.5"/>
  </r>
  <r>
    <s v="INDITEX200126"/>
    <s v="ROPAX"/>
    <s v="Tanger"/>
    <x v="1"/>
    <d v="2026-01-22T08:00:00"/>
    <d v="2026-01-22T08:00:00"/>
    <s v="SUARDIAZ"/>
    <s v="ROYAL RF"/>
    <s v="HSAU2545191"/>
    <s v="45 PLWD"/>
    <x v="1"/>
    <x v="5"/>
    <d v="2026-01-23T00:00:00"/>
    <d v="2026-01-23T06:00:00"/>
    <d v="2026-01-20T00:00:00"/>
    <x v="0"/>
    <m/>
    <x v="0"/>
    <x v="369"/>
    <d v="2026-01-23T01:30:00"/>
    <m/>
    <m/>
    <x v="3"/>
    <x v="0"/>
    <x v="2"/>
    <x v="2"/>
    <d v="2026-01-23T00:50:00"/>
    <x v="0"/>
    <n v="0"/>
    <x v="0"/>
    <d v="1900-01-02T00:00:00"/>
    <n v="16.833333333197515"/>
    <d v="1899-12-30T16:00:00"/>
    <n v="15.999999999941792"/>
    <s v="SI"/>
    <s v="YES"/>
    <x v="1"/>
    <d v="1899-12-30T06:00:00"/>
    <n v="6"/>
    <d v="1899-12-30T00:50:00"/>
    <x v="2"/>
    <s v="SI"/>
    <d v="1899-12-30T22:00:00"/>
    <n v="21.999999999941792"/>
    <d v="1899-12-30T00:00:00"/>
    <n v="0"/>
    <x v="0"/>
    <x v="0"/>
    <d v="1899-12-30T16:50:00"/>
    <n v="16.833333333197515"/>
    <d v="1900-01-02T00:50:00"/>
    <n v="72.833333333255723"/>
    <x v="1"/>
    <n v="0"/>
    <d v="1899-12-30T00:00:00"/>
    <x v="0"/>
    <n v="55"/>
    <n v="7.5"/>
  </r>
  <r>
    <s v="HLCUSZX2512ASJT3"/>
    <s v="AXEL MAERSK"/>
    <s v="Yantian"/>
    <x v="0"/>
    <d v="2026-01-11T00:39:00"/>
    <d v="2026-01-11T02:00:00"/>
    <s v="HAPAG LLOYD"/>
    <s v="APM"/>
    <s v="HAMU2563630"/>
    <s v="40HC"/>
    <x v="1"/>
    <x v="0"/>
    <d v="2026-01-22T06:00:00"/>
    <d v="2026-01-23T08:00:00"/>
    <m/>
    <x v="0"/>
    <m/>
    <x v="0"/>
    <x v="365"/>
    <d v="2026-01-23T06:10:00"/>
    <m/>
    <m/>
    <x v="3"/>
    <x v="0"/>
    <x v="0"/>
    <x v="0"/>
    <d v="2026-01-23T05:40:00"/>
    <x v="0"/>
    <n v="0"/>
    <x v="0"/>
    <d v="2026-01-22T06:00:00"/>
    <n v="293.01666666660458"/>
    <d v="1900-01-10T05:21:00"/>
    <n v="269.34999999997672"/>
    <s v="NO"/>
    <s v="NO"/>
    <x v="0"/>
    <d v="1899-12-31T02:00:00"/>
    <n v="26.000000000058208"/>
    <d v="1899-12-30T23:40:00"/>
    <x v="2"/>
    <s v="NO"/>
    <d v="1900-01-11T07:21:00"/>
    <n v="295.35000000003492"/>
    <d v="1899-12-30T00:00:00"/>
    <n v="0"/>
    <x v="0"/>
    <x v="0"/>
    <d v="1900-01-11T05:01:00"/>
    <n v="293.01666666660458"/>
    <d v="1899-12-30T00:00:00"/>
    <n v="0"/>
    <x v="0"/>
    <n v="0"/>
    <d v="1899-12-30T00:00:00"/>
    <x v="0"/>
    <n v="55"/>
    <n v="7.5"/>
  </r>
  <r>
    <n v="262643641"/>
    <s v="BEIJING MAERSK"/>
    <s v="Ningbo"/>
    <x v="0"/>
    <d v="2026-01-19T06:20:00"/>
    <d v="2026-01-19T08:00:00"/>
    <s v="MAERSK"/>
    <s v="APM"/>
    <s v="MRSU9061810"/>
    <s v="40HC"/>
    <x v="0"/>
    <x v="0"/>
    <d v="2026-01-22T10:00:00"/>
    <d v="2026-01-23T08:00:00"/>
    <m/>
    <x v="0"/>
    <m/>
    <x v="0"/>
    <x v="370"/>
    <d v="2026-01-23T08:10:00"/>
    <m/>
    <m/>
    <x v="3"/>
    <x v="0"/>
    <x v="0"/>
    <x v="0"/>
    <d v="2026-01-23T07:40:00"/>
    <x v="0"/>
    <n v="0"/>
    <x v="0"/>
    <d v="2026-01-22T10:00:00"/>
    <n v="97.333333333313931"/>
    <d v="1900-01-02T03:40:00"/>
    <n v="75.666666666569654"/>
    <s v="NO"/>
    <s v="NO"/>
    <x v="0"/>
    <d v="1899-12-30T22:00:00"/>
    <n v="22.000000000116415"/>
    <d v="1899-12-30T21:40:00"/>
    <x v="2"/>
    <s v="SI"/>
    <d v="1900-01-03T01:40:00"/>
    <n v="97.666666666686069"/>
    <d v="1899-12-30T00:00:00"/>
    <n v="0"/>
    <x v="0"/>
    <x v="0"/>
    <d v="1900-01-03T01:20:00"/>
    <n v="97.333333333313931"/>
    <d v="1899-12-30T00:00:00"/>
    <n v="0"/>
    <x v="0"/>
    <n v="0"/>
    <d v="1899-12-30T00:00:00"/>
    <x v="0"/>
    <n v="55"/>
    <n v="7.5"/>
  </r>
  <r>
    <n v="262643641"/>
    <s v="BEIJING MAERSK"/>
    <s v="Ningbo"/>
    <x v="0"/>
    <d v="2026-01-19T06:20:00"/>
    <d v="2026-01-19T08:00:00"/>
    <s v="MAERSK"/>
    <s v="APM"/>
    <s v="MSKU6380114"/>
    <n v="40"/>
    <x v="0"/>
    <x v="0"/>
    <d v="2026-01-22T10:00:00"/>
    <d v="2026-01-23T08:00:00"/>
    <m/>
    <x v="0"/>
    <s v="TRANSPORTISTA (LM)"/>
    <x v="0"/>
    <x v="371"/>
    <d v="2026-01-23T10:00:00"/>
    <m/>
    <m/>
    <x v="3"/>
    <x v="0"/>
    <x v="0"/>
    <x v="0"/>
    <d v="2026-01-23T09:30:00"/>
    <x v="0"/>
    <n v="0"/>
    <x v="0"/>
    <d v="2026-01-22T10:00:00"/>
    <n v="99.166666666511446"/>
    <d v="1900-01-02T03:40:00"/>
    <n v="75.666666666569654"/>
    <s v="NO"/>
    <s v="NO"/>
    <x v="0"/>
    <d v="1899-12-30T22:00:00"/>
    <n v="22.000000000116415"/>
    <d v="1899-12-30T23:30:00"/>
    <x v="2"/>
    <s v="SI"/>
    <d v="1900-01-03T01:40:00"/>
    <n v="97.666666666686069"/>
    <d v="1899-12-30T01:30:00"/>
    <n v="1.499999999825377"/>
    <x v="1"/>
    <x v="1"/>
    <d v="1900-01-03T03:10:00"/>
    <n v="99.166666666511446"/>
    <d v="1899-12-30T00:00:00"/>
    <n v="0"/>
    <x v="0"/>
    <n v="0"/>
    <d v="1899-12-30T00:00:00"/>
    <x v="0"/>
    <n v="55"/>
    <n v="7.5"/>
  </r>
  <r>
    <n v="262124101"/>
    <s v="MAERSK TANJONG"/>
    <s v="Chittagong"/>
    <x v="1"/>
    <d v="2026-01-20T11:54:00"/>
    <d v="2026-01-20T20:00:00"/>
    <s v="MAERSK"/>
    <s v="APM"/>
    <s v="GAOU7389889"/>
    <s v="40HC"/>
    <x v="1"/>
    <x v="8"/>
    <d v="2026-01-21T11:00:00"/>
    <d v="2026-01-23T08:00:00"/>
    <m/>
    <x v="0"/>
    <m/>
    <x v="0"/>
    <x v="372"/>
    <d v="2026-01-23T07:45:00"/>
    <m/>
    <m/>
    <x v="3"/>
    <x v="0"/>
    <x v="3"/>
    <x v="0"/>
    <d v="2026-01-23T07:28:00"/>
    <x v="0"/>
    <n v="0"/>
    <x v="0"/>
    <d v="2026-01-21T11:00:00"/>
    <n v="67.566666666709352"/>
    <d v="1899-12-30T23:06:00"/>
    <n v="23.100000000034925"/>
    <s v="SI"/>
    <s v="YES"/>
    <x v="1"/>
    <d v="1899-12-31T21:00:00"/>
    <n v="45"/>
    <d v="1899-12-31T20:28:00"/>
    <x v="1"/>
    <s v="NO"/>
    <d v="1900-01-01T20:06:00"/>
    <n v="68.100000000034925"/>
    <d v="1899-12-30T00:00:00"/>
    <n v="0"/>
    <x v="0"/>
    <x v="0"/>
    <d v="1900-01-01T19:34:00"/>
    <n v="67.566666666709352"/>
    <d v="1899-12-30T00:00:00"/>
    <n v="0"/>
    <x v="0"/>
    <n v="0"/>
    <d v="1899-12-30T00:00:00"/>
    <x v="0"/>
    <n v="55"/>
    <n v="7.5"/>
  </r>
  <r>
    <n v="262118753"/>
    <s v="MAERSK TANJONG"/>
    <s v="Chennai (ex Madaras)"/>
    <x v="1"/>
    <d v="2026-01-20T11:54:00"/>
    <d v="2026-01-20T20:00:00"/>
    <s v="MAERSK"/>
    <s v="APM"/>
    <s v="MRSU3504700"/>
    <s v="40HC"/>
    <x v="1"/>
    <x v="8"/>
    <d v="2026-01-21T11:00:00"/>
    <d v="2026-01-23T08:00:00"/>
    <m/>
    <x v="0"/>
    <s v="TRANSPORTISTA (LM)"/>
    <x v="0"/>
    <x v="373"/>
    <d v="2026-01-23T09:40:00"/>
    <m/>
    <m/>
    <x v="3"/>
    <x v="0"/>
    <x v="3"/>
    <x v="0"/>
    <d v="2026-01-23T09:28:00"/>
    <x v="0"/>
    <n v="0"/>
    <x v="0"/>
    <d v="2026-01-21T11:00:00"/>
    <n v="69.566666666592937"/>
    <d v="1899-12-30T23:06:00"/>
    <n v="23.100000000034925"/>
    <s v="SI"/>
    <s v="YES"/>
    <x v="1"/>
    <d v="1899-12-31T21:00:00"/>
    <n v="45"/>
    <d v="1899-12-31T22:28:00"/>
    <x v="1"/>
    <s v="NO"/>
    <d v="1900-01-01T20:06:00"/>
    <n v="68.100000000034925"/>
    <d v="1899-12-30T01:28:00"/>
    <n v="1.4666666665580124"/>
    <x v="1"/>
    <x v="1"/>
    <d v="1900-01-01T21:34:00"/>
    <n v="69.566666666592937"/>
    <d v="1899-12-30T00:00:00"/>
    <n v="0"/>
    <x v="0"/>
    <n v="0"/>
    <d v="1899-12-30T00:00:00"/>
    <x v="0"/>
    <n v="55"/>
    <n v="7.5"/>
  </r>
  <r>
    <n v="264834931"/>
    <s v="MATHILDE MAERSK"/>
    <s v="Qingdao"/>
    <x v="1"/>
    <d v="2026-01-21T13:41:00"/>
    <d v="2026-01-21T14:00:00"/>
    <s v="MAERSK"/>
    <s v="APM"/>
    <s v="SUDU6915550"/>
    <s v="40HC"/>
    <x v="1"/>
    <x v="8"/>
    <d v="2026-01-22T05:00:00"/>
    <d v="2026-01-23T08:00:00"/>
    <m/>
    <x v="0"/>
    <m/>
    <x v="0"/>
    <x v="374"/>
    <d v="2026-01-23T08:00:00"/>
    <m/>
    <m/>
    <x v="3"/>
    <x v="0"/>
    <x v="3"/>
    <x v="0"/>
    <d v="2026-01-23T07:45:00"/>
    <x v="0"/>
    <n v="0"/>
    <x v="0"/>
    <d v="2026-01-22T05:00:00"/>
    <n v="42.066666666534729"/>
    <d v="1899-12-30T15:19:00"/>
    <n v="15.316666666651145"/>
    <s v="SI"/>
    <s v="YES"/>
    <x v="1"/>
    <d v="1899-12-31T03:00:00"/>
    <n v="27"/>
    <d v="1899-12-31T02:45:00"/>
    <x v="1"/>
    <s v="NO"/>
    <d v="1899-12-31T18:19:00"/>
    <n v="42.316666666651145"/>
    <d v="1899-12-30T00:00:00"/>
    <n v="0"/>
    <x v="0"/>
    <x v="0"/>
    <d v="1899-12-31T18:04:00"/>
    <n v="42.066666666534729"/>
    <d v="1899-12-30T00:00:00"/>
    <n v="0"/>
    <x v="1"/>
    <n v="0"/>
    <d v="1899-12-30T00:00:00"/>
    <x v="0"/>
    <n v="55"/>
    <n v="7.5"/>
  </r>
  <r>
    <n v="261178428"/>
    <s v="MATHILDE MAERSK"/>
    <s v="Yantian"/>
    <x v="1"/>
    <d v="2026-01-21T13:41:00"/>
    <d v="2026-01-21T14:00:00"/>
    <s v="MAERSK"/>
    <s v="APM"/>
    <s v="TCNU5480314"/>
    <s v="40HC"/>
    <x v="1"/>
    <x v="8"/>
    <d v="2026-01-22T05:00:00"/>
    <d v="2026-01-23T08:00:00"/>
    <m/>
    <x v="0"/>
    <m/>
    <x v="0"/>
    <x v="375"/>
    <d v="2026-01-23T08:15:00"/>
    <m/>
    <m/>
    <x v="3"/>
    <x v="0"/>
    <x v="3"/>
    <x v="0"/>
    <d v="2026-01-23T08:05:00"/>
    <x v="0"/>
    <n v="0"/>
    <x v="0"/>
    <d v="2026-01-22T05:00:00"/>
    <n v="42.399999999906868"/>
    <d v="1899-12-30T15:19:00"/>
    <n v="15.316666666651145"/>
    <s v="SI"/>
    <s v="YES"/>
    <x v="1"/>
    <d v="1899-12-31T03:00:00"/>
    <n v="27"/>
    <d v="1899-12-31T03:05:00"/>
    <x v="1"/>
    <s v="NO"/>
    <d v="1899-12-31T18:19:00"/>
    <n v="42.316666666651145"/>
    <d v="1899-12-30T00:05:00"/>
    <n v="8.3333333255723119E-2"/>
    <x v="0"/>
    <x v="0"/>
    <d v="1899-12-31T18:24:00"/>
    <n v="42.399999999906868"/>
    <d v="1899-12-30T00:00:00"/>
    <n v="0"/>
    <x v="1"/>
    <n v="0"/>
    <d v="1899-12-30T00:00:00"/>
    <x v="0"/>
    <n v="55"/>
    <n v="7.5"/>
  </r>
  <r>
    <n v="262848259"/>
    <s v="BEIJING MAERSK"/>
    <s v="Chittagong"/>
    <x v="0"/>
    <d v="2026-01-19T06:20:00"/>
    <d v="2026-01-19T08:00:00"/>
    <s v="MAERSK"/>
    <s v="APM"/>
    <s v="BEAU2028283"/>
    <n v="20"/>
    <x v="1"/>
    <x v="3"/>
    <d v="2026-01-22T10:00:00"/>
    <d v="2026-01-23T09:00:00"/>
    <m/>
    <x v="0"/>
    <m/>
    <x v="0"/>
    <x v="376"/>
    <d v="2026-01-23T10:20:00"/>
    <m/>
    <m/>
    <x v="3"/>
    <x v="0"/>
    <x v="1"/>
    <x v="0"/>
    <d v="2026-01-23T09:10:00"/>
    <x v="0"/>
    <n v="0"/>
    <x v="0"/>
    <d v="2026-01-22T10:00:00"/>
    <n v="98.833333333313931"/>
    <d v="1900-01-02T03:40:00"/>
    <n v="75.666666666569654"/>
    <s v="NO"/>
    <s v="NO"/>
    <x v="0"/>
    <d v="1899-12-30T23:00:00"/>
    <n v="23.000000000058208"/>
    <d v="1899-12-30T23:10:00"/>
    <x v="2"/>
    <s v="SI"/>
    <d v="1900-01-03T02:40:00"/>
    <n v="98.666666666627862"/>
    <d v="1899-12-30T00:10:00"/>
    <n v="0.16666666668606922"/>
    <x v="0"/>
    <x v="0"/>
    <d v="1900-01-03T02:50:00"/>
    <n v="98.833333333313931"/>
    <d v="1899-12-30T00:00:00"/>
    <n v="0"/>
    <x v="0"/>
    <n v="0"/>
    <d v="1899-12-30T00:00:00"/>
    <x v="0"/>
    <n v="55"/>
    <n v="7.5"/>
  </r>
  <r>
    <n v="262290368"/>
    <s v="BEIJING MAERSK"/>
    <s v="Xiamen"/>
    <x v="0"/>
    <d v="2026-01-19T06:20:00"/>
    <d v="2026-01-19T08:00:00"/>
    <s v="MAERSK"/>
    <s v="APM"/>
    <s v="MRKU0654258"/>
    <n v="40"/>
    <x v="1"/>
    <x v="3"/>
    <d v="2026-01-22T10:00:00"/>
    <d v="2026-01-23T09:00:00"/>
    <m/>
    <x v="0"/>
    <m/>
    <x v="0"/>
    <x v="377"/>
    <d v="2026-01-23T10:40:00"/>
    <m/>
    <m/>
    <x v="3"/>
    <x v="0"/>
    <x v="1"/>
    <x v="0"/>
    <d v="2026-01-23T09:00:00"/>
    <x v="0"/>
    <n v="0"/>
    <x v="0"/>
    <d v="2026-01-22T10:00:00"/>
    <n v="98.666666666627862"/>
    <d v="1900-01-02T03:40:00"/>
    <n v="75.666666666569654"/>
    <s v="NO"/>
    <s v="NO"/>
    <x v="0"/>
    <d v="1899-12-30T23:00:00"/>
    <n v="23.000000000058208"/>
    <d v="1899-12-30T23:00:00"/>
    <x v="2"/>
    <s v="SI"/>
    <d v="1900-01-03T02:40:00"/>
    <n v="98.666666666627862"/>
    <d v="1899-12-30T00:00:00"/>
    <n v="0"/>
    <x v="0"/>
    <x v="0"/>
    <d v="1900-01-03T02:40:00"/>
    <n v="98.666666666627862"/>
    <d v="1899-12-30T00:00:00"/>
    <n v="0"/>
    <x v="0"/>
    <n v="0"/>
    <d v="1899-12-30T00:00:00"/>
    <x v="0"/>
    <n v="55"/>
    <n v="7.5"/>
  </r>
  <r>
    <s v="HLCUSZX2512ASJT3"/>
    <s v="AXEL MAERSK"/>
    <s v="Yantian"/>
    <x v="0"/>
    <d v="2026-01-11T00:39:00"/>
    <d v="2026-01-11T02:00:00"/>
    <s v="HAPAG LLOYD"/>
    <s v="APM"/>
    <s v="FANU3796011"/>
    <s v="40HC"/>
    <x v="1"/>
    <x v="0"/>
    <d v="2026-01-22T06:00:00"/>
    <d v="2026-01-23T10:00:00"/>
    <m/>
    <x v="0"/>
    <m/>
    <x v="0"/>
    <x v="378"/>
    <d v="2026-01-23T10:40:00"/>
    <m/>
    <m/>
    <x v="3"/>
    <x v="0"/>
    <x v="0"/>
    <x v="0"/>
    <d v="2026-01-23T10:10:00"/>
    <x v="0"/>
    <n v="0"/>
    <x v="0"/>
    <d v="2026-01-22T06:00:00"/>
    <n v="297.51666666660458"/>
    <d v="1900-01-10T05:21:00"/>
    <n v="269.34999999997672"/>
    <s v="NO"/>
    <s v="NO"/>
    <x v="0"/>
    <d v="1899-12-31T04:00:00"/>
    <n v="27.999999999941792"/>
    <d v="1899-12-31T04:10:00"/>
    <x v="1"/>
    <s v="NO"/>
    <d v="1900-01-11T09:21:00"/>
    <n v="297.34999999991851"/>
    <d v="1899-12-30T00:10:00"/>
    <n v="0.16666666668606922"/>
    <x v="0"/>
    <x v="0"/>
    <d v="1900-01-11T09:31:00"/>
    <n v="297.51666666660458"/>
    <d v="1899-12-30T00:00:00"/>
    <n v="0"/>
    <x v="0"/>
    <n v="0"/>
    <d v="1899-12-30T00:00:00"/>
    <x v="0"/>
    <n v="55"/>
    <n v="7.5"/>
  </r>
  <r>
    <n v="262664461"/>
    <s v="BEIJING MAERSK"/>
    <s v="Yantian"/>
    <x v="0"/>
    <d v="2026-01-19T06:20:00"/>
    <d v="2026-01-19T08:00:00"/>
    <s v="MAERSK"/>
    <s v="APM"/>
    <s v="CAIU5864810"/>
    <s v="45HC"/>
    <x v="0"/>
    <x v="0"/>
    <d v="2026-01-22T10:00:00"/>
    <d v="2026-01-23T10:00:00"/>
    <m/>
    <x v="0"/>
    <m/>
    <x v="0"/>
    <x v="378"/>
    <d v="2026-01-23T10:40:00"/>
    <m/>
    <m/>
    <x v="3"/>
    <x v="0"/>
    <x v="0"/>
    <x v="0"/>
    <d v="2026-01-23T10:10:00"/>
    <x v="0"/>
    <n v="0"/>
    <x v="0"/>
    <d v="2026-01-22T10:00:00"/>
    <n v="99.833333333255723"/>
    <d v="1900-01-02T03:40:00"/>
    <n v="75.666666666569654"/>
    <s v="NO"/>
    <s v="NO"/>
    <x v="0"/>
    <d v="1899-12-31T00:00:00"/>
    <n v="24"/>
    <d v="1899-12-31T00:10:00"/>
    <x v="1"/>
    <s v="SI"/>
    <d v="1900-01-03T03:40:00"/>
    <n v="99.666666666569654"/>
    <d v="1899-12-30T00:10:00"/>
    <n v="0.16666666668606922"/>
    <x v="0"/>
    <x v="0"/>
    <d v="1900-01-03T03:50:00"/>
    <n v="99.833333333255723"/>
    <d v="1899-12-30T00:00:00"/>
    <n v="0"/>
    <x v="0"/>
    <n v="0"/>
    <d v="1899-12-30T00:00:00"/>
    <x v="0"/>
    <n v="55"/>
    <n v="7.5"/>
  </r>
  <r>
    <n v="262643641"/>
    <s v="BEIJING MAERSK"/>
    <s v="Ningbo"/>
    <x v="0"/>
    <d v="2026-01-19T06:20:00"/>
    <d v="2026-01-19T08:00:00"/>
    <s v="MAERSK"/>
    <s v="APM"/>
    <s v="CIPU5224567"/>
    <s v="40HC"/>
    <x v="0"/>
    <x v="0"/>
    <d v="2026-01-22T10:00:00"/>
    <d v="2026-01-23T12:00:00"/>
    <m/>
    <x v="0"/>
    <s v="OTRO(Retraso entrega anterior)"/>
    <x v="0"/>
    <x v="379"/>
    <d v="2026-01-23T13:40:00"/>
    <m/>
    <m/>
    <x v="3"/>
    <x v="0"/>
    <x v="0"/>
    <x v="0"/>
    <d v="2026-01-23T13:10:00"/>
    <x v="0"/>
    <n v="0"/>
    <x v="0"/>
    <d v="2026-01-22T10:00:00"/>
    <n v="102.83333333325572"/>
    <d v="1900-01-02T03:40:00"/>
    <n v="75.666666666569654"/>
    <s v="NO"/>
    <s v="NO"/>
    <x v="0"/>
    <d v="1899-12-31T02:00:00"/>
    <n v="26.000000000058208"/>
    <d v="1899-12-31T03:10:00"/>
    <x v="1"/>
    <s v="NO"/>
    <d v="1900-01-03T05:40:00"/>
    <n v="101.66666666662786"/>
    <d v="1899-12-30T01:10:00"/>
    <n v="1.1666666666278616"/>
    <x v="1"/>
    <x v="1"/>
    <d v="1900-01-03T06:50:00"/>
    <n v="102.83333333325572"/>
    <d v="1899-12-30T00:00:00"/>
    <n v="0"/>
    <x v="0"/>
    <n v="0"/>
    <d v="1899-12-30T00:00:00"/>
    <x v="0"/>
    <n v="55"/>
    <n v="7.5"/>
  </r>
  <r>
    <s v="HLCUSZX2511CIAJ0"/>
    <s v="BEIJING MAERSK"/>
    <s v="Yantian"/>
    <x v="0"/>
    <d v="2026-01-19T06:20:00"/>
    <d v="2026-01-19T08:00:00"/>
    <s v="HAPAG LLOYD"/>
    <s v="APM"/>
    <s v="HAMU2171671"/>
    <s v="40HC"/>
    <x v="1"/>
    <x v="0"/>
    <d v="2026-01-22T10:00:00"/>
    <d v="2026-01-23T12:00:00"/>
    <m/>
    <x v="0"/>
    <s v="OTRO(Retraso entrega anterior)"/>
    <x v="0"/>
    <x v="380"/>
    <d v="2026-01-23T19:30:00"/>
    <m/>
    <m/>
    <x v="3"/>
    <x v="0"/>
    <x v="0"/>
    <x v="0"/>
    <d v="2026-01-23T19:00:00"/>
    <x v="0"/>
    <n v="0"/>
    <x v="0"/>
    <d v="2026-01-22T10:00:00"/>
    <n v="108.66666666656965"/>
    <d v="1900-01-02T03:40:00"/>
    <n v="75.666666666569654"/>
    <s v="NO"/>
    <s v="NO"/>
    <x v="0"/>
    <d v="1899-12-31T02:00:00"/>
    <n v="26.000000000058208"/>
    <d v="1899-12-31T09:00:00"/>
    <x v="1"/>
    <s v="NO"/>
    <d v="1900-01-03T05:40:00"/>
    <n v="101.66666666662786"/>
    <d v="1899-12-30T07:00:00"/>
    <n v="6.9999999999417923"/>
    <x v="1"/>
    <x v="1"/>
    <d v="1900-01-03T12:40:00"/>
    <n v="108.66666666656965"/>
    <d v="1899-12-30T00:00:00"/>
    <n v="0"/>
    <x v="0"/>
    <n v="0"/>
    <d v="1899-12-30T00:00:00"/>
    <x v="0"/>
    <n v="55"/>
    <n v="7.5"/>
  </r>
  <r>
    <n v="262643641"/>
    <s v="BEIJING MAERSK"/>
    <s v="Ningbo"/>
    <x v="0"/>
    <d v="2026-01-19T06:20:00"/>
    <d v="2026-01-19T08:00:00"/>
    <s v="MAERSK"/>
    <s v="APM"/>
    <s v="MRKU0242820"/>
    <n v="40"/>
    <x v="0"/>
    <x v="0"/>
    <d v="2026-01-22T10:00:00"/>
    <d v="2026-01-23T14:00:00"/>
    <m/>
    <x v="0"/>
    <m/>
    <x v="0"/>
    <x v="381"/>
    <d v="2026-01-23T13:42:00"/>
    <m/>
    <m/>
    <x v="3"/>
    <x v="0"/>
    <x v="0"/>
    <x v="0"/>
    <d v="2026-01-23T13:12:00"/>
    <x v="0"/>
    <n v="0"/>
    <x v="0"/>
    <d v="2026-01-22T10:00:00"/>
    <n v="102.86666666652309"/>
    <d v="1900-01-02T03:40:00"/>
    <n v="75.666666666569654"/>
    <s v="NO"/>
    <s v="NO"/>
    <x v="0"/>
    <d v="1899-12-31T04:00:00"/>
    <n v="28.000000000116415"/>
    <d v="1899-12-31T03:12:00"/>
    <x v="1"/>
    <s v="NO"/>
    <d v="1900-01-03T07:40:00"/>
    <n v="103.66666666668607"/>
    <d v="1899-12-30T00:00:00"/>
    <n v="0"/>
    <x v="0"/>
    <x v="0"/>
    <d v="1900-01-03T06:52:00"/>
    <n v="102.86666666652309"/>
    <d v="1899-12-30T00:00:00"/>
    <n v="0"/>
    <x v="0"/>
    <n v="0"/>
    <d v="1899-12-30T00:00:00"/>
    <x v="0"/>
    <n v="55"/>
    <n v="7.5"/>
  </r>
  <r>
    <s v="HLCUSZX2511CIAJ0"/>
    <s v="BEIJING MAERSK"/>
    <s v="Yantian"/>
    <x v="0"/>
    <d v="2026-01-19T06:20:00"/>
    <d v="2026-01-19T08:00:00"/>
    <s v="HAPAG LLOYD"/>
    <s v="APM"/>
    <s v="HAMU2143659"/>
    <s v="40HC"/>
    <x v="1"/>
    <x v="0"/>
    <d v="2026-01-22T10:00:00"/>
    <d v="2026-01-23T14:00:00"/>
    <m/>
    <x v="0"/>
    <m/>
    <x v="0"/>
    <x v="382"/>
    <d v="2026-01-23T14:05:00"/>
    <m/>
    <m/>
    <x v="3"/>
    <x v="0"/>
    <x v="0"/>
    <x v="0"/>
    <d v="2026-01-23T13:35:00"/>
    <x v="0"/>
    <n v="0"/>
    <x v="0"/>
    <d v="2026-01-22T10:00:00"/>
    <n v="103.24999999988358"/>
    <d v="1900-01-02T03:40:00"/>
    <n v="75.666666666569654"/>
    <s v="NO"/>
    <s v="NO"/>
    <x v="0"/>
    <d v="1899-12-31T04:00:00"/>
    <n v="28.000000000116415"/>
    <d v="1899-12-31T03:35:00"/>
    <x v="1"/>
    <s v="NO"/>
    <d v="1900-01-03T07:40:00"/>
    <n v="103.66666666668607"/>
    <d v="1899-12-30T00:00:00"/>
    <n v="0"/>
    <x v="0"/>
    <x v="0"/>
    <d v="1900-01-03T07:15:00"/>
    <n v="103.24999999988358"/>
    <d v="1899-12-30T00:00:00"/>
    <n v="0"/>
    <x v="0"/>
    <n v="0"/>
    <d v="1899-12-30T00:00:00"/>
    <x v="0"/>
    <n v="55"/>
    <n v="7.5"/>
  </r>
  <r>
    <n v="262177519"/>
    <s v="BEIJING MAERSK"/>
    <s v="Chittagong"/>
    <x v="0"/>
    <d v="2026-01-19T06:20:00"/>
    <d v="2026-01-19T08:00:00"/>
    <s v="MAERSK"/>
    <s v="APM"/>
    <s v="TGBU9362074"/>
    <s v="40HC"/>
    <x v="1"/>
    <x v="3"/>
    <d v="2026-01-22T10:00:00"/>
    <d v="2026-01-23T15:00:00"/>
    <m/>
    <x v="0"/>
    <s v="OTRO(Incidencia SIC)"/>
    <x v="0"/>
    <x v="383"/>
    <d v="2026-01-23T16:45:00"/>
    <m/>
    <m/>
    <x v="3"/>
    <x v="0"/>
    <x v="1"/>
    <x v="0"/>
    <d v="2026-01-23T15:57:00"/>
    <x v="0"/>
    <n v="0"/>
    <x v="0"/>
    <d v="2026-01-22T10:00:00"/>
    <n v="105.6166666665813"/>
    <d v="1900-01-02T03:40:00"/>
    <n v="75.666666666569654"/>
    <s v="NO"/>
    <s v="NO"/>
    <x v="0"/>
    <d v="1899-12-31T05:00:00"/>
    <n v="29.000000000058208"/>
    <d v="1899-12-31T05:57:00"/>
    <x v="1"/>
    <s v="NO"/>
    <d v="1900-01-03T08:40:00"/>
    <n v="104.66666666662786"/>
    <d v="1899-12-30T00:57:00"/>
    <n v="0.94999999995343387"/>
    <x v="1"/>
    <x v="0"/>
    <d v="1900-01-03T09:37:00"/>
    <n v="105.6166666665813"/>
    <d v="1899-12-30T00:00:00"/>
    <n v="0"/>
    <x v="0"/>
    <n v="0"/>
    <d v="1899-12-30T00:00:00"/>
    <x v="0"/>
    <n v="55"/>
    <n v="7.5"/>
  </r>
  <r>
    <n v="262082287"/>
    <s v="BEIJING MAERSK"/>
    <s v="Chittagong"/>
    <x v="0"/>
    <d v="2026-01-19T06:20:00"/>
    <d v="2026-01-19T08:00:00"/>
    <s v="MAERSK"/>
    <s v="APM"/>
    <s v="MRKU2823439"/>
    <s v="40HC"/>
    <x v="0"/>
    <x v="0"/>
    <d v="2026-01-22T10:00:00"/>
    <d v="2026-01-23T16:00:00"/>
    <m/>
    <x v="0"/>
    <m/>
    <x v="0"/>
    <x v="384"/>
    <d v="2026-01-23T16:30:00"/>
    <m/>
    <m/>
    <x v="3"/>
    <x v="0"/>
    <x v="0"/>
    <x v="0"/>
    <d v="2026-01-23T16:00:00"/>
    <x v="0"/>
    <n v="0"/>
    <x v="0"/>
    <d v="2026-01-22T10:00:00"/>
    <n v="105.66666666656965"/>
    <d v="1900-01-02T03:40:00"/>
    <n v="75.666666666569654"/>
    <s v="NO"/>
    <s v="NO"/>
    <x v="0"/>
    <d v="1899-12-31T06:00:00"/>
    <n v="30"/>
    <d v="1899-12-31T06:00:00"/>
    <x v="1"/>
    <s v="NO"/>
    <d v="1900-01-03T09:40:00"/>
    <n v="105.66666666656965"/>
    <d v="1899-12-30T00:00:00"/>
    <n v="0"/>
    <x v="0"/>
    <x v="0"/>
    <d v="1900-01-03T09:40:00"/>
    <n v="105.66666666656965"/>
    <d v="1899-12-30T00:00:00"/>
    <n v="0"/>
    <x v="0"/>
    <n v="0"/>
    <d v="1899-12-30T00:00:00"/>
    <x v="0"/>
    <n v="55"/>
    <n v="7.5"/>
  </r>
  <r>
    <n v="262643641"/>
    <s v="BEIJING MAERSK"/>
    <s v="Ningbo"/>
    <x v="0"/>
    <d v="2026-01-19T06:20:00"/>
    <d v="2026-01-19T08:00:00"/>
    <s v="MAERSK"/>
    <s v="APM"/>
    <s v="MRKU0312682"/>
    <n v="40"/>
    <x v="0"/>
    <x v="0"/>
    <d v="2026-01-22T10:00:00"/>
    <d v="2026-01-23T16:00:00"/>
    <m/>
    <x v="0"/>
    <m/>
    <x v="0"/>
    <x v="385"/>
    <d v="2026-01-23T15:50:00"/>
    <m/>
    <m/>
    <x v="3"/>
    <x v="0"/>
    <x v="0"/>
    <x v="0"/>
    <d v="2026-01-23T15:20:00"/>
    <x v="0"/>
    <n v="0"/>
    <x v="0"/>
    <d v="2026-01-22T10:00:00"/>
    <n v="104.99999999982538"/>
    <d v="1900-01-02T03:40:00"/>
    <n v="75.666666666569654"/>
    <s v="NO"/>
    <s v="NO"/>
    <x v="0"/>
    <d v="1899-12-31T06:00:00"/>
    <n v="30"/>
    <d v="1899-12-31T05:20:00"/>
    <x v="1"/>
    <s v="NO"/>
    <d v="1900-01-03T09:40:00"/>
    <n v="105.66666666656965"/>
    <d v="1899-12-30T00:00:00"/>
    <n v="0"/>
    <x v="0"/>
    <x v="0"/>
    <d v="1900-01-03T09:00:00"/>
    <n v="104.99999999982538"/>
    <d v="1899-12-30T00:00:00"/>
    <n v="0"/>
    <x v="0"/>
    <n v="0"/>
    <d v="1899-12-30T00:00:00"/>
    <x v="0"/>
    <n v="55"/>
    <n v="7.5"/>
  </r>
  <r>
    <n v="258692022"/>
    <s v="MATHILDE MAERSK"/>
    <s v="Ningbo"/>
    <x v="1"/>
    <d v="2026-01-21T13:41:00"/>
    <d v="2026-01-21T14:00:00"/>
    <s v="MAERSK"/>
    <s v="APM"/>
    <s v="MSKU4777587"/>
    <s v="45HC"/>
    <x v="1"/>
    <x v="1"/>
    <d v="2026-01-23T16:00:00"/>
    <d v="2026-01-24T08:00:00"/>
    <m/>
    <x v="0"/>
    <s v="TRANSPORTISTA (LM)"/>
    <x v="0"/>
    <x v="386"/>
    <d v="2026-01-24T10:10:00"/>
    <m/>
    <m/>
    <x v="3"/>
    <x v="0"/>
    <x v="1"/>
    <x v="0"/>
    <d v="2026-01-24T09:30:00"/>
    <x v="1"/>
    <n v="0"/>
    <x v="0"/>
    <d v="2026-01-23T16:00:00"/>
    <n v="67.816666666651145"/>
    <d v="1900-01-01T02:19:00"/>
    <n v="50.316666666534729"/>
    <s v="NO"/>
    <s v="NO"/>
    <x v="1"/>
    <d v="1899-12-30T16:00:00"/>
    <n v="16.000000000116415"/>
    <d v="1899-12-30T17:30:00"/>
    <x v="2"/>
    <s v="SI"/>
    <d v="1900-01-01T18:19:00"/>
    <n v="66.316666666651145"/>
    <d v="1899-12-30T01:30:00"/>
    <n v="1.5"/>
    <x v="1"/>
    <x v="1"/>
    <d v="1900-01-01T19:49:00"/>
    <n v="67.816666666651145"/>
    <d v="1899-12-30T00:00:00"/>
    <n v="0"/>
    <x v="0"/>
    <n v="0"/>
    <d v="1899-12-30T00:00:00"/>
    <x v="3"/>
    <n v="55"/>
    <n v="7.5"/>
  </r>
  <r>
    <s v="HLCUDA1251204192"/>
    <s v="MAERSK TANJONG"/>
    <s v="Chittagong"/>
    <x v="1"/>
    <d v="2026-01-20T11:54:00"/>
    <d v="2026-01-20T20:00:00"/>
    <s v="HAPAG LLOYD"/>
    <s v="APM"/>
    <s v="HAMU3981173"/>
    <s v="40HC"/>
    <x v="0"/>
    <x v="1"/>
    <d v="2026-01-22T16:00:00"/>
    <d v="2026-01-24T09:00:00"/>
    <m/>
    <x v="0"/>
    <m/>
    <x v="0"/>
    <x v="387"/>
    <d v="2026-01-24T09:00:00"/>
    <d v="2026-01-24T09:05:00"/>
    <d v="2026-01-24T09:40:00"/>
    <x v="3"/>
    <x v="0"/>
    <x v="1"/>
    <x v="0"/>
    <d v="2026-01-24T08:13:00"/>
    <x v="1"/>
    <n v="0"/>
    <x v="0"/>
    <d v="2026-01-22T16:00:00"/>
    <n v="92.316666666709352"/>
    <d v="1900-01-01T04:06:00"/>
    <n v="52.099999999918509"/>
    <s v="NO"/>
    <s v="NO"/>
    <x v="1"/>
    <d v="1899-12-31T17:00:00"/>
    <n v="41.000000000058208"/>
    <d v="1899-12-31T16:13:00"/>
    <x v="1"/>
    <s v="NO"/>
    <d v="1900-01-02T21:06:00"/>
    <n v="93.099999999976717"/>
    <d v="1899-12-30T00:00:00"/>
    <n v="0"/>
    <x v="0"/>
    <x v="0"/>
    <d v="1900-01-02T20:19:00"/>
    <n v="92.316666666709352"/>
    <d v="1899-12-30T00:00:00"/>
    <n v="0"/>
    <x v="0"/>
    <n v="2.4305555562023073E-2"/>
    <d v="1899-12-30T00:01:28"/>
    <x v="1"/>
    <n v="55"/>
    <n v="7.5"/>
  </r>
  <r>
    <n v="262126900"/>
    <s v="MAERSK TANJONG"/>
    <s v="Chittagong"/>
    <x v="1"/>
    <d v="2026-01-20T11:54:00"/>
    <d v="2026-01-20T20:00:00"/>
    <s v="MAERSK"/>
    <s v="APM"/>
    <s v="MSKU1496349"/>
    <s v="40HC"/>
    <x v="0"/>
    <x v="1"/>
    <d v="2026-01-22T16:00:00"/>
    <d v="2026-01-24T10:00:00"/>
    <m/>
    <x v="0"/>
    <m/>
    <x v="0"/>
    <x v="388"/>
    <d v="2026-01-24T11:25:00"/>
    <d v="2026-01-24T09:48:00"/>
    <d v="2026-01-24T12:10:00"/>
    <x v="3"/>
    <x v="0"/>
    <x v="1"/>
    <x v="0"/>
    <d v="2026-01-24T09:16:00"/>
    <x v="1"/>
    <n v="0"/>
    <x v="0"/>
    <d v="2026-01-22T16:00:00"/>
    <n v="93.366666666639503"/>
    <d v="1900-01-01T04:06:00"/>
    <n v="52.099999999918509"/>
    <s v="NO"/>
    <s v="NO"/>
    <x v="1"/>
    <d v="1899-12-31T18:00:00"/>
    <n v="42"/>
    <d v="1899-12-31T17:16:00"/>
    <x v="1"/>
    <s v="NO"/>
    <d v="1900-01-02T22:06:00"/>
    <n v="94.099999999918509"/>
    <d v="1899-12-30T00:00:00"/>
    <n v="0"/>
    <x v="0"/>
    <x v="0"/>
    <d v="1900-01-02T21:22:00"/>
    <n v="93.366666666639503"/>
    <d v="1899-12-30T00:00:00"/>
    <n v="0"/>
    <x v="0"/>
    <n v="9.8611111112404615E-2"/>
    <d v="1899-12-30T00:05:55"/>
    <x v="1"/>
    <n v="55"/>
    <n v="7.5"/>
  </r>
  <r>
    <n v="262126900"/>
    <s v="MAERSK TANJONG"/>
    <s v="Chittagong"/>
    <x v="1"/>
    <d v="2026-01-20T11:54:00"/>
    <d v="2026-01-20T20:00:00"/>
    <s v="MAERSK"/>
    <s v="APM"/>
    <s v="CAAU5648145"/>
    <s v="40HC"/>
    <x v="0"/>
    <x v="1"/>
    <d v="2026-01-22T16:00:00"/>
    <d v="2026-01-24T11:00:00"/>
    <m/>
    <x v="0"/>
    <m/>
    <x v="0"/>
    <x v="389"/>
    <d v="2026-01-24T12:20:00"/>
    <d v="2026-01-24T11:35:00"/>
    <d v="2026-01-24T12:50:00"/>
    <x v="3"/>
    <x v="0"/>
    <x v="1"/>
    <x v="0"/>
    <d v="2026-01-24T10:05:00"/>
    <x v="1"/>
    <n v="0"/>
    <x v="0"/>
    <d v="2026-01-22T16:00:00"/>
    <n v="94.183333333348855"/>
    <d v="1900-01-01T04:06:00"/>
    <n v="52.099999999918509"/>
    <s v="NO"/>
    <s v="NO"/>
    <x v="1"/>
    <d v="1899-12-31T19:00:00"/>
    <n v="43.000000000116415"/>
    <d v="1899-12-31T18:05:00"/>
    <x v="1"/>
    <s v="NO"/>
    <d v="1900-01-02T23:06:00"/>
    <n v="95.100000000034925"/>
    <d v="1899-12-30T00:00:00"/>
    <n v="0"/>
    <x v="0"/>
    <x v="0"/>
    <d v="1900-01-02T22:11:00"/>
    <n v="94.183333333348855"/>
    <d v="1899-12-30T00:00:00"/>
    <n v="0"/>
    <x v="0"/>
    <n v="5.2083333328482695E-2"/>
    <d v="1899-12-30T00:03:07"/>
    <x v="1"/>
    <n v="55"/>
    <n v="7.5"/>
  </r>
  <r>
    <n v="262126349"/>
    <s v="MAERSK TANJONG"/>
    <s v="Chittagong"/>
    <x v="1"/>
    <d v="2026-01-20T11:54:00"/>
    <d v="2026-01-20T20:00:00"/>
    <s v="MAERSK"/>
    <s v="APM"/>
    <s v="MRSU5180792"/>
    <s v="40HC"/>
    <x v="0"/>
    <x v="1"/>
    <d v="2026-01-22T16:00:00"/>
    <d v="2026-01-24T12:00:00"/>
    <m/>
    <x v="0"/>
    <s v="TRANSPORTISTA (LM)"/>
    <x v="0"/>
    <x v="390"/>
    <d v="2026-01-24T14:00:00"/>
    <d v="2026-01-24T13:16:00"/>
    <d v="2026-01-24T14:30:00"/>
    <x v="3"/>
    <x v="0"/>
    <x v="1"/>
    <x v="0"/>
    <d v="2026-01-24T12:48:00"/>
    <x v="1"/>
    <n v="0"/>
    <x v="0"/>
    <d v="2026-01-22T16:00:00"/>
    <n v="96.899999999965075"/>
    <d v="1900-01-01T04:06:00"/>
    <n v="52.099999999918509"/>
    <s v="NO"/>
    <s v="NO"/>
    <x v="1"/>
    <d v="1899-12-31T20:00:00"/>
    <n v="44.000000000058208"/>
    <d v="1899-12-31T20:48:00"/>
    <x v="1"/>
    <s v="NO"/>
    <d v="1900-01-03T00:06:00"/>
    <n v="96.099999999976717"/>
    <d v="1899-12-30T00:48:00"/>
    <n v="0.79999999998835847"/>
    <x v="1"/>
    <x v="0"/>
    <d v="1900-01-03T00:54:00"/>
    <n v="96.899999999965075"/>
    <d v="1899-12-30T00:00:00"/>
    <n v="0"/>
    <x v="0"/>
    <n v="5.1388888889050577E-2"/>
    <d v="1899-12-30T00:03:05"/>
    <x v="1"/>
    <n v="55"/>
    <n v="7.5"/>
  </r>
  <r>
    <n v="262126700"/>
    <s v="MAERSK TANJONG"/>
    <s v="Chittagong"/>
    <x v="1"/>
    <d v="2026-01-20T11:54:00"/>
    <d v="2026-01-20T20:00:00"/>
    <s v="MAERSK"/>
    <s v="APM"/>
    <s v="MSKU1486443"/>
    <s v="40HC"/>
    <x v="0"/>
    <x v="1"/>
    <d v="2026-01-22T16:00:00"/>
    <d v="2026-01-24T13:00:00"/>
    <m/>
    <x v="0"/>
    <s v="TRANSPORTISTA (LM)"/>
    <x v="0"/>
    <x v="391"/>
    <d v="2026-01-24T15:05:00"/>
    <d v="2026-01-24T15:15:00"/>
    <d v="2026-01-24T15:35:00"/>
    <x v="3"/>
    <x v="0"/>
    <x v="1"/>
    <x v="0"/>
    <d v="2026-01-24T14:15:00"/>
    <x v="1"/>
    <n v="0"/>
    <x v="0"/>
    <d v="2026-01-22T16:00:00"/>
    <n v="98.349999999976717"/>
    <d v="1900-01-01T04:06:00"/>
    <n v="52.099999999918509"/>
    <s v="NO"/>
    <s v="NO"/>
    <x v="1"/>
    <d v="1899-12-31T21:00:00"/>
    <n v="45"/>
    <d v="1899-12-31T22:15:00"/>
    <x v="1"/>
    <s v="NO"/>
    <d v="1900-01-03T01:06:00"/>
    <n v="97.099999999918509"/>
    <d v="1899-12-30T01:15:00"/>
    <n v="1.2500000000582077"/>
    <x v="1"/>
    <x v="1"/>
    <d v="1900-01-03T02:21:00"/>
    <n v="98.349999999976717"/>
    <d v="1899-12-30T00:00:00"/>
    <n v="0"/>
    <x v="0"/>
    <n v="1.3888888890505768E-2"/>
    <d v="1899-12-30T00:00:50"/>
    <x v="1"/>
    <n v="55"/>
    <n v="7.5"/>
  </r>
  <r>
    <s v="HLCUSZX2511CWQH0"/>
    <s v="AXEL MAERSK"/>
    <s v="Yantian"/>
    <x v="0"/>
    <d v="2026-01-11T00:39:00"/>
    <d v="2026-01-11T02:00:00"/>
    <s v="HAPAG LLOYD"/>
    <s v="APM"/>
    <s v="HAMU4423181"/>
    <s v="40HC"/>
    <x v="1"/>
    <x v="0"/>
    <d v="2026-01-22T06:00:00"/>
    <d v="2026-01-26T06:00:00"/>
    <m/>
    <x v="0"/>
    <m/>
    <x v="0"/>
    <x v="392"/>
    <d v="2026-01-26T06:20:00"/>
    <m/>
    <m/>
    <x v="4"/>
    <x v="0"/>
    <x v="0"/>
    <x v="0"/>
    <d v="2026-01-26T05:50:00"/>
    <x v="2"/>
    <n v="0"/>
    <x v="0"/>
    <d v="2026-01-22T06:00:00"/>
    <n v="365.18333333329065"/>
    <d v="1900-01-10T05:21:00"/>
    <n v="269.34999999997672"/>
    <s v="NO"/>
    <s v="NO"/>
    <x v="0"/>
    <d v="1900-01-03T00:00:00"/>
    <n v="96"/>
    <d v="1900-01-02T23:50:00"/>
    <x v="0"/>
    <s v="NO"/>
    <d v="1900-01-14T05:21:00"/>
    <n v="365.34999999997672"/>
    <d v="1899-12-30T00:00:00"/>
    <n v="0"/>
    <x v="0"/>
    <x v="0"/>
    <d v="1900-01-14T05:11:00"/>
    <n v="365.18333333329065"/>
    <d v="1899-12-30T00:00:00"/>
    <n v="0"/>
    <x v="0"/>
    <n v="0"/>
    <d v="1899-12-30T00:00:00"/>
    <x v="0"/>
    <n v="55"/>
    <n v="7.5"/>
  </r>
  <r>
    <n v="259963340"/>
    <s v="BEIJING MAERSK"/>
    <s v="Qingdao"/>
    <x v="0"/>
    <d v="2026-01-19T06:20:00"/>
    <d v="2026-01-19T08:00:00"/>
    <s v="MAERSK"/>
    <s v="APM"/>
    <s v="MSKU4727272"/>
    <s v="45HC"/>
    <x v="1"/>
    <x v="0"/>
    <d v="2026-01-22T10:00:00"/>
    <d v="2026-01-26T06:00:00"/>
    <m/>
    <x v="0"/>
    <m/>
    <x v="0"/>
    <x v="392"/>
    <d v="2026-01-26T06:20:00"/>
    <m/>
    <m/>
    <x v="4"/>
    <x v="0"/>
    <x v="0"/>
    <x v="0"/>
    <d v="2026-01-26T05:50:00"/>
    <x v="2"/>
    <n v="0"/>
    <x v="0"/>
    <d v="2026-01-22T10:00:00"/>
    <n v="167.49999999994179"/>
    <d v="1900-01-02T03:40:00"/>
    <n v="75.666666666569654"/>
    <s v="NO"/>
    <s v="NO"/>
    <x v="0"/>
    <d v="1900-01-02T20:00:00"/>
    <n v="92.000000000058208"/>
    <d v="1900-01-02T19:50:00"/>
    <x v="0"/>
    <s v="NO"/>
    <d v="1900-01-05T23:40:00"/>
    <n v="167.66666666662786"/>
    <d v="1899-12-30T00:00:00"/>
    <n v="0"/>
    <x v="0"/>
    <x v="0"/>
    <d v="1900-01-05T23:30:00"/>
    <n v="167.49999999994179"/>
    <d v="1899-12-30T00:00:00"/>
    <n v="0"/>
    <x v="0"/>
    <n v="0"/>
    <d v="1899-12-30T00:00:00"/>
    <x v="0"/>
    <n v="55"/>
    <n v="7.5"/>
  </r>
  <r>
    <s v="HLCUBO1251252415"/>
    <s v="ASTRID MAERSK"/>
    <s v="Jawaharlal Nehru (Nhava Sheva)"/>
    <x v="0"/>
    <d v="2026-01-21T19:10:00"/>
    <d v="2026-01-21T20:00:00"/>
    <s v="HAPAG LLOYD"/>
    <s v="APM"/>
    <s v="UETU5825557"/>
    <s v="40HC"/>
    <x v="1"/>
    <x v="0"/>
    <d v="2026-01-23T20:00:00"/>
    <d v="2026-01-26T06:00:00"/>
    <m/>
    <x v="0"/>
    <s v="TRANSPORTISTA (LM)"/>
    <x v="0"/>
    <x v="393"/>
    <d v="2026-01-26T12:15:00"/>
    <m/>
    <m/>
    <x v="4"/>
    <x v="0"/>
    <x v="0"/>
    <x v="0"/>
    <d v="2026-01-26T11:45:00"/>
    <x v="2"/>
    <n v="0"/>
    <x v="0"/>
    <d v="2026-01-23T20:00:00"/>
    <n v="112.58333333325572"/>
    <d v="1900-01-01T00:50:00"/>
    <n v="48.833333333430346"/>
    <s v="NO"/>
    <s v="NO"/>
    <x v="1"/>
    <d v="1900-01-01T10:00:00"/>
    <n v="57.999999999941792"/>
    <d v="1900-01-01T15:45:00"/>
    <x v="3"/>
    <s v="NO"/>
    <d v="1900-01-03T10:50:00"/>
    <n v="106.83333333337214"/>
    <d v="1899-12-30T05:45:00"/>
    <n v="5.7499999998835847"/>
    <x v="1"/>
    <x v="1"/>
    <d v="1900-01-03T16:35:00"/>
    <n v="112.58333333325572"/>
    <d v="1899-12-30T00:00:00"/>
    <n v="0"/>
    <x v="0"/>
    <n v="0"/>
    <d v="1899-12-30T00:00:00"/>
    <x v="0"/>
    <n v="55"/>
    <n v="7.5"/>
  </r>
  <r>
    <s v="ACOTEX121012026"/>
    <s v="RORO"/>
    <s v="Tanger"/>
    <x v="1"/>
    <d v="2026-01-22T19:00:00"/>
    <d v="2026-01-22T15:00:00"/>
    <s v="ONTIME"/>
    <s v="ROYAL RF"/>
    <s v="HSAU2545041"/>
    <s v="45 PLWD"/>
    <x v="1"/>
    <x v="9"/>
    <d v="2026-01-23T18:00:00"/>
    <d v="2026-01-26T06:00:00"/>
    <d v="2026-01-21T00:00:00"/>
    <x v="0"/>
    <m/>
    <x v="0"/>
    <x v="394"/>
    <d v="2026-01-26T06:55:00"/>
    <m/>
    <m/>
    <x v="4"/>
    <x v="0"/>
    <x v="2"/>
    <x v="1"/>
    <d v="2026-01-26T06:13:00"/>
    <x v="2"/>
    <n v="3.9999999999417923"/>
    <x v="1"/>
    <d v="1900-01-01T18:00:00"/>
    <n v="83.216666666732635"/>
    <d v="1899-12-30T23:00:00"/>
    <n v="23.000000000058208"/>
    <s v="SI"/>
    <s v="YES"/>
    <x v="1"/>
    <d v="1900-01-01T12:00:00"/>
    <n v="60"/>
    <d v="1900-01-01T12:13:00"/>
    <x v="3"/>
    <s v="NO"/>
    <d v="1900-01-02T11:00:00"/>
    <n v="83.000000000058208"/>
    <d v="1899-12-30T00:13:00"/>
    <n v="0.21666666667442769"/>
    <x v="0"/>
    <x v="0"/>
    <d v="1900-01-02T11:13:00"/>
    <n v="83.216666666732635"/>
    <d v="1900-01-04T06:13:00"/>
    <n v="126.21666666667443"/>
    <x v="0"/>
    <n v="0"/>
    <d v="1899-12-30T00:00:00"/>
    <x v="0"/>
    <n v="55"/>
    <n v="7.5"/>
  </r>
  <r>
    <s v="HLCUSZX2511COVO5"/>
    <s v="AXEL MAERSK"/>
    <s v="Yantian"/>
    <x v="0"/>
    <d v="2026-01-11T00:39:00"/>
    <d v="2026-01-11T02:00:00"/>
    <s v="HAPAG LLOYD"/>
    <s v="APM"/>
    <s v="TCNU6741120"/>
    <s v="40HC"/>
    <x v="1"/>
    <x v="0"/>
    <d v="2026-01-22T06:00:00"/>
    <d v="2026-01-26T08:00:00"/>
    <m/>
    <x v="0"/>
    <s v="TRANSPORTISTA (LM)"/>
    <x v="0"/>
    <x v="395"/>
    <d v="2026-01-26T09:50:00"/>
    <m/>
    <m/>
    <x v="4"/>
    <x v="0"/>
    <x v="0"/>
    <x v="0"/>
    <d v="2026-01-26T09:20:00"/>
    <x v="2"/>
    <n v="0"/>
    <x v="0"/>
    <d v="2026-01-22T06:00:00"/>
    <n v="368.68333333317423"/>
    <d v="1900-01-10T05:21:00"/>
    <n v="269.34999999997672"/>
    <s v="NO"/>
    <s v="NO"/>
    <x v="0"/>
    <d v="1900-01-03T02:00:00"/>
    <n v="98.000000000058208"/>
    <d v="1900-01-03T03:20:00"/>
    <x v="0"/>
    <s v="NO"/>
    <d v="1900-01-14T07:21:00"/>
    <n v="367.35000000003492"/>
    <d v="1899-12-30T01:20:00"/>
    <n v="1.3333333331393078"/>
    <x v="1"/>
    <x v="1"/>
    <d v="1900-01-14T08:41:00"/>
    <n v="368.68333333317423"/>
    <d v="1899-12-30T00:00:00"/>
    <n v="0"/>
    <x v="0"/>
    <n v="0"/>
    <d v="1899-12-30T00:00:00"/>
    <x v="0"/>
    <n v="55"/>
    <n v="7.5"/>
  </r>
  <r>
    <n v="262664461"/>
    <s v="BEIJING MAERSK"/>
    <s v="Yantian"/>
    <x v="0"/>
    <d v="2026-01-19T06:20:00"/>
    <d v="2026-01-19T08:00:00"/>
    <s v="MAERSK"/>
    <s v="APM"/>
    <s v="MSKU4822428"/>
    <s v="45HC"/>
    <x v="0"/>
    <x v="0"/>
    <d v="2026-01-22T10:00:00"/>
    <d v="2026-01-26T08:00:00"/>
    <m/>
    <x v="0"/>
    <s v="TRANSPORTISTA (LM)"/>
    <x v="0"/>
    <x v="396"/>
    <d v="2026-01-26T10:05:00"/>
    <m/>
    <m/>
    <x v="4"/>
    <x v="0"/>
    <x v="0"/>
    <x v="0"/>
    <d v="2026-01-26T09:35:00"/>
    <x v="2"/>
    <n v="0"/>
    <x v="0"/>
    <d v="2026-01-22T10:00:00"/>
    <n v="171.24999999994179"/>
    <d v="1900-01-02T03:40:00"/>
    <n v="75.666666666569654"/>
    <s v="NO"/>
    <s v="NO"/>
    <x v="0"/>
    <d v="1900-01-02T22:00:00"/>
    <n v="94.000000000116415"/>
    <d v="1900-01-02T23:35:00"/>
    <x v="0"/>
    <s v="NO"/>
    <d v="1900-01-06T01:40:00"/>
    <n v="169.66666666668607"/>
    <d v="1899-12-30T01:35:00"/>
    <n v="1.5833333332557231"/>
    <x v="1"/>
    <x v="1"/>
    <d v="1900-01-06T03:15:00"/>
    <n v="171.24999999994179"/>
    <d v="1899-12-30T00:00:00"/>
    <n v="0"/>
    <x v="0"/>
    <n v="0"/>
    <d v="1899-12-30T00:00:00"/>
    <x v="0"/>
    <n v="55"/>
    <n v="7.5"/>
  </r>
  <r>
    <n v="262608125"/>
    <s v="MAERSK MAKUTU"/>
    <s v="Karachi-Muhammad Bin Qasim"/>
    <x v="1"/>
    <d v="2026-01-20T07:52:00"/>
    <d v="2026-01-20T08:00:00"/>
    <s v="MAERSK"/>
    <s v="APM"/>
    <s v="TGBU9303430"/>
    <s v="40HC"/>
    <x v="0"/>
    <x v="1"/>
    <d v="2026-01-22T16:00:00"/>
    <d v="2026-01-26T08:00:00"/>
    <m/>
    <x v="0"/>
    <m/>
    <x v="0"/>
    <x v="397"/>
    <d v="2026-01-26T08:21:00"/>
    <d v="2026-01-26T08:59:00"/>
    <d v="2026-01-26T08:59:00"/>
    <x v="4"/>
    <x v="0"/>
    <x v="1"/>
    <x v="0"/>
    <d v="2026-01-26T08:00:00"/>
    <x v="2"/>
    <n v="0"/>
    <x v="0"/>
    <d v="2026-01-22T16:00:00"/>
    <n v="144.1333333334187"/>
    <d v="1900-01-01T08:08:00"/>
    <n v="56.133333333302289"/>
    <s v="NO"/>
    <s v="NO"/>
    <x v="1"/>
    <d v="1900-01-02T16:00:00"/>
    <n v="88.000000000116415"/>
    <d v="1900-01-02T16:00:00"/>
    <x v="0"/>
    <s v="NO"/>
    <d v="1900-01-05T00:08:00"/>
    <n v="144.1333333334187"/>
    <d v="1899-12-30T00:00:00"/>
    <n v="0"/>
    <x v="0"/>
    <x v="0"/>
    <d v="1900-01-05T00:08:00"/>
    <n v="144.1333333334187"/>
    <d v="1899-12-30T00:00:00"/>
    <n v="0"/>
    <x v="0"/>
    <d v="1899-12-30T00:00:00"/>
    <d v="1899-12-30T00:00:00"/>
    <x v="1"/>
    <n v="55"/>
    <n v="7.5"/>
  </r>
  <r>
    <s v="ACOTEX221012026"/>
    <s v="RORO"/>
    <s v="Tanger"/>
    <x v="1"/>
    <d v="2026-01-23T23:00:00"/>
    <d v="2026-01-24T08:00:00"/>
    <s v="ONTIME"/>
    <s v="ROYAL RF"/>
    <s v="HSAU2545165"/>
    <s v="45 PLWD"/>
    <x v="1"/>
    <x v="6"/>
    <d v="2026-01-26T08:00:00"/>
    <d v="2026-01-26T08:00:00"/>
    <d v="2026-01-22T00:00:00"/>
    <x v="0"/>
    <m/>
    <x v="0"/>
    <x v="398"/>
    <d v="2026-01-26T01:35:00"/>
    <m/>
    <m/>
    <x v="4"/>
    <x v="0"/>
    <x v="2"/>
    <x v="1"/>
    <d v="2026-01-26T00:46:00"/>
    <x v="2"/>
    <n v="0"/>
    <x v="0"/>
    <d v="1900-01-03T08:00:00"/>
    <n v="49.766666666662786"/>
    <d v="1900-01-01T09:00:00"/>
    <n v="57"/>
    <s v="NO"/>
    <s v="NO"/>
    <x v="1"/>
    <d v="1899-12-30T00:00:00"/>
    <n v="0"/>
    <d v="1899-12-30T00:00:00"/>
    <x v="2"/>
    <s v="SI"/>
    <d v="1900-01-01T09:00:00"/>
    <n v="57"/>
    <d v="1899-12-30T00:00:00"/>
    <n v="0"/>
    <x v="0"/>
    <x v="0"/>
    <d v="1900-01-01T01:46:00"/>
    <n v="49.766666666662786"/>
    <d v="1900-01-03T00:46:00"/>
    <n v="96.766666666720994"/>
    <x v="0"/>
    <n v="0"/>
    <d v="1899-12-30T00:00:00"/>
    <x v="0"/>
    <n v="55"/>
    <n v="7.5"/>
  </r>
  <r>
    <s v="ACOTEX321012026"/>
    <s v="RORO"/>
    <s v="Tanger"/>
    <x v="1"/>
    <d v="2026-01-23T23:00:00"/>
    <d v="2026-01-24T08:00:00"/>
    <s v="ONTIME"/>
    <s v="ROYAL RF"/>
    <s v="HSAU2545062"/>
    <s v="45 PLWD"/>
    <x v="1"/>
    <x v="6"/>
    <d v="2026-01-26T08:00:00"/>
    <d v="2026-01-26T08:00:00"/>
    <d v="2026-01-22T00:00:00"/>
    <x v="0"/>
    <s v="OTRO(Retraso en la Terminal)"/>
    <x v="8"/>
    <x v="399"/>
    <d v="2026-01-26T11:10:00"/>
    <m/>
    <m/>
    <x v="4"/>
    <x v="0"/>
    <x v="2"/>
    <x v="1"/>
    <d v="2026-01-26T10:49:00"/>
    <x v="2"/>
    <n v="0"/>
    <x v="0"/>
    <d v="1900-01-03T08:00:00"/>
    <n v="59.816666666592937"/>
    <d v="1900-01-01T09:00:00"/>
    <n v="57"/>
    <s v="NO"/>
    <s v="NO"/>
    <x v="1"/>
    <d v="1899-12-30T00:00:00"/>
    <n v="0"/>
    <d v="1899-12-30T02:49:00"/>
    <x v="2"/>
    <s v="SI"/>
    <d v="1900-01-01T09:00:00"/>
    <n v="57"/>
    <d v="1899-12-30T02:49:00"/>
    <n v="2.816666666592937"/>
    <x v="1"/>
    <x v="1"/>
    <d v="1900-01-01T11:49:00"/>
    <n v="59.816666666592937"/>
    <d v="1900-01-03T10:49:00"/>
    <n v="106.81666666665114"/>
    <x v="0"/>
    <n v="0"/>
    <d v="1899-12-30T00:00:00"/>
    <x v="0"/>
    <n v="55"/>
    <n v="7.5"/>
  </r>
  <r>
    <n v="262126700"/>
    <s v="MAERSK TANJONG"/>
    <s v="Chittagong"/>
    <x v="1"/>
    <d v="2026-01-20T11:54:00"/>
    <d v="2026-01-20T20:00:00"/>
    <s v="MAERSK"/>
    <s v="APM"/>
    <s v="MRKU6450380"/>
    <s v="40HC"/>
    <x v="0"/>
    <x v="1"/>
    <d v="2026-01-22T16:00:00"/>
    <d v="2026-01-26T10:00:00"/>
    <m/>
    <x v="0"/>
    <m/>
    <x v="0"/>
    <x v="400"/>
    <d v="2026-01-26T11:09:00"/>
    <d v="2026-01-26T10:20:00"/>
    <d v="2026-01-26T11:36:00"/>
    <x v="4"/>
    <x v="0"/>
    <x v="1"/>
    <x v="0"/>
    <d v="2026-01-26T09:43:00"/>
    <x v="2"/>
    <n v="0"/>
    <x v="0"/>
    <d v="2026-01-22T16:00:00"/>
    <n v="141.81666666670935"/>
    <d v="1900-01-01T04:06:00"/>
    <n v="52.099999999918509"/>
    <s v="NO"/>
    <s v="NO"/>
    <x v="1"/>
    <d v="1900-01-02T18:00:00"/>
    <n v="90"/>
    <d v="1900-01-02T17:43:00"/>
    <x v="0"/>
    <s v="NO"/>
    <d v="1900-01-04T22:06:00"/>
    <n v="142.09999999991851"/>
    <d v="1899-12-30T00:00:00"/>
    <n v="0"/>
    <x v="0"/>
    <x v="0"/>
    <d v="1900-01-04T21:49:00"/>
    <n v="141.81666666670935"/>
    <d v="1899-12-30T00:00:00"/>
    <n v="0"/>
    <x v="0"/>
    <n v="5.2777777775190771E-2"/>
    <d v="1899-12-30T00:03:10"/>
    <x v="1"/>
    <n v="55"/>
    <n v="7.5"/>
  </r>
  <r>
    <n v="261724725"/>
    <s v="MATHILDE MAERSK"/>
    <s v="Sihanoukville"/>
    <x v="1"/>
    <d v="2026-01-21T13:41:00"/>
    <d v="2026-01-21T14:00:00"/>
    <s v="MAERSK"/>
    <s v="APM"/>
    <s v="MRSU5737070"/>
    <s v="40HC"/>
    <x v="0"/>
    <x v="1"/>
    <d v="2026-01-23T16:00:00"/>
    <d v="2026-01-26T10:00:00"/>
    <m/>
    <x v="0"/>
    <m/>
    <x v="0"/>
    <x v="401"/>
    <d v="2026-01-26T11:40:00"/>
    <d v="2026-01-26T11:00:00"/>
    <d v="2026-01-26T12:25:00"/>
    <x v="4"/>
    <x v="0"/>
    <x v="1"/>
    <x v="0"/>
    <d v="2026-01-26T10:08:00"/>
    <x v="2"/>
    <n v="0"/>
    <x v="0"/>
    <d v="2026-01-23T16:00:00"/>
    <n v="116.44999999995343"/>
    <d v="1900-01-01T02:19:00"/>
    <n v="50.316666666534729"/>
    <s v="NO"/>
    <s v="NO"/>
    <x v="1"/>
    <d v="1900-01-01T18:00:00"/>
    <n v="66"/>
    <d v="1900-01-01T18:08:00"/>
    <x v="3"/>
    <s v="NO"/>
    <d v="1900-01-03T20:19:00"/>
    <n v="116.31666666653473"/>
    <d v="1899-12-30T00:08:00"/>
    <n v="0.13333333341870457"/>
    <x v="0"/>
    <x v="0"/>
    <d v="1900-01-03T20:27:00"/>
    <n v="116.44999999995343"/>
    <d v="1899-12-30T00:00:00"/>
    <n v="0"/>
    <x v="0"/>
    <n v="5.9027777773735579E-2"/>
    <d v="1899-12-30T00:03:32"/>
    <x v="1"/>
    <n v="55"/>
    <n v="7.5"/>
  </r>
  <r>
    <s v="HLCUBO1251252415"/>
    <s v="ASTRID MAERSK"/>
    <s v="Jawaharlal Nehru (Nhava Sheva)"/>
    <x v="0"/>
    <d v="2026-01-21T19:10:00"/>
    <d v="2026-01-21T20:00:00"/>
    <s v="HAPAG LLOYD"/>
    <s v="APM"/>
    <s v="FCIU9106987"/>
    <s v="40HC"/>
    <x v="1"/>
    <x v="0"/>
    <d v="2026-01-23T20:00:00"/>
    <d v="2026-01-26T10:00:00"/>
    <m/>
    <x v="0"/>
    <s v="TRANSPORTISTA (LM)"/>
    <x v="0"/>
    <x v="402"/>
    <d v="2026-01-26T12:30:00"/>
    <m/>
    <m/>
    <x v="4"/>
    <x v="0"/>
    <x v="0"/>
    <x v="0"/>
    <d v="2026-01-26T12:00:00"/>
    <x v="2"/>
    <n v="0"/>
    <x v="0"/>
    <d v="2026-01-23T20:00:00"/>
    <n v="112.83333333337214"/>
    <d v="1900-01-01T00:50:00"/>
    <n v="48.833333333430346"/>
    <s v="NO"/>
    <s v="NO"/>
    <x v="1"/>
    <d v="1900-01-01T14:00:00"/>
    <n v="61.999999999883585"/>
    <d v="1900-01-01T16:00:00"/>
    <x v="3"/>
    <s v="NO"/>
    <d v="1900-01-03T14:50:00"/>
    <n v="110.83333333331393"/>
    <d v="1899-12-30T02:00:00"/>
    <n v="2.0000000000582077"/>
    <x v="1"/>
    <x v="1"/>
    <d v="1900-01-03T16:50:00"/>
    <n v="112.83333333337214"/>
    <d v="1899-12-30T00:00:00"/>
    <n v="0"/>
    <x v="0"/>
    <n v="0"/>
    <d v="1899-12-30T00:00:00"/>
    <x v="0"/>
    <n v="55"/>
    <n v="7.5"/>
  </r>
  <r>
    <s v="HLCUBO1251252415"/>
    <s v="ASTRID MAERSK"/>
    <s v="Jawaharlal Nehru (Nhava Sheva)"/>
    <x v="0"/>
    <d v="2026-01-21T19:10:00"/>
    <d v="2026-01-21T20:00:00"/>
    <s v="HAPAG LLOYD"/>
    <s v="APM"/>
    <s v="CAIU8704184"/>
    <s v="40HC"/>
    <x v="1"/>
    <x v="0"/>
    <d v="2026-01-23T20:00:00"/>
    <d v="2026-01-26T10:00:00"/>
    <m/>
    <x v="0"/>
    <s v="OTRO(Tráfico)"/>
    <x v="0"/>
    <x v="403"/>
    <d v="2026-01-26T16:00:00"/>
    <m/>
    <m/>
    <x v="4"/>
    <x v="0"/>
    <x v="0"/>
    <x v="0"/>
    <d v="2026-01-26T15:30:00"/>
    <x v="2"/>
    <n v="0"/>
    <x v="0"/>
    <d v="2026-01-23T20:00:00"/>
    <n v="116.33333333325572"/>
    <d v="1900-01-01T00:50:00"/>
    <n v="48.833333333430346"/>
    <s v="NO"/>
    <s v="NO"/>
    <x v="1"/>
    <d v="1900-01-01T14:00:00"/>
    <n v="61.999999999883585"/>
    <d v="1900-01-01T19:30:00"/>
    <x v="3"/>
    <s v="NO"/>
    <d v="1900-01-03T14:50:00"/>
    <n v="110.83333333331393"/>
    <d v="1899-12-30T05:30:00"/>
    <n v="5.4999999999417923"/>
    <x v="1"/>
    <x v="1"/>
    <d v="1900-01-03T20:20:00"/>
    <n v="116.33333333325572"/>
    <d v="1899-12-30T00:00:00"/>
    <n v="0"/>
    <x v="0"/>
    <n v="0"/>
    <d v="1899-12-30T00:00:00"/>
    <x v="0"/>
    <n v="55"/>
    <n v="7.5"/>
  </r>
  <r>
    <n v="261724725"/>
    <s v="MATHILDE MAERSK"/>
    <s v="Sihanoukville"/>
    <x v="1"/>
    <d v="2026-01-21T13:41:00"/>
    <d v="2026-01-21T14:00:00"/>
    <s v="MAERSK"/>
    <s v="APM"/>
    <s v="MRKU2772218"/>
    <s v="40HC"/>
    <x v="0"/>
    <x v="1"/>
    <d v="2026-01-23T16:00:00"/>
    <d v="2026-01-26T12:00:00"/>
    <m/>
    <x v="0"/>
    <m/>
    <x v="0"/>
    <x v="404"/>
    <d v="2026-01-26T14:50:00"/>
    <d v="2026-01-26T12:18:00"/>
    <d v="2026-01-26T15:10:00"/>
    <x v="4"/>
    <x v="0"/>
    <x v="1"/>
    <x v="0"/>
    <d v="2026-01-26T11:50:00"/>
    <x v="2"/>
    <n v="0"/>
    <x v="0"/>
    <d v="2026-01-23T16:00:00"/>
    <n v="118.14999999990687"/>
    <d v="1900-01-01T02:19:00"/>
    <n v="50.316666666534729"/>
    <s v="NO"/>
    <s v="NO"/>
    <x v="1"/>
    <d v="1900-01-01T20:00:00"/>
    <n v="68.000000000058208"/>
    <d v="1900-01-01T19:50:00"/>
    <x v="3"/>
    <s v="NO"/>
    <d v="1900-01-03T22:19:00"/>
    <n v="118.31666666659294"/>
    <d v="1899-12-30T00:00:00"/>
    <n v="0"/>
    <x v="0"/>
    <x v="0"/>
    <d v="1900-01-03T22:09:00"/>
    <n v="118.14999999990687"/>
    <d v="1899-12-30T00:00:00"/>
    <n v="0"/>
    <x v="0"/>
    <n v="0.11944444444816327"/>
    <d v="1899-12-30T00:07:10"/>
    <x v="1"/>
    <n v="55"/>
    <n v="7.5"/>
  </r>
  <r>
    <n v="261724725"/>
    <s v="MATHILDE MAERSK"/>
    <s v="Sihanoukville"/>
    <x v="1"/>
    <d v="2026-01-21T13:41:00"/>
    <d v="2026-01-21T14:00:00"/>
    <s v="MAERSK"/>
    <s v="APM"/>
    <s v="MRSU8156737"/>
    <s v="40HC"/>
    <x v="0"/>
    <x v="1"/>
    <d v="2026-01-23T16:00:00"/>
    <d v="2026-01-26T12:00:00"/>
    <m/>
    <x v="0"/>
    <m/>
    <x v="0"/>
    <x v="405"/>
    <d v="2026-01-26T12:35:00"/>
    <d v="2026-01-26T12:50:00"/>
    <d v="2026-01-26T13:00:00"/>
    <x v="4"/>
    <x v="0"/>
    <x v="1"/>
    <x v="0"/>
    <d v="2026-01-26T11:54:00"/>
    <x v="2"/>
    <n v="0"/>
    <x v="0"/>
    <d v="2026-01-23T16:00:00"/>
    <n v="118.21666666661622"/>
    <d v="1900-01-01T02:19:00"/>
    <n v="50.316666666534729"/>
    <s v="NO"/>
    <s v="NO"/>
    <x v="1"/>
    <d v="1900-01-01T20:00:00"/>
    <n v="68.000000000058208"/>
    <d v="1900-01-01T19:54:00"/>
    <x v="3"/>
    <s v="NO"/>
    <d v="1900-01-03T22:19:00"/>
    <n v="118.31666666659294"/>
    <d v="1899-12-30T00:00:00"/>
    <n v="0"/>
    <x v="0"/>
    <x v="0"/>
    <d v="1900-01-03T22:13:00"/>
    <n v="118.21666666661622"/>
    <d v="1899-12-30T00:00:00"/>
    <n v="0"/>
    <x v="0"/>
    <n v="6.9444444452528842E-3"/>
    <d v="1899-12-30T00:00:25"/>
    <x v="1"/>
    <n v="55"/>
    <n v="7.5"/>
  </r>
  <r>
    <s v="SGN2983787"/>
    <s v="CMA CGM SCANDOLA"/>
    <s v="Vung Tau"/>
    <x v="0"/>
    <d v="2026-01-21T20:00:00"/>
    <d v="2026-01-21T20:00:00"/>
    <s v="CMA"/>
    <s v="APM"/>
    <s v="FFAU2122274"/>
    <s v="40HC"/>
    <x v="1"/>
    <x v="0"/>
    <d v="2026-01-23T20:00:00"/>
    <d v="2026-01-26T12:00:00"/>
    <m/>
    <x v="0"/>
    <s v="OTRO(Tráfico)"/>
    <x v="0"/>
    <x v="406"/>
    <d v="2026-01-26T17:40:00"/>
    <m/>
    <m/>
    <x v="4"/>
    <x v="0"/>
    <x v="0"/>
    <x v="0"/>
    <d v="2026-01-26T17:10:00"/>
    <x v="2"/>
    <n v="0"/>
    <x v="0"/>
    <d v="2026-01-23T20:00:00"/>
    <n v="117.16666666651145"/>
    <d v="1900-01-01T00:00:00"/>
    <n v="48"/>
    <s v="NO"/>
    <s v="YES"/>
    <x v="1"/>
    <d v="1900-01-01T16:00:00"/>
    <n v="63.999999999941792"/>
    <d v="1900-01-01T21:10:00"/>
    <x v="3"/>
    <s v="NO"/>
    <d v="1900-01-03T16:00:00"/>
    <n v="111.99999999994179"/>
    <d v="1899-12-30T05:10:00"/>
    <n v="5.1666666665696539"/>
    <x v="1"/>
    <x v="1"/>
    <d v="1900-01-03T21:10:00"/>
    <n v="117.16666666651145"/>
    <d v="1899-12-30T00:00:00"/>
    <n v="0"/>
    <x v="0"/>
    <n v="0"/>
    <d v="1899-12-30T00:00:00"/>
    <x v="0"/>
    <n v="55"/>
    <n v="7.5"/>
  </r>
  <r>
    <n v="261354111"/>
    <s v="EVELYN MAERSK"/>
    <s v="Qingdao"/>
    <x v="0"/>
    <d v="2026-01-03T17:03:00"/>
    <d v="2026-01-03T17:03:00"/>
    <s v="MAERSK"/>
    <s v="APM"/>
    <s v="MRKU3442669"/>
    <s v="40HC"/>
    <x v="0"/>
    <x v="0"/>
    <d v="2026-01-13T14:00:00"/>
    <d v="2026-01-26T14:00:00"/>
    <m/>
    <x v="2"/>
    <s v="ALMACÉN"/>
    <x v="0"/>
    <x v="403"/>
    <d v="2026-01-26T16:00:00"/>
    <m/>
    <m/>
    <x v="4"/>
    <x v="0"/>
    <x v="0"/>
    <x v="0"/>
    <d v="2026-01-26T15:30:00"/>
    <x v="2"/>
    <n v="0"/>
    <x v="0"/>
    <d v="2026-01-13T14:00:00"/>
    <n v="550.44999999983702"/>
    <d v="1900-01-08T20:57:00"/>
    <n v="236.95000000001164"/>
    <s v="NO"/>
    <s v="NO"/>
    <x v="0"/>
    <d v="1900-01-12T00:00:00"/>
    <n v="312"/>
    <d v="1900-01-12T01:30:00"/>
    <x v="0"/>
    <s v="NO"/>
    <d v="1900-01-21T20:57:00"/>
    <n v="548.95000000001164"/>
    <d v="1899-12-30T01:30:00"/>
    <n v="1.499999999825377"/>
    <x v="1"/>
    <x v="1"/>
    <d v="1900-01-21T22:27:00"/>
    <n v="550.44999999983702"/>
    <d v="1899-12-30T00:00:00"/>
    <n v="0"/>
    <x v="0"/>
    <n v="0"/>
    <d v="1899-12-30T00:00:00"/>
    <x v="0"/>
    <n v="55"/>
    <n v="7.5"/>
  </r>
  <r>
    <s v="HLCUBO1251252415"/>
    <s v="ASTRID MAERSK"/>
    <s v="Jawaharlal Nehru (Nhava Sheva)"/>
    <x v="0"/>
    <d v="2026-01-21T19:10:00"/>
    <d v="2026-01-21T20:00:00"/>
    <s v="HAPAG LLOYD"/>
    <s v="APM"/>
    <s v="HAMU4490472"/>
    <s v="40HC"/>
    <x v="1"/>
    <x v="0"/>
    <d v="2026-01-23T20:00:00"/>
    <d v="2026-01-26T14:00:00"/>
    <m/>
    <x v="0"/>
    <m/>
    <x v="0"/>
    <x v="407"/>
    <d v="2026-01-26T14:10:00"/>
    <m/>
    <m/>
    <x v="4"/>
    <x v="0"/>
    <x v="0"/>
    <x v="0"/>
    <d v="2026-01-26T13:40:00"/>
    <x v="2"/>
    <n v="0"/>
    <x v="0"/>
    <d v="2026-01-23T20:00:00"/>
    <n v="114.50000000005821"/>
    <d v="1900-01-01T00:50:00"/>
    <n v="48.833333333430346"/>
    <s v="NO"/>
    <s v="NO"/>
    <x v="1"/>
    <d v="1900-01-01T18:00:00"/>
    <n v="66"/>
    <d v="1900-01-01T17:40:00"/>
    <x v="3"/>
    <s v="NO"/>
    <d v="1900-01-03T18:50:00"/>
    <n v="114.83333333343035"/>
    <d v="1899-12-30T00:00:00"/>
    <n v="0"/>
    <x v="0"/>
    <x v="0"/>
    <d v="1900-01-03T18:30:00"/>
    <n v="114.50000000005821"/>
    <d v="1899-12-30T00:00:00"/>
    <n v="0"/>
    <x v="0"/>
    <n v="0"/>
    <d v="1899-12-30T00:00:00"/>
    <x v="0"/>
    <n v="55"/>
    <n v="7.5"/>
  </r>
  <r>
    <s v="HLCUBO1251252415"/>
    <s v="ASTRID MAERSK"/>
    <s v="Jawaharlal Nehru (Nhava Sheva)"/>
    <x v="0"/>
    <d v="2026-01-21T19:10:00"/>
    <d v="2026-01-21T20:00:00"/>
    <s v="HAPAG LLOYD"/>
    <s v="APM"/>
    <s v="TCLU1779803"/>
    <s v="40HC"/>
    <x v="1"/>
    <x v="3"/>
    <d v="2026-01-23T20:00:00"/>
    <d v="2026-01-26T15:00:00"/>
    <m/>
    <x v="0"/>
    <m/>
    <x v="0"/>
    <x v="408"/>
    <d v="2026-01-26T14:30:00"/>
    <m/>
    <m/>
    <x v="4"/>
    <x v="0"/>
    <x v="1"/>
    <x v="0"/>
    <d v="2026-01-26T13:10:00"/>
    <x v="2"/>
    <n v="0"/>
    <x v="0"/>
    <d v="2026-01-23T20:00:00"/>
    <n v="114"/>
    <d v="1900-01-01T00:50:00"/>
    <n v="48.833333333430346"/>
    <s v="NO"/>
    <s v="NO"/>
    <x v="1"/>
    <d v="1900-01-01T19:00:00"/>
    <n v="66.999999999941792"/>
    <d v="1900-01-01T17:10:00"/>
    <x v="3"/>
    <s v="NO"/>
    <d v="1900-01-03T19:50:00"/>
    <n v="115.83333333337214"/>
    <d v="1899-12-30T00:00:00"/>
    <n v="0"/>
    <x v="0"/>
    <x v="0"/>
    <d v="1900-01-03T18:00:00"/>
    <n v="114"/>
    <d v="1899-12-30T00:00:00"/>
    <n v="0"/>
    <x v="0"/>
    <n v="0"/>
    <d v="1899-12-30T00:00:00"/>
    <x v="0"/>
    <n v="55"/>
    <n v="7.5"/>
  </r>
  <r>
    <n v="262223231"/>
    <s v="AXEL MAERSK"/>
    <s v="Yantian"/>
    <x v="0"/>
    <d v="2026-01-11T00:39:00"/>
    <d v="2026-01-11T02:00:00"/>
    <s v="MAERSK"/>
    <s v="APM"/>
    <s v="SUDU8722800"/>
    <s v="40HC"/>
    <x v="1"/>
    <x v="0"/>
    <d v="2026-01-22T06:00:00"/>
    <d v="2026-01-26T16:00:00"/>
    <m/>
    <x v="0"/>
    <s v="TRANSPORTISTA (LM)"/>
    <x v="0"/>
    <x v="409"/>
    <d v="2026-01-26T19:00:00"/>
    <m/>
    <m/>
    <x v="4"/>
    <x v="0"/>
    <x v="0"/>
    <x v="0"/>
    <d v="2026-01-26T18:30:00"/>
    <x v="2"/>
    <n v="0"/>
    <x v="0"/>
    <d v="2026-01-22T06:00:00"/>
    <n v="377.8499999998603"/>
    <d v="1900-01-10T05:21:00"/>
    <n v="269.34999999997672"/>
    <s v="NO"/>
    <s v="NO"/>
    <x v="0"/>
    <d v="1900-01-03T10:00:00"/>
    <n v="105.99999999994179"/>
    <d v="1900-01-03T12:30:00"/>
    <x v="0"/>
    <s v="NO"/>
    <d v="1900-01-14T15:21:00"/>
    <n v="375.34999999991851"/>
    <d v="1899-12-30T02:30:00"/>
    <n v="2.4999999999417923"/>
    <x v="1"/>
    <x v="1"/>
    <d v="1900-01-14T17:51:00"/>
    <n v="377.8499999998603"/>
    <d v="1899-12-30T00:00:00"/>
    <n v="0"/>
    <x v="0"/>
    <n v="0"/>
    <d v="1899-12-30T00:00:00"/>
    <x v="0"/>
    <n v="55"/>
    <n v="7.5"/>
  </r>
  <r>
    <s v="HLCUBO1251276240"/>
    <s v="MAERSK CINCINNATI"/>
    <s v="Jawaharlal Nehru (Nhava Sheva)"/>
    <x v="0"/>
    <d v="2026-01-14T11:18:00"/>
    <d v="2026-01-14T14:00:00"/>
    <s v="HAPAG LLOYD"/>
    <s v="APM"/>
    <s v="HLBU2546783"/>
    <s v="40HC"/>
    <x v="1"/>
    <x v="0"/>
    <d v="2026-01-16T16:00:00"/>
    <d v="2026-01-26T16:00:00"/>
    <m/>
    <x v="0"/>
    <s v="TRANSPORTISTA (LM)"/>
    <x v="0"/>
    <x v="409"/>
    <d v="2026-01-26T19:00:00"/>
    <m/>
    <m/>
    <x v="4"/>
    <x v="0"/>
    <x v="0"/>
    <x v="0"/>
    <d v="2026-01-26T18:30:00"/>
    <x v="2"/>
    <n v="0"/>
    <x v="0"/>
    <d v="2026-01-16T16:00:00"/>
    <n v="295.19999999989523"/>
    <d v="1900-01-01T04:42:00"/>
    <n v="52.699999999953434"/>
    <s v="NO"/>
    <s v="NO"/>
    <x v="1"/>
    <d v="1900-01-09T00:00:00"/>
    <n v="240"/>
    <d v="1900-01-09T02:30:00"/>
    <x v="0"/>
    <s v="NO"/>
    <d v="1900-01-11T04:42:00"/>
    <n v="292.69999999995343"/>
    <d v="1899-12-30T02:30:00"/>
    <n v="2.4999999999417923"/>
    <x v="1"/>
    <x v="1"/>
    <d v="1900-01-11T07:12:00"/>
    <n v="295.19999999989523"/>
    <d v="1899-12-30T00:00:00"/>
    <n v="0"/>
    <x v="0"/>
    <n v="0"/>
    <d v="1899-12-30T00:00:00"/>
    <x v="0"/>
    <n v="55"/>
    <n v="7.5"/>
  </r>
  <r>
    <s v="HLCUSHA251221389"/>
    <s v="MATHILDE MAERSK"/>
    <s v="Shanghai"/>
    <x v="1"/>
    <d v="2026-01-21T13:41:00"/>
    <d v="2026-01-21T14:00:00"/>
    <s v="HAPAG LLOYD"/>
    <s v="APM"/>
    <s v="FANU1285136"/>
    <s v="40HC"/>
    <x v="0"/>
    <x v="1"/>
    <d v="2026-01-23T16:00:00"/>
    <d v="2026-01-26T16:00:00"/>
    <m/>
    <x v="0"/>
    <m/>
    <x v="0"/>
    <x v="410"/>
    <d v="2026-01-26T17:30:00"/>
    <d v="2026-01-26T17:23:00"/>
    <d v="2026-01-26T18:00:00"/>
    <x v="4"/>
    <x v="0"/>
    <x v="1"/>
    <x v="0"/>
    <d v="2026-01-26T16:28:00"/>
    <x v="2"/>
    <n v="0"/>
    <x v="0"/>
    <d v="2026-01-23T16:00:00"/>
    <n v="122.78333333332557"/>
    <d v="1900-01-01T02:19:00"/>
    <n v="50.316666666534729"/>
    <s v="NO"/>
    <s v="NO"/>
    <x v="1"/>
    <d v="1900-01-02T00:00:00"/>
    <n v="72"/>
    <d v="1900-01-02T00:28:00"/>
    <x v="0"/>
    <s v="NO"/>
    <d v="1900-01-04T02:19:00"/>
    <n v="122.31666666653473"/>
    <d v="1899-12-30T00:28:00"/>
    <n v="0.46666666679084301"/>
    <x v="0"/>
    <x v="0"/>
    <d v="1900-01-04T02:47:00"/>
    <n v="122.78333333332557"/>
    <d v="1899-12-30T00:00:00"/>
    <n v="0"/>
    <x v="0"/>
    <n v="2.569444444088731E-2"/>
    <d v="1899-12-30T00:01:32"/>
    <x v="1"/>
    <n v="55"/>
    <n v="7.5"/>
  </r>
  <r>
    <n v="261724725"/>
    <s v="MATHILDE MAERSK"/>
    <s v="Sihanoukville"/>
    <x v="1"/>
    <d v="2026-01-21T13:41:00"/>
    <d v="2026-01-21T14:00:00"/>
    <s v="MAERSK"/>
    <s v="APM"/>
    <s v="UETU8522976"/>
    <s v="40HC"/>
    <x v="0"/>
    <x v="1"/>
    <d v="2026-01-23T16:00:00"/>
    <d v="2026-01-26T16:00:00"/>
    <m/>
    <x v="0"/>
    <m/>
    <x v="0"/>
    <x v="411"/>
    <d v="2026-01-26T18:30:00"/>
    <d v="2026-01-26T17:30:00"/>
    <d v="2026-01-26T19:00:00"/>
    <x v="4"/>
    <x v="0"/>
    <x v="1"/>
    <x v="0"/>
    <d v="2026-01-26T16:09:00"/>
    <x v="2"/>
    <n v="0"/>
    <x v="0"/>
    <d v="2026-01-23T16:00:00"/>
    <n v="122.46666666667443"/>
    <d v="1900-01-01T02:19:00"/>
    <n v="50.316666666534729"/>
    <s v="NO"/>
    <s v="NO"/>
    <x v="1"/>
    <d v="1900-01-02T00:00:00"/>
    <n v="72"/>
    <d v="1900-01-02T00:09:00"/>
    <x v="0"/>
    <s v="NO"/>
    <d v="1900-01-04T02:19:00"/>
    <n v="122.31666666653473"/>
    <d v="1899-12-30T00:09:00"/>
    <n v="0.15000000013969839"/>
    <x v="0"/>
    <x v="0"/>
    <d v="1900-01-04T02:28:00"/>
    <n v="122.46666666667443"/>
    <d v="1899-12-30T00:00:00"/>
    <n v="0"/>
    <x v="0"/>
    <n v="6.25E-2"/>
    <d v="1899-12-30T00:03:45"/>
    <x v="1"/>
    <n v="55"/>
    <n v="7.5"/>
  </r>
  <r>
    <n v="261354515"/>
    <s v="MATHILDE MAERSK"/>
    <s v="Qingdao"/>
    <x v="1"/>
    <d v="2026-01-21T13:41:00"/>
    <d v="2026-01-21T14:00:00"/>
    <s v="MAERSK"/>
    <s v="APM"/>
    <s v="TLLU5833897"/>
    <s v="40HC"/>
    <x v="0"/>
    <x v="1"/>
    <d v="2026-01-23T16:00:00"/>
    <d v="2026-01-26T18:00:00"/>
    <m/>
    <x v="0"/>
    <m/>
    <x v="0"/>
    <x v="412"/>
    <d v="2026-01-26T15:50:00"/>
    <d v="2026-01-26T15:04:00"/>
    <d v="2026-01-26T16:20:00"/>
    <x v="4"/>
    <x v="0"/>
    <x v="1"/>
    <x v="0"/>
    <d v="2026-01-26T13:30:00"/>
    <x v="2"/>
    <n v="0"/>
    <x v="0"/>
    <d v="2026-01-23T16:00:00"/>
    <n v="119.81666666659294"/>
    <d v="1900-01-01T02:19:00"/>
    <n v="50.316666666534729"/>
    <s v="NO"/>
    <s v="NO"/>
    <x v="1"/>
    <d v="1900-01-02T02:00:00"/>
    <n v="74.000000000058208"/>
    <d v="1900-01-01T21:30:00"/>
    <x v="3"/>
    <s v="NO"/>
    <d v="1900-01-04T04:19:00"/>
    <n v="124.31666666659294"/>
    <d v="1899-12-30T00:00:00"/>
    <n v="0"/>
    <x v="0"/>
    <x v="0"/>
    <d v="1900-01-03T23:49:00"/>
    <n v="119.81666666659294"/>
    <d v="1899-12-30T00:00:00"/>
    <n v="0"/>
    <x v="0"/>
    <n v="5.2777777775190771E-2"/>
    <d v="1899-12-30T00:03:10"/>
    <x v="1"/>
    <n v="55"/>
    <n v="7.5"/>
  </r>
  <r>
    <s v="HLCUSHA251221389"/>
    <s v="MATHILDE MAERSK"/>
    <s v="Shanghai"/>
    <x v="1"/>
    <d v="2026-01-21T13:41:00"/>
    <d v="2026-01-21T14:00:00"/>
    <s v="HAPAG LLOYD"/>
    <s v="APM"/>
    <s v="HLBU3072713"/>
    <s v="40HC"/>
    <x v="0"/>
    <x v="1"/>
    <d v="2026-01-23T16:00:00"/>
    <d v="2026-01-26T18:00:00"/>
    <m/>
    <x v="0"/>
    <m/>
    <x v="0"/>
    <x v="413"/>
    <d v="2026-01-26T06:45:00"/>
    <d v="2026-01-26T17:45:00"/>
    <d v="2026-01-26T07:30:00"/>
    <x v="4"/>
    <x v="0"/>
    <x v="1"/>
    <x v="0"/>
    <d v="2026-01-26T06:45:00"/>
    <x v="2"/>
    <n v="0"/>
    <x v="0"/>
    <d v="2026-01-23T16:00:00"/>
    <n v="123.49999999988358"/>
    <d v="1900-01-01T02:19:00"/>
    <n v="50.316666666534729"/>
    <s v="NO"/>
    <s v="NO"/>
    <x v="1"/>
    <d v="1900-01-02T02:00:00"/>
    <n v="74.000000000058208"/>
    <d v="1900-01-02T01:11:00"/>
    <x v="0"/>
    <s v="NO"/>
    <d v="1900-01-04T04:19:00"/>
    <n v="124.31666666659294"/>
    <d v="1899-12-30T00:00:00"/>
    <n v="0"/>
    <x v="0"/>
    <x v="0"/>
    <d v="1900-01-04T03:30:00"/>
    <n v="123.49999999988358"/>
    <d v="1899-12-30T00:00:00"/>
    <n v="0"/>
    <x v="0"/>
    <n v="-0.42708333333575865"/>
    <n v="-1.7795138888989943E-2"/>
    <x v="2"/>
    <n v="55"/>
    <n v="7.5"/>
  </r>
  <r>
    <n v="262920979"/>
    <s v="MATHILDE MAERSK"/>
    <s v="Yantian"/>
    <x v="1"/>
    <d v="2026-01-21T13:41:00"/>
    <d v="2026-01-21T14:00:00"/>
    <s v="MAERSK"/>
    <s v="APM"/>
    <s v="MSKU5978924"/>
    <n v="20"/>
    <x v="0"/>
    <x v="1"/>
    <d v="2026-01-23T16:00:00"/>
    <d v="2026-01-26T20:00:00"/>
    <m/>
    <x v="0"/>
    <m/>
    <x v="0"/>
    <x v="414"/>
    <d v="2026-01-26T21:00:00"/>
    <d v="2026-01-26T17:49:00"/>
    <d v="2026-01-26T21:30:00"/>
    <x v="4"/>
    <x v="0"/>
    <x v="1"/>
    <x v="0"/>
    <d v="2026-01-26T17:16:00"/>
    <x v="2"/>
    <n v="0"/>
    <x v="0"/>
    <d v="2026-01-23T16:00:00"/>
    <n v="123.58333333331393"/>
    <d v="1900-01-01T02:19:00"/>
    <n v="50.316666666534729"/>
    <s v="NO"/>
    <s v="NO"/>
    <x v="1"/>
    <d v="1900-01-02T04:00:00"/>
    <n v="76.000000000116415"/>
    <d v="1900-01-02T01:16:00"/>
    <x v="0"/>
    <s v="NO"/>
    <d v="1900-01-04T06:19:00"/>
    <n v="126.31666666665114"/>
    <d v="1899-12-30T00:00:00"/>
    <n v="0"/>
    <x v="0"/>
    <x v="0"/>
    <d v="1900-01-04T03:35:00"/>
    <n v="123.58333333331393"/>
    <d v="1899-12-30T00:00:00"/>
    <n v="0"/>
    <x v="0"/>
    <n v="0.15347222222771961"/>
    <d v="1899-12-30T00:09:13"/>
    <x v="1"/>
    <n v="55"/>
    <n v="7.5"/>
  </r>
  <r>
    <n v="261724725"/>
    <s v="MATHILDE MAERSK"/>
    <s v="Sihanoukville"/>
    <x v="1"/>
    <d v="2026-01-21T13:41:00"/>
    <d v="2026-01-21T14:00:00"/>
    <s v="MAERSK"/>
    <s v="APM"/>
    <s v="UETU8549283"/>
    <s v="40HC"/>
    <x v="0"/>
    <x v="1"/>
    <d v="2026-01-23T16:00:00"/>
    <d v="2026-01-26T20:00:00"/>
    <m/>
    <x v="0"/>
    <m/>
    <x v="0"/>
    <x v="415"/>
    <d v="2026-01-26T20:00:00"/>
    <d v="2026-01-26T17:30:00"/>
    <d v="2026-01-26T20:30:00"/>
    <x v="4"/>
    <x v="0"/>
    <x v="1"/>
    <x v="0"/>
    <d v="2026-01-26T16:55:00"/>
    <x v="2"/>
    <n v="0"/>
    <x v="0"/>
    <d v="2026-01-23T16:00:00"/>
    <n v="123.2333333332208"/>
    <d v="1900-01-01T02:19:00"/>
    <n v="50.316666666534729"/>
    <s v="NO"/>
    <s v="NO"/>
    <x v="1"/>
    <d v="1900-01-02T04:00:00"/>
    <n v="76.000000000116415"/>
    <d v="1900-01-02T00:55:00"/>
    <x v="0"/>
    <s v="NO"/>
    <d v="1900-01-04T06:19:00"/>
    <n v="126.31666666665114"/>
    <d v="1899-12-30T00:00:00"/>
    <n v="0"/>
    <x v="0"/>
    <x v="0"/>
    <d v="1900-01-04T03:14:00"/>
    <n v="123.2333333332208"/>
    <d v="1899-12-30T00:00:00"/>
    <n v="0"/>
    <x v="0"/>
    <n v="0.125"/>
    <d v="1899-12-30T00:07:30"/>
    <x v="1"/>
    <n v="55"/>
    <n v="7.5"/>
  </r>
  <r>
    <s v="HLCUSZX2511CWQH0"/>
    <s v="AXEL MAERSK"/>
    <s v="Yantian"/>
    <x v="0"/>
    <d v="2026-01-11T00:39:00"/>
    <d v="2026-01-11T02:00:00"/>
    <s v="HAPAG LLOYD"/>
    <s v="APM"/>
    <s v="HAMU1880590"/>
    <s v="40HC"/>
    <x v="1"/>
    <x v="0"/>
    <d v="2026-01-22T06:00:00"/>
    <d v="2026-01-27T06:00:00"/>
    <m/>
    <x v="0"/>
    <m/>
    <x v="0"/>
    <x v="416"/>
    <d v="2026-01-27T06:15:00"/>
    <m/>
    <m/>
    <x v="4"/>
    <x v="0"/>
    <x v="0"/>
    <x v="0"/>
    <d v="2026-01-27T05:45:00"/>
    <x v="6"/>
    <n v="0"/>
    <x v="0"/>
    <d v="2026-01-22T06:00:00"/>
    <n v="389.0999999998603"/>
    <d v="1900-01-10T05:21:00"/>
    <n v="269.34999999997672"/>
    <s v="NO"/>
    <s v="NO"/>
    <x v="0"/>
    <d v="1900-01-04T00:00:00"/>
    <n v="120"/>
    <d v="1900-01-03T23:45:00"/>
    <x v="0"/>
    <s v="NO"/>
    <d v="1900-01-15T05:21:00"/>
    <n v="389.34999999997672"/>
    <d v="1899-12-30T00:00:00"/>
    <n v="0"/>
    <x v="0"/>
    <x v="0"/>
    <d v="1900-01-15T05:06:00"/>
    <n v="389.0999999998603"/>
    <d v="1899-12-30T00:00:00"/>
    <n v="0"/>
    <x v="0"/>
    <n v="0"/>
    <d v="1899-12-30T00:00:00"/>
    <x v="0"/>
    <n v="55"/>
    <n v="7.5"/>
  </r>
  <r>
    <s v="HLCUBO1251252415"/>
    <s v="ASTRID MAERSK"/>
    <s v="Jawaharlal Nehru (Nhava Sheva)"/>
    <x v="0"/>
    <d v="2026-01-21T19:10:00"/>
    <d v="2026-01-21T20:00:00"/>
    <s v="HAPAG LLOYD"/>
    <s v="APM"/>
    <s v="HAMU3734390"/>
    <s v="40HC"/>
    <x v="1"/>
    <x v="0"/>
    <d v="2026-01-23T20:00:00"/>
    <d v="2026-01-27T06:00:00"/>
    <m/>
    <x v="0"/>
    <s v="TRANSPORTISTA (LM)"/>
    <x v="0"/>
    <x v="417"/>
    <d v="2026-01-27T07:30:00"/>
    <m/>
    <m/>
    <x v="4"/>
    <x v="0"/>
    <x v="0"/>
    <x v="0"/>
    <d v="2026-01-27T07:00:00"/>
    <x v="6"/>
    <n v="0"/>
    <x v="0"/>
    <d v="2026-01-23T20:00:00"/>
    <n v="131.83333333331393"/>
    <d v="1900-01-01T00:50:00"/>
    <n v="48.833333333430346"/>
    <s v="NO"/>
    <s v="NO"/>
    <x v="1"/>
    <d v="1900-01-02T10:00:00"/>
    <n v="81.999999999941792"/>
    <d v="1900-01-02T11:00:00"/>
    <x v="0"/>
    <s v="NO"/>
    <d v="1900-01-04T10:50:00"/>
    <n v="130.83333333337214"/>
    <d v="1899-12-30T01:00:00"/>
    <n v="0.99999999994179234"/>
    <x v="1"/>
    <x v="0"/>
    <d v="1900-01-04T11:50:00"/>
    <n v="131.83333333331393"/>
    <d v="1899-12-30T00:00:00"/>
    <n v="0"/>
    <x v="0"/>
    <n v="0"/>
    <d v="1899-12-30T00:00:00"/>
    <x v="0"/>
    <n v="55"/>
    <n v="7.5"/>
  </r>
  <r>
    <s v="HLCUSHA251221389"/>
    <s v="MATHILDE MAERSK"/>
    <s v="Shanghai"/>
    <x v="1"/>
    <d v="2026-01-21T13:41:00"/>
    <d v="2026-01-21T14:00:00"/>
    <s v="HAPAG LLOYD"/>
    <s v="APM"/>
    <s v="FANU1026639"/>
    <s v="40HC"/>
    <x v="0"/>
    <x v="1"/>
    <d v="2026-01-23T16:00:00"/>
    <d v="2026-01-27T08:00:00"/>
    <m/>
    <x v="0"/>
    <m/>
    <x v="0"/>
    <x v="418"/>
    <d v="2026-01-27T06:22:00"/>
    <d v="2026-01-26T21:08:00"/>
    <d v="2026-01-27T07:05:00"/>
    <x v="4"/>
    <x v="0"/>
    <x v="1"/>
    <x v="0"/>
    <d v="2026-01-26T20:31:00"/>
    <x v="6"/>
    <n v="0"/>
    <x v="0"/>
    <d v="2026-01-23T16:00:00"/>
    <n v="126.83333333325572"/>
    <d v="1900-01-01T02:19:00"/>
    <n v="50.316666666534729"/>
    <s v="NO"/>
    <s v="NO"/>
    <x v="1"/>
    <d v="1900-01-02T16:00:00"/>
    <n v="88.000000000116415"/>
    <d v="1900-01-02T04:31:00"/>
    <x v="0"/>
    <s v="NO"/>
    <d v="1900-01-04T18:19:00"/>
    <n v="138.31666666665114"/>
    <d v="1899-12-30T00:00:00"/>
    <n v="0"/>
    <x v="0"/>
    <x v="0"/>
    <d v="1900-01-04T06:50:00"/>
    <n v="126.83333333325572"/>
    <d v="1899-12-30T00:00:00"/>
    <n v="0"/>
    <x v="0"/>
    <n v="0.41458333333139308"/>
    <d v="1899-12-30T00:24:52"/>
    <x v="1"/>
    <n v="55"/>
    <n v="7.5"/>
  </r>
  <r>
    <s v="HLCUBO1251296393"/>
    <s v="ASTRID MAERSK"/>
    <s v="Jawaharlal Nehru (Nhava Sheva)"/>
    <x v="0"/>
    <d v="2026-01-21T19:10:00"/>
    <d v="2026-01-21T20:00:00"/>
    <s v="HAPAG LLOYD"/>
    <s v="APM"/>
    <s v="HLBU1064318"/>
    <s v="40HC"/>
    <x v="1"/>
    <x v="0"/>
    <d v="2026-01-23T20:00:00"/>
    <d v="2026-01-27T08:00:00"/>
    <m/>
    <x v="0"/>
    <m/>
    <x v="0"/>
    <x v="419"/>
    <d v="2026-01-27T08:45:00"/>
    <m/>
    <m/>
    <x v="4"/>
    <x v="0"/>
    <x v="0"/>
    <x v="0"/>
    <d v="2026-01-27T08:15:00"/>
    <x v="6"/>
    <n v="0"/>
    <x v="0"/>
    <d v="2026-01-23T20:00:00"/>
    <n v="133.08333333337214"/>
    <d v="1900-01-01T00:50:00"/>
    <n v="48.833333333430346"/>
    <s v="NO"/>
    <s v="NO"/>
    <x v="1"/>
    <d v="1900-01-02T12:00:00"/>
    <n v="84"/>
    <d v="1900-01-02T12:15:00"/>
    <x v="0"/>
    <s v="NO"/>
    <d v="1900-01-04T12:50:00"/>
    <n v="132.83333333343035"/>
    <d v="1899-12-30T00:15:00"/>
    <n v="0.24999999994179234"/>
    <x v="0"/>
    <x v="0"/>
    <d v="1900-01-04T13:05:00"/>
    <n v="133.08333333337214"/>
    <d v="1899-12-30T00:00:00"/>
    <n v="0"/>
    <x v="0"/>
    <n v="0"/>
    <d v="1899-12-30T00:00:00"/>
    <x v="0"/>
    <n v="55"/>
    <n v="7.5"/>
  </r>
  <r>
    <s v="HLCUBO1251252415"/>
    <s v="ASTRID MAERSK"/>
    <s v="Jawaharlal Nehru (Nhava Sheva)"/>
    <x v="0"/>
    <d v="2026-01-21T19:10:00"/>
    <d v="2026-01-21T20:00:00"/>
    <s v="HAPAG LLOYD"/>
    <s v="APM"/>
    <s v="FANU3774075"/>
    <s v="40HC"/>
    <x v="1"/>
    <x v="0"/>
    <d v="2026-01-23T20:00:00"/>
    <d v="2026-01-27T08:00:00"/>
    <m/>
    <x v="0"/>
    <m/>
    <x v="0"/>
    <x v="416"/>
    <d v="2026-01-27T06:15:00"/>
    <m/>
    <m/>
    <x v="4"/>
    <x v="0"/>
    <x v="0"/>
    <x v="0"/>
    <d v="2026-01-27T05:45:00"/>
    <x v="6"/>
    <n v="0"/>
    <x v="0"/>
    <d v="2026-01-23T20:00:00"/>
    <n v="130.58333333325572"/>
    <d v="1900-01-01T00:50:00"/>
    <n v="48.833333333430346"/>
    <s v="NO"/>
    <s v="NO"/>
    <x v="1"/>
    <d v="1900-01-02T12:00:00"/>
    <n v="84"/>
    <d v="1900-01-02T09:45:00"/>
    <x v="0"/>
    <s v="NO"/>
    <d v="1900-01-04T12:50:00"/>
    <n v="132.83333333343035"/>
    <d v="1899-12-30T00:00:00"/>
    <n v="0"/>
    <x v="0"/>
    <x v="0"/>
    <d v="1900-01-04T10:35:00"/>
    <n v="130.58333333325572"/>
    <d v="1899-12-30T00:00:00"/>
    <n v="0"/>
    <x v="0"/>
    <n v="0"/>
    <d v="1899-12-30T00:00:00"/>
    <x v="0"/>
    <n v="55"/>
    <n v="7.5"/>
  </r>
  <r>
    <n v="262884013"/>
    <s v="MAERSK TANJONG"/>
    <s v="Chittagong"/>
    <x v="1"/>
    <d v="2026-01-20T11:54:00"/>
    <d v="2026-01-20T20:00:00"/>
    <s v="MAERSK"/>
    <s v="APM"/>
    <s v="TIIU2298352"/>
    <n v="20"/>
    <x v="0"/>
    <x v="1"/>
    <d v="2026-01-22T16:00:00"/>
    <d v="2026-01-27T10:00:00"/>
    <m/>
    <x v="0"/>
    <m/>
    <x v="0"/>
    <x v="420"/>
    <d v="2026-01-27T10:30:00"/>
    <d v="2026-01-27T10:30:00"/>
    <d v="2026-01-27T10:36:00"/>
    <x v="4"/>
    <x v="0"/>
    <x v="1"/>
    <x v="0"/>
    <d v="2026-01-27T09:41:00"/>
    <x v="6"/>
    <n v="0"/>
    <x v="0"/>
    <d v="2026-01-22T16:00:00"/>
    <n v="165.78333333326736"/>
    <d v="1900-01-01T04:06:00"/>
    <n v="52.099999999918509"/>
    <s v="NO"/>
    <s v="NO"/>
    <x v="1"/>
    <d v="1900-01-03T18:00:00"/>
    <n v="114"/>
    <d v="1900-01-03T17:41:00"/>
    <x v="0"/>
    <s v="NO"/>
    <d v="1900-01-05T22:06:00"/>
    <n v="166.09999999991851"/>
    <d v="1899-12-30T00:00:00"/>
    <n v="0"/>
    <x v="0"/>
    <x v="0"/>
    <d v="1900-01-05T21:47:00"/>
    <n v="165.78333333326736"/>
    <d v="1899-12-30T00:00:00"/>
    <n v="0"/>
    <x v="0"/>
    <d v="1899-12-30T00:06:00"/>
    <d v="1899-12-30T00:00:15"/>
    <x v="1"/>
    <n v="55"/>
    <n v="7.5"/>
  </r>
  <r>
    <n v="261857691"/>
    <s v="MATHILDE MAERSK"/>
    <s v="Yantian"/>
    <x v="1"/>
    <d v="2026-01-21T13:41:00"/>
    <d v="2026-01-21T14:00:00"/>
    <s v="MAERSK"/>
    <s v="APM"/>
    <s v="GCXU5776221"/>
    <s v="40HC"/>
    <x v="0"/>
    <x v="1"/>
    <d v="2026-01-23T16:00:00"/>
    <d v="2026-01-27T10:00:00"/>
    <m/>
    <x v="0"/>
    <m/>
    <x v="0"/>
    <x v="420"/>
    <d v="2026-01-27T10:20:00"/>
    <d v="2026-01-27T10:37:00"/>
    <d v="2026-01-27T10:49:00"/>
    <x v="4"/>
    <x v="0"/>
    <x v="1"/>
    <x v="0"/>
    <d v="2026-01-27T09:41:00"/>
    <x v="6"/>
    <n v="0"/>
    <x v="0"/>
    <d v="2026-01-23T16:00:00"/>
    <n v="139.99999999988358"/>
    <d v="1900-01-01T02:19:00"/>
    <n v="50.316666666534729"/>
    <s v="NO"/>
    <s v="NO"/>
    <x v="1"/>
    <d v="1900-01-02T18:00:00"/>
    <n v="90"/>
    <d v="1900-01-02T17:41:00"/>
    <x v="0"/>
    <s v="NO"/>
    <d v="1900-01-04T20:19:00"/>
    <n v="140.31666666653473"/>
    <d v="1899-12-30T00:00:00"/>
    <n v="0"/>
    <x v="0"/>
    <x v="0"/>
    <d v="1900-01-04T20:00:00"/>
    <n v="139.99999999988358"/>
    <d v="1899-12-30T00:00:00"/>
    <n v="0"/>
    <x v="0"/>
    <n v="8.333333331393078E-3"/>
    <d v="1899-12-30T00:00:30"/>
    <x v="1"/>
    <n v="55"/>
    <n v="7.5"/>
  </r>
  <r>
    <n v="262126349"/>
    <s v="MAERSK TANJONG"/>
    <s v="Chittagong"/>
    <x v="1"/>
    <d v="2026-01-20T11:54:00"/>
    <d v="2026-01-20T20:00:00"/>
    <s v="MAERSK"/>
    <s v="APM"/>
    <s v="HASU4182677"/>
    <s v="40HC"/>
    <x v="0"/>
    <x v="1"/>
    <d v="2026-01-22T16:00:00"/>
    <d v="2026-01-27T12:00:00"/>
    <m/>
    <x v="0"/>
    <m/>
    <x v="0"/>
    <x v="421"/>
    <d v="2026-01-27T12:20:00"/>
    <d v="2026-01-27T12:33:00"/>
    <d v="2026-01-27T12:46:00"/>
    <x v="4"/>
    <x v="0"/>
    <x v="1"/>
    <x v="0"/>
    <d v="2026-01-27T12:01:00"/>
    <x v="6"/>
    <n v="0"/>
    <x v="0"/>
    <d v="2026-01-22T16:00:00"/>
    <n v="168.11666666669771"/>
    <d v="1900-01-01T04:06:00"/>
    <n v="52.099999999918509"/>
    <s v="NO"/>
    <s v="NO"/>
    <x v="1"/>
    <d v="1900-01-03T20:00:00"/>
    <n v="116.00000000005821"/>
    <d v="1900-01-03T20:01:00"/>
    <x v="0"/>
    <s v="NO"/>
    <d v="1900-01-06T00:06:00"/>
    <n v="168.09999999997672"/>
    <d v="1899-12-30T00:01:00"/>
    <n v="1.6666666720993817E-2"/>
    <x v="0"/>
    <x v="0"/>
    <d v="1900-01-06T00:07:00"/>
    <n v="168.11666666669771"/>
    <d v="1899-12-30T00:00:00"/>
    <n v="0"/>
    <x v="0"/>
    <n v="9.0277777781011537E-3"/>
    <d v="1899-12-30T00:00:33"/>
    <x v="1"/>
    <n v="55"/>
    <n v="7.5"/>
  </r>
  <r>
    <s v="HLCUDA1251204192"/>
    <s v="MAERSK TANJONG"/>
    <s v="Chittagong"/>
    <x v="1"/>
    <d v="2026-01-20T11:54:00"/>
    <d v="2026-01-20T20:00:00"/>
    <s v="HAPAG LLOYD"/>
    <s v="APM"/>
    <s v="HLBU3147176"/>
    <s v="40HC"/>
    <x v="0"/>
    <x v="1"/>
    <d v="2026-01-22T16:00:00"/>
    <d v="2026-01-27T12:00:00"/>
    <m/>
    <x v="0"/>
    <m/>
    <x v="0"/>
    <x v="422"/>
    <d v="2026-01-27T11:51:00"/>
    <d v="2026-01-27T12:15:00"/>
    <d v="2026-01-27T12:24:00"/>
    <x v="4"/>
    <x v="0"/>
    <x v="1"/>
    <x v="0"/>
    <d v="2026-01-27T11:33:00"/>
    <x v="6"/>
    <n v="0"/>
    <x v="0"/>
    <d v="2026-01-22T16:00:00"/>
    <n v="167.64999999990687"/>
    <d v="1900-01-01T04:06:00"/>
    <n v="52.099999999918509"/>
    <s v="NO"/>
    <s v="NO"/>
    <x v="1"/>
    <d v="1900-01-03T20:00:00"/>
    <n v="116.00000000005821"/>
    <d v="1900-01-03T19:33:00"/>
    <x v="0"/>
    <s v="NO"/>
    <d v="1900-01-06T00:06:00"/>
    <n v="168.09999999997672"/>
    <d v="1899-12-30T00:00:00"/>
    <n v="0"/>
    <x v="0"/>
    <x v="0"/>
    <d v="1900-01-05T23:39:00"/>
    <n v="167.64999999990687"/>
    <d v="1899-12-30T00:00:00"/>
    <n v="0"/>
    <x v="0"/>
    <n v="6.2500000058207661E-3"/>
    <d v="1899-12-30T00:00:23"/>
    <x v="1"/>
    <n v="55"/>
    <n v="7.5"/>
  </r>
  <r>
    <s v="HLCUBO1251252415"/>
    <s v="ASTRID MAERSK"/>
    <s v="Jawaharlal Nehru (Nhava Sheva)"/>
    <x v="0"/>
    <d v="2026-01-21T19:10:00"/>
    <d v="2026-01-21T20:00:00"/>
    <s v="HAPAG LLOYD"/>
    <s v="APM"/>
    <s v="GCXU5092548"/>
    <s v="40HC"/>
    <x v="1"/>
    <x v="0"/>
    <d v="2026-01-23T20:00:00"/>
    <d v="2026-01-27T12:00:00"/>
    <m/>
    <x v="0"/>
    <s v="ALMACÉN"/>
    <x v="0"/>
    <x v="423"/>
    <d v="2026-01-27T21:40:00"/>
    <m/>
    <m/>
    <x v="4"/>
    <x v="0"/>
    <x v="0"/>
    <x v="0"/>
    <d v="2026-01-27T16:38:00"/>
    <x v="6"/>
    <n v="0"/>
    <x v="0"/>
    <d v="2026-01-23T20:00:00"/>
    <n v="141.46666666679084"/>
    <d v="1900-01-01T00:50:00"/>
    <n v="48.833333333430346"/>
    <s v="NO"/>
    <s v="NO"/>
    <x v="1"/>
    <d v="1900-01-02T16:00:00"/>
    <n v="87.999999999941792"/>
    <d v="1900-01-02T20:38:00"/>
    <x v="0"/>
    <s v="NO"/>
    <d v="1900-01-04T16:50:00"/>
    <n v="136.83333333337214"/>
    <d v="1899-12-30T04:38:00"/>
    <n v="4.6333333334187046"/>
    <x v="1"/>
    <x v="1"/>
    <d v="1900-01-04T21:28:00"/>
    <n v="141.46666666679084"/>
    <d v="1899-12-30T00:00:00"/>
    <n v="0"/>
    <x v="0"/>
    <n v="0"/>
    <d v="1899-12-30T00:00:00"/>
    <x v="0"/>
    <n v="55"/>
    <n v="7.5"/>
  </r>
  <r>
    <s v="HLCUBO1251252415"/>
    <s v="ASTRID MAERSK"/>
    <s v="Jawaharlal Nehru (Nhava Sheva)"/>
    <x v="0"/>
    <d v="2026-01-21T19:10:00"/>
    <d v="2026-01-21T20:00:00"/>
    <s v="HAPAG LLOYD"/>
    <s v="APM"/>
    <s v="FANU1745925"/>
    <s v="40HC"/>
    <x v="1"/>
    <x v="0"/>
    <d v="2026-01-23T20:00:00"/>
    <d v="2026-01-27T12:00:00"/>
    <m/>
    <x v="0"/>
    <s v="TRANSPORTISTA (LM)"/>
    <x v="0"/>
    <x v="424"/>
    <d v="2026-01-27T16:30:00"/>
    <m/>
    <m/>
    <x v="4"/>
    <x v="0"/>
    <x v="0"/>
    <x v="0"/>
    <d v="2026-01-27T16:00:00"/>
    <x v="6"/>
    <n v="0"/>
    <x v="0"/>
    <d v="2026-01-23T20:00:00"/>
    <n v="140.83333333331393"/>
    <d v="1900-01-01T00:50:00"/>
    <n v="48.833333333430346"/>
    <s v="NO"/>
    <s v="NO"/>
    <x v="1"/>
    <d v="1900-01-02T16:00:00"/>
    <n v="87.999999999941792"/>
    <d v="1900-01-02T20:00:00"/>
    <x v="0"/>
    <s v="NO"/>
    <d v="1900-01-04T16:50:00"/>
    <n v="136.83333333337214"/>
    <d v="1899-12-30T04:00:00"/>
    <n v="3.9999999999417923"/>
    <x v="1"/>
    <x v="1"/>
    <d v="1900-01-04T20:50:00"/>
    <n v="140.83333333331393"/>
    <d v="1899-12-30T00:00:00"/>
    <n v="0"/>
    <x v="0"/>
    <n v="0"/>
    <d v="1899-12-30T00:00:00"/>
    <x v="0"/>
    <n v="55"/>
    <n v="7.5"/>
  </r>
  <r>
    <s v="HLCUNG12511SNVJ5"/>
    <s v="MATHILDE MAERSK"/>
    <s v="Ningbo"/>
    <x v="1"/>
    <d v="2026-01-21T13:41:00"/>
    <d v="2026-01-21T14:00:00"/>
    <s v="HAPAG LLOYD"/>
    <s v="APM"/>
    <s v="HPCU4874231"/>
    <s v="40HC"/>
    <x v="0"/>
    <x v="1"/>
    <d v="2026-01-23T16:00:00"/>
    <d v="2026-01-27T14:00:00"/>
    <m/>
    <x v="0"/>
    <m/>
    <x v="0"/>
    <x v="425"/>
    <d v="2026-01-27T13:05:00"/>
    <d v="2026-01-27T12:39:00"/>
    <d v="2026-01-27T13:30:00"/>
    <x v="4"/>
    <x v="0"/>
    <x v="1"/>
    <x v="0"/>
    <d v="2026-01-27T12:15:00"/>
    <x v="6"/>
    <n v="0"/>
    <x v="0"/>
    <d v="2026-01-23T16:00:00"/>
    <n v="142.56666666653473"/>
    <d v="1900-01-01T02:19:00"/>
    <n v="50.316666666534729"/>
    <s v="NO"/>
    <s v="NO"/>
    <x v="1"/>
    <d v="1900-01-02T22:00:00"/>
    <n v="94.000000000116415"/>
    <d v="1900-01-02T20:15:00"/>
    <x v="0"/>
    <s v="NO"/>
    <d v="1900-01-05T00:19:00"/>
    <n v="144.31666666665114"/>
    <d v="1899-12-30T00:00:00"/>
    <n v="0"/>
    <x v="0"/>
    <x v="0"/>
    <d v="1900-01-04T22:34:00"/>
    <n v="142.56666666653473"/>
    <d v="1899-12-30T00:00:00"/>
    <n v="0"/>
    <x v="0"/>
    <n v="3.5416666665696539E-2"/>
    <d v="1899-12-30T00:02:07"/>
    <x v="1"/>
    <n v="55"/>
    <n v="7.5"/>
  </r>
  <r>
    <n v="261857691"/>
    <s v="MATHILDE MAERSK"/>
    <s v="Yantian"/>
    <x v="1"/>
    <d v="2026-01-21T13:41:00"/>
    <d v="2026-01-21T14:00:00"/>
    <s v="MAERSK"/>
    <s v="APM"/>
    <s v="HASU4276570"/>
    <s v="40HC"/>
    <x v="0"/>
    <x v="1"/>
    <d v="2026-01-23T16:00:00"/>
    <d v="2026-01-27T14:00:00"/>
    <m/>
    <x v="0"/>
    <m/>
    <x v="0"/>
    <x v="425"/>
    <d v="2026-01-27T12:35:00"/>
    <d v="2026-01-27T12:38:00"/>
    <d v="2026-01-27T13:50:00"/>
    <x v="4"/>
    <x v="0"/>
    <x v="1"/>
    <x v="0"/>
    <d v="2026-01-27T12:15:00"/>
    <x v="6"/>
    <n v="0"/>
    <x v="0"/>
    <d v="2026-01-23T16:00:00"/>
    <n v="142.56666666653473"/>
    <d v="1900-01-01T02:19:00"/>
    <n v="50.316666666534729"/>
    <s v="NO"/>
    <s v="NO"/>
    <x v="1"/>
    <d v="1900-01-02T22:00:00"/>
    <n v="94.000000000116415"/>
    <d v="1900-01-02T20:15:00"/>
    <x v="0"/>
    <s v="NO"/>
    <d v="1900-01-05T00:19:00"/>
    <n v="144.31666666665114"/>
    <d v="1899-12-30T00:00:00"/>
    <n v="0"/>
    <x v="0"/>
    <x v="0"/>
    <d v="1900-01-04T22:34:00"/>
    <n v="142.56666666653473"/>
    <d v="1899-12-30T00:00:00"/>
    <n v="0"/>
    <x v="0"/>
    <n v="5.0000000002910383E-2"/>
    <d v="1899-12-30T00:03:00"/>
    <x v="1"/>
    <n v="55"/>
    <n v="7.5"/>
  </r>
  <r>
    <s v="HLCUBO1251252415"/>
    <s v="ASTRID MAERSK"/>
    <s v="Jawaharlal Nehru (Nhava Sheva)"/>
    <x v="0"/>
    <d v="2026-01-21T19:10:00"/>
    <d v="2026-01-21T20:00:00"/>
    <s v="HAPAG LLOYD"/>
    <s v="APM"/>
    <s v="FSCU7184465"/>
    <s v="40HC"/>
    <x v="1"/>
    <x v="0"/>
    <d v="2026-01-23T20:00:00"/>
    <d v="2026-01-27T14:00:00"/>
    <m/>
    <x v="0"/>
    <s v="TRANSPORTISTA (LM)"/>
    <x v="0"/>
    <x v="426"/>
    <d v="2026-01-27T17:00:00"/>
    <m/>
    <m/>
    <x v="4"/>
    <x v="0"/>
    <x v="0"/>
    <x v="0"/>
    <d v="2026-01-27T16:30:00"/>
    <x v="6"/>
    <n v="0"/>
    <x v="0"/>
    <d v="2026-01-23T20:00:00"/>
    <n v="141.33333333337214"/>
    <d v="1900-01-01T00:50:00"/>
    <n v="48.833333333430346"/>
    <s v="NO"/>
    <s v="NO"/>
    <x v="1"/>
    <d v="1900-01-02T18:00:00"/>
    <n v="90"/>
    <d v="1900-01-02T20:30:00"/>
    <x v="0"/>
    <s v="NO"/>
    <d v="1900-01-04T18:50:00"/>
    <n v="138.83333333343035"/>
    <d v="1899-12-30T02:30:00"/>
    <n v="2.4999999999417923"/>
    <x v="1"/>
    <x v="1"/>
    <d v="1900-01-04T21:20:00"/>
    <n v="141.33333333337214"/>
    <d v="1899-12-30T00:00:00"/>
    <n v="0"/>
    <x v="0"/>
    <n v="0"/>
    <d v="1899-12-30T00:00:00"/>
    <x v="0"/>
    <n v="55"/>
    <n v="7.5"/>
  </r>
  <r>
    <n v="262126349"/>
    <s v="MAERSK TANJONG"/>
    <s v="Chittagong"/>
    <x v="1"/>
    <d v="2026-01-20T11:54:00"/>
    <d v="2026-01-20T20:00:00"/>
    <s v="MAERSK"/>
    <s v="APM"/>
    <s v="TCLU8269864"/>
    <s v="40HC"/>
    <x v="0"/>
    <x v="1"/>
    <d v="2026-01-22T16:00:00"/>
    <d v="2026-01-27T16:00:00"/>
    <m/>
    <x v="0"/>
    <m/>
    <x v="0"/>
    <x v="427"/>
    <d v="2026-01-27T15:50:00"/>
    <d v="2026-01-27T16:55:00"/>
    <d v="2026-01-27T16:15:00"/>
    <x v="4"/>
    <x v="0"/>
    <x v="1"/>
    <x v="0"/>
    <d v="2026-01-27T15:38:00"/>
    <x v="6"/>
    <n v="0"/>
    <x v="0"/>
    <d v="2026-01-22T16:00:00"/>
    <n v="171.73333333327901"/>
    <d v="1900-01-01T04:06:00"/>
    <n v="52.099999999918509"/>
    <s v="NO"/>
    <s v="NO"/>
    <x v="1"/>
    <d v="1900-01-04T00:00:00"/>
    <n v="120"/>
    <d v="1900-01-03T23:38:00"/>
    <x v="0"/>
    <s v="NO"/>
    <d v="1900-01-06T04:06:00"/>
    <n v="172.09999999991851"/>
    <d v="1899-12-30T00:00:00"/>
    <n v="0"/>
    <x v="0"/>
    <x v="0"/>
    <d v="1900-01-06T03:44:00"/>
    <n v="171.73333333327901"/>
    <d v="1899-12-30T00:00:00"/>
    <n v="0"/>
    <x v="0"/>
    <n v="-2.7777777773735579E-2"/>
    <n v="-1.1574074072389824E-3"/>
    <x v="2"/>
    <n v="55"/>
    <n v="7.5"/>
  </r>
  <r>
    <n v="262884013"/>
    <s v="MAERSK TANJONG"/>
    <s v="Chittagong"/>
    <x v="1"/>
    <d v="2026-01-20T11:54:00"/>
    <d v="2026-01-20T20:00:00"/>
    <s v="MAERSK"/>
    <s v="APM"/>
    <s v="MRKU3417305"/>
    <s v="40HC"/>
    <x v="0"/>
    <x v="1"/>
    <d v="2026-01-22T16:00:00"/>
    <d v="2026-01-27T16:00:00"/>
    <m/>
    <x v="0"/>
    <m/>
    <x v="0"/>
    <x v="428"/>
    <d v="2026-01-27T16:00:00"/>
    <d v="2026-01-27T16:49:00"/>
    <d v="2026-01-27T16:30:00"/>
    <x v="4"/>
    <x v="0"/>
    <x v="1"/>
    <x v="0"/>
    <d v="2026-01-27T15:36:00"/>
    <x v="6"/>
    <n v="0"/>
    <x v="0"/>
    <d v="2026-01-22T16:00:00"/>
    <n v="171.70000000001164"/>
    <d v="1900-01-01T04:06:00"/>
    <n v="52.099999999918509"/>
    <s v="NO"/>
    <s v="NO"/>
    <x v="1"/>
    <d v="1900-01-04T00:00:00"/>
    <n v="120"/>
    <d v="1900-01-03T23:36:00"/>
    <x v="0"/>
    <s v="NO"/>
    <d v="1900-01-06T04:06:00"/>
    <n v="172.09999999991851"/>
    <d v="1899-12-30T00:00:00"/>
    <n v="0"/>
    <x v="0"/>
    <x v="0"/>
    <d v="1900-01-06T03:42:00"/>
    <n v="171.70000000001164"/>
    <d v="1899-12-30T00:00:00"/>
    <n v="0"/>
    <x v="0"/>
    <n v="-1.3194444443797693E-2"/>
    <n v="-5.4976851849157049E-4"/>
    <x v="2"/>
    <n v="55"/>
    <n v="7.5"/>
  </r>
  <r>
    <n v="262492591"/>
    <s v="BANGKOK MAERSK"/>
    <s v="Ningbo"/>
    <x v="0"/>
    <d v="2026-01-26T07:46:00"/>
    <d v="2026-01-26T08:00:00"/>
    <s v="MAERSK"/>
    <s v="APM"/>
    <s v="MAEU9179276"/>
    <s v="45HC"/>
    <x v="1"/>
    <x v="0"/>
    <d v="2026-01-27T08:00:00"/>
    <d v="2026-01-27T16:00:00"/>
    <m/>
    <x v="0"/>
    <s v="TRANSPORTISTA (LM)"/>
    <x v="0"/>
    <x v="429"/>
    <d v="2026-01-27T18:00:00"/>
    <m/>
    <m/>
    <x v="4"/>
    <x v="0"/>
    <x v="0"/>
    <x v="0"/>
    <d v="2026-01-27T17:30:00"/>
    <x v="6"/>
    <n v="0"/>
    <x v="0"/>
    <d v="2026-01-27T08:00:00"/>
    <n v="33.733333333279006"/>
    <d v="1899-12-31T00:14:00"/>
    <n v="24.233333333395422"/>
    <s v="SI"/>
    <s v="YES"/>
    <x v="1"/>
    <d v="1899-12-30T08:00:00"/>
    <n v="7.9999999998835847"/>
    <d v="1899-12-30T09:30:00"/>
    <x v="2"/>
    <s v="SI"/>
    <d v="1899-12-31T08:14:00"/>
    <n v="32.233333333279006"/>
    <d v="1899-12-30T01:30:00"/>
    <n v="1.5"/>
    <x v="1"/>
    <x v="1"/>
    <d v="1899-12-31T09:44:00"/>
    <n v="33.733333333279006"/>
    <d v="1899-12-30T00:00:00"/>
    <n v="0"/>
    <x v="1"/>
    <n v="0"/>
    <d v="1899-12-30T00:00:00"/>
    <x v="0"/>
    <n v="55"/>
    <n v="7.5"/>
  </r>
  <r>
    <n v="262073911"/>
    <s v="BANGKOK MAERSK"/>
    <s v="Qingdao"/>
    <x v="0"/>
    <d v="2026-01-26T07:46:00"/>
    <d v="2026-01-26T08:00:00"/>
    <s v="MAERSK"/>
    <s v="APM"/>
    <s v="MRKU2711146"/>
    <s v="40HC"/>
    <x v="1"/>
    <x v="0"/>
    <d v="2026-01-27T08:00:00"/>
    <d v="2026-01-27T16:00:00"/>
    <m/>
    <x v="0"/>
    <m/>
    <x v="0"/>
    <x v="430"/>
    <d v="2026-01-27T16:00:00"/>
    <m/>
    <m/>
    <x v="4"/>
    <x v="0"/>
    <x v="0"/>
    <x v="0"/>
    <d v="2026-01-27T15:30:00"/>
    <x v="6"/>
    <n v="0"/>
    <x v="0"/>
    <d v="2026-01-27T08:00:00"/>
    <n v="31.733333333220799"/>
    <d v="1899-12-31T00:14:00"/>
    <n v="24.233333333395422"/>
    <s v="SI"/>
    <s v="YES"/>
    <x v="1"/>
    <d v="1899-12-30T08:00:00"/>
    <n v="7.9999999998835847"/>
    <d v="1899-12-30T07:30:00"/>
    <x v="2"/>
    <s v="SI"/>
    <d v="1899-12-31T08:14:00"/>
    <n v="32.233333333279006"/>
    <d v="1899-12-30T00:00:00"/>
    <n v="0"/>
    <x v="0"/>
    <x v="0"/>
    <d v="1899-12-31T07:44:00"/>
    <n v="31.733333333220799"/>
    <d v="1899-12-30T00:00:00"/>
    <n v="0"/>
    <x v="1"/>
    <n v="0"/>
    <d v="1899-12-30T00:00:00"/>
    <x v="0"/>
    <n v="55"/>
    <n v="7.5"/>
  </r>
  <r>
    <n v="262073911"/>
    <s v="BANGKOK MAERSK"/>
    <s v="Qingdao"/>
    <x v="0"/>
    <d v="2026-01-26T07:46:00"/>
    <d v="2026-01-26T08:00:00"/>
    <s v="MAERSK"/>
    <s v="APM"/>
    <s v="UETU2965093"/>
    <n v="20"/>
    <x v="1"/>
    <x v="0"/>
    <d v="2026-01-27T08:00:00"/>
    <d v="2026-01-27T16:00:00"/>
    <m/>
    <x v="0"/>
    <s v="TRANSPORTISTA (LM)"/>
    <x v="0"/>
    <x v="429"/>
    <d v="2026-01-27T18:00:00"/>
    <m/>
    <m/>
    <x v="4"/>
    <x v="0"/>
    <x v="0"/>
    <x v="0"/>
    <d v="2026-01-27T17:30:00"/>
    <x v="6"/>
    <n v="0"/>
    <x v="0"/>
    <d v="2026-01-27T08:00:00"/>
    <n v="33.733333333279006"/>
    <d v="1899-12-31T00:14:00"/>
    <n v="24.233333333395422"/>
    <s v="SI"/>
    <s v="YES"/>
    <x v="1"/>
    <d v="1899-12-30T08:00:00"/>
    <n v="7.9999999998835847"/>
    <d v="1899-12-30T09:30:00"/>
    <x v="2"/>
    <s v="SI"/>
    <d v="1899-12-31T08:14:00"/>
    <n v="32.233333333279006"/>
    <d v="1899-12-30T01:30:00"/>
    <n v="1.5"/>
    <x v="1"/>
    <x v="1"/>
    <d v="1899-12-31T09:44:00"/>
    <n v="33.733333333279006"/>
    <d v="1899-12-30T00:00:00"/>
    <n v="0"/>
    <x v="1"/>
    <n v="0"/>
    <d v="1899-12-30T00:00:00"/>
    <x v="0"/>
    <n v="55"/>
    <n v="7.5"/>
  </r>
  <r>
    <n v="262910829"/>
    <s v="BANGKOK MAERSK"/>
    <s v="Yantian"/>
    <x v="0"/>
    <d v="2026-01-26T07:46:00"/>
    <d v="2026-01-26T08:00:00"/>
    <s v="MAERSK"/>
    <s v="APM"/>
    <s v="MSKU4751200"/>
    <s v="45HC"/>
    <x v="1"/>
    <x v="0"/>
    <d v="2026-01-27T08:00:00"/>
    <d v="2026-01-27T16:00:00"/>
    <m/>
    <x v="0"/>
    <s v="TRANSPORTISTA (LM)"/>
    <x v="0"/>
    <x v="431"/>
    <d v="2026-01-28T06:10:00"/>
    <m/>
    <m/>
    <x v="4"/>
    <x v="0"/>
    <x v="0"/>
    <x v="0"/>
    <d v="2026-01-28T05:40:00"/>
    <x v="4"/>
    <n v="0"/>
    <x v="0"/>
    <d v="2026-01-27T08:00:00"/>
    <n v="45.899999999965075"/>
    <d v="1899-12-31T00:14:00"/>
    <n v="24.233333333395422"/>
    <s v="SI"/>
    <s v="YES"/>
    <x v="1"/>
    <d v="1899-12-30T08:00:00"/>
    <n v="7.9999999998835847"/>
    <d v="1899-12-30T21:40:00"/>
    <x v="2"/>
    <s v="SI"/>
    <d v="1899-12-31T08:14:00"/>
    <n v="32.233333333279006"/>
    <d v="1899-12-30T13:40:00"/>
    <n v="13.666666666686069"/>
    <x v="1"/>
    <x v="1"/>
    <d v="1899-12-31T21:54:00"/>
    <n v="45.899999999965075"/>
    <d v="1899-12-30T00:00:00"/>
    <n v="0"/>
    <x v="1"/>
    <n v="0"/>
    <d v="1899-12-30T00:00:00"/>
    <x v="0"/>
    <n v="55"/>
    <n v="7.5"/>
  </r>
  <r>
    <n v="262884013"/>
    <s v="MAERSK TANJONG"/>
    <s v="Chittagong"/>
    <x v="1"/>
    <d v="2026-01-20T11:54:00"/>
    <d v="2026-01-20T20:00:00"/>
    <s v="MAERSK"/>
    <s v="APM"/>
    <s v="MRSU3121152"/>
    <s v="40HC"/>
    <x v="0"/>
    <x v="1"/>
    <d v="2026-01-22T16:00:00"/>
    <d v="2026-01-27T18:00:00"/>
    <m/>
    <x v="0"/>
    <m/>
    <x v="0"/>
    <x v="432"/>
    <d v="2026-01-27T19:30:00"/>
    <d v="2026-01-27T17:39:00"/>
    <d v="2026-01-27T20:20:00"/>
    <x v="4"/>
    <x v="0"/>
    <x v="1"/>
    <x v="0"/>
    <d v="2026-01-27T17:00:00"/>
    <x v="6"/>
    <n v="0"/>
    <x v="0"/>
    <d v="2026-01-22T16:00:00"/>
    <n v="173.10000000003492"/>
    <d v="1900-01-01T04:06:00"/>
    <n v="52.099999999918509"/>
    <s v="NO"/>
    <s v="NO"/>
    <x v="1"/>
    <d v="1900-01-04T02:00:00"/>
    <n v="122.00000000005821"/>
    <d v="1900-01-04T01:00:00"/>
    <x v="0"/>
    <s v="NO"/>
    <d v="1900-01-06T06:06:00"/>
    <n v="174.09999999997672"/>
    <d v="1899-12-30T00:00:00"/>
    <n v="0"/>
    <x v="0"/>
    <x v="0"/>
    <d v="1900-01-06T05:06:00"/>
    <n v="173.10000000003492"/>
    <d v="1899-12-30T00:00:00"/>
    <n v="0"/>
    <x v="0"/>
    <n v="0.11180555554892635"/>
    <d v="1899-12-30T00:06:42"/>
    <x v="1"/>
    <n v="55"/>
    <n v="7.5"/>
  </r>
  <r>
    <s v="HLCUSHA251221389"/>
    <s v="MATHILDE MAERSK"/>
    <s v="Shanghai"/>
    <x v="1"/>
    <d v="2026-01-21T13:41:00"/>
    <d v="2026-01-21T14:00:00"/>
    <s v="HAPAG LLOYD"/>
    <s v="APM"/>
    <s v="HLBU1159326"/>
    <s v="40HC"/>
    <x v="0"/>
    <x v="1"/>
    <d v="2026-01-23T16:00:00"/>
    <d v="2026-01-27T18:00:00"/>
    <m/>
    <x v="0"/>
    <m/>
    <x v="0"/>
    <x v="433"/>
    <d v="2026-01-27T19:10:00"/>
    <d v="2026-01-27T19:21:00"/>
    <d v="2026-01-27T19:40:00"/>
    <x v="4"/>
    <x v="0"/>
    <x v="1"/>
    <x v="0"/>
    <d v="2026-01-27T18:20:00"/>
    <x v="6"/>
    <n v="0"/>
    <x v="0"/>
    <d v="2026-01-23T16:00:00"/>
    <n v="148.64999999996508"/>
    <d v="1900-01-01T02:19:00"/>
    <n v="50.316666666534729"/>
    <s v="NO"/>
    <s v="NO"/>
    <x v="1"/>
    <d v="1900-01-03T02:00:00"/>
    <n v="98.000000000058208"/>
    <d v="1900-01-03T02:20:00"/>
    <x v="0"/>
    <s v="NO"/>
    <d v="1900-01-05T04:19:00"/>
    <n v="148.31666666659294"/>
    <d v="1899-12-30T00:20:00"/>
    <n v="0.33333333337213844"/>
    <x v="0"/>
    <x v="0"/>
    <d v="1900-01-05T04:39:00"/>
    <n v="148.64999999996508"/>
    <d v="1899-12-30T00:00:00"/>
    <n v="0"/>
    <x v="0"/>
    <n v="1.3194444443797693E-2"/>
    <d v="1899-12-30T00:00:47"/>
    <x v="1"/>
    <n v="55"/>
    <n v="7.5"/>
  </r>
  <r>
    <s v="HLCUDA1251204192"/>
    <s v="MAERSK TANJONG"/>
    <s v="Chittagong"/>
    <x v="1"/>
    <d v="2026-01-20T11:54:00"/>
    <d v="2026-01-20T20:00:00"/>
    <s v="HAPAG LLOYD"/>
    <s v="APM"/>
    <s v="HAMU1922696"/>
    <s v="40HC"/>
    <x v="0"/>
    <x v="1"/>
    <d v="2026-01-22T16:00:00"/>
    <d v="2026-01-27T19:00:00"/>
    <m/>
    <x v="2"/>
    <m/>
    <x v="10"/>
    <x v="432"/>
    <d v="2026-01-27T20:20:00"/>
    <d v="2026-01-27T17:39:00"/>
    <d v="2026-01-27T20:50:00"/>
    <x v="4"/>
    <x v="0"/>
    <x v="1"/>
    <x v="0"/>
    <d v="2026-01-27T17:00:00"/>
    <x v="6"/>
    <n v="0"/>
    <x v="0"/>
    <d v="2026-01-22T16:00:00"/>
    <n v="173.10000000003492"/>
    <d v="1900-01-01T04:06:00"/>
    <n v="52.099999999918509"/>
    <s v="NO"/>
    <s v="NO"/>
    <x v="1"/>
    <d v="1900-01-04T03:00:00"/>
    <n v="123"/>
    <d v="1900-01-04T01:00:00"/>
    <x v="0"/>
    <s v="NO"/>
    <d v="1900-01-06T07:06:00"/>
    <n v="175.09999999991851"/>
    <d v="1899-12-30T00:00:00"/>
    <n v="0"/>
    <x v="0"/>
    <x v="0"/>
    <d v="1900-01-06T05:06:00"/>
    <n v="173.10000000003492"/>
    <d v="1899-12-30T00:00:00"/>
    <n v="0"/>
    <x v="0"/>
    <n v="0.132638888884685"/>
    <d v="1899-12-30T00:07:57"/>
    <x v="1"/>
    <n v="55"/>
    <n v="7.5"/>
  </r>
  <r>
    <n v="262884013"/>
    <s v="MAERSK TANJONG"/>
    <s v="Chittagong"/>
    <x v="1"/>
    <d v="2026-01-20T11:54:00"/>
    <d v="2026-01-20T20:00:00"/>
    <s v="MAERSK"/>
    <s v="APM"/>
    <s v="MRSU6718542"/>
    <s v="40HC"/>
    <x v="0"/>
    <x v="1"/>
    <d v="2026-01-22T16:00:00"/>
    <d v="2026-01-27T20:00:00"/>
    <m/>
    <x v="0"/>
    <m/>
    <x v="0"/>
    <x v="434"/>
    <d v="2026-01-27T18:30:00"/>
    <d v="2026-01-27T17:47:00"/>
    <d v="2026-01-27T18:55:00"/>
    <x v="4"/>
    <x v="0"/>
    <x v="1"/>
    <x v="0"/>
    <d v="2026-01-27T17:18:00"/>
    <x v="6"/>
    <n v="0"/>
    <x v="0"/>
    <d v="2026-01-22T16:00:00"/>
    <n v="173.39999999996508"/>
    <d v="1900-01-01T04:06:00"/>
    <n v="52.099999999918509"/>
    <s v="NO"/>
    <s v="NO"/>
    <x v="1"/>
    <d v="1900-01-04T04:00:00"/>
    <n v="124.00000000011642"/>
    <d v="1900-01-04T01:18:00"/>
    <x v="0"/>
    <s v="NO"/>
    <d v="1900-01-06T08:06:00"/>
    <n v="176.10000000003492"/>
    <d v="1899-12-30T00:00:00"/>
    <n v="0"/>
    <x v="0"/>
    <x v="0"/>
    <d v="1900-01-06T05:24:00"/>
    <n v="173.39999999996508"/>
    <d v="1899-12-30T00:00:00"/>
    <n v="0"/>
    <x v="0"/>
    <n v="4.7222222223354038E-2"/>
    <d v="1899-12-30T00:02:50"/>
    <x v="1"/>
    <n v="55"/>
    <n v="7.5"/>
  </r>
  <r>
    <n v="261724725"/>
    <s v="MATHILDE MAERSK"/>
    <s v="Sihanoukville"/>
    <x v="1"/>
    <d v="2026-01-21T13:41:00"/>
    <d v="2026-01-21T14:00:00"/>
    <s v="MAERSK"/>
    <s v="APM"/>
    <s v="MRSU8220991"/>
    <s v="40HC"/>
    <x v="0"/>
    <x v="1"/>
    <d v="2026-01-23T16:00:00"/>
    <d v="2026-01-27T20:00:00"/>
    <m/>
    <x v="0"/>
    <m/>
    <x v="0"/>
    <x v="435"/>
    <d v="2026-01-27T20:55:00"/>
    <d v="2026-01-27T17:17:00"/>
    <d v="2026-01-27T21:35:00"/>
    <x v="4"/>
    <x v="0"/>
    <x v="1"/>
    <x v="0"/>
    <d v="2026-01-27T16:16:00"/>
    <x v="6"/>
    <n v="0"/>
    <x v="0"/>
    <d v="2026-01-23T16:00:00"/>
    <n v="146.58333333319752"/>
    <d v="1900-01-01T02:19:00"/>
    <n v="50.316666666534729"/>
    <s v="NO"/>
    <s v="NO"/>
    <x v="1"/>
    <d v="1900-01-03T04:00:00"/>
    <n v="100.00000000011642"/>
    <d v="1900-01-03T00:16:00"/>
    <x v="0"/>
    <s v="NO"/>
    <d v="1900-01-05T06:19:00"/>
    <n v="150.31666666665114"/>
    <d v="1899-12-30T00:00:00"/>
    <n v="0"/>
    <x v="0"/>
    <x v="0"/>
    <d v="1900-01-05T02:35:00"/>
    <n v="146.58333333319752"/>
    <d v="1899-12-30T00:00:00"/>
    <n v="0"/>
    <x v="0"/>
    <n v="0.17916666666860692"/>
    <d v="1899-12-30T00:10:45"/>
    <x v="1"/>
    <n v="55"/>
    <n v="7.5"/>
  </r>
  <r>
    <n v="262073911"/>
    <s v="BANGKOK MAERSK"/>
    <s v="Qingdao"/>
    <x v="0"/>
    <d v="2026-01-26T07:46:00"/>
    <d v="2026-01-26T08:00:00"/>
    <s v="MAERSK"/>
    <s v="APM"/>
    <s v="MRKU4612498"/>
    <s v="40HC"/>
    <x v="1"/>
    <x v="0"/>
    <d v="2026-01-27T08:00:00"/>
    <d v="2026-01-28T06:00:00"/>
    <m/>
    <x v="0"/>
    <m/>
    <x v="0"/>
    <x v="436"/>
    <d v="2026-01-28T06:30:00"/>
    <m/>
    <m/>
    <x v="4"/>
    <x v="0"/>
    <x v="0"/>
    <x v="0"/>
    <d v="2026-01-28T06:00:00"/>
    <x v="4"/>
    <n v="0"/>
    <x v="0"/>
    <d v="2026-01-27T08:00:00"/>
    <n v="46.233333333337214"/>
    <d v="1899-12-31T00:14:00"/>
    <n v="24.233333333395422"/>
    <s v="SI"/>
    <s v="YES"/>
    <x v="1"/>
    <d v="1899-12-30T22:00:00"/>
    <n v="21.999999999941792"/>
    <d v="1899-12-30T22:00:00"/>
    <x v="2"/>
    <s v="SI"/>
    <d v="1899-12-31T22:14:00"/>
    <n v="46.233333333337214"/>
    <d v="1899-12-30T00:00:00"/>
    <n v="0"/>
    <x v="0"/>
    <x v="0"/>
    <d v="1899-12-31T22:14:00"/>
    <n v="46.233333333337214"/>
    <d v="1899-12-30T00:00:00"/>
    <n v="0"/>
    <x v="1"/>
    <n v="0"/>
    <d v="1899-12-30T00:00:00"/>
    <x v="0"/>
    <n v="55"/>
    <n v="7.5"/>
  </r>
  <r>
    <n v="262419300"/>
    <s v="ASTRID MAERSK"/>
    <s v="Karachi-Muhammad Bin Qasim"/>
    <x v="0"/>
    <d v="2026-01-21T19:10:00"/>
    <d v="2026-01-21T20:00:00"/>
    <s v="MAERSK"/>
    <s v="APM"/>
    <s v="MRKU3282318"/>
    <s v="40HC"/>
    <x v="0"/>
    <x v="3"/>
    <d v="2026-01-23T20:00:00"/>
    <d v="2026-01-28T07:00:00"/>
    <m/>
    <x v="2"/>
    <s v="TRANSPORTISTA (LM)"/>
    <x v="6"/>
    <x v="437"/>
    <d v="2026-01-28T08:15:00"/>
    <m/>
    <m/>
    <x v="4"/>
    <x v="0"/>
    <x v="1"/>
    <x v="0"/>
    <d v="2026-01-28T07:49:00"/>
    <x v="4"/>
    <n v="0"/>
    <x v="0"/>
    <d v="2026-01-23T20:00:00"/>
    <n v="156.65000000002328"/>
    <d v="1900-01-01T00:50:00"/>
    <n v="48.833333333430346"/>
    <s v="NO"/>
    <s v="NO"/>
    <x v="1"/>
    <d v="1900-01-03T11:00:00"/>
    <n v="106.99999999988358"/>
    <d v="1900-01-03T11:49:00"/>
    <x v="0"/>
    <s v="NO"/>
    <d v="1900-01-05T11:50:00"/>
    <n v="155.83333333331393"/>
    <d v="1899-12-30T00:49:00"/>
    <n v="0.81666666670935228"/>
    <x v="1"/>
    <x v="0"/>
    <d v="1900-01-05T12:39:00"/>
    <n v="156.65000000002328"/>
    <d v="1899-12-30T00:00:00"/>
    <n v="0"/>
    <x v="0"/>
    <n v="0"/>
    <d v="1899-12-30T00:00:00"/>
    <x v="0"/>
    <n v="55"/>
    <n v="7.5"/>
  </r>
  <r>
    <n v="262126900"/>
    <s v="MAERSK TANJONG"/>
    <s v="Chittagong"/>
    <x v="1"/>
    <d v="2026-01-20T11:54:00"/>
    <d v="2026-01-20T20:00:00"/>
    <s v="MAERSK"/>
    <s v="APM"/>
    <s v="SUDU8704643"/>
    <s v="40HC"/>
    <x v="0"/>
    <x v="1"/>
    <d v="2026-01-22T16:00:00"/>
    <d v="2026-01-28T08:00:00"/>
    <m/>
    <x v="0"/>
    <m/>
    <x v="0"/>
    <x v="438"/>
    <d v="2026-01-27T21:20:00"/>
    <d v="2026-01-27T21:36:00"/>
    <d v="2026-01-27T21:50:00"/>
    <x v="4"/>
    <x v="0"/>
    <x v="1"/>
    <x v="0"/>
    <d v="2026-01-27T21:03:00"/>
    <x v="6"/>
    <n v="0"/>
    <x v="0"/>
    <d v="2026-01-22T16:00:00"/>
    <n v="177.14999999996508"/>
    <d v="1900-01-01T04:06:00"/>
    <n v="52.099999999918509"/>
    <s v="NO"/>
    <s v="NO"/>
    <x v="1"/>
    <d v="1900-01-04T16:00:00"/>
    <n v="136.00000000011642"/>
    <d v="1900-01-04T05:03:00"/>
    <x v="0"/>
    <s v="NO"/>
    <d v="1900-01-06T20:06:00"/>
    <n v="188.10000000003492"/>
    <d v="1899-12-30T00:00:00"/>
    <n v="0"/>
    <x v="0"/>
    <x v="0"/>
    <d v="1900-01-06T09:09:00"/>
    <n v="177.14999999996508"/>
    <d v="1899-12-30T00:00:00"/>
    <n v="0"/>
    <x v="0"/>
    <n v="9.7222222175332718E-3"/>
    <d v="1899-12-30T00:00:35"/>
    <x v="1"/>
    <n v="55"/>
    <n v="7.5"/>
  </r>
  <r>
    <n v="261724725"/>
    <s v="MATHILDE MAERSK"/>
    <s v="Sihanoukville"/>
    <x v="1"/>
    <d v="2026-01-21T13:41:00"/>
    <d v="2026-01-21T14:00:00"/>
    <s v="MAERSK"/>
    <s v="APM"/>
    <s v="UETU8552230"/>
    <s v="40HC"/>
    <x v="0"/>
    <x v="1"/>
    <d v="2026-01-23T16:00:00"/>
    <d v="2026-01-28T08:00:00"/>
    <m/>
    <x v="0"/>
    <m/>
    <x v="0"/>
    <x v="439"/>
    <d v="2026-01-27T21:20:00"/>
    <d v="2026-01-27T17:47:00"/>
    <d v="2026-01-27T21:50:00"/>
    <x v="4"/>
    <x v="0"/>
    <x v="1"/>
    <x v="0"/>
    <d v="2026-01-27T17:14:00"/>
    <x v="6"/>
    <n v="0"/>
    <x v="0"/>
    <d v="2026-01-23T16:00:00"/>
    <n v="147.54999999987194"/>
    <d v="1900-01-01T02:19:00"/>
    <n v="50.316666666534729"/>
    <s v="NO"/>
    <s v="NO"/>
    <x v="1"/>
    <d v="1900-01-03T16:00:00"/>
    <n v="112.00000000011642"/>
    <d v="1900-01-03T01:14:00"/>
    <x v="0"/>
    <s v="NO"/>
    <d v="1900-01-05T18:19:00"/>
    <n v="162.31666666665114"/>
    <d v="1899-12-30T00:00:00"/>
    <n v="0"/>
    <x v="0"/>
    <x v="0"/>
    <d v="1900-01-05T03:33:00"/>
    <n v="147.54999999987194"/>
    <d v="1899-12-30T00:00:00"/>
    <n v="0"/>
    <x v="0"/>
    <n v="0.16874999999708962"/>
    <d v="1899-12-30T00:10:07"/>
    <x v="1"/>
    <n v="55"/>
    <n v="7.5"/>
  </r>
  <r>
    <s v="HLCUBO1251252415"/>
    <s v="ASTRID MAERSK"/>
    <s v="Jawaharlal Nehru (Nhava Sheva)"/>
    <x v="0"/>
    <d v="2026-01-21T19:10:00"/>
    <d v="2026-01-21T20:00:00"/>
    <s v="HAPAG LLOYD"/>
    <s v="APM"/>
    <s v="HLXU8156711"/>
    <s v="40HC"/>
    <x v="1"/>
    <x v="0"/>
    <d v="2026-01-23T20:00:00"/>
    <d v="2026-01-28T08:00:00"/>
    <m/>
    <x v="0"/>
    <s v="TRANSPORTISTA (LM)"/>
    <x v="0"/>
    <x v="440"/>
    <d v="2026-01-28T11:30:00"/>
    <m/>
    <m/>
    <x v="4"/>
    <x v="0"/>
    <x v="0"/>
    <x v="0"/>
    <d v="2026-01-28T11:00:00"/>
    <x v="4"/>
    <n v="0"/>
    <x v="0"/>
    <d v="2026-01-23T20:00:00"/>
    <n v="159.83333333325572"/>
    <d v="1900-01-01T00:50:00"/>
    <n v="48.833333333430346"/>
    <s v="NO"/>
    <s v="NO"/>
    <x v="1"/>
    <d v="1900-01-03T12:00:00"/>
    <n v="108"/>
    <d v="1900-01-03T15:00:00"/>
    <x v="0"/>
    <s v="NO"/>
    <d v="1900-01-05T12:50:00"/>
    <n v="156.83333333343035"/>
    <d v="1899-12-30T03:00:00"/>
    <n v="2.999999999825377"/>
    <x v="1"/>
    <x v="1"/>
    <d v="1900-01-05T15:50:00"/>
    <n v="159.83333333325572"/>
    <d v="1899-12-30T00:00:00"/>
    <n v="0"/>
    <x v="0"/>
    <n v="0"/>
    <d v="1899-12-30T00:00:00"/>
    <x v="0"/>
    <n v="55"/>
    <n v="7.5"/>
  </r>
  <r>
    <s v="HLCUSZX2512BLYC3"/>
    <s v="BANGKOK MAERSK"/>
    <s v="Yantian"/>
    <x v="0"/>
    <d v="2026-01-26T07:46:00"/>
    <d v="2026-01-26T08:00:00"/>
    <s v="HAPAG LLOYD"/>
    <s v="APM"/>
    <s v="HLBU2708518"/>
    <s v="40HC"/>
    <x v="1"/>
    <x v="0"/>
    <d v="2026-01-27T08:00:00"/>
    <d v="2026-01-28T08:00:00"/>
    <m/>
    <x v="0"/>
    <m/>
    <x v="0"/>
    <x v="441"/>
    <d v="2026-01-28T08:30:00"/>
    <m/>
    <m/>
    <x v="4"/>
    <x v="0"/>
    <x v="0"/>
    <x v="0"/>
    <d v="2026-01-28T08:00:00"/>
    <x v="4"/>
    <n v="0"/>
    <x v="0"/>
    <d v="2026-01-27T08:00:00"/>
    <n v="48.233333333395422"/>
    <d v="1899-12-31T00:14:00"/>
    <n v="24.233333333395422"/>
    <s v="SI"/>
    <s v="YES"/>
    <x v="1"/>
    <d v="1899-12-31T00:00:00"/>
    <n v="24"/>
    <d v="1899-12-31T00:00:00"/>
    <x v="2"/>
    <s v="SI"/>
    <d v="1900-01-01T00:14:00"/>
    <n v="48.233333333395422"/>
    <d v="1899-12-30T00:00:00"/>
    <n v="0"/>
    <x v="0"/>
    <x v="0"/>
    <d v="1900-01-01T00:14:00"/>
    <n v="48.233333333395422"/>
    <d v="1899-12-30T00:00:00"/>
    <n v="0"/>
    <x v="0"/>
    <n v="0"/>
    <d v="1899-12-30T00:00:00"/>
    <x v="0"/>
    <n v="55"/>
    <n v="7.5"/>
  </r>
  <r>
    <n v="262779218"/>
    <s v="BANGKOK MAERSK"/>
    <s v="Chittagong"/>
    <x v="0"/>
    <d v="2026-01-26T07:46:00"/>
    <d v="2026-01-26T08:00:00"/>
    <s v="MAERSK"/>
    <s v="APM"/>
    <s v="MRKU6423723"/>
    <s v="40HC"/>
    <x v="1"/>
    <x v="3"/>
    <d v="2026-01-28T08:00:00"/>
    <d v="2026-01-28T09:00:00"/>
    <m/>
    <x v="0"/>
    <m/>
    <x v="0"/>
    <x v="442"/>
    <d v="2026-01-28T09:20:00"/>
    <m/>
    <m/>
    <x v="4"/>
    <x v="0"/>
    <x v="1"/>
    <x v="0"/>
    <d v="2026-01-28T08:50:00"/>
    <x v="4"/>
    <n v="0"/>
    <x v="0"/>
    <d v="2026-01-28T08:00:00"/>
    <n v="49.066666666651145"/>
    <d v="1900-01-01T00:14:00"/>
    <n v="48.233333333395422"/>
    <s v="NO"/>
    <s v="NO"/>
    <x v="1"/>
    <d v="1899-12-30T01:00:00"/>
    <n v="0.99999999994179234"/>
    <d v="1899-12-30T00:50:00"/>
    <x v="2"/>
    <s v="SI"/>
    <d v="1900-01-01T01:14:00"/>
    <n v="49.233333333337214"/>
    <d v="1899-12-30T00:00:00"/>
    <n v="0"/>
    <x v="0"/>
    <x v="0"/>
    <d v="1900-01-01T01:04:00"/>
    <n v="49.066666666651145"/>
    <d v="1899-12-30T00:00:00"/>
    <n v="0"/>
    <x v="0"/>
    <n v="0"/>
    <d v="1899-12-30T00:00:00"/>
    <x v="0"/>
    <n v="55"/>
    <n v="7.5"/>
  </r>
  <r>
    <n v="262779486"/>
    <s v="BANGKOK MAERSK"/>
    <s v="Chittagong"/>
    <x v="0"/>
    <d v="2026-01-26T07:46:00"/>
    <d v="2026-01-26T08:00:00"/>
    <s v="MAERSK"/>
    <s v="APM"/>
    <s v="MSKU1300796"/>
    <s v="40HC"/>
    <x v="1"/>
    <x v="3"/>
    <d v="2026-01-28T08:00:00"/>
    <d v="2026-01-28T09:00:00"/>
    <m/>
    <x v="0"/>
    <m/>
    <x v="0"/>
    <x v="442"/>
    <d v="2026-01-28T09:15:00"/>
    <m/>
    <m/>
    <x v="4"/>
    <x v="0"/>
    <x v="1"/>
    <x v="0"/>
    <d v="2026-01-28T08:50:00"/>
    <x v="4"/>
    <n v="0"/>
    <x v="0"/>
    <d v="2026-01-28T08:00:00"/>
    <n v="49.066666666651145"/>
    <d v="1900-01-01T00:14:00"/>
    <n v="48.233333333395422"/>
    <s v="NO"/>
    <s v="NO"/>
    <x v="1"/>
    <d v="1899-12-30T01:00:00"/>
    <n v="0.99999999994179234"/>
    <d v="1899-12-30T00:50:00"/>
    <x v="2"/>
    <s v="SI"/>
    <d v="1900-01-01T01:14:00"/>
    <n v="49.233333333337214"/>
    <d v="1899-12-30T00:00:00"/>
    <n v="0"/>
    <x v="0"/>
    <x v="0"/>
    <d v="1900-01-01T01:04:00"/>
    <n v="49.066666666651145"/>
    <d v="1899-12-30T00:00:00"/>
    <n v="0"/>
    <x v="0"/>
    <n v="0"/>
    <d v="1899-12-30T00:00:00"/>
    <x v="0"/>
    <n v="55"/>
    <n v="7.5"/>
  </r>
  <r>
    <s v="INDITEX230126"/>
    <s v="ROPAX"/>
    <s v="Tanger"/>
    <x v="1"/>
    <d v="2026-01-26T14:00:00"/>
    <d v="2026-01-26T14:00:00"/>
    <s v="SUARDIAZ"/>
    <s v="NEWPORT"/>
    <s v="HSAU2545252"/>
    <s v="45 PLWD"/>
    <x v="1"/>
    <x v="6"/>
    <d v="2026-01-27T18:00:00"/>
    <d v="2026-01-28T09:00:00"/>
    <d v="2026-01-23T00:00:00"/>
    <x v="0"/>
    <s v="OTRO(No aparecía en Altia)"/>
    <x v="0"/>
    <x v="443"/>
    <d v="2026-01-28T11:00:00"/>
    <m/>
    <m/>
    <x v="4"/>
    <x v="0"/>
    <x v="2"/>
    <x v="2"/>
    <d v="2026-01-28T10:28:00"/>
    <x v="4"/>
    <n v="0"/>
    <x v="0"/>
    <d v="1900-01-03T18:00:00"/>
    <n v="44.466666666674428"/>
    <d v="1899-12-31T04:00:00"/>
    <n v="27.999999999941792"/>
    <s v="SI"/>
    <s v="YES"/>
    <x v="1"/>
    <d v="1899-12-30T15:00:00"/>
    <n v="15"/>
    <d v="1899-12-30T16:28:00"/>
    <x v="2"/>
    <s v="SI"/>
    <d v="1899-12-31T19:00:00"/>
    <n v="42.999999999941792"/>
    <d v="1899-12-30T01:28:00"/>
    <n v="1.4666666667326353"/>
    <x v="1"/>
    <x v="1"/>
    <d v="1899-12-31T20:28:00"/>
    <n v="44.466666666674428"/>
    <d v="1900-01-04T10:28:00"/>
    <n v="130.46666666673264"/>
    <x v="1"/>
    <n v="0"/>
    <d v="1899-12-30T00:00:00"/>
    <x v="0"/>
    <n v="55"/>
    <n v="7.5"/>
  </r>
  <r>
    <n v="262126597"/>
    <s v="MAERSK TANJONG"/>
    <s v="Chittagong"/>
    <x v="1"/>
    <d v="2026-01-20T11:54:00"/>
    <d v="2026-01-20T20:00:00"/>
    <s v="MAERSK"/>
    <s v="APM"/>
    <s v="MSKU1198339"/>
    <s v="40HC"/>
    <x v="0"/>
    <x v="1"/>
    <d v="2026-01-22T16:00:00"/>
    <d v="2026-01-28T10:00:00"/>
    <m/>
    <x v="0"/>
    <m/>
    <x v="0"/>
    <x v="444"/>
    <d v="2026-01-28T13:05:00"/>
    <d v="2026-01-28T11:15:00"/>
    <d v="2026-01-28T13:40:00"/>
    <x v="4"/>
    <x v="0"/>
    <x v="1"/>
    <x v="0"/>
    <d v="2026-01-28T10:05:00"/>
    <x v="4"/>
    <n v="0"/>
    <x v="0"/>
    <d v="2026-01-22T16:00:00"/>
    <n v="190.18333333334886"/>
    <d v="1900-01-01T04:06:00"/>
    <n v="52.099999999918509"/>
    <s v="NO"/>
    <s v="NO"/>
    <x v="1"/>
    <d v="1900-01-04T18:00:00"/>
    <n v="138"/>
    <d v="1900-01-04T18:05:00"/>
    <x v="0"/>
    <s v="NO"/>
    <d v="1900-01-06T22:06:00"/>
    <n v="190.09999999991851"/>
    <d v="1899-12-30T00:05:00"/>
    <n v="8.3333333430346102E-2"/>
    <x v="0"/>
    <x v="0"/>
    <d v="1900-01-06T22:11:00"/>
    <n v="190.18333333334886"/>
    <d v="1899-12-30T00:00:00"/>
    <n v="0"/>
    <x v="0"/>
    <n v="0.10069444444525288"/>
    <d v="1899-12-30T00:06:03"/>
    <x v="1"/>
    <n v="55"/>
    <n v="7.5"/>
  </r>
  <r>
    <n v="261724725"/>
    <s v="MATHILDE MAERSK"/>
    <s v="Sihanoukville"/>
    <x v="1"/>
    <d v="2026-01-21T13:41:00"/>
    <d v="2026-01-21T14:00:00"/>
    <s v="MAERSK"/>
    <s v="APM"/>
    <s v="MRSU8611255"/>
    <s v="40HC"/>
    <x v="0"/>
    <x v="1"/>
    <d v="2026-01-23T16:00:00"/>
    <d v="2026-01-28T10:00:00"/>
    <m/>
    <x v="0"/>
    <m/>
    <x v="0"/>
    <x v="444"/>
    <d v="2026-01-28T11:00:00"/>
    <d v="2026-01-28T11:15:00"/>
    <d v="2026-01-28T11:35:00"/>
    <x v="4"/>
    <x v="0"/>
    <x v="1"/>
    <x v="0"/>
    <d v="2026-01-28T10:05:00"/>
    <x v="4"/>
    <n v="0"/>
    <x v="0"/>
    <d v="2026-01-23T16:00:00"/>
    <n v="164.39999999996508"/>
    <d v="1900-01-01T02:19:00"/>
    <n v="50.316666666534729"/>
    <s v="NO"/>
    <s v="NO"/>
    <x v="1"/>
    <d v="1900-01-03T18:00:00"/>
    <n v="114"/>
    <d v="1900-01-03T18:05:00"/>
    <x v="0"/>
    <s v="NO"/>
    <d v="1900-01-05T20:19:00"/>
    <n v="164.31666666653473"/>
    <d v="1899-12-30T00:05:00"/>
    <n v="8.3333333430346102E-2"/>
    <x v="0"/>
    <x v="0"/>
    <d v="1900-01-05T20:24:00"/>
    <n v="164.39999999996508"/>
    <d v="1899-12-30T00:00:00"/>
    <n v="0"/>
    <x v="0"/>
    <n v="1.3888888890505768E-2"/>
    <d v="1899-12-30T00:00:50"/>
    <x v="1"/>
    <n v="55"/>
    <n v="7.5"/>
  </r>
  <r>
    <s v="HLCUBO1251252415"/>
    <s v="ASTRID MAERSK"/>
    <s v="Jawaharlal Nehru (Nhava Sheva)"/>
    <x v="0"/>
    <d v="2026-01-21T19:10:00"/>
    <d v="2026-01-21T20:00:00"/>
    <s v="HAPAG LLOYD"/>
    <s v="APM"/>
    <s v="HAMU1549664"/>
    <s v="40HC"/>
    <x v="1"/>
    <x v="0"/>
    <d v="2026-01-23T20:00:00"/>
    <d v="2026-01-28T10:00:00"/>
    <m/>
    <x v="0"/>
    <s v="OTRO(temporal lluvias)"/>
    <x v="0"/>
    <x v="445"/>
    <d v="2026-01-28T16:10:00"/>
    <m/>
    <m/>
    <x v="4"/>
    <x v="0"/>
    <x v="0"/>
    <x v="0"/>
    <d v="2026-01-28T15:40:00"/>
    <x v="4"/>
    <n v="0"/>
    <x v="0"/>
    <d v="2026-01-23T20:00:00"/>
    <n v="164.49999999994179"/>
    <d v="1900-01-01T00:50:00"/>
    <n v="48.833333333430346"/>
    <s v="NO"/>
    <s v="NO"/>
    <x v="1"/>
    <d v="1900-01-03T14:00:00"/>
    <n v="109.99999999988358"/>
    <d v="1900-01-03T19:40:00"/>
    <x v="0"/>
    <s v="NO"/>
    <d v="1900-01-05T14:50:00"/>
    <n v="158.83333333331393"/>
    <d v="1899-12-30T05:40:00"/>
    <n v="5.6666666666278616"/>
    <x v="1"/>
    <x v="1"/>
    <d v="1900-01-05T20:30:00"/>
    <n v="164.49999999994179"/>
    <d v="1899-12-30T00:00:00"/>
    <n v="0"/>
    <x v="0"/>
    <n v="0"/>
    <d v="1899-12-30T00:00:00"/>
    <x v="0"/>
    <n v="55"/>
    <n v="7.5"/>
  </r>
  <r>
    <n v="262082261"/>
    <s v="BANGKOK MAERSK"/>
    <s v="Qingdao"/>
    <x v="0"/>
    <d v="2026-01-26T07:46:00"/>
    <d v="2026-01-26T08:00:00"/>
    <s v="MAERSK"/>
    <s v="APM"/>
    <s v="MRKU4102128"/>
    <s v="40HC"/>
    <x v="1"/>
    <x v="0"/>
    <d v="2026-01-28T08:00:00"/>
    <d v="2026-01-28T10:00:00"/>
    <m/>
    <x v="0"/>
    <m/>
    <x v="0"/>
    <x v="444"/>
    <d v="2026-01-28T10:35:00"/>
    <m/>
    <m/>
    <x v="4"/>
    <x v="0"/>
    <x v="0"/>
    <x v="0"/>
    <d v="2026-01-28T10:05:00"/>
    <x v="4"/>
    <n v="0"/>
    <x v="0"/>
    <d v="2026-01-28T08:00:00"/>
    <n v="50.316666666534729"/>
    <d v="1900-01-01T00:14:00"/>
    <n v="48.233333333395422"/>
    <s v="NO"/>
    <s v="NO"/>
    <x v="1"/>
    <d v="1899-12-30T02:00:00"/>
    <n v="1.9999999998835847"/>
    <d v="1899-12-30T02:05:00"/>
    <x v="2"/>
    <s v="SI"/>
    <d v="1900-01-01T02:14:00"/>
    <n v="50.233333333279006"/>
    <d v="1899-12-30T00:05:00"/>
    <n v="8.3333333255723119E-2"/>
    <x v="0"/>
    <x v="0"/>
    <d v="1900-01-01T02:19:00"/>
    <n v="50.316666666534729"/>
    <d v="1899-12-30T00:00:00"/>
    <n v="0"/>
    <x v="0"/>
    <n v="0"/>
    <d v="1899-12-30T00:00:00"/>
    <x v="0"/>
    <n v="55"/>
    <n v="7.5"/>
  </r>
  <r>
    <n v="262126798"/>
    <s v="MAERSK TANJONG"/>
    <s v="Chittagong"/>
    <x v="1"/>
    <d v="2026-01-20T11:54:00"/>
    <d v="2026-01-20T20:00:00"/>
    <s v="MAERSK"/>
    <s v="APM"/>
    <s v="TRHU8269628"/>
    <s v="40HC"/>
    <x v="0"/>
    <x v="1"/>
    <d v="2026-01-22T16:00:00"/>
    <d v="2026-01-28T12:00:00"/>
    <m/>
    <x v="0"/>
    <m/>
    <x v="0"/>
    <x v="446"/>
    <d v="2026-01-28T11:50:00"/>
    <d v="2026-01-28T11:53:00"/>
    <d v="2026-01-28T12:30:00"/>
    <x v="4"/>
    <x v="0"/>
    <x v="1"/>
    <x v="0"/>
    <d v="2026-01-28T11:17:00"/>
    <x v="4"/>
    <n v="0"/>
    <x v="0"/>
    <d v="2026-01-22T16:00:00"/>
    <n v="191.38333333324408"/>
    <d v="1900-01-01T04:06:00"/>
    <n v="52.099999999918509"/>
    <s v="NO"/>
    <s v="NO"/>
    <x v="1"/>
    <d v="1900-01-04T20:00:00"/>
    <n v="140.00000000005821"/>
    <d v="1900-01-04T19:17:00"/>
    <x v="0"/>
    <s v="NO"/>
    <d v="1900-01-07T00:06:00"/>
    <n v="192.09999999997672"/>
    <d v="1899-12-30T00:00:00"/>
    <n v="0"/>
    <x v="0"/>
    <x v="0"/>
    <d v="1900-01-06T23:23:00"/>
    <n v="191.38333333324408"/>
    <d v="1899-12-30T00:00:00"/>
    <n v="0"/>
    <x v="0"/>
    <n v="2.5694444448163267E-2"/>
    <d v="1899-12-30T00:01:33"/>
    <x v="1"/>
    <n v="55"/>
    <n v="7.5"/>
  </r>
  <r>
    <n v="262126597"/>
    <s v="MAERSK TANJONG"/>
    <s v="Chittagong"/>
    <x v="1"/>
    <d v="2026-01-20T11:54:00"/>
    <d v="2026-01-20T20:00:00"/>
    <s v="MAERSK"/>
    <s v="APM"/>
    <s v="GCXU5531825"/>
    <s v="40HC"/>
    <x v="0"/>
    <x v="1"/>
    <d v="2026-01-22T16:00:00"/>
    <d v="2026-01-28T12:00:00"/>
    <m/>
    <x v="0"/>
    <m/>
    <x v="0"/>
    <x v="447"/>
    <d v="2026-01-28T13:00:00"/>
    <d v="2026-01-28T12:55:00"/>
    <d v="2026-01-28T13:35:00"/>
    <x v="4"/>
    <x v="0"/>
    <x v="1"/>
    <x v="0"/>
    <d v="2026-01-28T12:17:00"/>
    <x v="4"/>
    <n v="0"/>
    <x v="0"/>
    <d v="2026-01-22T16:00:00"/>
    <n v="192.3833333333605"/>
    <d v="1900-01-01T04:06:00"/>
    <n v="52.099999999918509"/>
    <s v="NO"/>
    <s v="NO"/>
    <x v="1"/>
    <d v="1900-01-04T20:00:00"/>
    <n v="140.00000000005821"/>
    <d v="1900-01-04T20:17:00"/>
    <x v="0"/>
    <s v="NO"/>
    <d v="1900-01-07T00:06:00"/>
    <n v="192.09999999997672"/>
    <d v="1899-12-30T00:17:00"/>
    <n v="0.28333333338377997"/>
    <x v="0"/>
    <x v="0"/>
    <d v="1900-01-07T00:23:00"/>
    <n v="192.3833333333605"/>
    <d v="1899-12-30T00:00:00"/>
    <n v="0"/>
    <x v="0"/>
    <n v="2.7777777773735579E-2"/>
    <d v="1899-12-30T00:01:40"/>
    <x v="1"/>
    <n v="55"/>
    <n v="7.5"/>
  </r>
  <r>
    <s v="HLCUSZX2512AUGS1"/>
    <s v="BANGKOK MAERSK"/>
    <s v="Yantian"/>
    <x v="0"/>
    <d v="2026-01-26T07:46:00"/>
    <d v="2026-01-26T08:00:00"/>
    <s v="HAPAG LLOYD"/>
    <s v="APM"/>
    <s v="HLBU2157971"/>
    <s v="40HC"/>
    <x v="1"/>
    <x v="0"/>
    <d v="2026-01-28T08:00:00"/>
    <d v="2026-01-28T12:00:00"/>
    <m/>
    <x v="0"/>
    <s v="TRANSPORTISTA (LM)"/>
    <x v="0"/>
    <x v="448"/>
    <d v="2026-01-28T13:35:00"/>
    <m/>
    <m/>
    <x v="4"/>
    <x v="0"/>
    <x v="0"/>
    <x v="0"/>
    <d v="2026-01-28T13:05:00"/>
    <x v="4"/>
    <n v="0"/>
    <x v="0"/>
    <d v="2026-01-28T08:00:00"/>
    <n v="53.316666666534729"/>
    <d v="1900-01-01T00:14:00"/>
    <n v="48.233333333395422"/>
    <s v="NO"/>
    <s v="NO"/>
    <x v="1"/>
    <d v="1899-12-30T04:00:00"/>
    <n v="3.9999999999417923"/>
    <d v="1899-12-30T05:05:00"/>
    <x v="2"/>
    <s v="SI"/>
    <d v="1900-01-01T04:14:00"/>
    <n v="52.233333333337214"/>
    <d v="1899-12-30T01:05:00"/>
    <n v="1.0833333331975155"/>
    <x v="1"/>
    <x v="1"/>
    <d v="1900-01-01T05:19:00"/>
    <n v="53.316666666534729"/>
    <d v="1899-12-30T00:00:00"/>
    <n v="0"/>
    <x v="0"/>
    <n v="0"/>
    <d v="1899-12-30T00:00:00"/>
    <x v="0"/>
    <n v="55"/>
    <n v="7.5"/>
  </r>
  <r>
    <n v="262492591"/>
    <s v="BANGKOK MAERSK"/>
    <s v="Ningbo"/>
    <x v="0"/>
    <d v="2026-01-26T07:46:00"/>
    <d v="2026-01-26T08:00:00"/>
    <s v="MAERSK"/>
    <s v="APM"/>
    <s v="MRKU2938952"/>
    <s v="40HC"/>
    <x v="0"/>
    <x v="0"/>
    <d v="2026-01-28T08:00:00"/>
    <d v="2026-01-28T14:00:00"/>
    <m/>
    <x v="0"/>
    <s v="TRANSPORTISTA (LM)"/>
    <x v="0"/>
    <x v="449"/>
    <d v="2026-01-28T17:00:00"/>
    <m/>
    <m/>
    <x v="4"/>
    <x v="0"/>
    <x v="0"/>
    <x v="0"/>
    <d v="2026-01-28T16:30:00"/>
    <x v="4"/>
    <n v="0"/>
    <x v="0"/>
    <d v="2026-01-28T08:00:00"/>
    <n v="56.733333333337214"/>
    <d v="1900-01-01T00:14:00"/>
    <n v="48.233333333395422"/>
    <s v="NO"/>
    <s v="NO"/>
    <x v="1"/>
    <d v="1899-12-30T06:00:00"/>
    <n v="6"/>
    <d v="1899-12-30T08:30:00"/>
    <x v="2"/>
    <s v="SI"/>
    <d v="1900-01-01T06:14:00"/>
    <n v="54.233333333395422"/>
    <d v="1899-12-30T02:30:00"/>
    <n v="2.4999999999417923"/>
    <x v="1"/>
    <x v="1"/>
    <d v="1900-01-01T08:44:00"/>
    <n v="56.733333333337214"/>
    <d v="1899-12-30T00:00:00"/>
    <n v="0"/>
    <x v="0"/>
    <n v="0"/>
    <d v="1899-12-30T00:00:00"/>
    <x v="0"/>
    <n v="55"/>
    <n v="7.5"/>
  </r>
  <r>
    <n v="262779486"/>
    <s v="BANGKOK MAERSK"/>
    <s v="Chittagong"/>
    <x v="0"/>
    <d v="2026-01-26T07:46:00"/>
    <d v="2026-01-26T08:00:00"/>
    <s v="MAERSK"/>
    <s v="APM"/>
    <s v="MRKU6013626"/>
    <s v="40HC"/>
    <x v="1"/>
    <x v="3"/>
    <d v="2026-01-28T08:00:00"/>
    <d v="2026-01-28T14:00:00"/>
    <m/>
    <x v="0"/>
    <m/>
    <x v="0"/>
    <x v="450"/>
    <d v="2026-01-28T14:30:00"/>
    <m/>
    <m/>
    <x v="4"/>
    <x v="0"/>
    <x v="1"/>
    <x v="0"/>
    <d v="2026-01-28T14:05:00"/>
    <x v="4"/>
    <n v="0"/>
    <x v="0"/>
    <d v="2026-01-28T08:00:00"/>
    <n v="54.316666666651145"/>
    <d v="1900-01-01T00:14:00"/>
    <n v="48.233333333395422"/>
    <s v="NO"/>
    <s v="NO"/>
    <x v="1"/>
    <d v="1899-12-30T06:00:00"/>
    <n v="6"/>
    <d v="1899-12-30T06:05:00"/>
    <x v="2"/>
    <s v="SI"/>
    <d v="1900-01-01T06:14:00"/>
    <n v="54.233333333395422"/>
    <d v="1899-12-30T00:05:00"/>
    <n v="8.3333333255723119E-2"/>
    <x v="0"/>
    <x v="0"/>
    <d v="1900-01-01T06:19:00"/>
    <n v="54.316666666651145"/>
    <d v="1899-12-30T00:00:00"/>
    <n v="0"/>
    <x v="0"/>
    <n v="0"/>
    <d v="1899-12-30T00:00:00"/>
    <x v="0"/>
    <n v="55"/>
    <n v="7.5"/>
  </r>
  <r>
    <n v="262779486"/>
    <s v="BANGKOK MAERSK"/>
    <s v="Chittagong"/>
    <x v="0"/>
    <d v="2026-01-26T07:46:00"/>
    <d v="2026-01-26T08:00:00"/>
    <s v="MAERSK"/>
    <s v="APM"/>
    <s v="MSKU9349663"/>
    <s v="40HC"/>
    <x v="1"/>
    <x v="3"/>
    <d v="2026-01-28T08:00:00"/>
    <d v="2026-01-28T14:00:00"/>
    <m/>
    <x v="0"/>
    <m/>
    <x v="0"/>
    <x v="451"/>
    <d v="2026-01-28T14:00:00"/>
    <m/>
    <m/>
    <x v="4"/>
    <x v="0"/>
    <x v="1"/>
    <x v="0"/>
    <d v="2026-01-28T13:33:00"/>
    <x v="4"/>
    <n v="0"/>
    <x v="0"/>
    <d v="2026-01-28T08:00:00"/>
    <n v="53.783333333325572"/>
    <d v="1900-01-01T00:14:00"/>
    <n v="48.233333333395422"/>
    <s v="NO"/>
    <s v="NO"/>
    <x v="1"/>
    <d v="1899-12-30T06:00:00"/>
    <n v="6"/>
    <d v="1899-12-30T05:33:00"/>
    <x v="2"/>
    <s v="SI"/>
    <d v="1900-01-01T06:14:00"/>
    <n v="54.233333333395422"/>
    <d v="1899-12-30T00:00:00"/>
    <n v="0"/>
    <x v="0"/>
    <x v="0"/>
    <d v="1900-01-01T05:47:00"/>
    <n v="53.783333333325572"/>
    <d v="1899-12-30T00:00:00"/>
    <n v="0"/>
    <x v="0"/>
    <n v="0"/>
    <d v="1899-12-30T00:00:00"/>
    <x v="0"/>
    <n v="55"/>
    <n v="7.5"/>
  </r>
  <r>
    <n v="262126700"/>
    <s v="MAERSK TANJONG"/>
    <s v="Chittagong"/>
    <x v="1"/>
    <d v="2026-01-20T11:54:00"/>
    <d v="2026-01-20T20:00:00"/>
    <s v="MAERSK"/>
    <s v="APM"/>
    <s v="MRKU4266923"/>
    <s v="40HC"/>
    <x v="0"/>
    <x v="1"/>
    <d v="2026-01-22T16:00:00"/>
    <d v="2026-01-28T16:00:00"/>
    <m/>
    <x v="0"/>
    <m/>
    <x v="0"/>
    <x v="452"/>
    <d v="2026-01-28T15:30:00"/>
    <d v="2026-01-28T15:31:00"/>
    <d v="2026-01-28T16:00:00"/>
    <x v="4"/>
    <x v="0"/>
    <x v="1"/>
    <x v="0"/>
    <d v="2026-01-28T14:44:00"/>
    <x v="4"/>
    <n v="0"/>
    <x v="0"/>
    <d v="2026-01-22T16:00:00"/>
    <n v="194.83333333331393"/>
    <d v="1900-01-01T04:06:00"/>
    <n v="52.099999999918509"/>
    <s v="NO"/>
    <s v="NO"/>
    <x v="1"/>
    <d v="1900-01-05T00:00:00"/>
    <n v="144"/>
    <d v="1900-01-04T22:44:00"/>
    <x v="0"/>
    <s v="NO"/>
    <d v="1900-01-07T04:06:00"/>
    <n v="196.09999999991851"/>
    <d v="1899-12-30T00:00:00"/>
    <n v="0"/>
    <x v="0"/>
    <x v="0"/>
    <d v="1900-01-07T02:50:00"/>
    <n v="194.83333333331393"/>
    <d v="1899-12-30T00:00:00"/>
    <n v="0"/>
    <x v="0"/>
    <n v="2.0138888889050577E-2"/>
    <d v="1899-12-30T00:01:13"/>
    <x v="1"/>
    <n v="55"/>
    <n v="7.5"/>
  </r>
  <r>
    <n v="262126798"/>
    <s v="MAERSK TANJONG"/>
    <s v="Chittagong"/>
    <x v="1"/>
    <d v="2026-01-20T11:54:00"/>
    <d v="2026-01-20T20:00:00"/>
    <s v="MAERSK"/>
    <s v="APM"/>
    <s v="UETU7592182"/>
    <s v="40HC"/>
    <x v="0"/>
    <x v="1"/>
    <d v="2026-01-22T16:00:00"/>
    <d v="2026-01-28T16:00:00"/>
    <m/>
    <x v="0"/>
    <m/>
    <x v="0"/>
    <x v="453"/>
    <d v="2026-01-28T18:40:00"/>
    <d v="2026-01-28T15:28:00"/>
    <d v="2026-01-28T19:10:00"/>
    <x v="4"/>
    <x v="0"/>
    <x v="1"/>
    <x v="0"/>
    <d v="2026-01-28T15:05:00"/>
    <x v="4"/>
    <n v="0"/>
    <x v="0"/>
    <d v="2026-01-22T16:00:00"/>
    <n v="195.18333333323244"/>
    <d v="1900-01-01T04:06:00"/>
    <n v="52.099999999918509"/>
    <s v="NO"/>
    <s v="NO"/>
    <x v="1"/>
    <d v="1900-01-05T00:00:00"/>
    <n v="144"/>
    <d v="1900-01-04T23:05:00"/>
    <x v="0"/>
    <s v="NO"/>
    <d v="1900-01-07T04:06:00"/>
    <n v="196.09999999991851"/>
    <d v="1899-12-30T00:00:00"/>
    <n v="0"/>
    <x v="0"/>
    <x v="0"/>
    <d v="1900-01-07T03:11:00"/>
    <n v="195.18333333323244"/>
    <d v="1899-12-30T00:00:00"/>
    <n v="0"/>
    <x v="0"/>
    <n v="0.15416666666715173"/>
    <d v="1899-12-30T00:09:15"/>
    <x v="1"/>
    <n v="55"/>
    <n v="7.5"/>
  </r>
  <r>
    <n v="262492592"/>
    <s v="BANGKOK MAERSK"/>
    <s v="Ningbo"/>
    <x v="0"/>
    <d v="2026-01-26T07:46:00"/>
    <d v="2026-01-26T08:00:00"/>
    <s v="MAERSK"/>
    <s v="APM"/>
    <s v="MRSU3231062"/>
    <s v="40HC"/>
    <x v="0"/>
    <x v="0"/>
    <d v="2026-01-28T08:00:00"/>
    <d v="2026-01-28T16:00:00"/>
    <m/>
    <x v="0"/>
    <s v="OTRO (TRÁFICO)"/>
    <x v="0"/>
    <x v="454"/>
    <d v="2026-01-28T20:00:00"/>
    <m/>
    <m/>
    <x v="4"/>
    <x v="0"/>
    <x v="0"/>
    <x v="0"/>
    <d v="2026-01-28T19:30:00"/>
    <x v="4"/>
    <n v="0"/>
    <x v="0"/>
    <d v="2026-01-28T08:00:00"/>
    <n v="59.733333333337214"/>
    <d v="1900-01-01T00:14:00"/>
    <n v="48.233333333395422"/>
    <s v="NO"/>
    <s v="NO"/>
    <x v="1"/>
    <d v="1899-12-30T08:00:00"/>
    <n v="7.9999999998835847"/>
    <d v="1899-12-30T11:30:00"/>
    <x v="2"/>
    <s v="SI"/>
    <d v="1900-01-01T08:14:00"/>
    <n v="56.233333333279006"/>
    <d v="1899-12-30T03:30:00"/>
    <n v="3.5000000000582077"/>
    <x v="1"/>
    <x v="1"/>
    <d v="1900-01-01T11:44:00"/>
    <n v="59.733333333337214"/>
    <d v="1899-12-30T00:00:00"/>
    <n v="0"/>
    <x v="0"/>
    <n v="0"/>
    <d v="1899-12-30T00:00:00"/>
    <x v="0"/>
    <n v="55"/>
    <n v="7.5"/>
  </r>
  <r>
    <n v="262126798"/>
    <s v="MAERSK TANJONG"/>
    <s v="Chittagong"/>
    <x v="1"/>
    <d v="2026-01-20T11:54:00"/>
    <d v="2026-01-20T20:00:00"/>
    <s v="MAERSK"/>
    <s v="APM"/>
    <s v="MRSU8557766"/>
    <s v="40HC"/>
    <x v="0"/>
    <x v="1"/>
    <d v="2026-01-22T16:00:00"/>
    <d v="2026-01-28T18:00:00"/>
    <m/>
    <x v="0"/>
    <m/>
    <x v="0"/>
    <x v="455"/>
    <d v="2026-01-28T18:50:00"/>
    <d v="2026-01-28T17:07:00"/>
    <d v="2026-01-28T19:25:00"/>
    <x v="4"/>
    <x v="0"/>
    <x v="1"/>
    <x v="0"/>
    <d v="2026-01-28T16:33:00"/>
    <x v="4"/>
    <n v="0"/>
    <x v="0"/>
    <d v="2026-01-22T16:00:00"/>
    <n v="196.64999999996508"/>
    <d v="1900-01-01T04:06:00"/>
    <n v="52.099999999918509"/>
    <s v="NO"/>
    <s v="NO"/>
    <x v="1"/>
    <d v="1900-01-05T02:00:00"/>
    <n v="146.00000000005821"/>
    <d v="1900-01-05T00:33:00"/>
    <x v="0"/>
    <s v="NO"/>
    <d v="1900-01-07T06:06:00"/>
    <n v="198.09999999997672"/>
    <d v="1899-12-30T00:00:00"/>
    <n v="0"/>
    <x v="0"/>
    <x v="0"/>
    <d v="1900-01-07T04:39:00"/>
    <n v="196.64999999996508"/>
    <d v="1899-12-30T00:00:00"/>
    <n v="0"/>
    <x v="0"/>
    <n v="9.5833333340124227E-2"/>
    <d v="1899-12-30T00:05:45"/>
    <x v="1"/>
    <n v="55"/>
    <n v="7.5"/>
  </r>
  <r>
    <n v="261724725"/>
    <s v="MATHILDE MAERSK"/>
    <s v="Sihanoukville"/>
    <x v="1"/>
    <d v="2026-01-21T13:41:00"/>
    <d v="2026-01-21T14:00:00"/>
    <s v="MAERSK"/>
    <s v="APM"/>
    <s v="CAAU8257313"/>
    <s v="40HC"/>
    <x v="0"/>
    <x v="1"/>
    <d v="2026-01-23T16:00:00"/>
    <d v="2026-01-28T18:00:00"/>
    <m/>
    <x v="0"/>
    <m/>
    <x v="0"/>
    <x v="456"/>
    <d v="2026-01-28T20:30:00"/>
    <d v="2026-01-28T18:45:00"/>
    <d v="2026-01-28T21:00:00"/>
    <x v="4"/>
    <x v="0"/>
    <x v="1"/>
    <x v="0"/>
    <d v="2026-01-28T17:35:00"/>
    <x v="4"/>
    <n v="0"/>
    <x v="0"/>
    <d v="2026-01-23T16:00:00"/>
    <n v="171.89999999996508"/>
    <d v="1900-01-01T02:19:00"/>
    <n v="50.316666666534729"/>
    <s v="NO"/>
    <s v="NO"/>
    <x v="1"/>
    <d v="1900-01-04T02:00:00"/>
    <n v="122.00000000005821"/>
    <d v="1900-01-04T01:35:00"/>
    <x v="0"/>
    <s v="NO"/>
    <d v="1900-01-06T04:19:00"/>
    <n v="172.31666666659294"/>
    <d v="1899-12-30T00:00:00"/>
    <n v="0"/>
    <x v="0"/>
    <x v="0"/>
    <d v="1900-01-06T03:54:00"/>
    <n v="171.89999999996508"/>
    <d v="1899-12-30T00:00:00"/>
    <n v="0"/>
    <x v="0"/>
    <n v="9.375E-2"/>
    <d v="1899-12-30T00:05:37"/>
    <x v="1"/>
    <n v="55"/>
    <n v="7.5"/>
  </r>
  <r>
    <n v="263187382"/>
    <s v="ASTRID MAERSK"/>
    <s v="Karachi-Muhammad Bin Qasim"/>
    <x v="0"/>
    <d v="2026-01-21T19:10:00"/>
    <d v="2026-01-21T20:00:00"/>
    <s v="MAERSK"/>
    <s v="APM"/>
    <s v="SUDU6987077"/>
    <s v="40HC"/>
    <x v="0"/>
    <x v="3"/>
    <d v="2026-01-23T20:00:00"/>
    <d v="2026-01-28T19:00:00"/>
    <m/>
    <x v="2"/>
    <m/>
    <x v="6"/>
    <x v="457"/>
    <d v="2026-01-28T15:55:00"/>
    <m/>
    <m/>
    <x v="4"/>
    <x v="0"/>
    <x v="1"/>
    <x v="0"/>
    <d v="2026-01-28T15:23:00"/>
    <x v="4"/>
    <n v="0"/>
    <x v="0"/>
    <d v="2026-01-23T20:00:00"/>
    <n v="164.21666666673264"/>
    <d v="1900-01-01T00:50:00"/>
    <n v="48.833333333430346"/>
    <s v="NO"/>
    <s v="NO"/>
    <x v="1"/>
    <d v="1900-01-03T23:00:00"/>
    <n v="118.99999999988358"/>
    <d v="1900-01-03T19:23:00"/>
    <x v="0"/>
    <s v="NO"/>
    <d v="1900-01-05T23:50:00"/>
    <n v="167.83333333331393"/>
    <d v="1899-12-30T00:00:00"/>
    <n v="0"/>
    <x v="0"/>
    <x v="0"/>
    <d v="1900-01-05T20:13:00"/>
    <n v="164.21666666673264"/>
    <d v="1899-12-30T00:00:00"/>
    <n v="0"/>
    <x v="0"/>
    <n v="0"/>
    <d v="1899-12-30T00:00:00"/>
    <x v="0"/>
    <n v="55"/>
    <n v="7.5"/>
  </r>
  <r>
    <n v="261724725"/>
    <s v="MATHILDE MAERSK"/>
    <s v="Sihanoukville"/>
    <x v="1"/>
    <d v="2026-01-21T13:41:00"/>
    <d v="2026-01-21T14:00:00"/>
    <s v="MAERSK"/>
    <s v="APM"/>
    <s v="CAJU5175579"/>
    <s v="40HC"/>
    <x v="0"/>
    <x v="1"/>
    <d v="2026-01-23T16:00:00"/>
    <d v="2026-01-28T20:00:00"/>
    <m/>
    <x v="0"/>
    <m/>
    <x v="0"/>
    <x v="458"/>
    <d v="2026-01-28T17:30:00"/>
    <d v="2026-01-28T17:18:00"/>
    <d v="2026-01-28T18:00:00"/>
    <x v="4"/>
    <x v="0"/>
    <x v="1"/>
    <x v="0"/>
    <d v="2026-01-28T16:40:00"/>
    <x v="4"/>
    <n v="0"/>
    <x v="0"/>
    <d v="2026-01-23T16:00:00"/>
    <n v="170.98333333327901"/>
    <d v="1900-01-01T02:19:00"/>
    <n v="50.316666666534729"/>
    <s v="NO"/>
    <s v="NO"/>
    <x v="1"/>
    <d v="1900-01-04T04:00:00"/>
    <n v="124.00000000011642"/>
    <d v="1900-01-04T00:40:00"/>
    <x v="0"/>
    <s v="NO"/>
    <d v="1900-01-06T06:19:00"/>
    <n v="174.31666666665114"/>
    <d v="1899-12-30T00:00:00"/>
    <n v="0"/>
    <x v="0"/>
    <x v="0"/>
    <d v="1900-01-06T02:59:00"/>
    <n v="170.98333333327901"/>
    <d v="1899-12-30T00:00:00"/>
    <n v="0"/>
    <x v="0"/>
    <n v="2.9166666667151731E-2"/>
    <d v="1899-12-30T00:01:45"/>
    <x v="1"/>
    <n v="55"/>
    <n v="7.5"/>
  </r>
  <r>
    <n v="261724725"/>
    <s v="MATHILDE MAERSK"/>
    <s v="Sihanoukville"/>
    <x v="1"/>
    <d v="2026-01-21T13:41:00"/>
    <d v="2026-01-21T14:00:00"/>
    <s v="MAERSK"/>
    <s v="APM"/>
    <s v="FFAU7472465"/>
    <s v="40HC"/>
    <x v="0"/>
    <x v="1"/>
    <d v="2026-01-23T16:00:00"/>
    <d v="2026-01-28T20:00:00"/>
    <m/>
    <x v="0"/>
    <m/>
    <x v="0"/>
    <x v="459"/>
    <d v="2026-01-28T20:30:00"/>
    <d v="2026-01-28T20:25:00"/>
    <d v="2026-01-28T21:00:00"/>
    <x v="4"/>
    <x v="0"/>
    <x v="1"/>
    <x v="0"/>
    <d v="2026-01-28T19:42:00"/>
    <x v="4"/>
    <n v="0"/>
    <x v="0"/>
    <d v="2026-01-23T16:00:00"/>
    <n v="174.01666666654637"/>
    <d v="1900-01-01T02:19:00"/>
    <n v="50.316666666534729"/>
    <s v="NO"/>
    <s v="NO"/>
    <x v="1"/>
    <d v="1900-01-04T04:00:00"/>
    <n v="124.00000000011642"/>
    <d v="1900-01-04T03:42:00"/>
    <x v="0"/>
    <s v="NO"/>
    <d v="1900-01-06T06:19:00"/>
    <n v="174.31666666665114"/>
    <d v="1899-12-30T00:00:00"/>
    <n v="0"/>
    <x v="0"/>
    <x v="0"/>
    <d v="1900-01-06T06:01:00"/>
    <n v="174.01666666654637"/>
    <d v="1899-12-30T00:00:00"/>
    <n v="0"/>
    <x v="0"/>
    <n v="2.4305555554747116E-2"/>
    <d v="1899-12-30T00:01:27"/>
    <x v="1"/>
    <n v="55"/>
    <n v="7.5"/>
  </r>
  <r>
    <n v="262492592"/>
    <s v="BANGKOK MAERSK"/>
    <s v="Ningbo"/>
    <x v="0"/>
    <d v="2026-01-26T07:46:00"/>
    <d v="2026-01-26T08:00:00"/>
    <s v="MAERSK"/>
    <s v="APM"/>
    <s v="MRSU3789049"/>
    <s v="40HC"/>
    <x v="0"/>
    <x v="0"/>
    <d v="2026-01-28T08:00:00"/>
    <d v="2026-01-29T06:00:00"/>
    <m/>
    <x v="0"/>
    <m/>
    <x v="0"/>
    <x v="460"/>
    <d v="2026-01-29T06:20:00"/>
    <m/>
    <m/>
    <x v="4"/>
    <x v="0"/>
    <x v="0"/>
    <x v="0"/>
    <d v="2026-01-29T05:50:00"/>
    <x v="5"/>
    <n v="0"/>
    <x v="0"/>
    <d v="2026-01-28T08:00:00"/>
    <n v="70.066666666651145"/>
    <d v="1900-01-01T00:14:00"/>
    <n v="48.233333333395422"/>
    <s v="NO"/>
    <s v="NO"/>
    <x v="1"/>
    <d v="1899-12-30T22:00:00"/>
    <n v="21.999999999941792"/>
    <d v="1899-12-30T21:50:00"/>
    <x v="2"/>
    <s v="SI"/>
    <d v="1900-01-01T22:14:00"/>
    <n v="70.233333333337214"/>
    <d v="1899-12-30T00:00:00"/>
    <n v="0"/>
    <x v="0"/>
    <x v="0"/>
    <d v="1900-01-01T22:04:00"/>
    <n v="70.066666666651145"/>
    <d v="1899-12-30T00:00:00"/>
    <n v="0"/>
    <x v="0"/>
    <n v="0"/>
    <d v="1899-12-30T00:00:00"/>
    <x v="0"/>
    <n v="55"/>
    <n v="7.5"/>
  </r>
  <r>
    <n v="262126597"/>
    <s v="MAERSK TANJONG"/>
    <s v="Chittagong"/>
    <x v="1"/>
    <d v="2026-01-20T11:54:00"/>
    <d v="2026-01-20T20:00:00"/>
    <s v="MAERSK"/>
    <s v="APM"/>
    <s v="MRKU5613842"/>
    <s v="40HC"/>
    <x v="0"/>
    <x v="1"/>
    <d v="2026-01-22T16:00:00"/>
    <d v="2026-01-29T08:00:00"/>
    <m/>
    <x v="0"/>
    <m/>
    <x v="0"/>
    <x v="461"/>
    <d v="2026-01-28T21:15:00"/>
    <d v="2026-01-28T20:52:00"/>
    <d v="2026-01-28T21:45:00"/>
    <x v="4"/>
    <x v="0"/>
    <x v="1"/>
    <x v="0"/>
    <d v="2026-01-28T20:07:00"/>
    <x v="4"/>
    <n v="0"/>
    <x v="0"/>
    <d v="2026-01-22T16:00:00"/>
    <n v="200.21666666655801"/>
    <d v="1900-01-01T04:06:00"/>
    <n v="52.099999999918509"/>
    <s v="NO"/>
    <s v="NO"/>
    <x v="1"/>
    <d v="1900-01-05T16:00:00"/>
    <n v="160.00000000011642"/>
    <d v="1900-01-05T04:07:00"/>
    <x v="0"/>
    <s v="NO"/>
    <d v="1900-01-07T20:06:00"/>
    <n v="212.10000000003492"/>
    <d v="1899-12-30T00:00:00"/>
    <n v="0"/>
    <x v="0"/>
    <x v="0"/>
    <d v="1900-01-07T08:13:00"/>
    <n v="200.21666666655801"/>
    <d v="1899-12-30T00:00:00"/>
    <n v="0"/>
    <x v="0"/>
    <n v="3.680555555911269E-2"/>
    <d v="1899-12-30T00:02:13"/>
    <x v="1"/>
    <n v="55"/>
    <n v="7.5"/>
  </r>
  <r>
    <n v="261724725"/>
    <s v="MATHILDE MAERSK"/>
    <s v="Sihanoukville"/>
    <x v="1"/>
    <d v="2026-01-21T13:41:00"/>
    <d v="2026-01-21T14:00:00"/>
    <s v="MAERSK"/>
    <s v="APM"/>
    <s v="MRKU2448174"/>
    <s v="40HC"/>
    <x v="0"/>
    <x v="1"/>
    <d v="2026-01-23T16:00:00"/>
    <d v="2026-01-29T08:00:00"/>
    <m/>
    <x v="0"/>
    <m/>
    <x v="0"/>
    <x v="462"/>
    <d v="2026-01-28T21:10:00"/>
    <d v="2026-01-28T20:25:00"/>
    <d v="2026-01-28T21:40:00"/>
    <x v="4"/>
    <x v="0"/>
    <x v="1"/>
    <x v="0"/>
    <d v="2026-01-28T20:03:00"/>
    <x v="4"/>
    <n v="0"/>
    <x v="0"/>
    <d v="2026-01-23T16:00:00"/>
    <n v="174.3666666666395"/>
    <d v="1900-01-01T02:19:00"/>
    <n v="50.316666666534729"/>
    <s v="NO"/>
    <s v="NO"/>
    <x v="1"/>
    <d v="1900-01-04T16:00:00"/>
    <n v="136.00000000011642"/>
    <d v="1900-01-04T04:03:00"/>
    <x v="0"/>
    <s v="NO"/>
    <d v="1900-01-06T18:19:00"/>
    <n v="186.31666666665114"/>
    <d v="1899-12-30T00:00:00"/>
    <n v="0"/>
    <x v="0"/>
    <x v="0"/>
    <d v="1900-01-06T06:22:00"/>
    <n v="174.3666666666395"/>
    <d v="1899-12-30T00:00:00"/>
    <n v="0"/>
    <x v="0"/>
    <n v="5.2083333335758653E-2"/>
    <d v="1899-12-30T00:03:08"/>
    <x v="1"/>
    <n v="55"/>
    <n v="7.5"/>
  </r>
  <r>
    <n v="262082261"/>
    <s v="BANGKOK MAERSK"/>
    <s v="Qingdao"/>
    <x v="0"/>
    <d v="2026-01-26T07:46:00"/>
    <d v="2026-01-26T08:00:00"/>
    <s v="MAERSK"/>
    <s v="APM"/>
    <s v="TIIU5895161"/>
    <s v="40HC"/>
    <x v="0"/>
    <x v="0"/>
    <d v="2026-01-28T08:00:00"/>
    <d v="2026-01-29T08:00:00"/>
    <m/>
    <x v="0"/>
    <s v="TRANSPORTISTA (LM)"/>
    <x v="0"/>
    <x v="463"/>
    <d v="2026-01-29T09:32:00"/>
    <m/>
    <m/>
    <x v="4"/>
    <x v="0"/>
    <x v="0"/>
    <x v="0"/>
    <d v="2026-01-29T09:02:00"/>
    <x v="5"/>
    <n v="0"/>
    <x v="0"/>
    <d v="2026-01-28T08:00:00"/>
    <n v="73.266666666604578"/>
    <d v="1900-01-01T00:14:00"/>
    <n v="48.233333333395422"/>
    <s v="NO"/>
    <s v="NO"/>
    <x v="1"/>
    <d v="1899-12-31T00:00:00"/>
    <n v="24"/>
    <d v="1899-12-31T01:02:00"/>
    <x v="1"/>
    <s v="SI"/>
    <d v="1900-01-02T00:14:00"/>
    <n v="72.233333333395422"/>
    <d v="1899-12-30T01:02:00"/>
    <n v="1.033333333209157"/>
    <x v="1"/>
    <x v="1"/>
    <d v="1900-01-02T01:16:00"/>
    <n v="73.266666666604578"/>
    <d v="1899-12-30T00:00:00"/>
    <n v="0"/>
    <x v="0"/>
    <n v="0"/>
    <d v="1899-12-30T00:00:00"/>
    <x v="0"/>
    <n v="55"/>
    <n v="7.5"/>
  </r>
  <r>
    <n v="262073911"/>
    <s v="BANGKOK MAERSK"/>
    <s v="Qingdao"/>
    <x v="0"/>
    <d v="2026-01-26T07:46:00"/>
    <d v="2026-01-26T08:00:00"/>
    <s v="MAERSK"/>
    <s v="APM"/>
    <s v="GAOU7183650"/>
    <s v="40HC"/>
    <x v="0"/>
    <x v="0"/>
    <d v="2026-01-28T08:00:00"/>
    <d v="2026-01-29T08:00:00"/>
    <m/>
    <x v="0"/>
    <s v="TRANSPORTISTA (LM)"/>
    <x v="0"/>
    <x v="464"/>
    <d v="2026-01-29T09:05:00"/>
    <m/>
    <m/>
    <x v="4"/>
    <x v="0"/>
    <x v="0"/>
    <x v="0"/>
    <d v="2026-01-29T08:35:00"/>
    <x v="5"/>
    <n v="0"/>
    <x v="0"/>
    <d v="2026-01-28T08:00:00"/>
    <n v="72.816666666534729"/>
    <d v="1900-01-01T00:14:00"/>
    <n v="48.233333333395422"/>
    <s v="NO"/>
    <s v="NO"/>
    <x v="1"/>
    <d v="1899-12-31T00:00:00"/>
    <n v="24"/>
    <d v="1899-12-31T00:35:00"/>
    <x v="1"/>
    <s v="SI"/>
    <d v="1900-01-02T00:14:00"/>
    <n v="72.233333333395422"/>
    <d v="1899-12-30T00:35:00"/>
    <n v="0.5833333331393078"/>
    <x v="1"/>
    <x v="0"/>
    <d v="1900-01-02T00:49:00"/>
    <n v="72.816666666534729"/>
    <d v="1899-12-30T00:00:00"/>
    <n v="0"/>
    <x v="0"/>
    <n v="0"/>
    <d v="1899-12-30T00:00:00"/>
    <x v="0"/>
    <n v="55"/>
    <n v="7.5"/>
  </r>
  <r>
    <n v="262779218"/>
    <s v="BANGKOK MAERSK"/>
    <s v="Chittagong"/>
    <x v="0"/>
    <d v="2026-01-26T07:46:00"/>
    <d v="2026-01-26T08:00:00"/>
    <s v="MAERSK"/>
    <s v="APM"/>
    <s v="TRHU4146918"/>
    <s v="40HC"/>
    <x v="1"/>
    <x v="3"/>
    <d v="2026-01-28T08:00:00"/>
    <d v="2026-01-29T09:00:00"/>
    <m/>
    <x v="0"/>
    <m/>
    <x v="0"/>
    <x v="465"/>
    <d v="2026-01-29T09:00:00"/>
    <m/>
    <m/>
    <x v="4"/>
    <x v="0"/>
    <x v="1"/>
    <x v="0"/>
    <d v="2026-01-29T08:42:00"/>
    <x v="5"/>
    <n v="0"/>
    <x v="0"/>
    <d v="2026-01-28T08:00:00"/>
    <n v="72.933333333407063"/>
    <d v="1900-01-01T00:14:00"/>
    <n v="48.233333333395422"/>
    <s v="NO"/>
    <s v="NO"/>
    <x v="1"/>
    <d v="1899-12-31T01:00:00"/>
    <n v="24.999999999941792"/>
    <d v="1899-12-31T00:42:00"/>
    <x v="1"/>
    <s v="NO"/>
    <d v="1900-01-02T01:14:00"/>
    <n v="73.233333333337214"/>
    <d v="1899-12-30T00:00:00"/>
    <n v="0"/>
    <x v="0"/>
    <x v="0"/>
    <d v="1900-01-02T00:56:00"/>
    <n v="72.933333333407063"/>
    <d v="1899-12-30T00:00:00"/>
    <n v="0"/>
    <x v="0"/>
    <n v="0"/>
    <d v="1899-12-30T00:00:00"/>
    <x v="0"/>
    <n v="55"/>
    <n v="7.5"/>
  </r>
  <r>
    <n v="262779218"/>
    <s v="BANGKOK MAERSK"/>
    <s v="Chittagong"/>
    <x v="0"/>
    <d v="2026-01-26T07:46:00"/>
    <d v="2026-01-26T08:00:00"/>
    <s v="MAERSK"/>
    <s v="APM"/>
    <s v="TCKU6635864"/>
    <s v="40HC"/>
    <x v="1"/>
    <x v="3"/>
    <d v="2026-01-28T08:00:00"/>
    <d v="2026-01-29T09:00:00"/>
    <m/>
    <x v="0"/>
    <m/>
    <x v="0"/>
    <x v="466"/>
    <d v="2026-01-29T09:05:00"/>
    <m/>
    <m/>
    <x v="4"/>
    <x v="0"/>
    <x v="1"/>
    <x v="0"/>
    <d v="2026-01-29T08:36:00"/>
    <x v="5"/>
    <n v="0"/>
    <x v="0"/>
    <d v="2026-01-28T08:00:00"/>
    <n v="72.833333333255723"/>
    <d v="1900-01-01T00:14:00"/>
    <n v="48.233333333395422"/>
    <s v="NO"/>
    <s v="NO"/>
    <x v="1"/>
    <d v="1899-12-31T01:00:00"/>
    <n v="24.999999999941792"/>
    <d v="1899-12-31T00:36:00"/>
    <x v="1"/>
    <s v="NO"/>
    <d v="1900-01-02T01:14:00"/>
    <n v="73.233333333337214"/>
    <d v="1899-12-30T00:00:00"/>
    <n v="0"/>
    <x v="0"/>
    <x v="0"/>
    <d v="1900-01-02T00:50:00"/>
    <n v="72.833333333255723"/>
    <d v="1899-12-30T00:00:00"/>
    <n v="0"/>
    <x v="0"/>
    <n v="0"/>
    <d v="1899-12-30T00:00:00"/>
    <x v="0"/>
    <n v="55"/>
    <n v="7.5"/>
  </r>
  <r>
    <s v="HLCUBO1251252415"/>
    <s v="ASTRID MAERSK"/>
    <s v="Jawaharlal Nehru (Nhava Sheva)"/>
    <x v="0"/>
    <d v="2026-01-21T19:10:00"/>
    <d v="2026-01-21T20:00:00"/>
    <s v="HAPAG LLOYD"/>
    <s v="APM"/>
    <s v="HAMU3227902"/>
    <s v="40HC"/>
    <x v="1"/>
    <x v="0"/>
    <d v="2026-01-23T20:00:00"/>
    <d v="2026-01-29T10:00:00"/>
    <m/>
    <x v="0"/>
    <s v="TRANSPORTISTA (LM)"/>
    <x v="0"/>
    <x v="467"/>
    <d v="2026-01-29T11:05:00"/>
    <m/>
    <m/>
    <x v="4"/>
    <x v="0"/>
    <x v="0"/>
    <x v="0"/>
    <d v="2026-01-29T10:35:00"/>
    <x v="5"/>
    <n v="0"/>
    <x v="0"/>
    <d v="2026-01-23T20:00:00"/>
    <n v="183.41666666662786"/>
    <d v="1900-01-01T00:50:00"/>
    <n v="48.833333333430346"/>
    <s v="NO"/>
    <s v="NO"/>
    <x v="1"/>
    <d v="1900-01-04T14:00:00"/>
    <n v="133.99999999988358"/>
    <d v="1900-01-04T14:35:00"/>
    <x v="0"/>
    <s v="NO"/>
    <d v="1900-01-06T14:50:00"/>
    <n v="182.83333333331393"/>
    <d v="1899-12-30T00:35:00"/>
    <n v="0.58333333331393078"/>
    <x v="1"/>
    <x v="0"/>
    <d v="1900-01-06T15:25:00"/>
    <n v="183.41666666662786"/>
    <d v="1899-12-30T00:00:00"/>
    <n v="0"/>
    <x v="0"/>
    <n v="0"/>
    <d v="1899-12-30T00:00:00"/>
    <x v="0"/>
    <n v="55"/>
    <n v="7.5"/>
  </r>
  <r>
    <n v="262492592"/>
    <s v="BANGKOK MAERSK"/>
    <s v="Ningbo"/>
    <x v="0"/>
    <d v="2026-01-26T07:46:00"/>
    <d v="2026-01-26T08:00:00"/>
    <s v="MAERSK"/>
    <s v="APM"/>
    <s v="MSKU9900040"/>
    <s v="40HC"/>
    <x v="0"/>
    <x v="0"/>
    <d v="2026-01-28T08:00:00"/>
    <d v="2026-01-29T10:00:00"/>
    <m/>
    <x v="0"/>
    <s v="TRANSPORTISTA (LM)"/>
    <x v="0"/>
    <x v="468"/>
    <d v="2026-01-29T11:40:00"/>
    <m/>
    <m/>
    <x v="4"/>
    <x v="0"/>
    <x v="0"/>
    <x v="0"/>
    <d v="2026-01-29T11:10:00"/>
    <x v="5"/>
    <n v="0"/>
    <x v="0"/>
    <d v="2026-01-28T08:00:00"/>
    <n v="75.399999999906868"/>
    <d v="1900-01-01T00:14:00"/>
    <n v="48.233333333395422"/>
    <s v="NO"/>
    <s v="NO"/>
    <x v="1"/>
    <d v="1899-12-31T02:00:00"/>
    <n v="25.999999999883585"/>
    <d v="1899-12-31T03:10:00"/>
    <x v="1"/>
    <s v="NO"/>
    <d v="1900-01-02T02:14:00"/>
    <n v="74.233333333279006"/>
    <d v="1899-12-30T01:10:00"/>
    <n v="1.1666666666278616"/>
    <x v="1"/>
    <x v="1"/>
    <d v="1900-01-02T03:24:00"/>
    <n v="75.399999999906868"/>
    <d v="1899-12-30T00:00:00"/>
    <n v="0"/>
    <x v="0"/>
    <n v="0"/>
    <d v="1899-12-30T00:00:00"/>
    <x v="0"/>
    <n v="55"/>
    <n v="7.5"/>
  </r>
  <r>
    <s v="HLCUBO1251252415"/>
    <s v="ASTRID MAERSK"/>
    <s v="Jawaharlal Nehru (Nhava Sheva)"/>
    <x v="0"/>
    <d v="2026-01-21T19:10:00"/>
    <d v="2026-01-21T20:00:00"/>
    <s v="HAPAG LLOYD"/>
    <s v="APM"/>
    <s v="FANU3831323"/>
    <s v="40HC"/>
    <x v="1"/>
    <x v="0"/>
    <d v="2026-01-23T20:00:00"/>
    <d v="2026-01-29T12:00:00"/>
    <m/>
    <x v="0"/>
    <s v="TRANSPORTISTA (LM)"/>
    <x v="0"/>
    <x v="469"/>
    <d v="2026-01-29T14:10:00"/>
    <m/>
    <m/>
    <x v="4"/>
    <x v="0"/>
    <x v="0"/>
    <x v="0"/>
    <d v="2026-01-29T13:40:00"/>
    <x v="5"/>
    <n v="0"/>
    <x v="0"/>
    <d v="2026-01-23T20:00:00"/>
    <n v="186.50000000005821"/>
    <d v="1900-01-01T00:50:00"/>
    <n v="48.833333333430346"/>
    <s v="NO"/>
    <s v="NO"/>
    <x v="1"/>
    <d v="1900-01-04T16:00:00"/>
    <n v="135.99999999994179"/>
    <d v="1900-01-04T17:40:00"/>
    <x v="0"/>
    <s v="NO"/>
    <d v="1900-01-06T16:50:00"/>
    <n v="184.83333333337214"/>
    <d v="1899-12-30T01:40:00"/>
    <n v="1.6666666666860692"/>
    <x v="1"/>
    <x v="1"/>
    <d v="1900-01-06T18:30:00"/>
    <n v="186.50000000005821"/>
    <d v="1899-12-30T00:00:00"/>
    <n v="0"/>
    <x v="0"/>
    <n v="0"/>
    <d v="1899-12-30T00:00:00"/>
    <x v="0"/>
    <n v="55"/>
    <n v="7.5"/>
  </r>
  <r>
    <s v="HLCUSZX2512AUGS1"/>
    <s v="BANGKOK MAERSK"/>
    <s v="Yantian"/>
    <x v="0"/>
    <d v="2026-01-26T07:46:00"/>
    <d v="2026-01-26T08:00:00"/>
    <s v="HAPAG LLOYD"/>
    <s v="APM"/>
    <s v="HAMU1322222"/>
    <s v="40HC"/>
    <x v="1"/>
    <x v="0"/>
    <d v="2026-01-28T08:00:00"/>
    <d v="2026-01-29T12:00:00"/>
    <m/>
    <x v="0"/>
    <s v="TRANSPORTISTA (LM)"/>
    <x v="0"/>
    <x v="469"/>
    <d v="2026-01-29T14:10:00"/>
    <m/>
    <m/>
    <x v="4"/>
    <x v="0"/>
    <x v="0"/>
    <x v="0"/>
    <d v="2026-01-29T13:40:00"/>
    <x v="5"/>
    <n v="0"/>
    <x v="0"/>
    <d v="2026-01-28T08:00:00"/>
    <n v="77.900000000023283"/>
    <d v="1900-01-01T00:14:00"/>
    <n v="48.233333333395422"/>
    <s v="NO"/>
    <s v="NO"/>
    <x v="1"/>
    <d v="1899-12-31T04:00:00"/>
    <n v="27.999999999941792"/>
    <d v="1899-12-31T05:40:00"/>
    <x v="1"/>
    <s v="NO"/>
    <d v="1900-01-02T04:14:00"/>
    <n v="76.233333333337214"/>
    <d v="1899-12-30T01:40:00"/>
    <n v="1.6666666666860692"/>
    <x v="1"/>
    <x v="1"/>
    <d v="1900-01-02T05:54:00"/>
    <n v="77.900000000023283"/>
    <d v="1899-12-30T00:00:00"/>
    <n v="0"/>
    <x v="0"/>
    <n v="0"/>
    <d v="1899-12-30T00:00:00"/>
    <x v="0"/>
    <n v="55"/>
    <n v="7.5"/>
  </r>
  <r>
    <s v="HLCUSZX2512AUGS1"/>
    <s v="BANGKOK MAERSK"/>
    <s v="Yantian"/>
    <x v="0"/>
    <d v="2026-01-26T07:46:00"/>
    <d v="2026-01-26T08:00:00"/>
    <s v="HAPAG LLOYD"/>
    <s v="APM"/>
    <s v="FDCU0178625"/>
    <s v="40HC"/>
    <x v="1"/>
    <x v="0"/>
    <d v="2026-01-28T08:00:00"/>
    <d v="2026-01-29T14:00:00"/>
    <m/>
    <x v="0"/>
    <m/>
    <x v="0"/>
    <x v="470"/>
    <d v="2026-01-29T14:25:00"/>
    <m/>
    <m/>
    <x v="4"/>
    <x v="0"/>
    <x v="0"/>
    <x v="0"/>
    <d v="2026-01-29T13:55:00"/>
    <x v="5"/>
    <n v="0"/>
    <x v="0"/>
    <d v="2026-01-28T08:00:00"/>
    <n v="78.149999999965075"/>
    <d v="1900-01-01T00:14:00"/>
    <n v="48.233333333395422"/>
    <s v="NO"/>
    <s v="NO"/>
    <x v="1"/>
    <d v="1899-12-31T06:00:00"/>
    <n v="30"/>
    <d v="1899-12-31T05:55:00"/>
    <x v="1"/>
    <s v="NO"/>
    <d v="1900-01-02T06:14:00"/>
    <n v="78.233333333395422"/>
    <d v="1899-12-30T00:00:00"/>
    <n v="0"/>
    <x v="0"/>
    <x v="0"/>
    <d v="1900-01-02T06:09:00"/>
    <n v="78.149999999965075"/>
    <d v="1899-12-30T00:00:00"/>
    <n v="0"/>
    <x v="0"/>
    <n v="0"/>
    <d v="1899-12-30T00:00:00"/>
    <x v="0"/>
    <n v="55"/>
    <n v="7.5"/>
  </r>
  <r>
    <s v="HLCUSZX2512AUGS1"/>
    <s v="BANGKOK MAERSK"/>
    <s v="Yantian"/>
    <x v="0"/>
    <d v="2026-01-26T07:46:00"/>
    <d v="2026-01-26T08:00:00"/>
    <s v="HAPAG LLOYD"/>
    <s v="APM"/>
    <s v="CAAU5543078"/>
    <s v="40HC"/>
    <x v="1"/>
    <x v="0"/>
    <d v="2026-01-28T08:00:00"/>
    <d v="2026-01-29T14:00:00"/>
    <m/>
    <x v="0"/>
    <s v="TRANSPORTISTA (LM)"/>
    <x v="0"/>
    <x v="471"/>
    <d v="2026-01-29T16:30:00"/>
    <m/>
    <m/>
    <x v="4"/>
    <x v="0"/>
    <x v="0"/>
    <x v="0"/>
    <d v="2026-01-29T16:00:00"/>
    <x v="5"/>
    <n v="0"/>
    <x v="0"/>
    <d v="2026-01-28T08:00:00"/>
    <n v="80.233333333279006"/>
    <d v="1900-01-01T00:14:00"/>
    <n v="48.233333333395422"/>
    <s v="NO"/>
    <s v="NO"/>
    <x v="1"/>
    <d v="1899-12-31T06:00:00"/>
    <n v="30"/>
    <d v="1899-12-31T08:00:00"/>
    <x v="1"/>
    <s v="NO"/>
    <d v="1900-01-02T06:14:00"/>
    <n v="78.233333333395422"/>
    <d v="1899-12-30T02:00:00"/>
    <n v="1.9999999998835847"/>
    <x v="1"/>
    <x v="1"/>
    <d v="1900-01-02T08:14:00"/>
    <n v="80.233333333279006"/>
    <d v="1899-12-30T00:00:00"/>
    <n v="0"/>
    <x v="0"/>
    <n v="0"/>
    <d v="1899-12-30T00:00:00"/>
    <x v="0"/>
    <n v="55"/>
    <n v="7.5"/>
  </r>
  <r>
    <n v="262052583"/>
    <s v="BANGKOK MAERSK"/>
    <s v="Shanghai"/>
    <x v="0"/>
    <d v="2026-01-26T07:46:00"/>
    <d v="2026-01-26T08:00:00"/>
    <s v="MAERSK"/>
    <s v="APM"/>
    <s v="MRKU9493088"/>
    <n v="20"/>
    <x v="1"/>
    <x v="3"/>
    <d v="2026-01-28T08:00:00"/>
    <d v="2026-01-29T14:00:00"/>
    <m/>
    <x v="0"/>
    <s v="TRANSPORTISTA (LM)"/>
    <x v="0"/>
    <x v="472"/>
    <d v="2026-01-29T18:30:00"/>
    <m/>
    <m/>
    <x v="4"/>
    <x v="0"/>
    <x v="1"/>
    <x v="0"/>
    <d v="2026-01-29T17:33:00"/>
    <x v="5"/>
    <n v="0"/>
    <x v="0"/>
    <d v="2026-01-28T08:00:00"/>
    <n v="81.783333333267365"/>
    <d v="1900-01-01T00:14:00"/>
    <n v="48.233333333395422"/>
    <s v="NO"/>
    <s v="NO"/>
    <x v="1"/>
    <d v="1899-12-31T06:00:00"/>
    <n v="30"/>
    <d v="1899-12-31T09:33:00"/>
    <x v="1"/>
    <s v="NO"/>
    <d v="1900-01-02T06:14:00"/>
    <n v="78.233333333395422"/>
    <d v="1899-12-30T03:33:00"/>
    <n v="3.5499999998719431"/>
    <x v="1"/>
    <x v="1"/>
    <d v="1900-01-02T09:47:00"/>
    <n v="81.783333333267365"/>
    <d v="1899-12-30T00:00:00"/>
    <n v="0"/>
    <x v="0"/>
    <n v="0"/>
    <d v="1899-12-30T00:00:00"/>
    <x v="0"/>
    <n v="55"/>
    <n v="7.5"/>
  </r>
  <r>
    <s v="HLCUSZX2512BNIC0"/>
    <s v="BANGKOK MAERSK"/>
    <s v="Yantian"/>
    <x v="0"/>
    <d v="2026-01-26T07:46:00"/>
    <d v="2026-01-26T08:00:00"/>
    <s v="HAPAG LLOYD"/>
    <s v="APM"/>
    <s v="CAIU3606483"/>
    <n v="20"/>
    <x v="1"/>
    <x v="3"/>
    <d v="2026-01-28T08:00:00"/>
    <d v="2026-01-29T14:00:00"/>
    <m/>
    <x v="0"/>
    <m/>
    <x v="0"/>
    <x v="473"/>
    <d v="2026-01-29T14:45:00"/>
    <m/>
    <m/>
    <x v="4"/>
    <x v="0"/>
    <x v="1"/>
    <x v="0"/>
    <d v="2026-01-29T14:07:00"/>
    <x v="5"/>
    <n v="0"/>
    <x v="0"/>
    <d v="2026-01-28T08:00:00"/>
    <n v="78.349999999918509"/>
    <d v="1900-01-01T00:14:00"/>
    <n v="48.233333333395422"/>
    <s v="NO"/>
    <s v="NO"/>
    <x v="1"/>
    <d v="1899-12-31T06:00:00"/>
    <n v="30"/>
    <d v="1899-12-31T06:07:00"/>
    <x v="1"/>
    <s v="NO"/>
    <d v="1900-01-02T06:14:00"/>
    <n v="78.233333333395422"/>
    <d v="1899-12-30T00:07:00"/>
    <n v="0.11666666652308777"/>
    <x v="0"/>
    <x v="0"/>
    <d v="1900-01-02T06:21:00"/>
    <n v="78.349999999918509"/>
    <d v="1899-12-30T00:00:00"/>
    <n v="0"/>
    <x v="0"/>
    <n v="0"/>
    <d v="1899-12-30T00:00:00"/>
    <x v="0"/>
    <n v="55"/>
    <n v="7.5"/>
  </r>
  <r>
    <n v="262779218"/>
    <s v="BANGKOK MAERSK"/>
    <s v="Chittagong"/>
    <x v="0"/>
    <d v="2026-01-26T07:46:00"/>
    <d v="2026-01-26T08:00:00"/>
    <s v="MAERSK"/>
    <s v="APM"/>
    <s v="MRKU3309390"/>
    <s v="40HC"/>
    <x v="1"/>
    <x v="3"/>
    <d v="2026-01-28T08:00:00"/>
    <d v="2026-01-29T19:00:00"/>
    <m/>
    <x v="0"/>
    <m/>
    <x v="0"/>
    <x v="474"/>
    <d v="2026-01-29T19:00:00"/>
    <m/>
    <m/>
    <x v="4"/>
    <x v="0"/>
    <x v="1"/>
    <x v="0"/>
    <d v="2026-01-29T18:27:00"/>
    <x v="5"/>
    <n v="0"/>
    <x v="0"/>
    <d v="2026-01-28T08:00:00"/>
    <n v="82.683333333407063"/>
    <d v="1900-01-01T00:14:00"/>
    <n v="48.233333333395422"/>
    <s v="NO"/>
    <s v="NO"/>
    <x v="1"/>
    <d v="1899-12-31T11:00:00"/>
    <n v="34.999999999883585"/>
    <d v="1899-12-31T10:27:00"/>
    <x v="1"/>
    <s v="NO"/>
    <d v="1900-01-02T11:14:00"/>
    <n v="83.233333333279006"/>
    <d v="1899-12-30T00:00:00"/>
    <n v="0"/>
    <x v="0"/>
    <x v="0"/>
    <d v="1900-01-02T10:41:00"/>
    <n v="82.683333333407063"/>
    <d v="1899-12-30T00:00:00"/>
    <n v="0"/>
    <x v="0"/>
    <n v="0"/>
    <d v="1899-12-30T00:00:00"/>
    <x v="0"/>
    <n v="55"/>
    <n v="7.5"/>
  </r>
  <r>
    <n v="262779486"/>
    <s v="BANGKOK MAERSK"/>
    <s v="Chittagong"/>
    <x v="0"/>
    <d v="2026-01-26T07:46:00"/>
    <d v="2026-01-26T08:00:00"/>
    <s v="MAERSK"/>
    <s v="APM"/>
    <s v="MSKU5406913"/>
    <n v="20"/>
    <x v="1"/>
    <x v="3"/>
    <d v="2026-01-28T08:00:00"/>
    <d v="2026-01-29T19:00:00"/>
    <m/>
    <x v="0"/>
    <m/>
    <x v="0"/>
    <x v="475"/>
    <d v="2026-01-29T18:45:00"/>
    <m/>
    <m/>
    <x v="4"/>
    <x v="0"/>
    <x v="1"/>
    <x v="0"/>
    <d v="2026-01-29T18:19:00"/>
    <x v="5"/>
    <n v="0"/>
    <x v="0"/>
    <d v="2026-01-28T08:00:00"/>
    <n v="82.549999999988358"/>
    <d v="1900-01-01T00:14:00"/>
    <n v="48.233333333395422"/>
    <s v="NO"/>
    <s v="NO"/>
    <x v="1"/>
    <d v="1899-12-31T11:00:00"/>
    <n v="34.999999999883585"/>
    <d v="1899-12-31T10:19:00"/>
    <x v="1"/>
    <s v="NO"/>
    <d v="1900-01-02T11:14:00"/>
    <n v="83.233333333279006"/>
    <d v="1899-12-30T00:00:00"/>
    <n v="0"/>
    <x v="0"/>
    <x v="0"/>
    <d v="1900-01-02T10:33:00"/>
    <n v="82.549999999988358"/>
    <d v="1899-12-30T00:00:00"/>
    <n v="0"/>
    <x v="0"/>
    <n v="0"/>
    <d v="1899-12-30T00:00:00"/>
    <x v="0"/>
    <n v="55"/>
    <n v="7.5"/>
  </r>
  <r>
    <n v="262073911"/>
    <s v="BANGKOK MAERSK"/>
    <s v="Qingdao"/>
    <x v="0"/>
    <d v="2026-01-26T07:46:00"/>
    <d v="2026-01-26T08:00:00"/>
    <s v="MAERSK"/>
    <s v="APM"/>
    <s v="MRSU7772609"/>
    <s v="40HC"/>
    <x v="0"/>
    <x v="0"/>
    <d v="2026-01-28T08:00:00"/>
    <d v="2026-01-30T06:00:00"/>
    <m/>
    <x v="0"/>
    <s v="TRANSPORTISTA (LM)"/>
    <x v="0"/>
    <x v="476"/>
    <d v="2026-01-30T08:00:00"/>
    <m/>
    <m/>
    <x v="4"/>
    <x v="0"/>
    <x v="0"/>
    <x v="0"/>
    <d v="2026-01-30T07:30:00"/>
    <x v="0"/>
    <n v="0"/>
    <x v="0"/>
    <d v="2026-01-28T08:00:00"/>
    <n v="95.733333333337214"/>
    <d v="1900-01-01T00:14:00"/>
    <n v="48.233333333395422"/>
    <s v="NO"/>
    <s v="NO"/>
    <x v="1"/>
    <d v="1899-12-31T22:00:00"/>
    <n v="45.999999999941792"/>
    <d v="1899-12-31T23:30:00"/>
    <x v="1"/>
    <s v="NO"/>
    <d v="1900-01-02T22:14:00"/>
    <n v="94.233333333337214"/>
    <d v="1899-12-30T01:30:00"/>
    <n v="1.5"/>
    <x v="1"/>
    <x v="1"/>
    <d v="1900-01-02T23:44:00"/>
    <n v="95.733333333337214"/>
    <d v="1899-12-30T00:00:00"/>
    <n v="0"/>
    <x v="0"/>
    <n v="0"/>
    <d v="1899-12-30T00:00:00"/>
    <x v="0"/>
    <n v="55"/>
    <n v="7.5"/>
  </r>
  <r>
    <n v="262845535"/>
    <s v="ASTRID MAERSK"/>
    <s v="Karachi-Muhammad Bin Qasim"/>
    <x v="0"/>
    <d v="2026-01-21T19:10:00"/>
    <d v="2026-01-21T20:00:00"/>
    <s v="MAERSK"/>
    <s v="APM"/>
    <s v="MSKU4657410"/>
    <s v="45HC"/>
    <x v="0"/>
    <x v="3"/>
    <d v="2026-01-23T20:00:00"/>
    <d v="2026-01-30T07:00:00"/>
    <m/>
    <x v="2"/>
    <m/>
    <x v="6"/>
    <x v="477"/>
    <d v="2026-01-30T08:05:00"/>
    <m/>
    <m/>
    <x v="4"/>
    <x v="0"/>
    <x v="1"/>
    <x v="0"/>
    <d v="2026-01-30T07:29:00"/>
    <x v="0"/>
    <n v="0"/>
    <x v="0"/>
    <d v="2026-01-23T20:00:00"/>
    <n v="204.31666666665114"/>
    <d v="1900-01-01T00:50:00"/>
    <n v="48.833333333430346"/>
    <s v="NO"/>
    <s v="NO"/>
    <x v="1"/>
    <d v="1900-01-05T11:00:00"/>
    <n v="154.99999999988358"/>
    <d v="1900-01-05T11:29:00"/>
    <x v="0"/>
    <s v="NO"/>
    <d v="1900-01-07T11:50:00"/>
    <n v="203.83333333331393"/>
    <d v="1899-12-30T00:29:00"/>
    <n v="0.48333333333721384"/>
    <x v="0"/>
    <x v="0"/>
    <d v="1900-01-07T12:19:00"/>
    <n v="204.31666666665114"/>
    <d v="1899-12-30T00:00:00"/>
    <n v="0"/>
    <x v="0"/>
    <n v="0"/>
    <d v="1899-12-30T00:00:00"/>
    <x v="0"/>
    <n v="55"/>
    <n v="7.5"/>
  </r>
  <r>
    <n v="262419247"/>
    <s v="ASTRID MAERSK"/>
    <s v="Karachi-Muhammad Bin Qasim"/>
    <x v="0"/>
    <d v="2026-01-21T19:10:00"/>
    <d v="2026-01-21T20:00:00"/>
    <s v="MAERSK"/>
    <s v="APM"/>
    <s v="MSKU1737132"/>
    <s v="40HC"/>
    <x v="0"/>
    <x v="3"/>
    <d v="2026-01-23T20:00:00"/>
    <d v="2026-01-30T07:00:00"/>
    <m/>
    <x v="2"/>
    <s v="TRANSPORTISTA (LM)"/>
    <x v="6"/>
    <x v="478"/>
    <d v="2026-01-30T08:10:00"/>
    <m/>
    <m/>
    <x v="4"/>
    <x v="0"/>
    <x v="1"/>
    <x v="0"/>
    <d v="2026-01-30T07:54:00"/>
    <x v="0"/>
    <n v="0"/>
    <x v="0"/>
    <d v="2026-01-23T20:00:00"/>
    <n v="204.73333333345363"/>
    <d v="1900-01-01T00:50:00"/>
    <n v="48.833333333430346"/>
    <s v="NO"/>
    <s v="NO"/>
    <x v="1"/>
    <d v="1900-01-05T11:00:00"/>
    <n v="154.99999999988358"/>
    <d v="1900-01-05T11:54:00"/>
    <x v="0"/>
    <s v="NO"/>
    <d v="1900-01-07T11:50:00"/>
    <n v="203.83333333331393"/>
    <d v="1899-12-30T00:54:00"/>
    <n v="0.90000000013969839"/>
    <x v="1"/>
    <x v="0"/>
    <d v="1900-01-07T12:44:00"/>
    <n v="204.73333333345363"/>
    <d v="1899-12-30T00:00:00"/>
    <n v="0"/>
    <x v="0"/>
    <n v="0"/>
    <d v="1899-12-30T00:00:00"/>
    <x v="0"/>
    <n v="55"/>
    <n v="7.5"/>
  </r>
  <r>
    <n v="262082261"/>
    <s v="BANGKOK MAERSK"/>
    <s v="Qingdao"/>
    <x v="0"/>
    <d v="2026-01-26T07:46:00"/>
    <d v="2026-01-26T08:00:00"/>
    <s v="MAERSK"/>
    <s v="APM"/>
    <s v="CAAU9378496"/>
    <s v="40HC"/>
    <x v="1"/>
    <x v="0"/>
    <d v="2026-01-28T08:00:00"/>
    <d v="2026-01-30T08:00:00"/>
    <m/>
    <x v="2"/>
    <s v="TRANSPORTISTA (LM)"/>
    <x v="11"/>
    <x v="479"/>
    <d v="2026-01-30T12:00:00"/>
    <m/>
    <m/>
    <x v="4"/>
    <x v="0"/>
    <x v="0"/>
    <x v="0"/>
    <d v="2026-01-30T11:30:00"/>
    <x v="0"/>
    <n v="0"/>
    <x v="0"/>
    <d v="2026-01-28T08:00:00"/>
    <n v="99.733333333279006"/>
    <d v="1900-01-01T00:14:00"/>
    <n v="48.233333333395422"/>
    <s v="NO"/>
    <s v="NO"/>
    <x v="1"/>
    <d v="1900-01-01T00:00:00"/>
    <n v="48"/>
    <d v="1900-01-01T03:30:00"/>
    <x v="3"/>
    <s v="NO"/>
    <d v="1900-01-03T00:14:00"/>
    <n v="96.233333333395422"/>
    <d v="1899-12-30T03:30:00"/>
    <n v="3.4999999998835847"/>
    <x v="1"/>
    <x v="1"/>
    <d v="1900-01-03T03:44:00"/>
    <n v="99.733333333279006"/>
    <d v="1899-12-30T00:00:00"/>
    <n v="0"/>
    <x v="0"/>
    <n v="0"/>
    <d v="1899-12-30T00:00:00"/>
    <x v="0"/>
    <n v="55"/>
    <n v="7.5"/>
  </r>
  <r>
    <n v="262492592"/>
    <s v="BANGKOK MAERSK"/>
    <s v="Ningbo"/>
    <x v="0"/>
    <d v="2026-01-26T07:46:00"/>
    <d v="2026-01-26T08:00:00"/>
    <s v="MAERSK"/>
    <s v="APM"/>
    <s v="MRSU8133747"/>
    <s v="40HC"/>
    <x v="0"/>
    <x v="0"/>
    <d v="2026-01-28T08:00:00"/>
    <d v="2026-01-30T08:00:00"/>
    <m/>
    <x v="0"/>
    <s v="TRANSPORTISTA (LM)"/>
    <x v="0"/>
    <x v="480"/>
    <d v="2026-01-30T09:10:00"/>
    <m/>
    <m/>
    <x v="4"/>
    <x v="0"/>
    <x v="0"/>
    <x v="0"/>
    <d v="2026-01-30T08:40:00"/>
    <x v="0"/>
    <n v="0"/>
    <x v="0"/>
    <d v="2026-01-28T08:00:00"/>
    <n v="96.899999999965075"/>
    <d v="1900-01-01T00:14:00"/>
    <n v="48.233333333395422"/>
    <s v="NO"/>
    <s v="NO"/>
    <x v="1"/>
    <d v="1900-01-01T00:00:00"/>
    <n v="48"/>
    <d v="1900-01-01T00:40:00"/>
    <x v="3"/>
    <s v="NO"/>
    <d v="1900-01-03T00:14:00"/>
    <n v="96.233333333395422"/>
    <d v="1899-12-30T00:40:00"/>
    <n v="0.6666666665696539"/>
    <x v="1"/>
    <x v="0"/>
    <d v="1900-01-03T00:54:00"/>
    <n v="96.899999999965075"/>
    <d v="1899-12-30T00:00:00"/>
    <n v="0"/>
    <x v="0"/>
    <n v="0"/>
    <d v="1899-12-30T00:00:00"/>
    <x v="0"/>
    <n v="55"/>
    <n v="7.5"/>
  </r>
  <r>
    <n v="262073911"/>
    <s v="BANGKOK MAERSK"/>
    <s v="Qingdao"/>
    <x v="0"/>
    <d v="2026-01-26T07:46:00"/>
    <d v="2026-01-26T08:00:00"/>
    <s v="MAERSK"/>
    <s v="APM"/>
    <s v="MRSU8906955"/>
    <s v="40HC"/>
    <x v="0"/>
    <x v="0"/>
    <d v="2026-01-28T08:00:00"/>
    <d v="2026-01-30T08:00:00"/>
    <m/>
    <x v="0"/>
    <s v="TRANSPORTISTA (LM)"/>
    <x v="0"/>
    <x v="481"/>
    <d v="2026-01-30T11:35:00"/>
    <m/>
    <m/>
    <x v="4"/>
    <x v="0"/>
    <x v="0"/>
    <x v="0"/>
    <d v="2026-01-30T11:05:00"/>
    <x v="0"/>
    <n v="0"/>
    <x v="0"/>
    <d v="2026-01-28T08:00:00"/>
    <n v="99.316666666651145"/>
    <d v="1900-01-01T00:14:00"/>
    <n v="48.233333333395422"/>
    <s v="NO"/>
    <s v="NO"/>
    <x v="1"/>
    <d v="1900-01-01T00:00:00"/>
    <n v="48"/>
    <d v="1900-01-01T03:05:00"/>
    <x v="3"/>
    <s v="NO"/>
    <d v="1900-01-03T00:14:00"/>
    <n v="96.233333333395422"/>
    <d v="1899-12-30T03:05:00"/>
    <n v="3.0833333332557231"/>
    <x v="1"/>
    <x v="1"/>
    <d v="1900-01-03T03:19:00"/>
    <n v="99.316666666651145"/>
    <d v="1899-12-30T00:00:00"/>
    <n v="0"/>
    <x v="0"/>
    <n v="0"/>
    <d v="1899-12-30T00:00:00"/>
    <x v="0"/>
    <n v="55"/>
    <n v="7.5"/>
  </r>
  <r>
    <n v="262082261"/>
    <s v="BANGKOK MAERSK"/>
    <s v="Qingdao"/>
    <x v="0"/>
    <d v="2026-01-26T07:46:00"/>
    <d v="2026-01-26T08:00:00"/>
    <s v="MAERSK"/>
    <s v="APM"/>
    <s v="MRSU7429816"/>
    <s v="40HC"/>
    <x v="0"/>
    <x v="0"/>
    <d v="2026-01-30T10:00:00"/>
    <d v="2026-01-30T10:00:00"/>
    <m/>
    <x v="0"/>
    <s v="TRANSPORTISTA (LM)"/>
    <x v="0"/>
    <x v="482"/>
    <d v="2026-01-30T12:40:00"/>
    <m/>
    <m/>
    <x v="4"/>
    <x v="0"/>
    <x v="0"/>
    <x v="0"/>
    <d v="2026-01-30T12:10:00"/>
    <x v="0"/>
    <n v="0"/>
    <x v="0"/>
    <d v="2026-01-30T10:00:00"/>
    <n v="100.40000000002328"/>
    <d v="1900-01-03T02:14:00"/>
    <n v="98.233333333279006"/>
    <s v="NO"/>
    <s v="NO"/>
    <x v="0"/>
    <d v="1899-12-30T00:00:00"/>
    <n v="0"/>
    <d v="1899-12-30T02:10:00"/>
    <x v="2"/>
    <s v="SI"/>
    <d v="1900-01-03T02:14:00"/>
    <n v="98.233333333279006"/>
    <d v="1899-12-30T02:10:00"/>
    <n v="2.1666666667442769"/>
    <x v="1"/>
    <x v="1"/>
    <d v="1900-01-03T04:24:00"/>
    <n v="100.40000000002328"/>
    <d v="1899-12-30T00:00:00"/>
    <n v="0"/>
    <x v="0"/>
    <n v="0"/>
    <d v="1899-12-30T00:00:00"/>
    <x v="0"/>
    <n v="55"/>
    <n v="7.5"/>
  </r>
  <r>
    <n v="262492591"/>
    <s v="BANGKOK MAERSK"/>
    <s v="Ningbo"/>
    <x v="0"/>
    <d v="2026-01-26T07:46:00"/>
    <d v="2026-01-26T08:00:00"/>
    <s v="MAERSK"/>
    <s v="APM"/>
    <s v="MSKU4668185"/>
    <s v="45HC"/>
    <x v="0"/>
    <x v="0"/>
    <d v="2026-01-30T10:00:00"/>
    <d v="2026-01-30T10:00:00"/>
    <m/>
    <x v="0"/>
    <s v="TRANSPORTISTA (LM)"/>
    <x v="0"/>
    <x v="483"/>
    <d v="2026-01-30T15:15:00"/>
    <m/>
    <m/>
    <x v="4"/>
    <x v="0"/>
    <x v="0"/>
    <x v="0"/>
    <d v="2026-01-30T14:45:00"/>
    <x v="0"/>
    <n v="0"/>
    <x v="0"/>
    <d v="2026-01-30T10:00:00"/>
    <n v="102.9833333332208"/>
    <d v="1900-01-03T02:14:00"/>
    <n v="98.233333333279006"/>
    <s v="NO"/>
    <s v="NO"/>
    <x v="0"/>
    <d v="1899-12-30T00:00:00"/>
    <n v="0"/>
    <d v="1899-12-30T04:45:00"/>
    <x v="2"/>
    <s v="SI"/>
    <d v="1900-01-03T02:14:00"/>
    <n v="98.233333333279006"/>
    <d v="1899-12-30T04:45:00"/>
    <n v="4.7499999999417923"/>
    <x v="1"/>
    <x v="1"/>
    <d v="1900-01-03T06:59:00"/>
    <n v="102.9833333332208"/>
    <d v="1899-12-30T00:00:00"/>
    <n v="0"/>
    <x v="0"/>
    <n v="0"/>
    <d v="1899-12-30T00:00:00"/>
    <x v="0"/>
    <n v="55"/>
    <n v="7.5"/>
  </r>
  <r>
    <n v="262492592"/>
    <s v="BANGKOK MAERSK"/>
    <s v="Ningbo"/>
    <x v="0"/>
    <d v="2026-01-26T07:46:00"/>
    <d v="2026-01-26T08:00:00"/>
    <s v="MAERSK"/>
    <s v="APM"/>
    <s v="MRSU5762704"/>
    <s v="40HC"/>
    <x v="0"/>
    <x v="0"/>
    <d v="2026-01-30T10:00:00"/>
    <d v="2026-01-30T10:00:00"/>
    <m/>
    <x v="0"/>
    <s v="TRANSPORTISTA (LM)"/>
    <x v="0"/>
    <x v="484"/>
    <d v="2026-01-30T14:10:00"/>
    <m/>
    <m/>
    <x v="4"/>
    <x v="0"/>
    <x v="0"/>
    <x v="0"/>
    <d v="2026-01-30T13:40:00"/>
    <x v="0"/>
    <n v="0"/>
    <x v="0"/>
    <d v="2026-01-30T10:00:00"/>
    <n v="101.90000000002328"/>
    <d v="1900-01-03T02:14:00"/>
    <n v="98.233333333279006"/>
    <s v="NO"/>
    <s v="NO"/>
    <x v="0"/>
    <d v="1899-12-30T00:00:00"/>
    <n v="0"/>
    <d v="1899-12-30T03:40:00"/>
    <x v="2"/>
    <s v="SI"/>
    <d v="1900-01-03T02:14:00"/>
    <n v="98.233333333279006"/>
    <d v="1899-12-30T03:40:00"/>
    <n v="3.6666666667442769"/>
    <x v="1"/>
    <x v="1"/>
    <d v="1900-01-03T05:54:00"/>
    <n v="101.90000000002328"/>
    <d v="1899-12-30T00:00:00"/>
    <n v="0"/>
    <x v="0"/>
    <n v="0"/>
    <d v="1899-12-30T00:00:00"/>
    <x v="0"/>
    <n v="55"/>
    <n v="7.5"/>
  </r>
  <r>
    <n v="262073911"/>
    <s v="BANGKOK MAERSK"/>
    <s v="Qingdao"/>
    <x v="0"/>
    <d v="2026-01-26T07:46:00"/>
    <d v="2026-01-26T08:00:00"/>
    <s v="MAERSK"/>
    <s v="APM"/>
    <s v="MSKU3537236"/>
    <n v="20"/>
    <x v="0"/>
    <x v="0"/>
    <d v="2026-01-30T10:00:00"/>
    <d v="2026-01-30T10:00:00"/>
    <m/>
    <x v="0"/>
    <s v="TRANSPORTISTA (LM)"/>
    <x v="0"/>
    <x v="485"/>
    <d v="2026-01-30T16:00:00"/>
    <m/>
    <m/>
    <x v="4"/>
    <x v="0"/>
    <x v="0"/>
    <x v="0"/>
    <d v="2026-01-30T15:30:00"/>
    <x v="0"/>
    <n v="0"/>
    <x v="0"/>
    <d v="2026-01-30T10:00:00"/>
    <n v="103.7333333332208"/>
    <d v="1900-01-03T02:14:00"/>
    <n v="98.233333333279006"/>
    <s v="NO"/>
    <s v="NO"/>
    <x v="0"/>
    <d v="1899-12-30T00:00:00"/>
    <n v="0"/>
    <d v="1899-12-30T05:30:00"/>
    <x v="2"/>
    <s v="SI"/>
    <d v="1900-01-03T02:14:00"/>
    <n v="98.233333333279006"/>
    <d v="1899-12-30T05:30:00"/>
    <n v="5.4999999999417923"/>
    <x v="1"/>
    <x v="1"/>
    <d v="1900-01-03T07:44:00"/>
    <n v="103.7333333332208"/>
    <d v="1899-12-30T00:00:00"/>
    <n v="0"/>
    <x v="0"/>
    <n v="0"/>
    <d v="1899-12-30T00:00:00"/>
    <x v="0"/>
    <n v="55"/>
    <n v="7.5"/>
  </r>
  <r>
    <n v="262779486"/>
    <s v="BANGKOK MAERSK"/>
    <s v="Chittagong"/>
    <x v="0"/>
    <d v="2026-01-26T07:46:00"/>
    <d v="2026-01-26T08:00:00"/>
    <s v="MAERSK"/>
    <s v="APM"/>
    <s v="HASU4547142"/>
    <s v="40HC"/>
    <x v="1"/>
    <x v="3"/>
    <d v="2026-01-30T10:00:00"/>
    <d v="2026-01-30T10:00:00"/>
    <m/>
    <x v="0"/>
    <m/>
    <x v="0"/>
    <x v="486"/>
    <d v="2026-01-30T10:30:00"/>
    <m/>
    <m/>
    <x v="4"/>
    <x v="0"/>
    <x v="1"/>
    <x v="0"/>
    <d v="2026-01-30T10:02:00"/>
    <x v="0"/>
    <n v="0"/>
    <x v="0"/>
    <d v="2026-01-30T10:00:00"/>
    <n v="98.266666666720994"/>
    <d v="1900-01-03T02:14:00"/>
    <n v="98.233333333279006"/>
    <s v="NO"/>
    <s v="NO"/>
    <x v="0"/>
    <d v="1899-12-30T00:00:00"/>
    <n v="0"/>
    <d v="1899-12-30T00:02:00"/>
    <x v="2"/>
    <s v="SI"/>
    <d v="1900-01-03T02:14:00"/>
    <n v="98.233333333279006"/>
    <d v="1899-12-30T00:02:00"/>
    <n v="3.3333333441987634E-2"/>
    <x v="0"/>
    <x v="0"/>
    <d v="1900-01-03T02:16:00"/>
    <n v="98.266666666720994"/>
    <d v="1899-12-30T00:00:00"/>
    <n v="0"/>
    <x v="0"/>
    <n v="0"/>
    <d v="1899-12-30T00:00:00"/>
    <x v="0"/>
    <n v="55"/>
    <n v="7.5"/>
  </r>
  <r>
    <n v="263187382"/>
    <s v="ASTRID MAERSK"/>
    <s v="Karachi-Muhammad Bin Qasim"/>
    <x v="0"/>
    <d v="2026-01-21T19:10:00"/>
    <d v="2026-01-21T20:00:00"/>
    <s v="MAERSK"/>
    <s v="APM"/>
    <s v="MSKU0454992"/>
    <s v="40HC"/>
    <x v="0"/>
    <x v="3"/>
    <d v="2026-01-23T20:00:00"/>
    <d v="2026-01-30T14:00:00"/>
    <m/>
    <x v="2"/>
    <s v="TRANSPORTISTA (LM)"/>
    <x v="6"/>
    <x v="487"/>
    <d v="2026-01-30T15:30:00"/>
    <m/>
    <m/>
    <x v="4"/>
    <x v="0"/>
    <x v="1"/>
    <x v="0"/>
    <d v="2026-01-30T15:00:00"/>
    <x v="0"/>
    <n v="0"/>
    <x v="0"/>
    <d v="2026-01-23T20:00:00"/>
    <n v="211.83333333337214"/>
    <d v="1900-01-01T00:50:00"/>
    <n v="48.833333333430346"/>
    <s v="NO"/>
    <s v="NO"/>
    <x v="1"/>
    <d v="1900-01-05T18:00:00"/>
    <n v="162"/>
    <d v="1900-01-05T19:00:00"/>
    <x v="0"/>
    <s v="NO"/>
    <d v="1900-01-07T18:50:00"/>
    <n v="210.83333333343035"/>
    <d v="1899-12-30T01:00:00"/>
    <n v="0.99999999994179234"/>
    <x v="1"/>
    <x v="0"/>
    <d v="1900-01-07T19:50:00"/>
    <n v="211.83333333337214"/>
    <d v="1899-12-30T00:00:00"/>
    <n v="0"/>
    <x v="0"/>
    <n v="0"/>
    <d v="1899-12-30T00:00:00"/>
    <x v="0"/>
    <n v="55"/>
    <n v="7.5"/>
  </r>
  <r>
    <n v="262419300"/>
    <s v="ASTRID MAERSK"/>
    <s v="Karachi-Muhammad Bin Qasim"/>
    <x v="0"/>
    <d v="2026-01-21T19:10:00"/>
    <d v="2026-01-21T20:00:00"/>
    <s v="MAERSK"/>
    <s v="APM"/>
    <s v="MSKU0802613"/>
    <s v="40HC"/>
    <x v="0"/>
    <x v="3"/>
    <d v="2026-01-23T20:00:00"/>
    <d v="2026-01-30T14:00:00"/>
    <m/>
    <x v="2"/>
    <m/>
    <x v="6"/>
    <x v="488"/>
    <d v="2026-01-30T12:40:00"/>
    <m/>
    <m/>
    <x v="4"/>
    <x v="0"/>
    <x v="1"/>
    <x v="0"/>
    <d v="2026-01-30T12:11:00"/>
    <x v="0"/>
    <n v="0"/>
    <x v="0"/>
    <d v="2026-01-23T20:00:00"/>
    <n v="209.0166666667792"/>
    <d v="1900-01-01T00:50:00"/>
    <n v="48.833333333430346"/>
    <s v="NO"/>
    <s v="NO"/>
    <x v="1"/>
    <d v="1900-01-05T18:00:00"/>
    <n v="162"/>
    <d v="1900-01-05T16:11:00"/>
    <x v="0"/>
    <s v="NO"/>
    <d v="1900-01-07T18:50:00"/>
    <n v="210.83333333343035"/>
    <d v="1899-12-30T00:00:00"/>
    <n v="0"/>
    <x v="0"/>
    <x v="0"/>
    <d v="1900-01-07T17:01:00"/>
    <n v="209.0166666667792"/>
    <d v="1899-12-30T00:00:00"/>
    <n v="0"/>
    <x v="0"/>
    <n v="0"/>
    <d v="1899-12-30T00:00:00"/>
    <x v="0"/>
    <n v="55"/>
    <n v="7.5"/>
  </r>
  <r>
    <s v="HLCUBO12512APEA3"/>
    <s v="MAERSK CLEVELAND"/>
    <s v="Mundra"/>
    <x v="0"/>
    <d v="2026-01-29T02:11:00"/>
    <d v="2026-01-29T02:00:00"/>
    <s v="HAPAG LLOYD"/>
    <s v="APM"/>
    <s v="BSIU9864670"/>
    <s v="40HC"/>
    <x v="1"/>
    <x v="0"/>
    <d v="2026-01-30T12:00:00"/>
    <d v="2026-01-30T14:00:00"/>
    <m/>
    <x v="0"/>
    <s v="TRANSPORTISTA (LM)"/>
    <x v="0"/>
    <x v="489"/>
    <d v="2026-01-30T20:00:00"/>
    <m/>
    <m/>
    <x v="4"/>
    <x v="0"/>
    <x v="0"/>
    <x v="0"/>
    <d v="2026-01-30T19:30:00"/>
    <x v="0"/>
    <n v="0.18333333323244005"/>
    <x v="0"/>
    <d v="2026-01-30T12:00:00"/>
    <n v="41.316666666709352"/>
    <d v="1899-12-31T09:49:00"/>
    <n v="33.816666666709352"/>
    <s v="SI"/>
    <s v="YES"/>
    <x v="1"/>
    <d v="1899-12-30T02:00:00"/>
    <n v="2.0000000000582077"/>
    <d v="1899-12-30T07:30:00"/>
    <x v="2"/>
    <s v="SI"/>
    <d v="1899-12-31T11:49:00"/>
    <n v="35.81666666676756"/>
    <d v="1899-12-30T05:30:00"/>
    <n v="5.4999999999417923"/>
    <x v="1"/>
    <x v="1"/>
    <d v="1899-12-31T17:19:00"/>
    <n v="41.316666666709352"/>
    <d v="1899-12-30T00:00:00"/>
    <n v="0"/>
    <x v="1"/>
    <n v="0"/>
    <d v="1899-12-30T00:00:00"/>
    <x v="0"/>
    <n v="55"/>
    <n v="7.5"/>
  </r>
  <r>
    <n v="262939782"/>
    <s v="MAERSK CLEVELAND"/>
    <s v="Karachi-Muhammad Bin Qasim"/>
    <x v="0"/>
    <d v="2026-01-29T02:11:00"/>
    <d v="2026-01-29T02:00:00"/>
    <s v="MAERSK"/>
    <s v="APM"/>
    <s v="HASU4583068"/>
    <s v="40HC"/>
    <x v="1"/>
    <x v="1"/>
    <d v="2026-01-30T14:00:00"/>
    <d v="2026-01-30T14:00:00"/>
    <m/>
    <x v="0"/>
    <m/>
    <x v="0"/>
    <x v="490"/>
    <d v="2026-01-30T12:35:00"/>
    <m/>
    <m/>
    <x v="4"/>
    <x v="0"/>
    <x v="1"/>
    <x v="0"/>
    <d v="2026-01-30T11:54:00"/>
    <x v="0"/>
    <n v="0.18333333323244005"/>
    <x v="0"/>
    <d v="2026-01-30T14:00:00"/>
    <n v="33.716666666732635"/>
    <d v="1899-12-31T11:49:00"/>
    <n v="35.81666666676756"/>
    <s v="SI"/>
    <s v="YES"/>
    <x v="1"/>
    <d v="1899-12-30T00:00:00"/>
    <n v="0"/>
    <d v="1899-12-30T00:00:00"/>
    <x v="2"/>
    <s v="SI"/>
    <d v="1899-12-31T11:49:00"/>
    <n v="35.81666666676756"/>
    <d v="1899-12-30T00:00:00"/>
    <n v="0"/>
    <x v="0"/>
    <x v="0"/>
    <d v="1899-12-31T09:43:00"/>
    <n v="33.716666666732635"/>
    <d v="1899-12-30T00:00:00"/>
    <n v="0"/>
    <x v="1"/>
    <n v="0"/>
    <d v="1899-12-30T00:00:00"/>
    <x v="3"/>
    <n v="55"/>
    <n v="7.5"/>
  </r>
  <r>
    <n v="263146729"/>
    <s v="MAERSK CLEVELAND"/>
    <s v="Karachi-Muhammad Bin Qasim"/>
    <x v="0"/>
    <d v="2026-01-29T02:11:00"/>
    <d v="2026-01-29T02:00:00"/>
    <s v="MAERSK"/>
    <s v="APM"/>
    <s v="MRKU2812898"/>
    <s v="40HC"/>
    <x v="1"/>
    <x v="1"/>
    <d v="2026-01-30T14:00:00"/>
    <d v="2026-01-30T14:00:00"/>
    <m/>
    <x v="0"/>
    <m/>
    <x v="0"/>
    <x v="491"/>
    <d v="2026-01-30T13:15:00"/>
    <m/>
    <m/>
    <x v="4"/>
    <x v="0"/>
    <x v="1"/>
    <x v="0"/>
    <d v="2026-01-30T13:09:00"/>
    <x v="0"/>
    <n v="0.18333333323244005"/>
    <x v="0"/>
    <d v="2026-01-30T14:00:00"/>
    <n v="34.966666666790843"/>
    <d v="1899-12-31T11:49:00"/>
    <n v="35.81666666676756"/>
    <s v="SI"/>
    <s v="YES"/>
    <x v="1"/>
    <d v="1899-12-30T00:00:00"/>
    <n v="0"/>
    <d v="1899-12-30T00:00:00"/>
    <x v="2"/>
    <s v="SI"/>
    <d v="1899-12-31T11:49:00"/>
    <n v="35.81666666676756"/>
    <d v="1899-12-30T00:00:00"/>
    <n v="0"/>
    <x v="0"/>
    <x v="0"/>
    <d v="1899-12-31T10:58:00"/>
    <n v="34.966666666790843"/>
    <d v="1899-12-30T00:00:00"/>
    <n v="0"/>
    <x v="1"/>
    <n v="0"/>
    <d v="1899-12-30T00:00:00"/>
    <x v="3"/>
    <n v="55"/>
    <n v="7.5"/>
  </r>
  <r>
    <n v="262939569"/>
    <s v="MAERSK CLEVELAND"/>
    <s v="Karachi-Muhammad Bin Qasim"/>
    <x v="0"/>
    <d v="2026-01-29T02:11:00"/>
    <d v="2026-01-29T02:00:00"/>
    <s v="MAERSK"/>
    <s v="APM"/>
    <s v="MRSU3008207"/>
    <s v="40HC"/>
    <x v="1"/>
    <x v="1"/>
    <d v="2026-01-30T14:00:00"/>
    <d v="2026-01-30T15:00:00"/>
    <m/>
    <x v="0"/>
    <s v="TRANSPORTISTA (LM)"/>
    <x v="0"/>
    <x v="492"/>
    <d v="2026-01-30T16:00:00"/>
    <m/>
    <m/>
    <x v="4"/>
    <x v="0"/>
    <x v="1"/>
    <x v="0"/>
    <d v="2026-01-30T15:32:00"/>
    <x v="0"/>
    <n v="0.18333333323244005"/>
    <x v="0"/>
    <d v="2026-01-30T14:00:00"/>
    <n v="37.350000000034925"/>
    <d v="1899-12-31T11:49:00"/>
    <n v="35.81666666676756"/>
    <s v="SI"/>
    <s v="YES"/>
    <x v="1"/>
    <d v="1899-12-30T01:00:00"/>
    <n v="0.99999999994179234"/>
    <d v="1899-12-30T01:32:00"/>
    <x v="2"/>
    <s v="SI"/>
    <d v="1899-12-31T12:49:00"/>
    <n v="36.816666666709352"/>
    <d v="1899-12-30T00:32:00"/>
    <n v="0.53333333332557231"/>
    <x v="1"/>
    <x v="0"/>
    <d v="1899-12-31T13:21:00"/>
    <n v="37.350000000034925"/>
    <d v="1899-12-30T00:00:00"/>
    <n v="0"/>
    <x v="1"/>
    <n v="0"/>
    <d v="1899-12-30T00:00:00"/>
    <x v="3"/>
    <n v="55"/>
    <n v="7.5"/>
  </r>
  <r>
    <n v="262608259"/>
    <s v="MAERSK CLEVELAND"/>
    <s v="Karachi-Muhammad Bin Qasim"/>
    <x v="0"/>
    <d v="2026-01-29T02:11:00"/>
    <d v="2026-01-29T02:00:00"/>
    <s v="MAERSK"/>
    <s v="APM"/>
    <s v="MRKU2576133"/>
    <s v="40HC"/>
    <x v="1"/>
    <x v="1"/>
    <d v="2026-01-30T14:00:00"/>
    <d v="2026-01-30T16:00:00"/>
    <m/>
    <x v="0"/>
    <m/>
    <x v="0"/>
    <x v="492"/>
    <d v="2026-01-30T16:30:00"/>
    <m/>
    <m/>
    <x v="4"/>
    <x v="0"/>
    <x v="1"/>
    <x v="0"/>
    <d v="2026-01-30T15:32:00"/>
    <x v="0"/>
    <n v="0.18333333323244005"/>
    <x v="0"/>
    <d v="2026-01-30T14:00:00"/>
    <n v="37.350000000034925"/>
    <d v="1899-12-31T11:49:00"/>
    <n v="35.81666666676756"/>
    <s v="SI"/>
    <s v="YES"/>
    <x v="1"/>
    <d v="1899-12-30T02:00:00"/>
    <n v="1.9999999998835847"/>
    <d v="1899-12-30T01:32:00"/>
    <x v="2"/>
    <s v="SI"/>
    <d v="1899-12-31T13:49:00"/>
    <n v="37.816666666651145"/>
    <d v="1899-12-30T00:00:00"/>
    <n v="0"/>
    <x v="0"/>
    <x v="0"/>
    <d v="1899-12-31T13:21:00"/>
    <n v="37.350000000034925"/>
    <d v="1899-12-30T00:00:00"/>
    <n v="0"/>
    <x v="1"/>
    <n v="0"/>
    <d v="1899-12-30T00:00:00"/>
    <x v="3"/>
    <n v="55"/>
    <n v="7.5"/>
  </r>
  <r>
    <n v="262939569"/>
    <s v="MAERSK CLEVELAND"/>
    <s v="Karachi-Muhammad Bin Qasim"/>
    <x v="0"/>
    <d v="2026-01-29T02:11:00"/>
    <d v="2026-01-29T02:00:00"/>
    <s v="MAERSK"/>
    <s v="APM"/>
    <s v="MRSU6417894"/>
    <s v="40HC"/>
    <x v="1"/>
    <x v="1"/>
    <d v="2026-01-30T14:00:00"/>
    <d v="2026-01-30T16:00:00"/>
    <m/>
    <x v="0"/>
    <m/>
    <x v="0"/>
    <x v="492"/>
    <d v="2026-01-30T17:20:00"/>
    <m/>
    <m/>
    <x v="4"/>
    <x v="0"/>
    <x v="1"/>
    <x v="0"/>
    <d v="2026-01-30T15:32:00"/>
    <x v="0"/>
    <n v="0.18333333323244005"/>
    <x v="0"/>
    <d v="2026-01-30T14:00:00"/>
    <n v="37.350000000034925"/>
    <d v="1899-12-31T11:49:00"/>
    <n v="35.81666666676756"/>
    <s v="SI"/>
    <s v="YES"/>
    <x v="1"/>
    <d v="1899-12-30T02:00:00"/>
    <n v="1.9999999998835847"/>
    <d v="1899-12-30T01:32:00"/>
    <x v="2"/>
    <s v="SI"/>
    <d v="1899-12-31T13:49:00"/>
    <n v="37.816666666651145"/>
    <d v="1899-12-30T00:00:00"/>
    <n v="0"/>
    <x v="0"/>
    <x v="0"/>
    <d v="1899-12-31T13:21:00"/>
    <n v="37.350000000034925"/>
    <d v="1899-12-30T00:00:00"/>
    <n v="0"/>
    <x v="1"/>
    <n v="0"/>
    <d v="1899-12-30T00:00:00"/>
    <x v="3"/>
    <n v="55"/>
    <n v="7.5"/>
  </r>
  <r>
    <n v="263146729"/>
    <s v="MAERSK CLEVELAND"/>
    <s v="Karachi-Muhammad Bin Qasim"/>
    <x v="0"/>
    <d v="2026-01-29T02:11:00"/>
    <d v="2026-01-29T02:00:00"/>
    <s v="MAERSK"/>
    <s v="APM"/>
    <s v="MSKU8878195"/>
    <s v="40HC"/>
    <x v="1"/>
    <x v="1"/>
    <d v="2026-01-30T14:00:00"/>
    <d v="2026-01-30T17:00:00"/>
    <m/>
    <x v="0"/>
    <s v="TRANSPORTISTA (LM)"/>
    <x v="0"/>
    <x v="493"/>
    <d v="2026-01-30T18:30:00"/>
    <m/>
    <m/>
    <x v="4"/>
    <x v="0"/>
    <x v="1"/>
    <x v="0"/>
    <d v="2026-01-30T17:39:00"/>
    <x v="0"/>
    <n v="0.18333333323244005"/>
    <x v="0"/>
    <d v="2026-01-30T14:00:00"/>
    <n v="39.466666666790843"/>
    <d v="1899-12-31T11:49:00"/>
    <n v="35.81666666676756"/>
    <s v="SI"/>
    <s v="YES"/>
    <x v="1"/>
    <d v="1899-12-30T03:00:00"/>
    <n v="3"/>
    <d v="1899-12-30T03:39:00"/>
    <x v="2"/>
    <s v="SI"/>
    <d v="1899-12-31T14:49:00"/>
    <n v="38.81666666676756"/>
    <d v="1899-12-30T00:39:00"/>
    <n v="0.65000000002328306"/>
    <x v="1"/>
    <x v="0"/>
    <d v="1899-12-31T15:28:00"/>
    <n v="39.466666666790843"/>
    <d v="1899-12-30T00:00:00"/>
    <n v="0"/>
    <x v="1"/>
    <n v="0"/>
    <d v="1899-12-30T00:00:00"/>
    <x v="3"/>
    <n v="55"/>
    <n v="7.5"/>
  </r>
  <r>
    <n v="263188881"/>
    <s v="CAP SAN SOUNIO"/>
    <s v="Chittagong"/>
    <x v="1"/>
    <d v="2026-01-29T14:31:00"/>
    <d v="2026-01-30T02:00:00"/>
    <s v="MAERSK"/>
    <s v="APM"/>
    <s v="MRSU7828056"/>
    <s v="40HC"/>
    <x v="0"/>
    <x v="1"/>
    <d v="2026-01-31T08:00:00"/>
    <d v="2026-01-31T08:00:00"/>
    <m/>
    <x v="2"/>
    <m/>
    <x v="11"/>
    <x v="494"/>
    <d v="2026-01-31T08:20:00"/>
    <d v="2026-01-31T08:56:00"/>
    <d v="2026-01-31T08:55:00"/>
    <x v="4"/>
    <x v="0"/>
    <x v="1"/>
    <x v="0"/>
    <d v="2026-01-31T08:16:00"/>
    <x v="1"/>
    <n v="0"/>
    <x v="0"/>
    <d v="2026-01-31T08:00:00"/>
    <n v="41.750000000058208"/>
    <d v="1899-12-31T17:29:00"/>
    <n v="41.483333333395422"/>
    <s v="NO"/>
    <s v="YES"/>
    <x v="1"/>
    <d v="1899-12-30T00:00:00"/>
    <n v="0"/>
    <d v="1899-12-30T00:16:00"/>
    <x v="2"/>
    <s v="SI"/>
    <d v="1899-12-31T17:29:00"/>
    <n v="41.483333333395422"/>
    <d v="1899-12-30T00:16:00"/>
    <n v="0.26666666666278616"/>
    <x v="0"/>
    <x v="0"/>
    <d v="1899-12-31T17:45:00"/>
    <n v="41.750000000058208"/>
    <d v="1899-12-30T00:00:00"/>
    <n v="0"/>
    <x v="1"/>
    <n v="-6.9444443943211809E-4"/>
    <n v="-2.8935184976338253E-5"/>
    <x v="2"/>
    <n v="55"/>
    <n v="7.5"/>
  </r>
  <r>
    <n v="262806401"/>
    <s v="CAP SAN SOUNIO"/>
    <s v="Chittagong"/>
    <x v="1"/>
    <d v="2026-01-29T14:31:00"/>
    <d v="2026-01-30T02:00:00"/>
    <s v="MAERSK"/>
    <s v="APM"/>
    <s v="MRKU6151800"/>
    <s v="40HC"/>
    <x v="0"/>
    <x v="1"/>
    <d v="2026-01-31T08:00:00"/>
    <d v="2026-01-31T09:00:00"/>
    <m/>
    <x v="2"/>
    <m/>
    <x v="11"/>
    <x v="495"/>
    <d v="2026-01-31T09:30:00"/>
    <d v="2026-01-31T09:27:00"/>
    <d v="2026-01-31T10:10:00"/>
    <x v="4"/>
    <x v="0"/>
    <x v="1"/>
    <x v="0"/>
    <d v="2026-01-31T09:00:00"/>
    <x v="1"/>
    <n v="0"/>
    <x v="0"/>
    <d v="2026-01-31T08:00:00"/>
    <n v="42.483333333337214"/>
    <d v="1899-12-31T17:29:00"/>
    <n v="41.483333333395422"/>
    <s v="NO"/>
    <s v="YES"/>
    <x v="1"/>
    <d v="1899-12-30T01:00:00"/>
    <n v="0.99999999994179234"/>
    <d v="1899-12-30T01:00:00"/>
    <x v="2"/>
    <s v="SI"/>
    <d v="1899-12-31T18:29:00"/>
    <n v="42.483333333337214"/>
    <d v="1899-12-30T00:00:00"/>
    <n v="0"/>
    <x v="0"/>
    <x v="0"/>
    <d v="1899-12-31T18:29:00"/>
    <n v="42.483333333337214"/>
    <d v="1899-12-30T00:00:00"/>
    <n v="0"/>
    <x v="1"/>
    <n v="2.9861111106583849E-2"/>
    <d v="1899-12-30T00:01:47"/>
    <x v="1"/>
    <n v="55"/>
    <n v="7.5"/>
  </r>
  <r>
    <n v="263197063"/>
    <s v="CAP SAN SOUNIO"/>
    <s v="Chittagong"/>
    <x v="1"/>
    <d v="2026-01-29T14:31:00"/>
    <d v="2026-01-30T02:00:00"/>
    <s v="MAERSK"/>
    <s v="APM"/>
    <s v="GAOU7768199"/>
    <s v="40HC"/>
    <x v="0"/>
    <x v="1"/>
    <d v="2026-01-31T08:00:00"/>
    <d v="2026-01-31T10:00:00"/>
    <m/>
    <x v="2"/>
    <m/>
    <x v="11"/>
    <x v="496"/>
    <d v="2026-01-31T12:45:00"/>
    <d v="2026-01-31T10:33:00"/>
    <d v="2026-01-31T13:20:00"/>
    <x v="4"/>
    <x v="0"/>
    <x v="1"/>
    <x v="0"/>
    <d v="2026-01-31T09:51:00"/>
    <x v="1"/>
    <n v="0"/>
    <x v="0"/>
    <d v="2026-01-31T08:00:00"/>
    <n v="43.333333333313931"/>
    <d v="1899-12-31T17:29:00"/>
    <n v="41.483333333395422"/>
    <s v="NO"/>
    <s v="YES"/>
    <x v="1"/>
    <d v="1899-12-30T02:00:00"/>
    <n v="1.9999999998835847"/>
    <d v="1899-12-30T01:51:00"/>
    <x v="2"/>
    <s v="SI"/>
    <d v="1899-12-31T19:29:00"/>
    <n v="43.483333333279006"/>
    <d v="1899-12-30T00:00:00"/>
    <n v="0"/>
    <x v="0"/>
    <x v="0"/>
    <d v="1899-12-31T19:20:00"/>
    <n v="43.333333333313931"/>
    <d v="1899-12-30T00:00:00"/>
    <n v="0"/>
    <x v="1"/>
    <n v="0.11597222222189885"/>
    <d v="1899-12-30T00:06:57"/>
    <x v="1"/>
    <n v="55"/>
    <n v="7.5"/>
  </r>
  <r>
    <n v="263188790"/>
    <s v="CAP SAN SOUNIO"/>
    <s v="Chittagong"/>
    <x v="1"/>
    <d v="2026-01-29T14:31:00"/>
    <d v="2026-01-30T02:00:00"/>
    <s v="MAERSK"/>
    <s v="APM"/>
    <s v="GCXU6371974"/>
    <s v="40HC"/>
    <x v="0"/>
    <x v="1"/>
    <d v="2026-01-31T08:00:00"/>
    <d v="2026-01-31T11:00:00"/>
    <m/>
    <x v="2"/>
    <m/>
    <x v="11"/>
    <x v="497"/>
    <d v="2026-01-31T12:40:00"/>
    <d v="2026-01-31T11:03:00"/>
    <d v="2026-01-31T13:10:00"/>
    <x v="4"/>
    <x v="0"/>
    <x v="1"/>
    <x v="0"/>
    <d v="2026-01-31T10:31:00"/>
    <x v="1"/>
    <n v="0"/>
    <x v="0"/>
    <d v="2026-01-31T08:00:00"/>
    <n v="44.000000000058208"/>
    <d v="1899-12-31T17:29:00"/>
    <n v="41.483333333395422"/>
    <s v="NO"/>
    <s v="YES"/>
    <x v="1"/>
    <d v="1899-12-30T03:00:00"/>
    <n v="3"/>
    <d v="1899-12-30T02:31:00"/>
    <x v="2"/>
    <s v="SI"/>
    <d v="1899-12-31T20:29:00"/>
    <n v="44.483333333395422"/>
    <d v="1899-12-30T00:00:00"/>
    <n v="0"/>
    <x v="0"/>
    <x v="0"/>
    <d v="1899-12-31T20:00:00"/>
    <n v="44.000000000058208"/>
    <d v="1899-12-30T00:00:00"/>
    <n v="0"/>
    <x v="1"/>
    <n v="8.819444444088731E-2"/>
    <d v="1899-12-30T00:05:17"/>
    <x v="1"/>
    <n v="55"/>
    <n v="7.5"/>
  </r>
  <r>
    <n v="263188840"/>
    <s v="CAP SAN SOUNIO"/>
    <s v="Chittagong"/>
    <x v="1"/>
    <d v="2026-01-29T14:31:00"/>
    <d v="2026-01-30T02:00:00"/>
    <s v="MAERSK"/>
    <s v="APM"/>
    <s v="MRSU5415979"/>
    <s v="40HC"/>
    <x v="0"/>
    <x v="1"/>
    <d v="2026-01-31T08:00:00"/>
    <d v="2026-01-31T12:00:00"/>
    <m/>
    <x v="2"/>
    <m/>
    <x v="11"/>
    <x v="498"/>
    <d v="2026-01-31T12:00:00"/>
    <d v="2026-01-31T10:03:00"/>
    <d v="2026-01-31T12:31:00"/>
    <x v="4"/>
    <x v="0"/>
    <x v="1"/>
    <x v="0"/>
    <d v="2026-01-31T09:23:00"/>
    <x v="1"/>
    <n v="0"/>
    <x v="0"/>
    <d v="2026-01-31T08:00:00"/>
    <n v="42.866666666697711"/>
    <d v="1899-12-31T17:29:00"/>
    <n v="41.483333333395422"/>
    <s v="NO"/>
    <s v="YES"/>
    <x v="1"/>
    <d v="1899-12-30T04:00:00"/>
    <n v="3.9999999999417923"/>
    <d v="1899-12-30T01:23:00"/>
    <x v="2"/>
    <s v="SI"/>
    <d v="1899-12-31T21:29:00"/>
    <n v="45.483333333337214"/>
    <d v="1899-12-30T00:00:00"/>
    <n v="0"/>
    <x v="0"/>
    <x v="0"/>
    <d v="1899-12-31T18:52:00"/>
    <n v="42.866666666697711"/>
    <d v="1899-12-30T00:00:00"/>
    <n v="0"/>
    <x v="1"/>
    <n v="0.10277777777810115"/>
    <d v="1899-12-30T00:06:10"/>
    <x v="1"/>
    <n v="55"/>
    <n v="7.5"/>
  </r>
  <r>
    <n v="262806401"/>
    <s v="CAP SAN SOUNIO"/>
    <s v="Chittagong"/>
    <x v="1"/>
    <d v="2026-01-29T14:31:00"/>
    <d v="2026-01-30T02:00:00"/>
    <s v="MAERSK"/>
    <s v="APM"/>
    <s v="GCXU6335262"/>
    <s v="40HC"/>
    <x v="0"/>
    <x v="1"/>
    <d v="2026-01-31T08:00:00"/>
    <d v="2026-01-31T13:00:00"/>
    <m/>
    <x v="2"/>
    <s v="OTRO(temporal lluvias)"/>
    <x v="11"/>
    <x v="499"/>
    <d v="2026-01-31T14:20:00"/>
    <d v="2026-01-31T15:00:00"/>
    <d v="2026-01-31T15:00:00"/>
    <x v="4"/>
    <x v="0"/>
    <x v="1"/>
    <x v="0"/>
    <d v="2026-01-31T13:59:00"/>
    <x v="1"/>
    <n v="0"/>
    <x v="0"/>
    <d v="2026-01-31T08:00:00"/>
    <n v="47.466666666674428"/>
    <d v="1899-12-31T17:29:00"/>
    <n v="41.483333333395422"/>
    <s v="NO"/>
    <s v="YES"/>
    <x v="1"/>
    <d v="1899-12-30T05:00:00"/>
    <n v="4.9999999998835847"/>
    <d v="1899-12-30T05:59:00"/>
    <x v="2"/>
    <s v="SI"/>
    <d v="1899-12-31T22:29:00"/>
    <n v="46.483333333279006"/>
    <d v="1899-12-30T00:59:00"/>
    <n v="0.9833333333954215"/>
    <x v="1"/>
    <x v="0"/>
    <d v="1899-12-31T23:28:00"/>
    <n v="47.466666666674428"/>
    <d v="1899-12-30T00:00:00"/>
    <n v="0"/>
    <x v="1"/>
    <d v="1899-12-30T00:00:00"/>
    <d v="1899-12-30T00:00:00"/>
    <x v="1"/>
    <n v="55"/>
    <n v="7.5"/>
  </r>
  <r>
    <n v="262806401"/>
    <s v="CAP SAN SOUNIO"/>
    <s v="Chittagong"/>
    <x v="1"/>
    <d v="2026-01-29T14:31:00"/>
    <d v="2026-01-30T02:00:00"/>
    <s v="MAERSK"/>
    <s v="APM"/>
    <s v="TRHU5169163"/>
    <s v="40HC"/>
    <x v="0"/>
    <x v="1"/>
    <d v="2026-01-31T08:00:00"/>
    <d v="2026-01-31T13:00:00"/>
    <m/>
    <x v="2"/>
    <m/>
    <x v="11"/>
    <x v="500"/>
    <d v="2026-01-31T13:10:00"/>
    <d v="2026-01-31T13:10:00"/>
    <d v="2026-01-31T13:40:00"/>
    <x v="4"/>
    <x v="0"/>
    <x v="1"/>
    <x v="0"/>
    <d v="2026-01-31T12:38:00"/>
    <x v="1"/>
    <n v="0"/>
    <x v="0"/>
    <d v="2026-01-31T08:00:00"/>
    <n v="46.116666666639503"/>
    <d v="1899-12-31T17:29:00"/>
    <n v="41.483333333395422"/>
    <s v="NO"/>
    <s v="YES"/>
    <x v="1"/>
    <d v="1899-12-30T05:00:00"/>
    <n v="4.9999999998835847"/>
    <d v="1899-12-30T04:38:00"/>
    <x v="2"/>
    <s v="SI"/>
    <d v="1899-12-31T22:29:00"/>
    <n v="46.483333333279006"/>
    <d v="1899-12-30T00:00:00"/>
    <n v="0"/>
    <x v="0"/>
    <x v="0"/>
    <d v="1899-12-31T22:07:00"/>
    <n v="46.116666666639503"/>
    <d v="1899-12-30T00:00:00"/>
    <n v="0"/>
    <x v="1"/>
    <n v="2.0833333335758653E-2"/>
    <d v="1899-12-30T00:01:15"/>
    <x v="1"/>
    <n v="55"/>
    <n v="7.5"/>
  </r>
  <r>
    <n v="262806357"/>
    <s v="CAP SAN SOUNIO"/>
    <s v="Chittagong"/>
    <x v="1"/>
    <d v="2026-01-29T14:31:00"/>
    <d v="2026-01-30T02:00:00"/>
    <s v="MAERSK"/>
    <s v="APM"/>
    <s v="TCLU8862484"/>
    <s v="40HC"/>
    <x v="0"/>
    <x v="1"/>
    <d v="2026-01-31T08:00:00"/>
    <d v="2026-01-31T14:00:00"/>
    <m/>
    <x v="0"/>
    <s v="OTRO(temporal lluvias)"/>
    <x v="0"/>
    <x v="501"/>
    <d v="2026-01-31T16:50:00"/>
    <d v="2026-01-31T17:20:00"/>
    <d v="2026-01-31T17:20:00"/>
    <x v="4"/>
    <x v="0"/>
    <x v="1"/>
    <x v="0"/>
    <d v="2026-01-31T16:30:00"/>
    <x v="1"/>
    <n v="0"/>
    <x v="0"/>
    <d v="2026-01-31T08:00:00"/>
    <n v="49.983333333337214"/>
    <d v="1899-12-31T17:29:00"/>
    <n v="41.483333333395422"/>
    <s v="NO"/>
    <s v="YES"/>
    <x v="1"/>
    <d v="1899-12-30T06:00:00"/>
    <n v="6"/>
    <d v="1899-12-30T08:30:00"/>
    <x v="2"/>
    <s v="SI"/>
    <d v="1899-12-31T23:29:00"/>
    <n v="47.483333333395422"/>
    <d v="1899-12-30T02:30:00"/>
    <n v="2.4999999999417923"/>
    <x v="1"/>
    <x v="1"/>
    <d v="1900-01-01T01:59:00"/>
    <n v="49.983333333337214"/>
    <d v="1899-12-30T00:00:00"/>
    <n v="0"/>
    <x v="0"/>
    <d v="1899-12-30T00:00:00"/>
    <d v="1899-12-30T00:00:00"/>
    <x v="1"/>
    <n v="55"/>
    <n v="7.5"/>
  </r>
  <r>
    <n v="263188881"/>
    <s v="CAP SAN SOUNIO"/>
    <s v="Chittagong"/>
    <x v="1"/>
    <d v="2026-01-29T14:31:00"/>
    <d v="2026-01-30T02:00:00"/>
    <s v="MAERSK"/>
    <s v="APM"/>
    <s v="CAAU9187360"/>
    <s v="40HC"/>
    <x v="0"/>
    <x v="1"/>
    <d v="2026-01-31T08:00:00"/>
    <d v="2026-01-31T15:00:00"/>
    <m/>
    <x v="2"/>
    <m/>
    <x v="11"/>
    <x v="502"/>
    <d v="2026-01-31T15:20:00"/>
    <d v="2026-01-31T16:00:00"/>
    <d v="2026-01-31T16:00:00"/>
    <x v="4"/>
    <x v="0"/>
    <x v="1"/>
    <x v="0"/>
    <d v="2026-01-31T14:50:00"/>
    <x v="1"/>
    <n v="0"/>
    <x v="0"/>
    <d v="2026-01-31T08:00:00"/>
    <n v="48.316666666651145"/>
    <d v="1899-12-31T17:29:00"/>
    <n v="41.483333333395422"/>
    <s v="NO"/>
    <s v="YES"/>
    <x v="1"/>
    <d v="1899-12-30T07:00:00"/>
    <n v="6.9999999999417923"/>
    <d v="1899-12-30T06:50:00"/>
    <x v="2"/>
    <s v="SI"/>
    <d v="1900-01-01T00:29:00"/>
    <n v="48.483333333337214"/>
    <d v="1899-12-30T00:00:00"/>
    <n v="0"/>
    <x v="0"/>
    <x v="0"/>
    <d v="1900-01-01T00:19:00"/>
    <n v="48.316666666651145"/>
    <d v="1899-12-30T00:00:00"/>
    <n v="0"/>
    <x v="0"/>
    <d v="1899-12-30T00:00:00"/>
    <d v="1899-12-30T00:00:00"/>
    <x v="1"/>
    <n v="55"/>
    <n v="7.5"/>
  </r>
  <r>
    <s v="INDITEX110226A"/>
    <s v="ROPAX"/>
    <s v="Tanger"/>
    <x v="1"/>
    <d v="2026-02-13T02:30:00"/>
    <d v="2026-02-13T14:00:00"/>
    <s v="SUARDIAZ"/>
    <s v="ROYAL RF"/>
    <s v="MTRA1134000"/>
    <s v="45 PLWD"/>
    <x v="1"/>
    <x v="11"/>
    <d v="2026-02-16T06:00:00"/>
    <d v="2026-02-16T06:00:00"/>
    <d v="2026-02-04T00:00:00"/>
    <x v="0"/>
    <m/>
    <x v="8"/>
    <x v="503"/>
    <d v="2026-02-16T09:45:00"/>
    <m/>
    <m/>
    <x v="5"/>
    <x v="1"/>
    <x v="2"/>
    <x v="2"/>
    <d v="2026-02-16T06:00:00"/>
    <x v="2"/>
    <n v="0"/>
    <x v="0"/>
    <d v="1900-01-11T06:00:00"/>
    <n v="75.500000000058208"/>
    <d v="1900-01-02T03:30:00"/>
    <n v="75.500000000058208"/>
    <s v="NO"/>
    <s v="NO"/>
    <x v="0"/>
    <d v="1899-12-30T00:00:00"/>
    <n v="0"/>
    <d v="1899-12-30T00:00:00"/>
    <x v="2"/>
    <s v="SI"/>
    <d v="1900-01-02T03:30:00"/>
    <n v="75.500000000058208"/>
    <d v="1899-12-30T00:00:00"/>
    <n v="0"/>
    <x v="0"/>
    <x v="0"/>
    <d v="1900-01-02T03:30:00"/>
    <n v="75.500000000058208"/>
    <d v="1900-01-11T06:00:00"/>
    <n v="294"/>
    <x v="0"/>
    <n v="0"/>
    <d v="1899-12-30T00:00:00"/>
    <x v="0"/>
    <n v="55"/>
    <n v="7.5"/>
  </r>
  <r>
    <s v="ACOTEX124012026"/>
    <s v="RORO"/>
    <s v="Tanger"/>
    <x v="1"/>
    <d v="2026-01-27T08:00:00"/>
    <d v="2026-01-30T08:00:00"/>
    <s v="ONTIME"/>
    <s v="ROYAL RF"/>
    <s v="MTRA1134119"/>
    <s v="45 PLWD"/>
    <x v="1"/>
    <x v="12"/>
    <d v="2026-02-04T08:00:00"/>
    <d v="2026-02-05T06:00:00"/>
    <d v="2026-01-24T00:00:00"/>
    <x v="0"/>
    <s v="TRANSPORTISTA (LM)"/>
    <x v="0"/>
    <x v="504"/>
    <d v="2026-02-05T10:00:00"/>
    <m/>
    <m/>
    <x v="6"/>
    <x v="1"/>
    <x v="2"/>
    <x v="1"/>
    <d v="2026-02-05T07:00:00"/>
    <x v="5"/>
    <n v="0"/>
    <x v="0"/>
    <d v="1900-01-10T08:00:00"/>
    <n v="214.99999999988358"/>
    <d v="1900-01-07T00:00:00"/>
    <n v="192"/>
    <s v="NO"/>
    <s v="NO"/>
    <x v="0"/>
    <d v="1899-12-30T22:00:00"/>
    <n v="21.999999999941792"/>
    <d v="1899-12-30T23:00:00"/>
    <x v="2"/>
    <s v="SI"/>
    <d v="1900-01-07T22:00:00"/>
    <n v="213.99999999994179"/>
    <d v="1899-12-30T01:00:00"/>
    <n v="0.99999999994179234"/>
    <x v="1"/>
    <x v="0"/>
    <d v="1900-01-07T23:00:00"/>
    <n v="214.99999999988358"/>
    <d v="1900-01-11T07:00:00"/>
    <n v="294.99999999994179"/>
    <x v="0"/>
    <n v="0"/>
    <d v="1899-12-30T00:00:00"/>
    <x v="0"/>
    <n v="55"/>
    <n v="7.5"/>
  </r>
  <r>
    <s v="ACOTEX126012026"/>
    <s v="RORO"/>
    <s v="Tanger"/>
    <x v="1"/>
    <d v="2026-01-29T08:00:00"/>
    <d v="2026-01-30T16:00:00"/>
    <s v="ONTIME"/>
    <s v="NEWPORT"/>
    <s v="HSAU2545015"/>
    <s v="45 PLWD"/>
    <x v="1"/>
    <x v="4"/>
    <d v="2026-02-02T16:00:00"/>
    <d v="2026-02-02T16:00:00"/>
    <d v="2026-01-26T00:00:00"/>
    <x v="0"/>
    <s v="TRANSPORTISTA (LM)"/>
    <x v="0"/>
    <x v="505"/>
    <d v="2026-02-02T20:45:00"/>
    <m/>
    <m/>
    <x v="6"/>
    <x v="1"/>
    <x v="2"/>
    <x v="1"/>
    <d v="2026-02-02T17:45:00"/>
    <x v="2"/>
    <n v="0"/>
    <x v="0"/>
    <d v="1900-01-06T16:00:00"/>
    <n v="105.75"/>
    <d v="1900-01-03T08:00:00"/>
    <n v="103.99999999988358"/>
    <s v="NO"/>
    <s v="NO"/>
    <x v="0"/>
    <d v="1899-12-30T00:00:00"/>
    <n v="0"/>
    <d v="1899-12-30T01:45:00"/>
    <x v="2"/>
    <s v="SI"/>
    <d v="1900-01-03T08:00:00"/>
    <n v="103.99999999988358"/>
    <d v="1899-12-30T01:45:00"/>
    <n v="1.7500000001164153"/>
    <x v="1"/>
    <x v="1"/>
    <d v="1900-01-03T09:45:00"/>
    <n v="105.75"/>
    <d v="1900-01-06T17:45:00"/>
    <n v="185.75000000005821"/>
    <x v="0"/>
    <n v="0"/>
    <d v="1899-12-30T00:00:00"/>
    <x v="0"/>
    <n v="55"/>
    <n v="7.5"/>
  </r>
  <r>
    <s v="INDITEX300126"/>
    <s v="ROPAX"/>
    <s v="Tanger"/>
    <x v="1"/>
    <d v="2026-02-01T05:00:00"/>
    <d v="2026-02-01T08:00:00"/>
    <s v="SUARDIAZ"/>
    <s v="NEWPORT"/>
    <s v="HSAU2545308"/>
    <s v="45 PLWD"/>
    <x v="1"/>
    <x v="4"/>
    <d v="2026-02-02T16:00:00"/>
    <d v="2026-02-02T16:00:00"/>
    <d v="2026-01-30T00:00:00"/>
    <x v="0"/>
    <m/>
    <x v="0"/>
    <x v="506"/>
    <d v="2026-02-02T17:00:00"/>
    <m/>
    <m/>
    <x v="6"/>
    <x v="1"/>
    <x v="2"/>
    <x v="2"/>
    <d v="2026-02-02T15:35:00"/>
    <x v="2"/>
    <n v="0"/>
    <x v="0"/>
    <d v="1900-01-02T16:00:00"/>
    <n v="34.583333333255723"/>
    <d v="1899-12-31T11:00:00"/>
    <n v="34.999999999883585"/>
    <s v="SI"/>
    <s v="YES"/>
    <x v="1"/>
    <d v="1899-12-30T00:00:00"/>
    <n v="0"/>
    <d v="1899-12-30T00:00:00"/>
    <x v="2"/>
    <s v="SI"/>
    <d v="1899-12-31T11:00:00"/>
    <n v="34.999999999883585"/>
    <d v="1899-12-30T00:00:00"/>
    <n v="0"/>
    <x v="0"/>
    <x v="0"/>
    <d v="1899-12-31T10:35:00"/>
    <n v="34.583333333255723"/>
    <d v="1900-01-02T15:35:00"/>
    <n v="87.583333333313931"/>
    <x v="1"/>
    <n v="0"/>
    <d v="1899-12-30T00:00:00"/>
    <x v="0"/>
    <n v="55"/>
    <n v="7.5"/>
  </r>
  <r>
    <s v="265911604 "/>
    <s v="LICA MAERSK"/>
    <s v="Tanger"/>
    <x v="1"/>
    <d v="2026-02-06T19:53:00"/>
    <d v="2026-02-06T19:00:00"/>
    <s v="MAERSK"/>
    <s v="NEWPORT"/>
    <s v="MAEU0000040"/>
    <s v="45 MEGA"/>
    <x v="1"/>
    <x v="4"/>
    <d v="2026-02-07T22:00:00"/>
    <d v="2026-02-09T16:00:00"/>
    <d v="2026-01-31T00:00:00"/>
    <x v="0"/>
    <m/>
    <x v="0"/>
    <x v="507"/>
    <d v="2026-02-09T18:30:00"/>
    <m/>
    <m/>
    <x v="7"/>
    <x v="1"/>
    <x v="2"/>
    <x v="0"/>
    <d v="2026-02-09T11:28:00"/>
    <x v="2"/>
    <n v="0.88333333341870457"/>
    <x v="0"/>
    <d v="1900-01-06T22:00:00"/>
    <n v="63.583333333313931"/>
    <d v="1899-12-31T02:07:00"/>
    <n v="26.116666666581295"/>
    <s v="SI"/>
    <s v="YES"/>
    <x v="1"/>
    <d v="1899-12-31T18:00:00"/>
    <n v="42"/>
    <d v="1899-12-31T13:28:00"/>
    <x v="1"/>
    <s v="NO"/>
    <d v="1900-01-01T20:07:00"/>
    <n v="68.116666666581295"/>
    <d v="1899-12-30T00:00:00"/>
    <n v="0"/>
    <x v="0"/>
    <x v="0"/>
    <d v="1900-01-01T15:35:00"/>
    <n v="63.583333333313931"/>
    <d v="1900-01-08T11:28:00"/>
    <n v="227.46666666667443"/>
    <x v="0"/>
    <n v="0"/>
    <d v="1899-12-30T00:00:00"/>
    <x v="0"/>
    <n v="55"/>
    <n v="7.5"/>
  </r>
  <r>
    <s v="265911608 "/>
    <s v="LICA MAERSK"/>
    <s v="Tanger"/>
    <x v="1"/>
    <d v="2026-02-06T19:53:00"/>
    <d v="2026-02-06T19:00:00"/>
    <s v="MAERSK"/>
    <s v="NEWPORT"/>
    <s v="MAEU0000055"/>
    <s v="45 MEGA"/>
    <x v="1"/>
    <x v="4"/>
    <d v="2026-02-07T22:00:00"/>
    <d v="2026-02-09T18:00:00"/>
    <d v="2026-01-31T00:00:00"/>
    <x v="0"/>
    <m/>
    <x v="0"/>
    <x v="508"/>
    <d v="2026-02-09T19:00:00"/>
    <m/>
    <m/>
    <x v="7"/>
    <x v="1"/>
    <x v="2"/>
    <x v="0"/>
    <d v="2026-02-09T11:21:00"/>
    <x v="2"/>
    <n v="0.88333333341870457"/>
    <x v="0"/>
    <d v="1900-01-06T22:00:00"/>
    <n v="63.46666666661622"/>
    <d v="1899-12-31T02:07:00"/>
    <n v="26.116666666581295"/>
    <s v="SI"/>
    <s v="YES"/>
    <x v="1"/>
    <d v="1899-12-31T20:00:00"/>
    <n v="44.000000000058208"/>
    <d v="1899-12-31T13:21:00"/>
    <x v="1"/>
    <s v="NO"/>
    <d v="1900-01-01T22:07:00"/>
    <n v="70.116666666639503"/>
    <d v="1899-12-30T00:00:00"/>
    <n v="0"/>
    <x v="0"/>
    <x v="0"/>
    <d v="1900-01-01T15:28:00"/>
    <n v="63.46666666661622"/>
    <d v="1900-01-08T11:21:00"/>
    <n v="227.34999999997672"/>
    <x v="0"/>
    <n v="0"/>
    <d v="1899-12-30T00:00:00"/>
    <x v="0"/>
    <n v="55"/>
    <n v="7.5"/>
  </r>
  <r>
    <s v="ACOTEX316022026"/>
    <s v="RORO"/>
    <s v="Tanger"/>
    <x v="1"/>
    <d v="2026-02-19T08:00:00"/>
    <d v="2026-02-19T08:00:00"/>
    <s v="ONTIME"/>
    <s v="NEWPORT"/>
    <s v="MTRA1134037"/>
    <s v="45 PLWD"/>
    <x v="1"/>
    <x v="4"/>
    <d v="2026-02-20T13:00:00"/>
    <d v="2026-02-20T16:00:00"/>
    <d v="2026-02-16T00:00:00"/>
    <x v="0"/>
    <m/>
    <x v="0"/>
    <x v="509"/>
    <d v="2026-02-20T16:30:00"/>
    <m/>
    <m/>
    <x v="5"/>
    <x v="1"/>
    <x v="2"/>
    <x v="1"/>
    <d v="2026-02-20T15:32:00"/>
    <x v="0"/>
    <n v="0"/>
    <x v="0"/>
    <d v="1900-01-03T13:00:00"/>
    <n v="31.533333333267365"/>
    <d v="1899-12-31T05:00:00"/>
    <n v="28.999999999883585"/>
    <s v="SI"/>
    <s v="YES"/>
    <x v="1"/>
    <d v="1899-12-30T03:00:00"/>
    <n v="3"/>
    <d v="1899-12-30T02:32:00"/>
    <x v="2"/>
    <s v="SI"/>
    <d v="1899-12-31T08:00:00"/>
    <n v="31.999999999883585"/>
    <d v="1899-12-30T00:00:00"/>
    <n v="0"/>
    <x v="0"/>
    <x v="0"/>
    <d v="1899-12-31T07:32:00"/>
    <n v="31.533333333267365"/>
    <d v="1900-01-03T15:32:00"/>
    <n v="111.53333333332557"/>
    <x v="1"/>
    <n v="0"/>
    <d v="1899-12-30T00:00:00"/>
    <x v="0"/>
    <n v="55"/>
    <n v="7.5"/>
  </r>
  <r>
    <n v="266205203"/>
    <s v="BSG BONAIRE"/>
    <s v="Tanger"/>
    <x v="1"/>
    <d v="2026-02-15T19:26:00"/>
    <d v="2026-02-15T20:00:00"/>
    <s v="MAERSK"/>
    <s v="ROYAL RF"/>
    <s v="ONTU2500308"/>
    <s v="45 PLWD"/>
    <x v="1"/>
    <x v="4"/>
    <d v="2026-02-20T13:00:00"/>
    <d v="2026-02-20T18:00:00"/>
    <d v="2026-02-08T00:00:00"/>
    <x v="2"/>
    <m/>
    <x v="12"/>
    <x v="510"/>
    <d v="2026-02-20T21:00:00"/>
    <m/>
    <m/>
    <x v="5"/>
    <x v="1"/>
    <x v="2"/>
    <x v="0"/>
    <d v="2026-02-20T15:37:00"/>
    <x v="0"/>
    <n v="0"/>
    <x v="0"/>
    <d v="1900-01-11T13:00:00"/>
    <n v="116.18333333329065"/>
    <d v="1900-01-03T17:34:00"/>
    <n v="113.56666666665114"/>
    <s v="NO"/>
    <s v="NO"/>
    <x v="0"/>
    <d v="1899-12-30T05:00:00"/>
    <n v="5.0000000000582077"/>
    <d v="1899-12-30T02:37:00"/>
    <x v="2"/>
    <s v="SI"/>
    <d v="1900-01-03T22:34:00"/>
    <n v="118.56666666670935"/>
    <d v="1899-12-30T00:00:00"/>
    <n v="0"/>
    <x v="0"/>
    <x v="0"/>
    <d v="1900-01-03T20:11:00"/>
    <n v="116.18333333329065"/>
    <d v="1900-01-11T15:37:00"/>
    <n v="303.6166666665813"/>
    <x v="0"/>
    <n v="0"/>
    <d v="1899-12-30T00:00:00"/>
    <x v="0"/>
    <n v="55"/>
    <n v="7.5"/>
  </r>
  <r>
    <s v="INDITEX200226B"/>
    <s v="ROPAX"/>
    <s v="Tanger"/>
    <x v="1"/>
    <d v="2026-02-22T22:30:00"/>
    <d v="2026-02-22T14:00:00"/>
    <s v="SUARDIAZ"/>
    <s v="COALTRAMA"/>
    <s v="SUAU4500143"/>
    <s v="45 PLWD"/>
    <x v="1"/>
    <x v="4"/>
    <d v="2026-02-23T19:00:00"/>
    <d v="2026-02-24T13:00:00"/>
    <d v="2026-02-20T00:00:00"/>
    <x v="0"/>
    <m/>
    <x v="0"/>
    <x v="511"/>
    <d v="2026-02-24T15:00:00"/>
    <m/>
    <m/>
    <x v="8"/>
    <x v="1"/>
    <x v="2"/>
    <x v="2"/>
    <d v="2026-02-24T12:02:00"/>
    <x v="6"/>
    <n v="8.4999999999417923"/>
    <x v="1"/>
    <d v="1900-01-02T19:00:00"/>
    <n v="37.533333333267365"/>
    <d v="1899-12-30T20:30:00"/>
    <n v="20.499999999941792"/>
    <s v="SI"/>
    <s v="YES"/>
    <x v="1"/>
    <d v="1899-12-30T18:00:00"/>
    <n v="18"/>
    <d v="1899-12-30T17:02:00"/>
    <x v="2"/>
    <s v="SI"/>
    <d v="1899-12-31T14:30:00"/>
    <n v="38.499999999941792"/>
    <d v="1899-12-30T00:00:00"/>
    <n v="0"/>
    <x v="0"/>
    <x v="0"/>
    <d v="1899-12-31T13:32:00"/>
    <n v="37.533333333267365"/>
    <d v="1900-01-03T12:02:00"/>
    <n v="108.03333333326736"/>
    <x v="1"/>
    <n v="0"/>
    <d v="1899-12-30T00:00:00"/>
    <x v="0"/>
    <n v="55"/>
    <n v="7.5"/>
  </r>
  <r>
    <s v="MARITIMOMU69"/>
    <s v="RORO"/>
    <s v="Tanger"/>
    <x v="1"/>
    <d v="2026-02-25T14:00:00"/>
    <d v="2026-02-25T14:00:00"/>
    <s v="SESE"/>
    <s v="NEWPORT"/>
    <s v="HSAU2545210"/>
    <s v="45 PLWD"/>
    <x v="1"/>
    <x v="4"/>
    <d v="2026-02-26T19:00:00"/>
    <d v="2026-02-26T21:00:00"/>
    <d v="2026-02-23T00:00:00"/>
    <x v="0"/>
    <m/>
    <x v="0"/>
    <x v="512"/>
    <d v="2026-02-26T22:30:00"/>
    <m/>
    <m/>
    <x v="8"/>
    <x v="1"/>
    <x v="2"/>
    <x v="1"/>
    <d v="2026-02-26T18:55:00"/>
    <x v="5"/>
    <n v="0"/>
    <x v="0"/>
    <d v="1900-01-02T19:00:00"/>
    <n v="28.916666666627862"/>
    <d v="1899-12-31T05:00:00"/>
    <n v="28.999999999883585"/>
    <s v="SI"/>
    <s v="YES"/>
    <x v="1"/>
    <d v="1899-12-30T02:00:00"/>
    <n v="2.0000000000582077"/>
    <d v="1899-12-30T00:00:00"/>
    <x v="2"/>
    <s v="SI"/>
    <d v="1899-12-31T07:00:00"/>
    <n v="30.999999999941792"/>
    <d v="1899-12-30T00:00:00"/>
    <n v="0"/>
    <x v="0"/>
    <x v="0"/>
    <d v="1899-12-31T04:55:00"/>
    <n v="28.916666666627862"/>
    <d v="1900-01-02T18:55:00"/>
    <n v="90.916666666686069"/>
    <x v="1"/>
    <n v="0"/>
    <d v="1899-12-30T00:00:00"/>
    <x v="0"/>
    <n v="55"/>
    <n v="7.5"/>
  </r>
  <r>
    <s v="ACOTEX109022026"/>
    <s v="RORO"/>
    <s v="Tanger"/>
    <x v="1"/>
    <d v="2026-02-13T14:00:00"/>
    <d v="2026-02-13T14:00:00"/>
    <s v="ONTIME"/>
    <s v="NEWPORT"/>
    <s v="ONTU2500231"/>
    <s v="45 PLWD"/>
    <x v="1"/>
    <x v="10"/>
    <d v="2026-02-16T08:00:00"/>
    <d v="2026-02-16T14:00:00"/>
    <d v="2026-02-04T00:00:00"/>
    <x v="0"/>
    <m/>
    <x v="0"/>
    <x v="513"/>
    <d v="2026-02-16T14:30:00"/>
    <m/>
    <m/>
    <x v="5"/>
    <x v="1"/>
    <x v="2"/>
    <x v="1"/>
    <d v="2026-02-16T14:00:00"/>
    <x v="2"/>
    <n v="0"/>
    <x v="0"/>
    <d v="1900-01-11T08:00:00"/>
    <n v="72"/>
    <d v="1900-01-01T18:00:00"/>
    <n v="66"/>
    <s v="NO"/>
    <s v="NO"/>
    <x v="1"/>
    <d v="1899-12-30T06:00:00"/>
    <n v="6"/>
    <d v="1899-12-30T06:00:00"/>
    <x v="2"/>
    <s v="SI"/>
    <d v="1900-01-02T00:00:00"/>
    <n v="72"/>
    <d v="1899-12-30T00:00:00"/>
    <n v="0"/>
    <x v="0"/>
    <x v="0"/>
    <d v="1900-01-02T00:00:00"/>
    <n v="72"/>
    <d v="1900-01-11T14:00:00"/>
    <n v="302.00000000005821"/>
    <x v="0"/>
    <n v="0"/>
    <d v="1899-12-30T00:00:00"/>
    <x v="0"/>
    <n v="55"/>
    <n v="7.5"/>
  </r>
  <r>
    <s v="ACOTEX314022026"/>
    <s v="RORO"/>
    <s v="Tanger"/>
    <x v="1"/>
    <d v="2026-02-17T15:00:00"/>
    <d v="2026-02-17T14:00:00"/>
    <s v="ONTIME"/>
    <s v="NEWPORT"/>
    <s v="HSAU2545102"/>
    <s v="45 PLWD"/>
    <x v="1"/>
    <x v="10"/>
    <d v="2026-02-18T20:00:00"/>
    <d v="2026-02-19T07:00:00"/>
    <d v="2026-02-14T00:00:00"/>
    <x v="2"/>
    <m/>
    <x v="13"/>
    <x v="514"/>
    <d v="2026-02-19T06:40:00"/>
    <m/>
    <m/>
    <x v="5"/>
    <x v="1"/>
    <x v="2"/>
    <x v="1"/>
    <d v="2026-02-19T06:25:00"/>
    <x v="5"/>
    <n v="0.99999999994179234"/>
    <x v="0"/>
    <d v="1900-01-03T20:00:00"/>
    <n v="39.416666666627862"/>
    <d v="1899-12-31T05:00:00"/>
    <n v="29.000000000058208"/>
    <s v="SI"/>
    <s v="YES"/>
    <x v="1"/>
    <d v="1899-12-30T11:00:00"/>
    <n v="10.999999999883585"/>
    <d v="1899-12-30T10:25:00"/>
    <x v="2"/>
    <s v="SI"/>
    <d v="1899-12-31T16:00:00"/>
    <n v="39.999999999941792"/>
    <d v="1899-12-30T00:00:00"/>
    <n v="0"/>
    <x v="0"/>
    <x v="0"/>
    <d v="1899-12-31T15:25:00"/>
    <n v="39.416666666627862"/>
    <d v="1900-01-04T06:25:00"/>
    <n v="126.41666666662786"/>
    <x v="1"/>
    <n v="0"/>
    <d v="1899-12-30T00:00:00"/>
    <x v="0"/>
    <n v="55"/>
    <n v="7.5"/>
  </r>
  <r>
    <n v="266147561"/>
    <s v="ECO UMANDE"/>
    <s v="Tanger"/>
    <x v="1"/>
    <d v="2026-02-16T14:00:00"/>
    <d v="2026-02-16T18:00:00"/>
    <s v="MAERSK"/>
    <s v=" TORRES"/>
    <s v="MRKU4083619"/>
    <s v="40HC"/>
    <x v="1"/>
    <x v="10"/>
    <d v="2026-02-19T15:00:00"/>
    <d v="2026-02-19T15:00:00"/>
    <d v="2026-02-06T00:00:00"/>
    <x v="0"/>
    <s v="OTRO(Tráfico)"/>
    <x v="0"/>
    <x v="515"/>
    <d v="2026-02-19T18:05:00"/>
    <m/>
    <m/>
    <x v="5"/>
    <x v="1"/>
    <x v="2"/>
    <x v="0"/>
    <d v="2026-02-19T18:00:00"/>
    <x v="5"/>
    <n v="0"/>
    <x v="0"/>
    <d v="1900-01-12T15:00:00"/>
    <n v="75.999999999941792"/>
    <d v="1900-01-02T01:00:00"/>
    <n v="72.999999999941792"/>
    <s v="NO"/>
    <s v="NO"/>
    <x v="0"/>
    <d v="1899-12-30T00:00:00"/>
    <n v="0"/>
    <d v="1899-12-30T03:00:00"/>
    <x v="2"/>
    <s v="SI"/>
    <d v="1900-01-02T01:00:00"/>
    <n v="72.999999999941792"/>
    <d v="1899-12-30T03:00:00"/>
    <n v="3"/>
    <x v="1"/>
    <x v="1"/>
    <d v="1900-01-02T04:00:00"/>
    <n v="75.999999999941792"/>
    <d v="1900-01-12T18:00:00"/>
    <n v="330"/>
    <x v="0"/>
    <n v="0"/>
    <d v="1899-12-30T00:00:00"/>
    <x v="0"/>
    <n v="55"/>
    <n v="7.5"/>
  </r>
  <r>
    <s v="ACOTEX214022026"/>
    <s v="RORO"/>
    <s v="Tanger"/>
    <x v="1"/>
    <d v="2026-02-17T08:00:00"/>
    <d v="2026-02-18T08:00:00"/>
    <s v="ONTIME"/>
    <s v="NEWPORT"/>
    <s v="HSAU2545036"/>
    <s v="45 PLWD"/>
    <x v="1"/>
    <x v="10"/>
    <d v="2026-02-19T16:00:00"/>
    <d v="2026-02-19T16:00:00"/>
    <d v="2026-02-14T00:00:00"/>
    <x v="0"/>
    <s v="TRANSPORTISTA (LM)"/>
    <x v="0"/>
    <x v="516"/>
    <d v="2026-02-20T07:40:00"/>
    <m/>
    <m/>
    <x v="5"/>
    <x v="1"/>
    <x v="2"/>
    <x v="1"/>
    <d v="2026-02-20T07:27:00"/>
    <x v="0"/>
    <n v="0"/>
    <x v="0"/>
    <d v="1900-01-04T16:00:00"/>
    <n v="71.449999999953434"/>
    <d v="1900-01-01T08:00:00"/>
    <n v="55.999999999883585"/>
    <s v="NO"/>
    <s v="NO"/>
    <x v="1"/>
    <d v="1899-12-30T00:00:00"/>
    <n v="0"/>
    <d v="1899-12-30T15:27:00"/>
    <x v="2"/>
    <s v="SI"/>
    <d v="1900-01-01T08:00:00"/>
    <n v="55.999999999883585"/>
    <d v="1899-12-30T15:27:00"/>
    <n v="15.450000000069849"/>
    <x v="1"/>
    <x v="1"/>
    <d v="1900-01-01T23:27:00"/>
    <n v="71.449999999953434"/>
    <d v="1900-01-05T07:27:00"/>
    <n v="151.45000000001164"/>
    <x v="0"/>
    <n v="0"/>
    <d v="1899-12-30T00:00:00"/>
    <x v="0"/>
    <n v="55"/>
    <n v="7.5"/>
  </r>
  <r>
    <s v="INDITEX160226A"/>
    <s v="ROPAX"/>
    <s v="Tanger"/>
    <x v="1"/>
    <d v="2026-02-18T06:30:00"/>
    <d v="2026-02-18T14:00:00"/>
    <s v="SUARDIAZ"/>
    <s v="NEWPORT"/>
    <s v="SUAU4500040"/>
    <s v="45 PLWD"/>
    <x v="1"/>
    <x v="10"/>
    <d v="2026-02-19T18:00:00"/>
    <d v="2026-02-20T06:00:00"/>
    <d v="2026-02-16T00:00:00"/>
    <x v="0"/>
    <m/>
    <x v="0"/>
    <x v="517"/>
    <d v="2026-02-20T06:30:00"/>
    <m/>
    <m/>
    <x v="5"/>
    <x v="1"/>
    <x v="2"/>
    <x v="2"/>
    <d v="2026-02-20T06:11:00"/>
    <x v="0"/>
    <n v="0"/>
    <x v="0"/>
    <d v="1900-01-02T18:00:00"/>
    <n v="47.683333333348855"/>
    <d v="1899-12-31T11:30:00"/>
    <n v="35.499999999941792"/>
    <s v="SI"/>
    <s v="YES"/>
    <x v="1"/>
    <d v="1899-12-30T12:00:00"/>
    <n v="12"/>
    <d v="1899-12-30T12:11:00"/>
    <x v="2"/>
    <s v="SI"/>
    <d v="1899-12-31T23:30:00"/>
    <n v="47.499999999941792"/>
    <d v="1899-12-30T00:11:00"/>
    <n v="0.18333333340706304"/>
    <x v="0"/>
    <x v="0"/>
    <d v="1899-12-31T23:41:00"/>
    <n v="47.683333333348855"/>
    <d v="1900-01-03T06:11:00"/>
    <n v="102.18333333340706"/>
    <x v="1"/>
    <n v="0"/>
    <d v="1899-12-30T00:00:00"/>
    <x v="0"/>
    <n v="55"/>
    <n v="7.5"/>
  </r>
  <r>
    <s v="INDITEX170226A"/>
    <s v="ROPAX"/>
    <s v="Tanger"/>
    <x v="1"/>
    <d v="2026-02-20T09:30:00"/>
    <d v="2026-02-20T08:00:00"/>
    <s v="SUARDIAZ"/>
    <s v="ROYAL RF"/>
    <s v="SUAU4500082"/>
    <s v="45 PLWD"/>
    <x v="1"/>
    <x v="10"/>
    <d v="2026-02-23T07:00:00"/>
    <d v="2026-02-23T07:00:00"/>
    <d v="2026-02-17T00:00:00"/>
    <x v="0"/>
    <m/>
    <x v="0"/>
    <x v="518"/>
    <d v="2026-02-23T07:00:00"/>
    <m/>
    <m/>
    <x v="8"/>
    <x v="1"/>
    <x v="2"/>
    <x v="2"/>
    <d v="2026-02-23T07:00:00"/>
    <x v="2"/>
    <n v="1.5"/>
    <x v="0"/>
    <d v="1900-01-05T07:00:00"/>
    <n v="69.499999999883585"/>
    <d v="1900-01-01T21:30:00"/>
    <n v="69.499999999883585"/>
    <s v="NO"/>
    <s v="NO"/>
    <x v="1"/>
    <d v="1899-12-30T00:00:00"/>
    <n v="0"/>
    <d v="1899-12-30T00:00:00"/>
    <x v="2"/>
    <s v="SI"/>
    <d v="1900-01-01T21:30:00"/>
    <n v="69.499999999883585"/>
    <d v="1899-12-30T00:00:00"/>
    <n v="0"/>
    <x v="0"/>
    <x v="0"/>
    <d v="1900-01-01T21:30:00"/>
    <n v="69.499999999883585"/>
    <d v="1900-01-05T07:00:00"/>
    <n v="150.99999999994179"/>
    <x v="0"/>
    <n v="0"/>
    <d v="1899-12-30T00:00:00"/>
    <x v="0"/>
    <n v="55"/>
    <n v="7.5"/>
  </r>
  <r>
    <n v="266416279"/>
    <s v="ECO UMANDE"/>
    <s v="Tanger"/>
    <x v="1"/>
    <d v="2026-02-16T14:00:00"/>
    <d v="2026-02-16T18:00:00"/>
    <s v="MAERSK"/>
    <s v="ROYAL RF"/>
    <s v="ONTU2500057"/>
    <s v="45 MEGA"/>
    <x v="1"/>
    <x v="10"/>
    <d v="2026-02-20T14:00:00"/>
    <d v="2026-02-24T06:00:00"/>
    <d v="2026-02-14T00:00:00"/>
    <x v="0"/>
    <s v="TERMINAL"/>
    <x v="0"/>
    <x v="519"/>
    <d v="2026-02-24T09:15:00"/>
    <m/>
    <m/>
    <x v="8"/>
    <x v="1"/>
    <x v="2"/>
    <x v="0"/>
    <d v="2026-02-24T06:57:00"/>
    <x v="6"/>
    <n v="0"/>
    <x v="0"/>
    <d v="1900-01-05T14:00:00"/>
    <n v="184.94999999989523"/>
    <d v="1900-01-03T00:00:00"/>
    <n v="96"/>
    <s v="NO"/>
    <s v="NO"/>
    <x v="0"/>
    <d v="1900-01-02T16:00:00"/>
    <n v="87.999999999941792"/>
    <d v="1900-01-02T16:57:00"/>
    <x v="0"/>
    <s v="NO"/>
    <d v="1900-01-06T16:00:00"/>
    <n v="183.99999999994179"/>
    <d v="1899-12-30T00:57:00"/>
    <n v="0.94999999995343387"/>
    <x v="1"/>
    <x v="0"/>
    <d v="1900-01-06T16:57:00"/>
    <n v="184.94999999989523"/>
    <d v="1900-01-09T06:57:00"/>
    <n v="246.94999999995343"/>
    <x v="0"/>
    <n v="0"/>
    <d v="1899-12-30T00:00:00"/>
    <x v="0"/>
    <n v="55"/>
    <n v="7.5"/>
  </r>
  <r>
    <s v="ACOTEX119022026"/>
    <s v="RORO"/>
    <s v="Tanger"/>
    <x v="1"/>
    <d v="2026-02-21T08:00:00"/>
    <d v="2026-02-21T08:00:00"/>
    <s v="ONTIME"/>
    <s v="NEWPORT"/>
    <s v="HSAU2545078"/>
    <s v="45 PLWD"/>
    <x v="1"/>
    <x v="10"/>
    <d v="2026-02-23T14:00:00"/>
    <d v="2026-02-24T06:00:00"/>
    <d v="2026-02-19T00:00:00"/>
    <x v="0"/>
    <m/>
    <x v="0"/>
    <x v="520"/>
    <d v="2026-02-24T06:05:00"/>
    <m/>
    <m/>
    <x v="8"/>
    <x v="1"/>
    <x v="2"/>
    <x v="1"/>
    <d v="2026-02-24T04:22:00"/>
    <x v="6"/>
    <n v="0"/>
    <x v="0"/>
    <d v="1900-01-03T14:00:00"/>
    <n v="68.366666666523088"/>
    <d v="1900-01-01T06:00:00"/>
    <n v="54"/>
    <s v="NO"/>
    <s v="NO"/>
    <x v="1"/>
    <d v="1899-12-30T16:00:00"/>
    <n v="15.999999999941792"/>
    <d v="1899-12-30T14:22:00"/>
    <x v="2"/>
    <s v="SI"/>
    <d v="1900-01-01T22:00:00"/>
    <n v="69.999999999941792"/>
    <d v="1899-12-30T00:00:00"/>
    <n v="0"/>
    <x v="0"/>
    <x v="0"/>
    <d v="1900-01-01T20:22:00"/>
    <n v="68.366666666523088"/>
    <d v="1900-01-04T04:22:00"/>
    <n v="124.3666666665813"/>
    <x v="0"/>
    <n v="0"/>
    <d v="1899-12-30T00:00:00"/>
    <x v="0"/>
    <n v="55"/>
    <n v="7.5"/>
  </r>
  <r>
    <s v="ACOTEX219022026"/>
    <s v="RORO"/>
    <s v="Tanger"/>
    <x v="1"/>
    <d v="2026-02-22T08:00:00"/>
    <d v="2026-02-22T14:00:00"/>
    <s v="ONTIME"/>
    <s v="NEWPORT"/>
    <s v="HSAU2545118"/>
    <s v="45 PLWD"/>
    <x v="1"/>
    <x v="10"/>
    <d v="2026-02-23T14:00:00"/>
    <d v="2026-02-24T06:00:00"/>
    <d v="2026-02-19T00:00:00"/>
    <x v="0"/>
    <s v="TERMINAL"/>
    <x v="0"/>
    <x v="521"/>
    <d v="2026-02-24T11:59:00"/>
    <m/>
    <m/>
    <x v="8"/>
    <x v="1"/>
    <x v="2"/>
    <x v="1"/>
    <d v="2026-02-24T10:50:00"/>
    <x v="6"/>
    <n v="0"/>
    <x v="0"/>
    <d v="1900-01-03T14:00:00"/>
    <n v="50.833333333313931"/>
    <d v="1899-12-31T06:00:00"/>
    <n v="30"/>
    <s v="SI"/>
    <s v="YES"/>
    <x v="1"/>
    <d v="1899-12-30T16:00:00"/>
    <n v="15.999999999941792"/>
    <d v="1899-12-30T20:50:00"/>
    <x v="2"/>
    <s v="SI"/>
    <d v="1899-12-31T22:00:00"/>
    <n v="45.999999999941792"/>
    <d v="1899-12-30T04:50:00"/>
    <n v="4.8333333333721384"/>
    <x v="1"/>
    <x v="1"/>
    <d v="1900-01-01T02:50:00"/>
    <n v="50.833333333313931"/>
    <d v="1900-01-04T10:50:00"/>
    <n v="130.83333333337214"/>
    <x v="0"/>
    <n v="0"/>
    <d v="1899-12-30T00:00:00"/>
    <x v="0"/>
    <n v="55"/>
    <n v="7.5"/>
  </r>
  <r>
    <s v="ACOTEX120022026"/>
    <s v="RORO"/>
    <s v="Tanger"/>
    <x v="1"/>
    <d v="2026-02-24T08:00:00"/>
    <d v="2026-02-24T08:00:00"/>
    <s v="ONTIME"/>
    <s v="COALTRAMA"/>
    <s v="HSAU2545083"/>
    <s v="45 PLWD"/>
    <x v="1"/>
    <x v="10"/>
    <d v="2026-02-26T18:00:00"/>
    <d v="2026-02-27T06:00:00"/>
    <d v="2026-02-20T00:00:00"/>
    <x v="0"/>
    <m/>
    <x v="0"/>
    <x v="522"/>
    <d v="2026-02-27T06:30:00"/>
    <m/>
    <m/>
    <x v="8"/>
    <x v="1"/>
    <x v="2"/>
    <x v="1"/>
    <d v="2026-02-27T05:50:00"/>
    <x v="0"/>
    <n v="0"/>
    <x v="0"/>
    <d v="1900-01-05T18:00:00"/>
    <n v="69.833333333255723"/>
    <d v="1900-01-01T10:00:00"/>
    <n v="57.999999999941792"/>
    <s v="NO"/>
    <s v="NO"/>
    <x v="1"/>
    <d v="1899-12-30T12:00:00"/>
    <n v="12"/>
    <d v="1899-12-30T11:50:00"/>
    <x v="2"/>
    <s v="SI"/>
    <d v="1900-01-01T22:00:00"/>
    <n v="69.999999999941792"/>
    <d v="1899-12-30T00:00:00"/>
    <n v="0"/>
    <x v="0"/>
    <x v="0"/>
    <d v="1900-01-01T21:50:00"/>
    <n v="69.833333333255723"/>
    <d v="1900-01-06T05:50:00"/>
    <n v="173.83333333331393"/>
    <x v="0"/>
    <n v="0"/>
    <d v="1899-12-30T00:00:00"/>
    <x v="0"/>
    <n v="55"/>
    <n v="7.5"/>
  </r>
  <r>
    <s v="INDITEX230226A"/>
    <s v="ROPAX"/>
    <s v="Tanger"/>
    <x v="1"/>
    <d v="2026-02-24T23:00:00"/>
    <d v="2026-02-25T14:00:00"/>
    <s v="SUARDIAZ"/>
    <s v="NEWPORT"/>
    <s v="HSAU2545191"/>
    <s v="45 PLWD"/>
    <x v="1"/>
    <x v="10"/>
    <d v="2026-02-26T18:00:00"/>
    <d v="2026-02-27T12:00:00"/>
    <d v="2026-02-23T00:00:00"/>
    <x v="0"/>
    <s v="TRANSPORTISTA (LM)"/>
    <x v="0"/>
    <x v="523"/>
    <d v="2026-02-27T13:35:00"/>
    <m/>
    <m/>
    <x v="8"/>
    <x v="1"/>
    <x v="2"/>
    <x v="2"/>
    <d v="2026-02-27T13:02:00"/>
    <x v="0"/>
    <n v="0"/>
    <x v="0"/>
    <d v="1900-01-02T18:00:00"/>
    <n v="62.033333333325572"/>
    <d v="1899-12-31T19:00:00"/>
    <n v="42.999999999941792"/>
    <s v="NO"/>
    <s v="YES"/>
    <x v="1"/>
    <d v="1899-12-30T18:00:00"/>
    <n v="18"/>
    <d v="1899-12-30T19:02:00"/>
    <x v="2"/>
    <s v="SI"/>
    <d v="1900-01-01T13:00:00"/>
    <n v="60.999999999941792"/>
    <d v="1899-12-30T01:02:00"/>
    <n v="1.03333333338378"/>
    <x v="1"/>
    <x v="1"/>
    <d v="1900-01-01T14:02:00"/>
    <n v="62.033333333325572"/>
    <d v="1900-01-03T13:02:00"/>
    <n v="109.03333333338378"/>
    <x v="0"/>
    <n v="0"/>
    <d v="1899-12-30T00:00:00"/>
    <x v="0"/>
    <n v="55"/>
    <n v="7.5"/>
  </r>
  <r>
    <n v="266146511"/>
    <s v="SEASPAN LUMACO"/>
    <s v="Tanger"/>
    <x v="1"/>
    <d v="2026-02-23T16:40:00"/>
    <d v="2026-02-23T18:00:00"/>
    <s v="MAERSK"/>
    <s v=" TORRES"/>
    <s v="MAEU0000137"/>
    <s v="45 MEGA"/>
    <x v="1"/>
    <x v="2"/>
    <d v="2026-02-25T16:30:00"/>
    <d v="2026-02-25T16:30:00"/>
    <d v="2026-02-06T00:00:00"/>
    <x v="0"/>
    <m/>
    <x v="0"/>
    <x v="524"/>
    <d v="2026-02-25T16:20:00"/>
    <m/>
    <m/>
    <x v="8"/>
    <x v="1"/>
    <x v="2"/>
    <x v="0"/>
    <d v="2026-02-25T15:56:00"/>
    <x v="4"/>
    <n v="0"/>
    <x v="0"/>
    <d v="1900-01-18T16:30:00"/>
    <n v="47.266666666720994"/>
    <d v="1899-12-31T23:50:00"/>
    <n v="47.833333333313931"/>
    <s v="NO"/>
    <s v="YES"/>
    <x v="1"/>
    <d v="1899-12-30T00:00:00"/>
    <n v="0"/>
    <d v="1899-12-30T00:00:00"/>
    <x v="2"/>
    <s v="SI"/>
    <d v="1899-12-31T23:50:00"/>
    <n v="47.833333333313931"/>
    <d v="1899-12-30T00:00:00"/>
    <n v="0"/>
    <x v="0"/>
    <x v="0"/>
    <d v="1899-12-31T23:16:00"/>
    <n v="47.266666666720994"/>
    <d v="1900-01-18T15:56:00"/>
    <n v="471.93333333340706"/>
    <x v="1"/>
    <n v="0"/>
    <d v="1899-12-30T00:00:00"/>
    <x v="0"/>
    <n v="55"/>
    <n v="7.5"/>
  </r>
  <r>
    <n v="263188790"/>
    <s v="CAP SAN SOUNIO"/>
    <s v="Chittagong"/>
    <x v="1"/>
    <d v="2026-01-29T14:31:00"/>
    <d v="2026-01-30T02:00:00"/>
    <s v="MAERSK"/>
    <s v="APM"/>
    <s v="MSKU9491488"/>
    <s v="40HC"/>
    <x v="0"/>
    <x v="1"/>
    <d v="2026-01-31T08:00:00"/>
    <d v="2026-02-02T08:00:00"/>
    <m/>
    <x v="0"/>
    <m/>
    <x v="0"/>
    <x v="525"/>
    <d v="2026-02-02T08:30:00"/>
    <d v="2026-02-02T08:49:00"/>
    <d v="2026-02-02T09:00:00"/>
    <x v="6"/>
    <x v="1"/>
    <x v="1"/>
    <x v="0"/>
    <d v="2026-02-02T07:54:00"/>
    <x v="2"/>
    <n v="0"/>
    <x v="0"/>
    <d v="2026-01-31T08:00:00"/>
    <n v="89.383333333418705"/>
    <d v="1899-12-31T17:29:00"/>
    <n v="41.483333333395422"/>
    <s v="NO"/>
    <s v="YES"/>
    <x v="1"/>
    <d v="1900-01-01T00:00:00"/>
    <n v="48"/>
    <d v="1899-12-31T23:54:00"/>
    <x v="1"/>
    <s v="NO"/>
    <d v="1900-01-02T17:29:00"/>
    <n v="89.483333333395422"/>
    <d v="1899-12-30T00:00:00"/>
    <n v="0"/>
    <x v="0"/>
    <x v="0"/>
    <d v="1900-01-02T17:23:00"/>
    <n v="89.383333333418705"/>
    <d v="1899-12-30T00:00:00"/>
    <n v="0"/>
    <x v="0"/>
    <n v="7.6388888919609599E-3"/>
    <d v="1899-12-30T00:00:28"/>
    <x v="1"/>
    <n v="55"/>
    <n v="7.5"/>
  </r>
  <r>
    <n v="262806357"/>
    <s v="CAP SAN SOUNIO"/>
    <s v="Chittagong"/>
    <x v="1"/>
    <d v="2026-01-29T14:31:00"/>
    <d v="2026-01-30T02:00:00"/>
    <s v="MAERSK"/>
    <s v="APM"/>
    <s v="CAAU8259152"/>
    <s v="40HC"/>
    <x v="0"/>
    <x v="1"/>
    <d v="2026-01-31T08:00:00"/>
    <d v="2026-02-02T08:00:00"/>
    <m/>
    <x v="0"/>
    <m/>
    <x v="0"/>
    <x v="526"/>
    <d v="2026-02-02T10:00:00"/>
    <d v="2026-02-02T09:15:00"/>
    <d v="2026-02-02T10:30:00"/>
    <x v="6"/>
    <x v="1"/>
    <x v="1"/>
    <x v="0"/>
    <d v="2026-02-02T08:18:00"/>
    <x v="2"/>
    <n v="0"/>
    <x v="0"/>
    <d v="2026-01-31T08:00:00"/>
    <n v="89.783333333325572"/>
    <d v="1899-12-31T17:29:00"/>
    <n v="41.483333333395422"/>
    <s v="NO"/>
    <s v="YES"/>
    <x v="1"/>
    <d v="1900-01-01T00:00:00"/>
    <n v="48"/>
    <d v="1900-01-01T00:18:00"/>
    <x v="3"/>
    <s v="NO"/>
    <d v="1900-01-02T17:29:00"/>
    <n v="89.483333333395422"/>
    <d v="1899-12-30T00:18:00"/>
    <n v="0.29999999993015081"/>
    <x v="0"/>
    <x v="0"/>
    <d v="1900-01-02T17:47:00"/>
    <n v="89.783333333325572"/>
    <d v="1899-12-30T00:00:00"/>
    <n v="0"/>
    <x v="0"/>
    <n v="5.2083333335758653E-2"/>
    <d v="1899-12-30T00:03:08"/>
    <x v="1"/>
    <n v="55"/>
    <n v="7.5"/>
  </r>
  <r>
    <n v="263188840"/>
    <s v="CAP SAN SOUNIO"/>
    <s v="Chittagong"/>
    <x v="1"/>
    <d v="2026-01-29T14:31:00"/>
    <d v="2026-01-30T02:00:00"/>
    <s v="MAERSK"/>
    <s v="APM"/>
    <s v="MRSU6923043"/>
    <s v="40HC"/>
    <x v="0"/>
    <x v="1"/>
    <d v="2026-01-31T08:00:00"/>
    <d v="2026-02-02T10:00:00"/>
    <m/>
    <x v="0"/>
    <m/>
    <x v="0"/>
    <x v="527"/>
    <d v="2026-02-02T11:00:00"/>
    <d v="2026-02-02T10:57:00"/>
    <d v="2026-02-02T11:30:00"/>
    <x v="6"/>
    <x v="1"/>
    <x v="1"/>
    <x v="0"/>
    <d v="2026-02-02T09:58:00"/>
    <x v="2"/>
    <n v="0"/>
    <x v="0"/>
    <d v="2026-01-31T08:00:00"/>
    <n v="91.450000000011642"/>
    <d v="1899-12-31T17:29:00"/>
    <n v="41.483333333395422"/>
    <s v="NO"/>
    <s v="YES"/>
    <x v="1"/>
    <d v="1900-01-01T02:00:00"/>
    <n v="49.999999999883585"/>
    <d v="1900-01-01T01:58:00"/>
    <x v="3"/>
    <s v="NO"/>
    <d v="1900-01-02T19:29:00"/>
    <n v="91.483333333279006"/>
    <d v="1899-12-30T00:00:00"/>
    <n v="0"/>
    <x v="0"/>
    <x v="0"/>
    <d v="1900-01-02T19:27:00"/>
    <n v="91.450000000011642"/>
    <d v="1899-12-30T00:00:00"/>
    <n v="0"/>
    <x v="0"/>
    <n v="2.2916666661330964E-2"/>
    <d v="1899-12-30T00:01:22"/>
    <x v="1"/>
    <n v="55"/>
    <n v="7.5"/>
  </r>
  <r>
    <n v="262806357"/>
    <s v="CAP SAN SOUNIO"/>
    <s v="Chittagong"/>
    <x v="1"/>
    <d v="2026-01-29T14:31:00"/>
    <d v="2026-01-30T02:00:00"/>
    <s v="MAERSK"/>
    <s v="APM"/>
    <s v="MRSU7910797"/>
    <s v="40HC"/>
    <x v="0"/>
    <x v="1"/>
    <d v="2026-01-31T08:00:00"/>
    <d v="2026-02-02T10:00:00"/>
    <m/>
    <x v="0"/>
    <s v="OTRO (TRAFICO)"/>
    <x v="0"/>
    <x v="528"/>
    <d v="2026-02-02T11:50:00"/>
    <d v="2026-02-02T12:15:00"/>
    <d v="2026-02-02T12:20:00"/>
    <x v="6"/>
    <x v="1"/>
    <x v="1"/>
    <x v="0"/>
    <d v="2026-02-02T11:35:00"/>
    <x v="2"/>
    <n v="0"/>
    <x v="0"/>
    <d v="2026-01-31T08:00:00"/>
    <n v="93.066666666709352"/>
    <d v="1899-12-31T17:29:00"/>
    <n v="41.483333333395422"/>
    <s v="NO"/>
    <s v="YES"/>
    <x v="1"/>
    <d v="1900-01-01T02:00:00"/>
    <n v="49.999999999883585"/>
    <d v="1900-01-01T03:35:00"/>
    <x v="3"/>
    <s v="NO"/>
    <d v="1900-01-02T19:29:00"/>
    <n v="91.483333333279006"/>
    <d v="1899-12-30T01:35:00"/>
    <n v="1.5833333334303461"/>
    <x v="1"/>
    <x v="1"/>
    <d v="1900-01-02T21:04:00"/>
    <n v="93.066666666709352"/>
    <d v="1899-12-30T00:00:00"/>
    <n v="0"/>
    <x v="0"/>
    <n v="3.4722222262644209E-3"/>
    <d v="1899-12-30T00:00:13"/>
    <x v="1"/>
    <n v="55"/>
    <n v="7.5"/>
  </r>
  <r>
    <n v="263197063"/>
    <s v="CAP SAN SOUNIO"/>
    <s v="Chittagong"/>
    <x v="1"/>
    <d v="2026-01-29T14:31:00"/>
    <d v="2026-01-30T02:00:00"/>
    <s v="MAERSK"/>
    <s v="APM"/>
    <s v="MRKU6420257"/>
    <s v="40HC"/>
    <x v="0"/>
    <x v="1"/>
    <d v="2026-01-31T08:00:00"/>
    <d v="2026-02-02T12:00:00"/>
    <m/>
    <x v="0"/>
    <s v="TRANSPORTISTA (LM)"/>
    <x v="14"/>
    <x v="529"/>
    <d v="2026-02-02T15:00:00"/>
    <d v="2026-02-02T14:13:00"/>
    <d v="2026-02-02T15:35:00"/>
    <x v="6"/>
    <x v="1"/>
    <x v="1"/>
    <x v="0"/>
    <d v="2026-02-02T13:23:00"/>
    <x v="2"/>
    <n v="0"/>
    <x v="0"/>
    <d v="2026-01-31T08:00:00"/>
    <n v="94.866666666639503"/>
    <d v="1899-12-31T17:29:00"/>
    <n v="41.483333333395422"/>
    <s v="NO"/>
    <s v="YES"/>
    <x v="1"/>
    <d v="1900-01-01T04:00:00"/>
    <n v="51.999999999941792"/>
    <d v="1900-01-01T05:23:00"/>
    <x v="3"/>
    <s v="NO"/>
    <d v="1900-01-02T21:29:00"/>
    <n v="93.483333333337214"/>
    <d v="1899-12-30T01:23:00"/>
    <n v="1.3833333333022892"/>
    <x v="1"/>
    <x v="1"/>
    <d v="1900-01-02T22:52:00"/>
    <n v="94.866666666639503"/>
    <d v="1899-12-30T00:00:00"/>
    <n v="0"/>
    <x v="0"/>
    <n v="5.694444444088731E-2"/>
    <d v="1899-12-30T00:03:25"/>
    <x v="1"/>
    <n v="55"/>
    <n v="7.5"/>
  </r>
  <r>
    <n v="262806357"/>
    <s v="CAP SAN SOUNIO"/>
    <s v="Chittagong"/>
    <x v="1"/>
    <d v="2026-01-29T14:31:00"/>
    <d v="2026-01-30T02:00:00"/>
    <s v="MAERSK"/>
    <s v="APM"/>
    <s v="GAOU7179521"/>
    <s v="40HC"/>
    <x v="0"/>
    <x v="1"/>
    <d v="2026-01-31T08:00:00"/>
    <d v="2026-02-02T12:00:00"/>
    <m/>
    <x v="0"/>
    <s v="TRANSPORTISTA (LM)"/>
    <x v="14"/>
    <x v="529"/>
    <d v="2026-02-02T14:05:00"/>
    <d v="2026-02-02T14:13:00"/>
    <d v="2026-02-02T14:45:00"/>
    <x v="6"/>
    <x v="1"/>
    <x v="1"/>
    <x v="0"/>
    <d v="2026-02-02T13:23:00"/>
    <x v="2"/>
    <n v="0"/>
    <x v="0"/>
    <d v="2026-01-31T08:00:00"/>
    <n v="94.866666666639503"/>
    <d v="1899-12-31T17:29:00"/>
    <n v="41.483333333395422"/>
    <s v="NO"/>
    <s v="YES"/>
    <x v="1"/>
    <d v="1900-01-01T04:00:00"/>
    <n v="51.999999999941792"/>
    <d v="1900-01-01T05:23:00"/>
    <x v="3"/>
    <s v="NO"/>
    <d v="1900-01-02T21:29:00"/>
    <n v="93.483333333337214"/>
    <d v="1899-12-30T01:23:00"/>
    <n v="1.3833333333022892"/>
    <x v="1"/>
    <x v="1"/>
    <d v="1900-01-02T22:52:00"/>
    <n v="94.866666666639503"/>
    <d v="1899-12-30T00:00:00"/>
    <n v="0"/>
    <x v="0"/>
    <n v="2.2222222221898846E-2"/>
    <d v="1899-12-30T00:01:20"/>
    <x v="1"/>
    <n v="55"/>
    <n v="7.5"/>
  </r>
  <r>
    <n v="263188881"/>
    <s v="CAP SAN SOUNIO"/>
    <s v="Chittagong"/>
    <x v="1"/>
    <d v="2026-01-29T14:31:00"/>
    <d v="2026-01-30T02:00:00"/>
    <s v="MAERSK"/>
    <s v="APM"/>
    <s v="MRSU8751663"/>
    <s v="40HC"/>
    <x v="0"/>
    <x v="1"/>
    <d v="2026-01-31T08:00:00"/>
    <d v="2026-02-02T14:00:00"/>
    <m/>
    <x v="0"/>
    <m/>
    <x v="0"/>
    <x v="530"/>
    <d v="2026-02-02T15:00:00"/>
    <d v="2026-02-02T15:24:00"/>
    <d v="2026-02-02T15:30:00"/>
    <x v="6"/>
    <x v="1"/>
    <x v="1"/>
    <x v="0"/>
    <d v="2026-02-02T14:01:00"/>
    <x v="2"/>
    <n v="0"/>
    <x v="0"/>
    <d v="2026-01-31T08:00:00"/>
    <n v="95.499999999941792"/>
    <d v="1899-12-31T17:29:00"/>
    <n v="41.483333333395422"/>
    <s v="NO"/>
    <s v="YES"/>
    <x v="1"/>
    <d v="1900-01-01T06:00:00"/>
    <n v="54"/>
    <d v="1900-01-01T06:01:00"/>
    <x v="3"/>
    <s v="NO"/>
    <d v="1900-01-02T23:29:00"/>
    <n v="95.483333333395422"/>
    <d v="1899-12-30T00:01:00"/>
    <n v="1.6666666546370834E-2"/>
    <x v="0"/>
    <x v="0"/>
    <d v="1900-01-02T23:30:00"/>
    <n v="95.499999999941792"/>
    <d v="1899-12-30T00:00:00"/>
    <n v="0"/>
    <x v="0"/>
    <n v="4.166666665696539E-3"/>
    <d v="1899-12-30T00:00:15"/>
    <x v="1"/>
    <n v="55"/>
    <n v="7.5"/>
  </r>
  <r>
    <n v="263188881"/>
    <s v="CAP SAN SOUNIO"/>
    <s v="Chittagong"/>
    <x v="1"/>
    <d v="2026-01-29T14:31:00"/>
    <d v="2026-01-30T02:00:00"/>
    <s v="MAERSK"/>
    <s v="APM"/>
    <s v="MRSU8759495"/>
    <s v="40HC"/>
    <x v="0"/>
    <x v="1"/>
    <d v="2026-01-31T08:00:00"/>
    <d v="2026-02-02T14:00:00"/>
    <m/>
    <x v="0"/>
    <m/>
    <x v="0"/>
    <x v="531"/>
    <d v="2026-02-02T13:20:00"/>
    <d v="2026-02-02T13:30:00"/>
    <d v="2026-02-02T13:50:00"/>
    <x v="6"/>
    <x v="1"/>
    <x v="1"/>
    <x v="0"/>
    <d v="2026-02-02T13:00:00"/>
    <x v="2"/>
    <n v="0"/>
    <x v="0"/>
    <d v="2026-01-31T08:00:00"/>
    <n v="94.483333333279006"/>
    <d v="1899-12-31T17:29:00"/>
    <n v="41.483333333395422"/>
    <s v="NO"/>
    <s v="YES"/>
    <x v="1"/>
    <d v="1900-01-01T06:00:00"/>
    <n v="54"/>
    <d v="1900-01-01T05:00:00"/>
    <x v="3"/>
    <s v="NO"/>
    <d v="1900-01-02T23:29:00"/>
    <n v="95.483333333395422"/>
    <d v="1899-12-30T00:00:00"/>
    <n v="0"/>
    <x v="0"/>
    <x v="0"/>
    <d v="1900-01-02T22:29:00"/>
    <n v="94.483333333279006"/>
    <d v="1899-12-30T00:00:00"/>
    <n v="0"/>
    <x v="0"/>
    <n v="1.3888888890505768E-2"/>
    <d v="1899-12-30T00:00:50"/>
    <x v="1"/>
    <n v="55"/>
    <n v="7.5"/>
  </r>
  <r>
    <n v="262016347"/>
    <s v="EBBA MAERSK"/>
    <s v="Sihanoukville"/>
    <x v="1"/>
    <d v="2026-02-01T01:13:00"/>
    <d v="2026-02-01T02:00:00"/>
    <s v="MAERSK"/>
    <s v="APM"/>
    <s v="MRKU4241268"/>
    <s v="40HC"/>
    <x v="0"/>
    <x v="1"/>
    <d v="2026-02-02T12:00:00"/>
    <d v="2026-02-03T08:00:00"/>
    <m/>
    <x v="0"/>
    <m/>
    <x v="0"/>
    <x v="532"/>
    <d v="2026-02-03T06:20:00"/>
    <d v="2026-02-02T21:33:00"/>
    <d v="2026-02-03T06:50:00"/>
    <x v="6"/>
    <x v="1"/>
    <x v="1"/>
    <x v="0"/>
    <d v="2026-02-02T21:03:00"/>
    <x v="6"/>
    <n v="0"/>
    <x v="0"/>
    <d v="2026-02-02T12:00:00"/>
    <n v="43.833333333372138"/>
    <d v="1899-12-31T10:47:00"/>
    <n v="34.78333333338378"/>
    <s v="SI"/>
    <s v="YES"/>
    <x v="1"/>
    <d v="1899-12-30T20:00:00"/>
    <n v="20.000000000058208"/>
    <d v="1899-12-30T09:03:00"/>
    <x v="2"/>
    <s v="SI"/>
    <d v="1900-01-01T06:47:00"/>
    <n v="54.783333333441988"/>
    <d v="1899-12-30T00:00:00"/>
    <n v="0"/>
    <x v="0"/>
    <x v="0"/>
    <d v="1899-12-31T19:50:00"/>
    <n v="43.833333333372138"/>
    <d v="1899-12-30T00:00:00"/>
    <n v="0"/>
    <x v="1"/>
    <n v="0.38680555555038154"/>
    <d v="1899-12-30T00:23:12"/>
    <x v="1"/>
    <n v="55"/>
    <n v="7.5"/>
  </r>
  <r>
    <s v="HLCUNG12511SOHC4"/>
    <s v="EBBA MAERSK"/>
    <s v="Ningbo"/>
    <x v="1"/>
    <d v="2026-02-01T01:13:00"/>
    <d v="2026-02-01T02:00:00"/>
    <s v="HAPAG LLOYD"/>
    <s v="APM"/>
    <s v="HAMU3729006"/>
    <s v="40HC"/>
    <x v="0"/>
    <x v="1"/>
    <d v="2026-02-02T12:00:00"/>
    <d v="2026-02-03T08:00:00"/>
    <m/>
    <x v="0"/>
    <m/>
    <x v="0"/>
    <x v="533"/>
    <d v="2026-02-03T07:20:00"/>
    <d v="2026-02-02T21:31:00"/>
    <d v="2026-02-03T07:50:00"/>
    <x v="6"/>
    <x v="1"/>
    <x v="1"/>
    <x v="0"/>
    <d v="2026-02-02T21:10:00"/>
    <x v="6"/>
    <n v="0"/>
    <x v="0"/>
    <d v="2026-02-02T12:00:00"/>
    <n v="43.950000000069849"/>
    <d v="1899-12-31T10:47:00"/>
    <n v="34.78333333338378"/>
    <s v="SI"/>
    <s v="YES"/>
    <x v="1"/>
    <d v="1899-12-30T20:00:00"/>
    <n v="20.000000000058208"/>
    <d v="1899-12-30T09:10:00"/>
    <x v="2"/>
    <s v="SI"/>
    <d v="1900-01-01T06:47:00"/>
    <n v="54.783333333441988"/>
    <d v="1899-12-30T00:00:00"/>
    <n v="0"/>
    <x v="0"/>
    <x v="0"/>
    <d v="1899-12-31T19:57:00"/>
    <n v="43.950000000069849"/>
    <d v="1899-12-30T00:00:00"/>
    <n v="0"/>
    <x v="1"/>
    <n v="0.429861111115315"/>
    <d v="1899-12-30T00:25:48"/>
    <x v="1"/>
    <n v="55"/>
    <n v="7.5"/>
  </r>
  <r>
    <n v="262016347"/>
    <s v="EBBA MAERSK"/>
    <s v="Sihanoukville"/>
    <x v="1"/>
    <d v="2026-02-01T01:13:00"/>
    <d v="2026-02-01T02:00:00"/>
    <s v="MAERSK"/>
    <s v="APM"/>
    <s v="MSKU0062224"/>
    <s v="40HC"/>
    <x v="0"/>
    <x v="1"/>
    <d v="2026-02-02T12:00:00"/>
    <d v="2026-02-03T10:00:00"/>
    <m/>
    <x v="0"/>
    <m/>
    <x v="0"/>
    <x v="534"/>
    <d v="2026-02-03T12:00:00"/>
    <d v="2026-02-03T10:38:00"/>
    <d v="2026-02-03T12:30:00"/>
    <x v="6"/>
    <x v="1"/>
    <x v="1"/>
    <x v="0"/>
    <d v="2026-02-03T09:42:00"/>
    <x v="6"/>
    <n v="0"/>
    <x v="0"/>
    <d v="2026-02-02T12:00:00"/>
    <n v="56.483333333395422"/>
    <d v="1899-12-31T10:47:00"/>
    <n v="34.78333333338378"/>
    <s v="SI"/>
    <s v="YES"/>
    <x v="1"/>
    <d v="1899-12-30T22:00:00"/>
    <n v="21.999999999941792"/>
    <d v="1899-12-30T21:42:00"/>
    <x v="2"/>
    <s v="SI"/>
    <d v="1900-01-01T08:47:00"/>
    <n v="56.783333333325572"/>
    <d v="1899-12-30T00:00:00"/>
    <n v="0"/>
    <x v="0"/>
    <x v="0"/>
    <d v="1900-01-01T08:29:00"/>
    <n v="56.483333333395422"/>
    <d v="1899-12-30T00:00:00"/>
    <n v="0"/>
    <x v="0"/>
    <n v="7.7777777776645962E-2"/>
    <d v="1899-12-30T00:04:40"/>
    <x v="1"/>
    <n v="55"/>
    <n v="7.5"/>
  </r>
  <r>
    <n v="262016347"/>
    <s v="EBBA MAERSK"/>
    <s v="Sihanoukville"/>
    <x v="1"/>
    <d v="2026-02-01T01:13:00"/>
    <d v="2026-02-01T02:00:00"/>
    <s v="MAERSK"/>
    <s v="APM"/>
    <s v="TRHU4330904"/>
    <s v="40HC"/>
    <x v="0"/>
    <x v="1"/>
    <d v="2026-02-02T12:00:00"/>
    <d v="2026-02-03T10:00:00"/>
    <m/>
    <x v="0"/>
    <m/>
    <x v="0"/>
    <x v="535"/>
    <d v="2026-02-03T11:30:00"/>
    <d v="2026-02-03T11:08:00"/>
    <d v="2026-02-03T12:00:00"/>
    <x v="6"/>
    <x v="1"/>
    <x v="1"/>
    <x v="0"/>
    <d v="2026-02-03T10:14:00"/>
    <x v="6"/>
    <n v="0"/>
    <x v="0"/>
    <d v="2026-02-02T12:00:00"/>
    <n v="57.016666666720994"/>
    <d v="1899-12-31T10:47:00"/>
    <n v="34.78333333338378"/>
    <s v="SI"/>
    <s v="YES"/>
    <x v="1"/>
    <d v="1899-12-30T22:00:00"/>
    <n v="21.999999999941792"/>
    <d v="1899-12-30T22:14:00"/>
    <x v="2"/>
    <s v="SI"/>
    <d v="1900-01-01T08:47:00"/>
    <n v="56.783333333325572"/>
    <d v="1899-12-30T00:14:00"/>
    <n v="0.2333333333954215"/>
    <x v="0"/>
    <x v="0"/>
    <d v="1900-01-01T09:01:00"/>
    <n v="57.016666666720994"/>
    <d v="1899-12-30T00:00:00"/>
    <n v="0"/>
    <x v="0"/>
    <n v="3.6111111112404615E-2"/>
    <d v="1899-12-30T00:02:10"/>
    <x v="1"/>
    <n v="55"/>
    <n v="7.5"/>
  </r>
  <r>
    <n v="262016347"/>
    <s v="EBBA MAERSK"/>
    <s v="Sihanoukville"/>
    <x v="1"/>
    <d v="2026-02-01T01:13:00"/>
    <d v="2026-02-01T02:00:00"/>
    <s v="MAERSK"/>
    <s v="APM"/>
    <s v="CAAU8396725"/>
    <n v="40"/>
    <x v="0"/>
    <x v="1"/>
    <d v="2026-02-02T12:00:00"/>
    <d v="2026-02-03T12:00:00"/>
    <m/>
    <x v="0"/>
    <s v="SUBIDA TREN/DUO/PLAT"/>
    <x v="0"/>
    <x v="536"/>
    <d v="2026-02-03T15:30:00"/>
    <d v="2026-02-03T13:03:00"/>
    <d v="2026-02-03T16:40:00"/>
    <x v="6"/>
    <x v="1"/>
    <x v="1"/>
    <x v="0"/>
    <d v="2026-02-03T12:40:00"/>
    <x v="6"/>
    <n v="0"/>
    <x v="0"/>
    <d v="2026-02-02T12:00:00"/>
    <n v="59.450000000128057"/>
    <d v="1899-12-31T10:47:00"/>
    <n v="34.78333333338378"/>
    <s v="SI"/>
    <s v="YES"/>
    <x v="1"/>
    <d v="1899-12-31T00:00:00"/>
    <n v="24"/>
    <d v="1899-12-31T00:40:00"/>
    <x v="1"/>
    <s v="SI"/>
    <d v="1900-01-01T10:47:00"/>
    <n v="58.78333333338378"/>
    <d v="1899-12-30T00:40:00"/>
    <n v="0.66666666674427688"/>
    <x v="1"/>
    <x v="0"/>
    <d v="1900-01-01T11:27:00"/>
    <n v="59.450000000128057"/>
    <d v="1899-12-30T00:00:00"/>
    <n v="0"/>
    <x v="0"/>
    <n v="0.15069444444816327"/>
    <d v="1899-12-30T00:09:03"/>
    <x v="1"/>
    <n v="55"/>
    <n v="7.5"/>
  </r>
  <r>
    <n v="262016347"/>
    <s v="EBBA MAERSK"/>
    <s v="Sihanoukville"/>
    <x v="1"/>
    <d v="2026-02-01T01:13:00"/>
    <d v="2026-02-01T02:00:00"/>
    <s v="MAERSK"/>
    <s v="APM"/>
    <s v="TCNU2477390"/>
    <s v="40HC"/>
    <x v="0"/>
    <x v="1"/>
    <d v="2026-02-02T12:00:00"/>
    <d v="2026-02-03T12:00:00"/>
    <m/>
    <x v="0"/>
    <m/>
    <x v="0"/>
    <x v="537"/>
    <d v="2026-02-03T13:10:00"/>
    <d v="2026-02-03T12:20:00"/>
    <d v="2026-02-03T13:40:00"/>
    <x v="6"/>
    <x v="1"/>
    <x v="1"/>
    <x v="0"/>
    <d v="2026-02-03T11:49:00"/>
    <x v="6"/>
    <n v="0"/>
    <x v="0"/>
    <d v="2026-02-02T12:00:00"/>
    <n v="58.599999999976717"/>
    <d v="1899-12-31T10:47:00"/>
    <n v="34.78333333338378"/>
    <s v="SI"/>
    <s v="YES"/>
    <x v="1"/>
    <d v="1899-12-31T00:00:00"/>
    <n v="24"/>
    <d v="1899-12-30T23:49:00"/>
    <x v="2"/>
    <s v="SI"/>
    <d v="1900-01-01T10:47:00"/>
    <n v="58.78333333338378"/>
    <d v="1899-12-30T00:00:00"/>
    <n v="0"/>
    <x v="0"/>
    <x v="0"/>
    <d v="1900-01-01T10:36:00"/>
    <n v="58.599999999976717"/>
    <d v="1899-12-30T00:00:00"/>
    <n v="0"/>
    <x v="0"/>
    <n v="5.5555555554747116E-2"/>
    <d v="1899-12-30T00:03:20"/>
    <x v="1"/>
    <n v="55"/>
    <n v="7.5"/>
  </r>
  <r>
    <s v="HLCUNG12511SOHC4"/>
    <s v="EBBA MAERSK"/>
    <s v="Ningbo"/>
    <x v="1"/>
    <d v="2026-02-01T01:13:00"/>
    <d v="2026-02-01T02:00:00"/>
    <s v="HAPAG LLOYD"/>
    <s v="APM"/>
    <s v="HLBU3299250"/>
    <s v="40HC"/>
    <x v="0"/>
    <x v="1"/>
    <d v="2026-02-02T12:00:00"/>
    <d v="2026-02-03T14:00:00"/>
    <m/>
    <x v="0"/>
    <s v="SUBIDA TREN/DUO/PLAT"/>
    <x v="0"/>
    <x v="538"/>
    <d v="2026-02-03T20:40:00"/>
    <d v="2026-02-03T19:59:00"/>
    <d v="2026-02-03T21:20:00"/>
    <x v="6"/>
    <x v="1"/>
    <x v="1"/>
    <x v="0"/>
    <d v="2026-02-03T19:37:00"/>
    <x v="6"/>
    <n v="0"/>
    <x v="0"/>
    <d v="2026-02-02T12:00:00"/>
    <n v="66.400000000081491"/>
    <d v="1899-12-31T10:47:00"/>
    <n v="34.78333333338378"/>
    <s v="SI"/>
    <s v="YES"/>
    <x v="1"/>
    <d v="1899-12-31T02:00:00"/>
    <n v="26.000000000058208"/>
    <d v="1899-12-31T07:37:00"/>
    <x v="1"/>
    <s v="NO"/>
    <d v="1900-01-01T12:47:00"/>
    <n v="60.783333333441988"/>
    <d v="1899-12-30T05:37:00"/>
    <n v="5.6166666666395031"/>
    <x v="1"/>
    <x v="1"/>
    <d v="1900-01-01T18:24:00"/>
    <n v="66.400000000081491"/>
    <d v="1899-12-30T00:00:00"/>
    <n v="0"/>
    <x v="0"/>
    <n v="5.6250000001455192E-2"/>
    <d v="1899-12-30T00:03:23"/>
    <x v="1"/>
    <n v="55"/>
    <n v="7.5"/>
  </r>
  <r>
    <n v="263188790"/>
    <s v="CAP SAN SOUNIO"/>
    <s v="Chittagong"/>
    <x v="1"/>
    <d v="2026-01-29T14:31:00"/>
    <d v="2026-01-30T02:00:00"/>
    <s v="MAERSK"/>
    <s v="APM"/>
    <s v="GCXU6310027"/>
    <s v="40HC"/>
    <x v="0"/>
    <x v="1"/>
    <d v="2026-01-31T08:00:00"/>
    <d v="2026-02-03T15:00:00"/>
    <m/>
    <x v="0"/>
    <s v="SUBIDA TREN/DUO/PLAT"/>
    <x v="14"/>
    <x v="539"/>
    <d v="2026-02-03T17:00:00"/>
    <d v="2026-02-03T16:43:00"/>
    <d v="2026-02-03T17:30:00"/>
    <x v="6"/>
    <x v="1"/>
    <x v="1"/>
    <x v="0"/>
    <d v="2026-02-03T16:05:00"/>
    <x v="6"/>
    <n v="0"/>
    <x v="0"/>
    <d v="2026-01-31T08:00:00"/>
    <n v="121.56666666670935"/>
    <d v="1899-12-31T17:29:00"/>
    <n v="41.483333333395422"/>
    <s v="NO"/>
    <s v="YES"/>
    <x v="1"/>
    <d v="1900-01-02T07:00:00"/>
    <n v="78.999999999941792"/>
    <d v="1900-01-02T08:05:00"/>
    <x v="0"/>
    <s v="NO"/>
    <d v="1900-01-04T00:29:00"/>
    <n v="120.48333333333721"/>
    <d v="1899-12-30T01:05:00"/>
    <n v="1.0833333333721384"/>
    <x v="1"/>
    <x v="1"/>
    <d v="1900-01-04T01:34:00"/>
    <n v="121.56666666670935"/>
    <d v="1899-12-30T00:00:00"/>
    <n v="0"/>
    <x v="0"/>
    <n v="3.2638888886140194E-2"/>
    <d v="1899-12-30T00:01:57"/>
    <x v="1"/>
    <n v="55"/>
    <n v="7.5"/>
  </r>
  <r>
    <n v="262016347"/>
    <s v="EBBA MAERSK"/>
    <s v="Sihanoukville"/>
    <x v="1"/>
    <d v="2026-02-01T01:13:00"/>
    <d v="2026-02-01T02:00:00"/>
    <s v="MAERSK"/>
    <s v="APM"/>
    <s v="UETU6828381"/>
    <s v="40HC"/>
    <x v="0"/>
    <x v="1"/>
    <d v="2026-02-02T12:00:00"/>
    <d v="2026-02-03T16:00:00"/>
    <m/>
    <x v="0"/>
    <s v="SUBIDA TREN/DUO/PLAT"/>
    <x v="0"/>
    <x v="538"/>
    <d v="2026-02-03T21:00:00"/>
    <d v="2026-02-03T20:17:00"/>
    <d v="2026-02-03T21:30:00"/>
    <x v="6"/>
    <x v="1"/>
    <x v="1"/>
    <x v="0"/>
    <d v="2026-02-03T19:37:00"/>
    <x v="6"/>
    <n v="0"/>
    <x v="0"/>
    <d v="2026-02-02T12:00:00"/>
    <n v="66.400000000081491"/>
    <d v="1899-12-31T10:47:00"/>
    <n v="34.78333333338378"/>
    <s v="SI"/>
    <s v="YES"/>
    <x v="1"/>
    <d v="1899-12-31T04:00:00"/>
    <n v="27.999999999941792"/>
    <d v="1899-12-31T07:37:00"/>
    <x v="1"/>
    <s v="NO"/>
    <d v="1900-01-01T14:47:00"/>
    <n v="62.783333333325572"/>
    <d v="1899-12-30T03:37:00"/>
    <n v="3.6166666667559184"/>
    <x v="1"/>
    <x v="1"/>
    <d v="1900-01-01T18:24:00"/>
    <n v="66.400000000081491"/>
    <d v="1899-12-30T00:00:00"/>
    <n v="0"/>
    <x v="0"/>
    <n v="5.0694444449618459E-2"/>
    <d v="1899-12-30T00:03:03"/>
    <x v="1"/>
    <n v="55"/>
    <n v="7.5"/>
  </r>
  <r>
    <n v="262016347"/>
    <s v="EBBA MAERSK"/>
    <s v="Sihanoukville"/>
    <x v="1"/>
    <d v="2026-02-01T01:13:00"/>
    <d v="2026-02-01T02:00:00"/>
    <s v="MAERSK"/>
    <s v="APM"/>
    <s v="MRSU7817679"/>
    <s v="40HC"/>
    <x v="0"/>
    <x v="1"/>
    <d v="2026-02-02T12:00:00"/>
    <d v="2026-02-03T16:00:00"/>
    <m/>
    <x v="0"/>
    <s v="SUBIDA TREN/DUO/PLAT"/>
    <x v="0"/>
    <x v="540"/>
    <d v="2026-02-03T20:10:00"/>
    <d v="2026-02-03T20:27:00"/>
    <d v="2026-02-03T20:40:00"/>
    <x v="6"/>
    <x v="1"/>
    <x v="1"/>
    <x v="0"/>
    <d v="2026-02-03T19:41:00"/>
    <x v="6"/>
    <n v="0"/>
    <x v="0"/>
    <d v="2026-02-02T12:00:00"/>
    <n v="66.466666666790843"/>
    <d v="1899-12-31T10:47:00"/>
    <n v="34.78333333338378"/>
    <s v="SI"/>
    <s v="YES"/>
    <x v="1"/>
    <d v="1899-12-31T04:00:00"/>
    <n v="27.999999999941792"/>
    <d v="1899-12-31T07:41:00"/>
    <x v="1"/>
    <s v="NO"/>
    <d v="1900-01-01T14:47:00"/>
    <n v="62.783333333325572"/>
    <d v="1899-12-30T03:41:00"/>
    <n v="3.6833333334652707"/>
    <x v="1"/>
    <x v="1"/>
    <d v="1900-01-01T18:28:00"/>
    <n v="66.466666666790843"/>
    <d v="1899-12-30T00:00:00"/>
    <n v="0"/>
    <x v="0"/>
    <n v="9.0277777781011537E-3"/>
    <d v="1899-12-30T00:00:33"/>
    <x v="1"/>
    <n v="55"/>
    <n v="7.5"/>
  </r>
  <r>
    <n v="263188790"/>
    <s v="CAP SAN SOUNIO"/>
    <s v="Chittagong"/>
    <x v="1"/>
    <d v="2026-01-29T14:31:00"/>
    <d v="2026-01-30T02:00:00"/>
    <s v="MAERSK"/>
    <s v="APM"/>
    <s v="MRKU2658437"/>
    <s v="40HC"/>
    <x v="0"/>
    <x v="1"/>
    <d v="2026-01-31T08:00:00"/>
    <d v="2026-02-03T17:00:00"/>
    <m/>
    <x v="0"/>
    <m/>
    <x v="0"/>
    <x v="541"/>
    <d v="2026-02-03T18:40:00"/>
    <d v="2026-02-03T17:36:00"/>
    <d v="2026-02-03T19:10:00"/>
    <x v="6"/>
    <x v="1"/>
    <x v="1"/>
    <x v="0"/>
    <d v="2026-02-03T17:00:00"/>
    <x v="6"/>
    <n v="0"/>
    <x v="0"/>
    <d v="2026-01-31T08:00:00"/>
    <n v="122.48333333339542"/>
    <d v="1899-12-31T17:29:00"/>
    <n v="41.483333333395422"/>
    <s v="NO"/>
    <s v="YES"/>
    <x v="1"/>
    <d v="1900-01-02T09:00:00"/>
    <n v="81"/>
    <d v="1900-01-02T09:00:00"/>
    <x v="0"/>
    <s v="NO"/>
    <d v="1900-01-04T02:29:00"/>
    <n v="122.48333333339542"/>
    <d v="1899-12-30T00:00:00"/>
    <n v="0"/>
    <x v="0"/>
    <x v="0"/>
    <d v="1900-01-04T02:29:00"/>
    <n v="122.48333333339542"/>
    <d v="1899-12-30T00:00:00"/>
    <n v="0"/>
    <x v="0"/>
    <n v="6.5277777779556345E-2"/>
    <d v="1899-12-30T00:03:55"/>
    <x v="1"/>
    <n v="55"/>
    <n v="7.5"/>
  </r>
  <r>
    <n v="262016347"/>
    <s v="EBBA MAERSK"/>
    <s v="Sihanoukville"/>
    <x v="1"/>
    <d v="2026-02-01T01:13:00"/>
    <d v="2026-02-01T02:00:00"/>
    <s v="MAERSK"/>
    <s v="APM"/>
    <s v="UETU6949280"/>
    <s v="40HC"/>
    <x v="0"/>
    <x v="1"/>
    <d v="2026-02-03T16:00:00"/>
    <d v="2026-02-03T18:00:00"/>
    <m/>
    <x v="0"/>
    <s v="SUBIDA TREN/DUO/PLAT"/>
    <x v="0"/>
    <x v="542"/>
    <d v="2026-02-03T07:25:00"/>
    <d v="2026-02-03T21:35:00"/>
    <d v="2026-02-03T08:08:00"/>
    <x v="6"/>
    <x v="1"/>
    <x v="1"/>
    <x v="0"/>
    <d v="2026-02-03T07:25:00"/>
    <x v="6"/>
    <n v="0"/>
    <x v="0"/>
    <d v="2026-02-03T16:00:00"/>
    <n v="67.916666666802485"/>
    <d v="1900-01-01T14:47:00"/>
    <n v="62.783333333325572"/>
    <s v="NO"/>
    <s v="NO"/>
    <x v="1"/>
    <d v="1899-12-30T02:00:00"/>
    <n v="2.0000000000582077"/>
    <d v="1899-12-30T05:08:00"/>
    <x v="2"/>
    <s v="SI"/>
    <d v="1900-01-01T16:47:00"/>
    <n v="64.78333333338378"/>
    <d v="1899-12-30T00:00:00"/>
    <n v="0"/>
    <x v="0"/>
    <x v="0"/>
    <d v="1900-01-01T19:55:00"/>
    <n v="67.916666666802485"/>
    <d v="1899-12-30T00:00:00"/>
    <n v="0"/>
    <x v="0"/>
    <n v="-0.56041666666715173"/>
    <n v="-2.3350694444464654E-2"/>
    <x v="2"/>
    <n v="55"/>
    <n v="7.5"/>
  </r>
  <r>
    <n v="262016347"/>
    <s v="EBBA MAERSK"/>
    <s v="Sihanoukville"/>
    <x v="1"/>
    <d v="2026-02-01T01:13:00"/>
    <d v="2026-02-01T02:00:00"/>
    <s v="MAERSK"/>
    <s v="APM"/>
    <s v="CAAU7990542"/>
    <s v="40HC"/>
    <x v="0"/>
    <x v="1"/>
    <d v="2026-02-03T16:00:00"/>
    <d v="2026-02-03T18:00:00"/>
    <m/>
    <x v="0"/>
    <m/>
    <x v="0"/>
    <x v="543"/>
    <d v="2026-02-03T19:30:00"/>
    <d v="2026-02-03T18:20:00"/>
    <d v="2026-02-03T20:00:00"/>
    <x v="6"/>
    <x v="1"/>
    <x v="1"/>
    <x v="0"/>
    <d v="2026-02-03T17:32:00"/>
    <x v="6"/>
    <n v="0"/>
    <x v="0"/>
    <d v="2026-02-03T16:00:00"/>
    <n v="64.31666666676756"/>
    <d v="1900-01-01T14:47:00"/>
    <n v="62.783333333325572"/>
    <s v="NO"/>
    <s v="NO"/>
    <x v="1"/>
    <d v="1899-12-30T02:00:00"/>
    <n v="2.0000000000582077"/>
    <d v="1899-12-30T01:32:00"/>
    <x v="2"/>
    <s v="SI"/>
    <d v="1900-01-01T16:47:00"/>
    <n v="64.78333333338378"/>
    <d v="1899-12-30T00:00:00"/>
    <n v="0"/>
    <x v="0"/>
    <x v="0"/>
    <d v="1900-01-01T16:19:00"/>
    <n v="64.31666666676756"/>
    <d v="1899-12-30T00:00:00"/>
    <n v="0"/>
    <x v="0"/>
    <n v="6.9444444445252884E-2"/>
    <d v="1899-12-30T00:04:10"/>
    <x v="1"/>
    <n v="55"/>
    <n v="7.5"/>
  </r>
  <r>
    <n v="262016347"/>
    <s v="EBBA MAERSK"/>
    <s v="Sihanoukville"/>
    <x v="1"/>
    <d v="2026-02-01T01:13:00"/>
    <d v="2026-02-01T02:00:00"/>
    <s v="MAERSK"/>
    <s v="APM"/>
    <s v="TRHU4395546"/>
    <s v="40HC"/>
    <x v="0"/>
    <x v="1"/>
    <d v="2026-02-03T16:00:00"/>
    <d v="2026-02-03T20:00:00"/>
    <m/>
    <x v="0"/>
    <m/>
    <x v="0"/>
    <x v="544"/>
    <d v="2026-02-03T21:09:00"/>
    <d v="2026-02-03T20:46:00"/>
    <d v="2026-02-03T21:45:00"/>
    <x v="6"/>
    <x v="1"/>
    <x v="1"/>
    <x v="0"/>
    <d v="2026-02-03T19:57:00"/>
    <x v="6"/>
    <n v="0"/>
    <x v="0"/>
    <d v="2026-02-03T16:00:00"/>
    <n v="66.733333333453629"/>
    <d v="1900-01-01T14:47:00"/>
    <n v="62.783333333325572"/>
    <s v="NO"/>
    <s v="NO"/>
    <x v="1"/>
    <d v="1899-12-30T04:00:00"/>
    <n v="4.0000000001164153"/>
    <d v="1899-12-30T03:57:00"/>
    <x v="2"/>
    <s v="SI"/>
    <d v="1900-01-01T18:47:00"/>
    <n v="66.783333333441988"/>
    <d v="1899-12-30T00:00:00"/>
    <n v="0"/>
    <x v="0"/>
    <x v="0"/>
    <d v="1900-01-01T18:44:00"/>
    <n v="66.733333333453629"/>
    <d v="1899-12-30T00:00:00"/>
    <n v="0"/>
    <x v="0"/>
    <n v="4.0972222224809229E-2"/>
    <d v="1899-12-30T00:02:28"/>
    <x v="1"/>
    <n v="55"/>
    <n v="7.5"/>
  </r>
  <r>
    <n v="262016347"/>
    <s v="EBBA MAERSK"/>
    <s v="Sihanoukville"/>
    <x v="1"/>
    <d v="2026-02-01T01:13:00"/>
    <d v="2026-02-01T02:00:00"/>
    <s v="MAERSK"/>
    <s v="APM"/>
    <s v="CAAU5636463"/>
    <s v="40HC"/>
    <x v="1"/>
    <x v="1"/>
    <d v="2026-02-03T16:00:00"/>
    <d v="2026-02-03T20:00:00"/>
    <m/>
    <x v="0"/>
    <s v="SUBIDA TREN/DUO/PLAT"/>
    <x v="0"/>
    <x v="545"/>
    <d v="2026-02-03T06:15:00"/>
    <m/>
    <m/>
    <x v="6"/>
    <x v="1"/>
    <x v="1"/>
    <x v="0"/>
    <d v="2026-02-03T06:15:00"/>
    <x v="6"/>
    <n v="0"/>
    <x v="0"/>
    <d v="2026-02-03T16:00:00"/>
    <n v="71.083333333313931"/>
    <d v="1900-01-01T14:47:00"/>
    <n v="62.783333333325572"/>
    <s v="NO"/>
    <s v="NO"/>
    <x v="1"/>
    <d v="1899-12-30T04:00:00"/>
    <n v="4.0000000001164153"/>
    <d v="1899-12-30T08:18:00"/>
    <x v="2"/>
    <s v="SI"/>
    <d v="1900-01-01T18:47:00"/>
    <n v="66.783333333441988"/>
    <d v="1899-12-30T00:00:00"/>
    <n v="0"/>
    <x v="0"/>
    <x v="0"/>
    <d v="1900-01-01T23:05:00"/>
    <n v="71.083333333313931"/>
    <d v="1899-12-30T00:00:00"/>
    <n v="0"/>
    <x v="0"/>
    <n v="0"/>
    <d v="1899-12-30T00:00:00"/>
    <x v="3"/>
    <n v="55"/>
    <n v="7.5"/>
  </r>
  <r>
    <n v="262016347"/>
    <s v="EBBA MAERSK"/>
    <s v="Sihanoukville"/>
    <x v="1"/>
    <d v="2026-02-01T01:13:00"/>
    <d v="2026-02-01T02:00:00"/>
    <s v="MAERSK"/>
    <s v="APM"/>
    <s v="TLLU5967129"/>
    <s v="40HC"/>
    <x v="0"/>
    <x v="1"/>
    <d v="2026-02-03T16:00:00"/>
    <d v="2026-02-04T08:00:00"/>
    <m/>
    <x v="0"/>
    <m/>
    <x v="0"/>
    <x v="546"/>
    <d v="2026-02-04T09:50:00"/>
    <d v="2026-02-04T09:06:00"/>
    <d v="2026-02-04T10:12:00"/>
    <x v="6"/>
    <x v="1"/>
    <x v="1"/>
    <x v="0"/>
    <d v="2026-02-04T07:30:00"/>
    <x v="4"/>
    <n v="0"/>
    <x v="0"/>
    <d v="2026-02-03T16:00:00"/>
    <n v="78.28333333338378"/>
    <d v="1900-01-01T14:47:00"/>
    <n v="62.783333333325572"/>
    <s v="NO"/>
    <s v="NO"/>
    <x v="1"/>
    <d v="1899-12-30T16:00:00"/>
    <n v="16.000000000116415"/>
    <d v="1899-12-30T15:30:00"/>
    <x v="2"/>
    <s v="SI"/>
    <d v="1900-01-02T06:47:00"/>
    <n v="78.783333333441988"/>
    <d v="1899-12-30T00:00:00"/>
    <n v="0"/>
    <x v="0"/>
    <x v="0"/>
    <d v="1900-01-02T06:17:00"/>
    <n v="78.28333333338378"/>
    <d v="1899-12-30T00:00:00"/>
    <n v="0"/>
    <x v="0"/>
    <n v="4.5833333337213844E-2"/>
    <d v="1899-12-30T00:02:45"/>
    <x v="1"/>
    <n v="55"/>
    <n v="7.5"/>
  </r>
  <r>
    <n v="262016347"/>
    <s v="EBBA MAERSK"/>
    <s v="Sihanoukville"/>
    <x v="1"/>
    <d v="2026-02-01T01:13:00"/>
    <d v="2026-02-01T02:00:00"/>
    <s v="MAERSK"/>
    <s v="APM"/>
    <s v="TRHU7146022"/>
    <s v="40HC"/>
    <x v="0"/>
    <x v="1"/>
    <d v="2026-02-03T16:00:00"/>
    <d v="2026-02-04T10:00:00"/>
    <m/>
    <x v="0"/>
    <m/>
    <x v="0"/>
    <x v="547"/>
    <d v="2026-02-04T11:05:00"/>
    <d v="2026-02-04T10:35:00"/>
    <d v="2026-02-04T11:41:00"/>
    <x v="6"/>
    <x v="1"/>
    <x v="1"/>
    <x v="0"/>
    <d v="2026-02-04T09:25:00"/>
    <x v="4"/>
    <n v="0"/>
    <x v="0"/>
    <d v="2026-02-03T16:00:00"/>
    <n v="80.200000000011642"/>
    <d v="1900-01-01T14:47:00"/>
    <n v="62.783333333325572"/>
    <s v="NO"/>
    <s v="NO"/>
    <x v="1"/>
    <d v="1899-12-30T18:00:00"/>
    <n v="18"/>
    <d v="1899-12-30T17:25:00"/>
    <x v="2"/>
    <s v="SI"/>
    <d v="1900-01-02T08:47:00"/>
    <n v="80.783333333325572"/>
    <d v="1899-12-30T00:00:00"/>
    <n v="0"/>
    <x v="0"/>
    <x v="0"/>
    <d v="1900-01-02T08:12:00"/>
    <n v="80.200000000011642"/>
    <d v="1899-12-30T00:00:00"/>
    <n v="0"/>
    <x v="0"/>
    <n v="4.5833333337213844E-2"/>
    <d v="1899-12-30T00:02:45"/>
    <x v="1"/>
    <n v="55"/>
    <n v="7.5"/>
  </r>
  <r>
    <n v="262016347"/>
    <s v="EBBA MAERSK"/>
    <s v="Sihanoukville"/>
    <x v="1"/>
    <d v="2026-02-01T01:13:00"/>
    <d v="2026-02-01T02:00:00"/>
    <s v="MAERSK"/>
    <s v="APM"/>
    <s v="MSKU9949159"/>
    <s v="40HC"/>
    <x v="0"/>
    <x v="1"/>
    <d v="2026-02-03T16:00:00"/>
    <d v="2026-02-04T10:00:00"/>
    <m/>
    <x v="0"/>
    <s v="TRANSPORTISTA (LM)"/>
    <x v="0"/>
    <x v="548"/>
    <d v="2026-02-04T15:40:00"/>
    <d v="2026-02-04T14:06:00"/>
    <d v="2026-02-04T16:05:00"/>
    <x v="6"/>
    <x v="1"/>
    <x v="1"/>
    <x v="0"/>
    <d v="2026-02-04T13:22:00"/>
    <x v="4"/>
    <n v="0"/>
    <x v="0"/>
    <d v="2026-02-03T16:00:00"/>
    <n v="84.149999999965075"/>
    <d v="1900-01-01T14:47:00"/>
    <n v="62.783333333325572"/>
    <s v="NO"/>
    <s v="NO"/>
    <x v="1"/>
    <d v="1899-12-30T18:00:00"/>
    <n v="18"/>
    <d v="1899-12-30T21:22:00"/>
    <x v="2"/>
    <s v="SI"/>
    <d v="1900-01-02T08:47:00"/>
    <n v="80.783333333325572"/>
    <d v="1899-12-30T03:22:00"/>
    <n v="3.3666666666395031"/>
    <x v="1"/>
    <x v="1"/>
    <d v="1900-01-02T12:09:00"/>
    <n v="84.149999999965075"/>
    <d v="1899-12-30T00:00:00"/>
    <n v="0"/>
    <x v="0"/>
    <n v="8.2638888889050577E-2"/>
    <d v="1899-12-30T00:04:58"/>
    <x v="1"/>
    <n v="55"/>
    <n v="7.5"/>
  </r>
  <r>
    <n v="262016347"/>
    <s v="EBBA MAERSK"/>
    <s v="Sihanoukville"/>
    <x v="1"/>
    <d v="2026-02-01T01:13:00"/>
    <d v="2026-02-01T02:00:00"/>
    <s v="MAERSK"/>
    <s v="APM"/>
    <s v="CAAU6449493"/>
    <s v="40HC"/>
    <x v="0"/>
    <x v="1"/>
    <d v="2026-02-03T16:00:00"/>
    <d v="2026-02-04T12:00:00"/>
    <m/>
    <x v="0"/>
    <s v="OTRO (TRAFICO)"/>
    <x v="0"/>
    <x v="549"/>
    <d v="2026-02-04T14:45:00"/>
    <d v="2026-02-04T15:19:00"/>
    <d v="2026-02-04T15:05:00"/>
    <x v="6"/>
    <x v="1"/>
    <x v="1"/>
    <x v="0"/>
    <d v="2026-02-04T13:29:00"/>
    <x v="4"/>
    <n v="0"/>
    <x v="0"/>
    <d v="2026-02-03T16:00:00"/>
    <n v="84.266666666662786"/>
    <d v="1900-01-01T14:47:00"/>
    <n v="62.783333333325572"/>
    <s v="NO"/>
    <s v="NO"/>
    <x v="1"/>
    <d v="1899-12-30T20:00:00"/>
    <n v="20.000000000058208"/>
    <d v="1899-12-30T21:29:00"/>
    <x v="2"/>
    <s v="SI"/>
    <d v="1900-01-02T10:47:00"/>
    <n v="82.78333333338378"/>
    <d v="1899-12-30T01:29:00"/>
    <n v="1.4833333332790062"/>
    <x v="1"/>
    <x v="1"/>
    <d v="1900-01-02T12:16:00"/>
    <n v="84.266666666662786"/>
    <d v="1899-12-30T00:00:00"/>
    <n v="0"/>
    <x v="0"/>
    <n v="-9.7222222248092294E-3"/>
    <n v="-4.0509259270038456E-4"/>
    <x v="2"/>
    <n v="55"/>
    <n v="7.5"/>
  </r>
  <r>
    <n v="261445309"/>
    <s v="EBBA MAERSK"/>
    <s v="Shanghai"/>
    <x v="1"/>
    <d v="2026-02-01T01:13:00"/>
    <d v="2026-02-01T02:00:00"/>
    <s v="MAERSK"/>
    <s v="APM"/>
    <s v="TCKU7023523"/>
    <s v="40HC"/>
    <x v="0"/>
    <x v="1"/>
    <d v="2026-02-03T16:00:00"/>
    <d v="2026-02-04T12:00:00"/>
    <m/>
    <x v="0"/>
    <m/>
    <x v="0"/>
    <x v="550"/>
    <d v="2026-02-04T12:30:00"/>
    <d v="2026-02-04T12:38:00"/>
    <d v="2026-02-04T13:05:00"/>
    <x v="6"/>
    <x v="1"/>
    <x v="1"/>
    <x v="0"/>
    <d v="2026-02-04T11:31:00"/>
    <x v="4"/>
    <n v="0"/>
    <x v="0"/>
    <d v="2026-02-03T16:00:00"/>
    <n v="82.300000000046566"/>
    <d v="1900-01-01T14:47:00"/>
    <n v="62.783333333325572"/>
    <s v="NO"/>
    <s v="NO"/>
    <x v="1"/>
    <d v="1899-12-30T20:00:00"/>
    <n v="20.000000000058208"/>
    <d v="1899-12-30T19:31:00"/>
    <x v="2"/>
    <s v="SI"/>
    <d v="1900-01-02T10:47:00"/>
    <n v="82.78333333338378"/>
    <d v="1899-12-30T00:00:00"/>
    <n v="0"/>
    <x v="0"/>
    <x v="0"/>
    <d v="1900-01-02T10:18:00"/>
    <n v="82.300000000046566"/>
    <d v="1899-12-30T00:00:00"/>
    <n v="0"/>
    <x v="0"/>
    <n v="1.8750000002910383E-2"/>
    <d v="1899-12-30T00:01:08"/>
    <x v="1"/>
    <n v="55"/>
    <n v="7.5"/>
  </r>
  <r>
    <n v="261561123"/>
    <s v="EBBA MAERSK"/>
    <s v="Yantian"/>
    <x v="1"/>
    <d v="2026-02-01T01:13:00"/>
    <d v="2026-02-01T02:00:00"/>
    <s v="MAERSK"/>
    <s v="APM"/>
    <s v="TLLU7666891"/>
    <s v="40HC"/>
    <x v="0"/>
    <x v="1"/>
    <d v="2026-02-03T16:00:00"/>
    <d v="2026-02-04T12:00:00"/>
    <m/>
    <x v="0"/>
    <m/>
    <x v="0"/>
    <x v="551"/>
    <d v="2026-02-04T14:00:00"/>
    <d v="2026-02-04T12:52:00"/>
    <d v="2026-02-04T14:30:00"/>
    <x v="6"/>
    <x v="1"/>
    <x v="1"/>
    <x v="0"/>
    <d v="2026-02-04T12:11:00"/>
    <x v="4"/>
    <n v="0"/>
    <x v="0"/>
    <d v="2026-02-03T16:00:00"/>
    <n v="82.966666666790843"/>
    <d v="1900-01-01T14:47:00"/>
    <n v="62.783333333325572"/>
    <s v="NO"/>
    <s v="NO"/>
    <x v="1"/>
    <d v="1899-12-30T20:00:00"/>
    <n v="20.000000000058208"/>
    <d v="1899-12-30T20:11:00"/>
    <x v="2"/>
    <s v="SI"/>
    <d v="1900-01-02T10:47:00"/>
    <n v="82.78333333338378"/>
    <d v="1899-12-30T00:11:00"/>
    <n v="0.18333333340706304"/>
    <x v="0"/>
    <x v="0"/>
    <d v="1900-01-02T10:58:00"/>
    <n v="82.966666666790843"/>
    <d v="1899-12-30T00:00:00"/>
    <n v="0"/>
    <x v="0"/>
    <n v="6.8055555551836733E-2"/>
    <d v="1899-12-30T00:04:05"/>
    <x v="1"/>
    <n v="55"/>
    <n v="7.5"/>
  </r>
  <r>
    <n v="263196156"/>
    <s v="EBBA MAERSK"/>
    <s v="Ho Chi Minh City"/>
    <x v="1"/>
    <d v="2026-02-01T01:13:00"/>
    <d v="2026-02-01T02:00:00"/>
    <s v="MAERSK"/>
    <s v="APM"/>
    <s v="UETU6829243"/>
    <s v="40HC"/>
    <x v="0"/>
    <x v="1"/>
    <d v="2026-02-03T16:00:00"/>
    <d v="2026-02-04T14:00:00"/>
    <m/>
    <x v="0"/>
    <m/>
    <x v="0"/>
    <x v="552"/>
    <d v="2026-02-04T09:30:00"/>
    <d v="2026-02-04T12:50:00"/>
    <d v="2026-02-04T13:20:00"/>
    <x v="6"/>
    <x v="1"/>
    <x v="1"/>
    <x v="0"/>
    <d v="2026-02-04T09:30:00"/>
    <x v="4"/>
    <n v="0"/>
    <x v="0"/>
    <d v="2026-02-03T16:00:00"/>
    <n v="83.033333333325572"/>
    <d v="1900-01-01T14:47:00"/>
    <n v="62.783333333325572"/>
    <s v="NO"/>
    <s v="NO"/>
    <x v="1"/>
    <d v="1899-12-30T22:00:00"/>
    <n v="22.000000000116415"/>
    <d v="1899-12-30T20:15:00"/>
    <x v="2"/>
    <s v="SI"/>
    <d v="1900-01-02T12:47:00"/>
    <n v="84.783333333441988"/>
    <d v="1899-12-30T00:00:00"/>
    <n v="0"/>
    <x v="0"/>
    <x v="0"/>
    <d v="1900-01-02T11:02:00"/>
    <n v="83.033333333325572"/>
    <d v="1899-12-30T00:00:00"/>
    <n v="0"/>
    <x v="0"/>
    <n v="2.0833333335758653E-2"/>
    <d v="1899-12-30T00:01:15"/>
    <x v="1"/>
    <n v="55"/>
    <n v="7.5"/>
  </r>
  <r>
    <n v="262806964"/>
    <s v="MAERSK TUKANG"/>
    <s v="Chittagong"/>
    <x v="1"/>
    <d v="2026-02-02T19:29:00"/>
    <d v="2026-02-02T20:00:00"/>
    <s v="MAERSK"/>
    <s v="APM"/>
    <s v="MRKU3952430"/>
    <s v="40HC"/>
    <x v="0"/>
    <x v="1"/>
    <d v="2026-02-04T16:00:00"/>
    <d v="2026-02-04T16:00:00"/>
    <m/>
    <x v="0"/>
    <s v="SUBIDA TREN/DUO/PLAT"/>
    <x v="0"/>
    <x v="553"/>
    <d v="2026-02-04T19:30:00"/>
    <d v="2026-02-04T19:05:00"/>
    <d v="2026-02-04T20:10:00"/>
    <x v="6"/>
    <x v="1"/>
    <x v="1"/>
    <x v="0"/>
    <d v="2026-02-04T18:12:00"/>
    <x v="4"/>
    <n v="0"/>
    <x v="0"/>
    <d v="2026-02-04T16:00:00"/>
    <n v="46.716666666674428"/>
    <d v="1899-12-31T20:31:00"/>
    <n v="44.516666666662786"/>
    <s v="NO"/>
    <s v="YES"/>
    <x v="1"/>
    <d v="1899-12-30T00:00:00"/>
    <n v="0"/>
    <d v="1899-12-30T02:12:00"/>
    <x v="2"/>
    <s v="SI"/>
    <d v="1899-12-31T20:31:00"/>
    <n v="44.516666666662786"/>
    <d v="1899-12-30T02:12:00"/>
    <n v="2.2000000000116415"/>
    <x v="1"/>
    <x v="1"/>
    <d v="1899-12-31T22:43:00"/>
    <n v="46.716666666674428"/>
    <d v="1899-12-30T00:00:00"/>
    <n v="0"/>
    <x v="1"/>
    <n v="4.5138888890505768E-2"/>
    <d v="1899-12-30T00:02:43"/>
    <x v="1"/>
    <n v="55"/>
    <n v="7.5"/>
  </r>
  <r>
    <n v="262807022"/>
    <s v="MAERSK TUKANG"/>
    <s v="Chittagong"/>
    <x v="1"/>
    <d v="2026-02-02T19:29:00"/>
    <d v="2026-02-02T20:00:00"/>
    <s v="MAERSK"/>
    <s v="APM"/>
    <s v="HASU4301190"/>
    <s v="40HC"/>
    <x v="0"/>
    <x v="1"/>
    <d v="2026-02-04T16:00:00"/>
    <d v="2026-02-04T16:00:00"/>
    <m/>
    <x v="0"/>
    <s v="TRANSPORTISTA (LM)"/>
    <x v="0"/>
    <x v="554"/>
    <d v="2026-02-04T18:30:00"/>
    <d v="2026-02-04T17:28:00"/>
    <d v="2026-02-04T19:15:00"/>
    <x v="6"/>
    <x v="1"/>
    <x v="1"/>
    <x v="0"/>
    <d v="2026-02-04T16:43:00"/>
    <x v="4"/>
    <n v="0"/>
    <x v="0"/>
    <d v="2026-02-04T16:00:00"/>
    <n v="45.233333333395422"/>
    <d v="1899-12-31T20:31:00"/>
    <n v="44.516666666662786"/>
    <s v="NO"/>
    <s v="YES"/>
    <x v="1"/>
    <d v="1899-12-30T00:00:00"/>
    <n v="0"/>
    <d v="1899-12-30T00:43:00"/>
    <x v="2"/>
    <s v="SI"/>
    <d v="1899-12-31T20:31:00"/>
    <n v="44.516666666662786"/>
    <d v="1899-12-30T00:43:00"/>
    <n v="0.71666666673263535"/>
    <x v="1"/>
    <x v="0"/>
    <d v="1899-12-31T21:14:00"/>
    <n v="45.233333333395422"/>
    <d v="1899-12-30T00:00:00"/>
    <n v="0"/>
    <x v="1"/>
    <n v="7.4305555557657499E-2"/>
    <d v="1899-12-30T00:04:28"/>
    <x v="1"/>
    <n v="55"/>
    <n v="7.5"/>
  </r>
  <r>
    <n v="262806768"/>
    <s v="MAERSK TUKANG"/>
    <s v="Chittagong"/>
    <x v="1"/>
    <d v="2026-02-02T19:29:00"/>
    <d v="2026-02-02T20:00:00"/>
    <s v="MAERSK"/>
    <s v="APM"/>
    <s v="TEMU6355615"/>
    <s v="40HC"/>
    <x v="0"/>
    <x v="1"/>
    <d v="2026-02-04T16:00:00"/>
    <d v="2026-02-04T18:00:00"/>
    <m/>
    <x v="0"/>
    <s v="TRANSPORTISTA (LM)"/>
    <x v="0"/>
    <x v="555"/>
    <d v="2026-02-04T21:15:00"/>
    <d v="2026-02-04T20:50:00"/>
    <d v="2026-02-04T21:45:00"/>
    <x v="6"/>
    <x v="1"/>
    <x v="1"/>
    <x v="0"/>
    <d v="2026-02-04T19:47:00"/>
    <x v="4"/>
    <n v="0"/>
    <x v="0"/>
    <d v="2026-02-04T16:00:00"/>
    <n v="48.300000000104774"/>
    <d v="1899-12-31T20:31:00"/>
    <n v="44.516666666662786"/>
    <s v="NO"/>
    <s v="YES"/>
    <x v="1"/>
    <d v="1899-12-30T02:00:00"/>
    <n v="2.0000000000582077"/>
    <d v="1899-12-30T03:47:00"/>
    <x v="2"/>
    <s v="SI"/>
    <d v="1899-12-31T22:31:00"/>
    <n v="46.516666666720994"/>
    <d v="1899-12-30T01:47:00"/>
    <n v="1.78333333338378"/>
    <x v="1"/>
    <x v="1"/>
    <d v="1900-01-01T00:18:00"/>
    <n v="48.300000000104774"/>
    <d v="1899-12-30T00:00:00"/>
    <n v="0"/>
    <x v="0"/>
    <n v="3.8194444445252884E-2"/>
    <d v="1899-12-30T00:02:18"/>
    <x v="1"/>
    <n v="55"/>
    <n v="7.5"/>
  </r>
  <r>
    <n v="262806836"/>
    <s v="MAERSK TUKANG"/>
    <s v="Chittagong"/>
    <x v="1"/>
    <d v="2026-02-02T19:29:00"/>
    <d v="2026-02-02T20:00:00"/>
    <s v="MAERSK"/>
    <s v="APM"/>
    <s v="MSKU9447551"/>
    <s v="40HC"/>
    <x v="0"/>
    <x v="1"/>
    <d v="2026-02-04T16:00:00"/>
    <d v="2026-02-04T18:00:00"/>
    <m/>
    <x v="0"/>
    <m/>
    <x v="0"/>
    <x v="556"/>
    <d v="2026-02-04T17:15:00"/>
    <d v="2026-02-04T16:40:00"/>
    <d v="2026-02-04T17:50:00"/>
    <x v="6"/>
    <x v="1"/>
    <x v="1"/>
    <x v="0"/>
    <d v="2026-02-04T16:02:00"/>
    <x v="4"/>
    <n v="0"/>
    <x v="0"/>
    <d v="2026-02-04T16:00:00"/>
    <n v="44.550000000104774"/>
    <d v="1899-12-31T20:31:00"/>
    <n v="44.516666666662786"/>
    <s v="NO"/>
    <s v="YES"/>
    <x v="1"/>
    <d v="1899-12-30T02:00:00"/>
    <n v="2.0000000000582077"/>
    <d v="1899-12-30T00:02:00"/>
    <x v="2"/>
    <s v="SI"/>
    <d v="1899-12-31T22:31:00"/>
    <n v="46.516666666720994"/>
    <d v="1899-12-30T00:00:00"/>
    <n v="0"/>
    <x v="0"/>
    <x v="0"/>
    <d v="1899-12-31T20:33:00"/>
    <n v="44.550000000104774"/>
    <d v="1899-12-30T00:00:00"/>
    <n v="0"/>
    <x v="1"/>
    <n v="4.8611111109494232E-2"/>
    <d v="1899-12-30T00:02:55"/>
    <x v="1"/>
    <n v="55"/>
    <n v="7.5"/>
  </r>
  <r>
    <n v="262806836"/>
    <s v="MAERSK TUKANG"/>
    <s v="Chittagong"/>
    <x v="1"/>
    <d v="2026-02-02T19:29:00"/>
    <d v="2026-02-02T20:00:00"/>
    <s v="MAERSK"/>
    <s v="APM"/>
    <s v="MRKU5058565"/>
    <s v="40HC"/>
    <x v="0"/>
    <x v="1"/>
    <d v="2026-02-04T16:00:00"/>
    <d v="2026-02-04T19:00:00"/>
    <m/>
    <x v="0"/>
    <m/>
    <x v="0"/>
    <x v="557"/>
    <d v="2026-02-04T19:45:00"/>
    <d v="2026-02-04T19:09:00"/>
    <d v="2026-02-04T20:15:00"/>
    <x v="6"/>
    <x v="1"/>
    <x v="1"/>
    <x v="0"/>
    <d v="2026-02-04T18:30:00"/>
    <x v="4"/>
    <n v="0"/>
    <x v="0"/>
    <d v="2026-02-04T16:00:00"/>
    <n v="47.016666666779201"/>
    <d v="1899-12-31T20:31:00"/>
    <n v="44.516666666662786"/>
    <s v="NO"/>
    <s v="YES"/>
    <x v="1"/>
    <d v="1899-12-30T03:00:00"/>
    <n v="3"/>
    <d v="1899-12-30T02:30:00"/>
    <x v="2"/>
    <s v="SI"/>
    <d v="1899-12-31T23:31:00"/>
    <n v="47.516666666662786"/>
    <d v="1899-12-30T00:00:00"/>
    <n v="0"/>
    <x v="0"/>
    <x v="0"/>
    <d v="1899-12-31T23:01:00"/>
    <n v="47.016666666779201"/>
    <d v="1899-12-30T00:00:00"/>
    <n v="0"/>
    <x v="1"/>
    <n v="4.5833333329937886E-2"/>
    <d v="1899-12-30T00:02:45"/>
    <x v="1"/>
    <n v="55"/>
    <n v="7.5"/>
  </r>
  <r>
    <n v="262807022"/>
    <s v="MAERSK TUKANG"/>
    <s v="Chittagong"/>
    <x v="1"/>
    <d v="2026-02-02T19:29:00"/>
    <d v="2026-02-02T20:00:00"/>
    <s v="MAERSK"/>
    <s v="APM"/>
    <s v="MRSU4149679"/>
    <s v="40HC"/>
    <x v="0"/>
    <x v="1"/>
    <d v="2026-02-04T16:00:00"/>
    <d v="2026-02-04T20:00:00"/>
    <m/>
    <x v="0"/>
    <m/>
    <x v="0"/>
    <x v="558"/>
    <d v="2026-02-04T20:50:00"/>
    <d v="2026-02-04T20:24:00"/>
    <d v="2026-02-04T21:20:00"/>
    <x v="6"/>
    <x v="1"/>
    <x v="1"/>
    <x v="0"/>
    <d v="2026-02-04T19:15:00"/>
    <x v="4"/>
    <n v="0"/>
    <x v="0"/>
    <d v="2026-02-04T16:00:00"/>
    <n v="47.766666666779201"/>
    <d v="1899-12-31T20:31:00"/>
    <n v="44.516666666662786"/>
    <s v="NO"/>
    <s v="YES"/>
    <x v="1"/>
    <d v="1899-12-30T04:00:00"/>
    <n v="4.0000000001164153"/>
    <d v="1899-12-30T03:15:00"/>
    <x v="2"/>
    <s v="SI"/>
    <d v="1900-01-01T00:31:00"/>
    <n v="48.516666666779201"/>
    <d v="1899-12-30T00:00:00"/>
    <n v="0"/>
    <x v="0"/>
    <x v="0"/>
    <d v="1899-12-31T23:46:00"/>
    <n v="47.766666666779201"/>
    <d v="1899-12-30T00:00:00"/>
    <n v="0"/>
    <x v="1"/>
    <n v="3.888888889196096E-2"/>
    <d v="1899-12-30T00:02:20"/>
    <x v="1"/>
    <n v="55"/>
    <n v="7.5"/>
  </r>
  <r>
    <n v="262806677"/>
    <s v="MAERSK TUKANG"/>
    <s v="Chittagong"/>
    <x v="1"/>
    <d v="2026-02-02T19:29:00"/>
    <d v="2026-02-02T20:00:00"/>
    <s v="MAERSK"/>
    <s v="APM"/>
    <s v="MRSU4035275"/>
    <s v="40HC"/>
    <x v="0"/>
    <x v="1"/>
    <d v="2026-02-04T16:00:00"/>
    <d v="2026-02-04T20:00:00"/>
    <m/>
    <x v="0"/>
    <m/>
    <x v="0"/>
    <x v="559"/>
    <d v="2026-02-04T20:15:00"/>
    <d v="2026-02-04T19:43:00"/>
    <d v="2026-02-04T20:55:00"/>
    <x v="6"/>
    <x v="1"/>
    <x v="1"/>
    <x v="0"/>
    <d v="2026-02-04T18:19:00"/>
    <x v="4"/>
    <n v="0"/>
    <x v="0"/>
    <d v="2026-02-04T16:00:00"/>
    <n v="46.833333333372138"/>
    <d v="1899-12-31T20:31:00"/>
    <n v="44.516666666662786"/>
    <s v="NO"/>
    <s v="YES"/>
    <x v="1"/>
    <d v="1899-12-30T04:00:00"/>
    <n v="4.0000000001164153"/>
    <d v="1899-12-30T02:19:00"/>
    <x v="2"/>
    <s v="SI"/>
    <d v="1900-01-01T00:31:00"/>
    <n v="48.516666666779201"/>
    <d v="1899-12-30T00:00:00"/>
    <n v="0"/>
    <x v="0"/>
    <x v="0"/>
    <d v="1899-12-31T22:50:00"/>
    <n v="46.833333333372138"/>
    <d v="1899-12-30T00:00:00"/>
    <n v="0"/>
    <x v="1"/>
    <n v="5.0000000002910383E-2"/>
    <d v="1899-12-30T00:03:00"/>
    <x v="1"/>
    <n v="55"/>
    <n v="7.5"/>
  </r>
  <r>
    <n v="262806964"/>
    <s v="MAERSK TUKANG"/>
    <s v="Chittagong"/>
    <x v="1"/>
    <d v="2026-02-02T19:29:00"/>
    <d v="2026-02-02T20:00:00"/>
    <s v="MAERSK"/>
    <s v="APM"/>
    <s v="CAAU7741724"/>
    <s v="40HC"/>
    <x v="0"/>
    <x v="1"/>
    <d v="2026-02-04T16:00:00"/>
    <d v="2026-02-05T08:00:00"/>
    <m/>
    <x v="0"/>
    <m/>
    <x v="0"/>
    <x v="560"/>
    <d v="2026-02-05T09:15:00"/>
    <d v="2026-02-05T08:54:00"/>
    <d v="2026-02-05T09:50:00"/>
    <x v="6"/>
    <x v="1"/>
    <x v="1"/>
    <x v="0"/>
    <d v="2026-02-05T08:00:00"/>
    <x v="5"/>
    <n v="0"/>
    <x v="0"/>
    <d v="2026-02-04T16:00:00"/>
    <n v="60.516666666779201"/>
    <d v="1899-12-31T20:31:00"/>
    <n v="44.516666666662786"/>
    <s v="NO"/>
    <s v="YES"/>
    <x v="1"/>
    <d v="1899-12-30T16:00:00"/>
    <n v="16.000000000116415"/>
    <d v="1899-12-30T16:00:00"/>
    <x v="2"/>
    <s v="SI"/>
    <d v="1900-01-01T12:31:00"/>
    <n v="60.516666666779201"/>
    <d v="1899-12-30T00:00:00"/>
    <n v="0"/>
    <x v="0"/>
    <x v="0"/>
    <d v="1900-01-01T12:31:00"/>
    <n v="60.516666666779201"/>
    <d v="1899-12-30T00:00:00"/>
    <n v="0"/>
    <x v="0"/>
    <n v="3.8888888884685002E-2"/>
    <d v="1899-12-30T00:02:20"/>
    <x v="1"/>
    <n v="55"/>
    <n v="7.5"/>
  </r>
  <r>
    <n v="262807022"/>
    <s v="MAERSK TUKANG"/>
    <s v="Chittagong"/>
    <x v="1"/>
    <d v="2026-02-02T19:29:00"/>
    <d v="2026-02-02T20:00:00"/>
    <s v="MAERSK"/>
    <s v="APM"/>
    <s v="MRSU3250756"/>
    <s v="40HC"/>
    <x v="0"/>
    <x v="1"/>
    <d v="2026-02-04T16:00:00"/>
    <d v="2026-02-05T08:00:00"/>
    <m/>
    <x v="0"/>
    <s v="TRANSPORTISTA (LM)"/>
    <x v="0"/>
    <x v="561"/>
    <d v="2026-02-05T10:45:00"/>
    <d v="2026-02-05T10:02:00"/>
    <d v="2026-02-05T11:15:00"/>
    <x v="6"/>
    <x v="1"/>
    <x v="1"/>
    <x v="0"/>
    <d v="2026-02-05T09:23:00"/>
    <x v="5"/>
    <n v="0"/>
    <x v="0"/>
    <d v="2026-02-04T16:00:00"/>
    <n v="61.900000000081491"/>
    <d v="1899-12-31T20:31:00"/>
    <n v="44.516666666662786"/>
    <s v="NO"/>
    <s v="YES"/>
    <x v="1"/>
    <d v="1899-12-30T16:00:00"/>
    <n v="16.000000000116415"/>
    <d v="1899-12-30T17:23:00"/>
    <x v="2"/>
    <s v="SI"/>
    <d v="1900-01-01T12:31:00"/>
    <n v="60.516666666779201"/>
    <d v="1899-12-30T01:23:00"/>
    <n v="1.3833333333022892"/>
    <x v="1"/>
    <x v="1"/>
    <d v="1900-01-01T13:54:00"/>
    <n v="61.900000000081491"/>
    <d v="1899-12-30T00:00:00"/>
    <n v="0"/>
    <x v="0"/>
    <n v="5.0694444442342501E-2"/>
    <d v="1899-12-30T00:03:02"/>
    <x v="1"/>
    <n v="55"/>
    <n v="7.5"/>
  </r>
  <r>
    <n v="262806964"/>
    <s v="MAERSK TUKANG"/>
    <s v="Chittagong"/>
    <x v="1"/>
    <d v="2026-02-02T19:29:00"/>
    <d v="2026-02-02T20:00:00"/>
    <s v="MAERSK"/>
    <s v="APM"/>
    <s v="BEAU5224649"/>
    <s v="40HC"/>
    <x v="0"/>
    <x v="1"/>
    <d v="2026-02-04T16:00:00"/>
    <d v="2026-02-05T10:00:00"/>
    <m/>
    <x v="0"/>
    <m/>
    <x v="0"/>
    <x v="562"/>
    <d v="2026-02-05T11:30:00"/>
    <d v="2026-02-05T10:30:00"/>
    <d v="2026-02-05T12:30:00"/>
    <x v="6"/>
    <x v="1"/>
    <x v="1"/>
    <x v="0"/>
    <d v="2026-02-05T09:50:00"/>
    <x v="5"/>
    <n v="0"/>
    <x v="0"/>
    <d v="2026-02-04T16:00:00"/>
    <n v="62.349999999976717"/>
    <d v="1899-12-31T20:31:00"/>
    <n v="44.516666666662786"/>
    <s v="NO"/>
    <s v="YES"/>
    <x v="1"/>
    <d v="1899-12-30T18:00:00"/>
    <n v="18"/>
    <d v="1899-12-30T17:50:00"/>
    <x v="2"/>
    <s v="SI"/>
    <d v="1900-01-01T14:31:00"/>
    <n v="62.516666666662786"/>
    <d v="1899-12-30T00:00:00"/>
    <n v="0"/>
    <x v="0"/>
    <x v="0"/>
    <d v="1900-01-01T14:21:00"/>
    <n v="62.349999999976717"/>
    <d v="1899-12-30T00:00:00"/>
    <n v="0"/>
    <x v="0"/>
    <n v="8.3333333335758653E-2"/>
    <d v="1899-12-30T00:05:00"/>
    <x v="1"/>
    <n v="55"/>
    <n v="7.5"/>
  </r>
  <r>
    <n v="262807084"/>
    <s v="MAERSK TUKANG"/>
    <s v="Chittagong"/>
    <x v="1"/>
    <d v="2026-02-02T19:29:00"/>
    <d v="2026-02-02T20:00:00"/>
    <s v="MAERSK"/>
    <s v="APM"/>
    <s v="MRSU4977550"/>
    <s v="40HC"/>
    <x v="0"/>
    <x v="1"/>
    <d v="2026-02-04T16:00:00"/>
    <d v="2026-02-05T10:00:00"/>
    <m/>
    <x v="0"/>
    <m/>
    <x v="0"/>
    <x v="563"/>
    <d v="2026-02-05T13:00:00"/>
    <d v="2026-02-05T11:29:00"/>
    <d v="2026-02-05T13:45:00"/>
    <x v="6"/>
    <x v="1"/>
    <x v="1"/>
    <x v="0"/>
    <d v="2026-02-05T10:16:00"/>
    <x v="5"/>
    <n v="0"/>
    <x v="0"/>
    <d v="2026-02-04T16:00:00"/>
    <n v="62.783333333325572"/>
    <d v="1899-12-31T20:31:00"/>
    <n v="44.516666666662786"/>
    <s v="NO"/>
    <s v="YES"/>
    <x v="1"/>
    <d v="1899-12-30T18:00:00"/>
    <n v="18"/>
    <d v="1899-12-30T18:16:00"/>
    <x v="2"/>
    <s v="SI"/>
    <d v="1900-01-01T14:31:00"/>
    <n v="62.516666666662786"/>
    <d v="1899-12-30T00:16:00"/>
    <n v="0.26666666666278616"/>
    <x v="0"/>
    <x v="0"/>
    <d v="1900-01-01T14:47:00"/>
    <n v="62.783333333325572"/>
    <d v="1899-12-30T00:00:00"/>
    <n v="0"/>
    <x v="0"/>
    <n v="9.4444444439432118E-2"/>
    <d v="1899-12-30T00:05:40"/>
    <x v="1"/>
    <n v="55"/>
    <n v="7.5"/>
  </r>
  <r>
    <n v="262806836"/>
    <s v="MAERSK TUKANG"/>
    <s v="Chittagong"/>
    <x v="1"/>
    <d v="2026-02-02T19:29:00"/>
    <d v="2026-02-02T20:00:00"/>
    <s v="MAERSK"/>
    <s v="APM"/>
    <s v="MRSU3288556"/>
    <s v="40HC"/>
    <x v="0"/>
    <x v="1"/>
    <d v="2026-02-04T16:00:00"/>
    <d v="2026-02-05T12:00:00"/>
    <m/>
    <x v="0"/>
    <m/>
    <x v="0"/>
    <x v="564"/>
    <d v="2026-02-05T15:20:00"/>
    <d v="2026-02-05T12:44:00"/>
    <d v="2026-02-05T15:42:00"/>
    <x v="6"/>
    <x v="1"/>
    <x v="1"/>
    <x v="0"/>
    <d v="2026-02-05T11:58:00"/>
    <x v="5"/>
    <n v="0"/>
    <x v="0"/>
    <d v="2026-02-04T16:00:00"/>
    <n v="64.483333333453629"/>
    <d v="1899-12-31T20:31:00"/>
    <n v="44.516666666662786"/>
    <s v="NO"/>
    <s v="YES"/>
    <x v="1"/>
    <d v="1899-12-30T20:00:00"/>
    <n v="20.000000000058208"/>
    <d v="1899-12-30T19:58:00"/>
    <x v="2"/>
    <s v="SI"/>
    <d v="1900-01-01T16:31:00"/>
    <n v="64.516666666720994"/>
    <d v="1899-12-30T00:00:00"/>
    <n v="0"/>
    <x v="0"/>
    <x v="0"/>
    <d v="1900-01-01T16:29:00"/>
    <n v="64.483333333453629"/>
    <d v="1899-12-30T00:00:00"/>
    <n v="0"/>
    <x v="0"/>
    <n v="0.12361111111385981"/>
    <d v="1899-12-30T00:07:25"/>
    <x v="1"/>
    <n v="55"/>
    <n v="7.5"/>
  </r>
  <r>
    <n v="262806836"/>
    <s v="MAERSK TUKANG"/>
    <s v="Chittagong"/>
    <x v="1"/>
    <d v="2026-02-02T19:29:00"/>
    <d v="2026-02-02T20:00:00"/>
    <s v="MAERSK"/>
    <s v="APM"/>
    <s v="MIEU3052526"/>
    <s v="40HC"/>
    <x v="0"/>
    <x v="1"/>
    <d v="2026-02-04T16:00:00"/>
    <d v="2026-02-05T12:00:00"/>
    <m/>
    <x v="0"/>
    <s v="TRANSPORTISTA (LM)"/>
    <x v="0"/>
    <x v="565"/>
    <d v="2026-02-05T15:00:00"/>
    <d v="2026-02-05T14:41:00"/>
    <d v="2026-02-05T15:30:00"/>
    <x v="6"/>
    <x v="1"/>
    <x v="1"/>
    <x v="0"/>
    <d v="2026-02-05T14:13:00"/>
    <x v="5"/>
    <n v="0"/>
    <x v="0"/>
    <d v="2026-02-04T16:00:00"/>
    <n v="66.733333333453629"/>
    <d v="1899-12-31T20:31:00"/>
    <n v="44.516666666662786"/>
    <s v="NO"/>
    <s v="YES"/>
    <x v="1"/>
    <d v="1899-12-30T20:00:00"/>
    <n v="20.000000000058208"/>
    <d v="1899-12-30T22:13:00"/>
    <x v="2"/>
    <s v="SI"/>
    <d v="1900-01-01T16:31:00"/>
    <n v="64.516666666720994"/>
    <d v="1899-12-30T02:13:00"/>
    <n v="2.2166666667326353"/>
    <x v="1"/>
    <x v="1"/>
    <d v="1900-01-01T18:44:00"/>
    <n v="66.733333333453629"/>
    <d v="1899-12-30T00:00:00"/>
    <n v="0"/>
    <x v="0"/>
    <n v="3.4027777779556345E-2"/>
    <d v="1899-12-30T00:02:03"/>
    <x v="1"/>
    <n v="55"/>
    <n v="7.5"/>
  </r>
  <r>
    <n v="263188840"/>
    <s v="CAP SAN SOUNIO"/>
    <s v="Chittagong"/>
    <x v="1"/>
    <d v="2026-01-29T14:31:00"/>
    <d v="2026-01-30T02:00:00"/>
    <s v="MAERSK"/>
    <s v="APM"/>
    <s v="MRSU4695411"/>
    <s v="40HC"/>
    <x v="0"/>
    <x v="1"/>
    <d v="2026-01-31T08:00:00"/>
    <d v="2026-02-05T14:00:00"/>
    <m/>
    <x v="2"/>
    <s v="TRANSPORTISTA (LM)"/>
    <x v="14"/>
    <x v="566"/>
    <d v="2026-02-06T08:22:00"/>
    <d v="2026-02-06T08:00:00"/>
    <d v="2026-02-06T08:59:00"/>
    <x v="6"/>
    <x v="1"/>
    <x v="1"/>
    <x v="0"/>
    <d v="2026-02-06T07:13:00"/>
    <x v="0"/>
    <n v="0"/>
    <x v="0"/>
    <d v="2026-01-31T08:00:00"/>
    <n v="184.69999999995343"/>
    <d v="1899-12-31T17:29:00"/>
    <n v="41.483333333395422"/>
    <s v="NO"/>
    <s v="YES"/>
    <x v="1"/>
    <d v="1900-01-04T06:00:00"/>
    <n v="126"/>
    <d v="1900-01-04T23:13:00"/>
    <x v="0"/>
    <s v="NO"/>
    <d v="1900-01-05T23:29:00"/>
    <n v="167.48333333339542"/>
    <d v="1899-12-30T17:13:00"/>
    <n v="17.216666666558012"/>
    <x v="1"/>
    <x v="1"/>
    <d v="1900-01-06T16:42:00"/>
    <n v="184.69999999995343"/>
    <d v="1899-12-30T00:00:00"/>
    <n v="0"/>
    <x v="0"/>
    <n v="4.0972222217533272E-2"/>
    <d v="1899-12-30T00:02:27"/>
    <x v="1"/>
    <n v="55"/>
    <n v="7.5"/>
  </r>
  <r>
    <n v="262807084"/>
    <s v="MAERSK TUKANG"/>
    <s v="Chittagong"/>
    <x v="1"/>
    <d v="2026-02-02T19:29:00"/>
    <d v="2026-02-02T20:00:00"/>
    <s v="MAERSK"/>
    <s v="APM"/>
    <s v="TIIU5237258"/>
    <s v="40HC"/>
    <x v="0"/>
    <x v="1"/>
    <d v="2026-02-04T16:00:00"/>
    <d v="2026-02-05T14:00:00"/>
    <m/>
    <x v="0"/>
    <s v="TRANSPORTISTA (LM)"/>
    <x v="0"/>
    <x v="567"/>
    <d v="2026-02-05T16:00:00"/>
    <d v="2026-02-05T15:48:00"/>
    <d v="2026-02-05T16:40:00"/>
    <x v="6"/>
    <x v="1"/>
    <x v="1"/>
    <x v="0"/>
    <d v="2026-02-05T14:55:00"/>
    <x v="5"/>
    <n v="0"/>
    <x v="0"/>
    <d v="2026-02-04T16:00:00"/>
    <n v="67.433333333465271"/>
    <d v="1899-12-31T20:31:00"/>
    <n v="44.516666666662786"/>
    <s v="NO"/>
    <s v="YES"/>
    <x v="1"/>
    <d v="1899-12-30T22:00:00"/>
    <n v="22.000000000116415"/>
    <d v="1899-12-30T22:55:00"/>
    <x v="2"/>
    <s v="SI"/>
    <d v="1900-01-01T18:31:00"/>
    <n v="66.516666666779201"/>
    <d v="1899-12-30T00:55:00"/>
    <n v="0.91666666668606922"/>
    <x v="1"/>
    <x v="0"/>
    <d v="1900-01-01T19:26:00"/>
    <n v="67.433333333465271"/>
    <d v="1899-12-30T00:00:00"/>
    <n v="0"/>
    <x v="0"/>
    <n v="3.6111111112404615E-2"/>
    <d v="1899-12-30T00:02:10"/>
    <x v="1"/>
    <n v="55"/>
    <n v="7.5"/>
  </r>
  <r>
    <s v="HLCUDA1251204200"/>
    <s v="MAERSK TUKANG"/>
    <s v="Chittagong"/>
    <x v="1"/>
    <d v="2026-02-02T19:29:00"/>
    <d v="2026-02-02T20:00:00"/>
    <s v="HAPAG LLOYD"/>
    <s v="APM"/>
    <s v="HAMU1514061"/>
    <s v="40HC"/>
    <x v="0"/>
    <x v="1"/>
    <d v="2026-02-04T16:00:00"/>
    <d v="2026-02-05T14:00:00"/>
    <m/>
    <x v="0"/>
    <s v="TRANSPORTISTA (LM)"/>
    <x v="0"/>
    <x v="568"/>
    <d v="2026-02-05T16:00:00"/>
    <d v="2026-02-05T16:05:00"/>
    <d v="2026-02-05T16:27:00"/>
    <x v="6"/>
    <x v="1"/>
    <x v="1"/>
    <x v="0"/>
    <d v="2026-02-05T15:26:00"/>
    <x v="5"/>
    <n v="0"/>
    <x v="0"/>
    <d v="2026-02-04T16:00:00"/>
    <n v="67.950000000069849"/>
    <d v="1899-12-31T20:31:00"/>
    <n v="44.516666666662786"/>
    <s v="NO"/>
    <s v="YES"/>
    <x v="1"/>
    <d v="1899-12-30T22:00:00"/>
    <n v="22.000000000116415"/>
    <d v="1899-12-30T23:26:00"/>
    <x v="2"/>
    <s v="SI"/>
    <d v="1900-01-01T18:31:00"/>
    <n v="66.516666666779201"/>
    <d v="1899-12-30T01:26:00"/>
    <n v="1.4333333332906477"/>
    <x v="1"/>
    <x v="1"/>
    <d v="1900-01-01T19:57:00"/>
    <n v="67.950000000069849"/>
    <d v="1899-12-30T00:00:00"/>
    <n v="0"/>
    <x v="0"/>
    <n v="1.5277777776645962E-2"/>
    <d v="1899-12-30T00:00:55"/>
    <x v="1"/>
    <n v="55"/>
    <n v="7.5"/>
  </r>
  <r>
    <n v="262806677"/>
    <s v="MAERSK TUKANG"/>
    <s v="Chittagong"/>
    <x v="1"/>
    <d v="2026-02-02T19:29:00"/>
    <d v="2026-02-02T20:00:00"/>
    <s v="MAERSK"/>
    <s v="APM"/>
    <s v="TRHU7234904"/>
    <s v="40HC"/>
    <x v="0"/>
    <x v="1"/>
    <d v="2026-02-04T16:00:00"/>
    <d v="2026-02-05T16:00:00"/>
    <m/>
    <x v="0"/>
    <s v="PUERTO SECO"/>
    <x v="14"/>
    <x v="569"/>
    <d v="2026-02-05T19:00:00"/>
    <d v="2026-02-05T17:49:00"/>
    <d v="2026-02-05T19:40:00"/>
    <x v="6"/>
    <x v="1"/>
    <x v="1"/>
    <x v="0"/>
    <d v="2026-02-05T17:16:00"/>
    <x v="5"/>
    <n v="0"/>
    <x v="0"/>
    <d v="2026-02-04T16:00:00"/>
    <n v="69.783333333441988"/>
    <d v="1899-12-31T20:31:00"/>
    <n v="44.516666666662786"/>
    <s v="NO"/>
    <s v="YES"/>
    <x v="1"/>
    <d v="1899-12-31T00:00:00"/>
    <n v="24"/>
    <d v="1899-12-31T01:16:00"/>
    <x v="1"/>
    <s v="SI"/>
    <d v="1900-01-01T20:31:00"/>
    <n v="68.516666666662786"/>
    <d v="1899-12-30T01:16:00"/>
    <n v="1.2666666667792015"/>
    <x v="1"/>
    <x v="1"/>
    <d v="1900-01-01T21:47:00"/>
    <n v="69.783333333441988"/>
    <d v="1899-12-30T00:00:00"/>
    <n v="0"/>
    <x v="0"/>
    <n v="7.7083333337213844E-2"/>
    <d v="1899-12-30T00:04:38"/>
    <x v="1"/>
    <n v="55"/>
    <n v="7.5"/>
  </r>
  <r>
    <s v="HLCUDA1251204200"/>
    <s v="MAERSK TUKANG"/>
    <s v="Chittagong"/>
    <x v="1"/>
    <d v="2026-02-02T19:29:00"/>
    <d v="2026-02-02T20:00:00"/>
    <s v="HAPAG LLOYD"/>
    <s v="APM"/>
    <s v="HAMU3891700"/>
    <s v="40HC"/>
    <x v="0"/>
    <x v="1"/>
    <d v="2026-02-04T16:00:00"/>
    <d v="2026-02-05T16:00:00"/>
    <m/>
    <x v="0"/>
    <s v="PUERTO SECO"/>
    <x v="14"/>
    <x v="570"/>
    <d v="2026-02-05T20:00:00"/>
    <d v="2026-02-05T18:54:00"/>
    <d v="2026-02-05T20:40:00"/>
    <x v="6"/>
    <x v="1"/>
    <x v="1"/>
    <x v="0"/>
    <d v="2026-02-05T18:12:00"/>
    <x v="5"/>
    <n v="0"/>
    <x v="0"/>
    <d v="2026-02-04T16:00:00"/>
    <n v="70.716666666674428"/>
    <d v="1899-12-31T20:31:00"/>
    <n v="44.516666666662786"/>
    <s v="NO"/>
    <s v="YES"/>
    <x v="1"/>
    <d v="1899-12-31T00:00:00"/>
    <n v="24"/>
    <d v="1899-12-31T02:12:00"/>
    <x v="1"/>
    <s v="SI"/>
    <d v="1900-01-01T20:31:00"/>
    <n v="68.516666666662786"/>
    <d v="1899-12-30T02:12:00"/>
    <n v="2.2000000000116415"/>
    <x v="1"/>
    <x v="1"/>
    <d v="1900-01-01T22:43:00"/>
    <n v="70.716666666674428"/>
    <d v="1899-12-30T00:00:00"/>
    <n v="0"/>
    <x v="0"/>
    <n v="7.3611111110949423E-2"/>
    <d v="1899-12-30T00:04:25"/>
    <x v="1"/>
    <n v="55"/>
    <n v="7.5"/>
  </r>
  <r>
    <n v="262807022"/>
    <s v="MAERSK TUKANG"/>
    <s v="Chittagong"/>
    <x v="1"/>
    <d v="2026-02-02T19:29:00"/>
    <d v="2026-02-02T20:00:00"/>
    <s v="MAERSK"/>
    <s v="APM"/>
    <s v="TGBU6320624"/>
    <s v="40HC"/>
    <x v="0"/>
    <x v="1"/>
    <d v="2026-02-04T16:00:00"/>
    <d v="2026-02-05T18:00:00"/>
    <m/>
    <x v="0"/>
    <s v="TRANSPORTISTA (LM)"/>
    <x v="0"/>
    <x v="571"/>
    <d v="2026-02-05T19:55:00"/>
    <d v="2026-02-05T19:26:00"/>
    <d v="2026-02-05T20:33:00"/>
    <x v="6"/>
    <x v="1"/>
    <x v="1"/>
    <x v="0"/>
    <d v="2026-02-05T18:34:00"/>
    <x v="5"/>
    <n v="0"/>
    <x v="0"/>
    <d v="2026-02-04T16:00:00"/>
    <n v="71.083333333313931"/>
    <d v="1899-12-31T20:31:00"/>
    <n v="44.516666666662786"/>
    <s v="NO"/>
    <s v="YES"/>
    <x v="1"/>
    <d v="1899-12-31T02:00:00"/>
    <n v="26.000000000058208"/>
    <d v="1899-12-31T02:34:00"/>
    <x v="1"/>
    <s v="NO"/>
    <d v="1900-01-01T22:31:00"/>
    <n v="70.516666666720994"/>
    <d v="1899-12-30T00:34:00"/>
    <n v="0.56666666659293696"/>
    <x v="1"/>
    <x v="0"/>
    <d v="1900-01-01T23:05:00"/>
    <n v="71.083333333313931"/>
    <d v="1899-12-30T00:00:00"/>
    <n v="0"/>
    <x v="0"/>
    <n v="4.6527777776645962E-2"/>
    <d v="1899-12-30T00:02:47"/>
    <x v="1"/>
    <n v="55"/>
    <n v="7.5"/>
  </r>
  <r>
    <s v="HLCUDA1251204200"/>
    <s v="MAERSK TUKANG"/>
    <s v="Chittagong"/>
    <x v="1"/>
    <d v="2026-02-02T19:29:00"/>
    <d v="2026-02-02T20:00:00"/>
    <s v="HAPAG LLOYD"/>
    <s v="APM"/>
    <s v="FANU1808509"/>
    <s v="40HC"/>
    <x v="0"/>
    <x v="1"/>
    <d v="2026-02-04T16:00:00"/>
    <d v="2026-02-05T18:00:00"/>
    <m/>
    <x v="0"/>
    <s v="TRANSPORTISTA (LM)"/>
    <x v="0"/>
    <x v="572"/>
    <d v="2026-02-05T07:39:00"/>
    <d v="2026-02-05T21:04:00"/>
    <d v="2026-02-05T08:20:00"/>
    <x v="6"/>
    <x v="1"/>
    <x v="1"/>
    <x v="0"/>
    <d v="2026-02-05T07:39:00"/>
    <x v="5"/>
    <n v="0"/>
    <x v="0"/>
    <d v="2026-02-04T16:00:00"/>
    <n v="72.633333333302289"/>
    <d v="1899-12-31T20:31:00"/>
    <n v="44.516666666662786"/>
    <s v="NO"/>
    <s v="YES"/>
    <x v="1"/>
    <d v="1899-12-31T02:00:00"/>
    <n v="26.000000000058208"/>
    <d v="1899-12-31T04:07:00"/>
    <x v="1"/>
    <s v="NO"/>
    <d v="1900-01-01T22:31:00"/>
    <n v="70.516666666720994"/>
    <d v="1899-12-30T00:00:00"/>
    <n v="0"/>
    <x v="0"/>
    <x v="0"/>
    <d v="1900-01-02T00:38:00"/>
    <n v="72.633333333302289"/>
    <d v="1899-12-30T00:00:00"/>
    <n v="0"/>
    <x v="0"/>
    <n v="-0.53055555556056788"/>
    <n v="-2.2106481481690327E-2"/>
    <x v="2"/>
    <n v="55"/>
    <n v="7.5"/>
  </r>
  <r>
    <s v="HLCUDA1251204200"/>
    <s v="MAERSK TUKANG"/>
    <s v="Chittagong"/>
    <x v="1"/>
    <d v="2026-02-02T19:29:00"/>
    <d v="2026-02-02T20:00:00"/>
    <s v="HAPAG LLOYD"/>
    <s v="APM"/>
    <s v="HLXU8522174"/>
    <s v="40HC"/>
    <x v="0"/>
    <x v="1"/>
    <d v="2026-02-04T16:00:00"/>
    <d v="2026-02-05T20:00:00"/>
    <m/>
    <x v="0"/>
    <m/>
    <x v="0"/>
    <x v="573"/>
    <d v="2026-02-05T21:00:00"/>
    <d v="2026-02-05T19:36:00"/>
    <d v="2026-02-05T21:40:00"/>
    <x v="6"/>
    <x v="1"/>
    <x v="1"/>
    <x v="0"/>
    <d v="2026-02-05T19:02:00"/>
    <x v="5"/>
    <n v="0"/>
    <x v="0"/>
    <d v="2026-02-04T16:00:00"/>
    <n v="71.550000000104774"/>
    <d v="1899-12-31T20:31:00"/>
    <n v="44.516666666662786"/>
    <s v="NO"/>
    <s v="YES"/>
    <x v="1"/>
    <d v="1899-12-31T04:00:00"/>
    <n v="28.000000000116415"/>
    <d v="1899-12-31T03:02:00"/>
    <x v="1"/>
    <s v="NO"/>
    <d v="1900-01-02T00:31:00"/>
    <n v="72.516666666779201"/>
    <d v="1899-12-30T00:00:00"/>
    <n v="0"/>
    <x v="0"/>
    <x v="0"/>
    <d v="1900-01-01T23:33:00"/>
    <n v="71.550000000104774"/>
    <d v="1899-12-30T00:00:00"/>
    <n v="0"/>
    <x v="0"/>
    <n v="8.6111111115314998E-2"/>
    <d v="1899-12-30T00:05:10"/>
    <x v="1"/>
    <n v="55"/>
    <n v="7.5"/>
  </r>
  <r>
    <s v="HLCUDA1251204200"/>
    <s v="MAERSK TUKANG"/>
    <s v="Chittagong"/>
    <x v="1"/>
    <d v="2026-02-02T19:29:00"/>
    <d v="2026-02-02T20:00:00"/>
    <s v="HAPAG LLOYD"/>
    <s v="APM"/>
    <s v="UETU6336226"/>
    <s v="40HC"/>
    <x v="0"/>
    <x v="1"/>
    <d v="2026-02-04T16:00:00"/>
    <d v="2026-02-05T20:00:00"/>
    <m/>
    <x v="0"/>
    <m/>
    <x v="0"/>
    <x v="574"/>
    <d v="2026-02-05T06:32:00"/>
    <d v="2026-02-05T20:55:00"/>
    <d v="2026-02-05T07:17:00"/>
    <x v="6"/>
    <x v="1"/>
    <x v="1"/>
    <x v="0"/>
    <d v="2026-02-05T06:32:00"/>
    <x v="5"/>
    <n v="0"/>
    <x v="0"/>
    <d v="2026-02-04T16:00:00"/>
    <n v="72.700000000011642"/>
    <d v="1899-12-31T20:31:00"/>
    <n v="44.516666666662786"/>
    <s v="NO"/>
    <s v="YES"/>
    <x v="1"/>
    <d v="1899-12-31T04:00:00"/>
    <n v="28.000000000116415"/>
    <d v="1899-12-31T04:11:00"/>
    <x v="1"/>
    <s v="NO"/>
    <d v="1900-01-02T00:31:00"/>
    <n v="72.516666666779201"/>
    <d v="1899-12-30T00:00:00"/>
    <n v="0"/>
    <x v="0"/>
    <x v="0"/>
    <d v="1900-01-02T00:42:00"/>
    <n v="72.700000000011642"/>
    <d v="1899-12-30T00:00:00"/>
    <n v="0"/>
    <x v="0"/>
    <n v="-0.56805555555911269"/>
    <n v="-2.3668981481629697E-2"/>
    <x v="2"/>
    <n v="55"/>
    <n v="7.5"/>
  </r>
  <r>
    <n v="262806964"/>
    <s v="MAERSK TUKANG"/>
    <s v="Chittagong"/>
    <x v="1"/>
    <d v="2026-02-02T19:29:00"/>
    <d v="2026-02-02T20:00:00"/>
    <s v="MAERSK"/>
    <s v="APM"/>
    <s v="MRKU5298329"/>
    <s v="40HC"/>
    <x v="0"/>
    <x v="1"/>
    <d v="2026-02-04T16:00:00"/>
    <d v="2026-02-06T08:00:00"/>
    <m/>
    <x v="0"/>
    <s v="TRANSPORTISTA (LM)"/>
    <x v="0"/>
    <x v="575"/>
    <d v="2026-02-06T10:29:00"/>
    <d v="2026-02-06T09:41:00"/>
    <d v="2026-02-06T10:57:00"/>
    <x v="6"/>
    <x v="1"/>
    <x v="1"/>
    <x v="0"/>
    <d v="2026-02-06T08:40:00"/>
    <x v="0"/>
    <n v="0"/>
    <x v="0"/>
    <d v="2026-02-04T16:00:00"/>
    <n v="85.183333333348855"/>
    <d v="1899-12-31T20:31:00"/>
    <n v="44.516666666662786"/>
    <s v="NO"/>
    <s v="YES"/>
    <x v="1"/>
    <d v="1899-12-31T16:00:00"/>
    <n v="40.000000000116415"/>
    <d v="1899-12-31T16:40:00"/>
    <x v="1"/>
    <s v="NO"/>
    <d v="1900-01-02T12:31:00"/>
    <n v="84.516666666779201"/>
    <d v="1899-12-30T00:40:00"/>
    <n v="0.6666666665696539"/>
    <x v="1"/>
    <x v="0"/>
    <d v="1900-01-02T13:11:00"/>
    <n v="85.183333333348855"/>
    <d v="1899-12-30T00:00:00"/>
    <n v="0"/>
    <x v="0"/>
    <n v="5.2777777782466728E-2"/>
    <d v="1899-12-30T00:03:10"/>
    <x v="1"/>
    <n v="55"/>
    <n v="7.5"/>
  </r>
  <r>
    <s v="HLCUDA1251204200"/>
    <s v="MAERSK TUKANG"/>
    <s v="Chittagong"/>
    <x v="1"/>
    <d v="2026-02-02T19:29:00"/>
    <d v="2026-02-02T20:00:00"/>
    <s v="HAPAG LLOYD"/>
    <s v="APM"/>
    <s v="UETU6370318"/>
    <s v="40HC"/>
    <x v="0"/>
    <x v="1"/>
    <d v="2026-02-04T16:00:00"/>
    <d v="2026-02-06T08:00:00"/>
    <m/>
    <x v="0"/>
    <s v="TRANSPORTISTA (LM)"/>
    <x v="0"/>
    <x v="575"/>
    <d v="2026-02-06T09:27:00"/>
    <d v="2026-02-06T09:35:00"/>
    <d v="2026-02-06T10:00:00"/>
    <x v="6"/>
    <x v="1"/>
    <x v="1"/>
    <x v="0"/>
    <d v="2026-02-06T08:40:00"/>
    <x v="0"/>
    <n v="0"/>
    <x v="0"/>
    <d v="2026-02-04T16:00:00"/>
    <n v="85.183333333348855"/>
    <d v="1899-12-31T20:31:00"/>
    <n v="44.516666666662786"/>
    <s v="NO"/>
    <s v="YES"/>
    <x v="1"/>
    <d v="1899-12-31T16:00:00"/>
    <n v="40.000000000116415"/>
    <d v="1899-12-31T16:40:00"/>
    <x v="1"/>
    <s v="NO"/>
    <d v="1900-01-02T12:31:00"/>
    <n v="84.516666666779201"/>
    <d v="1899-12-30T00:40:00"/>
    <n v="0.6666666665696539"/>
    <x v="1"/>
    <x v="0"/>
    <d v="1900-01-02T13:11:00"/>
    <n v="85.183333333348855"/>
    <d v="1899-12-30T00:00:00"/>
    <n v="0"/>
    <x v="0"/>
    <n v="1.7361111109494232E-2"/>
    <d v="1899-12-30T00:01:02"/>
    <x v="1"/>
    <n v="55"/>
    <n v="7.5"/>
  </r>
  <r>
    <n v="262806677"/>
    <s v="MAERSK TUKANG"/>
    <s v="Chittagong"/>
    <x v="1"/>
    <d v="2026-02-02T19:29:00"/>
    <d v="2026-02-02T20:00:00"/>
    <s v="MAERSK"/>
    <s v="APM"/>
    <s v="CAJU5024844"/>
    <s v="40HC"/>
    <x v="0"/>
    <x v="1"/>
    <d v="2026-02-04T16:00:00"/>
    <d v="2026-02-06T10:00:00"/>
    <m/>
    <x v="0"/>
    <m/>
    <x v="0"/>
    <x v="576"/>
    <d v="2026-02-06T11:00:00"/>
    <d v="2026-02-06T10:00:00"/>
    <d v="2026-02-06T11:39:00"/>
    <x v="6"/>
    <x v="1"/>
    <x v="1"/>
    <x v="0"/>
    <d v="2026-02-06T09:25:00"/>
    <x v="0"/>
    <n v="0"/>
    <x v="0"/>
    <d v="2026-02-04T16:00:00"/>
    <n v="85.933333333348855"/>
    <d v="1899-12-31T20:31:00"/>
    <n v="44.516666666662786"/>
    <s v="NO"/>
    <s v="YES"/>
    <x v="1"/>
    <d v="1899-12-31T18:00:00"/>
    <n v="42"/>
    <d v="1899-12-31T17:25:00"/>
    <x v="1"/>
    <s v="NO"/>
    <d v="1900-01-02T14:31:00"/>
    <n v="86.516666666662786"/>
    <d v="1899-12-30T00:00:00"/>
    <n v="0"/>
    <x v="0"/>
    <x v="0"/>
    <d v="1900-01-02T13:56:00"/>
    <n v="85.933333333348855"/>
    <d v="1899-12-30T00:00:00"/>
    <n v="0"/>
    <x v="0"/>
    <n v="6.8750000005820766E-2"/>
    <d v="1899-12-30T00:04:08"/>
    <x v="1"/>
    <n v="55"/>
    <n v="7.5"/>
  </r>
  <r>
    <n v="262807084"/>
    <s v="MAERSK TUKANG"/>
    <s v="Chittagong"/>
    <x v="1"/>
    <d v="2026-02-02T19:29:00"/>
    <d v="2026-02-02T20:00:00"/>
    <s v="MAERSK"/>
    <s v="APM"/>
    <s v="MRKU2234207"/>
    <s v="40HC"/>
    <x v="0"/>
    <x v="1"/>
    <d v="2026-02-04T16:00:00"/>
    <d v="2026-02-06T10:00:00"/>
    <m/>
    <x v="0"/>
    <m/>
    <x v="0"/>
    <x v="577"/>
    <d v="2026-02-06T12:11:00"/>
    <d v="2026-02-06T11:30:00"/>
    <d v="2026-02-06T12:45:00"/>
    <x v="6"/>
    <x v="1"/>
    <x v="1"/>
    <x v="0"/>
    <d v="2026-02-06T09:51:00"/>
    <x v="0"/>
    <n v="0"/>
    <x v="0"/>
    <d v="2026-02-04T16:00:00"/>
    <n v="86.366666666697711"/>
    <d v="1899-12-31T20:31:00"/>
    <n v="44.516666666662786"/>
    <s v="NO"/>
    <s v="YES"/>
    <x v="1"/>
    <d v="1899-12-31T18:00:00"/>
    <n v="42"/>
    <d v="1899-12-31T17:51:00"/>
    <x v="1"/>
    <s v="NO"/>
    <d v="1900-01-02T14:31:00"/>
    <n v="86.516666666662786"/>
    <d v="1899-12-30T00:00:00"/>
    <n v="0"/>
    <x v="0"/>
    <x v="0"/>
    <d v="1900-01-02T14:22:00"/>
    <n v="86.366666666697711"/>
    <d v="1899-12-30T00:00:00"/>
    <n v="0"/>
    <x v="0"/>
    <n v="5.2083333335758653E-2"/>
    <d v="1899-12-30T00:03:08"/>
    <x v="1"/>
    <n v="55"/>
    <n v="7.5"/>
  </r>
  <r>
    <n v="263196156"/>
    <s v="EBBA MAERSK"/>
    <s v="Ho Chi Minh City"/>
    <x v="1"/>
    <d v="2026-02-01T01:13:00"/>
    <d v="2026-02-01T02:00:00"/>
    <s v="MAERSK"/>
    <s v="APM"/>
    <s v="MRSU6885030"/>
    <s v="40HC"/>
    <x v="0"/>
    <x v="1"/>
    <d v="2026-02-03T16:00:00"/>
    <d v="2026-02-06T12:00:00"/>
    <m/>
    <x v="0"/>
    <m/>
    <x v="0"/>
    <x v="578"/>
    <d v="2026-02-10T18:30:00"/>
    <d v="2026-02-06T13:38:00"/>
    <d v="2026-02-10T20:00:00"/>
    <x v="6"/>
    <x v="1"/>
    <x v="1"/>
    <x v="0"/>
    <d v="2026-02-06T12:07:00"/>
    <x v="6"/>
    <n v="0"/>
    <x v="0"/>
    <d v="2026-02-03T16:00:00"/>
    <n v="130.90000000008149"/>
    <d v="1900-01-01T14:47:00"/>
    <n v="62.783333333325572"/>
    <s v="NO"/>
    <s v="NO"/>
    <x v="1"/>
    <d v="1900-01-01T20:00:00"/>
    <n v="68.000000000058208"/>
    <d v="1900-01-01T20:07:00"/>
    <x v="3"/>
    <s v="NO"/>
    <d v="1900-01-04T10:47:00"/>
    <n v="130.78333333338378"/>
    <d v="1899-12-30T00:07:00"/>
    <n v="0.11666666669771075"/>
    <x v="0"/>
    <x v="0"/>
    <d v="1900-01-04T10:54:00"/>
    <n v="130.90000000008149"/>
    <d v="1899-12-30T00:00:00"/>
    <n v="0"/>
    <x v="0"/>
    <n v="4.265277777776646"/>
    <d v="1899-12-30T04:15:55"/>
    <x v="1"/>
    <n v="55"/>
    <n v="7.5"/>
  </r>
  <r>
    <s v="HLCUNG12511SOHC4"/>
    <s v="EBBA MAERSK"/>
    <s v="Ningbo"/>
    <x v="1"/>
    <d v="2026-02-01T01:13:00"/>
    <d v="2026-02-01T02:00:00"/>
    <s v="HAPAG LLOYD"/>
    <s v="APM"/>
    <s v="HAMU2637040"/>
    <s v="40HC"/>
    <x v="1"/>
    <x v="1"/>
    <d v="2026-02-03T16:00:00"/>
    <d v="2026-02-06T12:00:00"/>
    <m/>
    <x v="0"/>
    <m/>
    <x v="0"/>
    <x v="579"/>
    <d v="2026-02-18T09:00:00"/>
    <d v="2026-02-18T09:50:00"/>
    <d v="2026-02-18T09:30:00"/>
    <x v="5"/>
    <x v="1"/>
    <x v="1"/>
    <x v="0"/>
    <d v="2026-02-18T08:32:00"/>
    <x v="4"/>
    <n v="0"/>
    <x v="0"/>
    <d v="2026-02-03T16:00:00"/>
    <n v="415.31666666676756"/>
    <d v="1900-01-01T14:47:00"/>
    <n v="62.783333333325572"/>
    <s v="NO"/>
    <s v="NO"/>
    <x v="1"/>
    <d v="1900-01-01T20:00:00"/>
    <n v="68.000000000058208"/>
    <d v="1900-01-13T16:32:00"/>
    <x v="0"/>
    <s v="NO"/>
    <d v="1900-01-04T10:47:00"/>
    <n v="130.78333333338378"/>
    <d v="1900-01-10T20:32:00"/>
    <n v="284.53333333338378"/>
    <x v="1"/>
    <x v="1"/>
    <d v="1900-01-16T07:19:00"/>
    <n v="415.31666666676756"/>
    <d v="1899-12-30T00:00:00"/>
    <n v="0"/>
    <x v="0"/>
    <n v="-1.3888888883229811E-2"/>
    <n v="-5.7870370346790878E-4"/>
    <x v="3"/>
    <n v="55"/>
    <n v="7.5"/>
  </r>
  <r>
    <n v="260089582"/>
    <s v="EBBA MAERSK"/>
    <s v="Ningbo"/>
    <x v="1"/>
    <d v="2026-02-01T01:13:00"/>
    <d v="2026-02-01T02:00:00"/>
    <s v="MAERSK"/>
    <s v="APM"/>
    <s v="MSKU9690031"/>
    <s v="40HC"/>
    <x v="1"/>
    <x v="1"/>
    <d v="2026-02-03T16:00:00"/>
    <d v="2026-02-06T12:00:00"/>
    <m/>
    <x v="0"/>
    <m/>
    <x v="0"/>
    <x v="580"/>
    <d v="2026-02-25T12:40:00"/>
    <d v="2026-02-25T13:42:00"/>
    <d v="2026-02-25T13:20:00"/>
    <x v="8"/>
    <x v="1"/>
    <x v="1"/>
    <x v="0"/>
    <d v="2026-02-25T12:30:00"/>
    <x v="4"/>
    <n v="0"/>
    <x v="0"/>
    <d v="2026-02-03T16:00:00"/>
    <n v="587.28333333344199"/>
    <d v="1900-01-01T14:47:00"/>
    <n v="62.783333333325572"/>
    <s v="NO"/>
    <s v="NO"/>
    <x v="1"/>
    <d v="1900-01-01T20:00:00"/>
    <n v="68.000000000058208"/>
    <d v="1900-01-20T20:30:00"/>
    <x v="0"/>
    <s v="NO"/>
    <d v="1900-01-04T10:47:00"/>
    <n v="130.78333333338378"/>
    <d v="1900-01-18T00:30:00"/>
    <n v="456.50000000005821"/>
    <x v="1"/>
    <x v="1"/>
    <d v="1900-01-23T11:17:00"/>
    <n v="587.28333333344199"/>
    <d v="1899-12-30T00:00:00"/>
    <n v="0"/>
    <x v="0"/>
    <n v="-1.5277777776645962E-2"/>
    <n v="-6.3657407402691513E-4"/>
    <x v="3"/>
    <n v="55"/>
    <n v="7.5"/>
  </r>
  <r>
    <n v="262806768"/>
    <s v="MAERSK TUKANG"/>
    <s v="Chittagong"/>
    <x v="1"/>
    <d v="2026-02-02T19:29:00"/>
    <d v="2026-02-02T20:00:00"/>
    <s v="MAERSK"/>
    <s v="APM"/>
    <s v="MSKU1835355"/>
    <s v="40HC"/>
    <x v="0"/>
    <x v="1"/>
    <d v="2026-02-04T16:00:00"/>
    <d v="2026-02-06T14:00:00"/>
    <m/>
    <x v="0"/>
    <m/>
    <x v="0"/>
    <x v="581"/>
    <d v="2026-02-06T16:00:00"/>
    <d v="2026-02-06T15:02:00"/>
    <d v="2026-02-06T16:40:00"/>
    <x v="6"/>
    <x v="1"/>
    <x v="1"/>
    <x v="0"/>
    <d v="2026-02-06T13:55:00"/>
    <x v="0"/>
    <n v="0"/>
    <x v="0"/>
    <d v="2026-02-04T16:00:00"/>
    <n v="90.433333333348855"/>
    <d v="1899-12-31T20:31:00"/>
    <n v="44.516666666662786"/>
    <s v="NO"/>
    <s v="YES"/>
    <x v="1"/>
    <d v="1899-12-31T22:00:00"/>
    <n v="46.000000000116415"/>
    <d v="1899-12-31T21:55:00"/>
    <x v="1"/>
    <s v="NO"/>
    <d v="1900-01-02T18:31:00"/>
    <n v="90.516666666779201"/>
    <d v="1899-12-30T00:00:00"/>
    <n v="0"/>
    <x v="0"/>
    <x v="0"/>
    <d v="1900-01-02T18:26:00"/>
    <n v="90.433333333348855"/>
    <d v="1899-12-30T00:00:00"/>
    <n v="0"/>
    <x v="0"/>
    <n v="6.805555555911269E-2"/>
    <d v="1899-12-30T00:04:05"/>
    <x v="1"/>
    <n v="55"/>
    <n v="7.5"/>
  </r>
  <r>
    <n v="262807143"/>
    <s v="MAERSK TUKANG"/>
    <s v="Chittagong"/>
    <x v="1"/>
    <d v="2026-02-02T19:29:00"/>
    <d v="2026-02-02T20:00:00"/>
    <s v="MAERSK"/>
    <s v="APM"/>
    <s v="MRSU8413136"/>
    <s v="40HC"/>
    <x v="0"/>
    <x v="1"/>
    <d v="2026-02-04T16:00:00"/>
    <d v="2026-02-06T14:00:00"/>
    <m/>
    <x v="0"/>
    <m/>
    <x v="0"/>
    <x v="582"/>
    <d v="2026-02-06T15:15:00"/>
    <d v="2026-02-06T12:19:00"/>
    <d v="2026-02-06T15:55:00"/>
    <x v="6"/>
    <x v="1"/>
    <x v="1"/>
    <x v="0"/>
    <d v="2026-02-06T11:00:00"/>
    <x v="0"/>
    <n v="0"/>
    <x v="0"/>
    <d v="2026-02-04T16:00:00"/>
    <n v="87.516666666779201"/>
    <d v="1899-12-31T20:31:00"/>
    <n v="44.516666666662786"/>
    <s v="NO"/>
    <s v="YES"/>
    <x v="1"/>
    <d v="1899-12-31T22:00:00"/>
    <n v="46.000000000116415"/>
    <d v="1899-12-31T19:00:00"/>
    <x v="1"/>
    <s v="NO"/>
    <d v="1900-01-02T18:31:00"/>
    <n v="90.516666666779201"/>
    <d v="1899-12-30T00:00:00"/>
    <n v="0"/>
    <x v="0"/>
    <x v="0"/>
    <d v="1900-01-02T15:31:00"/>
    <n v="87.516666666779201"/>
    <d v="1899-12-30T00:00:00"/>
    <n v="0"/>
    <x v="0"/>
    <n v="0.15000000000145519"/>
    <d v="1899-12-30T00:09:00"/>
    <x v="1"/>
    <n v="55"/>
    <n v="7.5"/>
  </r>
  <r>
    <n v="262806768"/>
    <s v="MAERSK TUKANG"/>
    <s v="Chittagong"/>
    <x v="1"/>
    <d v="2026-02-02T19:29:00"/>
    <d v="2026-02-02T20:00:00"/>
    <s v="MAERSK"/>
    <s v="APM"/>
    <s v="MRSU5491407"/>
    <s v="40HC"/>
    <x v="0"/>
    <x v="1"/>
    <d v="2026-02-04T16:00:00"/>
    <d v="2026-02-06T16:00:00"/>
    <m/>
    <x v="0"/>
    <m/>
    <x v="0"/>
    <x v="583"/>
    <d v="2026-02-06T13:15:00"/>
    <d v="2026-02-06T12:50:00"/>
    <d v="2026-02-06T13:47:00"/>
    <x v="6"/>
    <x v="1"/>
    <x v="1"/>
    <x v="0"/>
    <d v="2026-02-06T11:40:00"/>
    <x v="0"/>
    <n v="0"/>
    <x v="0"/>
    <d v="2026-02-04T16:00:00"/>
    <n v="88.183333333348855"/>
    <d v="1899-12-31T20:31:00"/>
    <n v="44.516666666662786"/>
    <s v="NO"/>
    <s v="YES"/>
    <x v="1"/>
    <d v="1900-01-01T00:00:00"/>
    <n v="48"/>
    <d v="1899-12-31T19:40:00"/>
    <x v="1"/>
    <s v="NO"/>
    <d v="1900-01-02T20:31:00"/>
    <n v="92.516666666662786"/>
    <d v="1899-12-30T00:00:00"/>
    <n v="0"/>
    <x v="0"/>
    <x v="0"/>
    <d v="1900-01-02T16:11:00"/>
    <n v="88.183333333348855"/>
    <d v="1899-12-30T00:00:00"/>
    <n v="0"/>
    <x v="0"/>
    <n v="3.9583333338669036E-2"/>
    <d v="1899-12-30T00:02:23"/>
    <x v="1"/>
    <n v="55"/>
    <n v="7.5"/>
  </r>
  <r>
    <n v="262806768"/>
    <s v="MAERSK TUKANG"/>
    <s v="Chittagong"/>
    <x v="1"/>
    <d v="2026-02-02T19:29:00"/>
    <d v="2026-02-02T20:00:00"/>
    <s v="MAERSK"/>
    <s v="APM"/>
    <s v="MRSU8242521"/>
    <s v="40HC"/>
    <x v="0"/>
    <x v="1"/>
    <d v="2026-02-04T16:00:00"/>
    <d v="2026-02-07T09:00:00"/>
    <m/>
    <x v="2"/>
    <m/>
    <x v="0"/>
    <x v="584"/>
    <d v="2026-02-07T12:20:00"/>
    <d v="2026-02-07T09:20:00"/>
    <d v="2026-02-07T12:50:00"/>
    <x v="6"/>
    <x v="1"/>
    <x v="1"/>
    <x v="0"/>
    <d v="2026-02-07T08:48:00"/>
    <x v="1"/>
    <n v="0"/>
    <x v="0"/>
    <d v="2026-02-04T16:00:00"/>
    <n v="109.31666666676756"/>
    <d v="1899-12-31T20:31:00"/>
    <n v="44.516666666662786"/>
    <s v="NO"/>
    <s v="YES"/>
    <x v="1"/>
    <d v="1900-01-01T17:00:00"/>
    <n v="65.000000000058208"/>
    <d v="1900-01-01T16:48:00"/>
    <x v="3"/>
    <s v="NO"/>
    <d v="1900-01-03T13:31:00"/>
    <n v="109.51666666672099"/>
    <d v="1899-12-30T00:00:00"/>
    <n v="0"/>
    <x v="0"/>
    <x v="0"/>
    <d v="1900-01-03T13:19:00"/>
    <n v="109.31666666676756"/>
    <d v="1899-12-30T00:00:00"/>
    <n v="0"/>
    <x v="0"/>
    <n v="0.14583333332848269"/>
    <d v="1899-12-30T00:08:45"/>
    <x v="1"/>
    <n v="55"/>
    <n v="7.5"/>
  </r>
  <r>
    <n v="262807143"/>
    <s v="MAERSK TUKANG"/>
    <s v="Chittagong"/>
    <x v="1"/>
    <d v="2026-02-02T19:29:00"/>
    <d v="2026-02-02T20:00:00"/>
    <s v="MAERSK"/>
    <s v="APM"/>
    <s v="CAAU6075270"/>
    <s v="40HC"/>
    <x v="0"/>
    <x v="1"/>
    <d v="2026-02-04T16:00:00"/>
    <d v="2026-02-07T10:00:00"/>
    <m/>
    <x v="2"/>
    <m/>
    <x v="0"/>
    <x v="585"/>
    <d v="2026-02-07T09:40:00"/>
    <d v="2026-02-07T10:43:00"/>
    <d v="2026-02-07T10:15:00"/>
    <x v="6"/>
    <x v="1"/>
    <x v="1"/>
    <x v="0"/>
    <d v="2026-02-07T09:26:00"/>
    <x v="1"/>
    <n v="0"/>
    <x v="0"/>
    <d v="2026-02-04T16:00:00"/>
    <n v="109.95000000006985"/>
    <d v="1899-12-31T20:31:00"/>
    <n v="44.516666666662786"/>
    <s v="NO"/>
    <s v="YES"/>
    <x v="1"/>
    <d v="1900-01-01T18:00:00"/>
    <n v="66"/>
    <d v="1900-01-01T17:26:00"/>
    <x v="3"/>
    <s v="NO"/>
    <d v="1900-01-03T14:31:00"/>
    <n v="110.51666666666279"/>
    <d v="1899-12-30T00:00:00"/>
    <n v="0"/>
    <x v="0"/>
    <x v="0"/>
    <d v="1900-01-03T13:57:00"/>
    <n v="109.95000000006985"/>
    <d v="1899-12-30T00:00:00"/>
    <n v="0"/>
    <x v="0"/>
    <n v="-1.9444444442342501E-2"/>
    <n v="-8.1018518509760418E-4"/>
    <x v="2"/>
    <n v="55"/>
    <n v="7.5"/>
  </r>
  <r>
    <s v="HLCUDA1251204200"/>
    <s v="MAERSK TUKANG"/>
    <s v="Chittagong"/>
    <x v="1"/>
    <d v="2026-02-02T19:29:00"/>
    <d v="2026-02-02T20:00:00"/>
    <s v="HAPAG LLOYD"/>
    <s v="APM"/>
    <s v="HLBU2709860"/>
    <s v="40HC"/>
    <x v="0"/>
    <x v="1"/>
    <d v="2026-02-04T16:00:00"/>
    <d v="2026-02-07T11:00:00"/>
    <m/>
    <x v="0"/>
    <m/>
    <x v="0"/>
    <x v="586"/>
    <d v="2026-02-07T09:20:00"/>
    <d v="2026-02-07T09:56:00"/>
    <d v="2026-02-07T09:44:00"/>
    <x v="6"/>
    <x v="1"/>
    <x v="1"/>
    <x v="0"/>
    <d v="2026-02-07T08:56:00"/>
    <x v="1"/>
    <n v="0"/>
    <x v="0"/>
    <d v="2026-02-04T16:00:00"/>
    <n v="109.45000000001164"/>
    <d v="1899-12-31T20:31:00"/>
    <n v="44.516666666662786"/>
    <s v="NO"/>
    <s v="YES"/>
    <x v="1"/>
    <d v="1900-01-01T19:00:00"/>
    <n v="67.000000000116415"/>
    <d v="1900-01-01T16:56:00"/>
    <x v="3"/>
    <s v="NO"/>
    <d v="1900-01-03T15:31:00"/>
    <n v="111.5166666667792"/>
    <d v="1899-12-30T00:00:00"/>
    <n v="0"/>
    <x v="0"/>
    <x v="0"/>
    <d v="1900-01-03T13:27:00"/>
    <n v="109.45000000001164"/>
    <d v="1899-12-30T00:00:00"/>
    <n v="0"/>
    <x v="0"/>
    <n v="-8.3333333386690356E-3"/>
    <n v="-3.4722222244454315E-4"/>
    <x v="2"/>
    <n v="55"/>
    <n v="7.5"/>
  </r>
  <r>
    <n v="262807143"/>
    <s v="MAERSK TUKANG"/>
    <s v="Chittagong"/>
    <x v="1"/>
    <d v="2026-02-02T19:29:00"/>
    <d v="2026-02-02T20:00:00"/>
    <s v="MAERSK"/>
    <s v="APM"/>
    <s v="MRSU4170510"/>
    <s v="40HC"/>
    <x v="0"/>
    <x v="1"/>
    <d v="2026-02-04T16:00:00"/>
    <d v="2026-02-07T12:00:00"/>
    <m/>
    <x v="2"/>
    <m/>
    <x v="0"/>
    <x v="587"/>
    <d v="2026-02-07T07:30:00"/>
    <d v="2026-02-07T08:23:00"/>
    <d v="2026-02-07T08:10:00"/>
    <x v="6"/>
    <x v="1"/>
    <x v="1"/>
    <x v="0"/>
    <d v="2026-02-07T07:16:00"/>
    <x v="1"/>
    <n v="0"/>
    <x v="0"/>
    <d v="2026-02-04T16:00:00"/>
    <n v="107.78333333332557"/>
    <d v="1899-12-31T20:31:00"/>
    <n v="44.516666666662786"/>
    <s v="NO"/>
    <s v="YES"/>
    <x v="1"/>
    <d v="1900-01-01T20:00:00"/>
    <n v="68.000000000058208"/>
    <d v="1900-01-01T15:16:00"/>
    <x v="3"/>
    <s v="NO"/>
    <d v="1900-01-03T16:31:00"/>
    <n v="112.51666666672099"/>
    <d v="1899-12-30T00:00:00"/>
    <n v="0"/>
    <x v="0"/>
    <x v="0"/>
    <d v="1900-01-03T11:47:00"/>
    <n v="107.78333333332557"/>
    <d v="1899-12-30T00:00:00"/>
    <n v="0"/>
    <x v="0"/>
    <n v="-9.0277777781011537E-3"/>
    <n v="-3.7615740742088138E-4"/>
    <x v="2"/>
    <n v="55"/>
    <n v="7.5"/>
  </r>
  <r>
    <n v="263197063"/>
    <s v="CAP SAN SOUNIO"/>
    <s v="Chittagong"/>
    <x v="1"/>
    <d v="2026-01-29T14:31:00"/>
    <d v="2026-01-30T02:00:00"/>
    <s v="MAERSK"/>
    <s v="APM"/>
    <s v="MRSU5238301"/>
    <s v="40HC"/>
    <x v="0"/>
    <x v="1"/>
    <d v="2026-01-31T08:00:00"/>
    <d v="2026-02-07T13:00:00"/>
    <m/>
    <x v="0"/>
    <m/>
    <x v="0"/>
    <x v="588"/>
    <d v="2026-02-07T14:30:00"/>
    <d v="2026-02-07T13:24:00"/>
    <d v="2026-02-07T15:00:00"/>
    <x v="6"/>
    <x v="1"/>
    <x v="1"/>
    <x v="0"/>
    <d v="2026-02-07T13:02:00"/>
    <x v="1"/>
    <n v="0"/>
    <x v="0"/>
    <d v="2026-01-31T08:00:00"/>
    <n v="214.51666666672099"/>
    <d v="1899-12-31T17:29:00"/>
    <n v="41.483333333395422"/>
    <s v="NO"/>
    <s v="YES"/>
    <x v="1"/>
    <d v="1900-01-06T05:00:00"/>
    <n v="172.99999999988358"/>
    <d v="1900-01-06T05:02:00"/>
    <x v="0"/>
    <s v="NO"/>
    <d v="1900-01-07T22:29:00"/>
    <n v="214.48333333327901"/>
    <d v="1899-12-30T00:02:00"/>
    <n v="3.3333333441987634E-2"/>
    <x v="0"/>
    <x v="0"/>
    <d v="1900-01-07T22:31:00"/>
    <n v="214.51666666672099"/>
    <d v="1899-12-30T00:00:00"/>
    <n v="0"/>
    <x v="0"/>
    <n v="6.6666666665696539E-2"/>
    <d v="1899-12-30T00:04:00"/>
    <x v="1"/>
    <n v="55"/>
    <n v="7.5"/>
  </r>
  <r>
    <n v="263020572"/>
    <s v="MAERSK HERRERA"/>
    <s v="Karachi-Muhammad Bin Qasim"/>
    <x v="0"/>
    <d v="2026-02-04T18:47:00"/>
    <d v="2026-02-04T20:00:00"/>
    <s v="MAERSK"/>
    <s v="APM"/>
    <s v="MRKU3921430"/>
    <s v="40HC"/>
    <x v="0"/>
    <x v="1"/>
    <d v="2026-02-06T12:00:00"/>
    <d v="2026-02-09T09:00:00"/>
    <m/>
    <x v="0"/>
    <m/>
    <x v="0"/>
    <x v="589"/>
    <d v="2026-02-09T08:55:00"/>
    <d v="2026-02-09T11:55:00"/>
    <d v="2026-02-09T11:55:00"/>
    <x v="7"/>
    <x v="1"/>
    <x v="1"/>
    <x v="0"/>
    <d v="2026-02-09T08:30:00"/>
    <x v="2"/>
    <n v="0"/>
    <x v="0"/>
    <d v="2026-02-06T12:00:00"/>
    <n v="109.71666666667443"/>
    <d v="1899-12-31T17:13:00"/>
    <n v="41.216666666732635"/>
    <s v="NO"/>
    <s v="YES"/>
    <x v="1"/>
    <d v="1900-01-01T21:00:00"/>
    <n v="69"/>
    <d v="1900-01-01T20:30:00"/>
    <x v="3"/>
    <s v="NO"/>
    <d v="1900-01-03T14:13:00"/>
    <n v="110.21666666673264"/>
    <d v="1899-12-30T00:00:00"/>
    <n v="0"/>
    <x v="0"/>
    <x v="0"/>
    <d v="1900-01-03T13:43:00"/>
    <n v="109.71666666667443"/>
    <d v="1899-12-30T00:00:00"/>
    <n v="0"/>
    <x v="0"/>
    <n v="0"/>
    <d v="1899-12-30T00:00:00"/>
    <x v="1"/>
    <n v="55"/>
    <n v="7.5"/>
  </r>
  <r>
    <n v="262356119"/>
    <s v="MADRID MAERSK"/>
    <s v="Sihanoukville"/>
    <x v="1"/>
    <d v="2026-02-07T07:27:00"/>
    <d v="2026-02-07T08:00:00"/>
    <s v="MAERSK"/>
    <s v="APM"/>
    <s v="UETU8382215"/>
    <s v="40HC"/>
    <x v="0"/>
    <x v="1"/>
    <d v="2026-02-08T16:00:00"/>
    <d v="2026-02-09T12:00:00"/>
    <m/>
    <x v="0"/>
    <m/>
    <x v="0"/>
    <x v="590"/>
    <d v="2026-02-09T12:30:00"/>
    <d v="2026-02-09T12:29:00"/>
    <d v="2026-02-09T12:57:00"/>
    <x v="7"/>
    <x v="1"/>
    <x v="1"/>
    <x v="0"/>
    <d v="2026-02-09T11:50:00"/>
    <x v="2"/>
    <n v="0"/>
    <x v="0"/>
    <d v="2026-02-08T16:00:00"/>
    <n v="52.383333333302289"/>
    <d v="1899-12-31T08:33:00"/>
    <n v="32.549999999930151"/>
    <s v="SI"/>
    <s v="YES"/>
    <x v="1"/>
    <d v="1899-12-30T20:00:00"/>
    <n v="20.000000000058208"/>
    <d v="1899-12-30T19:50:00"/>
    <x v="2"/>
    <s v="SI"/>
    <d v="1900-01-01T04:33:00"/>
    <n v="52.549999999988358"/>
    <d v="1899-12-30T00:00:00"/>
    <n v="0"/>
    <x v="0"/>
    <x v="0"/>
    <d v="1900-01-01T04:23:00"/>
    <n v="52.383333333302289"/>
    <d v="1899-12-30T00:00:00"/>
    <n v="0"/>
    <x v="0"/>
    <n v="1.9444444442342501E-2"/>
    <d v="1899-12-30T00:01:10"/>
    <x v="1"/>
    <n v="55"/>
    <n v="7.5"/>
  </r>
  <r>
    <n v="262356119"/>
    <s v="MADRID MAERSK"/>
    <s v="Sihanoukville"/>
    <x v="1"/>
    <d v="2026-02-07T07:27:00"/>
    <d v="2026-02-07T08:00:00"/>
    <s v="MAERSK"/>
    <s v="APM"/>
    <s v="TCKU6927378"/>
    <s v="40HC"/>
    <x v="0"/>
    <x v="1"/>
    <d v="2026-02-08T16:00:00"/>
    <d v="2026-02-09T12:00:00"/>
    <m/>
    <x v="0"/>
    <m/>
    <x v="0"/>
    <x v="591"/>
    <d v="2026-02-09T12:00:00"/>
    <d v="2026-02-09T11:49:00"/>
    <d v="2026-02-09T12:24:00"/>
    <x v="7"/>
    <x v="1"/>
    <x v="1"/>
    <x v="0"/>
    <d v="2026-02-09T11:09:00"/>
    <x v="2"/>
    <n v="0"/>
    <x v="0"/>
    <d v="2026-02-08T16:00:00"/>
    <n v="51.700000000011642"/>
    <d v="1899-12-31T08:33:00"/>
    <n v="32.549999999930151"/>
    <s v="SI"/>
    <s v="YES"/>
    <x v="1"/>
    <d v="1899-12-30T20:00:00"/>
    <n v="20.000000000058208"/>
    <d v="1899-12-30T19:09:00"/>
    <x v="2"/>
    <s v="SI"/>
    <d v="1900-01-01T04:33:00"/>
    <n v="52.549999999988358"/>
    <d v="1899-12-30T00:00:00"/>
    <n v="0"/>
    <x v="0"/>
    <x v="0"/>
    <d v="1900-01-01T03:42:00"/>
    <n v="51.700000000011642"/>
    <d v="1899-12-30T00:00:00"/>
    <n v="0"/>
    <x v="0"/>
    <n v="2.4305555562023073E-2"/>
    <d v="1899-12-30T00:01:28"/>
    <x v="1"/>
    <n v="55"/>
    <n v="7.5"/>
  </r>
  <r>
    <n v="263384236"/>
    <s v="MAERSK HERRERA"/>
    <s v="Karachi-Muhammad Bin Qasim"/>
    <x v="0"/>
    <d v="2026-02-04T18:47:00"/>
    <d v="2026-02-04T20:00:00"/>
    <s v="MAERSK"/>
    <s v="APM"/>
    <s v="HASU4760332"/>
    <s v="40HC"/>
    <x v="0"/>
    <x v="1"/>
    <d v="2026-02-06T12:00:00"/>
    <d v="2026-02-09T14:00:00"/>
    <m/>
    <x v="2"/>
    <m/>
    <x v="15"/>
    <x v="592"/>
    <d v="2026-02-09T15:00:00"/>
    <d v="2026-02-09T14:47:00"/>
    <d v="2026-02-09T15:30:00"/>
    <x v="7"/>
    <x v="1"/>
    <x v="1"/>
    <x v="0"/>
    <d v="2026-02-09T13:50:00"/>
    <x v="2"/>
    <n v="0"/>
    <x v="0"/>
    <d v="2026-02-06T12:00:00"/>
    <n v="115.05000000010477"/>
    <d v="1899-12-31T17:13:00"/>
    <n v="41.216666666732635"/>
    <s v="NO"/>
    <s v="YES"/>
    <x v="1"/>
    <d v="1900-01-02T02:00:00"/>
    <n v="74.000000000058208"/>
    <d v="1900-01-02T01:50:00"/>
    <x v="0"/>
    <s v="NO"/>
    <d v="1900-01-03T19:13:00"/>
    <n v="115.21666666679084"/>
    <d v="1899-12-30T00:00:00"/>
    <n v="0"/>
    <x v="0"/>
    <x v="0"/>
    <d v="1900-01-03T19:03:00"/>
    <n v="115.05000000010477"/>
    <d v="1899-12-30T00:00:00"/>
    <n v="0"/>
    <x v="0"/>
    <n v="2.9861111113859806E-2"/>
    <d v="1899-12-30T00:01:48"/>
    <x v="1"/>
    <n v="55"/>
    <n v="7.5"/>
  </r>
  <r>
    <n v="262356119"/>
    <s v="MADRID MAERSK"/>
    <s v="Sihanoukville"/>
    <x v="1"/>
    <d v="2026-02-07T07:27:00"/>
    <d v="2026-02-07T08:00:00"/>
    <s v="MAERSK"/>
    <s v="APM"/>
    <s v="GAOU7084555"/>
    <s v="40HC"/>
    <x v="0"/>
    <x v="1"/>
    <d v="2026-02-08T16:00:00"/>
    <d v="2026-02-09T14:00:00"/>
    <m/>
    <x v="0"/>
    <s v="OTRO(Tráfico)"/>
    <x v="0"/>
    <x v="593"/>
    <d v="2026-02-09T17:40:00"/>
    <d v="2026-02-09T17:18:00"/>
    <d v="2026-02-09T18:00:00"/>
    <x v="7"/>
    <x v="1"/>
    <x v="1"/>
    <x v="0"/>
    <d v="2026-02-09T16:48:00"/>
    <x v="2"/>
    <n v="0"/>
    <x v="0"/>
    <d v="2026-02-08T16:00:00"/>
    <n v="57.349999999918509"/>
    <d v="1899-12-31T08:33:00"/>
    <n v="32.549999999930151"/>
    <s v="SI"/>
    <s v="YES"/>
    <x v="1"/>
    <d v="1899-12-30T22:00:00"/>
    <n v="22.000000000116415"/>
    <d v="1899-12-31T00:48:00"/>
    <x v="1"/>
    <s v="SI"/>
    <d v="1900-01-01T06:33:00"/>
    <n v="54.550000000046566"/>
    <d v="1899-12-30T02:48:00"/>
    <n v="2.7999999998719431"/>
    <x v="1"/>
    <x v="1"/>
    <d v="1900-01-01T09:21:00"/>
    <n v="57.349999999918509"/>
    <d v="1899-12-30T00:00:00"/>
    <n v="0"/>
    <x v="0"/>
    <n v="2.9166666667151731E-2"/>
    <d v="1899-12-30T00:01:45"/>
    <x v="1"/>
    <n v="55"/>
    <n v="7.5"/>
  </r>
  <r>
    <n v="262356119"/>
    <s v="MADRID MAERSK"/>
    <s v="Sihanoukville"/>
    <x v="1"/>
    <d v="2026-02-07T07:27:00"/>
    <d v="2026-02-07T08:00:00"/>
    <s v="MAERSK"/>
    <s v="APM"/>
    <s v="MRSU7378072"/>
    <s v="40HC"/>
    <x v="0"/>
    <x v="1"/>
    <d v="2026-02-08T16:00:00"/>
    <d v="2026-02-09T16:00:00"/>
    <m/>
    <x v="0"/>
    <s v="OTRO(Tráfico)"/>
    <x v="0"/>
    <x v="594"/>
    <d v="2026-02-09T20:00:00"/>
    <d v="2026-02-09T17:55:00"/>
    <d v="2026-02-09T20:52:00"/>
    <x v="7"/>
    <x v="1"/>
    <x v="1"/>
    <x v="0"/>
    <d v="2026-02-09T17:11:00"/>
    <x v="2"/>
    <n v="0"/>
    <x v="0"/>
    <d v="2026-02-08T16:00:00"/>
    <n v="57.733333333279006"/>
    <d v="1899-12-31T08:33:00"/>
    <n v="32.549999999930151"/>
    <s v="SI"/>
    <s v="YES"/>
    <x v="1"/>
    <d v="1899-12-31T00:00:00"/>
    <n v="24"/>
    <d v="1899-12-31T01:11:00"/>
    <x v="1"/>
    <s v="SI"/>
    <d v="1900-01-01T08:33:00"/>
    <n v="56.549999999930151"/>
    <d v="1899-12-30T01:11:00"/>
    <n v="1.1833333333488554"/>
    <x v="1"/>
    <x v="1"/>
    <d v="1900-01-01T09:44:00"/>
    <n v="57.733333333279006"/>
    <d v="1899-12-30T00:00:00"/>
    <n v="0"/>
    <x v="0"/>
    <n v="0.12291666665987577"/>
    <d v="1899-12-30T00:07:22"/>
    <x v="1"/>
    <n v="55"/>
    <n v="7.5"/>
  </r>
  <r>
    <n v="262016666"/>
    <s v="MADRID MAERSK"/>
    <s v="Ningbo"/>
    <x v="1"/>
    <d v="2026-02-07T07:27:00"/>
    <d v="2026-02-07T08:00:00"/>
    <s v="MAERSK"/>
    <s v="APM"/>
    <s v="MRSU9093401"/>
    <s v="40HC"/>
    <x v="0"/>
    <x v="1"/>
    <d v="2026-02-08T16:00:00"/>
    <d v="2026-02-09T18:00:00"/>
    <m/>
    <x v="0"/>
    <m/>
    <x v="0"/>
    <x v="595"/>
    <d v="2026-02-09T16:50:00"/>
    <d v="2026-02-09T16:54:00"/>
    <d v="2026-02-09T17:20:00"/>
    <x v="7"/>
    <x v="1"/>
    <x v="1"/>
    <x v="0"/>
    <d v="2026-02-09T16:06:00"/>
    <x v="2"/>
    <n v="0"/>
    <x v="0"/>
    <d v="2026-02-08T16:00:00"/>
    <n v="56.649999999906868"/>
    <d v="1899-12-31T08:33:00"/>
    <n v="32.549999999930151"/>
    <s v="SI"/>
    <s v="YES"/>
    <x v="1"/>
    <d v="1899-12-31T02:00:00"/>
    <n v="26.000000000058208"/>
    <d v="1899-12-31T00:06:00"/>
    <x v="1"/>
    <s v="NO"/>
    <d v="1900-01-01T10:33:00"/>
    <n v="58.549999999988358"/>
    <d v="1899-12-30T00:00:00"/>
    <n v="0"/>
    <x v="0"/>
    <x v="0"/>
    <d v="1900-01-01T08:39:00"/>
    <n v="56.649999999906868"/>
    <d v="1899-12-30T00:00:00"/>
    <n v="0"/>
    <x v="0"/>
    <n v="1.805555554892635E-2"/>
    <d v="1899-12-30T00:01:05"/>
    <x v="1"/>
    <n v="55"/>
    <n v="7.5"/>
  </r>
  <r>
    <n v="261897490"/>
    <s v="MADRID MAERSK"/>
    <s v="Yantian"/>
    <x v="1"/>
    <d v="2026-02-07T07:27:00"/>
    <d v="2026-02-07T08:00:00"/>
    <s v="MAERSK"/>
    <s v="APM"/>
    <s v="TCKU7685387"/>
    <s v="40HC"/>
    <x v="0"/>
    <x v="1"/>
    <d v="2026-02-08T16:00:00"/>
    <d v="2026-02-09T18:00:00"/>
    <m/>
    <x v="0"/>
    <m/>
    <x v="0"/>
    <x v="596"/>
    <d v="2026-02-10T06:37:00"/>
    <d v="2026-02-09T17:17:00"/>
    <d v="2026-02-10T07:10:00"/>
    <x v="7"/>
    <x v="1"/>
    <x v="1"/>
    <x v="0"/>
    <d v="2026-02-09T16:41:00"/>
    <x v="6"/>
    <n v="0"/>
    <x v="0"/>
    <d v="2026-02-08T16:00:00"/>
    <n v="57.233333333395422"/>
    <d v="1899-12-31T08:33:00"/>
    <n v="32.549999999930151"/>
    <s v="SI"/>
    <s v="YES"/>
    <x v="1"/>
    <d v="1899-12-31T02:00:00"/>
    <n v="26.000000000058208"/>
    <d v="1899-12-31T00:41:00"/>
    <x v="1"/>
    <s v="NO"/>
    <d v="1900-01-01T10:33:00"/>
    <n v="58.549999999988358"/>
    <d v="1899-12-30T00:00:00"/>
    <n v="0"/>
    <x v="0"/>
    <x v="0"/>
    <d v="1900-01-01T09:14:00"/>
    <n v="57.233333333395422"/>
    <d v="1899-12-30T00:00:00"/>
    <n v="0"/>
    <x v="0"/>
    <n v="0.57847222222335404"/>
    <d v="1899-12-30T00:34:43"/>
    <x v="1"/>
    <n v="55"/>
    <n v="7.5"/>
  </r>
  <r>
    <n v="262356119"/>
    <s v="MADRID MAERSK"/>
    <s v="Sihanoukville"/>
    <x v="1"/>
    <d v="2026-02-07T07:27:00"/>
    <d v="2026-02-07T08:00:00"/>
    <s v="MAERSK"/>
    <s v="APM"/>
    <s v="MRSU3509111"/>
    <s v="40HC"/>
    <x v="0"/>
    <x v="1"/>
    <d v="2026-02-08T16:00:00"/>
    <d v="2026-02-09T20:00:00"/>
    <m/>
    <x v="2"/>
    <m/>
    <x v="0"/>
    <x v="597"/>
    <d v="2026-02-09T19:30:00"/>
    <d v="2026-02-09T20:04:00"/>
    <d v="2026-02-09T20:00:00"/>
    <x v="7"/>
    <x v="1"/>
    <x v="1"/>
    <x v="0"/>
    <d v="2026-02-09T19:00:00"/>
    <x v="2"/>
    <n v="0"/>
    <x v="0"/>
    <d v="2026-02-08T16:00:00"/>
    <n v="59.549999999930151"/>
    <d v="1899-12-31T08:33:00"/>
    <n v="32.549999999930151"/>
    <s v="SI"/>
    <s v="YES"/>
    <x v="1"/>
    <d v="1899-12-31T04:00:00"/>
    <n v="28.000000000116415"/>
    <d v="1899-12-31T03:00:00"/>
    <x v="1"/>
    <s v="NO"/>
    <d v="1900-01-01T12:33:00"/>
    <n v="60.550000000046566"/>
    <d v="1899-12-30T00:00:00"/>
    <n v="0"/>
    <x v="0"/>
    <x v="0"/>
    <d v="1900-01-01T11:33:00"/>
    <n v="59.549999999930151"/>
    <d v="1899-12-30T00:00:00"/>
    <n v="0"/>
    <x v="0"/>
    <n v="-2.7777777722803876E-3"/>
    <n v="-1.1574074051168282E-4"/>
    <x v="2"/>
    <n v="55"/>
    <n v="7.5"/>
  </r>
  <r>
    <s v="HLCUSHA2512BBKM5"/>
    <s v="MADRID MAERSK"/>
    <s v="Shanghai"/>
    <x v="1"/>
    <d v="2026-02-07T07:27:00"/>
    <d v="2026-02-07T08:00:00"/>
    <s v="HAPAG LLOYD"/>
    <s v="APM"/>
    <s v="FSCU7244245"/>
    <s v="40HC"/>
    <x v="0"/>
    <x v="1"/>
    <d v="2026-02-08T16:00:00"/>
    <d v="2026-02-09T20:00:00"/>
    <m/>
    <x v="0"/>
    <m/>
    <x v="0"/>
    <x v="597"/>
    <d v="2026-02-10T06:00:00"/>
    <d v="2026-02-09T20:42:00"/>
    <d v="2026-02-10T06:30:00"/>
    <x v="7"/>
    <x v="1"/>
    <x v="1"/>
    <x v="0"/>
    <d v="2026-02-09T19:00:00"/>
    <x v="6"/>
    <n v="0"/>
    <x v="0"/>
    <d v="2026-02-08T16:00:00"/>
    <n v="59.549999999930151"/>
    <d v="1899-12-31T08:33:00"/>
    <n v="32.549999999930151"/>
    <s v="SI"/>
    <s v="YES"/>
    <x v="1"/>
    <d v="1899-12-31T04:00:00"/>
    <n v="28.000000000116415"/>
    <d v="1899-12-31T03:00:00"/>
    <x v="1"/>
    <s v="NO"/>
    <d v="1900-01-01T12:33:00"/>
    <n v="60.550000000046566"/>
    <d v="1899-12-30T00:00:00"/>
    <n v="0"/>
    <x v="0"/>
    <x v="0"/>
    <d v="1900-01-01T11:33:00"/>
    <n v="59.549999999930151"/>
    <d v="1899-12-30T00:00:00"/>
    <n v="0"/>
    <x v="0"/>
    <n v="0.40833333333284827"/>
    <d v="1899-12-30T00:24:30"/>
    <x v="1"/>
    <n v="55"/>
    <n v="7.5"/>
  </r>
  <r>
    <n v="262356119"/>
    <s v="MADRID MAERSK"/>
    <s v="Sihanoukville"/>
    <x v="1"/>
    <d v="2026-02-07T07:27:00"/>
    <d v="2026-02-07T08:00:00"/>
    <s v="MAERSK"/>
    <s v="APM"/>
    <s v="CAAU8436957"/>
    <s v="40HC"/>
    <x v="0"/>
    <x v="1"/>
    <d v="2026-02-08T16:00:00"/>
    <d v="2026-02-10T08:00:00"/>
    <m/>
    <x v="0"/>
    <m/>
    <x v="0"/>
    <x v="598"/>
    <d v="2026-02-10T08:47:00"/>
    <d v="2026-02-10T08:59:00"/>
    <d v="2026-02-10T09:20:00"/>
    <x v="7"/>
    <x v="1"/>
    <x v="1"/>
    <x v="0"/>
    <d v="2026-02-10T07:48:00"/>
    <x v="6"/>
    <n v="0"/>
    <x v="0"/>
    <d v="2026-02-08T16:00:00"/>
    <n v="72.349999999918509"/>
    <d v="1899-12-31T08:33:00"/>
    <n v="32.549999999930151"/>
    <s v="SI"/>
    <s v="YES"/>
    <x v="1"/>
    <d v="1899-12-31T16:00:00"/>
    <n v="40.000000000116415"/>
    <d v="1899-12-31T15:48:00"/>
    <x v="1"/>
    <s v="NO"/>
    <d v="1900-01-02T00:33:00"/>
    <n v="72.550000000046566"/>
    <d v="1899-12-30T00:00:00"/>
    <n v="0"/>
    <x v="0"/>
    <x v="0"/>
    <d v="1900-01-02T00:21:00"/>
    <n v="72.349999999918509"/>
    <d v="1899-12-30T00:00:00"/>
    <n v="0"/>
    <x v="0"/>
    <n v="1.4583333337213844E-2"/>
    <d v="1899-12-30T00:00:53"/>
    <x v="1"/>
    <n v="55"/>
    <n v="7.5"/>
  </r>
  <r>
    <n v="262356119"/>
    <s v="MADRID MAERSK"/>
    <s v="Sihanoukville"/>
    <x v="1"/>
    <d v="2026-02-07T07:27:00"/>
    <d v="2026-02-07T08:00:00"/>
    <s v="MAERSK"/>
    <s v="APM"/>
    <s v="MRSU7937015"/>
    <s v="40HC"/>
    <x v="0"/>
    <x v="1"/>
    <d v="2026-02-08T16:00:00"/>
    <d v="2026-02-10T08:00:00"/>
    <m/>
    <x v="0"/>
    <m/>
    <x v="0"/>
    <x v="599"/>
    <d v="2026-02-10T07:52:00"/>
    <d v="2026-02-10T08:09:00"/>
    <d v="2026-02-10T08:31:00"/>
    <x v="7"/>
    <x v="1"/>
    <x v="1"/>
    <x v="0"/>
    <d v="2026-02-10T07:37:00"/>
    <x v="6"/>
    <n v="0"/>
    <x v="0"/>
    <d v="2026-02-08T16:00:00"/>
    <n v="72.166666666686069"/>
    <d v="1899-12-31T08:33:00"/>
    <n v="32.549999999930151"/>
    <s v="SI"/>
    <s v="YES"/>
    <x v="1"/>
    <d v="1899-12-31T16:00:00"/>
    <n v="40.000000000116415"/>
    <d v="1899-12-31T15:37:00"/>
    <x v="1"/>
    <s v="NO"/>
    <d v="1900-01-02T00:33:00"/>
    <n v="72.550000000046566"/>
    <d v="1899-12-30T00:00:00"/>
    <n v="0"/>
    <x v="0"/>
    <x v="0"/>
    <d v="1900-01-02T00:10:00"/>
    <n v="72.166666666686069"/>
    <d v="1899-12-30T00:00:00"/>
    <n v="0"/>
    <x v="0"/>
    <n v="1.5277777776645962E-2"/>
    <d v="1899-12-30T00:00:55"/>
    <x v="1"/>
    <n v="55"/>
    <n v="7.5"/>
  </r>
  <r>
    <n v="262356119"/>
    <s v="MADRID MAERSK"/>
    <s v="Sihanoukville"/>
    <x v="1"/>
    <d v="2026-02-07T07:27:00"/>
    <d v="2026-02-07T08:00:00"/>
    <s v="MAERSK"/>
    <s v="APM"/>
    <s v="MRSU8981516"/>
    <s v="40HC"/>
    <x v="0"/>
    <x v="1"/>
    <d v="2026-02-08T16:00:00"/>
    <d v="2026-02-10T10:00:00"/>
    <m/>
    <x v="0"/>
    <m/>
    <x v="0"/>
    <x v="600"/>
    <d v="2026-02-10T11:53:00"/>
    <d v="2026-02-10T10:52:00"/>
    <d v="2026-02-10T12:20:00"/>
    <x v="7"/>
    <x v="1"/>
    <x v="1"/>
    <x v="0"/>
    <d v="2026-02-10T10:22:00"/>
    <x v="6"/>
    <n v="0"/>
    <x v="0"/>
    <d v="2026-02-08T16:00:00"/>
    <n v="74.916666666569654"/>
    <d v="1899-12-31T08:33:00"/>
    <n v="32.549999999930151"/>
    <s v="SI"/>
    <s v="YES"/>
    <x v="1"/>
    <d v="1899-12-31T18:00:00"/>
    <n v="42"/>
    <d v="1899-12-31T18:22:00"/>
    <x v="1"/>
    <s v="NO"/>
    <d v="1900-01-02T02:33:00"/>
    <n v="74.549999999930151"/>
    <d v="1899-12-30T00:22:00"/>
    <n v="0.36666666663950309"/>
    <x v="0"/>
    <x v="0"/>
    <d v="1900-01-02T02:55:00"/>
    <n v="74.916666666569654"/>
    <d v="1899-12-30T00:00:00"/>
    <n v="0"/>
    <x v="0"/>
    <n v="6.1111111113859806E-2"/>
    <d v="1899-12-30T00:03:40"/>
    <x v="1"/>
    <n v="55"/>
    <n v="7.5"/>
  </r>
  <r>
    <n v="262016666"/>
    <s v="MADRID MAERSK"/>
    <s v="Ningbo"/>
    <x v="1"/>
    <d v="2026-02-07T07:27:00"/>
    <d v="2026-02-07T08:00:00"/>
    <s v="MAERSK"/>
    <s v="APM"/>
    <s v="MAEU9219492"/>
    <s v="45HC"/>
    <x v="0"/>
    <x v="1"/>
    <d v="2026-02-08T16:00:00"/>
    <d v="2026-02-10T10:00:00"/>
    <m/>
    <x v="0"/>
    <m/>
    <x v="0"/>
    <x v="601"/>
    <d v="2026-02-10T10:30:00"/>
    <d v="2026-02-10T10:44:00"/>
    <d v="2026-02-10T11:06:00"/>
    <x v="7"/>
    <x v="1"/>
    <x v="1"/>
    <x v="0"/>
    <d v="2026-02-10T10:00:00"/>
    <x v="6"/>
    <n v="0"/>
    <x v="0"/>
    <d v="2026-02-08T16:00:00"/>
    <n v="74.549999999930151"/>
    <d v="1899-12-31T08:33:00"/>
    <n v="32.549999999930151"/>
    <s v="SI"/>
    <s v="YES"/>
    <x v="1"/>
    <d v="1899-12-31T18:00:00"/>
    <n v="42"/>
    <d v="1899-12-31T18:00:00"/>
    <x v="1"/>
    <s v="NO"/>
    <d v="1900-01-02T02:33:00"/>
    <n v="74.549999999930151"/>
    <d v="1899-12-30T00:00:00"/>
    <n v="0"/>
    <x v="0"/>
    <x v="0"/>
    <d v="1900-01-02T02:33:00"/>
    <n v="74.549999999930151"/>
    <d v="1899-12-30T00:00:00"/>
    <n v="0"/>
    <x v="0"/>
    <n v="1.5277777776645962E-2"/>
    <d v="1899-12-30T00:00:55"/>
    <x v="1"/>
    <n v="55"/>
    <n v="7.5"/>
  </r>
  <r>
    <s v="HLCUNG12511SQGE6"/>
    <s v="MADRID MAERSK"/>
    <s v="Ningbo"/>
    <x v="1"/>
    <d v="2026-02-07T07:27:00"/>
    <d v="2026-02-07T08:00:00"/>
    <s v="HAPAG LLOYD"/>
    <s v="APM"/>
    <s v="TEMU7629578"/>
    <s v="40HC"/>
    <x v="0"/>
    <x v="1"/>
    <d v="2026-02-08T16:00:00"/>
    <d v="2026-02-10T12:00:00"/>
    <m/>
    <x v="0"/>
    <s v="TRANSPORTISTA (LM)"/>
    <x v="0"/>
    <x v="602"/>
    <d v="2026-02-10T14:50:00"/>
    <d v="2026-02-10T13:55:00"/>
    <d v="2026-02-10T15:20:00"/>
    <x v="7"/>
    <x v="1"/>
    <x v="1"/>
    <x v="0"/>
    <d v="2026-02-10T12:55:00"/>
    <x v="6"/>
    <n v="0"/>
    <x v="0"/>
    <d v="2026-02-08T16:00:00"/>
    <n v="77.466666666674428"/>
    <d v="1899-12-31T08:33:00"/>
    <n v="32.549999999930151"/>
    <s v="SI"/>
    <s v="YES"/>
    <x v="1"/>
    <d v="1899-12-31T20:00:00"/>
    <n v="44.000000000058208"/>
    <d v="1899-12-31T20:55:00"/>
    <x v="1"/>
    <s v="NO"/>
    <d v="1900-01-02T04:33:00"/>
    <n v="76.549999999988358"/>
    <d v="1899-12-30T00:55:00"/>
    <n v="0.91666666668606922"/>
    <x v="1"/>
    <x v="0"/>
    <d v="1900-01-02T05:28:00"/>
    <n v="77.466666666674428"/>
    <d v="1899-12-30T00:00:00"/>
    <n v="0"/>
    <x v="0"/>
    <n v="5.9027777781011537E-2"/>
    <d v="1899-12-30T00:03:33"/>
    <x v="1"/>
    <n v="55"/>
    <n v="7.5"/>
  </r>
  <r>
    <n v="263384310"/>
    <s v="MAERSK HERRERA"/>
    <s v="Karachi-Muhammad Bin Qasim"/>
    <x v="0"/>
    <d v="2026-02-04T18:47:00"/>
    <d v="2026-02-04T20:00:00"/>
    <s v="MAERSK"/>
    <s v="APM"/>
    <s v="MRKU3292471"/>
    <s v="40HC"/>
    <x v="0"/>
    <x v="1"/>
    <d v="2026-02-06T12:00:00"/>
    <d v="2026-02-10T14:00:00"/>
    <m/>
    <x v="0"/>
    <m/>
    <x v="0"/>
    <x v="603"/>
    <d v="2026-02-09T20:30:00"/>
    <d v="2026-02-09T19:08:00"/>
    <d v="2026-02-09T21:00:00"/>
    <x v="7"/>
    <x v="1"/>
    <x v="1"/>
    <x v="0"/>
    <d v="2026-02-09T16:21:00"/>
    <x v="2"/>
    <n v="0"/>
    <x v="0"/>
    <d v="2026-02-06T12:00:00"/>
    <n v="117.56666666676756"/>
    <d v="1899-12-31T17:13:00"/>
    <n v="41.216666666732635"/>
    <s v="NO"/>
    <s v="YES"/>
    <x v="1"/>
    <d v="1900-01-03T02:00:00"/>
    <n v="98.000000000058208"/>
    <d v="1900-01-02T04:21:00"/>
    <x v="0"/>
    <s v="NO"/>
    <d v="1900-01-04T19:13:00"/>
    <n v="139.21666666679084"/>
    <d v="1899-12-30T00:00:00"/>
    <n v="0"/>
    <x v="0"/>
    <x v="0"/>
    <d v="1900-01-03T21:34:00"/>
    <n v="117.56666666676756"/>
    <d v="1899-12-30T00:00:00"/>
    <n v="0"/>
    <x v="0"/>
    <n v="7.7777777776645962E-2"/>
    <d v="1899-12-30T00:04:40"/>
    <x v="1"/>
    <n v="55"/>
    <n v="7.5"/>
  </r>
  <r>
    <n v="263384345"/>
    <s v="MAERSK HERRERA"/>
    <s v="Karachi-Muhammad Bin Qasim"/>
    <x v="0"/>
    <d v="2026-02-04T18:47:00"/>
    <d v="2026-02-04T20:00:00"/>
    <s v="MAERSK"/>
    <s v="APM"/>
    <s v="MRSU4067919"/>
    <s v="40HC"/>
    <x v="0"/>
    <x v="1"/>
    <d v="2026-02-06T12:00:00"/>
    <d v="2026-02-10T14:00:00"/>
    <m/>
    <x v="0"/>
    <m/>
    <x v="0"/>
    <x v="604"/>
    <d v="2026-02-07T17:15:00"/>
    <d v="2026-02-10T14:14:00"/>
    <d v="2026-02-07T17:25:00"/>
    <x v="6"/>
    <x v="1"/>
    <x v="1"/>
    <x v="0"/>
    <d v="2026-02-07T17:15:00"/>
    <x v="1"/>
    <n v="0"/>
    <x v="0"/>
    <d v="2026-02-06T12:00:00"/>
    <n v="138.71666666673264"/>
    <d v="1899-12-31T17:13:00"/>
    <n v="41.216666666732635"/>
    <s v="NO"/>
    <s v="YES"/>
    <x v="1"/>
    <d v="1900-01-03T02:00:00"/>
    <n v="98.000000000058208"/>
    <d v="1900-01-03T01:30:00"/>
    <x v="0"/>
    <s v="NO"/>
    <d v="1900-01-04T19:13:00"/>
    <n v="139.21666666679084"/>
    <d v="1899-12-30T00:00:00"/>
    <n v="0"/>
    <x v="0"/>
    <x v="0"/>
    <d v="1900-01-04T18:43:00"/>
    <n v="138.71666666673264"/>
    <d v="1899-12-30T00:00:00"/>
    <n v="0"/>
    <x v="0"/>
    <n v="-2.867361111108039"/>
    <n v="-0.11947337962950162"/>
    <x v="2"/>
    <n v="55"/>
    <n v="7.5"/>
  </r>
  <r>
    <n v="261897490"/>
    <s v="MADRID MAERSK"/>
    <s v="Yantian"/>
    <x v="1"/>
    <d v="2026-02-07T07:27:00"/>
    <d v="2026-02-07T08:00:00"/>
    <s v="MAERSK"/>
    <s v="APM"/>
    <s v="MSKU0273119"/>
    <s v="40HC"/>
    <x v="0"/>
    <x v="1"/>
    <d v="2026-02-08T16:00:00"/>
    <d v="2026-02-10T16:00:00"/>
    <m/>
    <x v="0"/>
    <m/>
    <x v="0"/>
    <x v="605"/>
    <d v="2026-02-10T15:30:00"/>
    <d v="2026-02-10T14:01:00"/>
    <d v="2026-02-10T16:00:00"/>
    <x v="7"/>
    <x v="1"/>
    <x v="1"/>
    <x v="0"/>
    <d v="2026-02-10T13:11:00"/>
    <x v="6"/>
    <n v="0"/>
    <x v="0"/>
    <d v="2026-02-08T16:00:00"/>
    <n v="77.733333333337214"/>
    <d v="1899-12-31T08:33:00"/>
    <n v="32.549999999930151"/>
    <s v="SI"/>
    <s v="YES"/>
    <x v="1"/>
    <d v="1900-01-01T00:00:00"/>
    <n v="48"/>
    <d v="1899-12-31T21:11:00"/>
    <x v="1"/>
    <s v="NO"/>
    <d v="1900-01-02T08:33:00"/>
    <n v="80.549999999930151"/>
    <d v="1899-12-30T00:00:00"/>
    <n v="0"/>
    <x v="0"/>
    <x v="0"/>
    <d v="1900-01-02T05:44:00"/>
    <n v="77.733333333337214"/>
    <d v="1899-12-30T00:00:00"/>
    <n v="0"/>
    <x v="0"/>
    <n v="8.2638888889050577E-2"/>
    <d v="1899-12-30T00:04:58"/>
    <x v="1"/>
    <n v="55"/>
    <n v="7.5"/>
  </r>
  <r>
    <n v="261897490"/>
    <s v="MADRID MAERSK"/>
    <s v="Yantian"/>
    <x v="1"/>
    <d v="2026-02-07T07:27:00"/>
    <d v="2026-02-07T08:00:00"/>
    <s v="MAERSK"/>
    <s v="APM"/>
    <s v="MRSU9214397"/>
    <s v="40HC"/>
    <x v="0"/>
    <x v="1"/>
    <d v="2026-02-08T16:00:00"/>
    <d v="2026-02-10T16:00:00"/>
    <m/>
    <x v="0"/>
    <m/>
    <x v="0"/>
    <x v="606"/>
    <d v="2026-02-10T17:30:00"/>
    <d v="2026-02-10T16:04:00"/>
    <d v="2026-02-10T18:00:00"/>
    <x v="7"/>
    <x v="1"/>
    <x v="1"/>
    <x v="0"/>
    <d v="2026-02-10T15:33:00"/>
    <x v="6"/>
    <n v="0"/>
    <x v="0"/>
    <d v="2026-02-08T16:00:00"/>
    <n v="80.100000000034925"/>
    <d v="1899-12-31T08:33:00"/>
    <n v="32.549999999930151"/>
    <s v="SI"/>
    <s v="YES"/>
    <x v="1"/>
    <d v="1900-01-01T00:00:00"/>
    <n v="48"/>
    <d v="1899-12-31T23:33:00"/>
    <x v="1"/>
    <s v="NO"/>
    <d v="1900-01-02T08:33:00"/>
    <n v="80.549999999930151"/>
    <d v="1899-12-30T00:00:00"/>
    <n v="0"/>
    <x v="0"/>
    <x v="0"/>
    <d v="1900-01-02T08:06:00"/>
    <n v="80.100000000034925"/>
    <d v="1899-12-30T00:00:00"/>
    <n v="0"/>
    <x v="0"/>
    <n v="8.0555555556202307E-2"/>
    <d v="1899-12-30T00:04:50"/>
    <x v="1"/>
    <n v="55"/>
    <n v="7.5"/>
  </r>
  <r>
    <n v="262356119"/>
    <s v="MADRID MAERSK"/>
    <s v="Sihanoukville"/>
    <x v="1"/>
    <d v="2026-02-07T07:27:00"/>
    <d v="2026-02-07T08:00:00"/>
    <s v="MAERSK"/>
    <s v="APM"/>
    <s v="MRSU3438276"/>
    <s v="40HC"/>
    <x v="0"/>
    <x v="1"/>
    <d v="2026-02-08T16:00:00"/>
    <d v="2026-02-10T18:00:00"/>
    <m/>
    <x v="0"/>
    <m/>
    <x v="0"/>
    <x v="607"/>
    <d v="2026-02-10T18:30:00"/>
    <d v="2026-02-10T17:28:00"/>
    <d v="2026-02-10T19:00:00"/>
    <x v="7"/>
    <x v="1"/>
    <x v="1"/>
    <x v="0"/>
    <d v="2026-02-10T16:14:00"/>
    <x v="6"/>
    <n v="0"/>
    <x v="0"/>
    <d v="2026-02-08T16:00:00"/>
    <n v="80.783333333325572"/>
    <d v="1899-12-31T08:33:00"/>
    <n v="32.549999999930151"/>
    <s v="SI"/>
    <s v="YES"/>
    <x v="1"/>
    <d v="1900-01-01T02:00:00"/>
    <n v="50.000000000058208"/>
    <d v="1900-01-01T00:14:00"/>
    <x v="3"/>
    <s v="NO"/>
    <d v="1900-01-02T10:33:00"/>
    <n v="82.549999999988358"/>
    <d v="1899-12-30T00:00:00"/>
    <n v="0"/>
    <x v="0"/>
    <x v="0"/>
    <d v="1900-01-02T08:47:00"/>
    <n v="80.783333333325572"/>
    <d v="1899-12-30T00:00:00"/>
    <n v="0"/>
    <x v="0"/>
    <n v="6.3888888886140194E-2"/>
    <d v="1899-12-30T00:03:50"/>
    <x v="1"/>
    <n v="55"/>
    <n v="7.5"/>
  </r>
  <r>
    <s v="HLCUNG12511SQGE6"/>
    <s v="MADRID MAERSK"/>
    <s v="Ningbo"/>
    <x v="1"/>
    <d v="2026-02-07T07:27:00"/>
    <d v="2026-02-07T08:00:00"/>
    <s v="HAPAG LLOYD"/>
    <s v="APM"/>
    <s v="HLBU2578230"/>
    <s v="40HC"/>
    <x v="0"/>
    <x v="1"/>
    <d v="2026-02-08T16:00:00"/>
    <d v="2026-02-10T18:00:00"/>
    <m/>
    <x v="0"/>
    <m/>
    <x v="0"/>
    <x v="608"/>
    <d v="2026-02-10T17:00:00"/>
    <d v="2026-02-10T16:35:00"/>
    <d v="2026-02-10T17:30:00"/>
    <x v="7"/>
    <x v="1"/>
    <x v="1"/>
    <x v="0"/>
    <d v="2026-02-10T15:52:00"/>
    <x v="6"/>
    <n v="0"/>
    <x v="0"/>
    <d v="2026-02-08T16:00:00"/>
    <n v="80.416666666686069"/>
    <d v="1899-12-31T08:33:00"/>
    <n v="32.549999999930151"/>
    <s v="SI"/>
    <s v="YES"/>
    <x v="1"/>
    <d v="1900-01-01T02:00:00"/>
    <n v="50.000000000058208"/>
    <d v="1899-12-31T23:52:00"/>
    <x v="1"/>
    <s v="NO"/>
    <d v="1900-01-02T10:33:00"/>
    <n v="82.549999999988358"/>
    <d v="1899-12-30T00:00:00"/>
    <n v="0"/>
    <x v="0"/>
    <x v="0"/>
    <d v="1900-01-02T08:25:00"/>
    <n v="80.416666666686069"/>
    <d v="1899-12-30T00:00:00"/>
    <n v="0"/>
    <x v="0"/>
    <n v="3.8194444445252884E-2"/>
    <d v="1899-12-30T00:02:18"/>
    <x v="1"/>
    <n v="55"/>
    <n v="7.5"/>
  </r>
  <r>
    <n v="263198011"/>
    <s v="MAERSK GUATEMALA"/>
    <s v="Chittagong"/>
    <x v="1"/>
    <d v="2026-02-10T13:27:00"/>
    <d v="2026-02-10T14:00:00"/>
    <s v="MAERSK"/>
    <s v="APM"/>
    <s v="TCNU3022570"/>
    <s v="40HC"/>
    <x v="1"/>
    <x v="1"/>
    <d v="2026-02-11T12:00:00"/>
    <d v="2026-02-11T12:00:00"/>
    <m/>
    <x v="0"/>
    <m/>
    <x v="0"/>
    <x v="609"/>
    <d v="2026-02-11T12:45:00"/>
    <d v="2026-02-11T13:22:00"/>
    <d v="2026-02-11T13:15:00"/>
    <x v="7"/>
    <x v="1"/>
    <x v="1"/>
    <x v="0"/>
    <d v="2026-02-11T12:27:00"/>
    <x v="4"/>
    <n v="0"/>
    <x v="0"/>
    <d v="2026-02-11T12:00:00"/>
    <n v="23.000000000058208"/>
    <d v="1899-12-30T22:33:00"/>
    <n v="22.549999999988358"/>
    <s v="SI"/>
    <s v="YES"/>
    <x v="1"/>
    <d v="1899-12-30T00:00:00"/>
    <n v="0"/>
    <d v="1899-12-30T00:27:00"/>
    <x v="2"/>
    <s v="SI"/>
    <d v="1899-12-30T22:33:00"/>
    <n v="22.549999999988358"/>
    <d v="1899-12-30T00:27:00"/>
    <n v="0.45000000006984919"/>
    <x v="0"/>
    <x v="0"/>
    <d v="1899-12-30T23:00:00"/>
    <n v="23.000000000058208"/>
    <d v="1899-12-30T00:00:00"/>
    <n v="0"/>
    <x v="1"/>
    <n v="-4.8611111051286571E-3"/>
    <n v="-2.0254629604702737E-4"/>
    <x v="3"/>
    <n v="55"/>
    <n v="7.5"/>
  </r>
  <r>
    <n v="263199750"/>
    <s v="MAERSK GUATEMALA"/>
    <s v="Chittagong"/>
    <x v="1"/>
    <d v="2026-02-10T13:27:00"/>
    <d v="2026-02-10T14:00:00"/>
    <s v="MAERSK"/>
    <s v="APM"/>
    <s v="MRSU8662669"/>
    <s v="40HC"/>
    <x v="1"/>
    <x v="1"/>
    <d v="2026-02-11T12:00:00"/>
    <d v="2026-02-11T12:00:00"/>
    <m/>
    <x v="0"/>
    <s v="TRANSPORTISTA (LM)"/>
    <x v="0"/>
    <x v="610"/>
    <d v="2026-02-11T13:30:00"/>
    <d v="2026-02-11T14:14:00"/>
    <d v="2026-02-11T14:00:00"/>
    <x v="7"/>
    <x v="1"/>
    <x v="1"/>
    <x v="0"/>
    <d v="2026-02-11T12:48:00"/>
    <x v="4"/>
    <n v="0"/>
    <x v="0"/>
    <d v="2026-02-11T12:00:00"/>
    <n v="23.349999999976717"/>
    <d v="1899-12-30T22:33:00"/>
    <n v="22.549999999988358"/>
    <s v="SI"/>
    <s v="YES"/>
    <x v="1"/>
    <d v="1899-12-30T00:00:00"/>
    <n v="0"/>
    <d v="1899-12-30T00:48:00"/>
    <x v="2"/>
    <s v="SI"/>
    <d v="1899-12-30T22:33:00"/>
    <n v="22.549999999988358"/>
    <d v="1899-12-30T00:48:00"/>
    <n v="0.79999999998835847"/>
    <x v="1"/>
    <x v="0"/>
    <d v="1899-12-30T23:21:00"/>
    <n v="23.349999999976717"/>
    <d v="1899-12-30T00:00:00"/>
    <n v="0"/>
    <x v="1"/>
    <n v="-9.7222222175332718E-3"/>
    <n v="-4.0509259239721967E-4"/>
    <x v="3"/>
    <n v="55"/>
    <n v="7.5"/>
  </r>
  <r>
    <n v="263202696"/>
    <s v="MAERSK GUATEMALA"/>
    <s v="Chittagong"/>
    <x v="1"/>
    <d v="2026-02-10T13:27:00"/>
    <d v="2026-02-10T14:00:00"/>
    <s v="MAERSK"/>
    <s v="APM"/>
    <s v="MRKU4929749"/>
    <s v="40HC"/>
    <x v="0"/>
    <x v="1"/>
    <d v="2026-02-11T12:00:00"/>
    <d v="2026-02-11T14:00:00"/>
    <m/>
    <x v="0"/>
    <m/>
    <x v="0"/>
    <x v="611"/>
    <d v="2026-02-11T14:30:00"/>
    <d v="2026-02-11T14:31:00"/>
    <d v="2026-02-11T15:05:00"/>
    <x v="7"/>
    <x v="1"/>
    <x v="1"/>
    <x v="0"/>
    <d v="2026-02-11T13:35:00"/>
    <x v="4"/>
    <n v="0"/>
    <x v="0"/>
    <d v="2026-02-11T12:00:00"/>
    <n v="24.133333333244082"/>
    <d v="1899-12-30T22:33:00"/>
    <n v="22.549999999988358"/>
    <s v="SI"/>
    <s v="YES"/>
    <x v="1"/>
    <d v="1899-12-30T02:00:00"/>
    <n v="2.0000000000582077"/>
    <d v="1899-12-30T01:35:00"/>
    <x v="2"/>
    <s v="SI"/>
    <d v="1899-12-31T00:33:00"/>
    <n v="24.550000000046566"/>
    <d v="1899-12-30T00:00:00"/>
    <n v="0"/>
    <x v="0"/>
    <x v="0"/>
    <d v="1899-12-31T00:08:00"/>
    <n v="24.133333333244082"/>
    <d v="1899-12-30T00:00:00"/>
    <n v="0"/>
    <x v="1"/>
    <n v="2.361111110803904E-2"/>
    <d v="1899-12-30T00:01:25"/>
    <x v="1"/>
    <n v="55"/>
    <n v="7.5"/>
  </r>
  <r>
    <n v="263198752"/>
    <s v="MAERSK GUATEMALA"/>
    <s v="Chittagong"/>
    <x v="1"/>
    <d v="2026-02-10T13:27:00"/>
    <d v="2026-02-10T14:00:00"/>
    <s v="MAERSK"/>
    <s v="APM"/>
    <s v="TCNU9624132"/>
    <s v="40HC"/>
    <x v="0"/>
    <x v="1"/>
    <d v="2026-02-11T12:00:00"/>
    <d v="2026-02-11T14:00:00"/>
    <m/>
    <x v="0"/>
    <m/>
    <x v="0"/>
    <x v="612"/>
    <d v="2026-02-11T12:35:00"/>
    <d v="2026-02-11T12:45:00"/>
    <d v="2026-02-11T13:10:00"/>
    <x v="7"/>
    <x v="1"/>
    <x v="1"/>
    <x v="0"/>
    <d v="2026-02-11T12:14:00"/>
    <x v="4"/>
    <n v="0"/>
    <x v="0"/>
    <d v="2026-02-11T12:00:00"/>
    <n v="22.78333333338378"/>
    <d v="1899-12-30T22:33:00"/>
    <n v="22.549999999988358"/>
    <s v="SI"/>
    <s v="YES"/>
    <x v="1"/>
    <d v="1899-12-30T02:00:00"/>
    <n v="2.0000000000582077"/>
    <d v="1899-12-30T00:14:00"/>
    <x v="2"/>
    <s v="SI"/>
    <d v="1899-12-31T00:33:00"/>
    <n v="24.550000000046566"/>
    <d v="1899-12-30T00:00:00"/>
    <n v="0"/>
    <x v="0"/>
    <x v="0"/>
    <d v="1899-12-30T22:47:00"/>
    <n v="22.78333333338378"/>
    <d v="1899-12-30T00:00:00"/>
    <n v="0"/>
    <x v="1"/>
    <n v="1.7361111109494232E-2"/>
    <d v="1899-12-30T00:01:02"/>
    <x v="1"/>
    <n v="55"/>
    <n v="7.5"/>
  </r>
  <r>
    <n v="263202696"/>
    <s v="MAERSK GUATEMALA"/>
    <s v="Chittagong"/>
    <x v="1"/>
    <d v="2026-02-10T13:27:00"/>
    <d v="2026-02-10T14:00:00"/>
    <s v="MAERSK"/>
    <s v="APM"/>
    <s v="MRSU7156310"/>
    <s v="40HC"/>
    <x v="0"/>
    <x v="1"/>
    <d v="2026-02-11T16:00:00"/>
    <d v="2026-02-11T16:00:00"/>
    <m/>
    <x v="0"/>
    <m/>
    <x v="0"/>
    <x v="613"/>
    <d v="2026-02-11T17:20:00"/>
    <d v="2026-02-11T17:02:00"/>
    <d v="2026-02-11T17:50:00"/>
    <x v="7"/>
    <x v="1"/>
    <x v="1"/>
    <x v="0"/>
    <d v="2026-02-11T16:08:00"/>
    <x v="4"/>
    <n v="0"/>
    <x v="0"/>
    <d v="2026-02-11T16:00:00"/>
    <n v="26.683333333348855"/>
    <d v="1899-12-31T02:33:00"/>
    <n v="26.549999999930151"/>
    <s v="SI"/>
    <s v="YES"/>
    <x v="1"/>
    <d v="1899-12-30T00:00:00"/>
    <n v="0"/>
    <d v="1899-12-30T00:08:00"/>
    <x v="2"/>
    <s v="SI"/>
    <d v="1899-12-31T02:33:00"/>
    <n v="26.549999999930151"/>
    <d v="1899-12-30T00:08:00"/>
    <n v="0.13333333341870457"/>
    <x v="0"/>
    <x v="0"/>
    <d v="1899-12-31T02:41:00"/>
    <n v="26.683333333348855"/>
    <d v="1899-12-30T00:00:00"/>
    <n v="0"/>
    <x v="1"/>
    <n v="3.3333333332848269E-2"/>
    <d v="1899-12-30T00:02:00"/>
    <x v="1"/>
    <n v="55"/>
    <n v="7.5"/>
  </r>
  <r>
    <n v="263199369"/>
    <s v="MAERSK GUATEMALA"/>
    <s v="Chittagong"/>
    <x v="1"/>
    <d v="2026-02-10T13:27:00"/>
    <d v="2026-02-10T14:00:00"/>
    <s v="MAERSK"/>
    <s v="APM"/>
    <s v="MRKU2573258"/>
    <s v="40HC"/>
    <x v="0"/>
    <x v="1"/>
    <d v="2026-02-11T16:00:00"/>
    <d v="2026-02-11T16:00:00"/>
    <m/>
    <x v="0"/>
    <m/>
    <x v="0"/>
    <x v="614"/>
    <d v="2026-02-11T16:30:00"/>
    <d v="2026-02-11T17:15:00"/>
    <d v="2026-02-11T17:00:00"/>
    <x v="7"/>
    <x v="1"/>
    <x v="1"/>
    <x v="0"/>
    <d v="2026-02-11T15:45:00"/>
    <x v="4"/>
    <n v="0"/>
    <x v="0"/>
    <d v="2026-02-11T16:00:00"/>
    <n v="26.299999999988358"/>
    <d v="1899-12-31T02:33:00"/>
    <n v="26.549999999930151"/>
    <s v="SI"/>
    <s v="YES"/>
    <x v="1"/>
    <d v="1899-12-30T00:00:00"/>
    <n v="0"/>
    <d v="1899-12-30T00:00:00"/>
    <x v="2"/>
    <s v="SI"/>
    <d v="1899-12-31T02:33:00"/>
    <n v="26.549999999930151"/>
    <d v="1899-12-30T00:00:00"/>
    <n v="0"/>
    <x v="0"/>
    <x v="0"/>
    <d v="1899-12-31T02:18:00"/>
    <n v="26.299999999988358"/>
    <d v="1899-12-30T00:00:00"/>
    <n v="0"/>
    <x v="1"/>
    <n v="-1.0416666664241347E-2"/>
    <n v="-4.3402777767672279E-4"/>
    <x v="2"/>
    <n v="55"/>
    <n v="7.5"/>
  </r>
  <r>
    <n v="263198011"/>
    <s v="MAERSK GUATEMALA"/>
    <s v="Chittagong"/>
    <x v="1"/>
    <d v="2026-02-10T13:27:00"/>
    <d v="2026-02-10T14:00:00"/>
    <s v="MAERSK"/>
    <s v="APM"/>
    <s v="FFAU5142850"/>
    <s v="40HC"/>
    <x v="0"/>
    <x v="1"/>
    <d v="2026-02-11T16:00:00"/>
    <d v="2026-02-11T18:00:00"/>
    <m/>
    <x v="0"/>
    <m/>
    <x v="0"/>
    <x v="615"/>
    <d v="2026-02-11T18:30:00"/>
    <d v="2026-02-11T17:50:00"/>
    <d v="2026-02-11T19:00:00"/>
    <x v="7"/>
    <x v="1"/>
    <x v="1"/>
    <x v="0"/>
    <d v="2026-02-11T16:48:00"/>
    <x v="4"/>
    <n v="0"/>
    <x v="0"/>
    <d v="2026-02-11T16:00:00"/>
    <n v="27.349999999918509"/>
    <d v="1899-12-31T02:33:00"/>
    <n v="26.549999999930151"/>
    <s v="SI"/>
    <s v="YES"/>
    <x v="1"/>
    <d v="1899-12-30T02:00:00"/>
    <n v="2.0000000000582077"/>
    <d v="1899-12-30T00:48:00"/>
    <x v="2"/>
    <s v="SI"/>
    <d v="1899-12-31T04:33:00"/>
    <n v="28.549999999988358"/>
    <d v="1899-12-30T00:00:00"/>
    <n v="0"/>
    <x v="0"/>
    <x v="0"/>
    <d v="1899-12-31T03:21:00"/>
    <n v="27.349999999918509"/>
    <d v="1899-12-30T00:00:00"/>
    <n v="0"/>
    <x v="1"/>
    <n v="4.8611111109494232E-2"/>
    <d v="1899-12-30T00:02:55"/>
    <x v="1"/>
    <n v="55"/>
    <n v="7.5"/>
  </r>
  <r>
    <n v="263199369"/>
    <s v="MAERSK GUATEMALA"/>
    <s v="Chittagong"/>
    <x v="1"/>
    <d v="2026-02-10T13:27:00"/>
    <d v="2026-02-10T14:00:00"/>
    <s v="MAERSK"/>
    <s v="APM"/>
    <s v="MRSU4818985"/>
    <s v="40HC"/>
    <x v="0"/>
    <x v="1"/>
    <d v="2026-02-11T16:00:00"/>
    <d v="2026-02-11T18:00:00"/>
    <m/>
    <x v="0"/>
    <m/>
    <x v="0"/>
    <x v="616"/>
    <d v="2026-02-11T19:00:00"/>
    <d v="2026-02-11T17:50:00"/>
    <d v="2026-02-11T19:30:00"/>
    <x v="7"/>
    <x v="1"/>
    <x v="1"/>
    <x v="0"/>
    <d v="2026-02-11T16:52:00"/>
    <x v="4"/>
    <n v="0"/>
    <x v="0"/>
    <d v="2026-02-11T16:00:00"/>
    <n v="27.416666666627862"/>
    <d v="1899-12-31T02:33:00"/>
    <n v="26.549999999930151"/>
    <s v="SI"/>
    <s v="YES"/>
    <x v="1"/>
    <d v="1899-12-30T02:00:00"/>
    <n v="2.0000000000582077"/>
    <d v="1899-12-30T00:52:00"/>
    <x v="2"/>
    <s v="SI"/>
    <d v="1899-12-31T04:33:00"/>
    <n v="28.549999999988358"/>
    <d v="1899-12-30T00:00:00"/>
    <n v="0"/>
    <x v="0"/>
    <x v="0"/>
    <d v="1899-12-31T03:25:00"/>
    <n v="27.416666666627862"/>
    <d v="1899-12-30T00:00:00"/>
    <n v="0"/>
    <x v="1"/>
    <n v="6.9444444445252884E-2"/>
    <d v="1899-12-30T00:04:10"/>
    <x v="1"/>
    <n v="55"/>
    <n v="7.5"/>
  </r>
  <r>
    <n v="263197875"/>
    <s v="MAERSK GUATEMALA"/>
    <s v="Chittagong"/>
    <x v="1"/>
    <d v="2026-02-10T13:27:00"/>
    <d v="2026-02-10T14:00:00"/>
    <s v="MAERSK"/>
    <s v="APM"/>
    <s v="MRKU5662298"/>
    <s v="40HC"/>
    <x v="0"/>
    <x v="1"/>
    <d v="2026-02-11T16:00:00"/>
    <d v="2026-02-11T19:00:00"/>
    <m/>
    <x v="0"/>
    <m/>
    <x v="0"/>
    <x v="617"/>
    <d v="2026-02-11T20:10:00"/>
    <d v="2026-02-11T18:59:00"/>
    <d v="2026-02-11T20:40:00"/>
    <x v="7"/>
    <x v="1"/>
    <x v="1"/>
    <x v="0"/>
    <d v="2026-02-11T17:20:00"/>
    <x v="4"/>
    <n v="0"/>
    <x v="0"/>
    <d v="2026-02-11T16:00:00"/>
    <n v="27.883333333244082"/>
    <d v="1899-12-31T02:33:00"/>
    <n v="26.549999999930151"/>
    <s v="SI"/>
    <s v="YES"/>
    <x v="1"/>
    <d v="1899-12-30T03:00:00"/>
    <n v="3"/>
    <d v="1899-12-30T01:20:00"/>
    <x v="2"/>
    <s v="SI"/>
    <d v="1899-12-31T05:33:00"/>
    <n v="29.549999999930151"/>
    <d v="1899-12-30T00:00:00"/>
    <n v="0"/>
    <x v="0"/>
    <x v="0"/>
    <d v="1899-12-31T03:53:00"/>
    <n v="27.883333333244082"/>
    <d v="1899-12-30T00:00:00"/>
    <n v="0"/>
    <x v="1"/>
    <n v="7.0138888884685002E-2"/>
    <d v="1899-12-30T00:04:12"/>
    <x v="1"/>
    <n v="55"/>
    <n v="7.5"/>
  </r>
  <r>
    <n v="263197875"/>
    <s v="MAERSK GUATEMALA"/>
    <s v="Chittagong"/>
    <x v="1"/>
    <d v="2026-02-10T13:27:00"/>
    <d v="2026-02-10T14:00:00"/>
    <s v="MAERSK"/>
    <s v="APM"/>
    <s v="GAOU7203269"/>
    <s v="40HC"/>
    <x v="0"/>
    <x v="1"/>
    <d v="2026-02-11T16:00:00"/>
    <d v="2026-02-11T20:00:00"/>
    <m/>
    <x v="0"/>
    <m/>
    <x v="0"/>
    <x v="618"/>
    <d v="2026-02-11T19:30:00"/>
    <d v="2026-02-11T19:12:00"/>
    <d v="2026-02-11T20:00:00"/>
    <x v="7"/>
    <x v="1"/>
    <x v="1"/>
    <x v="0"/>
    <d v="2026-02-11T18:37:00"/>
    <x v="4"/>
    <n v="0"/>
    <x v="0"/>
    <d v="2026-02-11T16:00:00"/>
    <n v="29.166666666569654"/>
    <d v="1899-12-31T02:33:00"/>
    <n v="26.549999999930151"/>
    <s v="SI"/>
    <s v="YES"/>
    <x v="1"/>
    <d v="1899-12-30T04:00:00"/>
    <n v="4.0000000001164153"/>
    <d v="1899-12-30T02:37:00"/>
    <x v="2"/>
    <s v="SI"/>
    <d v="1899-12-31T06:33:00"/>
    <n v="30.550000000046566"/>
    <d v="1899-12-30T00:00:00"/>
    <n v="0"/>
    <x v="0"/>
    <x v="0"/>
    <d v="1899-12-31T05:10:00"/>
    <n v="29.166666666569654"/>
    <d v="1899-12-30T00:00:00"/>
    <n v="0"/>
    <x v="1"/>
    <n v="3.3333333332848269E-2"/>
    <d v="1899-12-30T00:02:00"/>
    <x v="1"/>
    <n v="55"/>
    <n v="7.5"/>
  </r>
  <r>
    <n v="263202177"/>
    <s v="MAERSK GUATEMALA"/>
    <s v="Chittagong"/>
    <x v="1"/>
    <d v="2026-02-10T13:27:00"/>
    <d v="2026-02-10T14:00:00"/>
    <s v="MAERSK"/>
    <s v="APM"/>
    <s v="HASU4022112"/>
    <s v="40HC"/>
    <x v="0"/>
    <x v="1"/>
    <d v="2026-02-11T16:00:00"/>
    <d v="2026-02-11T20:00:00"/>
    <m/>
    <x v="0"/>
    <m/>
    <x v="0"/>
    <x v="619"/>
    <d v="2026-02-11T20:40:00"/>
    <d v="2026-02-11T19:17:00"/>
    <d v="2026-02-11T21:10:00"/>
    <x v="7"/>
    <x v="1"/>
    <x v="1"/>
    <x v="0"/>
    <d v="2026-02-11T18:41:00"/>
    <x v="4"/>
    <n v="0"/>
    <x v="0"/>
    <d v="2026-02-11T16:00:00"/>
    <n v="29.233333333279006"/>
    <d v="1899-12-31T02:33:00"/>
    <n v="26.549999999930151"/>
    <s v="SI"/>
    <s v="YES"/>
    <x v="1"/>
    <d v="1899-12-30T04:00:00"/>
    <n v="4.0000000001164153"/>
    <d v="1899-12-30T02:41:00"/>
    <x v="2"/>
    <s v="SI"/>
    <d v="1899-12-31T06:33:00"/>
    <n v="30.550000000046566"/>
    <d v="1899-12-30T00:00:00"/>
    <n v="0"/>
    <x v="0"/>
    <x v="0"/>
    <d v="1899-12-31T05:14:00"/>
    <n v="29.233333333279006"/>
    <d v="1899-12-30T00:00:00"/>
    <n v="0"/>
    <x v="1"/>
    <n v="7.8472222223354038E-2"/>
    <d v="1899-12-30T00:04:43"/>
    <x v="1"/>
    <n v="55"/>
    <n v="7.5"/>
  </r>
  <r>
    <n v="263198587"/>
    <s v="MAERSK GUATEMALA"/>
    <s v="Chittagong"/>
    <x v="1"/>
    <d v="2026-02-10T13:27:00"/>
    <d v="2026-02-10T14:00:00"/>
    <s v="MAERSK"/>
    <s v="APM"/>
    <s v="MRSU8627035"/>
    <s v="40HC"/>
    <x v="0"/>
    <x v="1"/>
    <d v="2026-02-11T16:00:00"/>
    <d v="2026-02-12T08:00:00"/>
    <m/>
    <x v="0"/>
    <m/>
    <x v="0"/>
    <x v="620"/>
    <d v="2026-02-12T08:42:00"/>
    <d v="2026-02-11T21:49:00"/>
    <d v="2026-02-12T09:42:00"/>
    <x v="7"/>
    <x v="1"/>
    <x v="1"/>
    <x v="0"/>
    <d v="2026-02-11T21:24:00"/>
    <x v="5"/>
    <n v="0"/>
    <x v="0"/>
    <d v="2026-02-11T16:00:00"/>
    <n v="31.950000000069849"/>
    <d v="1899-12-31T02:33:00"/>
    <n v="26.549999999930151"/>
    <s v="SI"/>
    <s v="YES"/>
    <x v="1"/>
    <d v="1899-12-30T16:00:00"/>
    <n v="16.000000000116415"/>
    <d v="1899-12-30T05:24:00"/>
    <x v="2"/>
    <s v="SI"/>
    <d v="1899-12-31T18:33:00"/>
    <n v="42.550000000046566"/>
    <d v="1899-12-30T00:00:00"/>
    <n v="0"/>
    <x v="0"/>
    <x v="0"/>
    <d v="1899-12-31T07:57:00"/>
    <n v="31.950000000069849"/>
    <d v="1899-12-30T00:00:00"/>
    <n v="0"/>
    <x v="1"/>
    <n v="0.49513888888759539"/>
    <d v="1899-12-30T00:29:42"/>
    <x v="1"/>
    <n v="55"/>
    <n v="7.5"/>
  </r>
  <r>
    <n v="263198859"/>
    <s v="MAERSK GUATEMALA"/>
    <s v="Chittagong"/>
    <x v="1"/>
    <d v="2026-02-10T13:27:00"/>
    <d v="2026-02-10T14:00:00"/>
    <s v="MAERSK"/>
    <s v="APM"/>
    <s v="MRKU6393249"/>
    <s v="40HC"/>
    <x v="0"/>
    <x v="1"/>
    <d v="2026-02-11T16:00:00"/>
    <d v="2026-02-12T08:00:00"/>
    <m/>
    <x v="0"/>
    <m/>
    <x v="0"/>
    <x v="620"/>
    <d v="2026-02-12T08:31:00"/>
    <d v="2026-02-11T21:54:00"/>
    <d v="2026-02-12T09:00:00"/>
    <x v="7"/>
    <x v="1"/>
    <x v="1"/>
    <x v="0"/>
    <d v="2026-02-11T21:24:00"/>
    <x v="5"/>
    <n v="0"/>
    <x v="0"/>
    <d v="2026-02-11T16:00:00"/>
    <n v="31.950000000069849"/>
    <d v="1899-12-31T02:33:00"/>
    <n v="26.549999999930151"/>
    <s v="SI"/>
    <s v="YES"/>
    <x v="1"/>
    <d v="1899-12-30T16:00:00"/>
    <n v="16.000000000116415"/>
    <d v="1899-12-30T05:24:00"/>
    <x v="2"/>
    <s v="SI"/>
    <d v="1899-12-31T18:33:00"/>
    <n v="42.550000000046566"/>
    <d v="1899-12-30T00:00:00"/>
    <n v="0"/>
    <x v="0"/>
    <x v="0"/>
    <d v="1899-12-31T07:57:00"/>
    <n v="31.950000000069849"/>
    <d v="1899-12-30T00:00:00"/>
    <n v="0"/>
    <x v="1"/>
    <n v="0.46250000000145519"/>
    <d v="1899-12-30T00:27:45"/>
    <x v="1"/>
    <n v="55"/>
    <n v="7.5"/>
  </r>
  <r>
    <n v="263202335"/>
    <s v="MAERSK GUATEMALA"/>
    <s v="Chittagong"/>
    <x v="1"/>
    <d v="2026-02-10T13:27:00"/>
    <d v="2026-02-10T14:00:00"/>
    <s v="MAERSK"/>
    <s v="APM"/>
    <s v="FFAU5507428"/>
    <s v="40HC"/>
    <x v="0"/>
    <x v="1"/>
    <d v="2026-02-11T16:00:00"/>
    <d v="2026-02-12T09:00:00"/>
    <m/>
    <x v="0"/>
    <m/>
    <x v="0"/>
    <x v="621"/>
    <d v="2026-02-12T10:29:00"/>
    <d v="2026-02-12T09:55:00"/>
    <d v="2026-02-12T10:50:00"/>
    <x v="7"/>
    <x v="1"/>
    <x v="1"/>
    <x v="0"/>
    <d v="2026-02-12T09:21:00"/>
    <x v="5"/>
    <n v="0"/>
    <x v="0"/>
    <d v="2026-02-11T16:00:00"/>
    <n v="43.899999999906868"/>
    <d v="1899-12-31T02:33:00"/>
    <n v="26.549999999930151"/>
    <s v="SI"/>
    <s v="YES"/>
    <x v="1"/>
    <d v="1899-12-30T17:00:00"/>
    <n v="17.000000000058208"/>
    <d v="1899-12-30T17:21:00"/>
    <x v="2"/>
    <s v="SI"/>
    <d v="1899-12-31T19:33:00"/>
    <n v="43.549999999988358"/>
    <d v="1899-12-30T00:21:00"/>
    <n v="0.34999999991850927"/>
    <x v="0"/>
    <x v="0"/>
    <d v="1899-12-31T19:54:00"/>
    <n v="43.899999999906868"/>
    <d v="1899-12-30T00:00:00"/>
    <n v="0"/>
    <x v="1"/>
    <n v="3.8194444445252884E-2"/>
    <d v="1899-12-30T00:02:18"/>
    <x v="1"/>
    <n v="55"/>
    <n v="7.5"/>
  </r>
  <r>
    <n v="263199750"/>
    <s v="MAERSK GUATEMALA"/>
    <s v="Chittagong"/>
    <x v="1"/>
    <d v="2026-02-10T13:27:00"/>
    <d v="2026-02-10T14:00:00"/>
    <s v="MAERSK"/>
    <s v="APM"/>
    <s v="MRKU5708491"/>
    <s v="40HC"/>
    <x v="0"/>
    <x v="1"/>
    <d v="2026-02-11T16:00:00"/>
    <d v="2026-02-12T10:00:00"/>
    <m/>
    <x v="0"/>
    <m/>
    <x v="0"/>
    <x v="622"/>
    <d v="2026-02-12T11:29:00"/>
    <d v="2026-02-12T10:14:00"/>
    <d v="2026-02-12T11:55:00"/>
    <x v="7"/>
    <x v="1"/>
    <x v="1"/>
    <x v="0"/>
    <d v="2026-02-12T09:46:00"/>
    <x v="5"/>
    <n v="0"/>
    <x v="0"/>
    <d v="2026-02-11T16:00:00"/>
    <n v="44.316666666709352"/>
    <d v="1899-12-31T02:33:00"/>
    <n v="26.549999999930151"/>
    <s v="SI"/>
    <s v="YES"/>
    <x v="1"/>
    <d v="1899-12-30T18:00:00"/>
    <n v="18"/>
    <d v="1899-12-30T17:46:00"/>
    <x v="2"/>
    <s v="SI"/>
    <d v="1899-12-31T20:33:00"/>
    <n v="44.549999999930151"/>
    <d v="1899-12-30T00:00:00"/>
    <n v="0"/>
    <x v="0"/>
    <x v="0"/>
    <d v="1899-12-31T20:19:00"/>
    <n v="44.316666666709352"/>
    <d v="1899-12-30T00:00:00"/>
    <n v="0"/>
    <x v="1"/>
    <n v="7.013888889196096E-2"/>
    <d v="1899-12-30T00:04:13"/>
    <x v="1"/>
    <n v="55"/>
    <n v="7.5"/>
  </r>
  <r>
    <n v="263202335"/>
    <s v="MAERSK GUATEMALA"/>
    <s v="Chittagong"/>
    <x v="1"/>
    <d v="2026-02-10T13:27:00"/>
    <d v="2026-02-10T14:00:00"/>
    <s v="MAERSK"/>
    <s v="APM"/>
    <s v="TCNU3012309"/>
    <s v="40HC"/>
    <x v="0"/>
    <x v="1"/>
    <d v="2026-02-11T16:00:00"/>
    <d v="2026-02-12T10:00:00"/>
    <m/>
    <x v="0"/>
    <m/>
    <x v="0"/>
    <x v="623"/>
    <d v="2026-02-12T12:30:00"/>
    <d v="2026-02-12T10:35:00"/>
    <d v="2026-02-12T12:55:00"/>
    <x v="7"/>
    <x v="1"/>
    <x v="1"/>
    <x v="0"/>
    <d v="2026-02-12T09:48:00"/>
    <x v="5"/>
    <n v="0"/>
    <x v="0"/>
    <d v="2026-02-11T16:00:00"/>
    <n v="44.349999999976717"/>
    <d v="1899-12-31T02:33:00"/>
    <n v="26.549999999930151"/>
    <s v="SI"/>
    <s v="YES"/>
    <x v="1"/>
    <d v="1899-12-30T18:00:00"/>
    <n v="18"/>
    <d v="1899-12-30T17:48:00"/>
    <x v="2"/>
    <s v="SI"/>
    <d v="1899-12-31T20:33:00"/>
    <n v="44.549999999930151"/>
    <d v="1899-12-30T00:00:00"/>
    <n v="0"/>
    <x v="0"/>
    <x v="0"/>
    <d v="1899-12-31T20:21:00"/>
    <n v="44.349999999976717"/>
    <d v="1899-12-30T00:00:00"/>
    <n v="0"/>
    <x v="1"/>
    <n v="9.7222222226264421E-2"/>
    <d v="1899-12-30T00:05:50"/>
    <x v="1"/>
    <n v="55"/>
    <n v="7.5"/>
  </r>
  <r>
    <n v="263198587"/>
    <s v="MAERSK GUATEMALA"/>
    <s v="Chittagong"/>
    <x v="1"/>
    <d v="2026-02-10T13:27:00"/>
    <d v="2026-02-10T14:00:00"/>
    <s v="MAERSK"/>
    <s v="APM"/>
    <s v="MRKU5847054"/>
    <s v="40HC"/>
    <x v="0"/>
    <x v="1"/>
    <d v="2026-02-11T16:00:00"/>
    <d v="2026-02-12T12:00:00"/>
    <m/>
    <x v="0"/>
    <m/>
    <x v="0"/>
    <x v="624"/>
    <d v="2026-02-12T13:00:00"/>
    <d v="2026-02-12T12:51:00"/>
    <d v="2026-02-12T13:26:00"/>
    <x v="7"/>
    <x v="1"/>
    <x v="1"/>
    <x v="0"/>
    <d v="2026-02-12T12:07:00"/>
    <x v="5"/>
    <n v="0"/>
    <x v="0"/>
    <d v="2026-02-11T16:00:00"/>
    <n v="46.666666666686069"/>
    <d v="1899-12-31T02:33:00"/>
    <n v="26.549999999930151"/>
    <s v="SI"/>
    <s v="YES"/>
    <x v="1"/>
    <d v="1899-12-30T20:00:00"/>
    <n v="20.000000000058208"/>
    <d v="1899-12-30T20:07:00"/>
    <x v="2"/>
    <s v="SI"/>
    <d v="1899-12-31T22:33:00"/>
    <n v="46.549999999988358"/>
    <d v="1899-12-30T00:07:00"/>
    <n v="0.11666666669771075"/>
    <x v="0"/>
    <x v="0"/>
    <d v="1899-12-31T22:40:00"/>
    <n v="46.666666666686069"/>
    <d v="1899-12-30T00:00:00"/>
    <n v="0"/>
    <x v="1"/>
    <n v="2.4305555554747116E-2"/>
    <d v="1899-12-30T00:01:27"/>
    <x v="1"/>
    <n v="55"/>
    <n v="7.5"/>
  </r>
  <r>
    <n v="263198587"/>
    <s v="MAERSK GUATEMALA"/>
    <s v="Chittagong"/>
    <x v="1"/>
    <d v="2026-02-10T13:27:00"/>
    <d v="2026-02-10T14:00:00"/>
    <s v="MAERSK"/>
    <s v="APM"/>
    <s v="SUDU8606143"/>
    <s v="40HC"/>
    <x v="0"/>
    <x v="1"/>
    <d v="2026-02-11T16:00:00"/>
    <d v="2026-02-12T12:00:00"/>
    <m/>
    <x v="0"/>
    <m/>
    <x v="0"/>
    <x v="625"/>
    <d v="2026-02-12T12:00:00"/>
    <d v="2026-02-12T12:13:00"/>
    <d v="2026-02-12T12:30:00"/>
    <x v="7"/>
    <x v="1"/>
    <x v="1"/>
    <x v="0"/>
    <d v="2026-02-12T11:21:00"/>
    <x v="5"/>
    <n v="0"/>
    <x v="0"/>
    <d v="2026-02-11T16:00:00"/>
    <n v="45.899999999965075"/>
    <d v="1899-12-31T02:33:00"/>
    <n v="26.549999999930151"/>
    <s v="SI"/>
    <s v="YES"/>
    <x v="1"/>
    <d v="1899-12-30T20:00:00"/>
    <n v="20.000000000058208"/>
    <d v="1899-12-30T19:21:00"/>
    <x v="2"/>
    <s v="SI"/>
    <d v="1899-12-31T22:33:00"/>
    <n v="46.549999999988358"/>
    <d v="1899-12-30T00:00:00"/>
    <n v="0"/>
    <x v="0"/>
    <x v="0"/>
    <d v="1899-12-31T21:54:00"/>
    <n v="45.899999999965075"/>
    <d v="1899-12-30T00:00:00"/>
    <n v="0"/>
    <x v="1"/>
    <n v="1.1805555557657499E-2"/>
    <d v="1899-12-30T00:00:43"/>
    <x v="1"/>
    <n v="55"/>
    <n v="7.5"/>
  </r>
  <r>
    <n v="263198752"/>
    <s v="MAERSK GUATEMALA"/>
    <s v="Chittagong"/>
    <x v="1"/>
    <d v="2026-02-10T13:27:00"/>
    <d v="2026-02-10T14:00:00"/>
    <s v="MAERSK"/>
    <s v="APM"/>
    <s v="MRKU4994390"/>
    <s v="40HC"/>
    <x v="0"/>
    <x v="1"/>
    <d v="2026-02-11T16:00:00"/>
    <d v="2026-02-12T14:00:00"/>
    <m/>
    <x v="0"/>
    <m/>
    <x v="0"/>
    <x v="626"/>
    <d v="2026-02-12T15:00:00"/>
    <d v="2026-02-12T15:02:00"/>
    <d v="2026-02-12T15:30:00"/>
    <x v="7"/>
    <x v="1"/>
    <x v="1"/>
    <x v="0"/>
    <d v="2026-02-12T14:23:00"/>
    <x v="5"/>
    <n v="0"/>
    <x v="0"/>
    <d v="2026-02-11T16:00:00"/>
    <n v="48.933333333407063"/>
    <d v="1899-12-31T02:33:00"/>
    <n v="26.549999999930151"/>
    <s v="SI"/>
    <s v="YES"/>
    <x v="1"/>
    <d v="1899-12-30T22:00:00"/>
    <n v="22.000000000116415"/>
    <d v="1899-12-30T22:23:00"/>
    <x v="2"/>
    <s v="SI"/>
    <d v="1900-01-01T00:33:00"/>
    <n v="48.550000000046566"/>
    <d v="1899-12-30T00:23:00"/>
    <n v="0.38333333336049691"/>
    <x v="0"/>
    <x v="0"/>
    <d v="1900-01-01T00:56:00"/>
    <n v="48.933333333407063"/>
    <d v="1899-12-30T00:00:00"/>
    <n v="0"/>
    <x v="0"/>
    <n v="1.9444444449618459E-2"/>
    <d v="1899-12-30T00:01:10"/>
    <x v="1"/>
    <n v="55"/>
    <n v="7.5"/>
  </r>
  <r>
    <n v="263198752"/>
    <s v="MAERSK GUATEMALA"/>
    <s v="Chittagong"/>
    <x v="1"/>
    <d v="2026-02-10T13:27:00"/>
    <d v="2026-02-10T14:00:00"/>
    <s v="MAERSK"/>
    <s v="APM"/>
    <s v="TIIU4738168"/>
    <s v="40HC"/>
    <x v="0"/>
    <x v="1"/>
    <d v="2026-02-11T16:00:00"/>
    <d v="2026-02-12T14:00:00"/>
    <m/>
    <x v="0"/>
    <s v="OTRO(Tráfico)"/>
    <x v="0"/>
    <x v="627"/>
    <d v="2026-02-12T16:00:00"/>
    <d v="2026-02-12T15:55:00"/>
    <d v="2026-02-12T16:32:00"/>
    <x v="7"/>
    <x v="1"/>
    <x v="1"/>
    <x v="0"/>
    <d v="2026-02-12T15:24:00"/>
    <x v="5"/>
    <n v="0"/>
    <x v="0"/>
    <d v="2026-02-11T16:00:00"/>
    <n v="49.950000000069849"/>
    <d v="1899-12-31T02:33:00"/>
    <n v="26.549999999930151"/>
    <s v="SI"/>
    <s v="YES"/>
    <x v="1"/>
    <d v="1899-12-30T22:00:00"/>
    <n v="22.000000000116415"/>
    <d v="1899-12-30T23:24:00"/>
    <x v="2"/>
    <s v="SI"/>
    <d v="1900-01-01T00:33:00"/>
    <n v="48.550000000046566"/>
    <d v="1899-12-30T01:24:00"/>
    <n v="1.4000000000232831"/>
    <x v="1"/>
    <x v="1"/>
    <d v="1900-01-01T01:57:00"/>
    <n v="49.950000000069849"/>
    <d v="1899-12-30T00:00:00"/>
    <n v="0"/>
    <x v="0"/>
    <n v="2.569444444088731E-2"/>
    <d v="1899-12-30T00:01:32"/>
    <x v="1"/>
    <n v="55"/>
    <n v="7.5"/>
  </r>
  <r>
    <n v="263198859"/>
    <s v="MAERSK GUATEMALA"/>
    <s v="Chittagong"/>
    <x v="1"/>
    <d v="2026-02-10T13:27:00"/>
    <d v="2026-02-10T14:00:00"/>
    <s v="MAERSK"/>
    <s v="APM"/>
    <s v="CAAU6937369"/>
    <s v="40HC"/>
    <x v="0"/>
    <x v="1"/>
    <d v="2026-02-11T16:00:00"/>
    <d v="2026-02-12T16:00:00"/>
    <m/>
    <x v="0"/>
    <m/>
    <x v="0"/>
    <x v="628"/>
    <d v="2026-02-12T19:35:00"/>
    <d v="2026-02-12T15:55:00"/>
    <d v="2026-02-12T20:10:00"/>
    <x v="7"/>
    <x v="1"/>
    <x v="1"/>
    <x v="0"/>
    <d v="2026-02-12T15:05:00"/>
    <x v="5"/>
    <n v="0"/>
    <x v="0"/>
    <d v="2026-02-11T16:00:00"/>
    <n v="49.633333333244082"/>
    <d v="1899-12-31T02:33:00"/>
    <n v="26.549999999930151"/>
    <s v="SI"/>
    <s v="YES"/>
    <x v="1"/>
    <d v="1899-12-31T00:00:00"/>
    <n v="24"/>
    <d v="1899-12-30T23:05:00"/>
    <x v="2"/>
    <s v="SI"/>
    <d v="1900-01-01T02:33:00"/>
    <n v="50.549999999930151"/>
    <d v="1899-12-30T00:00:00"/>
    <n v="0"/>
    <x v="0"/>
    <x v="0"/>
    <d v="1900-01-01T01:38:00"/>
    <n v="49.633333333244082"/>
    <d v="1899-12-30T00:00:00"/>
    <n v="0"/>
    <x v="0"/>
    <n v="0.17708333333575865"/>
    <d v="1899-12-30T00:10:38"/>
    <x v="1"/>
    <n v="55"/>
    <n v="7.5"/>
  </r>
  <r>
    <n v="263202454"/>
    <s v="MAERSK GUATEMALA"/>
    <s v="Chittagong"/>
    <x v="1"/>
    <d v="2026-02-10T13:27:00"/>
    <d v="2026-02-10T14:00:00"/>
    <s v="MAERSK"/>
    <s v="APM"/>
    <s v="TCKU7087683"/>
    <s v="40HC"/>
    <x v="0"/>
    <x v="1"/>
    <d v="2026-02-11T16:00:00"/>
    <d v="2026-02-12T16:00:00"/>
    <m/>
    <x v="0"/>
    <m/>
    <x v="0"/>
    <x v="629"/>
    <d v="2026-02-12T20:00:00"/>
    <d v="2026-02-12T16:28:00"/>
    <d v="2026-02-12T20:30:00"/>
    <x v="7"/>
    <x v="1"/>
    <x v="1"/>
    <x v="0"/>
    <d v="2026-02-12T16:01:00"/>
    <x v="5"/>
    <n v="0"/>
    <x v="0"/>
    <d v="2026-02-11T16:00:00"/>
    <n v="50.566666666651145"/>
    <d v="1899-12-31T02:33:00"/>
    <n v="26.549999999930151"/>
    <s v="SI"/>
    <s v="YES"/>
    <x v="1"/>
    <d v="1899-12-31T00:00:00"/>
    <n v="24"/>
    <d v="1899-12-31T00:01:00"/>
    <x v="1"/>
    <s v="SI"/>
    <d v="1900-01-01T02:33:00"/>
    <n v="50.549999999930151"/>
    <d v="1899-12-30T00:01:00"/>
    <n v="1.6666666720993817E-2"/>
    <x v="0"/>
    <x v="0"/>
    <d v="1900-01-01T02:34:00"/>
    <n v="50.566666666651145"/>
    <d v="1899-12-30T00:00:00"/>
    <n v="0"/>
    <x v="0"/>
    <n v="0.16805555555038154"/>
    <d v="1899-12-30T00:10:05"/>
    <x v="1"/>
    <n v="55"/>
    <n v="7.5"/>
  </r>
  <r>
    <n v="263198859"/>
    <s v="MAERSK GUATEMALA"/>
    <s v="Chittagong"/>
    <x v="1"/>
    <d v="2026-02-10T13:27:00"/>
    <d v="2026-02-10T14:00:00"/>
    <s v="MAERSK"/>
    <s v="APM"/>
    <s v="SUDU8889280"/>
    <s v="40HC"/>
    <x v="0"/>
    <x v="1"/>
    <d v="2026-02-11T16:00:00"/>
    <d v="2026-02-12T18:00:00"/>
    <m/>
    <x v="0"/>
    <m/>
    <x v="0"/>
    <x v="630"/>
    <d v="2026-02-12T21:00:00"/>
    <d v="2026-02-12T17:34:00"/>
    <d v="2026-02-12T21:30:00"/>
    <x v="7"/>
    <x v="1"/>
    <x v="1"/>
    <x v="0"/>
    <d v="2026-02-12T16:38:00"/>
    <x v="5"/>
    <n v="0"/>
    <x v="0"/>
    <d v="2026-02-11T16:00:00"/>
    <n v="51.183333333407063"/>
    <d v="1899-12-31T02:33:00"/>
    <n v="26.549999999930151"/>
    <s v="SI"/>
    <s v="YES"/>
    <x v="1"/>
    <d v="1899-12-31T02:00:00"/>
    <n v="26.000000000058208"/>
    <d v="1899-12-31T00:38:00"/>
    <x v="1"/>
    <s v="NO"/>
    <d v="1900-01-01T04:33:00"/>
    <n v="52.549999999988358"/>
    <d v="1899-12-30T00:00:00"/>
    <n v="0"/>
    <x v="0"/>
    <x v="0"/>
    <d v="1900-01-01T03:11:00"/>
    <n v="51.183333333407063"/>
    <d v="1899-12-30T00:00:00"/>
    <n v="0"/>
    <x v="0"/>
    <n v="0.16388888889196096"/>
    <d v="1899-12-30T00:09:50"/>
    <x v="1"/>
    <n v="55"/>
    <n v="7.5"/>
  </r>
  <r>
    <n v="263202177"/>
    <s v="MAERSK GUATEMALA"/>
    <s v="Chittagong"/>
    <x v="1"/>
    <d v="2026-02-10T13:27:00"/>
    <d v="2026-02-10T14:00:00"/>
    <s v="MAERSK"/>
    <s v="APM"/>
    <s v="SUDU5864015"/>
    <s v="40HC"/>
    <x v="0"/>
    <x v="1"/>
    <d v="2026-02-11T16:00:00"/>
    <d v="2026-02-12T18:00:00"/>
    <m/>
    <x v="0"/>
    <m/>
    <x v="0"/>
    <x v="631"/>
    <d v="2026-02-12T19:30:00"/>
    <d v="2026-02-12T17:34:00"/>
    <d v="2026-02-12T20:00:00"/>
    <x v="7"/>
    <x v="1"/>
    <x v="1"/>
    <x v="0"/>
    <d v="2026-02-12T16:55:00"/>
    <x v="5"/>
    <n v="0"/>
    <x v="0"/>
    <d v="2026-02-11T16:00:00"/>
    <n v="51.46666666661622"/>
    <d v="1899-12-31T02:33:00"/>
    <n v="26.549999999930151"/>
    <s v="SI"/>
    <s v="YES"/>
    <x v="1"/>
    <d v="1899-12-31T02:00:00"/>
    <n v="26.000000000058208"/>
    <d v="1899-12-31T00:55:00"/>
    <x v="1"/>
    <s v="NO"/>
    <d v="1900-01-01T04:33:00"/>
    <n v="52.549999999988358"/>
    <d v="1899-12-30T00:00:00"/>
    <n v="0"/>
    <x v="0"/>
    <x v="0"/>
    <d v="1900-01-01T03:28:00"/>
    <n v="51.46666666661622"/>
    <d v="1899-12-30T00:00:00"/>
    <n v="0"/>
    <x v="0"/>
    <n v="0.10138888889196096"/>
    <d v="1899-12-30T00:06:05"/>
    <x v="1"/>
    <n v="55"/>
    <n v="7.5"/>
  </r>
  <r>
    <n v="263198011"/>
    <s v="MAERSK GUATEMALA"/>
    <s v="Chittagong"/>
    <x v="1"/>
    <d v="2026-02-10T13:27:00"/>
    <d v="2026-02-10T14:00:00"/>
    <s v="MAERSK"/>
    <s v="APM"/>
    <s v="MRKU3141407"/>
    <s v="40HC"/>
    <x v="0"/>
    <x v="1"/>
    <d v="2026-02-11T16:00:00"/>
    <d v="2026-02-12T19:00:00"/>
    <m/>
    <x v="0"/>
    <m/>
    <x v="0"/>
    <x v="632"/>
    <d v="2026-02-12T20:00:00"/>
    <d v="2026-02-12T18:42:00"/>
    <d v="2026-02-12T20:30:00"/>
    <x v="7"/>
    <x v="1"/>
    <x v="1"/>
    <x v="0"/>
    <d v="2026-02-12T17:25:00"/>
    <x v="5"/>
    <n v="0"/>
    <x v="0"/>
    <d v="2026-02-11T16:00:00"/>
    <n v="51.966666666674428"/>
    <d v="1899-12-31T02:33:00"/>
    <n v="26.549999999930151"/>
    <s v="SI"/>
    <s v="YES"/>
    <x v="1"/>
    <d v="1899-12-31T03:00:00"/>
    <n v="27"/>
    <d v="1899-12-31T01:25:00"/>
    <x v="1"/>
    <s v="NO"/>
    <d v="1900-01-01T05:33:00"/>
    <n v="53.549999999930151"/>
    <d v="1899-12-30T00:00:00"/>
    <n v="0"/>
    <x v="0"/>
    <x v="0"/>
    <d v="1900-01-01T03:58:00"/>
    <n v="51.966666666674428"/>
    <d v="1899-12-30T00:00:00"/>
    <n v="0"/>
    <x v="0"/>
    <n v="7.4999999997089617E-2"/>
    <d v="1899-12-30T00:04:30"/>
    <x v="1"/>
    <n v="55"/>
    <n v="7.5"/>
  </r>
  <r>
    <n v="263197875"/>
    <s v="MAERSK GUATEMALA"/>
    <s v="Chittagong"/>
    <x v="1"/>
    <d v="2026-02-10T13:27:00"/>
    <d v="2026-02-10T14:00:00"/>
    <s v="MAERSK"/>
    <s v="APM"/>
    <s v="HASU4978880"/>
    <s v="40HC"/>
    <x v="0"/>
    <x v="1"/>
    <d v="2026-02-11T16:00:00"/>
    <d v="2026-02-13T08:00:00"/>
    <m/>
    <x v="0"/>
    <m/>
    <x v="0"/>
    <x v="633"/>
    <d v="2026-02-13T07:10:00"/>
    <d v="2026-02-12T20:40:00"/>
    <d v="2026-02-13T07:40:00"/>
    <x v="7"/>
    <x v="1"/>
    <x v="1"/>
    <x v="0"/>
    <d v="2026-02-12T19:16:00"/>
    <x v="0"/>
    <n v="0"/>
    <x v="0"/>
    <d v="2026-02-11T16:00:00"/>
    <n v="53.816666666592937"/>
    <d v="1899-12-31T02:33:00"/>
    <n v="26.549999999930151"/>
    <s v="SI"/>
    <s v="YES"/>
    <x v="1"/>
    <d v="1899-12-31T16:00:00"/>
    <n v="40.000000000116415"/>
    <d v="1899-12-31T03:16:00"/>
    <x v="1"/>
    <s v="NO"/>
    <d v="1900-01-01T18:33:00"/>
    <n v="66.550000000046566"/>
    <d v="1899-12-30T00:00:00"/>
    <n v="0"/>
    <x v="0"/>
    <x v="0"/>
    <d v="1900-01-01T05:49:00"/>
    <n v="53.816666666592937"/>
    <d v="1899-12-30T00:00:00"/>
    <n v="0"/>
    <x v="0"/>
    <n v="0.45833333333575865"/>
    <d v="1899-12-30T00:27:30"/>
    <x v="1"/>
    <n v="55"/>
    <n v="7.5"/>
  </r>
  <r>
    <n v="263202696"/>
    <s v="MAERSK GUATEMALA"/>
    <s v="Chittagong"/>
    <x v="1"/>
    <d v="2026-02-10T13:27:00"/>
    <d v="2026-02-10T14:00:00"/>
    <s v="MAERSK"/>
    <s v="APM"/>
    <s v="MRKU3228512"/>
    <s v="40HC"/>
    <x v="0"/>
    <x v="1"/>
    <d v="2026-02-11T16:00:00"/>
    <d v="2026-02-13T08:00:00"/>
    <m/>
    <x v="0"/>
    <m/>
    <x v="0"/>
    <x v="634"/>
    <d v="2026-02-13T06:20:00"/>
    <d v="2026-02-12T20:45:00"/>
    <d v="2026-02-13T06:50:00"/>
    <x v="7"/>
    <x v="1"/>
    <x v="1"/>
    <x v="0"/>
    <d v="2026-02-12T20:01:00"/>
    <x v="0"/>
    <n v="0"/>
    <x v="0"/>
    <d v="2026-02-11T16:00:00"/>
    <n v="54.566666666592937"/>
    <d v="1899-12-31T02:33:00"/>
    <n v="26.549999999930151"/>
    <s v="SI"/>
    <s v="YES"/>
    <x v="1"/>
    <d v="1899-12-31T16:00:00"/>
    <n v="40.000000000116415"/>
    <d v="1899-12-31T04:01:00"/>
    <x v="1"/>
    <s v="NO"/>
    <d v="1900-01-01T18:33:00"/>
    <n v="66.550000000046566"/>
    <d v="1899-12-30T00:00:00"/>
    <n v="0"/>
    <x v="0"/>
    <x v="0"/>
    <d v="1900-01-01T06:34:00"/>
    <n v="54.566666666592937"/>
    <d v="1899-12-30T00:00:00"/>
    <n v="0"/>
    <x v="0"/>
    <n v="0.42013888888322981"/>
    <d v="1899-12-30T00:25:12"/>
    <x v="1"/>
    <n v="55"/>
    <n v="7.5"/>
  </r>
  <r>
    <n v="263198322"/>
    <s v="MAERSK GUATEMALA"/>
    <s v="Chittagong"/>
    <x v="1"/>
    <d v="2026-02-10T13:27:00"/>
    <d v="2026-02-10T14:00:00"/>
    <s v="MAERSK"/>
    <s v="APM"/>
    <s v="MRKU3354193"/>
    <s v="40HC"/>
    <x v="0"/>
    <x v="1"/>
    <d v="2026-02-11T16:00:00"/>
    <d v="2026-02-13T10:00:00"/>
    <s v="CNT ROBO"/>
    <x v="0"/>
    <m/>
    <x v="0"/>
    <x v="635"/>
    <d v="2026-02-13T12:20:00"/>
    <d v="2026-02-13T07:04:00"/>
    <d v="2026-02-13T12:55:00"/>
    <x v="7"/>
    <x v="1"/>
    <x v="1"/>
    <x v="0"/>
    <d v="2026-02-12T21:15:00"/>
    <x v="0"/>
    <n v="0"/>
    <x v="0"/>
    <e v="#VALUE!"/>
    <n v="55.799999999930151"/>
    <d v="1899-12-31T02:33:00"/>
    <n v="26.549999999930151"/>
    <s v="SI"/>
    <s v="YES"/>
    <x v="1"/>
    <d v="1899-12-31T18:00:00"/>
    <n v="42"/>
    <d v="1899-12-31T05:15:00"/>
    <x v="1"/>
    <s v="NO"/>
    <d v="1900-01-01T20:33:00"/>
    <n v="68.549999999930151"/>
    <d v="1899-12-30T00:00:00"/>
    <n v="0"/>
    <x v="0"/>
    <x v="0"/>
    <d v="1900-01-01T07:48:00"/>
    <n v="55.799999999930151"/>
    <e v="#VALUE!"/>
    <e v="#VALUE!"/>
    <x v="0"/>
    <n v="0.24375000000145519"/>
    <d v="1899-12-30T00:14:38"/>
    <x v="1"/>
    <n v="55"/>
    <n v="7.5"/>
  </r>
  <r>
    <n v="263199255"/>
    <s v="MAERSK GUATEMALA"/>
    <s v="Chittagong"/>
    <x v="1"/>
    <d v="2026-02-10T13:27:00"/>
    <d v="2026-02-10T14:00:00"/>
    <s v="MAERSK"/>
    <s v="APM"/>
    <s v="MSKU1840027"/>
    <s v="40HC"/>
    <x v="0"/>
    <x v="1"/>
    <d v="2026-02-11T16:00:00"/>
    <d v="2026-02-13T10:00:00"/>
    <m/>
    <x v="0"/>
    <m/>
    <x v="0"/>
    <x v="636"/>
    <d v="2026-02-13T06:20:00"/>
    <d v="2026-02-12T21:05:00"/>
    <d v="2026-02-13T06:50:00"/>
    <x v="7"/>
    <x v="1"/>
    <x v="1"/>
    <x v="0"/>
    <d v="2026-02-12T20:22:00"/>
    <x v="0"/>
    <n v="0"/>
    <x v="0"/>
    <d v="2026-02-11T16:00:00"/>
    <n v="54.916666666686069"/>
    <d v="1899-12-31T02:33:00"/>
    <n v="26.549999999930151"/>
    <s v="SI"/>
    <s v="YES"/>
    <x v="1"/>
    <d v="1899-12-31T18:00:00"/>
    <n v="42"/>
    <d v="1899-12-31T04:22:00"/>
    <x v="1"/>
    <s v="NO"/>
    <d v="1900-01-01T20:33:00"/>
    <n v="68.549999999930151"/>
    <d v="1899-12-30T00:00:00"/>
    <n v="0"/>
    <x v="0"/>
    <x v="0"/>
    <d v="1900-01-01T06:55:00"/>
    <n v="54.916666666686069"/>
    <d v="1899-12-30T00:00:00"/>
    <n v="0"/>
    <x v="0"/>
    <n v="0.40625"/>
    <d v="1899-12-30T00:24:22"/>
    <x v="1"/>
    <n v="55"/>
    <n v="7.5"/>
  </r>
  <r>
    <n v="263199255"/>
    <s v="MAERSK GUATEMALA"/>
    <s v="Chittagong"/>
    <x v="1"/>
    <d v="2026-02-10T13:27:00"/>
    <d v="2026-02-10T14:00:00"/>
    <s v="MAERSK"/>
    <s v="APM"/>
    <s v="TCNU7412047"/>
    <s v="40HC"/>
    <x v="0"/>
    <x v="1"/>
    <d v="2026-02-11T16:00:00"/>
    <d v="2026-02-13T12:00:00"/>
    <m/>
    <x v="0"/>
    <m/>
    <x v="0"/>
    <x v="637"/>
    <d v="2026-02-13T13:05:00"/>
    <d v="2026-02-13T11:42:00"/>
    <d v="2026-02-13T13:40:00"/>
    <x v="7"/>
    <x v="1"/>
    <x v="1"/>
    <x v="0"/>
    <d v="2026-02-13T11:14:00"/>
    <x v="0"/>
    <n v="0"/>
    <x v="0"/>
    <d v="2026-02-11T16:00:00"/>
    <n v="69.783333333267365"/>
    <d v="1899-12-31T02:33:00"/>
    <n v="26.549999999930151"/>
    <s v="SI"/>
    <s v="YES"/>
    <x v="1"/>
    <d v="1899-12-31T20:00:00"/>
    <n v="44.000000000058208"/>
    <d v="1899-12-31T19:14:00"/>
    <x v="1"/>
    <s v="NO"/>
    <d v="1900-01-01T22:33:00"/>
    <n v="70.549999999988358"/>
    <d v="1899-12-30T00:00:00"/>
    <n v="0"/>
    <x v="0"/>
    <x v="0"/>
    <d v="1900-01-01T21:47:00"/>
    <n v="69.783333333267365"/>
    <d v="1899-12-30T00:00:00"/>
    <n v="0"/>
    <x v="0"/>
    <n v="8.1944444442342501E-2"/>
    <d v="1899-12-30T00:04:55"/>
    <x v="1"/>
    <n v="55"/>
    <n v="7.5"/>
  </r>
  <r>
    <n v="263202454"/>
    <s v="MAERSK GUATEMALA"/>
    <s v="Chittagong"/>
    <x v="1"/>
    <d v="2026-02-10T13:27:00"/>
    <d v="2026-02-10T14:00:00"/>
    <s v="MAERSK"/>
    <s v="APM"/>
    <s v="MRSU8789627"/>
    <s v="40HC"/>
    <x v="0"/>
    <x v="1"/>
    <d v="2026-02-11T16:00:00"/>
    <d v="2026-02-13T12:00:00"/>
    <m/>
    <x v="0"/>
    <m/>
    <x v="0"/>
    <x v="638"/>
    <d v="2026-02-13T11:00:00"/>
    <d v="2026-02-13T10:49:00"/>
    <d v="2026-02-13T11:35:00"/>
    <x v="7"/>
    <x v="1"/>
    <x v="1"/>
    <x v="0"/>
    <d v="2026-02-13T10:27:00"/>
    <x v="0"/>
    <n v="0"/>
    <x v="0"/>
    <d v="2026-02-11T16:00:00"/>
    <n v="69"/>
    <d v="1899-12-31T02:33:00"/>
    <n v="26.549999999930151"/>
    <s v="SI"/>
    <s v="YES"/>
    <x v="1"/>
    <d v="1899-12-31T20:00:00"/>
    <n v="44.000000000058208"/>
    <d v="1899-12-31T18:27:00"/>
    <x v="1"/>
    <s v="NO"/>
    <d v="1900-01-01T22:33:00"/>
    <n v="70.549999999988358"/>
    <d v="1899-12-30T00:00:00"/>
    <n v="0"/>
    <x v="0"/>
    <x v="0"/>
    <d v="1900-01-01T21:00:00"/>
    <n v="69"/>
    <d v="1899-12-30T00:00:00"/>
    <n v="0"/>
    <x v="0"/>
    <n v="3.1944444446708076E-2"/>
    <d v="1899-12-30T00:01:55"/>
    <x v="1"/>
    <n v="55"/>
    <n v="7.5"/>
  </r>
  <r>
    <n v="263202177"/>
    <s v="MAERSK GUATEMALA"/>
    <s v="Chittagong"/>
    <x v="1"/>
    <d v="2026-02-10T13:27:00"/>
    <d v="2026-02-10T14:00:00"/>
    <s v="MAERSK"/>
    <s v="APM"/>
    <s v="MRKU2249629"/>
    <s v="40HC"/>
    <x v="0"/>
    <x v="1"/>
    <d v="2026-02-11T16:00:00"/>
    <d v="2026-02-13T14:00:00"/>
    <m/>
    <x v="0"/>
    <m/>
    <x v="0"/>
    <x v="639"/>
    <d v="2026-02-13T14:10:00"/>
    <d v="2026-02-13T12:32:00"/>
    <d v="2026-02-13T14:45:00"/>
    <x v="7"/>
    <x v="1"/>
    <x v="1"/>
    <x v="0"/>
    <d v="2026-02-13T10:43:00"/>
    <x v="0"/>
    <n v="0"/>
    <x v="0"/>
    <d v="2026-02-11T16:00:00"/>
    <n v="69.266666666662786"/>
    <d v="1899-12-31T02:33:00"/>
    <n v="26.549999999930151"/>
    <s v="SI"/>
    <s v="YES"/>
    <x v="1"/>
    <d v="1899-12-31T22:00:00"/>
    <n v="46.000000000116415"/>
    <d v="1899-12-31T18:43:00"/>
    <x v="1"/>
    <s v="NO"/>
    <d v="1900-01-02T00:33:00"/>
    <n v="72.550000000046566"/>
    <d v="1899-12-30T00:00:00"/>
    <n v="0"/>
    <x v="0"/>
    <x v="0"/>
    <d v="1900-01-01T21:16:00"/>
    <n v="69.266666666662786"/>
    <d v="1899-12-30T00:00:00"/>
    <n v="0"/>
    <x v="0"/>
    <n v="9.2361111113859806E-2"/>
    <d v="1899-12-30T00:05:33"/>
    <x v="1"/>
    <n v="55"/>
    <n v="7.5"/>
  </r>
  <r>
    <n v="263202454"/>
    <s v="MAERSK GUATEMALA"/>
    <s v="Chittagong"/>
    <x v="1"/>
    <d v="2026-02-10T13:27:00"/>
    <d v="2026-02-10T14:00:00"/>
    <s v="MAERSK"/>
    <s v="APM"/>
    <s v="MRKU5067470"/>
    <s v="40HC"/>
    <x v="0"/>
    <x v="1"/>
    <d v="2026-02-11T16:00:00"/>
    <d v="2026-02-13T14:00:00"/>
    <m/>
    <x v="0"/>
    <m/>
    <x v="0"/>
    <x v="639"/>
    <d v="2026-02-13T13:10:00"/>
    <d v="2026-02-13T11:31:00"/>
    <d v="2026-02-13T13:40:00"/>
    <x v="7"/>
    <x v="1"/>
    <x v="1"/>
    <x v="0"/>
    <d v="2026-02-13T10:43:00"/>
    <x v="0"/>
    <n v="0"/>
    <x v="0"/>
    <d v="2026-02-11T16:00:00"/>
    <n v="69.266666666662786"/>
    <d v="1899-12-31T02:33:00"/>
    <n v="26.549999999930151"/>
    <s v="SI"/>
    <s v="YES"/>
    <x v="1"/>
    <d v="1899-12-31T22:00:00"/>
    <n v="46.000000000116415"/>
    <d v="1899-12-31T18:43:00"/>
    <x v="1"/>
    <s v="NO"/>
    <d v="1900-01-02T00:33:00"/>
    <n v="72.550000000046566"/>
    <d v="1899-12-30T00:00:00"/>
    <n v="0"/>
    <x v="0"/>
    <x v="0"/>
    <d v="1900-01-01T21:16:00"/>
    <n v="69.266666666662786"/>
    <d v="1899-12-30T00:00:00"/>
    <n v="0"/>
    <x v="0"/>
    <n v="8.9583333334303461E-2"/>
    <d v="1899-12-30T00:05:23"/>
    <x v="1"/>
    <n v="55"/>
    <n v="7.5"/>
  </r>
  <r>
    <n v="263198322"/>
    <s v="MAERSK GUATEMALA"/>
    <s v="Chittagong"/>
    <x v="1"/>
    <d v="2026-02-10T13:27:00"/>
    <d v="2026-02-10T14:00:00"/>
    <s v="MAERSK"/>
    <s v="APM"/>
    <s v="MRKU2706617"/>
    <s v="40HC"/>
    <x v="0"/>
    <x v="1"/>
    <d v="2026-02-11T16:00:00"/>
    <d v="2026-02-13T16:00:00"/>
    <m/>
    <x v="0"/>
    <s v="PUERTO SECO"/>
    <x v="0"/>
    <x v="640"/>
    <d v="2026-02-13T21:20:00"/>
    <d v="2026-02-13T21:37:00"/>
    <d v="2026-02-13T21:45:00"/>
    <x v="7"/>
    <x v="1"/>
    <x v="1"/>
    <x v="0"/>
    <d v="2026-02-13T21:02:00"/>
    <x v="0"/>
    <n v="0"/>
    <x v="0"/>
    <d v="2026-02-11T16:00:00"/>
    <n v="79.583333333255723"/>
    <d v="1899-12-31T02:33:00"/>
    <n v="26.549999999930151"/>
    <s v="SI"/>
    <s v="YES"/>
    <x v="1"/>
    <d v="1900-01-01T00:00:00"/>
    <n v="48"/>
    <d v="1900-01-01T05:02:00"/>
    <x v="3"/>
    <s v="NO"/>
    <d v="1900-01-02T02:33:00"/>
    <n v="74.549999999930151"/>
    <d v="1899-12-30T05:02:00"/>
    <n v="5.0333333333255723"/>
    <x v="1"/>
    <x v="1"/>
    <d v="1900-01-02T07:35:00"/>
    <n v="79.583333333255723"/>
    <d v="1899-12-30T00:00:00"/>
    <n v="0"/>
    <x v="0"/>
    <n v="5.5555555591126904E-3"/>
    <d v="1899-12-30T00:00:20"/>
    <x v="1"/>
    <n v="55"/>
    <n v="7.5"/>
  </r>
  <r>
    <n v="263202696"/>
    <s v="MAERSK GUATEMALA"/>
    <s v="Chittagong"/>
    <x v="1"/>
    <d v="2026-02-10T13:27:00"/>
    <d v="2026-02-10T14:00:00"/>
    <s v="MAERSK"/>
    <s v="APM"/>
    <s v="MRSU6080000"/>
    <s v="40HC"/>
    <x v="0"/>
    <x v="1"/>
    <d v="2026-02-11T16:00:00"/>
    <d v="2026-02-13T16:00:00"/>
    <m/>
    <x v="0"/>
    <s v="PUERTO SECO"/>
    <x v="0"/>
    <x v="641"/>
    <d v="2026-02-13T20:45:00"/>
    <d v="2026-02-13T21:00:00"/>
    <d v="2026-02-13T21:20:00"/>
    <x v="7"/>
    <x v="1"/>
    <x v="1"/>
    <x v="0"/>
    <d v="2026-02-13T19:52:00"/>
    <x v="0"/>
    <n v="0"/>
    <x v="0"/>
    <d v="2026-02-11T16:00:00"/>
    <n v="78.416666666627862"/>
    <d v="1899-12-31T02:33:00"/>
    <n v="26.549999999930151"/>
    <s v="SI"/>
    <s v="YES"/>
    <x v="1"/>
    <d v="1900-01-01T00:00:00"/>
    <n v="48"/>
    <d v="1900-01-01T03:52:00"/>
    <x v="3"/>
    <s v="NO"/>
    <d v="1900-01-02T02:33:00"/>
    <n v="74.549999999930151"/>
    <d v="1899-12-30T03:52:00"/>
    <n v="3.8666666666977108"/>
    <x v="1"/>
    <x v="1"/>
    <d v="1900-01-02T06:25:00"/>
    <n v="78.416666666627862"/>
    <d v="1899-12-30T00:00:00"/>
    <n v="0"/>
    <x v="0"/>
    <n v="1.3888888890505768E-2"/>
    <d v="1899-12-30T00:00:50"/>
    <x v="1"/>
    <n v="55"/>
    <n v="7.5"/>
  </r>
  <r>
    <n v="263198322"/>
    <s v="MAERSK GUATEMALA"/>
    <s v="Chittagong"/>
    <x v="1"/>
    <d v="2026-02-10T13:27:00"/>
    <d v="2026-02-10T14:00:00"/>
    <s v="MAERSK"/>
    <s v="APM"/>
    <s v="FFAU5504603"/>
    <s v="40HC"/>
    <x v="0"/>
    <x v="1"/>
    <d v="2026-02-11T16:00:00"/>
    <d v="2026-02-14T08:00:00"/>
    <m/>
    <x v="0"/>
    <s v="TRANSPORTISTA (LM)"/>
    <x v="0"/>
    <x v="642"/>
    <d v="2026-02-14T10:50:00"/>
    <d v="2026-02-14T10:23:00"/>
    <d v="2026-02-14T11:20:00"/>
    <x v="7"/>
    <x v="1"/>
    <x v="1"/>
    <x v="0"/>
    <d v="2026-02-14T09:43:00"/>
    <x v="1"/>
    <n v="0"/>
    <x v="0"/>
    <d v="2026-02-11T16:00:00"/>
    <n v="92.266666666720994"/>
    <d v="1899-12-31T02:33:00"/>
    <n v="26.549999999930151"/>
    <s v="SI"/>
    <s v="YES"/>
    <x v="1"/>
    <d v="1900-01-01T16:00:00"/>
    <n v="64.000000000116415"/>
    <d v="1900-01-01T17:43:00"/>
    <x v="3"/>
    <s v="NO"/>
    <d v="1900-01-02T18:33:00"/>
    <n v="90.550000000046566"/>
    <d v="1899-12-30T01:43:00"/>
    <n v="1.7166666666744277"/>
    <x v="1"/>
    <x v="1"/>
    <d v="1900-01-02T20:16:00"/>
    <n v="92.266666666720994"/>
    <d v="1899-12-30T00:00:00"/>
    <n v="0"/>
    <x v="0"/>
    <n v="3.9583333331393078E-2"/>
    <d v="1899-12-30T00:02:22"/>
    <x v="1"/>
    <n v="55"/>
    <n v="7.5"/>
  </r>
  <r>
    <n v="263202454"/>
    <s v="MAERSK GUATEMALA"/>
    <s v="Chittagong"/>
    <x v="1"/>
    <d v="2026-02-10T13:27:00"/>
    <d v="2026-02-10T14:00:00"/>
    <s v="MAERSK"/>
    <s v="APM"/>
    <s v="GCXU5747780"/>
    <s v="40HC"/>
    <x v="0"/>
    <x v="1"/>
    <d v="2026-02-11T16:00:00"/>
    <d v="2026-02-14T09:00:00"/>
    <m/>
    <x v="0"/>
    <s v="TRANSPORTISTA (LM)"/>
    <x v="0"/>
    <x v="642"/>
    <d v="2026-02-14T11:40:00"/>
    <d v="2026-02-14T10:23:00"/>
    <d v="2026-02-14T12:10:00"/>
    <x v="7"/>
    <x v="1"/>
    <x v="1"/>
    <x v="0"/>
    <d v="2026-02-14T09:43:00"/>
    <x v="1"/>
    <n v="0"/>
    <x v="0"/>
    <d v="2026-02-11T16:00:00"/>
    <n v="92.266666666720994"/>
    <d v="1899-12-31T02:33:00"/>
    <n v="26.549999999930151"/>
    <s v="SI"/>
    <s v="YES"/>
    <x v="1"/>
    <d v="1900-01-01T17:00:00"/>
    <n v="65.000000000058208"/>
    <d v="1900-01-01T17:43:00"/>
    <x v="3"/>
    <s v="NO"/>
    <d v="1900-01-02T19:33:00"/>
    <n v="91.549999999988358"/>
    <d v="1899-12-30T00:43:00"/>
    <n v="0.71666666673263535"/>
    <x v="1"/>
    <x v="0"/>
    <d v="1900-01-02T20:16:00"/>
    <n v="92.266666666720994"/>
    <d v="1899-12-30T00:00:00"/>
    <n v="0"/>
    <x v="0"/>
    <n v="7.4305555557657499E-2"/>
    <d v="1899-12-30T00:04:28"/>
    <x v="1"/>
    <n v="55"/>
    <n v="7.5"/>
  </r>
  <r>
    <n v="263202335"/>
    <s v="MAERSK GUATEMALA"/>
    <s v="Chittagong"/>
    <x v="1"/>
    <d v="2026-02-10T13:27:00"/>
    <d v="2026-02-10T14:00:00"/>
    <s v="MAERSK"/>
    <s v="APM"/>
    <s v="MRKU8005281"/>
    <n v="20"/>
    <x v="0"/>
    <x v="1"/>
    <d v="2026-02-11T16:00:00"/>
    <d v="2026-02-14T10:00:00"/>
    <m/>
    <x v="0"/>
    <m/>
    <x v="0"/>
    <x v="643"/>
    <d v="2026-02-14T12:40:00"/>
    <d v="2026-02-14T11:10:00"/>
    <d v="2026-02-14T12:55:00"/>
    <x v="7"/>
    <x v="1"/>
    <x v="1"/>
    <x v="0"/>
    <d v="2026-02-14T10:17:00"/>
    <x v="1"/>
    <n v="0"/>
    <x v="0"/>
    <d v="2026-02-11T16:00:00"/>
    <n v="92.833333333313931"/>
    <d v="1899-12-31T02:33:00"/>
    <n v="26.549999999930151"/>
    <s v="SI"/>
    <s v="YES"/>
    <x v="1"/>
    <d v="1900-01-01T18:00:00"/>
    <n v="66"/>
    <d v="1900-01-01T18:17:00"/>
    <x v="3"/>
    <s v="NO"/>
    <d v="1900-01-02T20:33:00"/>
    <n v="92.549999999930151"/>
    <d v="1899-12-30T00:17:00"/>
    <n v="0.28333333338377997"/>
    <x v="0"/>
    <x v="0"/>
    <d v="1900-01-02T20:50:00"/>
    <n v="92.833333333313931"/>
    <d v="1899-12-30T00:00:00"/>
    <n v="0"/>
    <x v="0"/>
    <n v="7.2916666664241347E-2"/>
    <d v="1899-12-30T00:04:22"/>
    <x v="1"/>
    <n v="55"/>
    <n v="7.5"/>
  </r>
  <r>
    <n v="263199255"/>
    <s v="MAERSK GUATEMALA"/>
    <s v="Chittagong"/>
    <x v="1"/>
    <d v="2026-02-10T13:27:00"/>
    <d v="2026-02-10T14:00:00"/>
    <s v="MAERSK"/>
    <s v="APM"/>
    <s v="TCKU7427551"/>
    <s v="40HC"/>
    <x v="0"/>
    <x v="1"/>
    <d v="2026-02-11T16:00:00"/>
    <d v="2026-02-14T11:00:00"/>
    <m/>
    <x v="0"/>
    <m/>
    <x v="0"/>
    <x v="643"/>
    <d v="2026-02-14T11:25:00"/>
    <d v="2026-02-14T11:11:00"/>
    <d v="2026-02-14T12:00:00"/>
    <x v="7"/>
    <x v="1"/>
    <x v="1"/>
    <x v="0"/>
    <d v="2026-02-14T10:17:00"/>
    <x v="1"/>
    <n v="0"/>
    <x v="0"/>
    <d v="2026-02-11T16:00:00"/>
    <n v="92.833333333313931"/>
    <d v="1899-12-31T02:33:00"/>
    <n v="26.549999999930151"/>
    <s v="SI"/>
    <s v="YES"/>
    <x v="1"/>
    <d v="1900-01-01T19:00:00"/>
    <n v="67.000000000116415"/>
    <d v="1900-01-01T18:17:00"/>
    <x v="3"/>
    <s v="NO"/>
    <d v="1900-01-02T21:33:00"/>
    <n v="93.550000000046566"/>
    <d v="1899-12-30T00:00:00"/>
    <n v="0"/>
    <x v="0"/>
    <x v="0"/>
    <d v="1900-01-02T20:50:00"/>
    <n v="92.833333333313931"/>
    <d v="1899-12-30T00:00:00"/>
    <n v="0"/>
    <x v="0"/>
    <n v="3.4027777779556345E-2"/>
    <d v="1899-12-30T00:02:03"/>
    <x v="1"/>
    <n v="55"/>
    <n v="7.5"/>
  </r>
  <r>
    <n v="263202335"/>
    <s v="MAERSK GUATEMALA"/>
    <s v="Chittagong"/>
    <x v="1"/>
    <d v="2026-02-10T13:27:00"/>
    <d v="2026-02-10T14:00:00"/>
    <s v="MAERSK"/>
    <s v="APM"/>
    <s v="MRKU3404360"/>
    <s v="40HC"/>
    <x v="0"/>
    <x v="1"/>
    <d v="2026-02-11T16:00:00"/>
    <d v="2026-02-14T12:00:00"/>
    <m/>
    <x v="0"/>
    <s v="TRANSPORTISTA (LM)"/>
    <x v="0"/>
    <x v="644"/>
    <d v="2026-02-14T18:30:00"/>
    <d v="2026-02-14T15:30:00"/>
    <d v="2026-02-14T19:00:00"/>
    <x v="7"/>
    <x v="1"/>
    <x v="1"/>
    <x v="0"/>
    <d v="2026-02-14T15:00:00"/>
    <x v="1"/>
    <n v="0"/>
    <x v="0"/>
    <d v="2026-02-11T16:00:00"/>
    <n v="97.549999999988358"/>
    <d v="1899-12-31T02:33:00"/>
    <n v="26.549999999930151"/>
    <s v="SI"/>
    <s v="YES"/>
    <x v="1"/>
    <d v="1900-01-01T20:00:00"/>
    <n v="68.000000000058208"/>
    <d v="1900-01-01T23:00:00"/>
    <x v="3"/>
    <s v="NO"/>
    <d v="1900-01-02T22:33:00"/>
    <n v="94.549999999988358"/>
    <d v="1899-12-30T03:00:00"/>
    <n v="3"/>
    <x v="1"/>
    <x v="1"/>
    <d v="1900-01-03T01:33:00"/>
    <n v="97.549999999988358"/>
    <d v="1899-12-30T00:00:00"/>
    <n v="0"/>
    <x v="0"/>
    <n v="0.14583333332848269"/>
    <d v="1899-12-30T00:08:45"/>
    <x v="1"/>
    <n v="55"/>
    <n v="7.5"/>
  </r>
  <r>
    <n v="263198216"/>
    <s v="MAERSK GUATEMALA"/>
    <s v="Chittagong"/>
    <x v="1"/>
    <d v="2026-02-10T13:27:00"/>
    <d v="2026-02-10T14:00:00"/>
    <s v="MAERSK"/>
    <s v="APM"/>
    <s v="SEKU4609597"/>
    <s v="40HC"/>
    <x v="0"/>
    <x v="1"/>
    <d v="2026-02-11T16:00:00"/>
    <d v="2026-02-14T13:00:00"/>
    <m/>
    <x v="0"/>
    <s v="TRANSPORTISTA (LM)"/>
    <x v="0"/>
    <x v="644"/>
    <d v="2026-02-14T16:15:00"/>
    <d v="2026-02-14T15:25:00"/>
    <d v="2026-02-14T17:00:00"/>
    <x v="7"/>
    <x v="1"/>
    <x v="1"/>
    <x v="0"/>
    <d v="2026-02-14T15:00:00"/>
    <x v="1"/>
    <n v="0"/>
    <x v="0"/>
    <d v="2026-02-11T16:00:00"/>
    <n v="97.549999999988358"/>
    <d v="1899-12-31T02:33:00"/>
    <n v="26.549999999930151"/>
    <s v="SI"/>
    <s v="YES"/>
    <x v="1"/>
    <d v="1900-01-01T21:00:00"/>
    <n v="69"/>
    <d v="1900-01-01T23:00:00"/>
    <x v="3"/>
    <s v="NO"/>
    <d v="1900-01-02T23:33:00"/>
    <n v="95.549999999930151"/>
    <d v="1899-12-30T02:00:00"/>
    <n v="2.0000000000582077"/>
    <x v="1"/>
    <x v="1"/>
    <d v="1900-01-03T01:33:00"/>
    <n v="97.549999999988358"/>
    <d v="1899-12-30T00:00:00"/>
    <n v="0"/>
    <x v="0"/>
    <n v="6.5972222226264421E-2"/>
    <d v="1899-12-30T00:03:58"/>
    <x v="1"/>
    <n v="55"/>
    <n v="7.5"/>
  </r>
  <r>
    <n v="263199369"/>
    <s v="MAERSK GUATEMALA"/>
    <s v="Chittagong"/>
    <x v="1"/>
    <d v="2026-02-10T13:27:00"/>
    <d v="2026-02-10T14:00:00"/>
    <s v="MAERSK"/>
    <s v="APM"/>
    <s v="MRSU4223605"/>
    <s v="40HC"/>
    <x v="0"/>
    <x v="1"/>
    <d v="2026-02-11T16:00:00"/>
    <d v="2026-02-14T14:00:00"/>
    <m/>
    <x v="2"/>
    <s v="PUERTO SECO"/>
    <x v="16"/>
    <x v="645"/>
    <d v="2026-02-14T15:15:00"/>
    <d v="2026-02-14T16:10:00"/>
    <d v="2026-02-14T16:00:00"/>
    <x v="7"/>
    <x v="1"/>
    <x v="1"/>
    <x v="0"/>
    <d v="2026-02-14T15:15:00"/>
    <x v="1"/>
    <n v="0"/>
    <x v="0"/>
    <d v="2026-02-11T16:00:00"/>
    <n v="97.883333333360497"/>
    <d v="1899-12-31T02:33:00"/>
    <n v="26.549999999930151"/>
    <s v="SI"/>
    <s v="YES"/>
    <x v="1"/>
    <d v="1900-01-01T22:00:00"/>
    <n v="70.000000000116415"/>
    <d v="1900-01-01T23:20:00"/>
    <x v="3"/>
    <s v="NO"/>
    <d v="1900-01-03T00:33:00"/>
    <n v="96.550000000046566"/>
    <d v="1899-12-30T01:15:00"/>
    <n v="1.2499999998835847"/>
    <x v="1"/>
    <x v="1"/>
    <d v="1900-01-03T01:53:00"/>
    <n v="97.883333333360497"/>
    <d v="1899-12-30T00:00:00"/>
    <n v="0"/>
    <x v="0"/>
    <n v="-6.9444444452528842E-3"/>
    <n v="-2.8935185188553686E-4"/>
    <x v="2"/>
    <n v="55"/>
    <n v="7.5"/>
  </r>
  <r>
    <n v="263198216"/>
    <s v="MAERSK GUATEMALA"/>
    <s v="Chittagong"/>
    <x v="1"/>
    <d v="2026-02-10T13:27:00"/>
    <d v="2026-02-10T14:00:00"/>
    <s v="MAERSK"/>
    <s v="APM"/>
    <s v="GCXU6220854"/>
    <s v="40HC"/>
    <x v="0"/>
    <x v="1"/>
    <d v="2026-02-11T16:00:00"/>
    <d v="2026-02-14T15:00:00"/>
    <m/>
    <x v="2"/>
    <s v="PUERTO SECO"/>
    <x v="16"/>
    <x v="646"/>
    <d v="2026-02-14T19:00:00"/>
    <d v="2026-02-14T15:50:00"/>
    <d v="2026-02-14T19:35:00"/>
    <x v="7"/>
    <x v="1"/>
    <x v="1"/>
    <x v="0"/>
    <d v="2026-02-14T15:30:00"/>
    <x v="1"/>
    <n v="0"/>
    <x v="0"/>
    <d v="2026-02-11T16:00:00"/>
    <n v="98.050000000046566"/>
    <d v="1899-12-31T02:33:00"/>
    <n v="26.549999999930151"/>
    <s v="SI"/>
    <s v="YES"/>
    <x v="1"/>
    <d v="1900-01-01T23:00:00"/>
    <n v="71.000000000058208"/>
    <d v="1900-01-01T23:30:00"/>
    <x v="3"/>
    <s v="NO"/>
    <d v="1900-01-03T01:33:00"/>
    <n v="97.549999999988358"/>
    <d v="1899-12-30T00:30:00"/>
    <n v="0.50000000005820766"/>
    <x v="1"/>
    <x v="0"/>
    <d v="1900-01-03T02:03:00"/>
    <n v="98.050000000046566"/>
    <d v="1899-12-30T00:00:00"/>
    <n v="0"/>
    <x v="0"/>
    <n v="0.15625"/>
    <d v="1899-12-30T00:09:22"/>
    <x v="1"/>
    <n v="55"/>
    <n v="7.5"/>
  </r>
  <r>
    <n v="262064776"/>
    <s v="ELLY MAERSK"/>
    <s v="Shanghai"/>
    <x v="1"/>
    <d v="2026-02-12T14:58:00"/>
    <d v="2026-02-12T20:00:00"/>
    <s v="MAERSK"/>
    <s v="APM"/>
    <s v="HASU4992507"/>
    <s v="40HC"/>
    <x v="0"/>
    <x v="1"/>
    <d v="2026-02-13T16:00:00"/>
    <d v="2026-02-16T10:00:00"/>
    <m/>
    <x v="0"/>
    <s v="TRANSPORTISTA (LM)"/>
    <x v="0"/>
    <x v="647"/>
    <d v="2026-02-16T12:00:00"/>
    <d v="2026-02-16T11:31:00"/>
    <d v="2026-02-16T12:25:00"/>
    <x v="5"/>
    <x v="1"/>
    <x v="1"/>
    <x v="0"/>
    <d v="2026-02-16T10:50:00"/>
    <x v="2"/>
    <n v="0"/>
    <x v="0"/>
    <d v="2026-02-13T16:00:00"/>
    <n v="91.866666666639503"/>
    <d v="1899-12-31T01:02:00"/>
    <n v="25.033333333209157"/>
    <s v="SI"/>
    <s v="YES"/>
    <x v="1"/>
    <d v="1900-01-01T18:00:00"/>
    <n v="66"/>
    <d v="1900-01-01T18:50:00"/>
    <x v="3"/>
    <s v="NO"/>
    <d v="1900-01-02T19:02:00"/>
    <n v="91.033333333209157"/>
    <d v="1899-12-30T00:50:00"/>
    <n v="0.8333333334303461"/>
    <x v="1"/>
    <x v="0"/>
    <d v="1900-01-02T19:52:00"/>
    <n v="91.866666666639503"/>
    <d v="1899-12-30T00:00:00"/>
    <n v="0"/>
    <x v="0"/>
    <n v="3.7499999998544808E-2"/>
    <d v="1899-12-30T00:02:15"/>
    <x v="1"/>
    <n v="55"/>
    <n v="7.5"/>
  </r>
  <r>
    <n v="264196276"/>
    <s v="ELLY MAERSK"/>
    <s v="Sihanoukville"/>
    <x v="1"/>
    <d v="2026-02-12T14:58:00"/>
    <d v="2026-02-12T20:00:00"/>
    <s v="MAERSK"/>
    <s v="APM"/>
    <s v="MRSU7241161"/>
    <s v="40HC"/>
    <x v="0"/>
    <x v="1"/>
    <d v="2026-02-13T16:00:00"/>
    <d v="2026-02-16T10:00:00"/>
    <m/>
    <x v="0"/>
    <s v="OTRO(Tráfico)"/>
    <x v="0"/>
    <x v="647"/>
    <d v="2026-02-16T12:40:00"/>
    <d v="2026-02-16T11:31:00"/>
    <d v="2026-02-16T13:04:00"/>
    <x v="5"/>
    <x v="1"/>
    <x v="1"/>
    <x v="0"/>
    <d v="2026-02-16T10:50:00"/>
    <x v="2"/>
    <n v="0"/>
    <x v="0"/>
    <d v="2026-02-13T16:00:00"/>
    <n v="91.866666666639503"/>
    <d v="1899-12-31T01:02:00"/>
    <n v="25.033333333209157"/>
    <s v="SI"/>
    <s v="YES"/>
    <x v="1"/>
    <d v="1900-01-01T18:00:00"/>
    <n v="66"/>
    <d v="1900-01-01T18:50:00"/>
    <x v="3"/>
    <s v="NO"/>
    <d v="1900-01-02T19:02:00"/>
    <n v="91.033333333209157"/>
    <d v="1899-12-30T00:50:00"/>
    <n v="0.8333333334303461"/>
    <x v="1"/>
    <x v="0"/>
    <d v="1900-01-02T19:52:00"/>
    <n v="91.866666666639503"/>
    <d v="1899-12-30T00:00:00"/>
    <n v="0"/>
    <x v="0"/>
    <n v="6.4583333332848269E-2"/>
    <d v="1899-12-30T00:03:52"/>
    <x v="1"/>
    <n v="55"/>
    <n v="7.5"/>
  </r>
  <r>
    <s v="HLCUNG12511SRSN9"/>
    <s v="ELLY MAERSK"/>
    <s v="Ningbo"/>
    <x v="1"/>
    <d v="2026-02-12T14:58:00"/>
    <d v="2026-02-12T20:00:00"/>
    <s v="HAPAG LLOYD"/>
    <s v="APM"/>
    <s v="FANU1488494"/>
    <s v="40HC"/>
    <x v="0"/>
    <x v="1"/>
    <d v="2026-02-13T16:00:00"/>
    <d v="2026-02-16T12:00:00"/>
    <m/>
    <x v="0"/>
    <m/>
    <x v="0"/>
    <x v="648"/>
    <d v="2026-02-16T12:30:00"/>
    <d v="2026-02-16T12:13:00"/>
    <d v="2026-02-16T12:55:00"/>
    <x v="5"/>
    <x v="1"/>
    <x v="1"/>
    <x v="0"/>
    <d v="2026-02-16T11:39:00"/>
    <x v="2"/>
    <n v="0"/>
    <x v="0"/>
    <d v="2026-02-13T16:00:00"/>
    <n v="92.683333333348855"/>
    <d v="1899-12-31T01:02:00"/>
    <n v="25.033333333209157"/>
    <s v="SI"/>
    <s v="YES"/>
    <x v="1"/>
    <d v="1900-01-01T20:00:00"/>
    <n v="68.000000000058208"/>
    <d v="1900-01-01T19:39:00"/>
    <x v="3"/>
    <s v="NO"/>
    <d v="1900-01-02T21:02:00"/>
    <n v="93.033333333267365"/>
    <d v="1899-12-30T00:00:00"/>
    <n v="0"/>
    <x v="0"/>
    <x v="0"/>
    <d v="1900-01-02T20:41:00"/>
    <n v="92.683333333348855"/>
    <d v="1899-12-30T00:00:00"/>
    <n v="0"/>
    <x v="0"/>
    <n v="2.9166666667151731E-2"/>
    <d v="1899-12-30T00:01:45"/>
    <x v="1"/>
    <n v="55"/>
    <n v="7.5"/>
  </r>
  <r>
    <n v="264196276"/>
    <s v="ELLY MAERSK"/>
    <s v="Sihanoukville"/>
    <x v="1"/>
    <d v="2026-02-12T14:58:00"/>
    <d v="2026-02-12T20:00:00"/>
    <s v="MAERSK"/>
    <s v="APM"/>
    <s v="CAAU6684390"/>
    <s v="40HC"/>
    <x v="0"/>
    <x v="1"/>
    <d v="2026-02-13T16:00:00"/>
    <d v="2026-02-16T12:00:00"/>
    <m/>
    <x v="0"/>
    <m/>
    <x v="0"/>
    <x v="649"/>
    <d v="2026-02-16T13:00:00"/>
    <d v="2026-02-16T12:36:00"/>
    <d v="2026-02-16T13:36:00"/>
    <x v="5"/>
    <x v="1"/>
    <x v="1"/>
    <x v="0"/>
    <d v="2026-02-16T11:34:00"/>
    <x v="2"/>
    <n v="0"/>
    <x v="0"/>
    <d v="2026-02-13T16:00:00"/>
    <n v="92.599999999918509"/>
    <d v="1899-12-31T01:02:00"/>
    <n v="25.033333333209157"/>
    <s v="SI"/>
    <s v="YES"/>
    <x v="1"/>
    <d v="1900-01-01T20:00:00"/>
    <n v="68.000000000058208"/>
    <d v="1900-01-01T19:34:00"/>
    <x v="3"/>
    <s v="NO"/>
    <d v="1900-01-02T21:02:00"/>
    <n v="93.033333333267365"/>
    <d v="1899-12-30T00:00:00"/>
    <n v="0"/>
    <x v="0"/>
    <x v="0"/>
    <d v="1900-01-02T20:36:00"/>
    <n v="92.599999999918509"/>
    <d v="1899-12-30T00:00:00"/>
    <n v="0"/>
    <x v="0"/>
    <n v="4.1666666664241347E-2"/>
    <d v="1899-12-30T00:02:30"/>
    <x v="1"/>
    <n v="55"/>
    <n v="7.5"/>
  </r>
  <r>
    <n v="264196276"/>
    <s v="ELLY MAERSK"/>
    <s v="Sihanoukville"/>
    <x v="1"/>
    <d v="2026-02-12T14:58:00"/>
    <d v="2026-02-12T20:00:00"/>
    <s v="MAERSK"/>
    <s v="APM"/>
    <s v="SUDU6924572"/>
    <s v="40HC"/>
    <x v="0"/>
    <x v="1"/>
    <d v="2026-02-13T16:00:00"/>
    <d v="2026-02-16T16:00:00"/>
    <m/>
    <x v="0"/>
    <m/>
    <x v="0"/>
    <x v="650"/>
    <d v="2026-02-16T18:00:00"/>
    <d v="2026-02-16T15:52:00"/>
    <d v="2026-02-16T18:35:00"/>
    <x v="5"/>
    <x v="1"/>
    <x v="1"/>
    <x v="0"/>
    <d v="2026-02-16T15:09:00"/>
    <x v="2"/>
    <n v="0"/>
    <x v="0"/>
    <d v="2026-02-13T16:00:00"/>
    <n v="96.18333333323244"/>
    <d v="1899-12-31T01:02:00"/>
    <n v="25.033333333209157"/>
    <s v="SI"/>
    <s v="YES"/>
    <x v="1"/>
    <d v="1900-01-02T00:00:00"/>
    <n v="72"/>
    <d v="1900-01-01T23:09:00"/>
    <x v="3"/>
    <s v="NO"/>
    <d v="1900-01-03T01:02:00"/>
    <n v="97.033333333209157"/>
    <d v="1899-12-30T00:00:00"/>
    <n v="0"/>
    <x v="0"/>
    <x v="0"/>
    <d v="1900-01-03T00:11:00"/>
    <n v="96.18333333323244"/>
    <d v="1899-12-30T00:00:00"/>
    <n v="0"/>
    <x v="0"/>
    <n v="0.1131944444423425"/>
    <d v="1899-12-30T00:06:47"/>
    <x v="1"/>
    <n v="55"/>
    <n v="7.5"/>
  </r>
  <r>
    <n v="264196276"/>
    <s v="ELLY MAERSK"/>
    <s v="Sihanoukville"/>
    <x v="1"/>
    <d v="2026-02-12T14:58:00"/>
    <d v="2026-02-12T20:00:00"/>
    <s v="MAERSK"/>
    <s v="APM"/>
    <s v="FFAU5764236"/>
    <s v="40HC"/>
    <x v="0"/>
    <x v="1"/>
    <d v="2026-02-13T16:00:00"/>
    <d v="2026-02-16T16:00:00"/>
    <m/>
    <x v="0"/>
    <m/>
    <x v="0"/>
    <x v="651"/>
    <d v="2026-02-16T19:15:00"/>
    <d v="2026-02-16T16:55:00"/>
    <d v="2026-02-16T20:00:00"/>
    <x v="5"/>
    <x v="1"/>
    <x v="1"/>
    <x v="0"/>
    <d v="2026-02-16T15:42:00"/>
    <x v="2"/>
    <n v="0"/>
    <x v="0"/>
    <d v="2026-02-13T16:00:00"/>
    <n v="96.733333333279006"/>
    <d v="1899-12-31T01:02:00"/>
    <n v="25.033333333209157"/>
    <s v="SI"/>
    <s v="YES"/>
    <x v="1"/>
    <d v="1900-01-02T00:00:00"/>
    <n v="72"/>
    <d v="1900-01-01T23:42:00"/>
    <x v="3"/>
    <s v="NO"/>
    <d v="1900-01-03T01:02:00"/>
    <n v="97.033333333209157"/>
    <d v="1899-12-30T00:00:00"/>
    <n v="0"/>
    <x v="0"/>
    <x v="0"/>
    <d v="1900-01-03T00:44:00"/>
    <n v="96.733333333279006"/>
    <d v="1899-12-30T00:00:00"/>
    <n v="0"/>
    <x v="0"/>
    <n v="0.12847222222626442"/>
    <d v="1899-12-30T00:07:43"/>
    <x v="1"/>
    <n v="55"/>
    <n v="7.5"/>
  </r>
  <r>
    <n v="264196276"/>
    <s v="ELLY MAERSK"/>
    <s v="Sihanoukville"/>
    <x v="1"/>
    <d v="2026-02-12T14:58:00"/>
    <d v="2026-02-12T20:00:00"/>
    <s v="MAERSK"/>
    <s v="APM"/>
    <s v="MIEU3024186"/>
    <s v="40HC"/>
    <x v="0"/>
    <x v="1"/>
    <d v="2026-02-13T16:00:00"/>
    <d v="2026-02-16T18:00:00"/>
    <m/>
    <x v="0"/>
    <m/>
    <x v="0"/>
    <x v="652"/>
    <d v="2026-02-16T21:00:00"/>
    <d v="2026-02-16T16:07:00"/>
    <d v="2026-02-16T21:30:00"/>
    <x v="5"/>
    <x v="1"/>
    <x v="1"/>
    <x v="0"/>
    <d v="2026-02-16T15:14:00"/>
    <x v="2"/>
    <n v="0"/>
    <x v="0"/>
    <d v="2026-02-13T16:00:00"/>
    <n v="96.266666666662786"/>
    <d v="1899-12-31T01:02:00"/>
    <n v="25.033333333209157"/>
    <s v="SI"/>
    <s v="YES"/>
    <x v="1"/>
    <d v="1900-01-02T02:00:00"/>
    <n v="74.000000000058208"/>
    <d v="1900-01-01T23:14:00"/>
    <x v="3"/>
    <s v="NO"/>
    <d v="1900-01-03T03:02:00"/>
    <n v="99.033333333267365"/>
    <d v="1899-12-30T00:00:00"/>
    <n v="0"/>
    <x v="0"/>
    <x v="0"/>
    <d v="1900-01-03T00:16:00"/>
    <n v="96.266666666662786"/>
    <d v="1899-12-30T00:00:00"/>
    <n v="0"/>
    <x v="0"/>
    <n v="0.22430555555911269"/>
    <d v="1899-12-30T00:13:28"/>
    <x v="1"/>
    <n v="55"/>
    <n v="7.5"/>
  </r>
  <r>
    <n v="264196276"/>
    <s v="ELLY MAERSK"/>
    <s v="Sihanoukville"/>
    <x v="1"/>
    <d v="2026-02-12T14:58:00"/>
    <d v="2026-02-12T20:00:00"/>
    <s v="MAERSK"/>
    <s v="APM"/>
    <s v="MRSU8981310"/>
    <s v="40HC"/>
    <x v="0"/>
    <x v="1"/>
    <d v="2026-02-13T16:00:00"/>
    <d v="2026-02-16T18:00:00"/>
    <m/>
    <x v="0"/>
    <m/>
    <x v="0"/>
    <x v="653"/>
    <d v="2026-02-16T20:55:00"/>
    <d v="2026-02-16T17:18:00"/>
    <d v="2026-02-16T21:28:00"/>
    <x v="5"/>
    <x v="1"/>
    <x v="1"/>
    <x v="0"/>
    <d v="2026-02-16T16:36:00"/>
    <x v="2"/>
    <n v="0"/>
    <x v="0"/>
    <d v="2026-02-13T16:00:00"/>
    <n v="97.633333333244082"/>
    <d v="1899-12-31T01:02:00"/>
    <n v="25.033333333209157"/>
    <s v="SI"/>
    <s v="YES"/>
    <x v="1"/>
    <d v="1900-01-02T02:00:00"/>
    <n v="74.000000000058208"/>
    <d v="1900-01-02T00:36:00"/>
    <x v="0"/>
    <s v="NO"/>
    <d v="1900-01-03T03:02:00"/>
    <n v="99.033333333267365"/>
    <d v="1899-12-30T00:00:00"/>
    <n v="0"/>
    <x v="0"/>
    <x v="0"/>
    <d v="1900-01-03T01:38:00"/>
    <n v="97.633333333244082"/>
    <d v="1899-12-30T00:00:00"/>
    <n v="0"/>
    <x v="0"/>
    <n v="0.17361111110949423"/>
    <d v="1899-12-30T00:10:25"/>
    <x v="1"/>
    <n v="55"/>
    <n v="7.5"/>
  </r>
  <r>
    <n v="264196276"/>
    <s v="ELLY MAERSK"/>
    <s v="Sihanoukville"/>
    <x v="1"/>
    <d v="2026-02-12T14:58:00"/>
    <d v="2026-02-12T20:00:00"/>
    <s v="MAERSK"/>
    <s v="APM"/>
    <s v="MRSU4776220"/>
    <s v="40HC"/>
    <x v="0"/>
    <x v="1"/>
    <d v="2026-02-13T16:00:00"/>
    <d v="2026-02-16T20:00:00"/>
    <m/>
    <x v="0"/>
    <m/>
    <x v="0"/>
    <x v="654"/>
    <d v="2026-02-16T06:30:00"/>
    <d v="2026-02-16T19:06:00"/>
    <d v="2026-02-16T07:00:00"/>
    <x v="5"/>
    <x v="1"/>
    <x v="1"/>
    <x v="0"/>
    <d v="2026-02-16T06:30:00"/>
    <x v="2"/>
    <n v="0"/>
    <x v="0"/>
    <d v="2026-02-13T16:00:00"/>
    <n v="99.049999999988358"/>
    <d v="1899-12-31T01:02:00"/>
    <n v="25.033333333209157"/>
    <s v="SI"/>
    <s v="YES"/>
    <x v="1"/>
    <d v="1900-01-02T04:00:00"/>
    <n v="76.000000000116415"/>
    <d v="1900-01-02T02:01:00"/>
    <x v="0"/>
    <s v="NO"/>
    <d v="1900-01-03T05:02:00"/>
    <n v="101.03333333332557"/>
    <d v="1899-12-30T00:00:00"/>
    <n v="0"/>
    <x v="0"/>
    <x v="0"/>
    <d v="1900-01-03T03:03:00"/>
    <n v="99.049999999988358"/>
    <d v="1899-12-30T00:00:00"/>
    <n v="0"/>
    <x v="0"/>
    <n v="-0.50416666666569654"/>
    <n v="-2.1006944444404024E-2"/>
    <x v="2"/>
    <n v="55"/>
    <n v="7.5"/>
  </r>
  <r>
    <n v="264196276"/>
    <s v="ELLY MAERSK"/>
    <s v="Sihanoukville"/>
    <x v="1"/>
    <d v="2026-02-12T14:58:00"/>
    <d v="2026-02-12T20:00:00"/>
    <s v="MAERSK"/>
    <s v="APM"/>
    <s v="MRSU3384400"/>
    <s v="40HC"/>
    <x v="0"/>
    <x v="1"/>
    <d v="2026-02-13T16:00:00"/>
    <d v="2026-02-16T20:00:00"/>
    <m/>
    <x v="0"/>
    <m/>
    <x v="0"/>
    <x v="655"/>
    <d v="2026-02-16T10:10:00"/>
    <d v="2026-02-16T18:57:00"/>
    <d v="2026-02-16T10:40:00"/>
    <x v="5"/>
    <x v="1"/>
    <x v="1"/>
    <x v="0"/>
    <d v="2026-02-16T10:10:00"/>
    <x v="2"/>
    <n v="0"/>
    <x v="0"/>
    <d v="2026-02-13T16:00:00"/>
    <n v="98.766666666604578"/>
    <d v="1899-12-31T01:02:00"/>
    <n v="25.033333333209157"/>
    <s v="SI"/>
    <s v="YES"/>
    <x v="1"/>
    <d v="1900-01-02T04:00:00"/>
    <n v="76.000000000116415"/>
    <d v="1900-01-02T01:44:00"/>
    <x v="0"/>
    <s v="NO"/>
    <d v="1900-01-03T05:02:00"/>
    <n v="101.03333333332557"/>
    <d v="1899-12-30T00:00:00"/>
    <n v="0"/>
    <x v="0"/>
    <x v="0"/>
    <d v="1900-01-03T02:46:00"/>
    <n v="98.766666666604578"/>
    <d v="1899-12-30T00:00:00"/>
    <n v="0"/>
    <x v="0"/>
    <n v="-0.34513888888614019"/>
    <n v="-1.4380787036922507E-2"/>
    <x v="2"/>
    <n v="55"/>
    <n v="7.5"/>
  </r>
  <r>
    <n v="255456909"/>
    <s v="ELLY MAERSK"/>
    <s v="Xiamen"/>
    <x v="1"/>
    <d v="2026-02-12T14:58:00"/>
    <d v="2026-02-12T20:00:00"/>
    <s v="MAERSK"/>
    <s v="APM"/>
    <s v="MSKU6756670"/>
    <n v="40"/>
    <x v="0"/>
    <x v="1"/>
    <d v="2026-02-13T16:00:00"/>
    <d v="2026-02-17T08:00:00"/>
    <m/>
    <x v="0"/>
    <m/>
    <x v="0"/>
    <x v="656"/>
    <d v="2026-02-17T07:00:00"/>
    <d v="2026-02-16T20:46:00"/>
    <d v="2026-02-17T07:30:00"/>
    <x v="5"/>
    <x v="1"/>
    <x v="1"/>
    <x v="0"/>
    <d v="2026-02-16T18:39:00"/>
    <x v="6"/>
    <n v="0"/>
    <x v="0"/>
    <d v="2026-02-13T16:00:00"/>
    <n v="99.683333333290648"/>
    <d v="1899-12-31T01:02:00"/>
    <n v="25.033333333209157"/>
    <s v="SI"/>
    <s v="YES"/>
    <x v="1"/>
    <d v="1900-01-02T16:00:00"/>
    <n v="88.000000000116415"/>
    <d v="1900-01-02T02:39:00"/>
    <x v="0"/>
    <s v="NO"/>
    <d v="1900-01-03T17:02:00"/>
    <n v="113.03333333332557"/>
    <d v="1899-12-30T00:00:00"/>
    <n v="0"/>
    <x v="0"/>
    <x v="0"/>
    <d v="1900-01-03T03:41:00"/>
    <n v="99.683333333290648"/>
    <d v="1899-12-30T00:00:00"/>
    <n v="0"/>
    <x v="0"/>
    <n v="0.44722222222480923"/>
    <d v="1899-12-30T00:26:50"/>
    <x v="1"/>
    <n v="55"/>
    <n v="7.5"/>
  </r>
  <r>
    <s v="HLCUNG12511SRSN9"/>
    <s v="ELLY MAERSK"/>
    <s v="Ningbo"/>
    <x v="1"/>
    <d v="2026-02-12T14:58:00"/>
    <d v="2026-02-12T20:00:00"/>
    <s v="HAPAG LLOYD"/>
    <s v="APM"/>
    <s v="HLBU1683159"/>
    <s v="40HC"/>
    <x v="0"/>
    <x v="1"/>
    <d v="2026-02-13T16:00:00"/>
    <d v="2026-02-17T08:00:00"/>
    <m/>
    <x v="0"/>
    <m/>
    <x v="0"/>
    <x v="657"/>
    <d v="2026-02-17T11:30:00"/>
    <d v="2026-02-16T21:53:00"/>
    <d v="2026-02-17T12:00:00"/>
    <x v="5"/>
    <x v="1"/>
    <x v="1"/>
    <x v="0"/>
    <d v="2026-02-16T20:58:00"/>
    <x v="6"/>
    <n v="0"/>
    <x v="0"/>
    <d v="2026-02-13T16:00:00"/>
    <n v="102"/>
    <d v="1899-12-31T01:02:00"/>
    <n v="25.033333333209157"/>
    <s v="SI"/>
    <s v="YES"/>
    <x v="1"/>
    <d v="1900-01-02T16:00:00"/>
    <n v="88.000000000116415"/>
    <d v="1900-01-02T04:58:00"/>
    <x v="0"/>
    <s v="NO"/>
    <d v="1900-01-03T17:02:00"/>
    <n v="113.03333333332557"/>
    <d v="1899-12-30T00:00:00"/>
    <n v="0"/>
    <x v="0"/>
    <x v="0"/>
    <d v="1900-01-03T06:00:00"/>
    <n v="102"/>
    <d v="1899-12-30T00:00:00"/>
    <n v="0"/>
    <x v="0"/>
    <n v="0.58819444444088731"/>
    <d v="1899-12-30T00:35:17"/>
    <x v="1"/>
    <n v="55"/>
    <n v="7.5"/>
  </r>
  <r>
    <n v="264196276"/>
    <s v="ELLY MAERSK"/>
    <s v="Sihanoukville"/>
    <x v="1"/>
    <d v="2026-02-12T14:58:00"/>
    <d v="2026-02-12T20:00:00"/>
    <s v="MAERSK"/>
    <s v="APM"/>
    <s v="CAAU7066884"/>
    <s v="40HC"/>
    <x v="0"/>
    <x v="1"/>
    <d v="2026-02-13T16:00:00"/>
    <d v="2026-02-17T10:00:00"/>
    <m/>
    <x v="0"/>
    <m/>
    <x v="0"/>
    <x v="658"/>
    <d v="2026-02-17T12:30:00"/>
    <d v="2026-02-17T10:50:00"/>
    <d v="2026-02-17T13:00:00"/>
    <x v="5"/>
    <x v="1"/>
    <x v="1"/>
    <x v="0"/>
    <d v="2026-02-17T10:00:00"/>
    <x v="6"/>
    <n v="0"/>
    <x v="0"/>
    <d v="2026-02-13T16:00:00"/>
    <n v="115.03333333320916"/>
    <d v="1899-12-31T01:02:00"/>
    <n v="25.033333333209157"/>
    <s v="SI"/>
    <s v="YES"/>
    <x v="1"/>
    <d v="1900-01-02T18:00:00"/>
    <n v="90"/>
    <d v="1900-01-02T18:00:00"/>
    <x v="0"/>
    <s v="NO"/>
    <d v="1900-01-03T19:02:00"/>
    <n v="115.03333333320916"/>
    <d v="1899-12-30T00:00:00"/>
    <n v="0"/>
    <x v="0"/>
    <x v="0"/>
    <d v="1900-01-03T19:02:00"/>
    <n v="115.03333333320916"/>
    <d v="1899-12-30T00:00:00"/>
    <n v="0"/>
    <x v="0"/>
    <n v="9.0277777773735579E-2"/>
    <d v="1899-12-30T00:05:25"/>
    <x v="1"/>
    <n v="55"/>
    <n v="7.5"/>
  </r>
  <r>
    <n v="264196276"/>
    <s v="ELLY MAERSK"/>
    <s v="Sihanoukville"/>
    <x v="1"/>
    <d v="2026-02-12T14:58:00"/>
    <d v="2026-02-12T20:00:00"/>
    <s v="MAERSK"/>
    <s v="APM"/>
    <s v="TRHU7947309"/>
    <s v="40HC"/>
    <x v="0"/>
    <x v="1"/>
    <d v="2026-02-13T16:00:00"/>
    <d v="2026-02-17T10:00:00"/>
    <m/>
    <x v="0"/>
    <m/>
    <x v="0"/>
    <x v="658"/>
    <d v="2026-02-17T16:50:00"/>
    <d v="2026-02-17T10:50:00"/>
    <d v="2026-02-17T17:40:00"/>
    <x v="5"/>
    <x v="1"/>
    <x v="1"/>
    <x v="0"/>
    <d v="2026-02-17T10:00:00"/>
    <x v="6"/>
    <n v="0"/>
    <x v="0"/>
    <d v="2026-02-13T16:00:00"/>
    <n v="115.03333333320916"/>
    <d v="1899-12-31T01:02:00"/>
    <n v="25.033333333209157"/>
    <s v="SI"/>
    <s v="YES"/>
    <x v="1"/>
    <d v="1900-01-02T18:00:00"/>
    <n v="90"/>
    <d v="1900-01-02T18:00:00"/>
    <x v="0"/>
    <s v="NO"/>
    <d v="1900-01-03T19:02:00"/>
    <n v="115.03333333320916"/>
    <d v="1899-12-30T00:00:00"/>
    <n v="0"/>
    <x v="0"/>
    <x v="0"/>
    <d v="1900-01-03T19:02:00"/>
    <n v="115.03333333320916"/>
    <d v="1899-12-30T00:00:00"/>
    <n v="0"/>
    <x v="0"/>
    <n v="0.28472222221898846"/>
    <d v="1899-12-30T00:17:05"/>
    <x v="1"/>
    <n v="55"/>
    <n v="7.5"/>
  </r>
  <r>
    <n v="264196276"/>
    <s v="ELLY MAERSK"/>
    <s v="Sihanoukville"/>
    <x v="1"/>
    <d v="2026-02-12T14:58:00"/>
    <d v="2026-02-12T20:00:00"/>
    <s v="MAERSK"/>
    <s v="APM"/>
    <s v="MRSU5565011"/>
    <s v="40HC"/>
    <x v="0"/>
    <x v="1"/>
    <d v="2026-02-13T16:00:00"/>
    <d v="2026-02-17T12:00:00"/>
    <m/>
    <x v="0"/>
    <s v="TRANSPORTISTA (LM)"/>
    <x v="8"/>
    <x v="659"/>
    <d v="2026-02-17T15:40:00"/>
    <d v="2026-02-17T13:09:00"/>
    <d v="2026-02-17T16:15:00"/>
    <x v="5"/>
    <x v="1"/>
    <x v="1"/>
    <x v="0"/>
    <d v="2026-02-17T12:36:00"/>
    <x v="6"/>
    <n v="0"/>
    <x v="0"/>
    <d v="2026-02-13T16:00:00"/>
    <n v="117.63333333330229"/>
    <d v="1899-12-31T01:02:00"/>
    <n v="25.033333333209157"/>
    <s v="SI"/>
    <s v="YES"/>
    <x v="1"/>
    <d v="1900-01-02T20:00:00"/>
    <n v="92.000000000058208"/>
    <d v="1900-01-02T20:36:00"/>
    <x v="0"/>
    <s v="NO"/>
    <d v="1900-01-03T21:02:00"/>
    <n v="117.03333333326736"/>
    <d v="1899-12-30T00:36:00"/>
    <n v="0.6000000000349246"/>
    <x v="1"/>
    <x v="0"/>
    <d v="1900-01-03T21:38:00"/>
    <n v="117.63333333330229"/>
    <d v="1899-12-30T00:00:00"/>
    <n v="0"/>
    <x v="0"/>
    <n v="0.12916666666569654"/>
    <d v="1899-12-30T00:07:45"/>
    <x v="1"/>
    <n v="55"/>
    <n v="7.5"/>
  </r>
  <r>
    <n v="264196276"/>
    <s v="ELLY MAERSK"/>
    <s v="Sihanoukville"/>
    <x v="1"/>
    <d v="2026-02-12T14:58:00"/>
    <d v="2026-02-12T20:00:00"/>
    <s v="MAERSK"/>
    <s v="APM"/>
    <s v="MRSU3731113"/>
    <s v="40HC"/>
    <x v="0"/>
    <x v="1"/>
    <d v="2026-02-13T16:00:00"/>
    <d v="2026-02-17T12:00:00"/>
    <m/>
    <x v="0"/>
    <s v="PUERTO SECO"/>
    <x v="17"/>
    <x v="660"/>
    <d v="2026-02-17T15:40:00"/>
    <d v="2026-02-17T14:15:00"/>
    <d v="2026-02-17T16:30:00"/>
    <x v="5"/>
    <x v="1"/>
    <x v="1"/>
    <x v="0"/>
    <d v="2026-02-17T13:08:00"/>
    <x v="6"/>
    <n v="0"/>
    <x v="0"/>
    <d v="2026-02-13T16:00:00"/>
    <n v="118.16666666662786"/>
    <d v="1899-12-31T01:02:00"/>
    <n v="25.033333333209157"/>
    <s v="SI"/>
    <s v="YES"/>
    <x v="1"/>
    <d v="1900-01-02T20:00:00"/>
    <n v="92.000000000058208"/>
    <d v="1900-01-02T21:08:00"/>
    <x v="0"/>
    <s v="NO"/>
    <d v="1900-01-03T21:02:00"/>
    <n v="117.03333333326736"/>
    <d v="1899-12-30T01:08:00"/>
    <n v="1.1333333333604969"/>
    <x v="1"/>
    <x v="1"/>
    <d v="1900-01-03T22:10:00"/>
    <n v="118.16666666662786"/>
    <d v="1899-12-30T00:00:00"/>
    <n v="0"/>
    <x v="0"/>
    <n v="9.375E-2"/>
    <d v="1899-12-30T00:05:37"/>
    <x v="1"/>
    <n v="55"/>
    <n v="7.5"/>
  </r>
  <r>
    <n v="263199750"/>
    <s v="MAERSK GUATEMALA"/>
    <s v="Chittagong"/>
    <x v="1"/>
    <d v="2026-02-10T13:27:00"/>
    <d v="2026-02-10T14:00:00"/>
    <s v="MAERSK"/>
    <s v="APM"/>
    <s v="SUDU6687001"/>
    <s v="40HC"/>
    <x v="0"/>
    <x v="1"/>
    <d v="2026-02-11T16:00:00"/>
    <d v="2026-02-17T14:00:00"/>
    <m/>
    <x v="1"/>
    <m/>
    <x v="16"/>
    <x v="661"/>
    <d v="2026-02-17T14:55:00"/>
    <d v="2026-02-17T14:53:00"/>
    <d v="2026-02-17T15:30:00"/>
    <x v="5"/>
    <x v="1"/>
    <x v="1"/>
    <x v="0"/>
    <d v="2026-02-17T13:47:00"/>
    <x v="6"/>
    <n v="0"/>
    <x v="0"/>
    <d v="2026-02-11T16:00:00"/>
    <n v="168.33333333337214"/>
    <d v="1899-12-31T02:33:00"/>
    <n v="26.549999999930151"/>
    <s v="SI"/>
    <s v="YES"/>
    <x v="1"/>
    <d v="1900-01-04T22:00:00"/>
    <n v="142.00000000011642"/>
    <d v="1900-01-04T21:47:00"/>
    <x v="0"/>
    <s v="NO"/>
    <d v="1900-01-06T00:33:00"/>
    <n v="168.55000000004657"/>
    <d v="1899-12-30T00:00:00"/>
    <n v="0"/>
    <x v="0"/>
    <x v="0"/>
    <d v="1900-01-06T00:20:00"/>
    <n v="168.33333333337214"/>
    <d v="1899-12-30T00:00:00"/>
    <n v="0"/>
    <x v="0"/>
    <n v="2.5694444448163267E-2"/>
    <d v="1899-12-30T00:01:33"/>
    <x v="1"/>
    <n v="55"/>
    <n v="7.5"/>
  </r>
  <r>
    <n v="264196276"/>
    <s v="ELLY MAERSK"/>
    <s v="Sihanoukville"/>
    <x v="1"/>
    <d v="2026-02-12T14:58:00"/>
    <d v="2026-02-12T20:00:00"/>
    <s v="MAERSK"/>
    <s v="APM"/>
    <s v="SEKU6942272"/>
    <s v="40HC"/>
    <x v="0"/>
    <x v="1"/>
    <d v="2026-02-13T16:00:00"/>
    <d v="2026-02-17T16:00:00"/>
    <m/>
    <x v="0"/>
    <m/>
    <x v="0"/>
    <x v="662"/>
    <d v="2026-02-17T16:50:00"/>
    <d v="2026-02-17T16:33:00"/>
    <d v="2026-02-17T17:25:00"/>
    <x v="5"/>
    <x v="1"/>
    <x v="1"/>
    <x v="0"/>
    <d v="2026-02-17T15:43:00"/>
    <x v="6"/>
    <n v="0"/>
    <x v="0"/>
    <d v="2026-02-13T16:00:00"/>
    <n v="120.75"/>
    <d v="1899-12-31T01:02:00"/>
    <n v="25.033333333209157"/>
    <s v="SI"/>
    <s v="YES"/>
    <x v="1"/>
    <d v="1900-01-03T00:00:00"/>
    <n v="96"/>
    <d v="1900-01-02T23:43:00"/>
    <x v="0"/>
    <s v="NO"/>
    <d v="1900-01-04T01:02:00"/>
    <n v="121.03333333320916"/>
    <d v="1899-12-30T00:00:00"/>
    <n v="0"/>
    <x v="0"/>
    <x v="0"/>
    <d v="1900-01-04T00:45:00"/>
    <n v="120.75"/>
    <d v="1899-12-30T00:00:00"/>
    <n v="0"/>
    <x v="0"/>
    <n v="3.6111111112404615E-2"/>
    <d v="1899-12-30T00:02:10"/>
    <x v="1"/>
    <n v="55"/>
    <n v="7.5"/>
  </r>
  <r>
    <n v="264196276"/>
    <s v="ELLY MAERSK"/>
    <s v="Sihanoukville"/>
    <x v="1"/>
    <d v="2026-02-12T14:58:00"/>
    <d v="2026-02-12T20:00:00"/>
    <s v="MAERSK"/>
    <s v="APM"/>
    <s v="MRKU3956610"/>
    <s v="40HC"/>
    <x v="0"/>
    <x v="1"/>
    <d v="2026-02-13T16:00:00"/>
    <d v="2026-02-17T16:00:00"/>
    <m/>
    <x v="0"/>
    <m/>
    <x v="0"/>
    <x v="663"/>
    <d v="2026-02-17T07:00:00"/>
    <d v="2026-02-17T15:59:00"/>
    <d v="2026-02-17T07:30:00"/>
    <x v="5"/>
    <x v="1"/>
    <x v="1"/>
    <x v="0"/>
    <d v="2026-02-17T07:00:00"/>
    <x v="6"/>
    <n v="0"/>
    <x v="0"/>
    <d v="2026-02-13T16:00:00"/>
    <n v="119.88333333330229"/>
    <d v="1899-12-31T01:02:00"/>
    <n v="25.033333333209157"/>
    <s v="SI"/>
    <s v="YES"/>
    <x v="1"/>
    <d v="1900-01-03T00:00:00"/>
    <n v="96"/>
    <d v="1900-01-02T22:51:00"/>
    <x v="0"/>
    <s v="NO"/>
    <d v="1900-01-04T01:02:00"/>
    <n v="121.03333333320916"/>
    <d v="1899-12-30T00:00:00"/>
    <n v="0"/>
    <x v="0"/>
    <x v="0"/>
    <d v="1900-01-03T23:53:00"/>
    <n v="119.88333333330229"/>
    <d v="1899-12-30T00:00:00"/>
    <n v="0"/>
    <x v="0"/>
    <n v="-0.35347222222480923"/>
    <n v="-1.4728009259367051E-2"/>
    <x v="2"/>
    <n v="55"/>
    <n v="7.5"/>
  </r>
  <r>
    <n v="263198216"/>
    <s v="MAERSK GUATEMALA"/>
    <s v="Chittagong"/>
    <x v="1"/>
    <d v="2026-02-10T13:27:00"/>
    <d v="2026-02-10T14:00:00"/>
    <s v="MAERSK"/>
    <s v="APM"/>
    <s v="MRKU3925651"/>
    <s v="40HC"/>
    <x v="0"/>
    <x v="1"/>
    <d v="2026-02-11T16:00:00"/>
    <d v="2026-02-17T18:00:00"/>
    <m/>
    <x v="1"/>
    <m/>
    <x v="16"/>
    <x v="664"/>
    <d v="2026-02-17T18:50:00"/>
    <d v="2026-02-17T17:14:00"/>
    <d v="2026-02-17T19:15:00"/>
    <x v="5"/>
    <x v="1"/>
    <x v="1"/>
    <x v="0"/>
    <d v="2026-02-17T14:10:00"/>
    <x v="6"/>
    <n v="0"/>
    <x v="0"/>
    <d v="2026-02-11T16:00:00"/>
    <n v="168.71666666673264"/>
    <d v="1899-12-31T02:33:00"/>
    <n v="26.549999999930151"/>
    <s v="SI"/>
    <s v="YES"/>
    <x v="1"/>
    <d v="1900-01-05T02:00:00"/>
    <n v="146.00000000005821"/>
    <d v="1900-01-04T22:10:00"/>
    <x v="0"/>
    <s v="NO"/>
    <d v="1900-01-06T04:33:00"/>
    <n v="172.54999999998836"/>
    <d v="1899-12-30T00:00:00"/>
    <n v="0"/>
    <x v="0"/>
    <x v="0"/>
    <d v="1900-01-06T00:43:00"/>
    <n v="168.71666666673264"/>
    <d v="1899-12-30T00:00:00"/>
    <n v="0"/>
    <x v="0"/>
    <n v="8.4027777782466728E-2"/>
    <d v="1899-12-30T00:05:03"/>
    <x v="1"/>
    <n v="55"/>
    <n v="7.5"/>
  </r>
  <r>
    <n v="264196276"/>
    <s v="ELLY MAERSK"/>
    <s v="Sihanoukville"/>
    <x v="1"/>
    <d v="2026-02-12T14:58:00"/>
    <d v="2026-02-12T20:00:00"/>
    <s v="MAERSK"/>
    <s v="APM"/>
    <s v="CAAU4729134"/>
    <s v="40HC"/>
    <x v="0"/>
    <x v="1"/>
    <d v="2026-02-13T16:00:00"/>
    <d v="2026-02-17T18:00:00"/>
    <m/>
    <x v="0"/>
    <m/>
    <x v="0"/>
    <x v="665"/>
    <d v="2026-02-17T18:35:00"/>
    <d v="2026-02-17T17:43:00"/>
    <d v="2026-02-17T19:20:00"/>
    <x v="5"/>
    <x v="1"/>
    <x v="1"/>
    <x v="0"/>
    <d v="2026-02-17T14:28:00"/>
    <x v="6"/>
    <n v="0"/>
    <x v="0"/>
    <d v="2026-02-13T16:00:00"/>
    <n v="119.49999999994179"/>
    <d v="1899-12-31T01:02:00"/>
    <n v="25.033333333209157"/>
    <s v="SI"/>
    <s v="YES"/>
    <x v="1"/>
    <d v="1900-01-03T02:00:00"/>
    <n v="98.000000000058208"/>
    <d v="1900-01-02T22:28:00"/>
    <x v="0"/>
    <s v="NO"/>
    <d v="1900-01-04T03:02:00"/>
    <n v="123.03333333326736"/>
    <d v="1899-12-30T00:00:00"/>
    <n v="0"/>
    <x v="0"/>
    <x v="0"/>
    <d v="1900-01-03T23:30:00"/>
    <n v="119.49999999994179"/>
    <d v="1899-12-30T00:00:00"/>
    <n v="0"/>
    <x v="0"/>
    <n v="6.7361111112404615E-2"/>
    <d v="1899-12-30T00:04:03"/>
    <x v="1"/>
    <n v="55"/>
    <n v="7.5"/>
  </r>
  <r>
    <n v="264196276"/>
    <s v="ELLY MAERSK"/>
    <s v="Sihanoukville"/>
    <x v="1"/>
    <d v="2026-02-12T14:58:00"/>
    <d v="2026-02-12T20:00:00"/>
    <s v="MAERSK"/>
    <s v="APM"/>
    <s v="MRKU2048856"/>
    <s v="40HC"/>
    <x v="0"/>
    <x v="1"/>
    <d v="2026-02-13T16:00:00"/>
    <d v="2026-02-17T18:00:00"/>
    <m/>
    <x v="0"/>
    <m/>
    <x v="0"/>
    <x v="666"/>
    <d v="2026-02-17T20:50:00"/>
    <d v="2026-02-17T18:05:00"/>
    <d v="2026-02-17T21:25:00"/>
    <x v="5"/>
    <x v="1"/>
    <x v="1"/>
    <x v="0"/>
    <d v="2026-02-17T17:31:00"/>
    <x v="6"/>
    <n v="0"/>
    <x v="0"/>
    <d v="2026-02-13T16:00:00"/>
    <n v="122.54999999993015"/>
    <d v="1899-12-31T01:02:00"/>
    <n v="25.033333333209157"/>
    <s v="SI"/>
    <s v="YES"/>
    <x v="1"/>
    <d v="1900-01-03T02:00:00"/>
    <n v="98.000000000058208"/>
    <d v="1900-01-03T01:31:00"/>
    <x v="0"/>
    <s v="NO"/>
    <d v="1900-01-04T03:02:00"/>
    <n v="123.03333333326736"/>
    <d v="1899-12-30T00:00:00"/>
    <n v="0"/>
    <x v="0"/>
    <x v="0"/>
    <d v="1900-01-04T02:33:00"/>
    <n v="122.54999999993015"/>
    <d v="1899-12-30T00:00:00"/>
    <n v="0"/>
    <x v="0"/>
    <n v="0.13888888889050577"/>
    <d v="1899-12-30T00:08:20"/>
    <x v="1"/>
    <n v="55"/>
    <n v="7.5"/>
  </r>
  <r>
    <s v="HLCUBO12512BWOF3"/>
    <s v="BSG BONAIRE"/>
    <s v="Jawaharlal Nehru (Nhava Sheva)"/>
    <x v="1"/>
    <d v="2026-02-15T19:26:00"/>
    <d v="2026-02-15T20:00:00"/>
    <s v="HAPAG LLOYD"/>
    <s v="APM"/>
    <s v="TCLU4129416"/>
    <s v="40HC"/>
    <x v="0"/>
    <x v="1"/>
    <d v="2026-02-16T16:00:00"/>
    <d v="2026-02-17T20:00:00"/>
    <m/>
    <x v="0"/>
    <m/>
    <x v="0"/>
    <x v="667"/>
    <d v="2026-02-17T19:10:00"/>
    <d v="2026-02-17T19:28:00"/>
    <d v="2026-02-17T19:20:00"/>
    <x v="5"/>
    <x v="1"/>
    <x v="1"/>
    <x v="0"/>
    <d v="2026-02-17T16:30:00"/>
    <x v="6"/>
    <n v="0"/>
    <x v="0"/>
    <d v="2026-02-16T16:00:00"/>
    <n v="45.066666666709352"/>
    <d v="1899-12-30T20:34:00"/>
    <n v="20.566666666651145"/>
    <s v="SI"/>
    <s v="YES"/>
    <x v="1"/>
    <d v="1899-12-31T04:00:00"/>
    <n v="28.000000000116415"/>
    <d v="1899-12-31T00:30:00"/>
    <x v="1"/>
    <s v="NO"/>
    <d v="1900-01-01T00:34:00"/>
    <n v="48.56666666676756"/>
    <d v="1899-12-30T00:00:00"/>
    <n v="0"/>
    <x v="0"/>
    <x v="0"/>
    <d v="1899-12-31T21:04:00"/>
    <n v="45.066666666709352"/>
    <d v="1899-12-30T00:00:00"/>
    <n v="0"/>
    <x v="1"/>
    <n v="-5.5555555591126904E-3"/>
    <n v="-2.3148148162969542E-4"/>
    <x v="2"/>
    <n v="55"/>
    <n v="7.5"/>
  </r>
  <r>
    <n v="262217333"/>
    <s v="ELLY MAERSK"/>
    <s v="Yantian"/>
    <x v="1"/>
    <d v="2026-02-12T14:58:00"/>
    <d v="2026-02-12T20:00:00"/>
    <s v="MAERSK"/>
    <s v="APM"/>
    <s v="HASU4214769"/>
    <s v="40HC"/>
    <x v="0"/>
    <x v="1"/>
    <d v="2026-02-13T16:00:00"/>
    <d v="2026-02-17T20:00:00"/>
    <m/>
    <x v="0"/>
    <m/>
    <x v="0"/>
    <x v="666"/>
    <d v="2026-02-17T06:00:00"/>
    <d v="2026-02-17T19:30:00"/>
    <d v="2026-02-17T06:40:00"/>
    <x v="5"/>
    <x v="1"/>
    <x v="1"/>
    <x v="0"/>
    <d v="2026-02-17T06:00:00"/>
    <x v="6"/>
    <n v="0"/>
    <x v="0"/>
    <d v="2026-02-13T16:00:00"/>
    <n v="122.54999999993015"/>
    <d v="1899-12-31T01:02:00"/>
    <n v="25.033333333209157"/>
    <s v="SI"/>
    <s v="YES"/>
    <x v="1"/>
    <d v="1900-01-03T04:00:00"/>
    <n v="100.00000000011642"/>
    <d v="1900-01-03T01:31:00"/>
    <x v="0"/>
    <s v="NO"/>
    <d v="1900-01-04T05:02:00"/>
    <n v="125.03333333332557"/>
    <d v="1899-12-30T00:00:00"/>
    <n v="0"/>
    <x v="0"/>
    <x v="0"/>
    <d v="1900-01-04T02:33:00"/>
    <n v="122.54999999993015"/>
    <d v="1899-12-30T00:00:00"/>
    <n v="0"/>
    <x v="0"/>
    <n v="-0.53472222221898846"/>
    <n v="-2.2280092592457851E-2"/>
    <x v="2"/>
    <n v="55"/>
    <n v="7.5"/>
  </r>
  <r>
    <n v="263501705"/>
    <s v="MAERSK MAKUTU"/>
    <s v="Karachi-Muhammad Bin Qasim"/>
    <x v="1"/>
    <d v="2026-02-19T07:41:00"/>
    <d v="2026-02-19T08:00:00"/>
    <s v="MAERSK"/>
    <s v="APM"/>
    <s v="MSKU1945075"/>
    <s v="40HC"/>
    <x v="1"/>
    <x v="1"/>
    <d v="2026-02-19T18:00:00"/>
    <d v="2026-02-20T10:00:00"/>
    <m/>
    <x v="2"/>
    <m/>
    <x v="11"/>
    <x v="668"/>
    <d v="2026-02-20T10:30:00"/>
    <d v="2026-02-20T11:20:00"/>
    <d v="2026-02-20T10:55:00"/>
    <x v="5"/>
    <x v="1"/>
    <x v="1"/>
    <x v="0"/>
    <d v="2026-02-20T09:49:00"/>
    <x v="0"/>
    <n v="0"/>
    <x v="0"/>
    <d v="2026-02-19T18:00:00"/>
    <n v="26.133333333302289"/>
    <d v="1899-12-30T10:19:00"/>
    <n v="10.316666666592937"/>
    <s v="SI"/>
    <s v="YES"/>
    <x v="1"/>
    <d v="1899-12-30T16:00:00"/>
    <n v="15.999999999941792"/>
    <d v="1899-12-30T15:49:00"/>
    <x v="2"/>
    <s v="SI"/>
    <d v="1899-12-31T02:19:00"/>
    <n v="26.316666666534729"/>
    <d v="1899-12-30T00:00:00"/>
    <n v="0"/>
    <x v="0"/>
    <x v="0"/>
    <d v="1899-12-31T02:08:00"/>
    <n v="26.133333333302289"/>
    <d v="1899-12-30T00:00:00"/>
    <n v="0"/>
    <x v="1"/>
    <n v="-1.7361111109494232E-2"/>
    <n v="-7.2337962956225965E-4"/>
    <x v="3"/>
    <n v="55"/>
    <n v="7.5"/>
  </r>
  <r>
    <n v="263501361"/>
    <s v="MAERSK MAKUTU"/>
    <s v="Karachi-Muhammad Bin Qasim"/>
    <x v="1"/>
    <d v="2026-02-19T07:41:00"/>
    <d v="2026-02-19T08:00:00"/>
    <s v="MAERSK"/>
    <s v="APM"/>
    <s v="MRKU5456445"/>
    <s v="40HC"/>
    <x v="1"/>
    <x v="1"/>
    <d v="2026-02-19T18:00:00"/>
    <d v="2026-02-20T12:00:00"/>
    <m/>
    <x v="2"/>
    <m/>
    <x v="11"/>
    <x v="669"/>
    <d v="2026-02-20T12:00:00"/>
    <d v="2026-02-20T12:41:00"/>
    <d v="2026-02-20T12:27:00"/>
    <x v="5"/>
    <x v="1"/>
    <x v="1"/>
    <x v="0"/>
    <d v="2026-02-20T11:18:00"/>
    <x v="0"/>
    <n v="0"/>
    <x v="0"/>
    <d v="2026-02-19T18:00:00"/>
    <n v="27.616666666581295"/>
    <d v="1899-12-30T10:19:00"/>
    <n v="10.316666666592937"/>
    <s v="SI"/>
    <s v="YES"/>
    <x v="1"/>
    <d v="1899-12-30T18:00:00"/>
    <n v="18"/>
    <d v="1899-12-30T17:18:00"/>
    <x v="2"/>
    <s v="SI"/>
    <d v="1899-12-31T04:19:00"/>
    <n v="28.316666666592937"/>
    <d v="1899-12-30T00:00:00"/>
    <n v="0"/>
    <x v="0"/>
    <x v="0"/>
    <d v="1899-12-31T03:37:00"/>
    <n v="27.616666666581295"/>
    <d v="1899-12-30T00:00:00"/>
    <n v="0"/>
    <x v="1"/>
    <n v="-9.7222222175332718E-3"/>
    <n v="-4.0509259239721967E-4"/>
    <x v="3"/>
    <n v="55"/>
    <n v="7.5"/>
  </r>
  <r>
    <n v="263501705"/>
    <s v="MAERSK MAKUTU"/>
    <s v="Karachi-Muhammad Bin Qasim"/>
    <x v="1"/>
    <d v="2026-02-19T07:41:00"/>
    <d v="2026-02-19T08:00:00"/>
    <s v="MAERSK"/>
    <s v="APM"/>
    <s v="TLLU5978993"/>
    <s v="40HC"/>
    <x v="1"/>
    <x v="1"/>
    <d v="2026-02-19T18:00:00"/>
    <d v="2026-02-20T14:00:00"/>
    <m/>
    <x v="2"/>
    <m/>
    <x v="11"/>
    <x v="670"/>
    <d v="2026-02-20T13:10:00"/>
    <d v="2026-02-20T13:49:00"/>
    <d v="2026-02-20T13:40:00"/>
    <x v="5"/>
    <x v="1"/>
    <x v="1"/>
    <x v="0"/>
    <d v="2026-02-20T12:48:00"/>
    <x v="0"/>
    <n v="0"/>
    <x v="0"/>
    <d v="2026-02-19T18:00:00"/>
    <n v="29.116666666581295"/>
    <d v="1899-12-30T10:19:00"/>
    <n v="10.316666666592937"/>
    <s v="SI"/>
    <s v="YES"/>
    <x v="1"/>
    <d v="1899-12-30T20:00:00"/>
    <n v="20.000000000058208"/>
    <d v="1899-12-30T18:48:00"/>
    <x v="2"/>
    <s v="SI"/>
    <d v="1899-12-31T06:19:00"/>
    <n v="30.316666666651145"/>
    <d v="1899-12-30T00:00:00"/>
    <n v="0"/>
    <x v="0"/>
    <x v="0"/>
    <d v="1899-12-31T05:07:00"/>
    <n v="29.116666666581295"/>
    <d v="1899-12-30T00:00:00"/>
    <n v="0"/>
    <x v="1"/>
    <n v="-6.2499999985448085E-3"/>
    <n v="-2.6041666660603369E-4"/>
    <x v="3"/>
    <n v="55"/>
    <n v="7.5"/>
  </r>
  <r>
    <n v="265096791"/>
    <s v="BERLIN MAERSK"/>
    <s v="Sihanoukville"/>
    <x v="1"/>
    <d v="2026-02-18T13:40:00"/>
    <d v="2026-02-18T14:00:00"/>
    <s v="MAERSK"/>
    <s v="APM"/>
    <s v="CAAU7129088"/>
    <s v="40HC"/>
    <x v="0"/>
    <x v="1"/>
    <d v="2026-02-20T16:00:00"/>
    <d v="2026-02-20T16:00:00"/>
    <m/>
    <x v="0"/>
    <m/>
    <x v="0"/>
    <x v="671"/>
    <d v="2026-02-20T16:00:00"/>
    <d v="2026-02-20T13:35:00"/>
    <d v="2026-02-20T16:45:00"/>
    <x v="5"/>
    <x v="1"/>
    <x v="1"/>
    <x v="0"/>
    <d v="2026-02-20T12:42:00"/>
    <x v="0"/>
    <n v="0"/>
    <x v="0"/>
    <d v="2026-02-20T16:00:00"/>
    <n v="47.033333333325572"/>
    <d v="1900-01-01T02:20:00"/>
    <n v="50.333333333255723"/>
    <s v="NO"/>
    <s v="NO"/>
    <x v="1"/>
    <d v="1899-12-30T00:00:00"/>
    <n v="0"/>
    <d v="1899-12-30T00:00:00"/>
    <x v="2"/>
    <s v="SI"/>
    <d v="1900-01-01T02:20:00"/>
    <n v="50.333333333255723"/>
    <d v="1899-12-30T00:00:00"/>
    <n v="0"/>
    <x v="0"/>
    <x v="0"/>
    <d v="1899-12-31T23:02:00"/>
    <n v="47.033333333325572"/>
    <d v="1899-12-30T00:00:00"/>
    <n v="0"/>
    <x v="1"/>
    <n v="0.13194444444525288"/>
    <d v="1899-12-30T00:07:55"/>
    <x v="1"/>
    <n v="55"/>
    <n v="7.5"/>
  </r>
  <r>
    <n v="264169137"/>
    <s v="MAERSK GENOA"/>
    <s v="Chittagong"/>
    <x v="1"/>
    <d v="2026-02-17T19:05:00"/>
    <d v="2026-02-17T20:00:00"/>
    <s v="MAERSK"/>
    <s v="APM"/>
    <s v="MRSU5418279"/>
    <s v="40HC"/>
    <x v="0"/>
    <x v="1"/>
    <d v="2026-02-20T16:00:00"/>
    <d v="2026-02-20T16:00:00"/>
    <m/>
    <x v="0"/>
    <m/>
    <x v="0"/>
    <x v="672"/>
    <d v="2026-02-20T13:19:00"/>
    <d v="2026-02-20T13:55:00"/>
    <d v="2026-02-20T13:50:00"/>
    <x v="5"/>
    <x v="1"/>
    <x v="1"/>
    <x v="0"/>
    <d v="2026-02-20T12:58:00"/>
    <x v="0"/>
    <n v="0"/>
    <x v="0"/>
    <d v="2026-02-20T16:00:00"/>
    <n v="65.883333333302289"/>
    <d v="1900-01-01T20:55:00"/>
    <n v="68.916666666569654"/>
    <s v="NO"/>
    <s v="NO"/>
    <x v="1"/>
    <d v="1899-12-30T00:00:00"/>
    <n v="0"/>
    <d v="1899-12-30T00:00:00"/>
    <x v="2"/>
    <s v="SI"/>
    <d v="1900-01-01T20:55:00"/>
    <n v="68.916666666569654"/>
    <d v="1899-12-30T00:00:00"/>
    <n v="0"/>
    <x v="0"/>
    <x v="0"/>
    <d v="1900-01-01T17:53:00"/>
    <n v="65.883333333302289"/>
    <d v="1899-12-30T00:00:00"/>
    <n v="0"/>
    <x v="0"/>
    <n v="-3.4722222189884633E-3"/>
    <n v="-1.4467592579118596E-4"/>
    <x v="2"/>
    <n v="55"/>
    <n v="7.5"/>
  </r>
  <r>
    <n v="264168862"/>
    <s v="MAERSK GENOA"/>
    <s v="Chittagong"/>
    <x v="1"/>
    <d v="2026-02-17T19:05:00"/>
    <d v="2026-02-17T20:00:00"/>
    <s v="MAERSK"/>
    <s v="APM"/>
    <s v="FFAU7295375"/>
    <s v="40HC"/>
    <x v="0"/>
    <x v="1"/>
    <d v="2026-02-20T16:00:00"/>
    <d v="2026-02-20T18:00:00"/>
    <m/>
    <x v="0"/>
    <m/>
    <x v="0"/>
    <x v="673"/>
    <d v="2026-02-20T19:00:00"/>
    <d v="2026-02-20T15:50:00"/>
    <d v="2026-02-20T19:35:00"/>
    <x v="5"/>
    <x v="1"/>
    <x v="1"/>
    <x v="0"/>
    <d v="2026-02-20T15:15:00"/>
    <x v="0"/>
    <n v="0"/>
    <x v="0"/>
    <d v="2026-02-20T16:00:00"/>
    <n v="68.166666666569654"/>
    <d v="1900-01-01T20:55:00"/>
    <n v="68.916666666569654"/>
    <s v="NO"/>
    <s v="NO"/>
    <x v="1"/>
    <d v="1899-12-30T02:00:00"/>
    <n v="2.0000000000582077"/>
    <d v="1899-12-30T00:00:00"/>
    <x v="2"/>
    <s v="SI"/>
    <d v="1900-01-01T22:55:00"/>
    <n v="70.916666666627862"/>
    <d v="1899-12-30T00:00:00"/>
    <n v="0"/>
    <x v="0"/>
    <x v="0"/>
    <d v="1900-01-01T20:10:00"/>
    <n v="68.166666666569654"/>
    <d v="1899-12-30T00:00:00"/>
    <n v="0"/>
    <x v="0"/>
    <n v="0.15625"/>
    <d v="1899-12-30T00:09:22"/>
    <x v="1"/>
    <n v="55"/>
    <n v="7.5"/>
  </r>
  <r>
    <n v="264168862"/>
    <s v="MAERSK GENOA"/>
    <s v="Chittagong"/>
    <x v="1"/>
    <d v="2026-02-17T19:05:00"/>
    <d v="2026-02-17T20:00:00"/>
    <s v="MAERSK"/>
    <s v="APM"/>
    <s v="MRKU2315145"/>
    <s v="40HC"/>
    <x v="0"/>
    <x v="1"/>
    <d v="2026-02-20T16:00:00"/>
    <d v="2026-02-20T18:00:00"/>
    <m/>
    <x v="0"/>
    <m/>
    <x v="0"/>
    <x v="674"/>
    <d v="2026-02-20T19:50:00"/>
    <d v="2026-02-20T17:44:00"/>
    <d v="2026-02-20T20:25:00"/>
    <x v="5"/>
    <x v="1"/>
    <x v="1"/>
    <x v="0"/>
    <d v="2026-02-20T16:07:00"/>
    <x v="0"/>
    <n v="0"/>
    <x v="0"/>
    <d v="2026-02-20T16:00:00"/>
    <n v="69.033333333267365"/>
    <d v="1900-01-01T20:55:00"/>
    <n v="68.916666666569654"/>
    <s v="NO"/>
    <s v="NO"/>
    <x v="1"/>
    <d v="1899-12-30T02:00:00"/>
    <n v="2.0000000000582077"/>
    <d v="1899-12-30T00:07:00"/>
    <x v="2"/>
    <s v="SI"/>
    <d v="1900-01-01T22:55:00"/>
    <n v="70.916666666627862"/>
    <d v="1899-12-30T00:00:00"/>
    <n v="0"/>
    <x v="0"/>
    <x v="0"/>
    <d v="1900-01-01T21:02:00"/>
    <n v="69.033333333267365"/>
    <d v="1899-12-30T00:00:00"/>
    <n v="0"/>
    <x v="0"/>
    <n v="0.11180555555620231"/>
    <d v="1899-12-30T00:06:43"/>
    <x v="1"/>
    <n v="55"/>
    <n v="7.5"/>
  </r>
  <r>
    <n v="264207950"/>
    <s v="MAERSK GENOA"/>
    <s v="Chittagong"/>
    <x v="1"/>
    <d v="2026-02-17T19:05:00"/>
    <d v="2026-02-17T20:00:00"/>
    <s v="MAERSK"/>
    <s v="APM"/>
    <s v="MRSU4666413"/>
    <s v="40HC"/>
    <x v="0"/>
    <x v="1"/>
    <d v="2026-02-20T16:00:00"/>
    <d v="2026-02-20T20:00:00"/>
    <m/>
    <x v="0"/>
    <m/>
    <x v="0"/>
    <x v="673"/>
    <d v="2026-02-20T20:00:00"/>
    <d v="2026-02-20T15:55:00"/>
    <d v="2026-02-20T20:35:00"/>
    <x v="5"/>
    <x v="1"/>
    <x v="1"/>
    <x v="0"/>
    <d v="2026-02-20T15:15:00"/>
    <x v="0"/>
    <n v="0"/>
    <x v="0"/>
    <d v="2026-02-20T16:00:00"/>
    <n v="68.166666666569654"/>
    <d v="1900-01-01T20:55:00"/>
    <n v="68.916666666569654"/>
    <s v="NO"/>
    <s v="NO"/>
    <x v="1"/>
    <d v="1899-12-30T04:00:00"/>
    <n v="4.0000000001164153"/>
    <d v="1899-12-30T00:00:00"/>
    <x v="2"/>
    <s v="SI"/>
    <d v="1900-01-02T00:55:00"/>
    <n v="72.916666666686069"/>
    <d v="1899-12-30T00:00:00"/>
    <n v="0"/>
    <x v="0"/>
    <x v="0"/>
    <d v="1900-01-01T20:10:00"/>
    <n v="68.166666666569654"/>
    <d v="1899-12-30T00:00:00"/>
    <n v="0"/>
    <x v="0"/>
    <n v="0.19444444444525288"/>
    <d v="1899-12-30T00:11:40"/>
    <x v="1"/>
    <n v="55"/>
    <n v="7.5"/>
  </r>
  <r>
    <n v="264209714"/>
    <s v="MAERSK GENOA"/>
    <s v="Chittagong"/>
    <x v="1"/>
    <d v="2026-02-17T19:05:00"/>
    <d v="2026-02-17T20:00:00"/>
    <s v="MAERSK"/>
    <s v="APM"/>
    <s v="MRSU8769702"/>
    <s v="40HC"/>
    <x v="0"/>
    <x v="1"/>
    <d v="2026-02-20T16:00:00"/>
    <d v="2026-02-20T20:00:00"/>
    <m/>
    <x v="0"/>
    <m/>
    <x v="0"/>
    <x v="675"/>
    <d v="2026-02-20T20:50:00"/>
    <d v="2026-02-20T18:12:00"/>
    <d v="2026-02-20T21:20:00"/>
    <x v="5"/>
    <x v="1"/>
    <x v="1"/>
    <x v="0"/>
    <d v="2026-02-20T17:12:00"/>
    <x v="0"/>
    <n v="0"/>
    <x v="0"/>
    <d v="2026-02-20T16:00:00"/>
    <n v="70.116666666639503"/>
    <d v="1900-01-01T20:55:00"/>
    <n v="68.916666666569654"/>
    <s v="NO"/>
    <s v="NO"/>
    <x v="1"/>
    <d v="1899-12-30T04:00:00"/>
    <n v="4.0000000001164153"/>
    <d v="1899-12-30T01:12:00"/>
    <x v="2"/>
    <s v="SI"/>
    <d v="1900-01-02T00:55:00"/>
    <n v="72.916666666686069"/>
    <d v="1899-12-30T00:00:00"/>
    <n v="0"/>
    <x v="0"/>
    <x v="0"/>
    <d v="1900-01-01T22:07:00"/>
    <n v="70.116666666639503"/>
    <d v="1899-12-30T00:00:00"/>
    <n v="0"/>
    <x v="0"/>
    <n v="0.13055555555911269"/>
    <d v="1899-12-30T00:07:50"/>
    <x v="1"/>
    <n v="55"/>
    <n v="7.5"/>
  </r>
  <r>
    <n v="264169177"/>
    <s v="MAERSK GENOA"/>
    <s v="Chittagong"/>
    <x v="1"/>
    <d v="2026-02-17T19:05:00"/>
    <d v="2026-02-17T20:00:00"/>
    <s v="MAERSK"/>
    <s v="APM"/>
    <s v="MRSU4137786"/>
    <s v="40HC"/>
    <x v="0"/>
    <x v="1"/>
    <d v="2026-02-20T16:00:00"/>
    <d v="2026-02-21T08:00:00"/>
    <m/>
    <x v="0"/>
    <m/>
    <x v="0"/>
    <x v="676"/>
    <d v="2026-02-21T06:15:00"/>
    <d v="2026-02-20T22:05:00"/>
    <d v="2026-02-21T07:00:00"/>
    <x v="5"/>
    <x v="1"/>
    <x v="1"/>
    <x v="0"/>
    <d v="2026-02-20T21:56:00"/>
    <x v="1"/>
    <n v="0"/>
    <x v="0"/>
    <d v="2026-02-20T16:00:00"/>
    <n v="74.850000000034925"/>
    <d v="1900-01-01T20:55:00"/>
    <n v="68.916666666569654"/>
    <s v="NO"/>
    <s v="NO"/>
    <x v="1"/>
    <d v="1899-12-30T16:00:00"/>
    <n v="16.000000000116415"/>
    <d v="1899-12-30T05:56:00"/>
    <x v="2"/>
    <s v="SI"/>
    <d v="1900-01-02T12:55:00"/>
    <n v="84.916666666686069"/>
    <d v="1899-12-30T00:00:00"/>
    <n v="0"/>
    <x v="0"/>
    <x v="0"/>
    <d v="1900-01-02T02:51:00"/>
    <n v="74.850000000034925"/>
    <d v="1899-12-30T00:00:00"/>
    <n v="0"/>
    <x v="0"/>
    <n v="0.37152777777373558"/>
    <d v="1899-12-30T00:22:17"/>
    <x v="1"/>
    <n v="55"/>
    <n v="7.5"/>
  </r>
  <r>
    <n v="264207950"/>
    <s v="MAERSK GENOA"/>
    <s v="Chittagong"/>
    <x v="1"/>
    <d v="2026-02-17T19:05:00"/>
    <d v="2026-02-17T20:00:00"/>
    <s v="MAERSK"/>
    <s v="APM"/>
    <s v="HASU4218358"/>
    <s v="40HC"/>
    <x v="0"/>
    <x v="1"/>
    <d v="2026-02-20T16:00:00"/>
    <d v="2026-02-21T09:00:00"/>
    <m/>
    <x v="0"/>
    <s v="TRANSPORTISTA (LM)"/>
    <x v="0"/>
    <x v="677"/>
    <d v="2026-02-21T10:45:00"/>
    <d v="2026-02-21T10:00:00"/>
    <d v="2026-02-21T11:25:00"/>
    <x v="5"/>
    <x v="1"/>
    <x v="1"/>
    <x v="0"/>
    <d v="2026-02-21T09:33:00"/>
    <x v="1"/>
    <n v="0"/>
    <x v="0"/>
    <d v="2026-02-20T16:00:00"/>
    <n v="86.466666666674428"/>
    <d v="1900-01-01T20:55:00"/>
    <n v="68.916666666569654"/>
    <s v="NO"/>
    <s v="NO"/>
    <x v="1"/>
    <d v="1899-12-30T17:00:00"/>
    <n v="17.000000000058208"/>
    <d v="1899-12-30T17:33:00"/>
    <x v="2"/>
    <s v="SI"/>
    <d v="1900-01-02T13:55:00"/>
    <n v="85.916666666627862"/>
    <d v="1899-12-30T00:33:00"/>
    <n v="0.55000000004656613"/>
    <x v="1"/>
    <x v="0"/>
    <d v="1900-01-02T14:28:00"/>
    <n v="86.466666666674428"/>
    <d v="1899-12-30T00:00:00"/>
    <n v="0"/>
    <x v="0"/>
    <n v="5.9027777781011537E-2"/>
    <d v="1899-12-30T00:03:33"/>
    <x v="1"/>
    <n v="55"/>
    <n v="7.5"/>
  </r>
  <r>
    <n v="265096791"/>
    <s v="BERLIN MAERSK"/>
    <s v="Sihanoukville"/>
    <x v="1"/>
    <d v="2026-02-18T13:40:00"/>
    <d v="2026-02-18T14:00:00"/>
    <s v="MAERSK"/>
    <s v="APM"/>
    <s v="MRSU4968033"/>
    <s v="40HC"/>
    <x v="0"/>
    <x v="1"/>
    <d v="2026-02-20T16:00:00"/>
    <d v="2026-02-21T10:00:00"/>
    <m/>
    <x v="0"/>
    <s v="PUERTO SECO"/>
    <x v="0"/>
    <x v="678"/>
    <d v="2026-02-21T12:00:00"/>
    <d v="2026-02-21T11:43:00"/>
    <d v="2026-02-21T13:00:00"/>
    <x v="5"/>
    <x v="1"/>
    <x v="1"/>
    <x v="0"/>
    <d v="2026-02-21T10:40:00"/>
    <x v="1"/>
    <n v="0"/>
    <x v="0"/>
    <d v="2026-02-20T16:00:00"/>
    <n v="69"/>
    <d v="1900-01-01T02:20:00"/>
    <n v="50.333333333255723"/>
    <s v="NO"/>
    <s v="NO"/>
    <x v="1"/>
    <d v="1899-12-30T18:00:00"/>
    <n v="18"/>
    <d v="1899-12-30T18:40:00"/>
    <x v="2"/>
    <s v="SI"/>
    <d v="1900-01-01T20:20:00"/>
    <n v="68.333333333255723"/>
    <d v="1899-12-30T00:40:00"/>
    <n v="0.66666666674427688"/>
    <x v="1"/>
    <x v="0"/>
    <d v="1900-01-01T21:00:00"/>
    <n v="69"/>
    <d v="1899-12-30T00:00:00"/>
    <n v="0"/>
    <x v="0"/>
    <n v="5.3472222221898846E-2"/>
    <d v="1899-12-30T00:03:12"/>
    <x v="1"/>
    <n v="55"/>
    <n v="7.5"/>
  </r>
  <r>
    <n v="265096791"/>
    <s v="BERLIN MAERSK"/>
    <s v="Sihanoukville"/>
    <x v="1"/>
    <d v="2026-02-18T13:40:00"/>
    <d v="2026-02-18T14:00:00"/>
    <s v="MAERSK"/>
    <s v="APM"/>
    <s v="MRSU8986837"/>
    <s v="40HC"/>
    <x v="0"/>
    <x v="1"/>
    <d v="2026-02-20T16:00:00"/>
    <d v="2026-02-21T11:00:00"/>
    <m/>
    <x v="0"/>
    <s v="PUERTO SECO"/>
    <x v="0"/>
    <x v="679"/>
    <d v="2026-02-21T13:15:00"/>
    <d v="2026-02-21T11:53:00"/>
    <d v="2026-02-21T13:45:00"/>
    <x v="5"/>
    <x v="1"/>
    <x v="1"/>
    <x v="0"/>
    <d v="2026-02-21T11:34:00"/>
    <x v="1"/>
    <n v="0"/>
    <x v="0"/>
    <d v="2026-02-20T16:00:00"/>
    <n v="69.899999999965075"/>
    <d v="1900-01-01T02:20:00"/>
    <n v="50.333333333255723"/>
    <s v="NO"/>
    <s v="NO"/>
    <x v="1"/>
    <d v="1899-12-30T19:00:00"/>
    <n v="19.000000000116415"/>
    <d v="1899-12-30T19:34:00"/>
    <x v="2"/>
    <s v="SI"/>
    <d v="1900-01-01T21:20:00"/>
    <n v="69.333333333372138"/>
    <d v="1899-12-30T00:34:00"/>
    <n v="0.56666666659293696"/>
    <x v="1"/>
    <x v="0"/>
    <d v="1900-01-01T21:54:00"/>
    <n v="69.899999999965075"/>
    <d v="1899-12-30T00:00:00"/>
    <n v="0"/>
    <x v="0"/>
    <n v="7.7777777776645962E-2"/>
    <d v="1899-12-30T00:04:40"/>
    <x v="1"/>
    <n v="55"/>
    <n v="7.5"/>
  </r>
  <r>
    <n v="264168862"/>
    <s v="MAERSK GENOA"/>
    <s v="Chittagong"/>
    <x v="1"/>
    <d v="2026-02-17T19:05:00"/>
    <d v="2026-02-17T20:00:00"/>
    <s v="MAERSK"/>
    <s v="APM"/>
    <s v="MRKU4183156"/>
    <s v="40HC"/>
    <x v="0"/>
    <x v="1"/>
    <d v="2026-02-20T16:00:00"/>
    <d v="2026-02-21T12:00:00"/>
    <m/>
    <x v="0"/>
    <s v="PUERTO SECO"/>
    <x v="0"/>
    <x v="680"/>
    <d v="2026-02-21T15:00:00"/>
    <d v="2026-02-21T14:55:00"/>
    <d v="2026-02-21T15:35:00"/>
    <x v="5"/>
    <x v="1"/>
    <x v="1"/>
    <x v="0"/>
    <d v="2026-02-21T14:40:00"/>
    <x v="1"/>
    <n v="0"/>
    <x v="0"/>
    <d v="2026-02-20T16:00:00"/>
    <n v="91.583333333255723"/>
    <d v="1900-01-01T20:55:00"/>
    <n v="68.916666666569654"/>
    <s v="NO"/>
    <s v="NO"/>
    <x v="1"/>
    <d v="1899-12-30T20:00:00"/>
    <n v="20.000000000058208"/>
    <d v="1899-12-30T22:40:00"/>
    <x v="2"/>
    <s v="SI"/>
    <d v="1900-01-02T16:55:00"/>
    <n v="88.916666666627862"/>
    <d v="1899-12-30T02:40:00"/>
    <n v="2.6666666666278616"/>
    <x v="1"/>
    <x v="1"/>
    <d v="1900-01-02T19:35:00"/>
    <n v="91.583333333255723"/>
    <d v="1899-12-30T00:00:00"/>
    <n v="0"/>
    <x v="0"/>
    <n v="2.7777777773735579E-2"/>
    <d v="1899-12-30T00:01:40"/>
    <x v="1"/>
    <n v="55"/>
    <n v="7.5"/>
  </r>
  <r>
    <n v="264169508"/>
    <s v="MAERSK GENOA"/>
    <s v="Chittagong"/>
    <x v="1"/>
    <d v="2026-02-17T19:05:00"/>
    <d v="2026-02-17T20:00:00"/>
    <s v="MAERSK"/>
    <s v="APM"/>
    <s v="FFAU7415779"/>
    <s v="40HC"/>
    <x v="0"/>
    <x v="1"/>
    <d v="2026-02-20T16:00:00"/>
    <d v="2026-02-21T13:00:00"/>
    <m/>
    <x v="0"/>
    <s v="TRANSPORTISTA (LM)"/>
    <x v="0"/>
    <x v="681"/>
    <d v="2026-02-21T17:00:00"/>
    <d v="2026-02-21T16:50:00"/>
    <d v="2026-02-21T17:35:00"/>
    <x v="5"/>
    <x v="1"/>
    <x v="1"/>
    <x v="0"/>
    <d v="2026-02-21T16:15:00"/>
    <x v="1"/>
    <n v="0"/>
    <x v="0"/>
    <d v="2026-02-20T16:00:00"/>
    <n v="93.166666666686069"/>
    <d v="1900-01-01T20:55:00"/>
    <n v="68.916666666569654"/>
    <s v="NO"/>
    <s v="NO"/>
    <x v="1"/>
    <d v="1899-12-30T21:00:00"/>
    <n v="21"/>
    <d v="1899-12-31T00:15:00"/>
    <x v="1"/>
    <s v="SI"/>
    <d v="1900-01-02T17:55:00"/>
    <n v="89.916666666569654"/>
    <d v="1899-12-30T03:15:00"/>
    <n v="3.2500000001164153"/>
    <x v="1"/>
    <x v="1"/>
    <d v="1900-01-02T21:10:00"/>
    <n v="93.166666666686069"/>
    <d v="1899-12-30T00:00:00"/>
    <n v="0"/>
    <x v="0"/>
    <n v="3.125E-2"/>
    <d v="1899-12-30T00:01:52"/>
    <x v="1"/>
    <n v="55"/>
    <n v="7.5"/>
  </r>
  <r>
    <n v="264157588"/>
    <s v="MAERSK GENOA"/>
    <s v="Chittagong"/>
    <x v="1"/>
    <d v="2026-02-17T19:05:00"/>
    <d v="2026-02-17T20:00:00"/>
    <s v="MAERSK"/>
    <s v="APM"/>
    <s v="MRSU3442548"/>
    <s v="40HC"/>
    <x v="0"/>
    <x v="1"/>
    <d v="2026-02-20T16:00:00"/>
    <d v="2026-02-21T14:00:00"/>
    <m/>
    <x v="0"/>
    <s v="OTRO(Tráfico)"/>
    <x v="0"/>
    <x v="682"/>
    <d v="2026-02-21T19:00:00"/>
    <d v="2026-02-21T17:10:00"/>
    <d v="2026-02-21T19:35:00"/>
    <x v="5"/>
    <x v="1"/>
    <x v="1"/>
    <x v="0"/>
    <d v="2026-02-21T16:40:00"/>
    <x v="1"/>
    <n v="0"/>
    <x v="0"/>
    <d v="2026-02-20T16:00:00"/>
    <n v="93.583333333313931"/>
    <d v="1900-01-01T20:55:00"/>
    <n v="68.916666666569654"/>
    <s v="NO"/>
    <s v="NO"/>
    <x v="1"/>
    <d v="1899-12-30T22:00:00"/>
    <n v="22.000000000116415"/>
    <d v="1899-12-31T00:40:00"/>
    <x v="1"/>
    <s v="SI"/>
    <d v="1900-01-02T18:55:00"/>
    <n v="90.916666666686069"/>
    <d v="1899-12-30T02:40:00"/>
    <n v="2.6666666666278616"/>
    <x v="1"/>
    <x v="1"/>
    <d v="1900-01-02T21:35:00"/>
    <n v="93.583333333313931"/>
    <d v="1899-12-30T00:00:00"/>
    <n v="0"/>
    <x v="0"/>
    <n v="0.10069444443797693"/>
    <d v="1899-12-30T00:06:02"/>
    <x v="1"/>
    <n v="55"/>
    <n v="7.5"/>
  </r>
  <r>
    <n v="265096791"/>
    <s v="BERLIN MAERSK"/>
    <s v="Sihanoukville"/>
    <x v="1"/>
    <d v="2026-02-18T13:40:00"/>
    <d v="2026-02-18T20:00:00"/>
    <s v="MAERSK"/>
    <s v="APM"/>
    <s v="MRSU9021886"/>
    <s v="40HC"/>
    <x v="0"/>
    <x v="1"/>
    <d v="2026-02-20T16:00:00"/>
    <d v="2026-02-23T14:00:00"/>
    <m/>
    <x v="0"/>
    <m/>
    <x v="0"/>
    <x v="683"/>
    <d v="2026-02-23T14:20:00"/>
    <d v="2026-02-23T14:42:00"/>
    <d v="2026-02-23T14:50:00"/>
    <x v="8"/>
    <x v="1"/>
    <x v="1"/>
    <x v="0"/>
    <d v="2026-02-23T13:30:00"/>
    <x v="2"/>
    <n v="0"/>
    <x v="0"/>
    <d v="2026-02-20T16:00:00"/>
    <n v="119.83333333331393"/>
    <d v="1900-01-01T02:20:00"/>
    <n v="50.333333333255723"/>
    <s v="NO"/>
    <s v="NO"/>
    <x v="1"/>
    <d v="1900-01-01T22:00:00"/>
    <n v="70.000000000116415"/>
    <d v="1900-01-01T21:30:00"/>
    <x v="3"/>
    <s v="NO"/>
    <d v="1900-01-04T00:20:00"/>
    <n v="120.33333333337214"/>
    <d v="1899-12-30T00:00:00"/>
    <n v="0"/>
    <x v="0"/>
    <x v="0"/>
    <d v="1900-01-03T23:50:00"/>
    <n v="119.83333333331393"/>
    <d v="1899-12-30T00:00:00"/>
    <n v="0"/>
    <x v="0"/>
    <n v="5.5555555518367328E-3"/>
    <d v="1899-12-30T00:00:20"/>
    <x v="1"/>
    <n v="55"/>
    <n v="7.5"/>
  </r>
  <r>
    <n v="264183304"/>
    <s v="MAERSK GENOA"/>
    <s v="Chittagong"/>
    <x v="1"/>
    <d v="2026-02-17T19:05:00"/>
    <d v="2026-02-17T20:00:00"/>
    <s v="MAERSK"/>
    <s v="APM"/>
    <s v="MRKU2953242"/>
    <s v="40HC"/>
    <x v="0"/>
    <x v="1"/>
    <d v="2026-02-20T16:00:00"/>
    <d v="2026-02-23T14:00:00"/>
    <m/>
    <x v="0"/>
    <m/>
    <x v="0"/>
    <x v="684"/>
    <d v="2026-02-23T14:40:00"/>
    <d v="2026-02-23T14:44:00"/>
    <d v="2026-02-23T15:30:00"/>
    <x v="8"/>
    <x v="1"/>
    <x v="1"/>
    <x v="0"/>
    <d v="2026-02-23T13:45:00"/>
    <x v="2"/>
    <n v="0"/>
    <x v="0"/>
    <d v="2026-02-20T16:00:00"/>
    <n v="138.66666666656965"/>
    <d v="1900-01-01T20:55:00"/>
    <n v="68.916666666569654"/>
    <s v="NO"/>
    <s v="NO"/>
    <x v="1"/>
    <d v="1900-01-01T22:00:00"/>
    <n v="70.000000000116415"/>
    <d v="1900-01-01T21:45:00"/>
    <x v="3"/>
    <s v="NO"/>
    <d v="1900-01-04T18:55:00"/>
    <n v="138.91666666668607"/>
    <d v="1899-12-30T00:00:00"/>
    <n v="0"/>
    <x v="0"/>
    <x v="0"/>
    <d v="1900-01-04T18:40:00"/>
    <n v="138.66666666656965"/>
    <d v="1899-12-30T00:00:00"/>
    <n v="0"/>
    <x v="0"/>
    <n v="3.1944444446708076E-2"/>
    <d v="1899-12-30T00:01:55"/>
    <x v="1"/>
    <n v="55"/>
    <n v="7.5"/>
  </r>
  <r>
    <s v="HLCUNG12512RUOV5"/>
    <s v="BERLIN MAERSK"/>
    <s v="Ningbo"/>
    <x v="1"/>
    <d v="2026-02-18T13:40:00"/>
    <d v="2026-02-18T20:00:00"/>
    <s v="HAPAG LLOYD"/>
    <s v="APM"/>
    <s v="TCNU3631330"/>
    <s v="40HC"/>
    <x v="0"/>
    <x v="1"/>
    <d v="2026-02-20T16:00:00"/>
    <d v="2026-02-23T16:00:00"/>
    <m/>
    <x v="0"/>
    <m/>
    <x v="0"/>
    <x v="685"/>
    <d v="2026-02-23T15:20:00"/>
    <d v="2026-02-23T15:27:00"/>
    <d v="2026-02-23T15:45:00"/>
    <x v="8"/>
    <x v="1"/>
    <x v="1"/>
    <x v="0"/>
    <d v="2026-02-23T14:45:00"/>
    <x v="2"/>
    <n v="0"/>
    <x v="0"/>
    <d v="2026-02-20T16:00:00"/>
    <n v="121.08333333337214"/>
    <d v="1900-01-01T02:20:00"/>
    <n v="50.333333333255723"/>
    <s v="NO"/>
    <s v="NO"/>
    <x v="1"/>
    <d v="1900-01-02T00:00:00"/>
    <n v="72"/>
    <d v="1900-01-01T22:45:00"/>
    <x v="3"/>
    <s v="NO"/>
    <d v="1900-01-04T02:20:00"/>
    <n v="122.33333333325572"/>
    <d v="1899-12-30T00:00:00"/>
    <n v="0"/>
    <x v="0"/>
    <x v="0"/>
    <d v="1900-01-04T01:05:00"/>
    <n v="121.08333333337214"/>
    <d v="1899-12-30T00:00:00"/>
    <n v="0"/>
    <x v="0"/>
    <n v="1.2499999997089617E-2"/>
    <d v="1899-12-30T00:00:45"/>
    <x v="1"/>
    <n v="55"/>
    <n v="7.5"/>
  </r>
  <r>
    <n v="264209619"/>
    <s v="MAERSK GENOA"/>
    <s v="Chittagong"/>
    <x v="1"/>
    <d v="2026-02-17T19:05:00"/>
    <d v="2026-02-17T20:00:00"/>
    <s v="MAERSK"/>
    <s v="APM"/>
    <s v="FFAU4842041"/>
    <s v="40HC"/>
    <x v="0"/>
    <x v="1"/>
    <d v="2026-02-20T16:00:00"/>
    <d v="2026-02-23T16:00:00"/>
    <m/>
    <x v="0"/>
    <m/>
    <x v="0"/>
    <x v="686"/>
    <d v="2026-02-23T15:30:00"/>
    <d v="2026-02-23T16:07:00"/>
    <d v="2026-02-23T16:15:00"/>
    <x v="8"/>
    <x v="1"/>
    <x v="1"/>
    <x v="0"/>
    <d v="2026-02-23T14:59:00"/>
    <x v="2"/>
    <n v="0"/>
    <x v="0"/>
    <d v="2026-02-20T16:00:00"/>
    <n v="139.89999999990687"/>
    <d v="1900-01-01T20:55:00"/>
    <n v="68.916666666569654"/>
    <s v="NO"/>
    <s v="NO"/>
    <x v="1"/>
    <d v="1900-01-02T00:00:00"/>
    <n v="72"/>
    <d v="1900-01-01T22:59:00"/>
    <x v="3"/>
    <s v="NO"/>
    <d v="1900-01-04T20:55:00"/>
    <n v="140.91666666656965"/>
    <d v="1899-12-30T00:00:00"/>
    <n v="0"/>
    <x v="0"/>
    <x v="0"/>
    <d v="1900-01-04T19:54:00"/>
    <n v="139.89999999990687"/>
    <d v="1899-12-30T00:00:00"/>
    <n v="0"/>
    <x v="0"/>
    <n v="5.5555555591126904E-3"/>
    <d v="1899-12-30T00:00:20"/>
    <x v="1"/>
    <n v="55"/>
    <n v="7.5"/>
  </r>
  <r>
    <n v="264157588"/>
    <s v="MAERSK GENOA"/>
    <s v="Chittagong"/>
    <x v="1"/>
    <d v="2026-02-17T19:05:00"/>
    <d v="2026-02-17T20:00:00"/>
    <s v="MAERSK"/>
    <s v="APM"/>
    <s v="MRSU4799191"/>
    <s v="40HC"/>
    <x v="0"/>
    <x v="1"/>
    <d v="2026-02-20T16:00:00"/>
    <d v="2026-02-23T18:00:00"/>
    <m/>
    <x v="0"/>
    <m/>
    <x v="0"/>
    <x v="687"/>
    <d v="2026-02-23T16:30:00"/>
    <d v="2026-02-23T16:07:00"/>
    <d v="2026-02-23T17:30:00"/>
    <x v="8"/>
    <x v="1"/>
    <x v="1"/>
    <x v="0"/>
    <d v="2026-02-23T15:31:00"/>
    <x v="2"/>
    <n v="0"/>
    <x v="0"/>
    <d v="2026-02-20T16:00:00"/>
    <n v="140.43333333323244"/>
    <d v="1900-01-01T20:55:00"/>
    <n v="68.916666666569654"/>
    <s v="NO"/>
    <s v="NO"/>
    <x v="1"/>
    <d v="1900-01-02T02:00:00"/>
    <n v="74.000000000058208"/>
    <d v="1900-01-01T23:31:00"/>
    <x v="3"/>
    <s v="NO"/>
    <d v="1900-01-04T22:55:00"/>
    <n v="142.91666666662786"/>
    <d v="1899-12-30T00:00:00"/>
    <n v="0"/>
    <x v="0"/>
    <x v="0"/>
    <d v="1900-01-04T20:26:00"/>
    <n v="140.43333333323244"/>
    <d v="1899-12-30T00:00:00"/>
    <n v="0"/>
    <x v="0"/>
    <n v="5.7638888887595385E-2"/>
    <d v="1899-12-30T00:03:27"/>
    <x v="1"/>
    <n v="55"/>
    <n v="7.5"/>
  </r>
  <r>
    <n v="264169248"/>
    <s v="MAERSK GENOA"/>
    <s v="Chittagong"/>
    <x v="1"/>
    <d v="2026-02-17T19:05:00"/>
    <d v="2026-02-17T20:00:00"/>
    <s v="MAERSK"/>
    <s v="APM"/>
    <s v="TLLU5923774"/>
    <s v="40HC"/>
    <x v="0"/>
    <x v="1"/>
    <d v="2026-02-20T16:00:00"/>
    <d v="2026-02-23T18:00:00"/>
    <m/>
    <x v="0"/>
    <m/>
    <x v="0"/>
    <x v="688"/>
    <d v="2026-02-23T17:30:00"/>
    <d v="2026-02-23T17:44:00"/>
    <d v="2026-02-23T18:45:00"/>
    <x v="8"/>
    <x v="1"/>
    <x v="1"/>
    <x v="0"/>
    <d v="2026-02-23T15:38:00"/>
    <x v="2"/>
    <n v="0"/>
    <x v="0"/>
    <d v="2026-02-20T16:00:00"/>
    <n v="140.54999999993015"/>
    <d v="1900-01-01T20:55:00"/>
    <n v="68.916666666569654"/>
    <s v="NO"/>
    <s v="NO"/>
    <x v="1"/>
    <d v="1900-01-02T02:00:00"/>
    <n v="74.000000000058208"/>
    <d v="1900-01-01T23:38:00"/>
    <x v="3"/>
    <s v="NO"/>
    <d v="1900-01-04T22:55:00"/>
    <n v="142.91666666662786"/>
    <d v="1899-12-30T00:00:00"/>
    <n v="0"/>
    <x v="0"/>
    <x v="0"/>
    <d v="1900-01-04T20:33:00"/>
    <n v="140.54999999993015"/>
    <d v="1899-12-30T00:00:00"/>
    <n v="0"/>
    <x v="0"/>
    <n v="4.2361111110949423E-2"/>
    <d v="1899-12-30T00:02:32"/>
    <x v="1"/>
    <n v="55"/>
    <n v="7.5"/>
  </r>
  <r>
    <n v="264169042"/>
    <s v="MAERSK GENOA"/>
    <s v="Chittagong"/>
    <x v="1"/>
    <d v="2026-02-17T19:05:00"/>
    <d v="2026-02-17T20:00:00"/>
    <s v="MAERSK"/>
    <s v="APM"/>
    <s v="CAAU7920150"/>
    <s v="40HC"/>
    <x v="0"/>
    <x v="1"/>
    <d v="2026-02-20T16:00:00"/>
    <d v="2026-02-23T19:00:00"/>
    <m/>
    <x v="0"/>
    <m/>
    <x v="0"/>
    <x v="689"/>
    <d v="2026-02-23T18:50:00"/>
    <d v="2026-02-23T18:54:00"/>
    <d v="2026-02-23T19:34:00"/>
    <x v="8"/>
    <x v="1"/>
    <x v="1"/>
    <x v="0"/>
    <d v="2026-02-23T18:16:00"/>
    <x v="2"/>
    <n v="0"/>
    <x v="0"/>
    <d v="2026-02-20T16:00:00"/>
    <n v="143.18333333329065"/>
    <d v="1900-01-01T20:55:00"/>
    <n v="68.916666666569654"/>
    <s v="NO"/>
    <s v="NO"/>
    <x v="1"/>
    <d v="1900-01-02T03:00:00"/>
    <n v="75"/>
    <d v="1900-01-02T02:16:00"/>
    <x v="0"/>
    <s v="NO"/>
    <d v="1900-01-04T23:55:00"/>
    <n v="143.91666666656965"/>
    <d v="1899-12-30T00:00:00"/>
    <n v="0"/>
    <x v="0"/>
    <x v="0"/>
    <d v="1900-01-04T23:11:00"/>
    <n v="143.18333333329065"/>
    <d v="1899-12-30T00:00:00"/>
    <n v="0"/>
    <x v="0"/>
    <n v="2.7777777781011537E-2"/>
    <d v="1899-12-30T00:01:40"/>
    <x v="1"/>
    <n v="55"/>
    <n v="7.5"/>
  </r>
  <r>
    <n v="264169321"/>
    <s v="MAERSK GENOA"/>
    <s v="Chittagong"/>
    <x v="1"/>
    <d v="2026-02-17T19:05:00"/>
    <d v="2026-02-17T20:00:00"/>
    <s v="MAERSK"/>
    <s v="APM"/>
    <s v="FFAU7219842"/>
    <s v="40HC"/>
    <x v="0"/>
    <x v="1"/>
    <d v="2026-02-20T16:00:00"/>
    <d v="2026-02-23T20:00:00"/>
    <m/>
    <x v="0"/>
    <m/>
    <x v="0"/>
    <x v="690"/>
    <d v="2026-02-23T21:00:00"/>
    <d v="2026-02-23T20:20:00"/>
    <d v="2026-02-23T21:30:00"/>
    <x v="8"/>
    <x v="1"/>
    <x v="1"/>
    <x v="0"/>
    <d v="2026-02-23T19:46:00"/>
    <x v="2"/>
    <n v="0"/>
    <x v="0"/>
    <d v="2026-02-20T16:00:00"/>
    <n v="144.68333333329065"/>
    <d v="1900-01-01T20:55:00"/>
    <n v="68.916666666569654"/>
    <s v="NO"/>
    <s v="NO"/>
    <x v="1"/>
    <d v="1900-01-02T04:00:00"/>
    <n v="76.000000000116415"/>
    <d v="1900-01-02T03:46:00"/>
    <x v="0"/>
    <s v="NO"/>
    <d v="1900-01-05T00:55:00"/>
    <n v="144.91666666668607"/>
    <d v="1899-12-30T00:00:00"/>
    <n v="0"/>
    <x v="0"/>
    <x v="0"/>
    <d v="1900-01-05T00:41:00"/>
    <n v="144.68333333329065"/>
    <d v="1899-12-30T00:00:00"/>
    <n v="0"/>
    <x v="0"/>
    <n v="4.8611111116770189E-2"/>
    <d v="1899-12-30T00:02:55"/>
    <x v="1"/>
    <n v="55"/>
    <n v="7.5"/>
  </r>
  <r>
    <n v="264168783"/>
    <s v="MAERSK GENOA"/>
    <s v="Chittagong"/>
    <x v="1"/>
    <d v="2026-02-17T19:05:00"/>
    <d v="2026-02-17T20:00:00"/>
    <s v="MAERSK"/>
    <s v="APM"/>
    <s v="MRSU3069080"/>
    <s v="40HC"/>
    <x v="0"/>
    <x v="1"/>
    <d v="2026-02-20T16:00:00"/>
    <d v="2026-02-23T20:00:00"/>
    <m/>
    <x v="0"/>
    <m/>
    <x v="0"/>
    <x v="691"/>
    <d v="2026-02-23T19:50:00"/>
    <d v="2026-02-23T19:50:00"/>
    <d v="2026-02-23T20:18:00"/>
    <x v="8"/>
    <x v="1"/>
    <x v="1"/>
    <x v="0"/>
    <d v="2026-02-23T19:24:00"/>
    <x v="2"/>
    <n v="0"/>
    <x v="0"/>
    <d v="2026-02-20T16:00:00"/>
    <n v="144.31666666665114"/>
    <d v="1900-01-01T20:55:00"/>
    <n v="68.916666666569654"/>
    <s v="NO"/>
    <s v="NO"/>
    <x v="1"/>
    <d v="1900-01-02T04:00:00"/>
    <n v="76.000000000116415"/>
    <d v="1900-01-02T03:24:00"/>
    <x v="0"/>
    <s v="NO"/>
    <d v="1900-01-05T00:55:00"/>
    <n v="144.91666666668607"/>
    <d v="1899-12-30T00:00:00"/>
    <n v="0"/>
    <x v="0"/>
    <x v="0"/>
    <d v="1900-01-05T00:19:00"/>
    <n v="144.31666666665114"/>
    <d v="1899-12-30T00:00:00"/>
    <n v="0"/>
    <x v="0"/>
    <n v="1.9444444442342501E-2"/>
    <d v="1899-12-30T00:01:10"/>
    <x v="1"/>
    <n v="55"/>
    <n v="7.5"/>
  </r>
  <r>
    <n v="264169457"/>
    <s v="MAERSK GENOA"/>
    <s v="Chittagong"/>
    <x v="1"/>
    <d v="2026-02-17T19:05:00"/>
    <d v="2026-02-17T20:00:00"/>
    <s v="MAERSK"/>
    <s v="APM"/>
    <s v="MRSU3574230"/>
    <s v="40HC"/>
    <x v="0"/>
    <x v="1"/>
    <d v="2026-02-20T16:00:00"/>
    <d v="2026-02-24T08:00:00"/>
    <m/>
    <x v="0"/>
    <m/>
    <x v="0"/>
    <x v="692"/>
    <d v="2026-02-23T21:10:00"/>
    <d v="2026-02-23T20:50:00"/>
    <d v="2026-02-23T21:30:00"/>
    <x v="8"/>
    <x v="1"/>
    <x v="1"/>
    <x v="0"/>
    <d v="2026-02-23T19:38:00"/>
    <x v="2"/>
    <n v="0"/>
    <x v="0"/>
    <d v="2026-02-20T16:00:00"/>
    <n v="144.55000000004657"/>
    <d v="1900-01-01T20:55:00"/>
    <n v="68.916666666569654"/>
    <s v="NO"/>
    <s v="NO"/>
    <x v="1"/>
    <d v="1900-01-02T16:00:00"/>
    <n v="88.000000000116415"/>
    <d v="1900-01-02T03:38:00"/>
    <x v="0"/>
    <s v="NO"/>
    <d v="1900-01-05T12:55:00"/>
    <n v="156.91666666668607"/>
    <d v="1899-12-30T00:00:00"/>
    <n v="0"/>
    <x v="0"/>
    <x v="0"/>
    <d v="1900-01-05T00:33:00"/>
    <n v="144.55000000004657"/>
    <d v="1899-12-30T00:00:00"/>
    <n v="0"/>
    <x v="0"/>
    <n v="2.7777777781011537E-2"/>
    <d v="1899-12-30T00:01:40"/>
    <x v="1"/>
    <n v="55"/>
    <n v="7.5"/>
  </r>
  <r>
    <n v="264169137"/>
    <s v="MAERSK GENOA"/>
    <s v="Chittagong"/>
    <x v="1"/>
    <d v="2026-02-17T19:05:00"/>
    <d v="2026-02-17T20:00:00"/>
    <s v="MAERSK"/>
    <s v="APM"/>
    <s v="MRSU8771274"/>
    <s v="40HC"/>
    <x v="0"/>
    <x v="1"/>
    <d v="2026-02-20T16:00:00"/>
    <d v="2026-02-24T08:00:00"/>
    <m/>
    <x v="0"/>
    <m/>
    <x v="0"/>
    <x v="690"/>
    <d v="2026-02-23T20:30:00"/>
    <d v="2026-02-23T20:45:00"/>
    <d v="2026-02-23T21:00:00"/>
    <x v="8"/>
    <x v="1"/>
    <x v="1"/>
    <x v="0"/>
    <d v="2026-02-23T19:46:00"/>
    <x v="2"/>
    <n v="0"/>
    <x v="0"/>
    <d v="2026-02-20T16:00:00"/>
    <n v="144.68333333329065"/>
    <d v="1900-01-01T20:55:00"/>
    <n v="68.916666666569654"/>
    <s v="NO"/>
    <s v="NO"/>
    <x v="1"/>
    <d v="1900-01-02T16:00:00"/>
    <n v="88.000000000116415"/>
    <d v="1900-01-02T03:46:00"/>
    <x v="0"/>
    <s v="NO"/>
    <d v="1900-01-05T12:55:00"/>
    <n v="156.91666666668607"/>
    <d v="1899-12-30T00:00:00"/>
    <n v="0"/>
    <x v="0"/>
    <x v="0"/>
    <d v="1900-01-05T00:41:00"/>
    <n v="144.68333333329065"/>
    <d v="1899-12-30T00:00:00"/>
    <n v="0"/>
    <x v="0"/>
    <n v="1.0416666664241347E-2"/>
    <d v="1899-12-30T00:00:37"/>
    <x v="1"/>
    <n v="55"/>
    <n v="7.5"/>
  </r>
  <r>
    <n v="264208661"/>
    <s v="MAERSK GENOA"/>
    <s v="Chittagong"/>
    <x v="1"/>
    <d v="2026-02-17T19:05:00"/>
    <d v="2026-02-17T20:00:00"/>
    <s v="MAERSK"/>
    <s v="APM"/>
    <s v="MRSU4862798"/>
    <s v="40HC"/>
    <x v="0"/>
    <x v="1"/>
    <d v="2026-02-20T16:00:00"/>
    <d v="2026-02-24T09:00:00"/>
    <m/>
    <x v="0"/>
    <s v="TRANSPORTISTA (LM)"/>
    <x v="0"/>
    <x v="693"/>
    <d v="2026-02-24T10:45:00"/>
    <d v="2026-02-24T10:51:00"/>
    <d v="2026-02-24T11:30:00"/>
    <x v="8"/>
    <x v="1"/>
    <x v="1"/>
    <x v="0"/>
    <d v="2026-02-24T09:54:00"/>
    <x v="6"/>
    <n v="0"/>
    <x v="0"/>
    <d v="2026-02-20T16:00:00"/>
    <n v="158.81666666659294"/>
    <d v="1900-01-01T20:55:00"/>
    <n v="68.916666666569654"/>
    <s v="NO"/>
    <s v="NO"/>
    <x v="1"/>
    <d v="1900-01-02T17:00:00"/>
    <n v="89.000000000058208"/>
    <d v="1900-01-02T17:54:00"/>
    <x v="0"/>
    <s v="NO"/>
    <d v="1900-01-05T13:55:00"/>
    <n v="157.91666666662786"/>
    <d v="1899-12-30T00:54:00"/>
    <n v="0.8999999999650754"/>
    <x v="1"/>
    <x v="0"/>
    <d v="1900-01-05T14:49:00"/>
    <n v="158.81666666659294"/>
    <d v="1899-12-30T00:00:00"/>
    <n v="0"/>
    <x v="0"/>
    <n v="2.7083333334303461E-2"/>
    <d v="1899-12-30T00:01:38"/>
    <x v="1"/>
    <n v="55"/>
    <n v="7.5"/>
  </r>
  <r>
    <n v="264169177"/>
    <s v="MAERSK GENOA"/>
    <s v="Chittagong"/>
    <x v="1"/>
    <d v="2026-02-17T19:05:00"/>
    <d v="2026-02-17T20:00:00"/>
    <s v="MAERSK"/>
    <s v="APM"/>
    <s v="SUDU8824398"/>
    <s v="40HC"/>
    <x v="0"/>
    <x v="1"/>
    <d v="2026-02-20T16:00:00"/>
    <d v="2026-02-24T10:00:00"/>
    <m/>
    <x v="0"/>
    <s v="OTRO(Tráfico)"/>
    <x v="0"/>
    <x v="694"/>
    <d v="2026-02-24T12:45:00"/>
    <d v="2026-02-24T11:48:00"/>
    <d v="2026-02-24T13:30:00"/>
    <x v="8"/>
    <x v="1"/>
    <x v="1"/>
    <x v="0"/>
    <d v="2026-02-24T10:40:00"/>
    <x v="6"/>
    <n v="0"/>
    <x v="0"/>
    <d v="2026-02-20T16:00:00"/>
    <n v="159.58333333331393"/>
    <d v="1900-01-01T20:55:00"/>
    <n v="68.916666666569654"/>
    <s v="NO"/>
    <s v="NO"/>
    <x v="1"/>
    <d v="1900-01-02T18:00:00"/>
    <n v="90"/>
    <d v="1900-01-02T18:40:00"/>
    <x v="0"/>
    <s v="NO"/>
    <d v="1900-01-05T14:55:00"/>
    <n v="158.91666666656965"/>
    <d v="1899-12-30T00:40:00"/>
    <n v="0.66666666674427688"/>
    <x v="1"/>
    <x v="0"/>
    <d v="1900-01-05T15:35:00"/>
    <n v="159.58333333331393"/>
    <d v="1899-12-30T00:00:00"/>
    <n v="0"/>
    <x v="0"/>
    <n v="7.0833333331393078E-2"/>
    <d v="1899-12-30T00:04:15"/>
    <x v="1"/>
    <n v="55"/>
    <n v="7.5"/>
  </r>
  <r>
    <n v="264183108"/>
    <s v="MAERSK GENOA"/>
    <s v="Chittagong"/>
    <x v="1"/>
    <d v="2026-02-17T19:05:00"/>
    <d v="2026-02-17T20:00:00"/>
    <s v="MAERSK"/>
    <s v="APM"/>
    <s v="GCXU6328860"/>
    <s v="40HC"/>
    <x v="0"/>
    <x v="1"/>
    <d v="2026-02-20T16:00:00"/>
    <d v="2026-02-24T10:00:00"/>
    <m/>
    <x v="0"/>
    <s v="TRANSPORTISTA (LM)"/>
    <x v="0"/>
    <x v="694"/>
    <d v="2026-02-24T14:45:00"/>
    <d v="2026-02-24T11:48:00"/>
    <d v="2026-02-24T15:20:00"/>
    <x v="8"/>
    <x v="1"/>
    <x v="1"/>
    <x v="0"/>
    <d v="2026-02-24T10:40:00"/>
    <x v="6"/>
    <n v="0"/>
    <x v="0"/>
    <d v="2026-02-20T16:00:00"/>
    <n v="159.58333333331393"/>
    <d v="1900-01-01T20:55:00"/>
    <n v="68.916666666569654"/>
    <s v="NO"/>
    <s v="NO"/>
    <x v="1"/>
    <d v="1900-01-02T18:00:00"/>
    <n v="90"/>
    <d v="1900-01-02T18:40:00"/>
    <x v="0"/>
    <s v="NO"/>
    <d v="1900-01-05T14:55:00"/>
    <n v="158.91666666656965"/>
    <d v="1899-12-30T00:40:00"/>
    <n v="0.66666666674427688"/>
    <x v="1"/>
    <x v="0"/>
    <d v="1900-01-05T15:35:00"/>
    <n v="159.58333333331393"/>
    <d v="1899-12-30T00:00:00"/>
    <n v="0"/>
    <x v="0"/>
    <n v="0.14722222222189885"/>
    <d v="1899-12-30T00:08:50"/>
    <x v="1"/>
    <n v="55"/>
    <n v="7.5"/>
  </r>
  <r>
    <n v="263380735"/>
    <s v="BERLIN MAERSK"/>
    <s v="Qingdao"/>
    <x v="1"/>
    <d v="2026-02-18T13:40:00"/>
    <d v="2026-02-18T20:00:00"/>
    <s v="MAERSK"/>
    <s v="APM"/>
    <s v="SUDU8659056"/>
    <s v="40HC"/>
    <x v="0"/>
    <x v="1"/>
    <d v="2026-02-20T16:00:00"/>
    <d v="2026-02-24T11:00:00"/>
    <m/>
    <x v="0"/>
    <s v="SUBIDA TREN/DUO/PLAT"/>
    <x v="0"/>
    <x v="695"/>
    <d v="2026-02-24T20:30:00"/>
    <d v="2026-02-24T16:52:00"/>
    <d v="2026-02-24T21:30:00"/>
    <x v="8"/>
    <x v="1"/>
    <x v="1"/>
    <x v="0"/>
    <d v="2026-02-24T15:26:00"/>
    <x v="6"/>
    <n v="0"/>
    <x v="0"/>
    <d v="2026-02-20T16:00:00"/>
    <n v="145.76666666666279"/>
    <d v="1900-01-01T02:20:00"/>
    <n v="50.333333333255723"/>
    <s v="NO"/>
    <s v="NO"/>
    <x v="1"/>
    <d v="1900-01-02T19:00:00"/>
    <n v="91.000000000116415"/>
    <d v="1900-01-02T23:26:00"/>
    <x v="0"/>
    <s v="NO"/>
    <d v="1900-01-04T21:20:00"/>
    <n v="141.33333333337214"/>
    <d v="1899-12-30T04:26:00"/>
    <n v="4.4333333332906477"/>
    <x v="1"/>
    <x v="1"/>
    <d v="1900-01-05T01:46:00"/>
    <n v="145.76666666666279"/>
    <d v="1899-12-30T00:00:00"/>
    <n v="0"/>
    <x v="0"/>
    <n v="0.19305555555911269"/>
    <d v="1899-12-30T00:11:35"/>
    <x v="1"/>
    <n v="55"/>
    <n v="7.5"/>
  </r>
  <r>
    <n v="262296189"/>
    <s v="BERLIN MAERSK"/>
    <s v="Shanghai"/>
    <x v="1"/>
    <d v="2026-02-18T13:40:00"/>
    <d v="2026-02-18T20:00:00"/>
    <s v="MAERSK"/>
    <s v="APM"/>
    <s v="FFAU5323518"/>
    <s v="40HC"/>
    <x v="0"/>
    <x v="1"/>
    <d v="2026-02-20T16:00:00"/>
    <d v="2026-02-24T12:00:00"/>
    <m/>
    <x v="0"/>
    <s v="SUBIDA TREN/DUO/PLAT"/>
    <x v="0"/>
    <x v="696"/>
    <d v="2026-02-24T18:00:00"/>
    <d v="2026-02-24T16:57:00"/>
    <d v="2026-02-24T18:45:00"/>
    <x v="8"/>
    <x v="1"/>
    <x v="1"/>
    <x v="0"/>
    <d v="2026-02-24T16:05:00"/>
    <x v="6"/>
    <n v="0"/>
    <x v="0"/>
    <d v="2026-02-20T16:00:00"/>
    <n v="146.41666666668607"/>
    <d v="1900-01-01T02:20:00"/>
    <n v="50.333333333255723"/>
    <s v="NO"/>
    <s v="NO"/>
    <x v="1"/>
    <d v="1900-01-02T20:00:00"/>
    <n v="92.000000000058208"/>
    <d v="1900-01-03T00:05:00"/>
    <x v="0"/>
    <s v="NO"/>
    <d v="1900-01-04T22:20:00"/>
    <n v="142.33333333331393"/>
    <d v="1899-12-30T04:05:00"/>
    <n v="4.0833333333721384"/>
    <x v="1"/>
    <x v="1"/>
    <d v="1900-01-05T02:25:00"/>
    <n v="146.41666666668607"/>
    <d v="1899-12-30T00:00:00"/>
    <n v="0"/>
    <x v="0"/>
    <n v="7.4999999997089617E-2"/>
    <d v="1899-12-30T00:04:30"/>
    <x v="1"/>
    <n v="55"/>
    <n v="7.5"/>
  </r>
  <r>
    <n v="264183108"/>
    <s v="MAERSK GENOA"/>
    <s v="Chittagong"/>
    <x v="1"/>
    <d v="2026-02-17T19:05:00"/>
    <d v="2026-02-17T20:00:00"/>
    <s v="MAERSK"/>
    <s v="APM"/>
    <s v="TCKU6994632"/>
    <s v="40HC"/>
    <x v="0"/>
    <x v="1"/>
    <d v="2026-02-20T16:00:00"/>
    <d v="2026-02-24T12:00:00"/>
    <m/>
    <x v="0"/>
    <m/>
    <x v="0"/>
    <x v="697"/>
    <d v="2026-02-24T11:45:00"/>
    <d v="2026-02-24T11:09:00"/>
    <d v="2026-02-24T12:30:00"/>
    <x v="8"/>
    <x v="1"/>
    <x v="1"/>
    <x v="0"/>
    <d v="2026-02-24T10:20:00"/>
    <x v="6"/>
    <n v="0"/>
    <x v="0"/>
    <d v="2026-02-20T16:00:00"/>
    <n v="159.24999999994179"/>
    <d v="1900-01-01T20:55:00"/>
    <n v="68.916666666569654"/>
    <s v="NO"/>
    <s v="NO"/>
    <x v="1"/>
    <d v="1900-01-02T20:00:00"/>
    <n v="92.000000000058208"/>
    <d v="1900-01-02T18:20:00"/>
    <x v="0"/>
    <s v="NO"/>
    <d v="1900-01-05T16:55:00"/>
    <n v="160.91666666662786"/>
    <d v="1899-12-30T00:00:00"/>
    <n v="0"/>
    <x v="0"/>
    <x v="0"/>
    <d v="1900-01-05T15:15:00"/>
    <n v="159.24999999994179"/>
    <d v="1899-12-30T00:00:00"/>
    <n v="0"/>
    <x v="0"/>
    <n v="5.6250000001455192E-2"/>
    <d v="1899-12-30T00:03:23"/>
    <x v="1"/>
    <n v="55"/>
    <n v="7.5"/>
  </r>
  <r>
    <n v="263203546"/>
    <s v="MAERSK GENOA"/>
    <s v="Chittagong"/>
    <x v="1"/>
    <d v="2026-02-17T19:05:00"/>
    <d v="2026-02-17T20:00:00"/>
    <s v="MAERSK"/>
    <s v="APM"/>
    <s v="MRSU8741048"/>
    <s v="40HC"/>
    <x v="0"/>
    <x v="1"/>
    <d v="2026-02-20T16:00:00"/>
    <d v="2026-02-24T14:00:00"/>
    <m/>
    <x v="0"/>
    <m/>
    <x v="0"/>
    <x v="698"/>
    <d v="2026-02-24T15:10:00"/>
    <d v="2026-02-24T14:55:00"/>
    <d v="2026-02-24T15:35:00"/>
    <x v="8"/>
    <x v="1"/>
    <x v="1"/>
    <x v="0"/>
    <d v="2026-02-24T14:20:00"/>
    <x v="6"/>
    <n v="0"/>
    <x v="0"/>
    <d v="2026-02-20T16:00:00"/>
    <n v="163.24999999988358"/>
    <d v="1900-01-01T20:55:00"/>
    <n v="68.916666666569654"/>
    <s v="NO"/>
    <s v="NO"/>
    <x v="1"/>
    <d v="1900-01-02T22:00:00"/>
    <n v="94.000000000116415"/>
    <d v="1900-01-02T22:20:00"/>
    <x v="0"/>
    <s v="NO"/>
    <d v="1900-01-05T18:55:00"/>
    <n v="162.91666666668607"/>
    <d v="1899-12-30T00:20:00"/>
    <n v="0.33333333319751546"/>
    <x v="0"/>
    <x v="0"/>
    <d v="1900-01-05T19:15:00"/>
    <n v="163.24999999988358"/>
    <d v="1899-12-30T00:00:00"/>
    <n v="0"/>
    <x v="0"/>
    <n v="2.7777777773735579E-2"/>
    <d v="1899-12-30T00:01:40"/>
    <x v="1"/>
    <n v="55"/>
    <n v="7.5"/>
  </r>
  <r>
    <n v="264208661"/>
    <s v="MAERSK GENOA"/>
    <s v="Chittagong"/>
    <x v="1"/>
    <d v="2026-02-17T19:05:00"/>
    <d v="2026-02-17T20:00:00"/>
    <s v="MAERSK"/>
    <s v="APM"/>
    <s v="MRSU8483220"/>
    <s v="40HC"/>
    <x v="0"/>
    <x v="1"/>
    <d v="2026-02-20T16:00:00"/>
    <d v="2026-02-24T14:00:00"/>
    <m/>
    <x v="0"/>
    <s v="TRANSPORTISTA (LM)"/>
    <x v="0"/>
    <x v="699"/>
    <d v="2026-02-24T15:30:00"/>
    <d v="2026-02-24T14:59:00"/>
    <d v="2026-02-24T16:15:00"/>
    <x v="8"/>
    <x v="1"/>
    <x v="1"/>
    <x v="0"/>
    <d v="2026-02-24T14:33:00"/>
    <x v="6"/>
    <n v="0"/>
    <x v="0"/>
    <d v="2026-02-20T16:00:00"/>
    <n v="163.46666666655801"/>
    <d v="1900-01-01T20:55:00"/>
    <n v="68.916666666569654"/>
    <s v="NO"/>
    <s v="NO"/>
    <x v="1"/>
    <d v="1900-01-02T22:00:00"/>
    <n v="94.000000000116415"/>
    <d v="1900-01-02T22:33:00"/>
    <x v="0"/>
    <s v="NO"/>
    <d v="1900-01-05T18:55:00"/>
    <n v="162.91666666668607"/>
    <d v="1899-12-30T00:33:00"/>
    <n v="0.54999999987194315"/>
    <x v="1"/>
    <x v="0"/>
    <d v="1900-01-05T19:28:00"/>
    <n v="163.46666666655801"/>
    <d v="1899-12-30T00:00:00"/>
    <n v="0"/>
    <x v="0"/>
    <n v="5.2777777782466728E-2"/>
    <d v="1899-12-30T00:03:10"/>
    <x v="1"/>
    <n v="55"/>
    <n v="7.5"/>
  </r>
  <r>
    <n v="264168967"/>
    <s v="MAERSK GENOA"/>
    <s v="Chittagong"/>
    <x v="1"/>
    <d v="2026-02-17T19:05:00"/>
    <d v="2026-02-17T20:00:00"/>
    <s v="MAERSK"/>
    <s v="APM"/>
    <s v="GCXU5527379"/>
    <s v="40HC"/>
    <x v="0"/>
    <x v="1"/>
    <d v="2026-02-20T16:00:00"/>
    <d v="2026-02-24T16:00:00"/>
    <m/>
    <x v="0"/>
    <m/>
    <x v="0"/>
    <x v="700"/>
    <d v="2026-02-24T17:40:00"/>
    <d v="2026-02-24T16:55:00"/>
    <d v="2026-02-24T18:20:00"/>
    <x v="8"/>
    <x v="1"/>
    <x v="1"/>
    <x v="0"/>
    <d v="2026-02-24T16:01:00"/>
    <x v="6"/>
    <n v="0"/>
    <x v="0"/>
    <d v="2026-02-20T16:00:00"/>
    <n v="164.93333333329065"/>
    <d v="1900-01-01T20:55:00"/>
    <n v="68.916666666569654"/>
    <s v="NO"/>
    <s v="NO"/>
    <x v="1"/>
    <d v="1900-01-03T00:00:00"/>
    <n v="96"/>
    <d v="1900-01-03T00:01:00"/>
    <x v="0"/>
    <s v="NO"/>
    <d v="1900-01-05T20:55:00"/>
    <n v="164.91666666656965"/>
    <d v="1899-12-30T00:01:00"/>
    <n v="1.6666666720993817E-2"/>
    <x v="0"/>
    <x v="0"/>
    <d v="1900-01-05T20:56:00"/>
    <n v="164.93333333329065"/>
    <d v="1899-12-30T00:00:00"/>
    <n v="0"/>
    <x v="0"/>
    <n v="5.9027777781011537E-2"/>
    <d v="1899-12-30T00:03:33"/>
    <x v="1"/>
    <n v="55"/>
    <n v="7.5"/>
  </r>
  <r>
    <n v="264168967"/>
    <s v="MAERSK GENOA"/>
    <s v="Chittagong"/>
    <x v="1"/>
    <d v="2026-02-17T19:05:00"/>
    <d v="2026-02-17T20:00:00"/>
    <s v="MAERSK"/>
    <s v="APM"/>
    <s v="MRSU4122662"/>
    <s v="40HC"/>
    <x v="0"/>
    <x v="1"/>
    <d v="2026-02-20T16:00:00"/>
    <d v="2026-02-24T16:00:00"/>
    <m/>
    <x v="0"/>
    <s v="TRANSPORTISTA (LM)"/>
    <x v="0"/>
    <x v="701"/>
    <d v="2026-02-24T18:10:00"/>
    <d v="2026-02-24T18:24:00"/>
    <d v="2026-02-24T18:35:00"/>
    <x v="8"/>
    <x v="1"/>
    <x v="1"/>
    <x v="0"/>
    <d v="2026-02-24T16:38:00"/>
    <x v="6"/>
    <n v="0"/>
    <x v="0"/>
    <d v="2026-02-20T16:00:00"/>
    <n v="165.55000000004657"/>
    <d v="1900-01-01T20:55:00"/>
    <n v="68.916666666569654"/>
    <s v="NO"/>
    <s v="NO"/>
    <x v="1"/>
    <d v="1900-01-03T00:00:00"/>
    <n v="96"/>
    <d v="1900-01-03T00:38:00"/>
    <x v="0"/>
    <s v="NO"/>
    <d v="1900-01-05T20:55:00"/>
    <n v="164.91666666656965"/>
    <d v="1899-12-30T00:38:00"/>
    <n v="0.63333333347691223"/>
    <x v="1"/>
    <x v="0"/>
    <d v="1900-01-05T21:33:00"/>
    <n v="165.55000000004657"/>
    <d v="1899-12-30T00:00:00"/>
    <n v="0"/>
    <x v="0"/>
    <n v="7.6388888846850023E-3"/>
    <d v="1899-12-30T00:00:27"/>
    <x v="1"/>
    <n v="55"/>
    <n v="7.5"/>
  </r>
  <r>
    <n v="264208056"/>
    <s v="MAERSK GENOA"/>
    <s v="Chittagong"/>
    <x v="1"/>
    <d v="2026-02-17T19:05:00"/>
    <d v="2026-02-17T20:00:00"/>
    <s v="MAERSK"/>
    <s v="APM"/>
    <s v="MRSU3699496"/>
    <s v="40HC"/>
    <x v="0"/>
    <x v="1"/>
    <d v="2026-02-20T16:00:00"/>
    <d v="2026-02-24T17:00:00"/>
    <m/>
    <x v="0"/>
    <m/>
    <x v="0"/>
    <x v="702"/>
    <d v="2026-02-24T19:00:00"/>
    <d v="2026-02-24T18:24:00"/>
    <d v="2026-02-24T19:45:00"/>
    <x v="8"/>
    <x v="1"/>
    <x v="1"/>
    <x v="0"/>
    <d v="2026-02-24T16:42:00"/>
    <x v="6"/>
    <n v="0"/>
    <x v="0"/>
    <d v="2026-02-20T16:00:00"/>
    <n v="165.6166666665813"/>
    <d v="1900-01-01T20:55:00"/>
    <n v="68.916666666569654"/>
    <s v="NO"/>
    <s v="NO"/>
    <x v="1"/>
    <d v="1900-01-03T01:00:00"/>
    <n v="97.000000000116415"/>
    <d v="1900-01-03T00:42:00"/>
    <x v="0"/>
    <s v="NO"/>
    <d v="1900-01-05T21:55:00"/>
    <n v="165.91666666668607"/>
    <d v="1899-12-30T00:00:00"/>
    <n v="0"/>
    <x v="0"/>
    <x v="0"/>
    <d v="1900-01-05T21:37:00"/>
    <n v="165.6166666665813"/>
    <d v="1899-12-30T00:00:00"/>
    <n v="0"/>
    <x v="0"/>
    <n v="5.6249999994179234E-2"/>
    <d v="1899-12-30T00:03:22"/>
    <x v="1"/>
    <n v="55"/>
    <n v="7.5"/>
  </r>
  <r>
    <n v="264169042"/>
    <s v="MAERSK GENOA"/>
    <s v="Chittagong"/>
    <x v="1"/>
    <d v="2026-02-17T19:05:00"/>
    <d v="2026-02-17T20:00:00"/>
    <s v="MAERSK"/>
    <s v="APM"/>
    <s v="HASU4663986"/>
    <s v="40HC"/>
    <x v="0"/>
    <x v="1"/>
    <d v="2026-02-20T16:00:00"/>
    <d v="2026-02-24T18:00:00"/>
    <m/>
    <x v="0"/>
    <m/>
    <x v="0"/>
    <x v="703"/>
    <d v="2026-02-24T17:01:00"/>
    <d v="2026-02-24T17:51:00"/>
    <d v="2026-02-24T17:40:00"/>
    <x v="8"/>
    <x v="1"/>
    <x v="1"/>
    <x v="0"/>
    <d v="2026-02-24T16:46:00"/>
    <x v="6"/>
    <n v="0"/>
    <x v="0"/>
    <d v="2026-02-20T16:00:00"/>
    <n v="165.68333333329065"/>
    <d v="1900-01-01T20:55:00"/>
    <n v="68.916666666569654"/>
    <s v="NO"/>
    <s v="NO"/>
    <x v="1"/>
    <d v="1900-01-03T02:00:00"/>
    <n v="98.000000000058208"/>
    <d v="1900-01-03T00:46:00"/>
    <x v="0"/>
    <s v="NO"/>
    <d v="1900-01-05T22:55:00"/>
    <n v="166.91666666662786"/>
    <d v="1899-12-30T00:00:00"/>
    <n v="0"/>
    <x v="0"/>
    <x v="0"/>
    <d v="1900-01-05T21:41:00"/>
    <n v="165.68333333329065"/>
    <d v="1899-12-30T00:00:00"/>
    <n v="0"/>
    <x v="0"/>
    <n v="-7.6388888919609599E-3"/>
    <n v="-3.1828703716503998E-4"/>
    <x v="2"/>
    <n v="55"/>
    <n v="7.5"/>
  </r>
  <r>
    <n v="264169457"/>
    <s v="MAERSK GENOA"/>
    <s v="Chittagong"/>
    <x v="1"/>
    <d v="2026-02-17T19:05:00"/>
    <d v="2026-02-17T20:00:00"/>
    <s v="MAERSK"/>
    <s v="APM"/>
    <s v="MSKU1470940"/>
    <s v="40HC"/>
    <x v="0"/>
    <x v="1"/>
    <d v="2026-02-20T16:00:00"/>
    <d v="2026-02-24T18:00:00"/>
    <m/>
    <x v="0"/>
    <s v="OTRO(Tráfico)"/>
    <x v="0"/>
    <x v="704"/>
    <d v="2026-02-24T19:45:00"/>
    <d v="2026-02-24T19:32:00"/>
    <d v="2026-02-24T20:15:00"/>
    <x v="8"/>
    <x v="1"/>
    <x v="1"/>
    <x v="0"/>
    <d v="2026-02-24T18:39:00"/>
    <x v="6"/>
    <n v="0"/>
    <x v="0"/>
    <d v="2026-02-20T16:00:00"/>
    <n v="167.56666666665114"/>
    <d v="1900-01-01T20:55:00"/>
    <n v="68.916666666569654"/>
    <s v="NO"/>
    <s v="NO"/>
    <x v="1"/>
    <d v="1900-01-03T02:00:00"/>
    <n v="98.000000000058208"/>
    <d v="1900-01-03T02:39:00"/>
    <x v="0"/>
    <s v="NO"/>
    <d v="1900-01-05T22:55:00"/>
    <n v="166.91666666662786"/>
    <d v="1899-12-30T00:39:00"/>
    <n v="0.65000000002328306"/>
    <x v="1"/>
    <x v="0"/>
    <d v="1900-01-05T23:34:00"/>
    <n v="167.56666666665114"/>
    <d v="1899-12-30T00:00:00"/>
    <n v="0"/>
    <x v="0"/>
    <n v="2.9861111113859806E-2"/>
    <d v="1899-12-30T00:01:48"/>
    <x v="1"/>
    <n v="55"/>
    <n v="7.5"/>
  </r>
  <r>
    <n v="264169177"/>
    <s v="MAERSK GENOA"/>
    <s v="Chittagong"/>
    <x v="1"/>
    <d v="2026-02-17T19:05:00"/>
    <d v="2026-02-17T20:00:00"/>
    <s v="MAERSK"/>
    <s v="APM"/>
    <s v="MRKU6402649"/>
    <s v="40HC"/>
    <x v="0"/>
    <x v="1"/>
    <d v="2026-02-20T16:00:00"/>
    <d v="2026-02-24T19:00:00"/>
    <m/>
    <x v="0"/>
    <m/>
    <x v="0"/>
    <x v="705"/>
    <d v="2026-02-24T20:20:00"/>
    <d v="2026-02-24T20:01:00"/>
    <d v="2026-02-24T20:45:00"/>
    <x v="8"/>
    <x v="1"/>
    <x v="1"/>
    <x v="0"/>
    <d v="2026-02-24T19:22:00"/>
    <x v="6"/>
    <n v="0"/>
    <x v="0"/>
    <d v="2026-02-20T16:00:00"/>
    <n v="168.28333333320916"/>
    <d v="1900-01-01T20:55:00"/>
    <n v="68.916666666569654"/>
    <s v="NO"/>
    <s v="NO"/>
    <x v="1"/>
    <d v="1900-01-03T03:00:00"/>
    <n v="99"/>
    <d v="1900-01-03T03:22:00"/>
    <x v="0"/>
    <s v="NO"/>
    <d v="1900-01-05T23:55:00"/>
    <n v="167.91666666656965"/>
    <d v="1899-12-30T00:22:00"/>
    <n v="0.36666666663950309"/>
    <x v="0"/>
    <x v="0"/>
    <d v="1900-01-06T00:17:00"/>
    <n v="168.28333333320916"/>
    <d v="1899-12-30T00:00:00"/>
    <n v="0"/>
    <x v="0"/>
    <n v="3.0555555560567882E-2"/>
    <d v="1899-12-30T00:01:50"/>
    <x v="1"/>
    <n v="55"/>
    <n v="7.5"/>
  </r>
  <r>
    <n v="264209619"/>
    <s v="MAERSK GENOA"/>
    <s v="Chittagong"/>
    <x v="1"/>
    <d v="2026-02-17T19:05:00"/>
    <d v="2026-02-17T20:00:00"/>
    <s v="MAERSK"/>
    <s v="APM"/>
    <s v="TRHU4010351"/>
    <s v="40HC"/>
    <x v="0"/>
    <x v="1"/>
    <d v="2026-02-20T16:00:00"/>
    <d v="2026-02-24T20:00:00"/>
    <m/>
    <x v="0"/>
    <m/>
    <x v="0"/>
    <x v="706"/>
    <d v="2026-02-24T20:30:00"/>
    <d v="2026-02-24T20:17:00"/>
    <d v="2026-02-24T20:55:00"/>
    <x v="8"/>
    <x v="1"/>
    <x v="1"/>
    <x v="0"/>
    <d v="2026-02-24T19:47:00"/>
    <x v="6"/>
    <n v="0"/>
    <x v="0"/>
    <d v="2026-02-20T16:00:00"/>
    <n v="168.70000000001164"/>
    <d v="1900-01-01T20:55:00"/>
    <n v="68.916666666569654"/>
    <s v="NO"/>
    <s v="NO"/>
    <x v="1"/>
    <d v="1900-01-03T04:00:00"/>
    <n v="100.00000000011642"/>
    <d v="1900-01-03T03:47:00"/>
    <x v="0"/>
    <s v="NO"/>
    <d v="1900-01-06T00:55:00"/>
    <n v="168.91666666668607"/>
    <d v="1899-12-30T00:00:00"/>
    <n v="0"/>
    <x v="0"/>
    <x v="0"/>
    <d v="1900-01-06T00:42:00"/>
    <n v="168.70000000001164"/>
    <d v="1899-12-30T00:00:00"/>
    <n v="0"/>
    <x v="0"/>
    <n v="2.6388888894871343E-2"/>
    <d v="1899-12-30T00:01:35"/>
    <x v="1"/>
    <n v="55"/>
    <n v="7.5"/>
  </r>
  <r>
    <n v="264209619"/>
    <s v="MAERSK GENOA"/>
    <s v="Chittagong"/>
    <x v="1"/>
    <d v="2026-02-17T19:05:00"/>
    <d v="2026-02-17T20:00:00"/>
    <s v="MAERSK"/>
    <s v="APM"/>
    <s v="UETU8368393"/>
    <s v="40HC"/>
    <x v="0"/>
    <x v="1"/>
    <d v="2026-02-20T16:00:00"/>
    <d v="2026-02-24T20:00:00"/>
    <m/>
    <x v="0"/>
    <m/>
    <x v="0"/>
    <x v="707"/>
    <d v="2026-02-24T20:50:00"/>
    <d v="2026-02-24T20:17:00"/>
    <d v="2026-02-24T21:20:00"/>
    <x v="8"/>
    <x v="1"/>
    <x v="1"/>
    <x v="0"/>
    <d v="2026-02-24T19:08:00"/>
    <x v="6"/>
    <n v="0"/>
    <x v="0"/>
    <d v="2026-02-20T16:00:00"/>
    <n v="168.04999999998836"/>
    <d v="1900-01-01T20:55:00"/>
    <n v="68.916666666569654"/>
    <s v="NO"/>
    <s v="NO"/>
    <x v="1"/>
    <d v="1900-01-03T04:00:00"/>
    <n v="100.00000000011642"/>
    <d v="1900-01-03T03:08:00"/>
    <x v="0"/>
    <s v="NO"/>
    <d v="1900-01-06T00:55:00"/>
    <n v="168.91666666668607"/>
    <d v="1899-12-30T00:00:00"/>
    <n v="0"/>
    <x v="0"/>
    <x v="0"/>
    <d v="1900-01-06T00:03:00"/>
    <n v="168.04999999998836"/>
    <d v="1899-12-30T00:00:00"/>
    <n v="0"/>
    <x v="0"/>
    <n v="4.3750000004365575E-2"/>
    <d v="1899-12-30T00:02:38"/>
    <x v="1"/>
    <n v="55"/>
    <n v="7.5"/>
  </r>
  <r>
    <n v="264169248"/>
    <s v="MAERSK GENOA"/>
    <s v="Chittagong"/>
    <x v="1"/>
    <d v="2026-02-17T19:05:00"/>
    <d v="2026-02-17T20:00:00"/>
    <s v="MAERSK"/>
    <s v="APM"/>
    <s v="MRKU4843959"/>
    <s v="40HC"/>
    <x v="0"/>
    <x v="1"/>
    <d v="2026-02-20T16:00:00"/>
    <d v="2026-02-25T08:00:00"/>
    <m/>
    <x v="0"/>
    <m/>
    <x v="0"/>
    <x v="708"/>
    <d v="2026-02-25T07:55:00"/>
    <d v="2026-02-25T08:10:00"/>
    <d v="2026-02-25T08:25:00"/>
    <x v="8"/>
    <x v="1"/>
    <x v="1"/>
    <x v="0"/>
    <d v="2026-02-25T07:28:00"/>
    <x v="4"/>
    <n v="0"/>
    <x v="0"/>
    <d v="2026-02-20T16:00:00"/>
    <n v="180.3833333333605"/>
    <d v="1900-01-01T20:55:00"/>
    <n v="68.916666666569654"/>
    <s v="NO"/>
    <s v="NO"/>
    <x v="1"/>
    <d v="1900-01-03T16:00:00"/>
    <n v="112.00000000011642"/>
    <d v="1900-01-03T15:28:00"/>
    <x v="0"/>
    <s v="NO"/>
    <d v="1900-01-06T12:55:00"/>
    <n v="180.91666666668607"/>
    <d v="1899-12-30T00:00:00"/>
    <n v="0"/>
    <x v="0"/>
    <x v="0"/>
    <d v="1900-01-06T12:23:00"/>
    <n v="180.3833333333605"/>
    <d v="1899-12-30T00:00:00"/>
    <n v="0"/>
    <x v="0"/>
    <n v="1.0416666664241347E-2"/>
    <d v="1899-12-30T00:00:37"/>
    <x v="1"/>
    <n v="55"/>
    <n v="7.5"/>
  </r>
  <r>
    <n v="264169457"/>
    <s v="MAERSK GENOA"/>
    <s v="Chittagong"/>
    <x v="1"/>
    <d v="2026-02-17T19:05:00"/>
    <d v="2026-02-17T20:00:00"/>
    <s v="MAERSK"/>
    <s v="APM"/>
    <s v="MRKU2080523"/>
    <s v="40HC"/>
    <x v="0"/>
    <x v="1"/>
    <d v="2026-02-20T16:00:00"/>
    <d v="2026-02-25T08:00:00"/>
    <m/>
    <x v="0"/>
    <m/>
    <x v="0"/>
    <x v="709"/>
    <d v="2026-02-25T08:35:00"/>
    <d v="2026-02-25T08:41:00"/>
    <d v="2026-02-25T09:10:00"/>
    <x v="8"/>
    <x v="1"/>
    <x v="1"/>
    <x v="0"/>
    <d v="2026-02-25T07:44:00"/>
    <x v="4"/>
    <n v="0"/>
    <x v="0"/>
    <d v="2026-02-20T16:00:00"/>
    <n v="180.65000000002328"/>
    <d v="1900-01-01T20:55:00"/>
    <n v="68.916666666569654"/>
    <s v="NO"/>
    <s v="NO"/>
    <x v="1"/>
    <d v="1900-01-03T16:00:00"/>
    <n v="112.00000000011642"/>
    <d v="1900-01-03T15:44:00"/>
    <x v="0"/>
    <s v="NO"/>
    <d v="1900-01-06T12:55:00"/>
    <n v="180.91666666668607"/>
    <d v="1899-12-30T00:00:00"/>
    <n v="0"/>
    <x v="0"/>
    <x v="0"/>
    <d v="1900-01-06T12:39:00"/>
    <n v="180.65000000002328"/>
    <d v="1899-12-30T00:00:00"/>
    <n v="0"/>
    <x v="0"/>
    <n v="2.0138888889050577E-2"/>
    <d v="1899-12-30T00:01:13"/>
    <x v="1"/>
    <n v="55"/>
    <n v="7.5"/>
  </r>
  <r>
    <n v="265096791"/>
    <s v="BERLIN MAERSK"/>
    <s v="Sihanoukville"/>
    <x v="1"/>
    <d v="2026-02-18T13:40:00"/>
    <d v="2026-02-18T20:00:00"/>
    <s v="MAERSK"/>
    <s v="APM"/>
    <s v="MRSU6197167"/>
    <s v="40HC"/>
    <x v="0"/>
    <x v="1"/>
    <d v="2026-02-20T16:00:00"/>
    <d v="2026-02-25T09:00:00"/>
    <m/>
    <x v="0"/>
    <s v="TRANSPORTISTA (LM)"/>
    <x v="0"/>
    <x v="710"/>
    <d v="2026-02-25T16:10:00"/>
    <d v="2026-02-25T11:24:00"/>
    <d v="2026-02-25T18:48:00"/>
    <x v="8"/>
    <x v="1"/>
    <x v="1"/>
    <x v="0"/>
    <d v="2026-02-25T10:25:00"/>
    <x v="4"/>
    <n v="0"/>
    <x v="0"/>
    <d v="2026-02-20T16:00:00"/>
    <n v="164.75000000005821"/>
    <d v="1900-01-01T02:20:00"/>
    <n v="50.333333333255723"/>
    <s v="NO"/>
    <s v="NO"/>
    <x v="1"/>
    <d v="1900-01-03T17:00:00"/>
    <n v="113.00000000005821"/>
    <d v="1900-01-03T18:25:00"/>
    <x v="0"/>
    <s v="NO"/>
    <d v="1900-01-05T19:20:00"/>
    <n v="163.33333333331393"/>
    <d v="1899-12-30T01:25:00"/>
    <n v="1.4166666667442769"/>
    <x v="1"/>
    <x v="1"/>
    <d v="1900-01-05T20:45:00"/>
    <n v="164.75000000005821"/>
    <d v="1899-12-30T00:00:00"/>
    <n v="0"/>
    <x v="0"/>
    <n v="0.30833333333430346"/>
    <d v="1899-12-30T00:18:30"/>
    <x v="1"/>
    <n v="55"/>
    <n v="7.5"/>
  </r>
  <r>
    <n v="264183545"/>
    <s v="MAERSK GENOA"/>
    <s v="Chittagong"/>
    <x v="1"/>
    <d v="2026-02-17T19:05:00"/>
    <d v="2026-02-17T20:00:00"/>
    <s v="MAERSK"/>
    <s v="APM"/>
    <s v="MRSU5985462"/>
    <s v="40HC"/>
    <x v="0"/>
    <x v="1"/>
    <d v="2026-02-20T16:00:00"/>
    <d v="2026-02-25T10:00:00"/>
    <m/>
    <x v="0"/>
    <m/>
    <x v="0"/>
    <x v="710"/>
    <d v="2026-02-25T11:35:00"/>
    <d v="2026-02-25T11:24:00"/>
    <d v="2026-02-25T12:10:00"/>
    <x v="8"/>
    <x v="1"/>
    <x v="1"/>
    <x v="0"/>
    <d v="2026-02-25T10:25:00"/>
    <x v="4"/>
    <n v="0"/>
    <x v="0"/>
    <d v="2026-02-20T16:00:00"/>
    <n v="183.33333333337214"/>
    <d v="1900-01-01T20:55:00"/>
    <n v="68.916666666569654"/>
    <s v="NO"/>
    <s v="NO"/>
    <x v="1"/>
    <d v="1900-01-03T18:00:00"/>
    <n v="114"/>
    <d v="1900-01-03T18:25:00"/>
    <x v="0"/>
    <s v="NO"/>
    <d v="1900-01-06T14:55:00"/>
    <n v="182.91666666656965"/>
    <d v="1899-12-30T00:25:00"/>
    <n v="0.41666666680248454"/>
    <x v="0"/>
    <x v="0"/>
    <d v="1900-01-06T15:20:00"/>
    <n v="183.33333333337214"/>
    <d v="1899-12-30T00:00:00"/>
    <n v="0"/>
    <x v="0"/>
    <n v="3.1944444446708076E-2"/>
    <d v="1899-12-30T00:01:55"/>
    <x v="1"/>
    <n v="55"/>
    <n v="7.5"/>
  </r>
  <r>
    <n v="264183545"/>
    <s v="MAERSK GENOA"/>
    <s v="Chittagong"/>
    <x v="1"/>
    <d v="2026-02-17T19:05:00"/>
    <d v="2026-02-17T20:00:00"/>
    <s v="MAERSK"/>
    <s v="APM"/>
    <s v="TRHU6215978"/>
    <s v="40HC"/>
    <x v="0"/>
    <x v="1"/>
    <d v="2026-02-20T16:00:00"/>
    <d v="2026-02-25T10:00:00"/>
    <m/>
    <x v="0"/>
    <m/>
    <x v="0"/>
    <x v="711"/>
    <d v="2026-02-25T10:45:00"/>
    <d v="2026-02-25T10:30:00"/>
    <d v="2026-02-25T11:20:00"/>
    <x v="8"/>
    <x v="1"/>
    <x v="1"/>
    <x v="0"/>
    <d v="2026-02-25T09:52:00"/>
    <x v="4"/>
    <n v="0"/>
    <x v="0"/>
    <d v="2026-02-20T16:00:00"/>
    <n v="182.78333333332557"/>
    <d v="1900-01-01T20:55:00"/>
    <n v="68.916666666569654"/>
    <s v="NO"/>
    <s v="NO"/>
    <x v="1"/>
    <d v="1900-01-03T18:00:00"/>
    <n v="114"/>
    <d v="1900-01-03T17:52:00"/>
    <x v="0"/>
    <s v="NO"/>
    <d v="1900-01-06T14:55:00"/>
    <n v="182.91666666656965"/>
    <d v="1899-12-30T00:00:00"/>
    <n v="0"/>
    <x v="0"/>
    <x v="0"/>
    <d v="1900-01-06T14:47:00"/>
    <n v="182.78333333332557"/>
    <d v="1899-12-30T00:00:00"/>
    <n v="0"/>
    <x v="0"/>
    <n v="3.4722222218988463E-2"/>
    <d v="1899-12-30T00:02:05"/>
    <x v="1"/>
    <n v="55"/>
    <n v="7.5"/>
  </r>
  <r>
    <n v="264208661"/>
    <s v="MAERSK GENOA"/>
    <s v="Chittagong"/>
    <x v="1"/>
    <d v="2026-02-17T19:05:00"/>
    <d v="2026-02-17T20:00:00"/>
    <s v="MAERSK"/>
    <s v="APM"/>
    <s v="MRSU8641408"/>
    <s v="40HC"/>
    <x v="0"/>
    <x v="1"/>
    <d v="2026-02-20T16:00:00"/>
    <d v="2026-02-25T11:00:00"/>
    <m/>
    <x v="0"/>
    <m/>
    <x v="0"/>
    <x v="712"/>
    <d v="2026-02-25T12:45:00"/>
    <d v="2026-02-25T12:14:00"/>
    <d v="2026-02-25T13:30:00"/>
    <x v="8"/>
    <x v="1"/>
    <x v="1"/>
    <x v="0"/>
    <d v="2026-02-25T10:59:00"/>
    <x v="4"/>
    <n v="0"/>
    <x v="0"/>
    <d v="2026-02-20T16:00:00"/>
    <n v="183.89999999996508"/>
    <d v="1900-01-01T20:55:00"/>
    <n v="68.916666666569654"/>
    <s v="NO"/>
    <s v="NO"/>
    <x v="1"/>
    <d v="1900-01-03T19:00:00"/>
    <n v="115.00000000011642"/>
    <d v="1900-01-03T18:59:00"/>
    <x v="0"/>
    <s v="NO"/>
    <d v="1900-01-06T15:55:00"/>
    <n v="183.91666666668607"/>
    <d v="1899-12-30T00:00:00"/>
    <n v="0"/>
    <x v="0"/>
    <x v="0"/>
    <d v="1900-01-06T15:54:00"/>
    <n v="183.89999999996508"/>
    <d v="1899-12-30T00:00:00"/>
    <n v="0"/>
    <x v="0"/>
    <n v="5.2777777775190771E-2"/>
    <d v="1899-12-30T00:03:10"/>
    <x v="1"/>
    <n v="55"/>
    <n v="7.5"/>
  </r>
  <r>
    <n v="264208377"/>
    <s v="MAERSK GENOA"/>
    <s v="Chittagong"/>
    <x v="1"/>
    <d v="2026-02-17T19:05:00"/>
    <d v="2026-02-17T20:00:00"/>
    <s v="MAERSK"/>
    <s v="APM"/>
    <s v="MRSU6073757"/>
    <s v="40HC"/>
    <x v="0"/>
    <x v="1"/>
    <d v="2026-02-20T16:00:00"/>
    <d v="2026-02-25T12:00:00"/>
    <m/>
    <x v="0"/>
    <s v="OTRO(Tráfico)"/>
    <x v="0"/>
    <x v="713"/>
    <d v="2026-02-25T14:55:00"/>
    <d v="2026-02-25T14:17:00"/>
    <d v="2026-02-25T15:25:00"/>
    <x v="8"/>
    <x v="1"/>
    <x v="1"/>
    <x v="0"/>
    <d v="2026-02-25T13:30:00"/>
    <x v="4"/>
    <n v="0"/>
    <x v="0"/>
    <d v="2026-02-20T16:00:00"/>
    <n v="186.41666666662786"/>
    <d v="1900-01-01T20:55:00"/>
    <n v="68.916666666569654"/>
    <s v="NO"/>
    <s v="NO"/>
    <x v="1"/>
    <d v="1900-01-03T20:00:00"/>
    <n v="116.00000000005821"/>
    <d v="1900-01-03T21:30:00"/>
    <x v="0"/>
    <s v="NO"/>
    <d v="1900-01-06T16:55:00"/>
    <n v="184.91666666662786"/>
    <d v="1899-12-30T01:30:00"/>
    <n v="1.5"/>
    <x v="1"/>
    <x v="1"/>
    <d v="1900-01-06T18:25:00"/>
    <n v="186.41666666662786"/>
    <d v="1899-12-30T00:00:00"/>
    <n v="0"/>
    <x v="0"/>
    <n v="4.7222222223354038E-2"/>
    <d v="1899-12-30T00:02:50"/>
    <x v="1"/>
    <n v="55"/>
    <n v="7.5"/>
  </r>
  <r>
    <n v="264208377"/>
    <s v="MAERSK GENOA"/>
    <s v="Chittagong"/>
    <x v="1"/>
    <d v="2026-02-17T19:05:00"/>
    <d v="2026-02-17T20:00:00"/>
    <s v="MAERSK"/>
    <s v="APM"/>
    <s v="MRSU7217550"/>
    <s v="40HC"/>
    <x v="0"/>
    <x v="1"/>
    <d v="2026-02-20T16:00:00"/>
    <d v="2026-02-25T12:00:00"/>
    <m/>
    <x v="0"/>
    <s v="OTRO(Tráfico)"/>
    <x v="0"/>
    <x v="714"/>
    <d v="2026-02-25T14:15:00"/>
    <d v="2026-02-25T13:12:00"/>
    <d v="2026-02-25T14:45:00"/>
    <x v="8"/>
    <x v="1"/>
    <x v="1"/>
    <x v="0"/>
    <d v="2026-02-25T12:40:00"/>
    <x v="4"/>
    <n v="0"/>
    <x v="0"/>
    <d v="2026-02-20T16:00:00"/>
    <n v="185.58333333337214"/>
    <d v="1900-01-01T20:55:00"/>
    <n v="68.916666666569654"/>
    <s v="NO"/>
    <s v="NO"/>
    <x v="1"/>
    <d v="1900-01-03T20:00:00"/>
    <n v="116.00000000005821"/>
    <d v="1900-01-03T20:40:00"/>
    <x v="0"/>
    <s v="NO"/>
    <d v="1900-01-06T16:55:00"/>
    <n v="184.91666666662786"/>
    <d v="1899-12-30T00:40:00"/>
    <n v="0.66666666674427688"/>
    <x v="1"/>
    <x v="0"/>
    <d v="1900-01-06T17:35:00"/>
    <n v="185.58333333337214"/>
    <d v="1899-12-30T00:00:00"/>
    <n v="0"/>
    <x v="0"/>
    <n v="6.4583333332848269E-2"/>
    <d v="1899-12-30T00:03:52"/>
    <x v="1"/>
    <n v="55"/>
    <n v="7.5"/>
  </r>
  <r>
    <n v="263203443"/>
    <s v="MAERSK GENOA"/>
    <s v="Chittagong"/>
    <x v="1"/>
    <d v="2026-02-17T19:05:00"/>
    <d v="2026-02-17T20:00:00"/>
    <s v="MAERSK"/>
    <s v="APM"/>
    <s v="TCLU5958670"/>
    <s v="40HC"/>
    <x v="0"/>
    <x v="1"/>
    <d v="2026-02-20T16:00:00"/>
    <d v="2026-02-25T14:00:00"/>
    <m/>
    <x v="0"/>
    <s v="TRANSPORTISTA (LM)"/>
    <x v="0"/>
    <x v="715"/>
    <d v="2026-02-25T17:33:00"/>
    <d v="2026-02-25T17:29:00"/>
    <d v="2026-02-25T18:00:00"/>
    <x v="8"/>
    <x v="1"/>
    <x v="1"/>
    <x v="0"/>
    <d v="2026-02-25T16:28:00"/>
    <x v="4"/>
    <n v="0"/>
    <x v="0"/>
    <d v="2026-02-20T16:00:00"/>
    <n v="189.3833333333605"/>
    <d v="1900-01-01T20:55:00"/>
    <n v="68.916666666569654"/>
    <s v="NO"/>
    <s v="NO"/>
    <x v="1"/>
    <d v="1900-01-03T22:00:00"/>
    <n v="118.00000000011642"/>
    <d v="1900-01-04T00:28:00"/>
    <x v="0"/>
    <s v="NO"/>
    <d v="1900-01-06T18:55:00"/>
    <n v="186.91666666668607"/>
    <d v="1899-12-30T02:28:00"/>
    <n v="2.4666666666744277"/>
    <x v="1"/>
    <x v="1"/>
    <d v="1900-01-06T21:23:00"/>
    <n v="189.3833333333605"/>
    <d v="1899-12-30T00:00:00"/>
    <n v="0"/>
    <x v="0"/>
    <n v="2.1527777775190771E-2"/>
    <d v="1899-12-30T00:01:17"/>
    <x v="1"/>
    <n v="55"/>
    <n v="7.5"/>
  </r>
  <r>
    <n v="264208056"/>
    <s v="MAERSK GENOA"/>
    <s v="Chittagong"/>
    <x v="1"/>
    <d v="2026-02-17T19:05:00"/>
    <d v="2026-02-17T20:00:00"/>
    <s v="MAERSK"/>
    <s v="APM"/>
    <s v="MRSU7236041"/>
    <s v="40HC"/>
    <x v="0"/>
    <x v="1"/>
    <d v="2026-02-20T16:00:00"/>
    <d v="2026-02-25T14:00:00"/>
    <m/>
    <x v="0"/>
    <s v="TRANSPORTISTA (LM)"/>
    <x v="0"/>
    <x v="716"/>
    <d v="2026-02-25T19:30:00"/>
    <d v="2026-02-25T17:29:00"/>
    <d v="2026-02-25T20:10:00"/>
    <x v="8"/>
    <x v="1"/>
    <x v="1"/>
    <x v="0"/>
    <d v="2026-02-25T16:32:00"/>
    <x v="4"/>
    <n v="0"/>
    <x v="0"/>
    <d v="2026-02-20T16:00:00"/>
    <n v="189.44999999989523"/>
    <d v="1900-01-01T20:55:00"/>
    <n v="68.916666666569654"/>
    <s v="NO"/>
    <s v="NO"/>
    <x v="1"/>
    <d v="1900-01-03T22:00:00"/>
    <n v="118.00000000011642"/>
    <d v="1900-01-04T00:32:00"/>
    <x v="0"/>
    <s v="NO"/>
    <d v="1900-01-06T18:55:00"/>
    <n v="186.91666666668607"/>
    <d v="1899-12-30T02:32:00"/>
    <n v="2.533333333209157"/>
    <x v="1"/>
    <x v="1"/>
    <d v="1900-01-06T21:27:00"/>
    <n v="189.44999999989523"/>
    <d v="1899-12-30T00:00:00"/>
    <n v="0"/>
    <x v="0"/>
    <n v="0.11180555555620231"/>
    <d v="1899-12-30T00:06:43"/>
    <x v="1"/>
    <n v="55"/>
    <n v="7.5"/>
  </r>
  <r>
    <n v="264183304"/>
    <s v="MAERSK GENOA"/>
    <s v="Chittagong"/>
    <x v="1"/>
    <d v="2026-02-17T19:05:00"/>
    <d v="2026-02-17T20:00:00"/>
    <s v="MAERSK"/>
    <s v="APM"/>
    <s v="MRSU4622523"/>
    <s v="40HC"/>
    <x v="0"/>
    <x v="1"/>
    <d v="2026-02-20T16:00:00"/>
    <d v="2026-02-25T16:00:00"/>
    <m/>
    <x v="0"/>
    <m/>
    <x v="0"/>
    <x v="717"/>
    <d v="2026-02-25T17:10:00"/>
    <d v="2026-02-25T17:17:00"/>
    <d v="2026-02-25T17:45:00"/>
    <x v="8"/>
    <x v="1"/>
    <x v="1"/>
    <x v="0"/>
    <d v="2026-02-25T16:22:00"/>
    <x v="4"/>
    <n v="0"/>
    <x v="0"/>
    <d v="2026-02-20T16:00:00"/>
    <n v="189.28333333320916"/>
    <d v="1900-01-01T20:55:00"/>
    <n v="68.916666666569654"/>
    <s v="NO"/>
    <s v="NO"/>
    <x v="1"/>
    <d v="1900-01-04T00:00:00"/>
    <n v="120"/>
    <d v="1900-01-04T00:22:00"/>
    <x v="0"/>
    <s v="NO"/>
    <d v="1900-01-06T20:55:00"/>
    <n v="188.91666666656965"/>
    <d v="1899-12-30T00:22:00"/>
    <n v="0.36666666663950309"/>
    <x v="0"/>
    <x v="0"/>
    <d v="1900-01-06T21:17:00"/>
    <n v="189.28333333320916"/>
    <d v="1899-12-30T00:00:00"/>
    <n v="0"/>
    <x v="0"/>
    <n v="1.9444444449618459E-2"/>
    <d v="1899-12-30T00:01:10"/>
    <x v="1"/>
    <n v="55"/>
    <n v="7.5"/>
  </r>
  <r>
    <n v="264209714"/>
    <s v="MAERSK GENOA"/>
    <s v="Chittagong"/>
    <x v="1"/>
    <d v="2026-02-17T19:05:00"/>
    <d v="2026-02-17T20:00:00"/>
    <s v="MAERSK"/>
    <s v="APM"/>
    <s v="MRSU6914397"/>
    <s v="40HC"/>
    <x v="0"/>
    <x v="1"/>
    <d v="2026-02-20T16:00:00"/>
    <d v="2026-02-25T16:00:00"/>
    <m/>
    <x v="0"/>
    <m/>
    <x v="0"/>
    <x v="718"/>
    <d v="2026-02-25T18:43:00"/>
    <d v="2026-02-25T17:17:00"/>
    <d v="2026-02-25T19:10:00"/>
    <x v="8"/>
    <x v="1"/>
    <x v="1"/>
    <x v="0"/>
    <d v="2026-02-25T16:15:00"/>
    <x v="4"/>
    <n v="0"/>
    <x v="0"/>
    <d v="2026-02-20T16:00:00"/>
    <n v="189.16666666668607"/>
    <d v="1900-01-01T20:55:00"/>
    <n v="68.916666666569654"/>
    <s v="NO"/>
    <s v="NO"/>
    <x v="1"/>
    <d v="1900-01-04T00:00:00"/>
    <n v="120"/>
    <d v="1900-01-04T00:15:00"/>
    <x v="0"/>
    <s v="NO"/>
    <d v="1900-01-06T20:55:00"/>
    <n v="188.91666666656965"/>
    <d v="1899-12-30T00:15:00"/>
    <n v="0.25000000011641532"/>
    <x v="0"/>
    <x v="0"/>
    <d v="1900-01-06T21:10:00"/>
    <n v="189.16666666668607"/>
    <d v="1899-12-30T00:00:00"/>
    <n v="0"/>
    <x v="0"/>
    <n v="7.8472222223354038E-2"/>
    <d v="1899-12-30T00:04:43"/>
    <x v="1"/>
    <n v="55"/>
    <n v="7.5"/>
  </r>
  <r>
    <n v="265096791"/>
    <s v="BERLIN MAERSK"/>
    <s v="Sihanoukville"/>
    <x v="1"/>
    <d v="2026-02-18T13:40:00"/>
    <d v="2026-02-18T20:00:00"/>
    <s v="MAERSK"/>
    <s v="APM"/>
    <s v="HASU4409708"/>
    <s v="40HC"/>
    <x v="0"/>
    <x v="1"/>
    <d v="2026-02-20T16:00:00"/>
    <d v="2026-02-25T17:00:00"/>
    <m/>
    <x v="0"/>
    <m/>
    <x v="0"/>
    <x v="719"/>
    <d v="2026-02-25T20:45:00"/>
    <d v="2026-02-25T18:08:00"/>
    <d v="2026-02-25T21:20:00"/>
    <x v="8"/>
    <x v="1"/>
    <x v="1"/>
    <x v="0"/>
    <d v="2026-02-25T17:22:00"/>
    <x v="4"/>
    <n v="0"/>
    <x v="0"/>
    <d v="2026-02-20T16:00:00"/>
    <n v="171.70000000001164"/>
    <d v="1900-01-01T02:20:00"/>
    <n v="50.333333333255723"/>
    <s v="NO"/>
    <s v="NO"/>
    <x v="1"/>
    <d v="1900-01-04T01:00:00"/>
    <n v="121.00000000011642"/>
    <d v="1900-01-04T01:22:00"/>
    <x v="0"/>
    <s v="NO"/>
    <d v="1900-01-06T03:20:00"/>
    <n v="171.33333333337214"/>
    <d v="1899-12-30T00:22:00"/>
    <n v="0.36666666663950309"/>
    <x v="0"/>
    <x v="0"/>
    <d v="1900-01-06T03:42:00"/>
    <n v="171.70000000001164"/>
    <d v="1899-12-30T00:00:00"/>
    <n v="0"/>
    <x v="0"/>
    <n v="0.13333333333139308"/>
    <d v="1899-12-30T00:08:00"/>
    <x v="1"/>
    <n v="55"/>
    <n v="7.5"/>
  </r>
  <r>
    <n v="264169321"/>
    <s v="MAERSK GENOA"/>
    <s v="Chittagong"/>
    <x v="1"/>
    <d v="2026-02-17T19:05:00"/>
    <d v="2026-02-17T20:00:00"/>
    <s v="MAERSK"/>
    <s v="APM"/>
    <s v="MRSU6420080"/>
    <s v="40HC"/>
    <x v="0"/>
    <x v="1"/>
    <d v="2026-02-20T16:00:00"/>
    <d v="2026-02-25T18:00:00"/>
    <m/>
    <x v="0"/>
    <m/>
    <x v="0"/>
    <x v="720"/>
    <d v="2026-02-25T16:45:00"/>
    <d v="2026-02-25T15:42:00"/>
    <d v="2026-02-25T17:17:00"/>
    <x v="8"/>
    <x v="1"/>
    <x v="1"/>
    <x v="0"/>
    <d v="2026-02-25T14:58:00"/>
    <x v="4"/>
    <n v="0"/>
    <x v="0"/>
    <d v="2026-02-20T16:00:00"/>
    <n v="187.8833333333605"/>
    <d v="1900-01-01T20:55:00"/>
    <n v="68.916666666569654"/>
    <s v="NO"/>
    <s v="NO"/>
    <x v="1"/>
    <d v="1900-01-04T02:00:00"/>
    <n v="122.00000000005821"/>
    <d v="1900-01-03T22:58:00"/>
    <x v="0"/>
    <s v="NO"/>
    <d v="1900-01-06T22:55:00"/>
    <n v="190.91666666662786"/>
    <d v="1899-12-30T00:00:00"/>
    <n v="0"/>
    <x v="0"/>
    <x v="0"/>
    <d v="1900-01-06T19:53:00"/>
    <n v="187.8833333333605"/>
    <d v="1899-12-30T00:00:00"/>
    <n v="0"/>
    <x v="0"/>
    <n v="6.5972222218988463E-2"/>
    <d v="1899-12-30T00:03:57"/>
    <x v="1"/>
    <n v="55"/>
    <n v="7.5"/>
  </r>
  <r>
    <n v="264208377"/>
    <s v="MAERSK GENOA"/>
    <s v="Chittagong"/>
    <x v="1"/>
    <d v="2026-02-17T19:05:00"/>
    <d v="2026-02-17T20:00:00"/>
    <s v="MAERSK"/>
    <s v="APM"/>
    <s v="TCKU6419470"/>
    <s v="40HC"/>
    <x v="0"/>
    <x v="1"/>
    <d v="2026-02-20T16:00:00"/>
    <d v="2026-02-25T18:00:00"/>
    <m/>
    <x v="0"/>
    <m/>
    <x v="0"/>
    <x v="721"/>
    <d v="2026-02-25T19:00:00"/>
    <d v="2026-02-25T18:54:00"/>
    <d v="2026-02-25T19:24:00"/>
    <x v="8"/>
    <x v="1"/>
    <x v="1"/>
    <x v="0"/>
    <d v="2026-02-25T18:09:00"/>
    <x v="4"/>
    <n v="0"/>
    <x v="0"/>
    <d v="2026-02-20T16:00:00"/>
    <n v="191.06666666659294"/>
    <d v="1900-01-01T20:55:00"/>
    <n v="68.916666666569654"/>
    <s v="NO"/>
    <s v="NO"/>
    <x v="1"/>
    <d v="1900-01-04T02:00:00"/>
    <n v="122.00000000005821"/>
    <d v="1900-01-04T02:09:00"/>
    <x v="0"/>
    <s v="NO"/>
    <d v="1900-01-06T22:55:00"/>
    <n v="190.91666666662786"/>
    <d v="1899-12-30T00:09:00"/>
    <n v="0.1499999999650754"/>
    <x v="0"/>
    <x v="0"/>
    <d v="1900-01-06T23:04:00"/>
    <n v="191.06666666659294"/>
    <d v="1899-12-30T00:00:00"/>
    <n v="0"/>
    <x v="0"/>
    <n v="2.0833333335758653E-2"/>
    <d v="1899-12-30T00:01:15"/>
    <x v="1"/>
    <n v="55"/>
    <n v="7.5"/>
  </r>
  <r>
    <n v="264169508"/>
    <s v="MAERSK GENOA"/>
    <s v="Chittagong"/>
    <x v="1"/>
    <d v="2026-02-17T19:05:00"/>
    <d v="2026-02-17T20:00:00"/>
    <s v="MAERSK"/>
    <s v="APM"/>
    <s v="CAAU7586171"/>
    <s v="40HC"/>
    <x v="0"/>
    <x v="1"/>
    <d v="2026-02-20T16:00:00"/>
    <d v="2026-02-25T19:00:00"/>
    <m/>
    <x v="0"/>
    <m/>
    <x v="0"/>
    <x v="722"/>
    <d v="2026-02-25T18:55:00"/>
    <d v="2026-02-25T18:12:00"/>
    <d v="2026-02-25T19:25:00"/>
    <x v="8"/>
    <x v="1"/>
    <x v="1"/>
    <x v="0"/>
    <d v="2026-02-25T16:58:00"/>
    <x v="4"/>
    <n v="0"/>
    <x v="0"/>
    <d v="2026-02-20T16:00:00"/>
    <n v="189.88333333324408"/>
    <d v="1900-01-01T20:55:00"/>
    <n v="68.916666666569654"/>
    <s v="NO"/>
    <s v="NO"/>
    <x v="1"/>
    <d v="1900-01-04T03:00:00"/>
    <n v="123"/>
    <d v="1900-01-04T00:58:00"/>
    <x v="0"/>
    <s v="NO"/>
    <d v="1900-01-06T23:55:00"/>
    <n v="191.91666666656965"/>
    <d v="1899-12-30T00:00:00"/>
    <n v="0"/>
    <x v="0"/>
    <x v="0"/>
    <d v="1900-01-06T21:53:00"/>
    <n v="189.88333333324408"/>
    <d v="1899-12-30T00:00:00"/>
    <n v="0"/>
    <x v="0"/>
    <n v="5.0694444449618459E-2"/>
    <d v="1899-12-30T00:03:03"/>
    <x v="1"/>
    <n v="55"/>
    <n v="7.5"/>
  </r>
  <r>
    <n v="263203443"/>
    <s v="MAERSK GENOA"/>
    <s v="Chittagong"/>
    <x v="1"/>
    <d v="2026-02-17T19:05:00"/>
    <d v="2026-02-17T20:00:00"/>
    <s v="MAERSK"/>
    <s v="APM"/>
    <s v="FFAU5486900"/>
    <s v="40HC"/>
    <x v="0"/>
    <x v="1"/>
    <d v="2026-02-20T16:00:00"/>
    <d v="2026-02-25T20:00:00"/>
    <m/>
    <x v="0"/>
    <m/>
    <x v="0"/>
    <x v="723"/>
    <d v="2026-02-25T20:45:00"/>
    <d v="2026-02-25T20:20:00"/>
    <d v="2026-02-25T21:10:00"/>
    <x v="8"/>
    <x v="1"/>
    <x v="1"/>
    <x v="0"/>
    <d v="2026-02-25T19:21:00"/>
    <x v="4"/>
    <n v="0"/>
    <x v="0"/>
    <d v="2026-02-20T16:00:00"/>
    <n v="192.26666666666279"/>
    <d v="1900-01-01T20:55:00"/>
    <n v="68.916666666569654"/>
    <s v="NO"/>
    <s v="NO"/>
    <x v="1"/>
    <d v="1900-01-04T04:00:00"/>
    <n v="124.00000000011642"/>
    <d v="1900-01-04T03:21:00"/>
    <x v="0"/>
    <s v="NO"/>
    <d v="1900-01-07T00:55:00"/>
    <n v="192.91666666668607"/>
    <d v="1899-12-30T00:00:00"/>
    <n v="0"/>
    <x v="0"/>
    <x v="0"/>
    <d v="1900-01-07T00:16:00"/>
    <n v="192.26666666666279"/>
    <d v="1899-12-30T00:00:00"/>
    <n v="0"/>
    <x v="0"/>
    <n v="3.4722222226264421E-2"/>
    <d v="1899-12-30T00:02:05"/>
    <x v="1"/>
    <n v="55"/>
    <n v="7.5"/>
  </r>
  <r>
    <n v="264169321"/>
    <s v="MAERSK GENOA"/>
    <s v="Chittagong"/>
    <x v="1"/>
    <d v="2026-02-17T19:05:00"/>
    <d v="2026-02-17T20:00:00"/>
    <s v="MAERSK"/>
    <s v="APM"/>
    <s v="MRSU7251215"/>
    <s v="40HC"/>
    <x v="0"/>
    <x v="1"/>
    <d v="2026-02-20T16:00:00"/>
    <d v="2026-02-25T20:00:00"/>
    <m/>
    <x v="0"/>
    <m/>
    <x v="0"/>
    <x v="724"/>
    <d v="2026-02-25T19:48:00"/>
    <d v="2026-02-25T20:21:00"/>
    <d v="2026-02-25T20:08:00"/>
    <x v="8"/>
    <x v="1"/>
    <x v="1"/>
    <x v="0"/>
    <d v="2026-02-25T18:49:00"/>
    <x v="4"/>
    <n v="0"/>
    <x v="0"/>
    <d v="2026-02-20T16:00:00"/>
    <n v="191.73333333333721"/>
    <d v="1900-01-01T20:55:00"/>
    <n v="68.916666666569654"/>
    <s v="NO"/>
    <s v="NO"/>
    <x v="1"/>
    <d v="1900-01-04T04:00:00"/>
    <n v="124.00000000011642"/>
    <d v="1900-01-04T02:49:00"/>
    <x v="0"/>
    <s v="NO"/>
    <d v="1900-01-07T00:55:00"/>
    <n v="192.91666666668607"/>
    <d v="1899-12-30T00:00:00"/>
    <n v="0"/>
    <x v="0"/>
    <x v="0"/>
    <d v="1900-01-06T23:44:00"/>
    <n v="191.73333333333721"/>
    <d v="1899-12-30T00:00:00"/>
    <n v="0"/>
    <x v="0"/>
    <n v="-9.0277777781011537E-3"/>
    <n v="-3.7615740742088138E-4"/>
    <x v="2"/>
    <n v="55"/>
    <n v="7.5"/>
  </r>
  <r>
    <n v="263203443"/>
    <s v="MAERSK GENOA"/>
    <s v="Chittagong"/>
    <x v="1"/>
    <d v="2026-02-17T19:05:00"/>
    <d v="2026-02-17T20:00:00"/>
    <s v="MAERSK"/>
    <s v="APM"/>
    <s v="MRKU5654055"/>
    <s v="40HC"/>
    <x v="0"/>
    <x v="1"/>
    <d v="2026-02-20T16:00:00"/>
    <d v="2026-02-26T08:00:00"/>
    <m/>
    <x v="0"/>
    <m/>
    <x v="0"/>
    <x v="725"/>
    <d v="2026-02-26T10:30:00"/>
    <d v="2026-02-26T08:16:00"/>
    <d v="2026-02-26T11:00:00"/>
    <x v="8"/>
    <x v="1"/>
    <x v="1"/>
    <x v="0"/>
    <d v="2026-02-26T07:45:00"/>
    <x v="5"/>
    <n v="0"/>
    <x v="0"/>
    <d v="2026-02-20T16:00:00"/>
    <n v="204.66666666656965"/>
    <d v="1900-01-01T20:55:00"/>
    <n v="68.916666666569654"/>
    <s v="NO"/>
    <s v="NO"/>
    <x v="1"/>
    <d v="1900-01-04T16:00:00"/>
    <n v="136.00000000011642"/>
    <d v="1900-01-04T15:45:00"/>
    <x v="0"/>
    <s v="NO"/>
    <d v="1900-01-07T12:55:00"/>
    <n v="204.91666666668607"/>
    <d v="1899-12-30T00:00:00"/>
    <n v="0"/>
    <x v="0"/>
    <x v="0"/>
    <d v="1900-01-07T12:40:00"/>
    <n v="204.66666666656965"/>
    <d v="1899-12-30T00:00:00"/>
    <n v="0"/>
    <x v="0"/>
    <n v="0.11388888888905058"/>
    <d v="1899-12-30T00:06:50"/>
    <x v="1"/>
    <n v="55"/>
    <n v="7.5"/>
  </r>
  <r>
    <n v="264183108"/>
    <s v="MAERSK GENOA"/>
    <s v="Chittagong"/>
    <x v="1"/>
    <d v="2026-02-17T19:05:00"/>
    <d v="2026-02-17T20:00:00"/>
    <s v="MAERSK"/>
    <s v="APM"/>
    <s v="MRSU3322202"/>
    <s v="40HC"/>
    <x v="0"/>
    <x v="1"/>
    <d v="2026-02-20T16:00:00"/>
    <d v="2026-02-26T08:00:00"/>
    <m/>
    <x v="0"/>
    <m/>
    <x v="0"/>
    <x v="726"/>
    <d v="2026-02-26T09:22:00"/>
    <d v="2026-02-26T09:13:00"/>
    <d v="2026-02-26T09:50:00"/>
    <x v="8"/>
    <x v="1"/>
    <x v="1"/>
    <x v="0"/>
    <d v="2026-02-26T08:29:00"/>
    <x v="5"/>
    <n v="0"/>
    <x v="0"/>
    <d v="2026-02-20T16:00:00"/>
    <n v="205.40000000002328"/>
    <d v="1900-01-01T20:55:00"/>
    <n v="68.916666666569654"/>
    <s v="NO"/>
    <s v="NO"/>
    <x v="1"/>
    <d v="1900-01-04T16:00:00"/>
    <n v="136.00000000011642"/>
    <d v="1900-01-04T16:29:00"/>
    <x v="0"/>
    <s v="NO"/>
    <d v="1900-01-07T12:55:00"/>
    <n v="204.91666666668607"/>
    <d v="1899-12-30T00:29:00"/>
    <n v="0.48333333333721384"/>
    <x v="0"/>
    <x v="0"/>
    <d v="1900-01-07T13:24:00"/>
    <n v="205.40000000002328"/>
    <d v="1899-12-30T00:00:00"/>
    <n v="0"/>
    <x v="0"/>
    <n v="2.569444444088731E-2"/>
    <d v="1899-12-30T00:01:32"/>
    <x v="1"/>
    <n v="55"/>
    <n v="7.5"/>
  </r>
  <r>
    <s v="HLCUDA1260121954"/>
    <s v="MAERSK GUAYAQUIL"/>
    <s v="Chittagong"/>
    <x v="1"/>
    <d v="2026-02-23T19:26:00"/>
    <d v="2026-02-23T20:00:00"/>
    <s v="HAPAG LLOYD"/>
    <s v="APM"/>
    <s v="FANU3666208"/>
    <s v="40HC"/>
    <x v="0"/>
    <x v="1"/>
    <d v="2026-02-25T16:00:00"/>
    <d v="2026-02-26T09:00:00"/>
    <m/>
    <x v="0"/>
    <m/>
    <x v="0"/>
    <x v="727"/>
    <d v="2026-02-26T10:31:00"/>
    <d v="2026-02-26T08:54:00"/>
    <d v="2026-02-26T11:00:00"/>
    <x v="8"/>
    <x v="1"/>
    <x v="1"/>
    <x v="0"/>
    <d v="2026-02-26T07:52:00"/>
    <x v="5"/>
    <n v="0"/>
    <x v="0"/>
    <d v="2026-02-25T16:00:00"/>
    <n v="60.433333333348855"/>
    <d v="1899-12-31T20:34:00"/>
    <n v="44.566666666651145"/>
    <s v="NO"/>
    <s v="YES"/>
    <x v="1"/>
    <d v="1899-12-30T17:00:00"/>
    <n v="17.000000000058208"/>
    <d v="1899-12-30T15:52:00"/>
    <x v="2"/>
    <s v="SI"/>
    <d v="1900-01-01T13:34:00"/>
    <n v="61.566666666709352"/>
    <d v="1899-12-30T00:00:00"/>
    <n v="0"/>
    <x v="0"/>
    <x v="0"/>
    <d v="1900-01-01T12:26:00"/>
    <n v="60.433333333348855"/>
    <d v="1899-12-30T00:00:00"/>
    <n v="0"/>
    <x v="0"/>
    <n v="8.7500000001455192E-2"/>
    <d v="1899-12-30T00:05:15"/>
    <x v="1"/>
    <n v="55"/>
    <n v="7.5"/>
  </r>
  <r>
    <n v="264168783"/>
    <s v="MAERSK GENOA"/>
    <s v="Chittagong"/>
    <x v="1"/>
    <d v="2026-02-17T19:05:00"/>
    <d v="2026-02-17T20:00:00"/>
    <s v="MAERSK"/>
    <s v="APM"/>
    <s v="MRKU3108712"/>
    <s v="40HC"/>
    <x v="0"/>
    <x v="1"/>
    <d v="2026-02-20T16:00:00"/>
    <d v="2026-02-26T10:00:00"/>
    <m/>
    <x v="0"/>
    <m/>
    <x v="0"/>
    <x v="728"/>
    <d v="2026-02-26T11:35:00"/>
    <d v="2026-02-26T10:57:00"/>
    <d v="2026-02-26T12:05:00"/>
    <x v="8"/>
    <x v="1"/>
    <x v="1"/>
    <x v="0"/>
    <d v="2026-02-26T10:05:00"/>
    <x v="5"/>
    <n v="0"/>
    <x v="0"/>
    <d v="2026-02-20T16:00:00"/>
    <n v="207"/>
    <d v="1900-01-01T20:55:00"/>
    <n v="68.916666666569654"/>
    <s v="NO"/>
    <s v="NO"/>
    <x v="1"/>
    <d v="1900-01-04T18:00:00"/>
    <n v="138"/>
    <d v="1900-01-04T18:05:00"/>
    <x v="0"/>
    <s v="NO"/>
    <d v="1900-01-07T14:55:00"/>
    <n v="206.91666666656965"/>
    <d v="1899-12-30T00:05:00"/>
    <n v="8.3333333430346102E-2"/>
    <x v="0"/>
    <x v="0"/>
    <d v="1900-01-07T15:00:00"/>
    <n v="207"/>
    <d v="1899-12-30T00:00:00"/>
    <n v="0"/>
    <x v="0"/>
    <n v="4.722222221607808E-2"/>
    <d v="1899-12-30T00:02:50"/>
    <x v="1"/>
    <n v="55"/>
    <n v="7.5"/>
  </r>
  <r>
    <n v="265321371"/>
    <s v="MAERSK GUAYAQUIL"/>
    <s v="Chittagong"/>
    <x v="1"/>
    <d v="2026-02-23T19:26:00"/>
    <d v="2026-02-23T20:00:00"/>
    <s v="MAERSK"/>
    <s v="APM"/>
    <s v="TCLU5407975"/>
    <s v="40HC"/>
    <x v="0"/>
    <x v="1"/>
    <d v="2026-02-25T16:00:00"/>
    <d v="2026-02-26T10:00:00"/>
    <s v="PROBLEMA SUMARIA"/>
    <x v="0"/>
    <m/>
    <x v="0"/>
    <x v="729"/>
    <d v="2026-02-26T11:40:00"/>
    <d v="2026-02-26T10:54:00"/>
    <d v="2026-02-26T12:15:00"/>
    <x v="8"/>
    <x v="1"/>
    <x v="1"/>
    <x v="0"/>
    <d v="2026-02-26T09:38:00"/>
    <x v="5"/>
    <n v="0"/>
    <x v="0"/>
    <e v="#VALUE!"/>
    <n v="62.200000000011642"/>
    <d v="1899-12-31T20:34:00"/>
    <n v="44.566666666651145"/>
    <s v="NO"/>
    <s v="YES"/>
    <x v="1"/>
    <d v="1899-12-30T18:00:00"/>
    <n v="18"/>
    <d v="1899-12-30T17:38:00"/>
    <x v="2"/>
    <s v="SI"/>
    <d v="1900-01-01T14:34:00"/>
    <n v="62.566666666651145"/>
    <d v="1899-12-30T00:00:00"/>
    <n v="0"/>
    <x v="0"/>
    <x v="0"/>
    <d v="1900-01-01T14:12:00"/>
    <n v="62.200000000011642"/>
    <e v="#VALUE!"/>
    <e v="#VALUE!"/>
    <x v="0"/>
    <n v="5.6249999994179234E-2"/>
    <d v="1899-12-30T00:03:22"/>
    <x v="1"/>
    <n v="55"/>
    <n v="7.5"/>
  </r>
  <r>
    <n v="264212342"/>
    <s v="MAERSK GUAYAQUIL"/>
    <s v="Chittagong"/>
    <x v="1"/>
    <d v="2026-02-23T19:26:00"/>
    <d v="2026-02-23T20:00:00"/>
    <s v="MAERSK"/>
    <s v="APM"/>
    <s v="MRSU7325112"/>
    <s v="40HC"/>
    <x v="0"/>
    <x v="1"/>
    <d v="2026-02-25T16:00:00"/>
    <d v="2026-02-26T11:00:00"/>
    <m/>
    <x v="0"/>
    <s v="TRANSPORTISTA (LM)"/>
    <x v="0"/>
    <x v="730"/>
    <d v="2026-02-26T15:00:00"/>
    <d v="2026-02-26T15:09:00"/>
    <d v="2026-02-26T15:30:00"/>
    <x v="8"/>
    <x v="1"/>
    <x v="1"/>
    <x v="0"/>
    <d v="2026-02-26T13:42:00"/>
    <x v="5"/>
    <n v="0"/>
    <x v="0"/>
    <d v="2026-02-25T16:00:00"/>
    <n v="66.266666666662786"/>
    <d v="1899-12-31T20:34:00"/>
    <n v="44.566666666651145"/>
    <s v="NO"/>
    <s v="YES"/>
    <x v="1"/>
    <d v="1899-12-30T19:00:00"/>
    <n v="19.000000000116415"/>
    <d v="1899-12-30T21:42:00"/>
    <x v="2"/>
    <s v="SI"/>
    <d v="1900-01-01T15:34:00"/>
    <n v="63.56666666676756"/>
    <d v="1899-12-30T02:42:00"/>
    <n v="2.6999999998952262"/>
    <x v="1"/>
    <x v="1"/>
    <d v="1900-01-01T18:16:00"/>
    <n v="66.266666666662786"/>
    <d v="1899-12-30T00:00:00"/>
    <n v="0"/>
    <x v="0"/>
    <n v="1.4583333337213844E-2"/>
    <d v="1899-12-30T00:00:53"/>
    <x v="1"/>
    <n v="55"/>
    <n v="7.5"/>
  </r>
  <r>
    <n v="264210197"/>
    <s v="MAERSK GUAYAQUIL"/>
    <s v="Chittagong"/>
    <x v="1"/>
    <d v="2026-02-23T19:26:00"/>
    <d v="2026-02-23T20:00:00"/>
    <s v="MAERSK"/>
    <s v="APM"/>
    <s v="MRSU6078595"/>
    <s v="40HC"/>
    <x v="0"/>
    <x v="1"/>
    <d v="2026-02-25T16:00:00"/>
    <d v="2026-02-26T12:00:00"/>
    <m/>
    <x v="0"/>
    <m/>
    <x v="0"/>
    <x v="731"/>
    <d v="2026-02-26T13:00:00"/>
    <d v="2026-02-26T12:32:00"/>
    <d v="2026-02-26T13:30:00"/>
    <x v="8"/>
    <x v="1"/>
    <x v="1"/>
    <x v="0"/>
    <d v="2026-02-26T11:54:00"/>
    <x v="5"/>
    <n v="0"/>
    <x v="0"/>
    <d v="2026-02-25T16:00:00"/>
    <n v="64.466666666732635"/>
    <d v="1899-12-31T20:34:00"/>
    <n v="44.566666666651145"/>
    <s v="NO"/>
    <s v="YES"/>
    <x v="1"/>
    <d v="1899-12-30T20:00:00"/>
    <n v="20.000000000058208"/>
    <d v="1899-12-30T19:54:00"/>
    <x v="2"/>
    <s v="SI"/>
    <d v="1900-01-01T16:34:00"/>
    <n v="64.566666666709352"/>
    <d v="1899-12-30T00:00:00"/>
    <n v="0"/>
    <x v="0"/>
    <x v="0"/>
    <d v="1900-01-01T16:28:00"/>
    <n v="64.466666666732635"/>
    <d v="1899-12-30T00:00:00"/>
    <n v="0"/>
    <x v="0"/>
    <n v="4.0277777778101154E-2"/>
    <d v="1899-12-30T00:02:25"/>
    <x v="1"/>
    <n v="55"/>
    <n v="7.5"/>
  </r>
  <r>
    <n v="264211880"/>
    <s v="MAERSK GUAYAQUIL"/>
    <s v="Chittagong"/>
    <x v="1"/>
    <d v="2026-02-23T19:26:00"/>
    <d v="2026-02-23T20:00:00"/>
    <s v="MAERSK"/>
    <s v="APM"/>
    <s v="CAAU8461965"/>
    <s v="40HC"/>
    <x v="0"/>
    <x v="1"/>
    <d v="2026-02-25T16:00:00"/>
    <d v="2026-02-26T12:00:00"/>
    <m/>
    <x v="0"/>
    <m/>
    <x v="0"/>
    <x v="731"/>
    <d v="2026-02-26T13:00:00"/>
    <d v="2026-02-26T12:32:00"/>
    <d v="2026-02-26T13:35:00"/>
    <x v="8"/>
    <x v="1"/>
    <x v="1"/>
    <x v="0"/>
    <d v="2026-02-26T11:54:00"/>
    <x v="5"/>
    <n v="0"/>
    <x v="0"/>
    <d v="2026-02-25T16:00:00"/>
    <n v="64.466666666732635"/>
    <d v="1899-12-31T20:34:00"/>
    <n v="44.566666666651145"/>
    <s v="NO"/>
    <s v="YES"/>
    <x v="1"/>
    <d v="1899-12-30T20:00:00"/>
    <n v="20.000000000058208"/>
    <d v="1899-12-30T19:54:00"/>
    <x v="2"/>
    <s v="SI"/>
    <d v="1900-01-01T16:34:00"/>
    <n v="64.566666666709352"/>
    <d v="1899-12-30T00:00:00"/>
    <n v="0"/>
    <x v="0"/>
    <x v="0"/>
    <d v="1900-01-01T16:28:00"/>
    <n v="64.466666666732635"/>
    <d v="1899-12-30T00:00:00"/>
    <n v="0"/>
    <x v="0"/>
    <n v="4.3749999997089617E-2"/>
    <d v="1899-12-30T00:02:37"/>
    <x v="1"/>
    <n v="55"/>
    <n v="7.5"/>
  </r>
  <r>
    <n v="264211880"/>
    <s v="MAERSK GUAYAQUIL"/>
    <s v="Chittagong"/>
    <x v="1"/>
    <d v="2026-02-23T19:26:00"/>
    <d v="2026-02-23T20:00:00"/>
    <s v="MAERSK"/>
    <s v="APM"/>
    <s v="MRKU4590402"/>
    <s v="40HC"/>
    <x v="0"/>
    <x v="1"/>
    <d v="2026-02-25T16:00:00"/>
    <d v="2026-02-26T14:00:00"/>
    <m/>
    <x v="0"/>
    <s v="TRANSPORTISTA (LM)"/>
    <x v="0"/>
    <x v="732"/>
    <d v="2026-02-26T19:00:00"/>
    <d v="2026-02-26T17:32:00"/>
    <d v="2026-02-26T19:30:00"/>
    <x v="8"/>
    <x v="1"/>
    <x v="1"/>
    <x v="0"/>
    <d v="2026-02-26T16:54:00"/>
    <x v="5"/>
    <n v="0"/>
    <x v="0"/>
    <d v="2026-02-25T16:00:00"/>
    <n v="69.466666666790843"/>
    <d v="1899-12-31T20:34:00"/>
    <n v="44.566666666651145"/>
    <s v="NO"/>
    <s v="YES"/>
    <x v="1"/>
    <d v="1899-12-30T22:00:00"/>
    <n v="22.000000000116415"/>
    <d v="1899-12-31T00:54:00"/>
    <x v="1"/>
    <s v="SI"/>
    <d v="1900-01-01T18:34:00"/>
    <n v="66.56666666676756"/>
    <d v="1899-12-30T02:54:00"/>
    <n v="2.9000000000232831"/>
    <x v="1"/>
    <x v="1"/>
    <d v="1900-01-01T21:28:00"/>
    <n v="69.466666666790843"/>
    <d v="1899-12-30T00:00:00"/>
    <n v="0"/>
    <x v="0"/>
    <n v="8.1944444442342501E-2"/>
    <d v="1899-12-30T00:04:55"/>
    <x v="1"/>
    <n v="55"/>
    <n v="7.5"/>
  </r>
  <r>
    <n v="265321371"/>
    <s v="MAERSK GUAYAQUIL"/>
    <s v="Chittagong"/>
    <x v="1"/>
    <d v="2026-02-23T19:26:00"/>
    <d v="2026-02-23T20:00:00"/>
    <s v="MAERSK"/>
    <s v="APM"/>
    <s v="TIIU2320332"/>
    <n v="20"/>
    <x v="0"/>
    <x v="1"/>
    <d v="2026-02-25T16:00:00"/>
    <d v="2026-02-26T14:00:00"/>
    <s v="PROBLEMA SUMARIA"/>
    <x v="0"/>
    <m/>
    <x v="0"/>
    <x v="733"/>
    <d v="2026-02-26T14:20:00"/>
    <d v="2026-02-26T13:54:00"/>
    <d v="2026-02-26T14:35:00"/>
    <x v="8"/>
    <x v="1"/>
    <x v="1"/>
    <x v="0"/>
    <d v="2026-02-26T13:29:00"/>
    <x v="5"/>
    <n v="0"/>
    <x v="0"/>
    <e v="#VALUE!"/>
    <n v="66.049999999988358"/>
    <d v="1899-12-31T20:34:00"/>
    <n v="44.566666666651145"/>
    <s v="NO"/>
    <s v="YES"/>
    <x v="1"/>
    <d v="1899-12-30T22:00:00"/>
    <n v="22.000000000116415"/>
    <d v="1899-12-30T21:29:00"/>
    <x v="2"/>
    <s v="SI"/>
    <d v="1900-01-01T18:34:00"/>
    <n v="66.56666666676756"/>
    <d v="1899-12-30T00:00:00"/>
    <n v="0"/>
    <x v="0"/>
    <x v="0"/>
    <d v="1900-01-01T18:03:00"/>
    <n v="66.049999999988358"/>
    <e v="#VALUE!"/>
    <e v="#VALUE!"/>
    <x v="0"/>
    <n v="2.8472222220443655E-2"/>
    <d v="1899-12-30T00:01:42"/>
    <x v="1"/>
    <n v="55"/>
    <n v="7.5"/>
  </r>
  <r>
    <n v="264211880"/>
    <s v="MAERSK GUAYAQUIL"/>
    <s v="Chittagong"/>
    <x v="1"/>
    <d v="2026-02-23T19:26:00"/>
    <d v="2026-02-23T20:00:00"/>
    <s v="MAERSK"/>
    <s v="APM"/>
    <s v="TCKU6844400"/>
    <s v="40HC"/>
    <x v="0"/>
    <x v="1"/>
    <d v="2026-02-25T16:00:00"/>
    <d v="2026-02-26T16:00:00"/>
    <m/>
    <x v="0"/>
    <s v="TRANSPORTISTA (LM)"/>
    <x v="0"/>
    <x v="734"/>
    <d v="2026-02-26T19:45:00"/>
    <d v="2026-02-26T17:53:00"/>
    <d v="2026-02-26T20:20:00"/>
    <x v="8"/>
    <x v="1"/>
    <x v="1"/>
    <x v="0"/>
    <d v="2026-02-26T17:18:00"/>
    <x v="5"/>
    <n v="0"/>
    <x v="0"/>
    <d v="2026-02-25T16:00:00"/>
    <n v="69.866666666697711"/>
    <d v="1899-12-31T20:34:00"/>
    <n v="44.566666666651145"/>
    <s v="NO"/>
    <s v="YES"/>
    <x v="1"/>
    <d v="1899-12-31T00:00:00"/>
    <n v="24"/>
    <d v="1899-12-31T01:18:00"/>
    <x v="1"/>
    <s v="SI"/>
    <d v="1900-01-01T20:34:00"/>
    <n v="68.566666666651145"/>
    <d v="1899-12-30T01:18:00"/>
    <n v="1.3000000000465661"/>
    <x v="1"/>
    <x v="1"/>
    <d v="1900-01-01T21:52:00"/>
    <n v="69.866666666697711"/>
    <d v="1899-12-30T00:00:00"/>
    <n v="0"/>
    <x v="0"/>
    <n v="0.10208333333139308"/>
    <d v="1899-12-30T00:06:07"/>
    <x v="1"/>
    <n v="55"/>
    <n v="7.5"/>
  </r>
  <r>
    <n v="264212168"/>
    <s v="MAERSK GUAYAQUIL"/>
    <s v="Chittagong"/>
    <x v="1"/>
    <d v="2026-02-23T19:26:00"/>
    <d v="2026-02-23T20:00:00"/>
    <s v="MAERSK"/>
    <s v="APM"/>
    <s v="MRSU7254050"/>
    <s v="40HC"/>
    <x v="0"/>
    <x v="1"/>
    <d v="2026-02-25T16:00:00"/>
    <d v="2026-02-26T16:00:00"/>
    <m/>
    <x v="0"/>
    <m/>
    <x v="0"/>
    <x v="735"/>
    <d v="2026-02-26T14:30:00"/>
    <d v="2026-02-26T12:59:00"/>
    <d v="2026-02-26T15:30:00"/>
    <x v="8"/>
    <x v="1"/>
    <x v="1"/>
    <x v="0"/>
    <d v="2026-02-26T12:14:00"/>
    <x v="5"/>
    <n v="0"/>
    <x v="0"/>
    <d v="2026-02-25T16:00:00"/>
    <n v="64.800000000104774"/>
    <d v="1899-12-31T20:34:00"/>
    <n v="44.566666666651145"/>
    <s v="NO"/>
    <s v="YES"/>
    <x v="1"/>
    <d v="1899-12-31T00:00:00"/>
    <n v="24"/>
    <d v="1899-12-30T20:14:00"/>
    <x v="2"/>
    <s v="SI"/>
    <d v="1900-01-01T20:34:00"/>
    <n v="68.566666666651145"/>
    <d v="1899-12-30T00:00:00"/>
    <n v="0"/>
    <x v="0"/>
    <x v="0"/>
    <d v="1900-01-01T16:48:00"/>
    <n v="64.800000000104774"/>
    <d v="1899-12-30T00:00:00"/>
    <n v="0"/>
    <x v="0"/>
    <n v="0.10486111111094942"/>
    <d v="1899-12-30T00:06:17"/>
    <x v="1"/>
    <n v="55"/>
    <n v="7.5"/>
  </r>
  <r>
    <n v="264212015"/>
    <s v="MAERSK GUAYAQUIL"/>
    <s v="Chittagong"/>
    <x v="1"/>
    <d v="2026-02-23T19:26:00"/>
    <d v="2026-02-23T20:00:00"/>
    <s v="MAERSK"/>
    <s v="APM"/>
    <s v="GCXU6210901"/>
    <s v="40HC"/>
    <x v="0"/>
    <x v="1"/>
    <d v="2026-02-25T16:00:00"/>
    <d v="2026-02-26T17:00:00"/>
    <m/>
    <x v="0"/>
    <m/>
    <x v="0"/>
    <x v="736"/>
    <d v="2026-02-26T15:50:00"/>
    <d v="2026-02-26T15:16:00"/>
    <d v="2026-02-26T16:15:00"/>
    <x v="8"/>
    <x v="1"/>
    <x v="1"/>
    <x v="0"/>
    <d v="2026-02-26T14:17:00"/>
    <x v="5"/>
    <n v="0"/>
    <x v="0"/>
    <d v="2026-02-25T16:00:00"/>
    <n v="66.849999999976717"/>
    <d v="1899-12-31T20:34:00"/>
    <n v="44.566666666651145"/>
    <s v="NO"/>
    <s v="YES"/>
    <x v="1"/>
    <d v="1899-12-31T01:00:00"/>
    <n v="25.000000000116415"/>
    <d v="1899-12-30T22:17:00"/>
    <x v="2"/>
    <s v="NO"/>
    <d v="1900-01-01T21:34:00"/>
    <n v="69.56666666676756"/>
    <d v="1899-12-30T00:00:00"/>
    <n v="0"/>
    <x v="0"/>
    <x v="0"/>
    <d v="1900-01-01T18:51:00"/>
    <n v="66.849999999976717"/>
    <d v="1899-12-30T00:00:00"/>
    <n v="0"/>
    <x v="0"/>
    <n v="4.0972222224809229E-2"/>
    <d v="1899-12-30T00:02:28"/>
    <x v="1"/>
    <n v="55"/>
    <n v="7.5"/>
  </r>
  <r>
    <s v="HLCUDA1260121954"/>
    <s v="MAERSK GUAYAQUIL"/>
    <s v="Chittagong"/>
    <x v="1"/>
    <d v="2026-02-23T19:26:00"/>
    <d v="2026-02-23T20:00:00"/>
    <s v="HAPAG LLOYD"/>
    <s v="APM"/>
    <s v="HAMU2992281"/>
    <s v="40HC"/>
    <x v="0"/>
    <x v="1"/>
    <d v="2026-02-25T16:00:00"/>
    <d v="2026-02-26T18:00:00"/>
    <m/>
    <x v="0"/>
    <m/>
    <x v="0"/>
    <x v="737"/>
    <d v="2026-02-26T16:30:00"/>
    <d v="2026-02-26T16:03:00"/>
    <d v="2026-02-26T17:20:00"/>
    <x v="8"/>
    <x v="1"/>
    <x v="1"/>
    <x v="0"/>
    <d v="2026-02-26T15:07:00"/>
    <x v="5"/>
    <n v="0"/>
    <x v="0"/>
    <d v="2026-02-25T16:00:00"/>
    <n v="67.683333333407063"/>
    <d v="1899-12-31T20:34:00"/>
    <n v="44.566666666651145"/>
    <s v="NO"/>
    <s v="YES"/>
    <x v="1"/>
    <d v="1899-12-31T02:00:00"/>
    <n v="26.000000000058208"/>
    <d v="1899-12-30T23:07:00"/>
    <x v="2"/>
    <s v="NO"/>
    <d v="1900-01-01T22:34:00"/>
    <n v="70.566666666709352"/>
    <d v="1899-12-30T00:00:00"/>
    <n v="0"/>
    <x v="0"/>
    <x v="0"/>
    <d v="1900-01-01T19:41:00"/>
    <n v="67.683333333407063"/>
    <d v="1899-12-30T00:00:00"/>
    <n v="0"/>
    <x v="0"/>
    <n v="5.3472222221898846E-2"/>
    <d v="1899-12-30T00:03:12"/>
    <x v="1"/>
    <n v="55"/>
    <n v="7.5"/>
  </r>
  <r>
    <s v="HLCUDA1260121921"/>
    <s v="MAERSK GUAYAQUIL"/>
    <s v="Chittagong"/>
    <x v="1"/>
    <d v="2026-02-23T19:26:00"/>
    <d v="2026-02-23T20:00:00"/>
    <s v="HAPAG LLOYD"/>
    <s v="APM"/>
    <s v="CAIU4738165"/>
    <s v="40HC"/>
    <x v="0"/>
    <x v="1"/>
    <d v="2026-02-25T16:00:00"/>
    <d v="2026-02-26T18:00:00"/>
    <m/>
    <x v="0"/>
    <m/>
    <x v="0"/>
    <x v="738"/>
    <d v="2026-02-26T15:30:00"/>
    <d v="2026-02-26T15:38:00"/>
    <d v="2026-02-26T16:20:00"/>
    <x v="8"/>
    <x v="1"/>
    <x v="1"/>
    <x v="0"/>
    <d v="2026-02-26T14:52:00"/>
    <x v="5"/>
    <n v="0"/>
    <x v="0"/>
    <d v="2026-02-25T16:00:00"/>
    <n v="67.433333333290648"/>
    <d v="1899-12-31T20:34:00"/>
    <n v="44.566666666651145"/>
    <s v="NO"/>
    <s v="YES"/>
    <x v="1"/>
    <d v="1899-12-31T02:00:00"/>
    <n v="26.000000000058208"/>
    <d v="1899-12-30T22:52:00"/>
    <x v="2"/>
    <s v="NO"/>
    <d v="1900-01-01T22:34:00"/>
    <n v="70.566666666709352"/>
    <d v="1899-12-30T00:00:00"/>
    <n v="0"/>
    <x v="0"/>
    <x v="0"/>
    <d v="1900-01-01T19:26:00"/>
    <n v="67.433333333290648"/>
    <d v="1899-12-30T00:00:00"/>
    <n v="0"/>
    <x v="0"/>
    <n v="2.9166666667151731E-2"/>
    <d v="1899-12-30T00:01:45"/>
    <x v="1"/>
    <n v="55"/>
    <n v="7.5"/>
  </r>
  <r>
    <n v="264212015"/>
    <s v="MAERSK GUAYAQUIL"/>
    <s v="Chittagong"/>
    <x v="1"/>
    <d v="2026-02-23T19:26:00"/>
    <d v="2026-02-23T20:00:00"/>
    <s v="MAERSK"/>
    <s v="APM"/>
    <s v="CAAU7055600"/>
    <s v="40HC"/>
    <x v="0"/>
    <x v="1"/>
    <d v="2026-02-25T16:00:00"/>
    <d v="2026-02-26T19:00:00"/>
    <m/>
    <x v="0"/>
    <s v="TRANSPORTISTA (LM)"/>
    <x v="0"/>
    <x v="739"/>
    <d v="2026-02-26T20:30:00"/>
    <d v="2026-02-26T20:33:00"/>
    <d v="2026-02-26T21:30:00"/>
    <x v="8"/>
    <x v="1"/>
    <x v="1"/>
    <x v="0"/>
    <d v="2026-02-26T19:44:00"/>
    <x v="5"/>
    <n v="0"/>
    <x v="0"/>
    <d v="2026-02-25T16:00:00"/>
    <n v="72.300000000104774"/>
    <d v="1899-12-31T20:34:00"/>
    <n v="44.566666666651145"/>
    <s v="NO"/>
    <s v="YES"/>
    <x v="1"/>
    <d v="1899-12-31T03:00:00"/>
    <n v="27"/>
    <d v="1899-12-31T03:44:00"/>
    <x v="1"/>
    <s v="NO"/>
    <d v="1900-01-01T23:34:00"/>
    <n v="71.566666666651145"/>
    <d v="1899-12-30T00:44:00"/>
    <n v="0.73333333345362917"/>
    <x v="1"/>
    <x v="0"/>
    <d v="1900-01-02T00:18:00"/>
    <n v="72.300000000104774"/>
    <d v="1899-12-30T00:00:00"/>
    <n v="0"/>
    <x v="0"/>
    <n v="3.9583333338669036E-2"/>
    <d v="1899-12-30T00:02:23"/>
    <x v="1"/>
    <n v="55"/>
    <n v="7.5"/>
  </r>
  <r>
    <n v="264210197"/>
    <s v="MAERSK GUAYAQUIL"/>
    <s v="Chittagong"/>
    <x v="1"/>
    <d v="2026-02-23T19:26:00"/>
    <d v="2026-02-23T20:00:00"/>
    <s v="MAERSK"/>
    <s v="APM"/>
    <s v="TCNU2061192"/>
    <s v="40HC"/>
    <x v="0"/>
    <x v="1"/>
    <d v="2026-02-25T16:00:00"/>
    <d v="2026-02-26T20:00:00"/>
    <m/>
    <x v="0"/>
    <m/>
    <x v="0"/>
    <x v="740"/>
    <d v="2026-02-26T19:00:00"/>
    <d v="2026-02-26T19:28:00"/>
    <d v="2026-02-26T19:37:00"/>
    <x v="8"/>
    <x v="1"/>
    <x v="1"/>
    <x v="0"/>
    <d v="2026-02-26T17:53:00"/>
    <x v="5"/>
    <n v="0"/>
    <x v="0"/>
    <d v="2026-02-25T16:00:00"/>
    <n v="70.450000000011642"/>
    <d v="1899-12-31T20:34:00"/>
    <n v="44.566666666651145"/>
    <s v="NO"/>
    <s v="YES"/>
    <x v="1"/>
    <d v="1899-12-31T04:00:00"/>
    <n v="28.000000000116415"/>
    <d v="1899-12-31T01:53:00"/>
    <x v="1"/>
    <s v="NO"/>
    <d v="1900-01-02T00:34:00"/>
    <n v="72.56666666676756"/>
    <d v="1899-12-30T00:00:00"/>
    <n v="0"/>
    <x v="0"/>
    <x v="0"/>
    <d v="1900-01-01T22:27:00"/>
    <n v="70.450000000011642"/>
    <d v="1899-12-30T00:00:00"/>
    <n v="0"/>
    <x v="0"/>
    <n v="6.2499999985448085E-3"/>
    <d v="1899-12-30T00:00:22"/>
    <x v="1"/>
    <n v="55"/>
    <n v="7.5"/>
  </r>
  <r>
    <n v="263804778"/>
    <s v="MAERSK GUAYAQUIL"/>
    <s v="Chittagong"/>
    <x v="1"/>
    <d v="2026-02-23T19:26:00"/>
    <d v="2026-02-23T20:00:00"/>
    <s v="MAERSK"/>
    <s v="APM"/>
    <s v="MRSU3748409"/>
    <s v="40HC"/>
    <x v="0"/>
    <x v="1"/>
    <d v="2026-02-25T16:00:00"/>
    <d v="2026-02-26T20:00:00"/>
    <m/>
    <x v="0"/>
    <m/>
    <x v="0"/>
    <x v="740"/>
    <d v="2026-02-26T20:10:00"/>
    <d v="2026-02-26T19:28:00"/>
    <d v="2026-02-26T20:40:00"/>
    <x v="8"/>
    <x v="1"/>
    <x v="1"/>
    <x v="0"/>
    <d v="2026-02-26T17:53:00"/>
    <x v="5"/>
    <n v="0"/>
    <x v="0"/>
    <d v="2026-02-25T16:00:00"/>
    <n v="70.450000000011642"/>
    <d v="1899-12-31T20:34:00"/>
    <n v="44.566666666651145"/>
    <s v="NO"/>
    <s v="YES"/>
    <x v="1"/>
    <d v="1899-12-31T04:00:00"/>
    <n v="28.000000000116415"/>
    <d v="1899-12-31T01:53:00"/>
    <x v="1"/>
    <s v="NO"/>
    <d v="1900-01-02T00:34:00"/>
    <n v="72.56666666676756"/>
    <d v="1899-12-30T00:00:00"/>
    <n v="0"/>
    <x v="0"/>
    <x v="0"/>
    <d v="1900-01-01T22:27:00"/>
    <n v="70.450000000011642"/>
    <d v="1899-12-30T00:00:00"/>
    <n v="0"/>
    <x v="0"/>
    <n v="4.9999999995634425E-2"/>
    <d v="1899-12-30T00:03:00"/>
    <x v="1"/>
    <n v="55"/>
    <n v="7.5"/>
  </r>
  <r>
    <n v="265096791"/>
    <s v="BERLIN MAERSK"/>
    <s v="Sihanoukville"/>
    <x v="1"/>
    <d v="2026-02-18T13:40:00"/>
    <d v="2026-02-18T20:00:00"/>
    <s v="MAERSK"/>
    <s v="APM"/>
    <s v="CAAU6939417"/>
    <s v="40HC"/>
    <x v="0"/>
    <x v="1"/>
    <d v="2026-02-20T16:00:00"/>
    <d v="2026-02-27T08:00:00"/>
    <m/>
    <x v="0"/>
    <m/>
    <x v="0"/>
    <x v="741"/>
    <d v="2026-02-27T06:30:00"/>
    <d v="2026-02-26T20:28:00"/>
    <d v="2026-02-27T07:10:00"/>
    <x v="8"/>
    <x v="1"/>
    <x v="1"/>
    <x v="0"/>
    <d v="2026-02-26T19:04:00"/>
    <x v="0"/>
    <n v="0"/>
    <x v="0"/>
    <d v="2026-02-20T16:00:00"/>
    <n v="197.39999999996508"/>
    <d v="1900-01-01T02:20:00"/>
    <n v="50.333333333255723"/>
    <s v="NO"/>
    <s v="NO"/>
    <x v="1"/>
    <d v="1900-01-05T16:00:00"/>
    <n v="160.00000000011642"/>
    <d v="1900-01-05T03:04:00"/>
    <x v="0"/>
    <s v="NO"/>
    <d v="1900-01-07T18:20:00"/>
    <n v="210.33333333337214"/>
    <d v="1899-12-30T00:00:00"/>
    <n v="0"/>
    <x v="0"/>
    <x v="0"/>
    <d v="1900-01-07T05:24:00"/>
    <n v="197.39999999996508"/>
    <d v="1899-12-30T00:00:00"/>
    <n v="0"/>
    <x v="0"/>
    <n v="0.44583333333139308"/>
    <d v="1899-12-30T00:26:45"/>
    <x v="1"/>
    <n v="55"/>
    <n v="7.5"/>
  </r>
  <r>
    <n v="264169137"/>
    <s v="MAERSK GENOA"/>
    <s v="Chittagong"/>
    <x v="1"/>
    <d v="2026-02-17T19:05:00"/>
    <d v="2026-02-17T20:00:00"/>
    <s v="MAERSK"/>
    <s v="APM"/>
    <s v="TCNU1837018"/>
    <s v="40HC"/>
    <x v="0"/>
    <x v="1"/>
    <d v="2026-02-20T16:00:00"/>
    <d v="2026-02-27T08:00:00"/>
    <m/>
    <x v="0"/>
    <m/>
    <x v="0"/>
    <x v="742"/>
    <d v="2026-02-26T21:00:00"/>
    <d v="2026-02-26T20:55:00"/>
    <d v="2026-02-26T21:30:00"/>
    <x v="8"/>
    <x v="1"/>
    <x v="1"/>
    <x v="0"/>
    <d v="2026-02-26T20:31:00"/>
    <x v="5"/>
    <n v="0"/>
    <x v="0"/>
    <d v="2026-02-20T16:00:00"/>
    <n v="217.43333333329065"/>
    <d v="1900-01-01T20:55:00"/>
    <n v="68.916666666569654"/>
    <s v="NO"/>
    <s v="NO"/>
    <x v="1"/>
    <d v="1900-01-05T16:00:00"/>
    <n v="160.00000000011642"/>
    <d v="1900-01-05T04:31:00"/>
    <x v="0"/>
    <s v="NO"/>
    <d v="1900-01-08T12:55:00"/>
    <n v="228.91666666668607"/>
    <d v="1899-12-30T00:00:00"/>
    <n v="0"/>
    <x v="0"/>
    <x v="0"/>
    <d v="1900-01-08T01:26:00"/>
    <n v="217.43333333329065"/>
    <d v="1899-12-30T00:00:00"/>
    <n v="0"/>
    <x v="0"/>
    <n v="2.4305555554747116E-2"/>
    <d v="1899-12-30T00:01:27"/>
    <x v="1"/>
    <n v="55"/>
    <n v="7.5"/>
  </r>
  <r>
    <n v="264211674"/>
    <s v="MAERSK GUAYAQUIL"/>
    <s v="Chittagong"/>
    <x v="1"/>
    <d v="2026-02-23T19:26:00"/>
    <d v="2026-02-23T20:00:00"/>
    <s v="MAERSK"/>
    <s v="APM"/>
    <s v="HASU4347890"/>
    <s v="40HC"/>
    <x v="0"/>
    <x v="1"/>
    <d v="2026-02-25T16:00:00"/>
    <d v="2026-02-27T09:00:00"/>
    <m/>
    <x v="0"/>
    <m/>
    <x v="0"/>
    <x v="743"/>
    <d v="2026-02-27T08:00:00"/>
    <d v="2026-02-27T07:40:00"/>
    <d v="2026-02-27T08:25:00"/>
    <x v="8"/>
    <x v="1"/>
    <x v="1"/>
    <x v="0"/>
    <d v="2026-02-27T06:00:00"/>
    <x v="0"/>
    <n v="0"/>
    <x v="0"/>
    <d v="2026-02-25T16:00:00"/>
    <n v="82.566666666709352"/>
    <d v="1899-12-31T20:34:00"/>
    <n v="44.566666666651145"/>
    <s v="NO"/>
    <s v="YES"/>
    <x v="1"/>
    <d v="1899-12-31T17:00:00"/>
    <n v="41.000000000058208"/>
    <d v="1899-12-31T14:00:00"/>
    <x v="1"/>
    <s v="NO"/>
    <d v="1900-01-02T13:34:00"/>
    <n v="85.566666666709352"/>
    <d v="1899-12-30T00:00:00"/>
    <n v="0"/>
    <x v="0"/>
    <x v="0"/>
    <d v="1900-01-02T10:34:00"/>
    <n v="82.566666666709352"/>
    <d v="1899-12-30T00:00:00"/>
    <n v="0"/>
    <x v="0"/>
    <n v="3.125E-2"/>
    <d v="1899-12-30T00:01:52"/>
    <x v="1"/>
    <n v="55"/>
    <n v="7.5"/>
  </r>
  <r>
    <n v="265096791"/>
    <s v="BERLIN MAERSK"/>
    <s v="Sihanoukville"/>
    <x v="1"/>
    <d v="2026-02-18T13:40:00"/>
    <d v="2026-02-18T20:00:00"/>
    <s v="MAERSK"/>
    <s v="APM"/>
    <s v="MRSU5734282"/>
    <s v="40HC"/>
    <x v="0"/>
    <x v="1"/>
    <d v="2026-02-20T16:00:00"/>
    <d v="2026-02-27T10:00:00"/>
    <m/>
    <x v="0"/>
    <m/>
    <x v="0"/>
    <x v="744"/>
    <d v="2026-02-27T13:00:00"/>
    <d v="2026-02-27T10:00:00"/>
    <d v="2026-02-27T13:35:00"/>
    <x v="8"/>
    <x v="1"/>
    <x v="1"/>
    <x v="0"/>
    <d v="2026-02-27T09:20:00"/>
    <x v="0"/>
    <n v="0"/>
    <x v="0"/>
    <d v="2026-02-20T16:00:00"/>
    <n v="211.66666666668607"/>
    <d v="1900-01-01T02:20:00"/>
    <n v="50.333333333255723"/>
    <s v="NO"/>
    <s v="NO"/>
    <x v="1"/>
    <d v="1900-01-05T18:00:00"/>
    <n v="162"/>
    <d v="1900-01-05T17:20:00"/>
    <x v="0"/>
    <s v="NO"/>
    <d v="1900-01-07T20:20:00"/>
    <n v="212.33333333325572"/>
    <d v="1899-12-30T00:00:00"/>
    <n v="0"/>
    <x v="0"/>
    <x v="0"/>
    <d v="1900-01-07T19:40:00"/>
    <n v="211.66666666668607"/>
    <d v="1899-12-30T00:00:00"/>
    <n v="0"/>
    <x v="0"/>
    <n v="0.14930555555474712"/>
    <d v="1899-12-30T00:08:57"/>
    <x v="1"/>
    <n v="55"/>
    <n v="7.5"/>
  </r>
  <r>
    <n v="265096791"/>
    <s v="BERLIN MAERSK"/>
    <s v="Sihanoukville"/>
    <x v="1"/>
    <d v="2026-02-18T13:40:00"/>
    <d v="2026-02-18T20:00:00"/>
    <s v="MAERSK"/>
    <s v="APM"/>
    <s v="MRSU8990056"/>
    <s v="40HC"/>
    <x v="0"/>
    <x v="1"/>
    <d v="2026-02-20T16:00:00"/>
    <d v="2026-02-27T10:00:00"/>
    <m/>
    <x v="0"/>
    <m/>
    <x v="0"/>
    <x v="745"/>
    <d v="2026-02-27T11:25:00"/>
    <d v="2026-02-27T11:02:00"/>
    <d v="2026-02-27T11:50:00"/>
    <x v="8"/>
    <x v="1"/>
    <x v="1"/>
    <x v="0"/>
    <d v="2026-02-27T09:47:00"/>
    <x v="0"/>
    <n v="0"/>
    <x v="0"/>
    <d v="2026-02-20T16:00:00"/>
    <n v="212.1166666665813"/>
    <d v="1900-01-01T02:20:00"/>
    <n v="50.333333333255723"/>
    <s v="NO"/>
    <s v="NO"/>
    <x v="1"/>
    <d v="1900-01-05T18:00:00"/>
    <n v="162"/>
    <d v="1900-01-05T17:47:00"/>
    <x v="0"/>
    <s v="NO"/>
    <d v="1900-01-07T20:20:00"/>
    <n v="212.33333333325572"/>
    <d v="1899-12-30T00:00:00"/>
    <n v="0"/>
    <x v="0"/>
    <x v="0"/>
    <d v="1900-01-07T20:07:00"/>
    <n v="212.1166666665813"/>
    <d v="1899-12-30T00:00:00"/>
    <n v="0"/>
    <x v="0"/>
    <n v="3.3333333332848269E-2"/>
    <d v="1899-12-30T00:02:00"/>
    <x v="1"/>
    <n v="55"/>
    <n v="7.5"/>
  </r>
  <r>
    <n v="264211674"/>
    <s v="MAERSK GUAYAQUIL"/>
    <s v="Chittagong"/>
    <x v="1"/>
    <d v="2026-02-23T19:26:00"/>
    <d v="2026-02-23T20:00:00"/>
    <s v="MAERSK"/>
    <s v="APM"/>
    <s v="HASU4790677"/>
    <s v="40HC"/>
    <x v="0"/>
    <x v="1"/>
    <d v="2026-02-25T16:00:00"/>
    <d v="2026-02-27T11:00:00"/>
    <m/>
    <x v="0"/>
    <s v="PUERTO SECO"/>
    <x v="0"/>
    <x v="746"/>
    <d v="2026-02-27T15:50:00"/>
    <d v="2026-02-27T12:47:00"/>
    <d v="2026-02-27T16:15:00"/>
    <x v="8"/>
    <x v="1"/>
    <x v="1"/>
    <x v="0"/>
    <d v="2026-02-27T11:43:00"/>
    <x v="0"/>
    <n v="0"/>
    <x v="0"/>
    <d v="2026-02-25T16:00:00"/>
    <n v="88.283333333325572"/>
    <d v="1899-12-31T20:34:00"/>
    <n v="44.566666666651145"/>
    <s v="NO"/>
    <s v="YES"/>
    <x v="1"/>
    <d v="1899-12-31T19:00:00"/>
    <n v="43.000000000116415"/>
    <d v="1899-12-31T19:43:00"/>
    <x v="1"/>
    <s v="NO"/>
    <d v="1900-01-02T15:34:00"/>
    <n v="87.56666666676756"/>
    <d v="1899-12-30T00:43:00"/>
    <n v="0.71666666655801237"/>
    <x v="1"/>
    <x v="0"/>
    <d v="1900-01-02T16:17:00"/>
    <n v="88.283333333325572"/>
    <d v="1899-12-30T00:00:00"/>
    <n v="0"/>
    <x v="0"/>
    <n v="0.14444444444961846"/>
    <d v="1899-12-30T00:08:40"/>
    <x v="1"/>
    <n v="55"/>
    <n v="7.5"/>
  </r>
  <r>
    <n v="265096791"/>
    <s v="BERLIN MAERSK"/>
    <s v="Sihanoukville"/>
    <x v="1"/>
    <d v="2026-02-18T13:40:00"/>
    <d v="2026-02-18T20:00:00"/>
    <s v="MAERSK"/>
    <s v="APM"/>
    <s v="MRSU7134271"/>
    <s v="40HC"/>
    <x v="0"/>
    <x v="1"/>
    <d v="2026-02-20T16:00:00"/>
    <d v="2026-02-27T12:00:00"/>
    <m/>
    <x v="0"/>
    <m/>
    <x v="0"/>
    <x v="747"/>
    <d v="2026-02-28T08:10:00"/>
    <d v="2026-02-27T12:07:00"/>
    <d v="2026-02-28T08:45:00"/>
    <x v="8"/>
    <x v="1"/>
    <x v="1"/>
    <x v="0"/>
    <d v="2026-02-27T11:04:00"/>
    <x v="1"/>
    <n v="0"/>
    <x v="0"/>
    <d v="2026-02-20T16:00:00"/>
    <n v="213.39999999990687"/>
    <d v="1900-01-01T02:20:00"/>
    <n v="50.333333333255723"/>
    <s v="NO"/>
    <s v="NO"/>
    <x v="1"/>
    <d v="1900-01-05T20:00:00"/>
    <n v="164.00000000005821"/>
    <d v="1900-01-05T19:04:00"/>
    <x v="0"/>
    <s v="NO"/>
    <d v="1900-01-07T22:20:00"/>
    <n v="214.33333333331393"/>
    <d v="1899-12-30T00:00:00"/>
    <n v="0"/>
    <x v="0"/>
    <x v="0"/>
    <d v="1900-01-07T21:24:00"/>
    <n v="213.39999999990687"/>
    <d v="1899-12-30T00:00:00"/>
    <n v="0"/>
    <x v="0"/>
    <n v="0.85972222222335404"/>
    <d v="1899-12-30T00:51:35"/>
    <x v="1"/>
    <n v="55"/>
    <n v="7.5"/>
  </r>
  <r>
    <n v="264207950"/>
    <s v="MAERSK GENOA"/>
    <s v="Chittagong"/>
    <x v="1"/>
    <d v="2026-02-17T19:05:00"/>
    <d v="2026-02-17T20:00:00"/>
    <s v="MAERSK"/>
    <s v="APM"/>
    <s v="MRSU4945613"/>
    <s v="40HC"/>
    <x v="0"/>
    <x v="1"/>
    <d v="2026-02-20T16:00:00"/>
    <d v="2026-02-27T12:00:00"/>
    <m/>
    <x v="0"/>
    <m/>
    <x v="0"/>
    <x v="748"/>
    <d v="2026-02-27T15:30:00"/>
    <d v="2026-02-27T12:07:00"/>
    <d v="2026-02-27T16:00:00"/>
    <x v="8"/>
    <x v="1"/>
    <x v="1"/>
    <x v="0"/>
    <d v="2026-02-27T11:08:00"/>
    <x v="0"/>
    <n v="0"/>
    <x v="0"/>
    <d v="2026-02-20T16:00:00"/>
    <n v="232.04999999993015"/>
    <d v="1900-01-01T20:55:00"/>
    <n v="68.916666666569654"/>
    <s v="NO"/>
    <s v="NO"/>
    <x v="1"/>
    <d v="1900-01-05T20:00:00"/>
    <n v="164.00000000005821"/>
    <d v="1900-01-05T19:08:00"/>
    <x v="0"/>
    <s v="NO"/>
    <d v="1900-01-08T16:55:00"/>
    <n v="232.91666666662786"/>
    <d v="1899-12-30T00:00:00"/>
    <n v="0"/>
    <x v="0"/>
    <x v="0"/>
    <d v="1900-01-08T16:03:00"/>
    <n v="232.04999999993015"/>
    <d v="1899-12-30T00:00:00"/>
    <n v="0"/>
    <x v="0"/>
    <n v="0.16180555555183673"/>
    <d v="1899-12-30T00:09:42"/>
    <x v="1"/>
    <n v="55"/>
    <n v="7.5"/>
  </r>
  <r>
    <n v="265096791"/>
    <s v="BERLIN MAERSK"/>
    <s v="Sihanoukville"/>
    <x v="1"/>
    <d v="2026-02-18T13:40:00"/>
    <d v="2026-02-18T20:00:00"/>
    <s v="MAERSK"/>
    <s v="APM"/>
    <s v="CAJU5156075"/>
    <s v="40HC"/>
    <x v="0"/>
    <x v="1"/>
    <d v="2026-02-20T16:00:00"/>
    <d v="2026-02-27T14:00:00"/>
    <m/>
    <x v="0"/>
    <m/>
    <x v="0"/>
    <x v="749"/>
    <d v="2026-02-27T14:20:00"/>
    <d v="2026-02-27T15:18:00"/>
    <d v="2026-02-27T15:00:00"/>
    <x v="8"/>
    <x v="1"/>
    <x v="1"/>
    <x v="0"/>
    <d v="2026-02-27T13:49:00"/>
    <x v="0"/>
    <n v="0"/>
    <x v="0"/>
    <d v="2026-02-20T16:00:00"/>
    <n v="216.14999999996508"/>
    <d v="1900-01-01T02:20:00"/>
    <n v="50.333333333255723"/>
    <s v="NO"/>
    <s v="NO"/>
    <x v="1"/>
    <d v="1900-01-05T22:00:00"/>
    <n v="166.00000000011642"/>
    <d v="1900-01-05T21:49:00"/>
    <x v="0"/>
    <s v="NO"/>
    <d v="1900-01-08T00:20:00"/>
    <n v="216.33333333337214"/>
    <d v="1899-12-30T00:00:00"/>
    <n v="0"/>
    <x v="0"/>
    <x v="0"/>
    <d v="1900-01-08T00:09:00"/>
    <n v="216.14999999996508"/>
    <d v="1899-12-30T00:00:00"/>
    <n v="0"/>
    <x v="0"/>
    <n v="-1.2499999997089617E-2"/>
    <n v="-5.2083333321206737E-4"/>
    <x v="2"/>
    <n v="55"/>
    <n v="7.5"/>
  </r>
  <r>
    <n v="265096791"/>
    <s v="BERLIN MAERSK"/>
    <s v="Sihanoukville"/>
    <x v="1"/>
    <d v="2026-02-18T13:40:00"/>
    <d v="2026-02-18T20:00:00"/>
    <s v="MAERSK"/>
    <s v="APM"/>
    <s v="TGBU6657071"/>
    <s v="40HC"/>
    <x v="0"/>
    <x v="1"/>
    <d v="2026-02-20T16:00:00"/>
    <d v="2026-02-27T14:00:00"/>
    <m/>
    <x v="0"/>
    <s v="TRANSPORTISTA (LM)"/>
    <x v="0"/>
    <x v="750"/>
    <d v="2026-02-27T18:55:00"/>
    <d v="2026-02-27T16:05:00"/>
    <d v="2026-02-27T19:30:00"/>
    <x v="8"/>
    <x v="1"/>
    <x v="1"/>
    <x v="0"/>
    <d v="2026-02-27T15:14:00"/>
    <x v="0"/>
    <n v="0"/>
    <x v="0"/>
    <d v="2026-02-20T16:00:00"/>
    <n v="217.56666666670935"/>
    <d v="1900-01-01T02:20:00"/>
    <n v="50.333333333255723"/>
    <s v="NO"/>
    <s v="NO"/>
    <x v="1"/>
    <d v="1900-01-05T22:00:00"/>
    <n v="166.00000000011642"/>
    <d v="1900-01-05T23:14:00"/>
    <x v="0"/>
    <s v="NO"/>
    <d v="1900-01-08T00:20:00"/>
    <n v="216.33333333337214"/>
    <d v="1899-12-30T01:14:00"/>
    <n v="1.2333333333372138"/>
    <x v="1"/>
    <x v="1"/>
    <d v="1900-01-08T01:34:00"/>
    <n v="217.56666666670935"/>
    <d v="1899-12-30T00:00:00"/>
    <n v="0"/>
    <x v="0"/>
    <n v="0.14236111110949423"/>
    <d v="1899-12-30T00:08:32"/>
    <x v="1"/>
    <n v="55"/>
    <n v="7.5"/>
  </r>
  <r>
    <s v="HLCUSHA2512BSRD9"/>
    <s v="BERLIN MAERSK"/>
    <s v="Shanghai"/>
    <x v="1"/>
    <d v="2026-02-18T13:40:00"/>
    <d v="2026-02-18T20:00:00"/>
    <s v="HAPAG LLOYD"/>
    <s v="APM"/>
    <s v="FANU3089868"/>
    <s v="40HC"/>
    <x v="0"/>
    <x v="1"/>
    <d v="2026-02-20T16:00:00"/>
    <d v="2026-02-27T16:00:00"/>
    <m/>
    <x v="0"/>
    <m/>
    <x v="0"/>
    <x v="751"/>
    <d v="2026-02-27T16:40:00"/>
    <d v="2026-02-27T16:33:00"/>
    <d v="2026-02-27T17:20:00"/>
    <x v="8"/>
    <x v="1"/>
    <x v="1"/>
    <x v="0"/>
    <d v="2026-02-27T16:08:00"/>
    <x v="0"/>
    <n v="0"/>
    <x v="0"/>
    <d v="2026-02-20T16:00:00"/>
    <n v="218.46666666667443"/>
    <d v="1900-01-01T02:20:00"/>
    <n v="50.333333333255723"/>
    <s v="NO"/>
    <s v="NO"/>
    <x v="1"/>
    <d v="1900-01-06T00:00:00"/>
    <n v="168"/>
    <d v="1900-01-06T00:08:00"/>
    <x v="0"/>
    <s v="NO"/>
    <d v="1900-01-08T02:20:00"/>
    <n v="218.33333333325572"/>
    <d v="1899-12-30T00:08:00"/>
    <n v="0.13333333341870457"/>
    <x v="0"/>
    <x v="0"/>
    <d v="1900-01-08T02:28:00"/>
    <n v="218.46666666667443"/>
    <d v="1899-12-30T00:00:00"/>
    <n v="0"/>
    <x v="0"/>
    <n v="3.2638888886140194E-2"/>
    <d v="1899-12-30T00:01:57"/>
    <x v="1"/>
    <n v="55"/>
    <n v="7.5"/>
  </r>
  <r>
    <n v="264212168"/>
    <s v="MAERSK GUAYAQUIL"/>
    <s v="Chittagong"/>
    <x v="1"/>
    <d v="2026-02-23T19:26:00"/>
    <d v="2026-02-23T20:00:00"/>
    <s v="MAERSK"/>
    <s v="APM"/>
    <s v="MRKU2759849"/>
    <s v="40HC"/>
    <x v="0"/>
    <x v="1"/>
    <d v="2026-02-25T16:00:00"/>
    <d v="2026-02-27T16:00:00"/>
    <m/>
    <x v="0"/>
    <m/>
    <x v="0"/>
    <x v="752"/>
    <d v="2026-02-27T14:30:00"/>
    <d v="2026-02-27T13:40:00"/>
    <d v="2026-02-27T14:50:00"/>
    <x v="8"/>
    <x v="1"/>
    <x v="1"/>
    <x v="0"/>
    <d v="2026-02-27T12:44:00"/>
    <x v="0"/>
    <n v="0"/>
    <x v="0"/>
    <d v="2026-02-25T16:00:00"/>
    <n v="89.299999999988358"/>
    <d v="1899-12-31T20:34:00"/>
    <n v="44.566666666651145"/>
    <s v="NO"/>
    <s v="YES"/>
    <x v="1"/>
    <d v="1900-01-01T00:00:00"/>
    <n v="48"/>
    <d v="1899-12-31T20:44:00"/>
    <x v="1"/>
    <s v="NO"/>
    <d v="1900-01-02T20:34:00"/>
    <n v="92.566666666651145"/>
    <d v="1899-12-30T00:00:00"/>
    <n v="0"/>
    <x v="0"/>
    <x v="0"/>
    <d v="1900-01-02T17:18:00"/>
    <n v="89.299999999988358"/>
    <d v="1899-12-30T00:00:00"/>
    <n v="0"/>
    <x v="0"/>
    <n v="4.8611111109494232E-2"/>
    <d v="1899-12-30T00:02:55"/>
    <x v="1"/>
    <n v="55"/>
    <n v="7.5"/>
  </r>
  <r>
    <s v="HLCUDA1260121921"/>
    <s v="MAERSK GUAYAQUIL"/>
    <s v="Chittagong"/>
    <x v="1"/>
    <d v="2026-02-23T19:26:00"/>
    <d v="2026-02-23T20:00:00"/>
    <s v="HAPAG LLOYD"/>
    <s v="APM"/>
    <s v="HLBU2076340"/>
    <s v="40HC"/>
    <x v="0"/>
    <x v="1"/>
    <d v="2026-02-25T16:00:00"/>
    <d v="2026-02-27T17:00:00"/>
    <m/>
    <x v="0"/>
    <s v="OTRO(Tráfico)"/>
    <x v="0"/>
    <x v="753"/>
    <d v="2026-02-27T19:10:00"/>
    <d v="2026-02-27T19:13:00"/>
    <d v="2026-02-27T19:55:00"/>
    <x v="8"/>
    <x v="1"/>
    <x v="1"/>
    <x v="0"/>
    <d v="2026-02-27T17:55:00"/>
    <x v="0"/>
    <n v="0"/>
    <x v="0"/>
    <d v="2026-02-25T16:00:00"/>
    <n v="94.483333333453629"/>
    <d v="1899-12-31T20:34:00"/>
    <n v="44.566666666651145"/>
    <s v="NO"/>
    <s v="YES"/>
    <x v="1"/>
    <d v="1900-01-01T01:00:00"/>
    <n v="49.000000000116415"/>
    <d v="1900-01-01T01:55:00"/>
    <x v="3"/>
    <s v="NO"/>
    <d v="1900-01-02T21:34:00"/>
    <n v="93.56666666676756"/>
    <d v="1899-12-30T00:55:00"/>
    <n v="0.91666666668606922"/>
    <x v="1"/>
    <x v="0"/>
    <d v="1900-01-02T22:29:00"/>
    <n v="94.483333333453629"/>
    <d v="1899-12-30T00:00:00"/>
    <n v="0"/>
    <x v="0"/>
    <n v="2.9166666667151731E-2"/>
    <d v="1899-12-30T00:01:45"/>
    <x v="1"/>
    <n v="55"/>
    <n v="7.5"/>
  </r>
  <r>
    <n v="263203443"/>
    <s v="MAERSK GENOA"/>
    <s v="Chittagong"/>
    <x v="1"/>
    <d v="2026-02-17T19:05:00"/>
    <d v="2026-02-17T20:00:00"/>
    <s v="MAERSK"/>
    <s v="APM"/>
    <s v="MRKU4550760"/>
    <s v="40HC"/>
    <x v="0"/>
    <x v="1"/>
    <d v="2026-02-20T16:00:00"/>
    <d v="2026-02-27T18:00:00"/>
    <m/>
    <x v="0"/>
    <m/>
    <x v="0"/>
    <x v="754"/>
    <d v="2026-02-27T18:45:00"/>
    <d v="2026-02-27T18:07:00"/>
    <d v="2026-02-27T19:15:00"/>
    <x v="8"/>
    <x v="1"/>
    <x v="1"/>
    <x v="0"/>
    <d v="2026-02-27T17:02:00"/>
    <x v="0"/>
    <n v="0"/>
    <x v="0"/>
    <d v="2026-02-20T16:00:00"/>
    <n v="237.94999999995343"/>
    <d v="1900-01-01T20:55:00"/>
    <n v="68.916666666569654"/>
    <s v="NO"/>
    <s v="NO"/>
    <x v="1"/>
    <d v="1900-01-06T02:00:00"/>
    <n v="170.00000000005821"/>
    <d v="1900-01-06T01:02:00"/>
    <x v="0"/>
    <s v="NO"/>
    <d v="1900-01-08T22:55:00"/>
    <n v="238.91666666662786"/>
    <d v="1899-12-30T00:00:00"/>
    <n v="0"/>
    <x v="0"/>
    <x v="0"/>
    <d v="1900-01-08T21:57:00"/>
    <n v="237.94999999995343"/>
    <d v="1899-12-30T00:00:00"/>
    <n v="0"/>
    <x v="0"/>
    <n v="4.7222222223354038E-2"/>
    <d v="1899-12-30T00:02:50"/>
    <x v="1"/>
    <n v="55"/>
    <n v="7.5"/>
  </r>
  <r>
    <n v="264157588"/>
    <s v="MAERSK GENOA"/>
    <s v="Chittagong"/>
    <x v="1"/>
    <d v="2026-02-17T19:05:00"/>
    <d v="2026-02-17T20:00:00"/>
    <s v="MAERSK"/>
    <s v="APM"/>
    <s v="MRSU4156868"/>
    <s v="40HC"/>
    <x v="0"/>
    <x v="1"/>
    <d v="2026-02-20T16:00:00"/>
    <d v="2026-02-27T18:00:00"/>
    <m/>
    <x v="0"/>
    <m/>
    <x v="0"/>
    <x v="755"/>
    <d v="2026-02-27T18:00:00"/>
    <d v="2026-02-27T17:16:00"/>
    <d v="2026-02-27T18:50:00"/>
    <x v="8"/>
    <x v="1"/>
    <x v="1"/>
    <x v="0"/>
    <d v="2026-02-27T16:30:00"/>
    <x v="0"/>
    <n v="0"/>
    <x v="0"/>
    <d v="2026-02-20T16:00:00"/>
    <n v="237.41666666662786"/>
    <d v="1900-01-01T20:55:00"/>
    <n v="68.916666666569654"/>
    <s v="NO"/>
    <s v="NO"/>
    <x v="1"/>
    <d v="1900-01-06T02:00:00"/>
    <n v="170.00000000005821"/>
    <d v="1900-01-06T00:30:00"/>
    <x v="0"/>
    <s v="NO"/>
    <d v="1900-01-08T22:55:00"/>
    <n v="238.91666666662786"/>
    <d v="1899-12-30T00:00:00"/>
    <n v="0"/>
    <x v="0"/>
    <x v="0"/>
    <d v="1900-01-08T21:25:00"/>
    <n v="237.41666666662786"/>
    <d v="1899-12-30T00:00:00"/>
    <n v="0"/>
    <x v="0"/>
    <n v="6.5277777772280388E-2"/>
    <d v="1899-12-30T00:03:55"/>
    <x v="1"/>
    <n v="55"/>
    <n v="7.5"/>
  </r>
  <r>
    <s v="HLCUDA1260121921"/>
    <s v="MAERSK GUAYAQUIL"/>
    <s v="Chittagong"/>
    <x v="1"/>
    <d v="2026-02-23T19:26:00"/>
    <d v="2026-02-23T20:00:00"/>
    <s v="HAPAG LLOYD"/>
    <s v="APM"/>
    <s v="HLBU3319172"/>
    <s v="40HC"/>
    <x v="0"/>
    <x v="1"/>
    <d v="2026-02-25T16:00:00"/>
    <d v="2026-02-27T19:00:00"/>
    <m/>
    <x v="0"/>
    <m/>
    <x v="0"/>
    <x v="756"/>
    <d v="2026-02-27T19:35:00"/>
    <d v="2026-02-27T19:51:00"/>
    <d v="2026-02-27T20:00:00"/>
    <x v="8"/>
    <x v="1"/>
    <x v="1"/>
    <x v="0"/>
    <d v="2026-02-27T19:18:00"/>
    <x v="0"/>
    <n v="0"/>
    <x v="0"/>
    <d v="2026-02-25T16:00:00"/>
    <n v="95.866666666755918"/>
    <d v="1899-12-31T20:34:00"/>
    <n v="44.566666666651145"/>
    <s v="NO"/>
    <s v="YES"/>
    <x v="1"/>
    <d v="1900-01-01T03:00:00"/>
    <n v="51"/>
    <d v="1900-01-01T03:18:00"/>
    <x v="3"/>
    <s v="NO"/>
    <d v="1900-01-02T23:34:00"/>
    <n v="95.566666666651145"/>
    <d v="1899-12-30T00:18:00"/>
    <n v="0.30000000010477379"/>
    <x v="0"/>
    <x v="0"/>
    <d v="1900-01-02T23:52:00"/>
    <n v="95.866666666755918"/>
    <d v="1899-12-30T00:00:00"/>
    <n v="0"/>
    <x v="0"/>
    <n v="6.2500000058207661E-3"/>
    <d v="1899-12-30T00:00:23"/>
    <x v="1"/>
    <n v="55"/>
    <n v="7.5"/>
  </r>
  <r>
    <n v="264208056"/>
    <s v="MAERSK GENOA"/>
    <s v="Chittagong"/>
    <x v="1"/>
    <d v="2026-02-17T19:05:00"/>
    <d v="2026-02-17T20:00:00"/>
    <s v="MAERSK"/>
    <s v="APM"/>
    <s v="HASU4645220"/>
    <s v="40HC"/>
    <x v="0"/>
    <x v="1"/>
    <d v="2026-02-20T16:00:00"/>
    <d v="2026-02-27T20:00:00"/>
    <m/>
    <x v="0"/>
    <m/>
    <x v="0"/>
    <x v="757"/>
    <d v="2026-02-27T21:00:00"/>
    <d v="2026-02-27T20:56:00"/>
    <d v="2026-02-27T21:30:00"/>
    <x v="8"/>
    <x v="1"/>
    <x v="1"/>
    <x v="0"/>
    <d v="2026-02-27T19:58:00"/>
    <x v="0"/>
    <n v="0"/>
    <x v="0"/>
    <d v="2026-02-20T16:00:00"/>
    <n v="240.88333333324408"/>
    <d v="1900-01-01T20:55:00"/>
    <n v="68.916666666569654"/>
    <s v="NO"/>
    <s v="NO"/>
    <x v="1"/>
    <d v="1900-01-06T04:00:00"/>
    <n v="172.00000000011642"/>
    <d v="1900-01-06T03:58:00"/>
    <x v="0"/>
    <s v="NO"/>
    <d v="1900-01-09T00:55:00"/>
    <n v="240.91666666668607"/>
    <d v="1899-12-30T00:00:00"/>
    <n v="0"/>
    <x v="0"/>
    <x v="0"/>
    <d v="1900-01-09T00:53:00"/>
    <n v="240.88333333324408"/>
    <d v="1899-12-30T00:00:00"/>
    <n v="0"/>
    <x v="0"/>
    <n v="2.3611111115314998E-2"/>
    <d v="1899-12-30T00:01:25"/>
    <x v="1"/>
    <n v="55"/>
    <n v="7.5"/>
  </r>
  <r>
    <n v="264212342"/>
    <s v="MAERSK GUAYAQUIL"/>
    <s v="Chittagong"/>
    <x v="1"/>
    <d v="2026-02-23T19:26:00"/>
    <d v="2026-02-23T20:00:00"/>
    <s v="MAERSK"/>
    <s v="APM"/>
    <s v="MRSU4097240"/>
    <s v="40HC"/>
    <x v="0"/>
    <x v="1"/>
    <d v="2026-02-25T16:00:00"/>
    <d v="2026-02-27T20:00:00"/>
    <m/>
    <x v="0"/>
    <m/>
    <x v="0"/>
    <x v="758"/>
    <d v="2026-02-27T21:00:00"/>
    <d v="2026-02-27T20:47:00"/>
    <d v="2026-02-27T21:30:00"/>
    <x v="8"/>
    <x v="1"/>
    <x v="1"/>
    <x v="0"/>
    <d v="2026-02-27T20:19:00"/>
    <x v="0"/>
    <n v="0"/>
    <x v="0"/>
    <d v="2026-02-25T16:00:00"/>
    <n v="96.883333333418705"/>
    <d v="1899-12-31T20:34:00"/>
    <n v="44.566666666651145"/>
    <s v="NO"/>
    <s v="YES"/>
    <x v="1"/>
    <d v="1900-01-01T04:00:00"/>
    <n v="52.000000000116415"/>
    <d v="1900-01-01T04:19:00"/>
    <x v="3"/>
    <s v="NO"/>
    <d v="1900-01-03T00:34:00"/>
    <n v="96.56666666676756"/>
    <d v="1899-12-30T00:19:00"/>
    <n v="0.31666666665114462"/>
    <x v="0"/>
    <x v="0"/>
    <d v="1900-01-03T00:53:00"/>
    <n v="96.883333333418705"/>
    <d v="1899-12-30T00:00:00"/>
    <n v="0"/>
    <x v="0"/>
    <n v="2.9861111113859806E-2"/>
    <d v="1899-12-30T00:01:48"/>
    <x v="1"/>
    <n v="55"/>
    <n v="7.5"/>
  </r>
  <r>
    <n v="264212168"/>
    <s v="MAERSK GUAYAQUIL"/>
    <s v="Chittagong"/>
    <x v="1"/>
    <d v="2026-02-23T19:26:00"/>
    <d v="2026-02-23T20:00:00"/>
    <s v="MAERSK"/>
    <s v="APM"/>
    <s v="MRKU3376510"/>
    <s v="40HC"/>
    <x v="0"/>
    <x v="1"/>
    <d v="2026-02-25T16:00:00"/>
    <d v="2026-02-28T08:00:00"/>
    <m/>
    <x v="0"/>
    <m/>
    <x v="0"/>
    <x v="759"/>
    <d v="2026-02-28T06:20:00"/>
    <d v="2026-02-27T21:06:00"/>
    <d v="2026-02-28T06:55:00"/>
    <x v="8"/>
    <x v="1"/>
    <x v="1"/>
    <x v="0"/>
    <d v="2026-02-27T20:29:00"/>
    <x v="1"/>
    <n v="0"/>
    <x v="0"/>
    <d v="2026-02-25T16:00:00"/>
    <n v="97.050000000104774"/>
    <d v="1899-12-31T20:34:00"/>
    <n v="44.566666666651145"/>
    <s v="NO"/>
    <s v="YES"/>
    <x v="1"/>
    <d v="1900-01-01T16:00:00"/>
    <n v="64.000000000116415"/>
    <d v="1900-01-01T04:29:00"/>
    <x v="3"/>
    <s v="NO"/>
    <d v="1900-01-03T12:34:00"/>
    <n v="108.56666666676756"/>
    <d v="1899-12-30T00:00:00"/>
    <n v="0"/>
    <x v="0"/>
    <x v="0"/>
    <d v="1900-01-03T01:03:00"/>
    <n v="97.050000000104774"/>
    <d v="1899-12-30T00:00:00"/>
    <n v="0"/>
    <x v="0"/>
    <n v="0.40902777777955635"/>
    <d v="1899-12-30T00:24:33"/>
    <x v="1"/>
    <n v="55"/>
    <n v="7.5"/>
  </r>
  <r>
    <n v="264210197"/>
    <s v="MAERSK GUAYAQUIL"/>
    <s v="Chittagong"/>
    <x v="1"/>
    <d v="2026-02-23T19:26:00"/>
    <d v="2026-02-23T20:00:00"/>
    <s v="MAERSK"/>
    <s v="APM"/>
    <s v="MRSU6608099"/>
    <s v="40HC"/>
    <x v="0"/>
    <x v="1"/>
    <d v="2026-02-25T16:00:00"/>
    <d v="2026-02-28T09:00:00"/>
    <m/>
    <x v="0"/>
    <m/>
    <x v="0"/>
    <x v="760"/>
    <d v="2026-02-28T11:10:00"/>
    <d v="2026-02-28T08:54:00"/>
    <d v="2026-02-28T11:45:00"/>
    <x v="8"/>
    <x v="1"/>
    <x v="1"/>
    <x v="0"/>
    <d v="2026-02-28T08:09:00"/>
    <x v="1"/>
    <n v="0"/>
    <x v="0"/>
    <d v="2026-02-25T16:00:00"/>
    <n v="108.71666666673264"/>
    <d v="1899-12-31T20:34:00"/>
    <n v="44.566666666651145"/>
    <s v="NO"/>
    <s v="YES"/>
    <x v="1"/>
    <d v="1900-01-01T17:00:00"/>
    <n v="65.000000000058208"/>
    <d v="1900-01-01T16:09:00"/>
    <x v="3"/>
    <s v="NO"/>
    <d v="1900-01-03T13:34:00"/>
    <n v="109.56666666670935"/>
    <d v="1899-12-30T00:00:00"/>
    <n v="0"/>
    <x v="0"/>
    <x v="0"/>
    <d v="1900-01-03T12:43:00"/>
    <n v="108.71666666673264"/>
    <d v="1899-12-30T00:00:00"/>
    <n v="0"/>
    <x v="0"/>
    <n v="0.11875000000145519"/>
    <d v="1899-12-30T00:07:08"/>
    <x v="1"/>
    <n v="55"/>
    <n v="7.5"/>
  </r>
  <r>
    <n v="264212015"/>
    <s v="MAERSK GUAYAQUIL"/>
    <s v="Chittagong"/>
    <x v="1"/>
    <d v="2026-02-23T19:26:00"/>
    <d v="2026-02-23T20:00:00"/>
    <s v="MAERSK"/>
    <s v="APM"/>
    <s v="MRSU7715574"/>
    <s v="40HC"/>
    <x v="0"/>
    <x v="1"/>
    <d v="2026-02-25T16:00:00"/>
    <d v="2026-02-28T10:00:00"/>
    <m/>
    <x v="0"/>
    <m/>
    <x v="0"/>
    <x v="761"/>
    <d v="2026-02-28T11:55:00"/>
    <d v="2026-02-28T09:42:00"/>
    <d v="2026-02-28T12:30:00"/>
    <x v="8"/>
    <x v="1"/>
    <x v="1"/>
    <x v="0"/>
    <d v="2026-02-28T09:09:00"/>
    <x v="1"/>
    <n v="0"/>
    <x v="0"/>
    <d v="2026-02-25T16:00:00"/>
    <n v="109.71666666667443"/>
    <d v="1899-12-31T20:34:00"/>
    <n v="44.566666666651145"/>
    <s v="NO"/>
    <s v="YES"/>
    <x v="1"/>
    <d v="1900-01-01T18:00:00"/>
    <n v="66"/>
    <d v="1900-01-01T17:09:00"/>
    <x v="3"/>
    <s v="NO"/>
    <d v="1900-01-03T14:34:00"/>
    <n v="110.56666666665114"/>
    <d v="1899-12-30T00:00:00"/>
    <n v="0"/>
    <x v="0"/>
    <x v="0"/>
    <d v="1900-01-03T13:43:00"/>
    <n v="109.71666666667443"/>
    <d v="1899-12-30T00:00:00"/>
    <n v="0"/>
    <x v="0"/>
    <n v="0.11666666666860692"/>
    <d v="1899-12-30T00:07:00"/>
    <x v="1"/>
    <n v="55"/>
    <n v="7.5"/>
  </r>
  <r>
    <n v="264212342"/>
    <s v="MAERSK GUAYAQUIL"/>
    <s v="Chittagong"/>
    <x v="1"/>
    <d v="2026-02-23T19:26:00"/>
    <d v="2026-02-23T20:00:00"/>
    <s v="MAERSK"/>
    <s v="APM"/>
    <s v="TCNU3753425"/>
    <s v="40HC"/>
    <x v="0"/>
    <x v="1"/>
    <d v="2026-02-25T16:00:00"/>
    <d v="2026-02-28T11:00:00"/>
    <m/>
    <x v="0"/>
    <s v="TRANSPORTISTA (LM)"/>
    <x v="0"/>
    <x v="762"/>
    <d v="2026-02-28T13:00:00"/>
    <d v="2026-02-28T13:03:00"/>
    <d v="2026-02-28T13:35:00"/>
    <x v="8"/>
    <x v="1"/>
    <x v="1"/>
    <x v="0"/>
    <d v="2026-02-28T12:21:00"/>
    <x v="1"/>
    <n v="0"/>
    <x v="0"/>
    <d v="2026-02-25T16:00:00"/>
    <n v="112.91666666662786"/>
    <d v="1899-12-31T20:34:00"/>
    <n v="44.566666666651145"/>
    <s v="NO"/>
    <s v="YES"/>
    <x v="1"/>
    <d v="1900-01-01T19:00:00"/>
    <n v="67.000000000116415"/>
    <d v="1900-01-01T20:21:00"/>
    <x v="3"/>
    <s v="NO"/>
    <d v="1900-01-03T15:34:00"/>
    <n v="111.56666666676756"/>
    <d v="1899-12-30T01:21:00"/>
    <n v="1.3499999998603016"/>
    <x v="1"/>
    <x v="1"/>
    <d v="1900-01-03T16:55:00"/>
    <n v="112.91666666662786"/>
    <d v="1899-12-30T00:00:00"/>
    <n v="0"/>
    <x v="0"/>
    <n v="2.2222222221898846E-2"/>
    <d v="1899-12-30T00:01:20"/>
    <x v="1"/>
    <n v="55"/>
    <n v="7.5"/>
  </r>
  <r>
    <n v="264211674"/>
    <s v="MAERSK GUAYAQUIL"/>
    <s v="Chittagong"/>
    <x v="1"/>
    <d v="2026-02-23T19:26:00"/>
    <d v="2026-02-23T20:00:00"/>
    <s v="MAERSK"/>
    <s v="APM"/>
    <s v="TRHU6930148"/>
    <s v="40HC"/>
    <x v="0"/>
    <x v="1"/>
    <d v="2026-02-25T16:00:00"/>
    <d v="2026-02-28T12:00:00"/>
    <m/>
    <x v="0"/>
    <s v="TRANSPORTISTA (LM)"/>
    <x v="0"/>
    <x v="763"/>
    <d v="2026-02-28T14:15:00"/>
    <d v="2026-02-28T15:00:00"/>
    <d v="2026-02-28T15:00:00"/>
    <x v="8"/>
    <x v="1"/>
    <x v="1"/>
    <x v="0"/>
    <d v="2026-02-28T13:56:00"/>
    <x v="1"/>
    <n v="0"/>
    <x v="0"/>
    <d v="2026-02-25T16:00:00"/>
    <n v="114.50000000005821"/>
    <d v="1899-12-31T20:34:00"/>
    <n v="44.566666666651145"/>
    <s v="NO"/>
    <s v="YES"/>
    <x v="1"/>
    <d v="1900-01-01T20:00:00"/>
    <n v="68.000000000058208"/>
    <d v="1900-01-01T21:56:00"/>
    <x v="3"/>
    <s v="NO"/>
    <d v="1900-01-03T16:34:00"/>
    <n v="112.56666666670935"/>
    <d v="1899-12-30T01:56:00"/>
    <n v="1.9333333333488554"/>
    <x v="1"/>
    <x v="1"/>
    <d v="1900-01-03T18:30:00"/>
    <n v="114.50000000005821"/>
    <d v="1899-12-30T00:00:00"/>
    <n v="0"/>
    <x v="0"/>
    <n v="0"/>
    <d v="1899-12-30T00:00:00"/>
    <x v="1"/>
    <n v="55"/>
    <n v="7.5"/>
  </r>
  <r>
    <n v="262696932"/>
    <s v="MAERSK CLEVELAND"/>
    <s v="Karachi-Muhammad Bin Qasim"/>
    <x v="0"/>
    <d v="2026-01-29T02:11:00"/>
    <d v="2026-01-29T02:00:00"/>
    <s v="MAERSK"/>
    <s v="APM"/>
    <s v="MRSU4482709"/>
    <s v="40HC"/>
    <x v="1"/>
    <x v="3"/>
    <d v="2026-02-01T10:00:00"/>
    <d v="2026-02-02T09:00:00"/>
    <m/>
    <x v="0"/>
    <m/>
    <x v="0"/>
    <x v="764"/>
    <d v="2026-02-02T12:30:00"/>
    <m/>
    <m/>
    <x v="6"/>
    <x v="1"/>
    <x v="1"/>
    <x v="0"/>
    <d v="2026-02-02T09:24:00"/>
    <x v="2"/>
    <n v="0.18333333323244005"/>
    <x v="0"/>
    <d v="2026-02-01T10:00:00"/>
    <n v="103.21666666679084"/>
    <d v="1900-01-02T07:49:00"/>
    <n v="79.816666666651145"/>
    <s v="NO"/>
    <s v="NO"/>
    <x v="0"/>
    <d v="1899-12-30T23:00:00"/>
    <n v="23.000000000058208"/>
    <d v="1899-12-30T23:24:00"/>
    <x v="2"/>
    <s v="SI"/>
    <d v="1900-01-03T06:49:00"/>
    <n v="102.81666666670935"/>
    <d v="1899-12-30T00:24:00"/>
    <n v="0.40000000008149073"/>
    <x v="0"/>
    <x v="0"/>
    <d v="1900-01-03T07:13:00"/>
    <n v="103.21666666679084"/>
    <d v="1899-12-30T00:00:00"/>
    <n v="0"/>
    <x v="0"/>
    <n v="0"/>
    <d v="1899-12-30T00:00:00"/>
    <x v="0"/>
    <n v="55"/>
    <n v="7.5"/>
  </r>
  <r>
    <n v="262696932"/>
    <s v="MAERSK CLEVELAND"/>
    <s v="Karachi-Muhammad Bin Qasim"/>
    <x v="0"/>
    <d v="2026-01-29T02:11:00"/>
    <d v="2026-01-29T02:00:00"/>
    <s v="MAERSK"/>
    <s v="APM"/>
    <s v="MRSU6141661"/>
    <s v="40HC"/>
    <x v="1"/>
    <x v="3"/>
    <d v="2026-02-01T10:00:00"/>
    <d v="2026-02-02T09:00:00"/>
    <m/>
    <x v="0"/>
    <m/>
    <x v="0"/>
    <x v="765"/>
    <d v="2026-02-02T09:05:00"/>
    <m/>
    <m/>
    <x v="6"/>
    <x v="1"/>
    <x v="1"/>
    <x v="0"/>
    <d v="2026-02-02T08:45:00"/>
    <x v="2"/>
    <n v="0.18333333323244005"/>
    <x v="0"/>
    <d v="2026-02-01T10:00:00"/>
    <n v="102.56666666676756"/>
    <d v="1900-01-02T07:49:00"/>
    <n v="79.816666666651145"/>
    <s v="NO"/>
    <s v="NO"/>
    <x v="0"/>
    <d v="1899-12-30T23:00:00"/>
    <n v="23.000000000058208"/>
    <d v="1899-12-30T22:45:00"/>
    <x v="2"/>
    <s v="SI"/>
    <d v="1900-01-03T06:49:00"/>
    <n v="102.81666666670935"/>
    <d v="1899-12-30T00:00:00"/>
    <n v="0"/>
    <x v="0"/>
    <x v="0"/>
    <d v="1900-01-03T06:34:00"/>
    <n v="102.56666666676756"/>
    <d v="1899-12-30T00:00:00"/>
    <n v="0"/>
    <x v="0"/>
    <n v="0"/>
    <d v="1899-12-30T00:00:00"/>
    <x v="0"/>
    <n v="55"/>
    <n v="7.5"/>
  </r>
  <r>
    <n v="262696932"/>
    <s v="MAERSK CLEVELAND"/>
    <s v="Karachi-Muhammad Bin Qasim"/>
    <x v="0"/>
    <d v="2026-01-29T02:11:00"/>
    <d v="2026-01-29T02:00:00"/>
    <s v="MAERSK"/>
    <s v="APM"/>
    <s v="MRKU5403975"/>
    <s v="40HC"/>
    <x v="1"/>
    <x v="3"/>
    <d v="2026-02-01T10:00:00"/>
    <d v="2026-02-02T09:00:00"/>
    <m/>
    <x v="0"/>
    <m/>
    <x v="0"/>
    <x v="766"/>
    <d v="2026-02-02T09:05:00"/>
    <m/>
    <m/>
    <x v="6"/>
    <x v="1"/>
    <x v="1"/>
    <x v="0"/>
    <d v="2026-02-02T08:49:00"/>
    <x v="2"/>
    <n v="0.18333333323244005"/>
    <x v="0"/>
    <d v="2026-02-01T10:00:00"/>
    <n v="102.63333333330229"/>
    <d v="1900-01-02T07:49:00"/>
    <n v="79.816666666651145"/>
    <s v="NO"/>
    <s v="NO"/>
    <x v="0"/>
    <d v="1899-12-30T23:00:00"/>
    <n v="23.000000000058208"/>
    <d v="1899-12-30T22:49:00"/>
    <x v="2"/>
    <s v="SI"/>
    <d v="1900-01-03T06:49:00"/>
    <n v="102.81666666670935"/>
    <d v="1899-12-30T00:00:00"/>
    <n v="0"/>
    <x v="0"/>
    <x v="0"/>
    <d v="1900-01-03T06:38:00"/>
    <n v="102.63333333330229"/>
    <d v="1899-12-30T00:00:00"/>
    <n v="0"/>
    <x v="0"/>
    <n v="0"/>
    <d v="1899-12-30T00:00:00"/>
    <x v="0"/>
    <n v="55"/>
    <n v="7.5"/>
  </r>
  <r>
    <n v="262696668"/>
    <s v="MAERSK CLEVELAND"/>
    <s v="Karachi-Muhammad Bin Qasim"/>
    <x v="0"/>
    <d v="2026-01-29T02:11:00"/>
    <d v="2026-01-29T02:00:00"/>
    <s v="MAERSK"/>
    <s v="APM"/>
    <s v="MRKU6123984"/>
    <s v="40HC"/>
    <x v="1"/>
    <x v="3"/>
    <d v="2026-02-01T10:00:00"/>
    <d v="2026-02-02T15:00:00"/>
    <m/>
    <x v="0"/>
    <m/>
    <x v="0"/>
    <x v="767"/>
    <d v="2026-02-02T15:00:00"/>
    <m/>
    <m/>
    <x v="6"/>
    <x v="1"/>
    <x v="1"/>
    <x v="0"/>
    <d v="2026-02-02T14:35:00"/>
    <x v="2"/>
    <n v="0.18333333323244005"/>
    <x v="0"/>
    <d v="2026-02-01T10:00:00"/>
    <n v="108.40000000008149"/>
    <d v="1900-01-02T07:49:00"/>
    <n v="79.816666666651145"/>
    <s v="NO"/>
    <s v="NO"/>
    <x v="0"/>
    <d v="1899-12-31T05:00:00"/>
    <n v="29.000000000058208"/>
    <d v="1899-12-31T04:35:00"/>
    <x v="1"/>
    <s v="NO"/>
    <d v="1900-01-03T12:49:00"/>
    <n v="108.81666666670935"/>
    <d v="1899-12-30T00:00:00"/>
    <n v="0"/>
    <x v="0"/>
    <x v="0"/>
    <d v="1900-01-03T12:24:00"/>
    <n v="108.40000000008149"/>
    <d v="1899-12-30T00:00:00"/>
    <n v="0"/>
    <x v="0"/>
    <n v="0"/>
    <d v="1899-12-30T00:00:00"/>
    <x v="0"/>
    <n v="55"/>
    <n v="7.5"/>
  </r>
  <r>
    <n v="262696668"/>
    <s v="MAERSK CLEVELAND"/>
    <s v="Karachi-Muhammad Bin Qasim"/>
    <x v="0"/>
    <d v="2026-01-29T02:11:00"/>
    <d v="2026-01-29T02:00:00"/>
    <s v="MAERSK"/>
    <s v="APM"/>
    <s v="MRKU6238432"/>
    <s v="40HC"/>
    <x v="1"/>
    <x v="3"/>
    <d v="2026-02-01T10:00:00"/>
    <d v="2026-02-02T15:00:00"/>
    <m/>
    <x v="0"/>
    <s v="TRANSPORTISTA (LM)"/>
    <x v="0"/>
    <x v="768"/>
    <d v="2026-02-02T16:10:00"/>
    <m/>
    <m/>
    <x v="6"/>
    <x v="1"/>
    <x v="1"/>
    <x v="0"/>
    <d v="2026-02-02T15:30:00"/>
    <x v="2"/>
    <n v="0.18333333323244005"/>
    <x v="0"/>
    <d v="2026-02-01T10:00:00"/>
    <n v="109.31666666676756"/>
    <d v="1900-01-02T07:49:00"/>
    <n v="79.816666666651145"/>
    <s v="NO"/>
    <s v="NO"/>
    <x v="0"/>
    <d v="1899-12-31T05:00:00"/>
    <n v="29.000000000058208"/>
    <d v="1899-12-31T05:30:00"/>
    <x v="1"/>
    <s v="NO"/>
    <d v="1900-01-03T12:49:00"/>
    <n v="108.81666666670935"/>
    <d v="1899-12-30T00:30:00"/>
    <n v="0.50000000005820766"/>
    <x v="1"/>
    <x v="0"/>
    <d v="1900-01-03T13:19:00"/>
    <n v="109.31666666676756"/>
    <d v="1899-12-30T00:00:00"/>
    <n v="0"/>
    <x v="0"/>
    <n v="0"/>
    <d v="1899-12-30T00:00:00"/>
    <x v="0"/>
    <n v="55"/>
    <n v="7.5"/>
  </r>
  <r>
    <n v="262696668"/>
    <s v="MAERSK CLEVELAND"/>
    <s v="Karachi-Muhammad Bin Qasim"/>
    <x v="0"/>
    <d v="2026-01-29T02:11:00"/>
    <d v="2026-01-29T02:00:00"/>
    <s v="MAERSK"/>
    <s v="APM"/>
    <s v="SUDU8567010"/>
    <s v="40HC"/>
    <x v="1"/>
    <x v="3"/>
    <d v="2026-02-01T10:00:00"/>
    <d v="2026-02-02T15:00:00"/>
    <m/>
    <x v="0"/>
    <s v="TRANSPORTISTA (LM)"/>
    <x v="0"/>
    <x v="769"/>
    <d v="2026-02-02T17:00:00"/>
    <m/>
    <m/>
    <x v="6"/>
    <x v="1"/>
    <x v="1"/>
    <x v="0"/>
    <d v="2026-02-02T15:33:00"/>
    <x v="2"/>
    <n v="0.18333333323244005"/>
    <x v="0"/>
    <d v="2026-02-01T10:00:00"/>
    <n v="109.36666666675592"/>
    <d v="1900-01-02T07:49:00"/>
    <n v="79.816666666651145"/>
    <s v="NO"/>
    <s v="NO"/>
    <x v="0"/>
    <d v="1899-12-31T05:00:00"/>
    <n v="29.000000000058208"/>
    <d v="1899-12-31T05:33:00"/>
    <x v="1"/>
    <s v="NO"/>
    <d v="1900-01-03T12:49:00"/>
    <n v="108.81666666670935"/>
    <d v="1899-12-30T00:33:00"/>
    <n v="0.55000000004656613"/>
    <x v="1"/>
    <x v="0"/>
    <d v="1900-01-03T13:22:00"/>
    <n v="109.36666666675592"/>
    <d v="1899-12-30T00:00:00"/>
    <n v="0"/>
    <x v="0"/>
    <n v="0"/>
    <d v="1899-12-30T00:00:00"/>
    <x v="0"/>
    <n v="55"/>
    <n v="7.5"/>
  </r>
  <r>
    <n v="262696668"/>
    <s v="MAERSK CLEVELAND"/>
    <s v="Karachi-Muhammad Bin Qasim"/>
    <x v="0"/>
    <d v="2026-01-29T02:11:00"/>
    <d v="2026-01-29T02:00:00"/>
    <s v="MAERSK"/>
    <s v="APM"/>
    <s v="MRKU5885938"/>
    <s v="40HC"/>
    <x v="1"/>
    <x v="3"/>
    <d v="2026-02-01T10:00:00"/>
    <d v="2026-02-03T09:00:00"/>
    <m/>
    <x v="0"/>
    <m/>
    <x v="0"/>
    <x v="770"/>
    <d v="2026-02-03T10:55:00"/>
    <m/>
    <m/>
    <x v="6"/>
    <x v="1"/>
    <x v="1"/>
    <x v="0"/>
    <d v="2026-02-03T09:11:00"/>
    <x v="6"/>
    <n v="0.18333333323244005"/>
    <x v="0"/>
    <d v="2026-02-01T10:00:00"/>
    <n v="127.00000000011642"/>
    <d v="1900-01-02T07:49:00"/>
    <n v="79.816666666651145"/>
    <s v="NO"/>
    <s v="NO"/>
    <x v="0"/>
    <d v="1899-12-31T23:00:00"/>
    <n v="47.000000000058208"/>
    <d v="1899-12-31T23:11:00"/>
    <x v="1"/>
    <s v="NO"/>
    <d v="1900-01-04T06:49:00"/>
    <n v="126.81666666670935"/>
    <d v="1899-12-30T00:11:00"/>
    <n v="0.18333333340706304"/>
    <x v="0"/>
    <x v="0"/>
    <d v="1900-01-04T07:00:00"/>
    <n v="127.00000000011642"/>
    <d v="1899-12-30T00:00:00"/>
    <n v="0"/>
    <x v="0"/>
    <n v="0"/>
    <d v="1899-12-30T00:00:00"/>
    <x v="0"/>
    <n v="55"/>
    <n v="7.5"/>
  </r>
  <r>
    <n v="262696932"/>
    <s v="MAERSK CLEVELAND"/>
    <s v="Karachi-Muhammad Bin Qasim"/>
    <x v="0"/>
    <d v="2026-01-29T02:11:00"/>
    <d v="2026-01-29T02:00:00"/>
    <s v="MAERSK"/>
    <s v="APM"/>
    <s v="MRSU3030448"/>
    <s v="40HC"/>
    <x v="1"/>
    <x v="3"/>
    <d v="2026-02-01T10:00:00"/>
    <d v="2026-02-03T09:00:00"/>
    <m/>
    <x v="0"/>
    <m/>
    <x v="0"/>
    <x v="771"/>
    <d v="2026-02-03T09:35:00"/>
    <m/>
    <m/>
    <x v="6"/>
    <x v="1"/>
    <x v="1"/>
    <x v="0"/>
    <d v="2026-02-03T08:51:00"/>
    <x v="6"/>
    <n v="0.18333333323244005"/>
    <x v="0"/>
    <d v="2026-02-01T10:00:00"/>
    <n v="126.66666666674428"/>
    <d v="1900-01-02T07:49:00"/>
    <n v="79.816666666651145"/>
    <s v="NO"/>
    <s v="NO"/>
    <x v="0"/>
    <d v="1899-12-31T23:00:00"/>
    <n v="47.000000000058208"/>
    <d v="1899-12-31T22:51:00"/>
    <x v="1"/>
    <s v="NO"/>
    <d v="1900-01-04T06:49:00"/>
    <n v="126.81666666670935"/>
    <d v="1899-12-30T00:00:00"/>
    <n v="0"/>
    <x v="0"/>
    <x v="0"/>
    <d v="1900-01-04T06:40:00"/>
    <n v="126.66666666674428"/>
    <d v="1899-12-30T00:00:00"/>
    <n v="0"/>
    <x v="0"/>
    <n v="0"/>
    <d v="1899-12-30T00:00:00"/>
    <x v="0"/>
    <n v="55"/>
    <n v="7.5"/>
  </r>
  <r>
    <s v="HLCUBO1251252587"/>
    <s v="MAERSK CLEVELAND"/>
    <s v="Jawaharlal Nehru (Nhava Sheva)"/>
    <x v="0"/>
    <d v="2026-01-29T02:11:00"/>
    <d v="2026-01-29T02:00:00"/>
    <s v="HAPAG LLOYD"/>
    <s v="APM"/>
    <s v="HLXU3520224"/>
    <n v="20"/>
    <x v="1"/>
    <x v="3"/>
    <d v="2026-02-01T10:00:00"/>
    <d v="2026-02-03T09:00:00"/>
    <m/>
    <x v="0"/>
    <m/>
    <x v="0"/>
    <x v="772"/>
    <d v="2026-02-03T09:35:00"/>
    <m/>
    <m/>
    <x v="6"/>
    <x v="1"/>
    <x v="1"/>
    <x v="0"/>
    <d v="2026-02-03T08:58:00"/>
    <x v="6"/>
    <n v="0.18333333323244005"/>
    <x v="0"/>
    <d v="2026-02-01T10:00:00"/>
    <n v="126.78333333344199"/>
    <d v="1900-01-02T07:49:00"/>
    <n v="79.816666666651145"/>
    <s v="NO"/>
    <s v="NO"/>
    <x v="0"/>
    <d v="1899-12-31T23:00:00"/>
    <n v="47.000000000058208"/>
    <d v="1899-12-31T22:58:00"/>
    <x v="1"/>
    <s v="NO"/>
    <d v="1900-01-04T06:49:00"/>
    <n v="126.81666666670935"/>
    <d v="1899-12-30T00:00:00"/>
    <n v="0"/>
    <x v="0"/>
    <x v="0"/>
    <d v="1900-01-04T06:47:00"/>
    <n v="126.78333333344199"/>
    <d v="1899-12-30T00:00:00"/>
    <n v="0"/>
    <x v="0"/>
    <n v="0"/>
    <d v="1899-12-30T00:00:00"/>
    <x v="0"/>
    <n v="55"/>
    <n v="7.5"/>
  </r>
  <r>
    <n v="262696668"/>
    <s v="MAERSK CLEVELAND"/>
    <s v="Karachi-Muhammad Bin Qasim"/>
    <x v="0"/>
    <d v="2026-01-29T02:11:00"/>
    <d v="2026-01-29T02:00:00"/>
    <s v="MAERSK"/>
    <s v="APM"/>
    <s v="MRSU4652554"/>
    <s v="40HC"/>
    <x v="1"/>
    <x v="3"/>
    <d v="2026-02-01T10:00:00"/>
    <d v="2026-02-03T15:00:00"/>
    <m/>
    <x v="0"/>
    <s v="TRANSPORTISTA (LM)"/>
    <x v="0"/>
    <x v="773"/>
    <d v="2026-02-03T18:30:00"/>
    <m/>
    <m/>
    <x v="6"/>
    <x v="1"/>
    <x v="1"/>
    <x v="0"/>
    <d v="2026-02-03T16:52:00"/>
    <x v="6"/>
    <n v="0.18333333323244005"/>
    <x v="0"/>
    <d v="2026-02-01T10:00:00"/>
    <n v="134.68333333334886"/>
    <d v="1900-01-02T07:49:00"/>
    <n v="79.816666666651145"/>
    <s v="NO"/>
    <s v="NO"/>
    <x v="0"/>
    <d v="1900-01-01T05:00:00"/>
    <n v="53.000000000058208"/>
    <d v="1900-01-01T06:52:00"/>
    <x v="3"/>
    <s v="NO"/>
    <d v="1900-01-04T12:49:00"/>
    <n v="132.81666666670935"/>
    <d v="1899-12-30T01:52:00"/>
    <n v="1.8666666666395031"/>
    <x v="1"/>
    <x v="1"/>
    <d v="1900-01-04T14:41:00"/>
    <n v="134.68333333334886"/>
    <d v="1899-12-30T00:00:00"/>
    <n v="0"/>
    <x v="0"/>
    <n v="0"/>
    <d v="1899-12-30T00:00:00"/>
    <x v="0"/>
    <n v="55"/>
    <n v="7.5"/>
  </r>
  <r>
    <n v="262696932"/>
    <s v="MAERSK CLEVELAND"/>
    <s v="Karachi-Muhammad Bin Qasim"/>
    <x v="0"/>
    <d v="2026-01-29T02:11:00"/>
    <d v="2026-01-29T02:00:00"/>
    <s v="MAERSK"/>
    <s v="APM"/>
    <s v="MRSU4501305"/>
    <s v="40HC"/>
    <x v="1"/>
    <x v="3"/>
    <d v="2026-02-01T10:00:00"/>
    <d v="2026-02-03T15:00:00"/>
    <m/>
    <x v="0"/>
    <m/>
    <x v="0"/>
    <x v="774"/>
    <d v="2026-02-03T14:45:00"/>
    <m/>
    <m/>
    <x v="6"/>
    <x v="1"/>
    <x v="1"/>
    <x v="0"/>
    <d v="2026-02-03T13:59:00"/>
    <x v="6"/>
    <n v="0.18333333323244005"/>
    <x v="0"/>
    <d v="2026-02-01T10:00:00"/>
    <n v="131.80000000004657"/>
    <d v="1900-01-02T07:49:00"/>
    <n v="79.816666666651145"/>
    <s v="NO"/>
    <s v="NO"/>
    <x v="0"/>
    <d v="1900-01-01T05:00:00"/>
    <n v="53.000000000058208"/>
    <d v="1900-01-01T03:59:00"/>
    <x v="3"/>
    <s v="NO"/>
    <d v="1900-01-04T12:49:00"/>
    <n v="132.81666666670935"/>
    <d v="1899-12-30T00:00:00"/>
    <n v="0"/>
    <x v="0"/>
    <x v="0"/>
    <d v="1900-01-04T11:48:00"/>
    <n v="131.80000000004657"/>
    <d v="1899-12-30T00:00:00"/>
    <n v="0"/>
    <x v="0"/>
    <n v="0"/>
    <d v="1899-12-30T00:00:00"/>
    <x v="0"/>
    <n v="55"/>
    <n v="7.5"/>
  </r>
  <r>
    <n v="263020638"/>
    <s v="MAERSK HERRERA"/>
    <s v="Karachi-Muhammad Bin Qasim"/>
    <x v="0"/>
    <d v="2026-02-04T18:47:00"/>
    <d v="2026-02-04T20:00:00"/>
    <s v="MAERSK"/>
    <s v="APM"/>
    <s v="MRSU6956411"/>
    <s v="40HC"/>
    <x v="1"/>
    <x v="3"/>
    <d v="2026-02-05T08:00:00"/>
    <d v="2026-02-06T09:00:00"/>
    <m/>
    <x v="0"/>
    <m/>
    <x v="0"/>
    <x v="775"/>
    <d v="2026-02-06T08:35:00"/>
    <m/>
    <m/>
    <x v="6"/>
    <x v="1"/>
    <x v="1"/>
    <x v="0"/>
    <d v="2026-02-06T08:17:00"/>
    <x v="0"/>
    <n v="0"/>
    <x v="0"/>
    <d v="2026-02-05T08:00:00"/>
    <n v="37.5"/>
    <d v="1899-12-30T13:13:00"/>
    <n v="13.216666666790843"/>
    <s v="SI"/>
    <s v="YES"/>
    <x v="1"/>
    <d v="1899-12-31T01:00:00"/>
    <n v="24.999999999941792"/>
    <d v="1899-12-31T00:17:00"/>
    <x v="1"/>
    <s v="NO"/>
    <d v="1899-12-31T14:13:00"/>
    <n v="38.216666666732635"/>
    <d v="1899-12-30T00:00:00"/>
    <n v="0"/>
    <x v="0"/>
    <x v="0"/>
    <d v="1899-12-31T13:30:00"/>
    <n v="37.5"/>
    <d v="1899-12-30T00:00:00"/>
    <n v="0"/>
    <x v="1"/>
    <n v="0"/>
    <d v="1899-12-30T00:00:00"/>
    <x v="0"/>
    <n v="55"/>
    <n v="7.5"/>
  </r>
  <r>
    <n v="263020572"/>
    <s v="MAERSK HERRERA"/>
    <s v="Karachi-Muhammad Bin Qasim"/>
    <x v="0"/>
    <d v="2026-02-04T18:47:00"/>
    <d v="2026-02-04T20:00:00"/>
    <s v="MAERSK"/>
    <s v="APM"/>
    <s v="CAAU6999191"/>
    <s v="40HC"/>
    <x v="1"/>
    <x v="3"/>
    <d v="2026-02-05T08:00:00"/>
    <d v="2026-02-06T09:00:00"/>
    <m/>
    <x v="0"/>
    <m/>
    <x v="0"/>
    <x v="776"/>
    <d v="2026-02-06T11:30:00"/>
    <m/>
    <m/>
    <x v="6"/>
    <x v="1"/>
    <x v="1"/>
    <x v="0"/>
    <d v="2026-02-06T08:29:00"/>
    <x v="0"/>
    <n v="0"/>
    <x v="0"/>
    <d v="2026-02-05T08:00:00"/>
    <n v="37.700000000128057"/>
    <d v="1899-12-30T13:13:00"/>
    <n v="13.216666666790843"/>
    <s v="SI"/>
    <s v="YES"/>
    <x v="1"/>
    <d v="1899-12-31T01:00:00"/>
    <n v="24.999999999941792"/>
    <d v="1899-12-31T00:29:00"/>
    <x v="1"/>
    <s v="NO"/>
    <d v="1899-12-31T14:13:00"/>
    <n v="38.216666666732635"/>
    <d v="1899-12-30T00:00:00"/>
    <n v="0"/>
    <x v="0"/>
    <x v="0"/>
    <d v="1899-12-31T13:42:00"/>
    <n v="37.700000000128057"/>
    <d v="1899-12-30T00:00:00"/>
    <n v="0"/>
    <x v="1"/>
    <n v="0"/>
    <d v="1899-12-30T00:00:00"/>
    <x v="0"/>
    <n v="55"/>
    <n v="7.5"/>
  </r>
  <r>
    <s v="HLCUBO12512BPLJ9"/>
    <s v="MAERSK HERRERA"/>
    <s v="Jawaharlal Nehru (Nhava Sheva)"/>
    <x v="0"/>
    <d v="2026-02-04T18:47:00"/>
    <d v="2026-02-04T20:00:00"/>
    <s v="HAPAG LLOYD"/>
    <s v="APM"/>
    <s v="BSIU4069532"/>
    <n v="40"/>
    <x v="1"/>
    <x v="3"/>
    <d v="2026-02-05T08:00:00"/>
    <d v="2026-02-06T09:00:00"/>
    <m/>
    <x v="0"/>
    <m/>
    <x v="0"/>
    <x v="777"/>
    <d v="2026-02-06T08:45:00"/>
    <m/>
    <m/>
    <x v="6"/>
    <x v="1"/>
    <x v="1"/>
    <x v="0"/>
    <d v="2026-02-06T08:20:00"/>
    <x v="0"/>
    <n v="0"/>
    <x v="0"/>
    <d v="2026-02-05T08:00:00"/>
    <n v="37.549999999988358"/>
    <d v="1899-12-30T13:13:00"/>
    <n v="13.216666666790843"/>
    <s v="SI"/>
    <s v="YES"/>
    <x v="1"/>
    <d v="1899-12-31T01:00:00"/>
    <n v="24.999999999941792"/>
    <d v="1899-12-31T00:20:00"/>
    <x v="1"/>
    <s v="NO"/>
    <d v="1899-12-31T14:13:00"/>
    <n v="38.216666666732635"/>
    <d v="1899-12-30T00:00:00"/>
    <n v="0"/>
    <x v="0"/>
    <x v="0"/>
    <d v="1899-12-31T13:33:00"/>
    <n v="37.549999999988358"/>
    <d v="1899-12-30T00:00:00"/>
    <n v="0"/>
    <x v="1"/>
    <n v="0"/>
    <d v="1899-12-30T00:00:00"/>
    <x v="0"/>
    <n v="55"/>
    <n v="7.5"/>
  </r>
  <r>
    <n v="263071828"/>
    <s v="MAERSK HERRERA"/>
    <s v="Karachi-Muhammad Bin Qasim"/>
    <x v="0"/>
    <d v="2026-02-04T18:47:00"/>
    <d v="2026-02-04T20:00:00"/>
    <s v="MAERSK"/>
    <s v="APM"/>
    <s v="TRHU6215670"/>
    <s v="40HC"/>
    <x v="1"/>
    <x v="3"/>
    <d v="2026-02-06T12:00:00"/>
    <d v="2026-02-06T15:00:00"/>
    <m/>
    <x v="0"/>
    <m/>
    <x v="0"/>
    <x v="778"/>
    <d v="2026-02-06T15:55:00"/>
    <m/>
    <m/>
    <x v="6"/>
    <x v="1"/>
    <x v="1"/>
    <x v="0"/>
    <d v="2026-02-06T15:25:00"/>
    <x v="0"/>
    <n v="0"/>
    <x v="0"/>
    <d v="2026-02-06T12:00:00"/>
    <n v="44.633333333360497"/>
    <d v="1899-12-31T17:13:00"/>
    <n v="41.216666666732635"/>
    <s v="NO"/>
    <s v="YES"/>
    <x v="1"/>
    <d v="1899-12-30T03:00:00"/>
    <n v="3"/>
    <d v="1899-12-30T03:25:00"/>
    <x v="2"/>
    <s v="SI"/>
    <d v="1899-12-31T20:13:00"/>
    <n v="44.216666666732635"/>
    <d v="1899-12-30T00:25:00"/>
    <n v="0.41666666662786156"/>
    <x v="0"/>
    <x v="0"/>
    <d v="1899-12-31T20:38:00"/>
    <n v="44.633333333360497"/>
    <d v="1899-12-30T00:00:00"/>
    <n v="0"/>
    <x v="1"/>
    <n v="0"/>
    <d v="1899-12-30T00:00:00"/>
    <x v="0"/>
    <n v="55"/>
    <n v="7.5"/>
  </r>
  <r>
    <n v="263071828"/>
    <s v="MAERSK HERRERA"/>
    <s v="Karachi-Muhammad Bin Qasim"/>
    <x v="0"/>
    <d v="2026-02-04T18:47:00"/>
    <d v="2026-02-04T20:00:00"/>
    <s v="MAERSK"/>
    <s v="APM"/>
    <s v="CIPU5269561"/>
    <s v="40HC"/>
    <x v="1"/>
    <x v="3"/>
    <d v="2026-02-06T12:00:00"/>
    <d v="2026-02-06T15:00:00"/>
    <m/>
    <x v="0"/>
    <s v="OTRO(Retraso en la Terminal)"/>
    <x v="0"/>
    <x v="779"/>
    <d v="2026-02-06T16:45:00"/>
    <m/>
    <m/>
    <x v="6"/>
    <x v="1"/>
    <x v="1"/>
    <x v="0"/>
    <d v="2026-02-06T16:26:00"/>
    <x v="0"/>
    <n v="0"/>
    <x v="0"/>
    <d v="2026-02-06T12:00:00"/>
    <n v="45.650000000023283"/>
    <d v="1899-12-31T17:13:00"/>
    <n v="41.216666666732635"/>
    <s v="NO"/>
    <s v="YES"/>
    <x v="1"/>
    <d v="1899-12-30T03:00:00"/>
    <n v="3"/>
    <d v="1899-12-30T04:26:00"/>
    <x v="2"/>
    <s v="SI"/>
    <d v="1899-12-31T20:13:00"/>
    <n v="44.216666666732635"/>
    <d v="1899-12-30T01:26:00"/>
    <n v="1.4333333332906477"/>
    <x v="1"/>
    <x v="1"/>
    <d v="1899-12-31T21:39:00"/>
    <n v="45.650000000023283"/>
    <d v="1899-12-30T00:00:00"/>
    <n v="0"/>
    <x v="1"/>
    <n v="0"/>
    <d v="1899-12-30T00:00:00"/>
    <x v="0"/>
    <n v="55"/>
    <n v="7.5"/>
  </r>
  <r>
    <n v="263071828"/>
    <s v="MAERSK HERRERA"/>
    <s v="Karachi-Muhammad Bin Qasim"/>
    <x v="0"/>
    <d v="2026-02-04T18:47:00"/>
    <d v="2026-02-04T20:00:00"/>
    <s v="MAERSK"/>
    <s v="APM"/>
    <s v="MRKU3392423"/>
    <s v="40HC"/>
    <x v="1"/>
    <x v="3"/>
    <d v="2026-02-06T12:00:00"/>
    <d v="2026-02-06T15:00:00"/>
    <m/>
    <x v="0"/>
    <m/>
    <x v="0"/>
    <x v="778"/>
    <d v="2026-02-06T15:45:00"/>
    <m/>
    <m/>
    <x v="6"/>
    <x v="1"/>
    <x v="1"/>
    <x v="0"/>
    <d v="2026-02-06T15:25:00"/>
    <x v="0"/>
    <n v="0"/>
    <x v="0"/>
    <d v="2026-02-06T12:00:00"/>
    <n v="44.633333333360497"/>
    <d v="1899-12-31T17:13:00"/>
    <n v="41.216666666732635"/>
    <s v="NO"/>
    <s v="YES"/>
    <x v="1"/>
    <d v="1899-12-30T03:00:00"/>
    <n v="3"/>
    <d v="1899-12-30T03:25:00"/>
    <x v="2"/>
    <s v="SI"/>
    <d v="1899-12-31T20:13:00"/>
    <n v="44.216666666732635"/>
    <d v="1899-12-30T00:25:00"/>
    <n v="0.41666666662786156"/>
    <x v="0"/>
    <x v="0"/>
    <d v="1899-12-31T20:38:00"/>
    <n v="44.633333333360497"/>
    <d v="1899-12-30T00:00:00"/>
    <n v="0"/>
    <x v="1"/>
    <n v="0"/>
    <d v="1899-12-30T00:00:00"/>
    <x v="0"/>
    <n v="55"/>
    <n v="7.5"/>
  </r>
  <r>
    <n v="263020572"/>
    <s v="MAERSK HERRERA"/>
    <s v="Karachi-Muhammad Bin Qasim"/>
    <x v="0"/>
    <d v="2026-02-04T18:47:00"/>
    <d v="2026-02-04T20:00:00"/>
    <s v="MAERSK"/>
    <s v="APM"/>
    <s v="MRSU5641425"/>
    <s v="40HC"/>
    <x v="0"/>
    <x v="3"/>
    <d v="2026-02-06T12:00:00"/>
    <d v="2026-02-09T15:00:00"/>
    <m/>
    <x v="0"/>
    <m/>
    <x v="0"/>
    <x v="780"/>
    <d v="2026-02-09T15:40:00"/>
    <m/>
    <d v="2026-02-09T19:35:00"/>
    <x v="7"/>
    <x v="1"/>
    <x v="1"/>
    <x v="0"/>
    <d v="2026-02-09T14:30:00"/>
    <x v="2"/>
    <n v="0"/>
    <x v="0"/>
    <d v="2026-02-06T12:00:00"/>
    <n v="115.71666666667443"/>
    <d v="1899-12-31T17:13:00"/>
    <n v="41.216666666732635"/>
    <s v="NO"/>
    <s v="YES"/>
    <x v="1"/>
    <d v="1900-01-02T03:00:00"/>
    <n v="75"/>
    <d v="1900-01-02T02:30:00"/>
    <x v="0"/>
    <s v="NO"/>
    <d v="1900-01-03T20:13:00"/>
    <n v="116.21666666673264"/>
    <d v="1899-12-30T00:00:00"/>
    <n v="0"/>
    <x v="0"/>
    <x v="0"/>
    <d v="1900-01-03T19:43:00"/>
    <n v="115.71666666667443"/>
    <d v="1899-12-30T00:00:00"/>
    <n v="0"/>
    <x v="0"/>
    <n v="46062.815972222219"/>
    <d v="1905-04-02T06:48:57"/>
    <x v="0"/>
    <n v="55"/>
    <n v="7.5"/>
  </r>
  <r>
    <n v="262838157"/>
    <s v="EUGEN MAERSK"/>
    <s v="Chittagong"/>
    <x v="0"/>
    <d v="2026-02-10T18:58:00"/>
    <d v="2026-02-10T20:00:00"/>
    <s v="MAERSK"/>
    <s v="APM"/>
    <s v="MRKU3307890"/>
    <s v="40HC"/>
    <x v="1"/>
    <x v="3"/>
    <d v="2026-02-12T12:00:00"/>
    <d v="2026-02-12T12:00:00"/>
    <m/>
    <x v="0"/>
    <m/>
    <x v="0"/>
    <x v="781"/>
    <d v="2026-02-12T13:40:00"/>
    <m/>
    <d v="2026-02-12T17:30:00"/>
    <x v="7"/>
    <x v="1"/>
    <x v="1"/>
    <x v="0"/>
    <d v="2026-02-12T11:30:00"/>
    <x v="5"/>
    <n v="0"/>
    <x v="0"/>
    <d v="2026-02-12T12:00:00"/>
    <n v="40.533333333267365"/>
    <d v="1899-12-31T17:02:00"/>
    <n v="41.033333333325572"/>
    <s v="NO"/>
    <s v="YES"/>
    <x v="1"/>
    <d v="1899-12-30T00:00:00"/>
    <n v="0"/>
    <d v="1899-12-30T00:00:00"/>
    <x v="2"/>
    <s v="SI"/>
    <d v="1899-12-31T17:02:00"/>
    <n v="41.033333333325572"/>
    <d v="1899-12-30T00:00:00"/>
    <n v="0"/>
    <x v="0"/>
    <x v="0"/>
    <d v="1899-12-31T16:32:00"/>
    <n v="40.533333333267365"/>
    <d v="1899-12-30T00:00:00"/>
    <n v="0"/>
    <x v="1"/>
    <n v="46065.729166666664"/>
    <d v="1905-04-02T09:43:45"/>
    <x v="0"/>
    <n v="55"/>
    <n v="7.5"/>
  </r>
  <r>
    <n v="262838157"/>
    <s v="EUGEN MAERSK"/>
    <s v="Chittagong"/>
    <x v="0"/>
    <d v="2026-02-10T18:58:00"/>
    <d v="2026-02-10T20:00:00"/>
    <s v="MAERSK"/>
    <s v="APM"/>
    <s v="CAAU6751841"/>
    <s v="40HC"/>
    <x v="1"/>
    <x v="3"/>
    <d v="2026-02-12T12:00:00"/>
    <d v="2026-02-12T12:00:00"/>
    <m/>
    <x v="0"/>
    <m/>
    <x v="0"/>
    <x v="781"/>
    <d v="2026-02-12T11:00:00"/>
    <m/>
    <d v="2026-02-12T14:00:00"/>
    <x v="7"/>
    <x v="1"/>
    <x v="1"/>
    <x v="0"/>
    <d v="2026-02-12T11:00:00"/>
    <x v="5"/>
    <n v="0"/>
    <x v="0"/>
    <d v="2026-02-12T12:00:00"/>
    <n v="40.533333333267365"/>
    <d v="1899-12-31T17:02:00"/>
    <n v="41.033333333325572"/>
    <s v="NO"/>
    <s v="YES"/>
    <x v="1"/>
    <d v="1899-12-30T00:00:00"/>
    <n v="0"/>
    <d v="1899-12-30T00:00:00"/>
    <x v="2"/>
    <s v="SI"/>
    <d v="1899-12-31T17:02:00"/>
    <n v="41.033333333325572"/>
    <d v="1899-12-30T00:00:00"/>
    <n v="0"/>
    <x v="0"/>
    <x v="0"/>
    <d v="1899-12-31T16:32:00"/>
    <n v="40.533333333267365"/>
    <d v="1899-12-30T00:00:00"/>
    <n v="0"/>
    <x v="1"/>
    <n v="46065.583333333336"/>
    <d v="1905-04-02T09:35:00"/>
    <x v="0"/>
    <n v="55"/>
    <n v="7.5"/>
  </r>
  <r>
    <n v="262052644"/>
    <s v="EUGEN MAERSK"/>
    <s v="Shanghai"/>
    <x v="0"/>
    <d v="2026-02-10T18:58:00"/>
    <d v="2026-02-10T20:00:00"/>
    <s v="MAERSK"/>
    <s v="APM"/>
    <s v="CAAU3016545"/>
    <n v="20"/>
    <x v="1"/>
    <x v="3"/>
    <d v="2026-02-12T12:00:00"/>
    <d v="2026-02-12T12:00:00"/>
    <m/>
    <x v="0"/>
    <s v="OTRO(Retraso llegada del buque)"/>
    <x v="0"/>
    <x v="781"/>
    <d v="2026-02-12T22:00:00"/>
    <m/>
    <d v="2026-02-12T22:45:00"/>
    <x v="7"/>
    <x v="1"/>
    <x v="1"/>
    <x v="0"/>
    <d v="2026-02-12T11:30:00"/>
    <x v="5"/>
    <n v="0"/>
    <x v="0"/>
    <d v="2026-02-12T12:00:00"/>
    <n v="40.533333333267365"/>
    <d v="1899-12-31T17:02:00"/>
    <n v="41.033333333325572"/>
    <s v="NO"/>
    <s v="YES"/>
    <x v="1"/>
    <d v="1899-12-30T00:00:00"/>
    <n v="0"/>
    <d v="1899-12-30T00:00:00"/>
    <x v="2"/>
    <s v="SI"/>
    <d v="1899-12-31T17:02:00"/>
    <n v="41.033333333325572"/>
    <d v="1899-12-30T00:00:00"/>
    <n v="0"/>
    <x v="0"/>
    <x v="0"/>
    <d v="1899-12-31T16:32:00"/>
    <n v="40.533333333267365"/>
    <d v="1899-12-30T00:00:00"/>
    <n v="0"/>
    <x v="1"/>
    <n v="46065.947916666664"/>
    <d v="1905-04-02T09:56:52"/>
    <x v="0"/>
    <n v="55"/>
    <n v="7.5"/>
  </r>
  <r>
    <n v="262838111"/>
    <s v="EUGEN MAERSK"/>
    <s v="Chittagong"/>
    <x v="0"/>
    <d v="2026-02-10T18:58:00"/>
    <d v="2026-02-10T20:00:00"/>
    <s v="MAERSK"/>
    <s v="APM"/>
    <s v="TRHU7708109"/>
    <s v="40HC"/>
    <x v="1"/>
    <x v="3"/>
    <d v="2026-02-12T12:00:00"/>
    <d v="2026-02-12T16:00:00"/>
    <m/>
    <x v="0"/>
    <m/>
    <x v="0"/>
    <x v="782"/>
    <d v="2026-02-12T15:50:00"/>
    <m/>
    <d v="2026-02-12T22:30:00"/>
    <x v="7"/>
    <x v="1"/>
    <x v="1"/>
    <x v="0"/>
    <d v="2026-02-12T15:30:00"/>
    <x v="5"/>
    <n v="0"/>
    <x v="0"/>
    <d v="2026-02-12T12:00:00"/>
    <n v="44.533333333209157"/>
    <d v="1899-12-31T17:02:00"/>
    <n v="41.033333333325572"/>
    <s v="NO"/>
    <s v="YES"/>
    <x v="1"/>
    <d v="1899-12-30T04:00:00"/>
    <n v="3.9999999999417923"/>
    <d v="1899-12-30T03:30:00"/>
    <x v="2"/>
    <s v="SI"/>
    <d v="1899-12-31T21:02:00"/>
    <n v="45.033333333267365"/>
    <d v="1899-12-30T00:00:00"/>
    <n v="0"/>
    <x v="0"/>
    <x v="0"/>
    <d v="1899-12-31T20:32:00"/>
    <n v="44.533333333209157"/>
    <d v="1899-12-30T00:00:00"/>
    <n v="0"/>
    <x v="1"/>
    <n v="46065.9375"/>
    <d v="1905-04-02T09:56:15"/>
    <x v="0"/>
    <n v="55"/>
    <n v="7.5"/>
  </r>
  <r>
    <n v="262838111"/>
    <s v="EUGEN MAERSK"/>
    <s v="Chittagong"/>
    <x v="0"/>
    <d v="2026-02-10T18:58:00"/>
    <d v="2026-02-10T20:00:00"/>
    <s v="MAERSK"/>
    <s v="APM"/>
    <s v="MRKU4111460"/>
    <s v="40HC"/>
    <x v="1"/>
    <x v="3"/>
    <d v="2026-02-12T12:00:00"/>
    <d v="2026-02-12T16:00:00"/>
    <m/>
    <x v="0"/>
    <m/>
    <x v="0"/>
    <x v="782"/>
    <d v="2026-02-12T15:55:00"/>
    <m/>
    <d v="2026-02-12T20:45:00"/>
    <x v="7"/>
    <x v="1"/>
    <x v="1"/>
    <x v="0"/>
    <d v="2026-02-12T15:30:00"/>
    <x v="5"/>
    <n v="0"/>
    <x v="0"/>
    <d v="2026-02-12T12:00:00"/>
    <n v="44.533333333209157"/>
    <d v="1899-12-31T17:02:00"/>
    <n v="41.033333333325572"/>
    <s v="NO"/>
    <s v="YES"/>
    <x v="1"/>
    <d v="1899-12-30T04:00:00"/>
    <n v="3.9999999999417923"/>
    <d v="1899-12-30T03:30:00"/>
    <x v="2"/>
    <s v="SI"/>
    <d v="1899-12-31T21:02:00"/>
    <n v="45.033333333267365"/>
    <d v="1899-12-30T00:00:00"/>
    <n v="0"/>
    <x v="0"/>
    <x v="0"/>
    <d v="1899-12-31T20:32:00"/>
    <n v="44.533333333209157"/>
    <d v="1899-12-30T00:00:00"/>
    <n v="0"/>
    <x v="1"/>
    <n v="46065.864583333336"/>
    <d v="1905-04-02T09:51:53"/>
    <x v="0"/>
    <n v="55"/>
    <n v="7.5"/>
  </r>
  <r>
    <n v="262838111"/>
    <s v="EUGEN MAERSK"/>
    <s v="Chittagong"/>
    <x v="0"/>
    <d v="2026-02-10T18:58:00"/>
    <d v="2026-02-10T20:00:00"/>
    <s v="MAERSK"/>
    <s v="APM"/>
    <s v="MRKU3378615"/>
    <s v="40HC"/>
    <x v="1"/>
    <x v="3"/>
    <d v="2026-02-12T12:00:00"/>
    <d v="2026-02-12T16:00:00"/>
    <m/>
    <x v="0"/>
    <m/>
    <x v="0"/>
    <x v="782"/>
    <d v="2026-02-12T17:20:00"/>
    <m/>
    <d v="2026-02-12T22:50:00"/>
    <x v="7"/>
    <x v="1"/>
    <x v="1"/>
    <x v="0"/>
    <d v="2026-02-12T15:30:00"/>
    <x v="5"/>
    <n v="0"/>
    <x v="0"/>
    <d v="2026-02-12T12:00:00"/>
    <n v="44.533333333209157"/>
    <d v="1899-12-31T17:02:00"/>
    <n v="41.033333333325572"/>
    <s v="NO"/>
    <s v="YES"/>
    <x v="1"/>
    <d v="1899-12-30T04:00:00"/>
    <n v="3.9999999999417923"/>
    <d v="1899-12-30T03:30:00"/>
    <x v="2"/>
    <s v="SI"/>
    <d v="1899-12-31T21:02:00"/>
    <n v="45.033333333267365"/>
    <d v="1899-12-30T00:00:00"/>
    <n v="0"/>
    <x v="0"/>
    <x v="0"/>
    <d v="1899-12-31T20:32:00"/>
    <n v="44.533333333209157"/>
    <d v="1899-12-30T00:00:00"/>
    <n v="0"/>
    <x v="1"/>
    <n v="46065.951388888891"/>
    <d v="1905-04-02T09:57:05"/>
    <x v="0"/>
    <n v="55"/>
    <n v="7.5"/>
  </r>
  <r>
    <n v="262838111"/>
    <s v="EUGEN MAERSK"/>
    <s v="Chittagong"/>
    <x v="0"/>
    <d v="2026-02-10T18:58:00"/>
    <d v="2026-02-10T20:00:00"/>
    <s v="MAERSK"/>
    <s v="APM"/>
    <s v="MRSU4853538"/>
    <s v="40HC"/>
    <x v="1"/>
    <x v="3"/>
    <d v="2026-02-12T12:00:00"/>
    <d v="2026-02-13T07:00:00"/>
    <m/>
    <x v="0"/>
    <m/>
    <x v="0"/>
    <x v="783"/>
    <d v="2026-02-13T07:55:00"/>
    <m/>
    <d v="2026-02-13T13:20:00"/>
    <x v="7"/>
    <x v="1"/>
    <x v="1"/>
    <x v="0"/>
    <d v="2026-02-13T06:30:00"/>
    <x v="0"/>
    <n v="0"/>
    <x v="0"/>
    <d v="2026-02-12T12:00:00"/>
    <n v="59.533333333209157"/>
    <d v="1899-12-31T17:02:00"/>
    <n v="41.033333333325572"/>
    <s v="NO"/>
    <s v="YES"/>
    <x v="1"/>
    <d v="1899-12-30T19:00:00"/>
    <n v="18.999999999941792"/>
    <d v="1899-12-30T18:30:00"/>
    <x v="2"/>
    <s v="SI"/>
    <d v="1900-01-01T12:02:00"/>
    <n v="60.033333333267365"/>
    <d v="1899-12-30T00:00:00"/>
    <n v="0"/>
    <x v="0"/>
    <x v="0"/>
    <d v="1900-01-01T11:32:00"/>
    <n v="59.533333333209157"/>
    <d v="1899-12-30T00:00:00"/>
    <n v="0"/>
    <x v="0"/>
    <n v="46066.555555555555"/>
    <d v="1905-04-02T10:33:20"/>
    <x v="0"/>
    <n v="55"/>
    <n v="7.5"/>
  </r>
  <r>
    <n v="262838111"/>
    <s v="EUGEN MAERSK"/>
    <s v="Chittagong"/>
    <x v="0"/>
    <d v="2026-02-10T18:58:00"/>
    <d v="2026-02-10T20:00:00"/>
    <s v="MAERSK"/>
    <s v="APM"/>
    <s v="MRSU6580052"/>
    <s v="40HC"/>
    <x v="1"/>
    <x v="3"/>
    <d v="2026-02-12T12:00:00"/>
    <d v="2026-02-13T07:00:00"/>
    <m/>
    <x v="0"/>
    <m/>
    <x v="0"/>
    <x v="783"/>
    <d v="2026-02-13T07:55:00"/>
    <m/>
    <d v="2026-02-13T13:50:00"/>
    <x v="7"/>
    <x v="1"/>
    <x v="1"/>
    <x v="0"/>
    <d v="2026-02-13T06:30:00"/>
    <x v="0"/>
    <n v="0"/>
    <x v="0"/>
    <d v="2026-02-12T12:00:00"/>
    <n v="59.533333333209157"/>
    <d v="1899-12-31T17:02:00"/>
    <n v="41.033333333325572"/>
    <s v="NO"/>
    <s v="YES"/>
    <x v="1"/>
    <d v="1899-12-30T19:00:00"/>
    <n v="18.999999999941792"/>
    <d v="1899-12-30T18:30:00"/>
    <x v="2"/>
    <s v="SI"/>
    <d v="1900-01-01T12:02:00"/>
    <n v="60.033333333267365"/>
    <d v="1899-12-30T00:00:00"/>
    <n v="0"/>
    <x v="0"/>
    <x v="0"/>
    <d v="1900-01-01T11:32:00"/>
    <n v="59.533333333209157"/>
    <d v="1899-12-30T00:00:00"/>
    <n v="0"/>
    <x v="0"/>
    <n v="46066.576388888891"/>
    <d v="1905-04-02T10:34:35"/>
    <x v="0"/>
    <n v="55"/>
    <n v="7.5"/>
  </r>
  <r>
    <n v="262052644"/>
    <s v="EUGEN MAERSK"/>
    <s v="Shanghai"/>
    <x v="0"/>
    <d v="2026-02-10T18:58:00"/>
    <d v="2026-02-10T20:00:00"/>
    <s v="MAERSK"/>
    <s v="APM"/>
    <s v="MRSU9023575"/>
    <s v="40HC"/>
    <x v="1"/>
    <x v="3"/>
    <d v="2026-02-12T12:00:00"/>
    <d v="2026-02-13T07:00:00"/>
    <m/>
    <x v="0"/>
    <m/>
    <x v="0"/>
    <x v="783"/>
    <d v="2026-02-13T07:55:00"/>
    <m/>
    <d v="2026-02-13T11:50:00"/>
    <x v="7"/>
    <x v="1"/>
    <x v="1"/>
    <x v="0"/>
    <d v="2026-02-13T06:30:00"/>
    <x v="0"/>
    <n v="0"/>
    <x v="0"/>
    <d v="2026-02-12T12:00:00"/>
    <n v="59.533333333209157"/>
    <d v="1899-12-31T17:02:00"/>
    <n v="41.033333333325572"/>
    <s v="NO"/>
    <s v="YES"/>
    <x v="1"/>
    <d v="1899-12-30T19:00:00"/>
    <n v="18.999999999941792"/>
    <d v="1899-12-30T18:30:00"/>
    <x v="2"/>
    <s v="SI"/>
    <d v="1900-01-01T12:02:00"/>
    <n v="60.033333333267365"/>
    <d v="1899-12-30T00:00:00"/>
    <n v="0"/>
    <x v="0"/>
    <x v="0"/>
    <d v="1900-01-01T11:32:00"/>
    <n v="59.533333333209157"/>
    <d v="1899-12-30T00:00:00"/>
    <n v="0"/>
    <x v="0"/>
    <n v="46066.493055555555"/>
    <d v="1905-04-02T10:29:35"/>
    <x v="0"/>
    <n v="55"/>
    <n v="7.5"/>
  </r>
  <r>
    <n v="264730956"/>
    <s v="EUGEN MAERSK"/>
    <s v="Ningbo"/>
    <x v="0"/>
    <d v="2026-02-10T18:58:00"/>
    <d v="2026-02-10T20:00:00"/>
    <s v="MAERSK"/>
    <s v="APM"/>
    <s v="MSKU7341766"/>
    <n v="20"/>
    <x v="1"/>
    <x v="3"/>
    <d v="2026-02-12T12:00:00"/>
    <d v="2026-02-13T12:00:00"/>
    <m/>
    <x v="0"/>
    <m/>
    <x v="0"/>
    <x v="784"/>
    <d v="2026-02-13T13:00:00"/>
    <m/>
    <d v="2026-02-13T15:30:00"/>
    <x v="7"/>
    <x v="1"/>
    <x v="1"/>
    <x v="0"/>
    <d v="2026-02-13T11:30:00"/>
    <x v="0"/>
    <n v="0"/>
    <x v="0"/>
    <d v="2026-02-12T12:00:00"/>
    <n v="64.533333333267365"/>
    <d v="1899-12-31T17:02:00"/>
    <n v="41.033333333325572"/>
    <s v="NO"/>
    <s v="YES"/>
    <x v="1"/>
    <d v="1899-12-31T00:00:00"/>
    <n v="24"/>
    <d v="1899-12-30T23:30:00"/>
    <x v="2"/>
    <s v="SI"/>
    <d v="1900-01-01T17:02:00"/>
    <n v="65.033333333325572"/>
    <d v="1899-12-30T00:00:00"/>
    <n v="0"/>
    <x v="0"/>
    <x v="0"/>
    <d v="1900-01-01T16:32:00"/>
    <n v="64.533333333267365"/>
    <d v="1899-12-30T00:00:00"/>
    <n v="0"/>
    <x v="0"/>
    <n v="46066.645833333336"/>
    <d v="1905-04-02T10:38:45"/>
    <x v="0"/>
    <n v="55"/>
    <n v="7.5"/>
  </r>
  <r>
    <n v="262838157"/>
    <s v="EUGEN MAERSK"/>
    <s v="Chittagong"/>
    <x v="0"/>
    <d v="2026-02-10T18:58:00"/>
    <d v="2026-02-10T20:00:00"/>
    <s v="MAERSK"/>
    <s v="APM"/>
    <s v="TCNU4392625"/>
    <s v="40HC"/>
    <x v="1"/>
    <x v="3"/>
    <d v="2026-02-12T12:00:00"/>
    <d v="2026-02-13T12:00:00"/>
    <m/>
    <x v="0"/>
    <m/>
    <x v="0"/>
    <x v="784"/>
    <d v="2026-02-13T14:10:00"/>
    <m/>
    <d v="2026-02-13T17:27:00"/>
    <x v="7"/>
    <x v="1"/>
    <x v="1"/>
    <x v="0"/>
    <d v="2026-02-13T11:30:00"/>
    <x v="0"/>
    <n v="0"/>
    <x v="0"/>
    <d v="2026-02-12T12:00:00"/>
    <n v="64.533333333267365"/>
    <d v="1899-12-31T17:02:00"/>
    <n v="41.033333333325572"/>
    <s v="NO"/>
    <s v="YES"/>
    <x v="1"/>
    <d v="1899-12-31T00:00:00"/>
    <n v="24"/>
    <d v="1899-12-30T23:30:00"/>
    <x v="2"/>
    <s v="SI"/>
    <d v="1900-01-01T17:02:00"/>
    <n v="65.033333333325572"/>
    <d v="1899-12-30T00:00:00"/>
    <n v="0"/>
    <x v="0"/>
    <x v="0"/>
    <d v="1900-01-01T16:32:00"/>
    <n v="64.533333333267365"/>
    <d v="1899-12-30T00:00:00"/>
    <n v="0"/>
    <x v="0"/>
    <n v="46066.727083333331"/>
    <d v="1905-04-02T10:43:37"/>
    <x v="0"/>
    <n v="55"/>
    <n v="7.5"/>
  </r>
  <r>
    <n v="262594168"/>
    <s v="EUGEN MAERSK"/>
    <s v="Xiamen"/>
    <x v="0"/>
    <d v="2026-02-10T18:58:00"/>
    <d v="2026-02-10T20:00:00"/>
    <s v="MAERSK"/>
    <s v="APM"/>
    <s v="TEMU1510088"/>
    <n v="20"/>
    <x v="1"/>
    <x v="3"/>
    <d v="2026-02-12T12:00:00"/>
    <d v="2026-02-13T12:00:00"/>
    <m/>
    <x v="0"/>
    <m/>
    <x v="0"/>
    <x v="784"/>
    <d v="2026-02-13T13:40:00"/>
    <m/>
    <d v="2026-02-13T16:35:00"/>
    <x v="7"/>
    <x v="1"/>
    <x v="1"/>
    <x v="0"/>
    <d v="2026-02-13T11:30:00"/>
    <x v="0"/>
    <n v="0"/>
    <x v="0"/>
    <d v="2026-02-12T12:00:00"/>
    <n v="64.533333333267365"/>
    <d v="1899-12-31T17:02:00"/>
    <n v="41.033333333325572"/>
    <s v="NO"/>
    <s v="YES"/>
    <x v="1"/>
    <d v="1899-12-31T00:00:00"/>
    <n v="24"/>
    <d v="1899-12-30T23:30:00"/>
    <x v="2"/>
    <s v="SI"/>
    <d v="1900-01-01T17:02:00"/>
    <n v="65.033333333325572"/>
    <d v="1899-12-30T00:00:00"/>
    <n v="0"/>
    <x v="0"/>
    <x v="0"/>
    <d v="1900-01-01T16:32:00"/>
    <n v="64.533333333267365"/>
    <d v="1899-12-30T00:00:00"/>
    <n v="0"/>
    <x v="0"/>
    <n v="46066.690972222219"/>
    <d v="1905-04-02T10:41:27"/>
    <x v="0"/>
    <n v="55"/>
    <n v="7.5"/>
  </r>
  <r>
    <n v="262912475"/>
    <s v="MAERSK CAMBRIDGE"/>
    <s v="Chittagong"/>
    <x v="0"/>
    <d v="2026-02-19T14:30:00"/>
    <d v="2026-02-19T08:00:00"/>
    <s v="MAERSK"/>
    <s v="APM"/>
    <s v="MRKU4953832"/>
    <s v="40HC"/>
    <x v="1"/>
    <x v="3"/>
    <d v="2026-02-20T08:00:00"/>
    <d v="2026-02-20T15:00:00"/>
    <m/>
    <x v="0"/>
    <m/>
    <x v="0"/>
    <x v="785"/>
    <d v="2026-02-20T15:05:00"/>
    <m/>
    <d v="2026-02-20T21:10:00"/>
    <x v="5"/>
    <x v="1"/>
    <x v="1"/>
    <x v="0"/>
    <d v="2026-02-20T14:30:00"/>
    <x v="0"/>
    <n v="6.4999999998835847"/>
    <x v="1"/>
    <d v="2026-02-20T08:00:00"/>
    <n v="24"/>
    <d v="1899-12-30T17:30:00"/>
    <n v="17.500000000116415"/>
    <s v="SI"/>
    <s v="YES"/>
    <x v="1"/>
    <d v="1899-12-30T07:00:00"/>
    <n v="6.9999999999417923"/>
    <d v="1899-12-30T06:30:00"/>
    <x v="2"/>
    <s v="SI"/>
    <d v="1899-12-31T00:30:00"/>
    <n v="24.500000000058208"/>
    <d v="1899-12-30T00:00:00"/>
    <n v="0"/>
    <x v="0"/>
    <x v="0"/>
    <d v="1899-12-31T00:00:00"/>
    <n v="24"/>
    <d v="1899-12-30T00:00:00"/>
    <n v="0"/>
    <x v="1"/>
    <n v="46073.881944444445"/>
    <d v="1905-04-02T17:52:55"/>
    <x v="0"/>
    <n v="55"/>
    <n v="7.5"/>
  </r>
  <r>
    <n v="262912475"/>
    <s v="MAERSK CAMBRIDGE"/>
    <s v="Chittagong"/>
    <x v="0"/>
    <d v="2026-02-19T14:30:00"/>
    <d v="2026-02-19T08:00:00"/>
    <s v="MAERSK"/>
    <s v="APM"/>
    <s v="CAIU4614462"/>
    <s v="40HC"/>
    <x v="1"/>
    <x v="3"/>
    <d v="2026-02-20T08:00:00"/>
    <d v="2026-02-20T15:00:00"/>
    <m/>
    <x v="0"/>
    <m/>
    <x v="0"/>
    <x v="785"/>
    <d v="2026-02-20T14:40:00"/>
    <m/>
    <d v="2026-02-20T18:50:00"/>
    <x v="5"/>
    <x v="1"/>
    <x v="1"/>
    <x v="0"/>
    <d v="2026-02-20T14:30:00"/>
    <x v="0"/>
    <n v="6.4999999998835847"/>
    <x v="1"/>
    <d v="2026-02-20T08:00:00"/>
    <n v="24"/>
    <d v="1899-12-30T17:30:00"/>
    <n v="17.500000000116415"/>
    <s v="SI"/>
    <s v="YES"/>
    <x v="1"/>
    <d v="1899-12-30T07:00:00"/>
    <n v="6.9999999999417923"/>
    <d v="1899-12-30T06:30:00"/>
    <x v="2"/>
    <s v="SI"/>
    <d v="1899-12-31T00:30:00"/>
    <n v="24.500000000058208"/>
    <d v="1899-12-30T00:00:00"/>
    <n v="0"/>
    <x v="0"/>
    <x v="0"/>
    <d v="1899-12-31T00:00:00"/>
    <n v="24"/>
    <d v="1899-12-30T00:00:00"/>
    <n v="0"/>
    <x v="1"/>
    <n v="46073.784722222219"/>
    <d v="1905-04-02T17:47:05"/>
    <x v="0"/>
    <n v="55"/>
    <n v="7.5"/>
  </r>
  <r>
    <n v="262914199"/>
    <s v="MAERSK CAMBRIDGE"/>
    <s v="Chittagong"/>
    <x v="0"/>
    <d v="2026-02-19T14:30:00"/>
    <d v="2026-02-19T08:00:00"/>
    <s v="MAERSK"/>
    <s v="APM"/>
    <s v="TIIU2287450"/>
    <n v="20"/>
    <x v="1"/>
    <x v="3"/>
    <d v="2026-02-20T08:00:00"/>
    <d v="2026-02-20T17:00:00"/>
    <m/>
    <x v="0"/>
    <m/>
    <x v="0"/>
    <x v="786"/>
    <d v="2026-02-20T17:05:00"/>
    <m/>
    <d v="2026-02-20T17:50:00"/>
    <x v="5"/>
    <x v="1"/>
    <x v="1"/>
    <x v="0"/>
    <d v="2026-02-20T16:30:00"/>
    <x v="0"/>
    <n v="6.4999999998835847"/>
    <x v="1"/>
    <d v="2026-02-20T08:00:00"/>
    <n v="26.000000000058208"/>
    <d v="1899-12-30T17:30:00"/>
    <n v="17.500000000116415"/>
    <s v="SI"/>
    <s v="YES"/>
    <x v="1"/>
    <d v="1899-12-30T09:00:00"/>
    <n v="9"/>
    <d v="1899-12-30T08:30:00"/>
    <x v="2"/>
    <s v="SI"/>
    <d v="1899-12-31T02:30:00"/>
    <n v="26.500000000116415"/>
    <d v="1899-12-30T00:00:00"/>
    <n v="0"/>
    <x v="0"/>
    <x v="0"/>
    <d v="1899-12-31T02:00:00"/>
    <n v="26.000000000058208"/>
    <d v="1899-12-30T00:00:00"/>
    <n v="0"/>
    <x v="1"/>
    <n v="46073.743055555555"/>
    <d v="1905-04-02T17:44:35"/>
    <x v="0"/>
    <n v="55"/>
    <n v="7.5"/>
  </r>
  <r>
    <n v="264730873"/>
    <s v="MAERSK CAMBRIDGE"/>
    <s v="Ningbo"/>
    <x v="0"/>
    <d v="2026-02-19T14:30:00"/>
    <d v="2026-02-19T08:00:00"/>
    <s v="MAERSK"/>
    <s v="APM"/>
    <s v="MSKU5229530"/>
    <n v="20"/>
    <x v="1"/>
    <x v="3"/>
    <d v="2026-02-20T08:00:00"/>
    <d v="2026-02-20T17:00:00"/>
    <m/>
    <x v="0"/>
    <m/>
    <x v="0"/>
    <x v="786"/>
    <d v="2026-02-20T16:45:00"/>
    <m/>
    <d v="2026-02-20T17:50:00"/>
    <x v="5"/>
    <x v="1"/>
    <x v="1"/>
    <x v="0"/>
    <d v="2026-02-20T16:30:00"/>
    <x v="0"/>
    <n v="6.4999999998835847"/>
    <x v="1"/>
    <d v="2026-02-20T08:00:00"/>
    <n v="26.000000000058208"/>
    <d v="1899-12-30T17:30:00"/>
    <n v="17.500000000116415"/>
    <s v="SI"/>
    <s v="YES"/>
    <x v="1"/>
    <d v="1899-12-30T09:00:00"/>
    <n v="9"/>
    <d v="1899-12-30T08:30:00"/>
    <x v="2"/>
    <s v="SI"/>
    <d v="1899-12-31T02:30:00"/>
    <n v="26.500000000116415"/>
    <d v="1899-12-30T00:00:00"/>
    <n v="0"/>
    <x v="0"/>
    <x v="0"/>
    <d v="1899-12-31T02:00:00"/>
    <n v="26.000000000058208"/>
    <d v="1899-12-30T00:00:00"/>
    <n v="0"/>
    <x v="1"/>
    <n v="46073.743055555555"/>
    <d v="1905-04-02T17:44:35"/>
    <x v="0"/>
    <n v="55"/>
    <n v="7.5"/>
  </r>
  <r>
    <n v="263353863"/>
    <s v="MAERSK MAKUTU"/>
    <s v="Karachi-Muhammad Bin Qasim"/>
    <x v="1"/>
    <d v="2026-02-19T07:41:00"/>
    <d v="2026-02-19T08:00:00"/>
    <s v="MAERSK"/>
    <s v="APM"/>
    <s v="TCKU6743093"/>
    <s v="40HC"/>
    <x v="1"/>
    <x v="3"/>
    <d v="2026-02-19T18:00:00"/>
    <d v="2026-02-20T19:00:00"/>
    <m/>
    <x v="2"/>
    <m/>
    <x v="11"/>
    <x v="787"/>
    <d v="2026-02-20T20:10:00"/>
    <m/>
    <d v="2026-02-20T22:45:00"/>
    <x v="5"/>
    <x v="1"/>
    <x v="1"/>
    <x v="0"/>
    <d v="2026-02-20T18:30:00"/>
    <x v="0"/>
    <n v="0"/>
    <x v="0"/>
    <d v="2026-02-19T18:00:00"/>
    <n v="34.816666666476522"/>
    <d v="1899-12-30T10:19:00"/>
    <n v="10.316666666592937"/>
    <s v="SI"/>
    <s v="YES"/>
    <x v="1"/>
    <d v="1899-12-31T01:00:00"/>
    <n v="24.999999999941792"/>
    <d v="1899-12-31T00:30:00"/>
    <x v="1"/>
    <s v="NO"/>
    <d v="1899-12-31T11:19:00"/>
    <n v="35.316666666534729"/>
    <d v="1899-12-30T00:00:00"/>
    <n v="0"/>
    <x v="0"/>
    <x v="0"/>
    <d v="1899-12-31T10:49:00"/>
    <n v="34.816666666476522"/>
    <d v="1899-12-30T00:00:00"/>
    <n v="0"/>
    <x v="1"/>
    <n v="46073.947916666664"/>
    <d v="1905-04-02T17:56:52"/>
    <x v="0"/>
    <n v="55"/>
    <n v="7.5"/>
  </r>
  <r>
    <n v="261159393"/>
    <s v="MAERSK CAMBRIDGE"/>
    <s v="Shanghai"/>
    <x v="0"/>
    <d v="2026-02-19T14:30:00"/>
    <d v="2026-02-19T08:00:00"/>
    <s v="MAERSK"/>
    <s v="APM"/>
    <s v="CAAU8350853"/>
    <s v="40HC"/>
    <x v="1"/>
    <x v="3"/>
    <d v="2026-02-20T08:00:00"/>
    <d v="2026-02-20T20:00:00"/>
    <m/>
    <x v="0"/>
    <m/>
    <x v="0"/>
    <x v="788"/>
    <d v="2026-02-20T14:30:00"/>
    <m/>
    <d v="2026-02-20T22:50:00"/>
    <x v="5"/>
    <x v="1"/>
    <x v="1"/>
    <x v="0"/>
    <d v="2026-02-20T14:30:00"/>
    <x v="0"/>
    <n v="6.4999999998835847"/>
    <x v="1"/>
    <d v="2026-02-20T08:00:00"/>
    <n v="29.000000000058208"/>
    <d v="1899-12-30T17:30:00"/>
    <n v="17.500000000116415"/>
    <s v="SI"/>
    <s v="YES"/>
    <x v="1"/>
    <d v="1899-12-30T12:00:00"/>
    <n v="12"/>
    <d v="1899-12-30T11:30:00"/>
    <x v="2"/>
    <s v="SI"/>
    <d v="1899-12-31T05:30:00"/>
    <n v="29.500000000116415"/>
    <d v="1899-12-30T00:00:00"/>
    <n v="0"/>
    <x v="0"/>
    <x v="0"/>
    <d v="1899-12-31T05:00:00"/>
    <n v="29.000000000058208"/>
    <d v="1899-12-30T00:00:00"/>
    <n v="0"/>
    <x v="1"/>
    <n v="46073.951388888891"/>
    <d v="1905-04-02T17:57:05"/>
    <x v="0"/>
    <n v="55"/>
    <n v="7.5"/>
  </r>
  <r>
    <n v="262912679"/>
    <s v="MAERSK CAMBRIDGE"/>
    <s v="Chittagong"/>
    <x v="0"/>
    <d v="2026-02-19T14:30:00"/>
    <d v="2026-02-19T08:00:00"/>
    <s v="MAERSK"/>
    <s v="APM"/>
    <s v="GCXU5548406"/>
    <s v="40HC"/>
    <x v="1"/>
    <x v="3"/>
    <d v="2026-02-20T08:00:00"/>
    <d v="2026-02-20T20:00:00"/>
    <m/>
    <x v="0"/>
    <m/>
    <x v="0"/>
    <x v="788"/>
    <d v="2026-02-20T20:00:00"/>
    <m/>
    <m/>
    <x v="5"/>
    <x v="1"/>
    <x v="1"/>
    <x v="0"/>
    <d v="2026-02-20T19:30:00"/>
    <x v="0"/>
    <n v="6.4999999998835847"/>
    <x v="1"/>
    <d v="2026-02-20T08:00:00"/>
    <n v="29.000000000058208"/>
    <d v="1899-12-30T17:30:00"/>
    <n v="17.500000000116415"/>
    <s v="SI"/>
    <s v="YES"/>
    <x v="1"/>
    <d v="1899-12-30T12:00:00"/>
    <n v="12"/>
    <d v="1899-12-30T11:30:00"/>
    <x v="2"/>
    <s v="SI"/>
    <d v="1899-12-31T05:30:00"/>
    <n v="29.500000000116415"/>
    <d v="1899-12-30T00:00:00"/>
    <n v="0"/>
    <x v="0"/>
    <x v="0"/>
    <d v="1899-12-31T05:00:00"/>
    <n v="29.000000000058208"/>
    <d v="1899-12-30T00:00:00"/>
    <n v="0"/>
    <x v="1"/>
    <n v="0"/>
    <d v="1899-12-30T00:00:00"/>
    <x v="0"/>
    <n v="55"/>
    <n v="7.5"/>
  </r>
  <r>
    <n v="262912475"/>
    <s v="MAERSK CAMBRIDGE"/>
    <s v="Chittagong"/>
    <x v="0"/>
    <d v="2026-02-19T14:30:00"/>
    <d v="2026-02-19T08:00:00"/>
    <s v="MAERSK"/>
    <s v="APM"/>
    <s v="FFAU5149772"/>
    <s v="40HC"/>
    <x v="1"/>
    <x v="3"/>
    <d v="2026-02-20T08:00:00"/>
    <d v="2026-02-23T08:00:00"/>
    <m/>
    <x v="0"/>
    <m/>
    <x v="0"/>
    <x v="789"/>
    <d v="2026-02-23T08:00:00"/>
    <m/>
    <m/>
    <x v="8"/>
    <x v="1"/>
    <x v="1"/>
    <x v="0"/>
    <d v="2026-02-23T07:30:00"/>
    <x v="2"/>
    <n v="6.4999999998835847"/>
    <x v="1"/>
    <d v="2026-02-20T08:00:00"/>
    <n v="89.000000000058208"/>
    <d v="1899-12-30T17:30:00"/>
    <n v="17.500000000116415"/>
    <s v="SI"/>
    <s v="YES"/>
    <x v="1"/>
    <d v="1900-01-02T00:00:00"/>
    <n v="72"/>
    <d v="1900-01-01T23:30:00"/>
    <x v="3"/>
    <s v="NO"/>
    <d v="1900-01-02T17:30:00"/>
    <n v="89.500000000116415"/>
    <d v="1899-12-30T00:00:00"/>
    <n v="0"/>
    <x v="0"/>
    <x v="0"/>
    <d v="1900-01-02T17:00:00"/>
    <n v="89.000000000058208"/>
    <d v="1899-12-30T00:00:00"/>
    <n v="0"/>
    <x v="0"/>
    <n v="0"/>
    <d v="1899-12-30T00:00:00"/>
    <x v="0"/>
    <n v="55"/>
    <n v="7.5"/>
  </r>
  <r>
    <n v="262912475"/>
    <s v="MAERSK CAMBRIDGE"/>
    <s v="Chittagong"/>
    <x v="0"/>
    <d v="2026-02-19T14:30:00"/>
    <d v="2026-02-19T08:00:00"/>
    <s v="MAERSK"/>
    <s v="APM"/>
    <s v="MRSU5368917"/>
    <s v="40HC"/>
    <x v="1"/>
    <x v="3"/>
    <d v="2026-02-20T08:00:00"/>
    <d v="2026-02-23T10:00:00"/>
    <m/>
    <x v="0"/>
    <m/>
    <x v="0"/>
    <x v="790"/>
    <d v="2026-02-23T10:00:00"/>
    <m/>
    <m/>
    <x v="8"/>
    <x v="1"/>
    <x v="1"/>
    <x v="0"/>
    <d v="2026-02-23T09:30:00"/>
    <x v="2"/>
    <n v="6.4999999998835847"/>
    <x v="1"/>
    <d v="2026-02-20T08:00:00"/>
    <n v="90.999999999941792"/>
    <d v="1899-12-30T17:30:00"/>
    <n v="17.500000000116415"/>
    <s v="SI"/>
    <s v="YES"/>
    <x v="1"/>
    <d v="1900-01-02T02:00:00"/>
    <n v="73.999999999883585"/>
    <d v="1900-01-02T01:30:00"/>
    <x v="0"/>
    <s v="NO"/>
    <d v="1900-01-02T19:30:00"/>
    <n v="91.5"/>
    <d v="1899-12-30T00:00:00"/>
    <n v="0"/>
    <x v="0"/>
    <x v="0"/>
    <d v="1900-01-02T19:00:00"/>
    <n v="90.999999999941792"/>
    <d v="1899-12-30T00:00:00"/>
    <n v="0"/>
    <x v="0"/>
    <n v="0"/>
    <d v="1899-12-30T00:00:00"/>
    <x v="0"/>
    <n v="55"/>
    <n v="7.5"/>
  </r>
  <r>
    <n v="262912475"/>
    <s v="MAERSK CAMBRIDGE"/>
    <s v="Chittagong"/>
    <x v="0"/>
    <d v="2026-02-19T14:30:00"/>
    <d v="2026-02-19T08:00:00"/>
    <s v="MAERSK"/>
    <s v="APM"/>
    <s v="MRKU6191757"/>
    <s v="40HC"/>
    <x v="1"/>
    <x v="3"/>
    <d v="2026-02-20T08:00:00"/>
    <d v="2026-02-23T12:00:00"/>
    <m/>
    <x v="0"/>
    <m/>
    <x v="0"/>
    <x v="791"/>
    <d v="2026-02-23T12:00:00"/>
    <m/>
    <m/>
    <x v="8"/>
    <x v="1"/>
    <x v="1"/>
    <x v="0"/>
    <d v="2026-02-23T11:30:00"/>
    <x v="2"/>
    <n v="6.4999999998835847"/>
    <x v="1"/>
    <d v="2026-02-20T08:00:00"/>
    <n v="93"/>
    <d v="1899-12-30T17:30:00"/>
    <n v="17.500000000116415"/>
    <s v="SI"/>
    <s v="YES"/>
    <x v="1"/>
    <d v="1900-01-02T04:00:00"/>
    <n v="75.999999999941792"/>
    <d v="1900-01-02T03:30:00"/>
    <x v="0"/>
    <s v="NO"/>
    <d v="1900-01-02T21:30:00"/>
    <n v="93.500000000058208"/>
    <d v="1899-12-30T00:00:00"/>
    <n v="0"/>
    <x v="0"/>
    <x v="0"/>
    <d v="1900-01-02T21:00:00"/>
    <n v="93"/>
    <d v="1899-12-30T00:00:00"/>
    <n v="0"/>
    <x v="0"/>
    <n v="0"/>
    <d v="1899-12-30T00:00:00"/>
    <x v="0"/>
    <n v="55"/>
    <n v="7.5"/>
  </r>
  <r>
    <n v="262912679"/>
    <s v="MAERSK CAMBRIDGE"/>
    <s v="Chittagong"/>
    <x v="0"/>
    <d v="2026-02-19T14:30:00"/>
    <d v="2026-02-19T08:00:00"/>
    <s v="MAERSK"/>
    <s v="APM"/>
    <s v="MRSU5558753"/>
    <s v="40HC"/>
    <x v="1"/>
    <x v="3"/>
    <d v="2026-02-20T08:00:00"/>
    <d v="2026-02-23T14:00:00"/>
    <m/>
    <x v="0"/>
    <m/>
    <x v="0"/>
    <x v="683"/>
    <d v="2026-02-23T14:00:00"/>
    <m/>
    <m/>
    <x v="8"/>
    <x v="1"/>
    <x v="1"/>
    <x v="0"/>
    <d v="2026-02-23T13:30:00"/>
    <x v="2"/>
    <n v="6.4999999998835847"/>
    <x v="1"/>
    <d v="2026-02-20T08:00:00"/>
    <n v="95.000000000058208"/>
    <d v="1899-12-30T17:30:00"/>
    <n v="17.500000000116415"/>
    <s v="SI"/>
    <s v="YES"/>
    <x v="1"/>
    <d v="1900-01-02T06:00:00"/>
    <n v="78"/>
    <d v="1900-01-02T05:30:00"/>
    <x v="0"/>
    <s v="NO"/>
    <d v="1900-01-02T23:30:00"/>
    <n v="95.500000000116415"/>
    <d v="1899-12-30T00:00:00"/>
    <n v="0"/>
    <x v="0"/>
    <x v="0"/>
    <d v="1900-01-02T23:00:00"/>
    <n v="95.000000000058208"/>
    <d v="1899-12-30T00:00:00"/>
    <n v="0"/>
    <x v="0"/>
    <n v="0"/>
    <d v="1899-12-30T00:00:00"/>
    <x v="0"/>
    <n v="55"/>
    <n v="7.5"/>
  </r>
  <r>
    <n v="264731014"/>
    <s v="MAERSK CAMBRIDGE"/>
    <s v="Ningbo"/>
    <x v="0"/>
    <d v="2026-02-19T14:30:00"/>
    <d v="2026-02-19T08:00:00"/>
    <s v="MAERSK"/>
    <s v="APM"/>
    <s v="MSKU4776430"/>
    <s v="45HC"/>
    <x v="1"/>
    <x v="3"/>
    <d v="2026-02-20T08:00:00"/>
    <d v="2026-02-23T16:00:00"/>
    <m/>
    <x v="0"/>
    <m/>
    <x v="0"/>
    <x v="792"/>
    <d v="2026-02-23T16:00:00"/>
    <m/>
    <m/>
    <x v="8"/>
    <x v="1"/>
    <x v="1"/>
    <x v="0"/>
    <d v="2026-02-23T15:30:00"/>
    <x v="2"/>
    <n v="6.4999999998835847"/>
    <x v="1"/>
    <d v="2026-02-20T08:00:00"/>
    <n v="96.999999999941792"/>
    <d v="1899-12-30T17:30:00"/>
    <n v="17.500000000116415"/>
    <s v="SI"/>
    <s v="YES"/>
    <x v="1"/>
    <d v="1900-01-02T08:00:00"/>
    <n v="79.999999999883585"/>
    <d v="1900-01-02T07:30:00"/>
    <x v="0"/>
    <s v="NO"/>
    <d v="1900-01-03T01:30:00"/>
    <n v="97.5"/>
    <d v="1899-12-30T00:00:00"/>
    <n v="0"/>
    <x v="0"/>
    <x v="0"/>
    <d v="1900-01-03T01:00:00"/>
    <n v="96.999999999941792"/>
    <d v="1899-12-30T00:00:00"/>
    <n v="0"/>
    <x v="0"/>
    <n v="0"/>
    <d v="1899-12-30T00:00:00"/>
    <x v="0"/>
    <n v="55"/>
    <n v="7.5"/>
  </r>
  <r>
    <n v="262912475"/>
    <s v="MAERSK CAMBRIDGE"/>
    <s v="Chittagong"/>
    <x v="0"/>
    <d v="2026-02-19T14:30:00"/>
    <d v="2026-02-19T08:00:00"/>
    <s v="MAERSK"/>
    <s v="APM"/>
    <s v="MTSU9624501"/>
    <s v="40HC"/>
    <x v="1"/>
    <x v="3"/>
    <d v="2026-02-20T08:00:00"/>
    <d v="2026-02-23T18:00:00"/>
    <m/>
    <x v="0"/>
    <m/>
    <x v="0"/>
    <x v="793"/>
    <d v="2026-02-23T18:00:00"/>
    <m/>
    <m/>
    <x v="8"/>
    <x v="1"/>
    <x v="1"/>
    <x v="0"/>
    <d v="2026-02-23T17:30:00"/>
    <x v="2"/>
    <n v="6.4999999998835847"/>
    <x v="1"/>
    <d v="2026-02-20T08:00:00"/>
    <n v="99"/>
    <d v="1899-12-30T17:30:00"/>
    <n v="17.500000000116415"/>
    <s v="SI"/>
    <s v="YES"/>
    <x v="1"/>
    <d v="1900-01-02T10:00:00"/>
    <n v="81.999999999941792"/>
    <d v="1900-01-02T09:30:00"/>
    <x v="0"/>
    <s v="NO"/>
    <d v="1900-01-03T03:30:00"/>
    <n v="99.500000000058208"/>
    <d v="1899-12-30T00:00:00"/>
    <n v="0"/>
    <x v="0"/>
    <x v="0"/>
    <d v="1900-01-03T03:00:00"/>
    <n v="99"/>
    <d v="1899-12-30T00:00:00"/>
    <n v="0"/>
    <x v="0"/>
    <n v="0"/>
    <d v="1899-12-30T00:00:00"/>
    <x v="0"/>
    <n v="55"/>
    <n v="7.5"/>
  </r>
  <r>
    <n v="262912679"/>
    <s v="MAERSK CAMBRIDGE"/>
    <s v="Chittagong"/>
    <x v="0"/>
    <d v="2026-02-19T14:30:00"/>
    <d v="2026-02-19T08:00:00"/>
    <s v="MAERSK"/>
    <s v="APM"/>
    <s v="MRSU3544597"/>
    <s v="40HC"/>
    <x v="1"/>
    <x v="3"/>
    <d v="2026-02-20T08:00:00"/>
    <d v="2026-02-23T20:00:00"/>
    <m/>
    <x v="0"/>
    <m/>
    <x v="0"/>
    <x v="794"/>
    <d v="2026-02-23T20:00:00"/>
    <m/>
    <m/>
    <x v="8"/>
    <x v="1"/>
    <x v="1"/>
    <x v="0"/>
    <d v="2026-02-23T19:30:00"/>
    <x v="2"/>
    <n v="6.4999999998835847"/>
    <x v="1"/>
    <d v="2026-02-20T08:00:00"/>
    <n v="101.00000000005821"/>
    <d v="1899-12-30T17:30:00"/>
    <n v="17.500000000116415"/>
    <s v="SI"/>
    <s v="YES"/>
    <x v="1"/>
    <d v="1900-01-02T12:00:00"/>
    <n v="84"/>
    <d v="1900-01-02T11:30:00"/>
    <x v="0"/>
    <s v="NO"/>
    <d v="1900-01-03T05:30:00"/>
    <n v="101.50000000011642"/>
    <d v="1899-12-30T00:00:00"/>
    <n v="0"/>
    <x v="0"/>
    <x v="0"/>
    <d v="1900-01-03T05:00:00"/>
    <n v="101.00000000005821"/>
    <d v="1899-12-30T00:00:00"/>
    <n v="0"/>
    <x v="0"/>
    <n v="0"/>
    <d v="1899-12-30T00:00:00"/>
    <x v="0"/>
    <n v="55"/>
    <n v="7.5"/>
  </r>
  <r>
    <n v="263353863"/>
    <s v="MAERSK MAKUTU"/>
    <s v="Karachi-Muhammad Bin Qasim"/>
    <x v="1"/>
    <d v="2026-02-19T07:41:00"/>
    <d v="2026-02-19T08:00:00"/>
    <s v="MAERSK"/>
    <s v="APM"/>
    <s v="MRKU4188461"/>
    <s v="40HC"/>
    <x v="1"/>
    <x v="3"/>
    <d v="2026-02-19T18:00:00"/>
    <d v="2026-02-24T08:00:00"/>
    <m/>
    <x v="2"/>
    <s v="TRANSPORTISTA (LM)"/>
    <x v="11"/>
    <x v="795"/>
    <d v="2026-02-24T11:20:00"/>
    <m/>
    <d v="2026-02-24T16:45:00"/>
    <x v="8"/>
    <x v="1"/>
    <x v="1"/>
    <x v="0"/>
    <d v="2026-02-24T07:30:00"/>
    <x v="6"/>
    <n v="0"/>
    <x v="0"/>
    <d v="2026-02-19T18:00:00"/>
    <n v="119.81666666659294"/>
    <d v="1899-12-30T10:19:00"/>
    <n v="10.316666666592937"/>
    <s v="SI"/>
    <s v="YES"/>
    <x v="1"/>
    <d v="1900-01-03T14:00:00"/>
    <n v="110.00000000005821"/>
    <d v="1900-01-03T13:30:00"/>
    <x v="0"/>
    <s v="NO"/>
    <d v="1900-01-04T00:19:00"/>
    <n v="120.31666666665114"/>
    <d v="1899-12-30T00:00:00"/>
    <n v="0"/>
    <x v="0"/>
    <x v="0"/>
    <d v="1900-01-03T23:49:00"/>
    <n v="119.81666666659294"/>
    <d v="1899-12-30T00:00:00"/>
    <n v="0"/>
    <x v="0"/>
    <n v="46077.697916666664"/>
    <d v="1905-04-02T21:41:52"/>
    <x v="0"/>
    <n v="55"/>
    <n v="7.5"/>
  </r>
  <r>
    <n v="262912679"/>
    <s v="MAERSK CAMBRIDGE"/>
    <s v="Chittagong"/>
    <x v="0"/>
    <d v="2026-02-19T14:30:00"/>
    <d v="2026-02-18T14:00:00"/>
    <s v="MAERSK"/>
    <s v="APM"/>
    <s v="MRKU7517956"/>
    <n v="20"/>
    <x v="1"/>
    <x v="3"/>
    <d v="2026-02-20T08:00:00"/>
    <d v="2026-02-24T10:00:00"/>
    <m/>
    <x v="0"/>
    <m/>
    <x v="0"/>
    <x v="796"/>
    <d v="2026-02-24T10:00:00"/>
    <m/>
    <m/>
    <x v="8"/>
    <x v="1"/>
    <x v="1"/>
    <x v="0"/>
    <d v="2026-02-24T09:30:00"/>
    <x v="6"/>
    <n v="24.499999999883585"/>
    <x v="1"/>
    <d v="2026-02-20T08:00:00"/>
    <n v="114.99999999994179"/>
    <d v="1899-12-30T17:30:00"/>
    <n v="17.500000000116415"/>
    <s v="SI"/>
    <s v="YES"/>
    <x v="1"/>
    <d v="1900-01-03T02:00:00"/>
    <n v="97.999999999883585"/>
    <d v="1900-01-03T01:30:00"/>
    <x v="0"/>
    <s v="NO"/>
    <d v="1900-01-03T19:30:00"/>
    <n v="115.5"/>
    <d v="1899-12-30T00:00:00"/>
    <n v="0"/>
    <x v="0"/>
    <x v="0"/>
    <d v="1900-01-03T19:00:00"/>
    <n v="114.99999999994179"/>
    <d v="1899-12-30T00:00:00"/>
    <n v="0"/>
    <x v="0"/>
    <n v="0"/>
    <d v="1899-12-30T00:00:00"/>
    <x v="0"/>
    <n v="55"/>
    <n v="7.5"/>
  </r>
  <r>
    <n v="263353863"/>
    <s v="MAERSK MAKUTU"/>
    <s v="Karachi-Muhammad Bin Qasim"/>
    <x v="1"/>
    <d v="2026-02-19T07:41:00"/>
    <d v="2026-02-19T08:00:00"/>
    <s v="MAERSK"/>
    <s v="APM"/>
    <s v="TCKU7010613"/>
    <s v="40HC"/>
    <x v="1"/>
    <x v="3"/>
    <d v="2026-02-19T18:00:00"/>
    <d v="2026-02-24T12:00:00"/>
    <m/>
    <x v="2"/>
    <m/>
    <x v="11"/>
    <x v="797"/>
    <d v="2026-02-24T08:00:00"/>
    <m/>
    <d v="2026-02-24T10:55:00"/>
    <x v="8"/>
    <x v="1"/>
    <x v="1"/>
    <x v="0"/>
    <d v="2026-02-24T08:00:00"/>
    <x v="6"/>
    <n v="0"/>
    <x v="0"/>
    <d v="2026-02-19T18:00:00"/>
    <n v="123.81666666653473"/>
    <d v="1899-12-30T10:19:00"/>
    <n v="10.316666666592937"/>
    <s v="SI"/>
    <s v="YES"/>
    <x v="1"/>
    <d v="1900-01-03T18:00:00"/>
    <n v="114"/>
    <d v="1900-01-03T17:30:00"/>
    <x v="0"/>
    <s v="NO"/>
    <d v="1900-01-04T04:19:00"/>
    <n v="124.31666666659294"/>
    <d v="1899-12-30T00:00:00"/>
    <n v="0"/>
    <x v="0"/>
    <x v="0"/>
    <d v="1900-01-04T03:49:00"/>
    <n v="123.81666666653473"/>
    <d v="1899-12-30T00:00:00"/>
    <n v="0"/>
    <x v="0"/>
    <n v="46077.454861111109"/>
    <d v="1905-04-02T21:27:17"/>
    <x v="0"/>
    <n v="55"/>
    <n v="7.5"/>
  </r>
  <r>
    <n v="262912475"/>
    <s v="MAERSK CAMBRIDGE"/>
    <s v="Chittagong"/>
    <x v="0"/>
    <d v="2026-02-19T14:30:00"/>
    <d v="2026-02-18T14:00:00"/>
    <s v="MAERSK"/>
    <s v="APM"/>
    <s v="TCKU3809577"/>
    <n v="20"/>
    <x v="1"/>
    <x v="3"/>
    <d v="2026-02-20T08:00:00"/>
    <d v="2026-02-24T14:00:00"/>
    <m/>
    <x v="0"/>
    <m/>
    <x v="0"/>
    <x v="798"/>
    <d v="2026-02-24T14:00:00"/>
    <m/>
    <m/>
    <x v="8"/>
    <x v="1"/>
    <x v="1"/>
    <x v="0"/>
    <d v="2026-02-24T13:30:00"/>
    <x v="6"/>
    <n v="24.499999999883585"/>
    <x v="1"/>
    <d v="2026-02-20T08:00:00"/>
    <n v="119.00000000005821"/>
    <d v="1899-12-30T17:30:00"/>
    <n v="17.500000000116415"/>
    <s v="SI"/>
    <s v="YES"/>
    <x v="1"/>
    <d v="1900-01-03T06:00:00"/>
    <n v="102"/>
    <d v="1900-01-03T05:30:00"/>
    <x v="0"/>
    <s v="NO"/>
    <d v="1900-01-03T23:30:00"/>
    <n v="119.50000000011642"/>
    <d v="1899-12-30T00:00:00"/>
    <n v="0"/>
    <x v="0"/>
    <x v="0"/>
    <d v="1900-01-03T23:00:00"/>
    <n v="119.00000000005821"/>
    <d v="1899-12-30T00:00:00"/>
    <n v="0"/>
    <x v="0"/>
    <n v="0"/>
    <d v="1899-12-30T00:00:00"/>
    <x v="0"/>
    <n v="55"/>
    <n v="7.5"/>
  </r>
  <r>
    <n v="262912475"/>
    <s v="MAERSK CAMBRIDGE"/>
    <s v="Chittagong"/>
    <x v="0"/>
    <d v="2026-02-19T14:30:00"/>
    <d v="2026-02-18T14:00:00"/>
    <s v="MAERSK"/>
    <s v="APM"/>
    <s v="TCNU2573100"/>
    <s v="40HC"/>
    <x v="1"/>
    <x v="3"/>
    <d v="2026-02-20T08:00:00"/>
    <d v="2026-02-24T16:00:00"/>
    <m/>
    <x v="0"/>
    <m/>
    <x v="0"/>
    <x v="799"/>
    <d v="2026-02-24T16:00:00"/>
    <m/>
    <m/>
    <x v="8"/>
    <x v="1"/>
    <x v="1"/>
    <x v="0"/>
    <d v="2026-02-24T15:30:00"/>
    <x v="6"/>
    <n v="24.499999999883585"/>
    <x v="1"/>
    <d v="2026-02-20T08:00:00"/>
    <n v="120.99999999994179"/>
    <d v="1899-12-30T17:30:00"/>
    <n v="17.500000000116415"/>
    <s v="SI"/>
    <s v="YES"/>
    <x v="1"/>
    <d v="1900-01-03T08:00:00"/>
    <n v="103.99999999988358"/>
    <d v="1900-01-03T07:30:00"/>
    <x v="0"/>
    <s v="NO"/>
    <d v="1900-01-04T01:30:00"/>
    <n v="121.5"/>
    <d v="1899-12-30T00:00:00"/>
    <n v="0"/>
    <x v="0"/>
    <x v="0"/>
    <d v="1900-01-04T01:00:00"/>
    <n v="120.99999999994179"/>
    <d v="1899-12-30T00:00:00"/>
    <n v="0"/>
    <x v="0"/>
    <n v="0"/>
    <d v="1899-12-30T00:00:00"/>
    <x v="0"/>
    <n v="55"/>
    <n v="7.5"/>
  </r>
  <r>
    <n v="262912475"/>
    <s v="MAERSK CAMBRIDGE"/>
    <s v="Chittagong"/>
    <x v="0"/>
    <d v="2026-02-19T14:30:00"/>
    <d v="2026-02-18T14:00:00"/>
    <s v="MAERSK"/>
    <s v="APM"/>
    <s v="TCNU7868510"/>
    <s v="40HC"/>
    <x v="1"/>
    <x v="3"/>
    <d v="2026-02-20T08:00:00"/>
    <d v="2026-02-24T18:00:00"/>
    <m/>
    <x v="0"/>
    <m/>
    <x v="0"/>
    <x v="800"/>
    <d v="2026-02-24T18:00:00"/>
    <m/>
    <m/>
    <x v="8"/>
    <x v="1"/>
    <x v="1"/>
    <x v="0"/>
    <d v="2026-02-24T17:30:00"/>
    <x v="6"/>
    <n v="24.499999999883585"/>
    <x v="1"/>
    <d v="2026-02-20T08:00:00"/>
    <n v="123"/>
    <d v="1899-12-30T17:30:00"/>
    <n v="17.500000000116415"/>
    <s v="SI"/>
    <s v="YES"/>
    <x v="1"/>
    <d v="1900-01-03T10:00:00"/>
    <n v="105.99999999994179"/>
    <d v="1900-01-03T09:30:00"/>
    <x v="0"/>
    <s v="NO"/>
    <d v="1900-01-04T03:30:00"/>
    <n v="123.50000000005821"/>
    <d v="1899-12-30T00:00:00"/>
    <n v="0"/>
    <x v="0"/>
    <x v="0"/>
    <d v="1900-01-04T03:00:00"/>
    <n v="123"/>
    <d v="1899-12-30T00:00:00"/>
    <n v="0"/>
    <x v="0"/>
    <n v="0"/>
    <d v="1899-12-30T00:00:00"/>
    <x v="0"/>
    <n v="55"/>
    <n v="7.5"/>
  </r>
  <r>
    <n v="263404383"/>
    <s v="ELEONORA MAERSK"/>
    <s v="Chittagong"/>
    <x v="0"/>
    <d v="2026-02-24T18:20:00"/>
    <d v="2026-02-24T20:00:00"/>
    <s v="MAERSK"/>
    <s v="APM"/>
    <s v="CAAU6634151"/>
    <s v="40HC"/>
    <x v="1"/>
    <x v="3"/>
    <d v="2026-02-25T12:00:00"/>
    <d v="2026-02-25T18:00:00"/>
    <m/>
    <x v="2"/>
    <m/>
    <x v="11"/>
    <x v="801"/>
    <d v="2026-02-25T18:00:00"/>
    <m/>
    <m/>
    <x v="8"/>
    <x v="1"/>
    <x v="1"/>
    <x v="0"/>
    <d v="2026-02-25T17:30:00"/>
    <x v="4"/>
    <n v="0"/>
    <x v="0"/>
    <d v="2026-02-25T12:00:00"/>
    <n v="23.166666666569654"/>
    <d v="1899-12-30T17:40:00"/>
    <n v="17.666666666627862"/>
    <s v="SI"/>
    <s v="YES"/>
    <x v="1"/>
    <d v="1899-12-30T06:00:00"/>
    <n v="6"/>
    <d v="1899-12-30T05:30:00"/>
    <x v="2"/>
    <s v="SI"/>
    <d v="1899-12-30T23:40:00"/>
    <n v="23.666666666627862"/>
    <d v="1899-12-30T00:00:00"/>
    <n v="0"/>
    <x v="0"/>
    <x v="0"/>
    <d v="1899-12-30T23:10:00"/>
    <n v="23.166666666569654"/>
    <d v="1899-12-30T00:00:00"/>
    <n v="0"/>
    <x v="1"/>
    <n v="0"/>
    <d v="1899-12-30T00:00:00"/>
    <x v="0"/>
    <n v="55"/>
    <n v="7.5"/>
  </r>
  <r>
    <n v="263404383"/>
    <s v="ELEONORA MAERSK"/>
    <s v="Chittagong"/>
    <x v="0"/>
    <d v="2026-02-24T18:20:00"/>
    <d v="2026-02-24T20:00:00"/>
    <s v="MAERSK"/>
    <s v="APM"/>
    <s v="HASU4574209"/>
    <s v="40HC"/>
    <x v="1"/>
    <x v="3"/>
    <d v="2026-02-25T12:00:00"/>
    <d v="2026-02-25T18:00:00"/>
    <m/>
    <x v="2"/>
    <m/>
    <x v="11"/>
    <x v="801"/>
    <d v="2026-02-25T18:00:00"/>
    <m/>
    <m/>
    <x v="8"/>
    <x v="1"/>
    <x v="1"/>
    <x v="0"/>
    <d v="2026-02-25T17:30:00"/>
    <x v="4"/>
    <n v="0"/>
    <x v="0"/>
    <d v="2026-02-25T12:00:00"/>
    <n v="23.166666666569654"/>
    <d v="1899-12-30T17:40:00"/>
    <n v="17.666666666627862"/>
    <s v="SI"/>
    <s v="YES"/>
    <x v="1"/>
    <d v="1899-12-30T06:00:00"/>
    <n v="6"/>
    <d v="1899-12-30T05:30:00"/>
    <x v="2"/>
    <s v="SI"/>
    <d v="1899-12-30T23:40:00"/>
    <n v="23.666666666627862"/>
    <d v="1899-12-30T00:00:00"/>
    <n v="0"/>
    <x v="0"/>
    <x v="0"/>
    <d v="1899-12-30T23:10:00"/>
    <n v="23.166666666569654"/>
    <d v="1899-12-30T00:00:00"/>
    <n v="0"/>
    <x v="1"/>
    <n v="0"/>
    <d v="1899-12-30T00:00:00"/>
    <x v="0"/>
    <n v="55"/>
    <n v="7.5"/>
  </r>
  <r>
    <n v="263404383"/>
    <s v="ELEONORA MAERSK"/>
    <s v="Chittagong"/>
    <x v="0"/>
    <d v="2026-02-24T18:20:00"/>
    <d v="2026-02-24T20:00:00"/>
    <s v="MAERSK"/>
    <s v="APM"/>
    <s v="GAOU7866528"/>
    <s v="40HC"/>
    <x v="1"/>
    <x v="3"/>
    <d v="2026-02-25T12:00:00"/>
    <d v="2026-02-25T20:00:00"/>
    <m/>
    <x v="0"/>
    <m/>
    <x v="11"/>
    <x v="802"/>
    <d v="2026-02-25T20:00:00"/>
    <m/>
    <m/>
    <x v="8"/>
    <x v="1"/>
    <x v="1"/>
    <x v="0"/>
    <d v="2026-02-25T19:30:00"/>
    <x v="4"/>
    <n v="0"/>
    <x v="0"/>
    <d v="2026-02-25T12:00:00"/>
    <n v="25.166666666627862"/>
    <d v="1899-12-30T17:40:00"/>
    <n v="17.666666666627862"/>
    <s v="SI"/>
    <s v="YES"/>
    <x v="1"/>
    <d v="1899-12-30T08:00:00"/>
    <n v="8.0000000000582077"/>
    <d v="1899-12-30T07:30:00"/>
    <x v="2"/>
    <s v="SI"/>
    <d v="1899-12-31T01:40:00"/>
    <n v="25.666666666686069"/>
    <d v="1899-12-30T00:00:00"/>
    <n v="0"/>
    <x v="0"/>
    <x v="0"/>
    <d v="1899-12-31T01:10:00"/>
    <n v="25.166666666627862"/>
    <d v="1899-12-30T00:00:00"/>
    <n v="0"/>
    <x v="1"/>
    <n v="0"/>
    <d v="1899-12-30T00:00:00"/>
    <x v="0"/>
    <n v="55"/>
    <n v="7.5"/>
  </r>
  <r>
    <n v="263404383"/>
    <s v="ELEONORA MAERSK"/>
    <s v="Chittagong"/>
    <x v="0"/>
    <d v="2026-02-24T18:20:00"/>
    <d v="2026-02-24T20:00:00"/>
    <s v="MAERSK"/>
    <s v="APM"/>
    <s v="MRKU4176727"/>
    <s v="40HC"/>
    <x v="1"/>
    <x v="3"/>
    <d v="2026-02-25T12:00:00"/>
    <d v="2026-02-25T20:00:00"/>
    <m/>
    <x v="2"/>
    <m/>
    <x v="11"/>
    <x v="802"/>
    <d v="2026-02-25T20:00:00"/>
    <m/>
    <m/>
    <x v="8"/>
    <x v="1"/>
    <x v="1"/>
    <x v="0"/>
    <d v="2026-02-25T19:30:00"/>
    <x v="4"/>
    <n v="0"/>
    <x v="0"/>
    <d v="2026-02-25T12:00:00"/>
    <n v="25.166666666627862"/>
    <d v="1899-12-30T17:40:00"/>
    <n v="17.666666666627862"/>
    <s v="SI"/>
    <s v="YES"/>
    <x v="1"/>
    <d v="1899-12-30T08:00:00"/>
    <n v="8.0000000000582077"/>
    <d v="1899-12-30T07:30:00"/>
    <x v="2"/>
    <s v="SI"/>
    <d v="1899-12-31T01:40:00"/>
    <n v="25.666666666686069"/>
    <d v="1899-12-30T00:00:00"/>
    <n v="0"/>
    <x v="0"/>
    <x v="0"/>
    <d v="1899-12-31T01:10:00"/>
    <n v="25.166666666627862"/>
    <d v="1899-12-30T00:00:00"/>
    <n v="0"/>
    <x v="1"/>
    <n v="0"/>
    <d v="1899-12-30T00:00:00"/>
    <x v="0"/>
    <n v="55"/>
    <n v="7.5"/>
  </r>
  <r>
    <n v="263404395"/>
    <s v="ELEONORA MAERSK"/>
    <s v="Chittagong"/>
    <x v="0"/>
    <d v="2026-02-24T18:20:00"/>
    <d v="2026-02-24T20:00:00"/>
    <s v="MAERSK"/>
    <s v="APM"/>
    <s v="MRSU5334584"/>
    <s v="40HC"/>
    <x v="1"/>
    <x v="3"/>
    <d v="2026-02-25T12:00:00"/>
    <d v="2026-02-26T08:00:00"/>
    <m/>
    <x v="2"/>
    <m/>
    <x v="11"/>
    <x v="803"/>
    <d v="2026-02-26T08:00:00"/>
    <m/>
    <m/>
    <x v="8"/>
    <x v="1"/>
    <x v="1"/>
    <x v="0"/>
    <d v="2026-02-26T07:30:00"/>
    <x v="5"/>
    <n v="0"/>
    <x v="0"/>
    <d v="2026-02-25T12:00:00"/>
    <n v="37.166666666627862"/>
    <d v="1899-12-30T17:40:00"/>
    <n v="17.666666666627862"/>
    <s v="SI"/>
    <s v="YES"/>
    <x v="1"/>
    <d v="1899-12-30T20:00:00"/>
    <n v="20.000000000058208"/>
    <d v="1899-12-30T19:30:00"/>
    <x v="2"/>
    <s v="SI"/>
    <d v="1899-12-31T13:40:00"/>
    <n v="37.666666666686069"/>
    <d v="1899-12-30T00:00:00"/>
    <n v="0"/>
    <x v="0"/>
    <x v="0"/>
    <d v="1899-12-31T13:10:00"/>
    <n v="37.166666666627862"/>
    <d v="1899-12-30T00:00:00"/>
    <n v="0"/>
    <x v="1"/>
    <n v="0"/>
    <d v="1899-12-30T00:00:00"/>
    <x v="0"/>
    <n v="55"/>
    <n v="7.5"/>
  </r>
  <r>
    <n v="277666994"/>
    <s v="ELEONORA MAERSK"/>
    <s v="Ningbo"/>
    <x v="0"/>
    <d v="2026-02-24T18:20:00"/>
    <d v="2026-02-24T20:00:00"/>
    <s v="MAERSK"/>
    <s v="APM"/>
    <s v="MRSU9136000"/>
    <s v="40HC"/>
    <x v="1"/>
    <x v="3"/>
    <d v="2026-02-25T12:00:00"/>
    <d v="2026-02-26T08:00:00"/>
    <m/>
    <x v="2"/>
    <m/>
    <x v="11"/>
    <x v="803"/>
    <d v="2026-02-26T08:00:00"/>
    <m/>
    <m/>
    <x v="8"/>
    <x v="1"/>
    <x v="1"/>
    <x v="0"/>
    <d v="2026-02-26T07:30:00"/>
    <x v="5"/>
    <n v="0"/>
    <x v="0"/>
    <d v="2026-02-25T12:00:00"/>
    <n v="37.166666666627862"/>
    <d v="1899-12-30T17:40:00"/>
    <n v="17.666666666627862"/>
    <s v="SI"/>
    <s v="YES"/>
    <x v="1"/>
    <d v="1899-12-30T20:00:00"/>
    <n v="20.000000000058208"/>
    <d v="1899-12-30T19:30:00"/>
    <x v="2"/>
    <s v="SI"/>
    <d v="1899-12-31T13:40:00"/>
    <n v="37.666666666686069"/>
    <d v="1899-12-30T00:00:00"/>
    <n v="0"/>
    <x v="0"/>
    <x v="0"/>
    <d v="1899-12-31T13:10:00"/>
    <n v="37.166666666627862"/>
    <d v="1899-12-30T00:00:00"/>
    <n v="0"/>
    <x v="1"/>
    <n v="0"/>
    <d v="1899-12-30T00:00:00"/>
    <x v="0"/>
    <n v="55"/>
    <n v="7.5"/>
  </r>
  <r>
    <n v="263404383"/>
    <s v="ELEONORA MAERSK"/>
    <s v="Chittagong"/>
    <x v="0"/>
    <d v="2026-02-24T18:20:00"/>
    <d v="2026-02-24T20:00:00"/>
    <s v="MAERSK"/>
    <s v="APM"/>
    <s v="HASU4668524"/>
    <s v="40HC"/>
    <x v="1"/>
    <x v="3"/>
    <d v="2026-02-25T12:00:00"/>
    <d v="2026-02-26T12:00:00"/>
    <m/>
    <x v="2"/>
    <m/>
    <x v="11"/>
    <x v="804"/>
    <d v="2026-02-26T12:00:00"/>
    <m/>
    <m/>
    <x v="8"/>
    <x v="1"/>
    <x v="1"/>
    <x v="0"/>
    <d v="2026-02-26T11:30:00"/>
    <x v="5"/>
    <n v="0"/>
    <x v="0"/>
    <d v="2026-02-25T12:00:00"/>
    <n v="41.166666666569654"/>
    <d v="1899-12-30T17:40:00"/>
    <n v="17.666666666627862"/>
    <s v="SI"/>
    <s v="YES"/>
    <x v="1"/>
    <d v="1899-12-31T00:00:00"/>
    <n v="24"/>
    <d v="1899-12-30T23:30:00"/>
    <x v="2"/>
    <s v="SI"/>
    <d v="1899-12-31T17:40:00"/>
    <n v="41.666666666627862"/>
    <d v="1899-12-30T00:00:00"/>
    <n v="0"/>
    <x v="0"/>
    <x v="0"/>
    <d v="1899-12-31T17:10:00"/>
    <n v="41.166666666569654"/>
    <d v="1899-12-30T00:00:00"/>
    <n v="0"/>
    <x v="1"/>
    <n v="0"/>
    <d v="1899-12-30T00:00:00"/>
    <x v="0"/>
    <n v="55"/>
    <n v="7.5"/>
  </r>
  <r>
    <n v="263404395"/>
    <s v="ELEONORA MAERSK"/>
    <s v="Chittagong"/>
    <x v="0"/>
    <d v="2026-02-24T18:20:00"/>
    <d v="2026-02-24T20:00:00"/>
    <s v="MAERSK"/>
    <s v="APM"/>
    <s v="GCXU6221660"/>
    <s v="40HC"/>
    <x v="1"/>
    <x v="3"/>
    <d v="2026-02-25T12:00:00"/>
    <d v="2026-02-26T14:00:00"/>
    <m/>
    <x v="2"/>
    <m/>
    <x v="11"/>
    <x v="805"/>
    <d v="2026-02-26T14:00:00"/>
    <m/>
    <m/>
    <x v="8"/>
    <x v="1"/>
    <x v="1"/>
    <x v="0"/>
    <d v="2026-02-26T13:30:00"/>
    <x v="5"/>
    <n v="0"/>
    <x v="0"/>
    <d v="2026-02-25T12:00:00"/>
    <n v="43.166666666627862"/>
    <d v="1899-12-30T17:40:00"/>
    <n v="17.666666666627862"/>
    <s v="SI"/>
    <s v="YES"/>
    <x v="1"/>
    <d v="1899-12-31T02:00:00"/>
    <n v="26.000000000058208"/>
    <d v="1899-12-31T01:30:00"/>
    <x v="1"/>
    <s v="NO"/>
    <d v="1899-12-31T19:40:00"/>
    <n v="43.666666666686069"/>
    <d v="1899-12-30T00:00:00"/>
    <n v="0"/>
    <x v="0"/>
    <x v="0"/>
    <d v="1899-12-31T19:10:00"/>
    <n v="43.166666666627862"/>
    <d v="1899-12-30T00:00:00"/>
    <n v="0"/>
    <x v="1"/>
    <n v="0"/>
    <d v="1899-12-30T00:00:00"/>
    <x v="0"/>
    <n v="55"/>
    <n v="7.5"/>
  </r>
  <r>
    <n v="263404383"/>
    <s v="ELEONORA MAERSK"/>
    <s v="Chittagong"/>
    <x v="0"/>
    <d v="2026-02-24T18:20:00"/>
    <d v="2026-02-24T20:00:00"/>
    <s v="MAERSK"/>
    <s v="APM"/>
    <s v="TCNU1629647"/>
    <s v="40HC"/>
    <x v="1"/>
    <x v="3"/>
    <d v="2026-02-26T16:00:00"/>
    <d v="2026-02-26T16:00:00"/>
    <m/>
    <x v="2"/>
    <s v="DEPOT"/>
    <x v="11"/>
    <x v="806"/>
    <d v="2026-02-26T16:00:00"/>
    <m/>
    <m/>
    <x v="8"/>
    <x v="1"/>
    <x v="1"/>
    <x v="0"/>
    <d v="2026-02-26T15:30:00"/>
    <x v="5"/>
    <n v="0"/>
    <x v="0"/>
    <d v="2026-02-26T16:00:00"/>
    <n v="45.166666666511446"/>
    <d v="1899-12-31T21:40:00"/>
    <n v="45.666666666569654"/>
    <s v="NO"/>
    <s v="YES"/>
    <x v="1"/>
    <d v="1899-12-30T00:00:00"/>
    <n v="0"/>
    <d v="1899-12-30T00:00:00"/>
    <x v="2"/>
    <s v="SI"/>
    <d v="1899-12-31T21:40:00"/>
    <n v="45.666666666569654"/>
    <d v="1899-12-30T00:00:00"/>
    <n v="0"/>
    <x v="0"/>
    <x v="0"/>
    <d v="1899-12-31T21:10:00"/>
    <n v="45.166666666511446"/>
    <d v="1899-12-30T00:00:00"/>
    <n v="0"/>
    <x v="1"/>
    <n v="0"/>
    <d v="1899-12-30T00:00:00"/>
    <x v="0"/>
    <n v="55"/>
    <n v="7.5"/>
  </r>
  <r>
    <n v="277666994"/>
    <s v="ELEONORA MAERSK"/>
    <s v="Ningbo"/>
    <x v="0"/>
    <d v="2026-02-24T18:20:00"/>
    <d v="2026-02-24T20:00:00"/>
    <s v="MAERSK"/>
    <s v="APM"/>
    <s v="MRSU9127292"/>
    <s v="40HC"/>
    <x v="1"/>
    <x v="3"/>
    <d v="2026-02-26T16:00:00"/>
    <d v="2026-02-26T20:00:00"/>
    <m/>
    <x v="2"/>
    <s v="TRANSPORTISTA (LM)"/>
    <x v="11"/>
    <x v="807"/>
    <d v="2026-02-26T20:00:00"/>
    <m/>
    <m/>
    <x v="8"/>
    <x v="1"/>
    <x v="1"/>
    <x v="0"/>
    <d v="2026-02-26T19:30:00"/>
    <x v="5"/>
    <n v="0"/>
    <x v="0"/>
    <d v="2026-02-26T16:00:00"/>
    <n v="49.166666666627862"/>
    <d v="1899-12-31T21:40:00"/>
    <n v="45.666666666569654"/>
    <s v="NO"/>
    <s v="YES"/>
    <x v="1"/>
    <d v="1899-12-30T04:00:00"/>
    <n v="4.0000000001164153"/>
    <d v="1899-12-30T03:30:00"/>
    <x v="2"/>
    <s v="SI"/>
    <d v="1900-01-01T01:40:00"/>
    <n v="49.666666666686069"/>
    <d v="1899-12-30T00:00:00"/>
    <n v="0"/>
    <x v="0"/>
    <x v="0"/>
    <d v="1900-01-01T01:10:00"/>
    <n v="49.166666666627862"/>
    <d v="1899-12-30T00:00:00"/>
    <n v="0"/>
    <x v="0"/>
    <n v="0"/>
    <d v="1899-12-30T00:00:00"/>
    <x v="0"/>
    <n v="55"/>
    <n v="7.5"/>
  </r>
  <r>
    <n v="263132286"/>
    <s v="ELEONORA MAERSK"/>
    <s v="Xiamen"/>
    <x v="0"/>
    <d v="2026-02-24T18:20:00"/>
    <d v="2026-02-24T20:00:00"/>
    <s v="MAERSK"/>
    <s v="APM"/>
    <s v="SUDU5314826"/>
    <n v="40"/>
    <x v="1"/>
    <x v="3"/>
    <d v="2026-02-26T16:00:00"/>
    <d v="2026-02-26T20:00:00"/>
    <m/>
    <x v="2"/>
    <m/>
    <x v="11"/>
    <x v="807"/>
    <d v="2026-02-26T20:00:00"/>
    <m/>
    <m/>
    <x v="8"/>
    <x v="1"/>
    <x v="1"/>
    <x v="0"/>
    <d v="2026-02-26T19:30:00"/>
    <x v="5"/>
    <n v="0"/>
    <x v="0"/>
    <d v="2026-02-26T16:00:00"/>
    <n v="49.166666666627862"/>
    <d v="1899-12-31T21:40:00"/>
    <n v="45.666666666569654"/>
    <s v="NO"/>
    <s v="YES"/>
    <x v="1"/>
    <d v="1899-12-30T04:00:00"/>
    <n v="4.0000000001164153"/>
    <d v="1899-12-30T03:30:00"/>
    <x v="2"/>
    <s v="SI"/>
    <d v="1900-01-01T01:40:00"/>
    <n v="49.666666666686069"/>
    <d v="1899-12-30T00:00:00"/>
    <n v="0"/>
    <x v="0"/>
    <x v="0"/>
    <d v="1900-01-01T01:10:00"/>
    <n v="49.166666666627862"/>
    <d v="1899-12-30T00:00:00"/>
    <n v="0"/>
    <x v="0"/>
    <n v="0"/>
    <d v="1899-12-30T00:00:00"/>
    <x v="0"/>
    <n v="55"/>
    <n v="7.5"/>
  </r>
  <r>
    <s v="HLCUSHA2511GQBG7"/>
    <s v="ELEONORA MAERSK"/>
    <s v="Shanghai"/>
    <x v="0"/>
    <d v="2026-02-24T18:20:00"/>
    <d v="2026-02-24T20:00:00"/>
    <s v="HAPAG LLOYD"/>
    <s v="APM"/>
    <s v="TRLU8646400"/>
    <n v="40"/>
    <x v="1"/>
    <x v="3"/>
    <d v="2026-02-26T16:00:00"/>
    <d v="2026-02-27T08:00:00"/>
    <m/>
    <x v="2"/>
    <m/>
    <x v="11"/>
    <x v="808"/>
    <d v="2026-02-27T08:00:00"/>
    <m/>
    <m/>
    <x v="8"/>
    <x v="1"/>
    <x v="1"/>
    <x v="0"/>
    <d v="2026-02-27T07:30:00"/>
    <x v="0"/>
    <n v="0"/>
    <x v="0"/>
    <d v="2026-02-26T16:00:00"/>
    <n v="61.166666666627862"/>
    <d v="1899-12-31T21:40:00"/>
    <n v="45.666666666569654"/>
    <s v="NO"/>
    <s v="YES"/>
    <x v="1"/>
    <d v="1899-12-30T16:00:00"/>
    <n v="16.000000000116415"/>
    <d v="1899-12-30T15:30:00"/>
    <x v="2"/>
    <s v="SI"/>
    <d v="1900-01-01T13:40:00"/>
    <n v="61.666666666686069"/>
    <d v="1899-12-30T00:00:00"/>
    <n v="0"/>
    <x v="0"/>
    <x v="0"/>
    <d v="1900-01-01T13:10:00"/>
    <n v="61.166666666627862"/>
    <d v="1899-12-30T00:00:00"/>
    <n v="0"/>
    <x v="0"/>
    <n v="0"/>
    <d v="1899-12-30T00:00:00"/>
    <x v="0"/>
    <n v="55"/>
    <n v="7.5"/>
  </r>
  <r>
    <s v="HLCUSZX2601ATMU6"/>
    <s v="ELEONORA MAERSK"/>
    <s v="Yantian"/>
    <x v="0"/>
    <d v="2026-02-24T18:20:00"/>
    <d v="2026-02-24T20:00:00"/>
    <s v="HAPAG LLOYD"/>
    <s v="APM"/>
    <s v="HLBU3803459"/>
    <n v="20"/>
    <x v="1"/>
    <x v="3"/>
    <d v="2026-02-26T16:00:00"/>
    <d v="2026-02-27T16:00:00"/>
    <m/>
    <x v="2"/>
    <m/>
    <x v="11"/>
    <x v="809"/>
    <d v="2026-02-27T16:00:00"/>
    <m/>
    <m/>
    <x v="8"/>
    <x v="1"/>
    <x v="1"/>
    <x v="0"/>
    <d v="2026-02-27T15:30:00"/>
    <x v="0"/>
    <n v="0"/>
    <x v="0"/>
    <d v="2026-02-26T16:00:00"/>
    <n v="69.166666666511446"/>
    <d v="1899-12-31T21:40:00"/>
    <n v="45.666666666569654"/>
    <s v="NO"/>
    <s v="YES"/>
    <x v="1"/>
    <d v="1899-12-31T00:00:00"/>
    <n v="24"/>
    <d v="1899-12-30T23:30:00"/>
    <x v="2"/>
    <s v="SI"/>
    <d v="1900-01-01T21:40:00"/>
    <n v="69.666666666569654"/>
    <d v="1899-12-30T00:00:00"/>
    <n v="0"/>
    <x v="0"/>
    <x v="0"/>
    <d v="1900-01-01T21:10:00"/>
    <n v="69.166666666511446"/>
    <d v="1899-12-30T00:00:00"/>
    <n v="0"/>
    <x v="0"/>
    <n v="0"/>
    <d v="1899-12-30T00:00:00"/>
    <x v="0"/>
    <n v="55"/>
    <n v="7.5"/>
  </r>
  <r>
    <s v="HLCUSHA2511GQBG7"/>
    <s v="ELEONORA MAERSK"/>
    <s v="Shanghai"/>
    <x v="0"/>
    <d v="2026-02-24T18:20:00"/>
    <d v="2026-02-24T20:00:00"/>
    <s v="HAPAG LLOYD"/>
    <s v="APM"/>
    <s v="FSCU7101202"/>
    <s v="40HC"/>
    <x v="1"/>
    <x v="3"/>
    <d v="2026-02-26T16:00:00"/>
    <d v="2026-02-27T20:00:00"/>
    <m/>
    <x v="2"/>
    <m/>
    <x v="11"/>
    <x v="810"/>
    <d v="2026-02-27T20:00:00"/>
    <m/>
    <m/>
    <x v="8"/>
    <x v="1"/>
    <x v="1"/>
    <x v="0"/>
    <d v="2026-02-27T19:30:00"/>
    <x v="0"/>
    <n v="0"/>
    <x v="0"/>
    <d v="2026-02-26T16:00:00"/>
    <n v="73.166666666627862"/>
    <d v="1899-12-31T21:40:00"/>
    <n v="45.666666666569654"/>
    <s v="NO"/>
    <s v="YES"/>
    <x v="1"/>
    <d v="1899-12-31T04:00:00"/>
    <n v="28.000000000116415"/>
    <d v="1899-12-31T03:30:00"/>
    <x v="1"/>
    <s v="NO"/>
    <d v="1900-01-02T01:40:00"/>
    <n v="73.666666666686069"/>
    <d v="1899-12-30T00:00:00"/>
    <n v="0"/>
    <x v="0"/>
    <x v="0"/>
    <d v="1900-01-02T01:10:00"/>
    <n v="73.166666666627862"/>
    <d v="1899-12-30T00:00:00"/>
    <n v="0"/>
    <x v="0"/>
    <n v="0"/>
    <d v="1899-12-30T00:00:00"/>
    <x v="0"/>
    <n v="55"/>
    <n v="7.5"/>
  </r>
  <r>
    <n v="263404383"/>
    <s v="ELEONORA MAERSK"/>
    <s v="Chittagong"/>
    <x v="0"/>
    <d v="2026-02-24T18:20:00"/>
    <d v="2026-02-24T20:00:00"/>
    <s v="MAERSK"/>
    <s v="APM"/>
    <s v="SEKU6948985"/>
    <s v="40HC"/>
    <x v="0"/>
    <x v="3"/>
    <d v="2026-02-27T08:00:00"/>
    <d v="2026-02-28T08:00:00"/>
    <m/>
    <x v="2"/>
    <m/>
    <x v="11"/>
    <x v="811"/>
    <d v="2026-02-28T08:00:00"/>
    <m/>
    <m/>
    <x v="8"/>
    <x v="1"/>
    <x v="1"/>
    <x v="0"/>
    <d v="2026-02-28T07:30:00"/>
    <x v="1"/>
    <n v="0"/>
    <x v="0"/>
    <d v="2026-02-27T08:00:00"/>
    <n v="85.166666666627862"/>
    <d v="1900-01-01T13:40:00"/>
    <n v="61.666666666686069"/>
    <s v="NO"/>
    <s v="NO"/>
    <x v="1"/>
    <d v="1899-12-31T00:00:00"/>
    <n v="24"/>
    <d v="1899-12-30T23:30:00"/>
    <x v="2"/>
    <s v="SI"/>
    <d v="1900-01-02T13:40:00"/>
    <n v="85.666666666686069"/>
    <d v="1899-12-30T00:00:00"/>
    <n v="0"/>
    <x v="0"/>
    <x v="0"/>
    <d v="1900-01-02T13:10:00"/>
    <n v="85.166666666627862"/>
    <d v="1899-12-30T00:00:00"/>
    <n v="0"/>
    <x v="0"/>
    <n v="0"/>
    <d v="1899-12-30T00:00:00"/>
    <x v="0"/>
    <n v="55"/>
    <n v="7.5"/>
  </r>
  <r>
    <n v="263404383"/>
    <s v="ELEONORA MAERSK"/>
    <s v="Chittagong"/>
    <x v="0"/>
    <d v="2026-02-24T18:20:00"/>
    <d v="2026-02-24T20:00:00"/>
    <s v="MAERSK"/>
    <s v="APM"/>
    <s v="CAAU8637015"/>
    <s v="40HC"/>
    <x v="0"/>
    <x v="3"/>
    <d v="2026-02-27T08:00:00"/>
    <d v="2026-02-28T10:00:00"/>
    <m/>
    <x v="2"/>
    <s v="DEPOT"/>
    <x v="11"/>
    <x v="812"/>
    <d v="2026-02-28T10:00:00"/>
    <m/>
    <m/>
    <x v="8"/>
    <x v="1"/>
    <x v="1"/>
    <x v="0"/>
    <d v="2026-02-28T09:30:00"/>
    <x v="1"/>
    <n v="0"/>
    <x v="0"/>
    <d v="2026-02-27T08:00:00"/>
    <n v="87.166666666511446"/>
    <d v="1900-01-01T13:40:00"/>
    <n v="61.666666666686069"/>
    <s v="NO"/>
    <s v="NO"/>
    <x v="1"/>
    <d v="1899-12-31T02:00:00"/>
    <n v="25.999999999883585"/>
    <d v="1899-12-31T01:30:00"/>
    <x v="1"/>
    <s v="NO"/>
    <d v="1900-01-02T15:40:00"/>
    <n v="87.666666666569654"/>
    <d v="1899-12-30T00:00:00"/>
    <n v="0"/>
    <x v="0"/>
    <x v="0"/>
    <d v="1900-01-02T15:10:00"/>
    <n v="87.166666666511446"/>
    <d v="1899-12-30T00:00:00"/>
    <n v="0"/>
    <x v="0"/>
    <n v="0"/>
    <d v="1899-12-30T00:00:00"/>
    <x v="0"/>
    <n v="55"/>
    <n v="7.5"/>
  </r>
  <r>
    <n v="263404383"/>
    <s v="ELEONORA MAERSK"/>
    <s v="Chittagong"/>
    <x v="0"/>
    <d v="2026-02-24T18:20:00"/>
    <d v="2026-02-24T20:00:00"/>
    <s v="MAERSK"/>
    <s v="APM"/>
    <s v="MRKU2012724"/>
    <s v="40HC"/>
    <x v="0"/>
    <x v="3"/>
    <d v="2026-02-27T08:00:00"/>
    <d v="2026-02-28T12:00:00"/>
    <m/>
    <x v="2"/>
    <s v="DEPOT"/>
    <x v="11"/>
    <x v="813"/>
    <d v="2026-02-28T12:00:00"/>
    <m/>
    <m/>
    <x v="8"/>
    <x v="1"/>
    <x v="1"/>
    <x v="0"/>
    <d v="2026-02-28T11:30:00"/>
    <x v="1"/>
    <n v="0"/>
    <x v="0"/>
    <d v="2026-02-27T08:00:00"/>
    <n v="89.166666666569654"/>
    <d v="1900-01-01T13:40:00"/>
    <n v="61.666666666686069"/>
    <s v="NO"/>
    <s v="NO"/>
    <x v="1"/>
    <d v="1899-12-31T04:00:00"/>
    <n v="27.999999999941792"/>
    <d v="1899-12-31T03:30:00"/>
    <x v="1"/>
    <s v="NO"/>
    <d v="1900-01-02T17:40:00"/>
    <n v="89.666666666627862"/>
    <d v="1899-12-30T00:00:00"/>
    <n v="0"/>
    <x v="0"/>
    <x v="0"/>
    <d v="1900-01-02T17:10:00"/>
    <n v="89.166666666569654"/>
    <d v="1899-12-30T00:00:00"/>
    <n v="0"/>
    <x v="0"/>
    <n v="0"/>
    <d v="1899-12-30T00:00:00"/>
    <x v="0"/>
    <n v="55"/>
    <n v="7.5"/>
  </r>
  <r>
    <n v="263404395"/>
    <s v="ELEONORA MAERSK"/>
    <s v="Chittagong"/>
    <x v="0"/>
    <d v="2026-02-24T18:20:00"/>
    <d v="2026-02-24T20:00:00"/>
    <s v="MAERSK"/>
    <s v="APM"/>
    <s v="MSKU1215420"/>
    <s v="40HC"/>
    <x v="0"/>
    <x v="3"/>
    <d v="2026-02-27T08:00:00"/>
    <d v="2026-02-28T14:00:00"/>
    <m/>
    <x v="2"/>
    <s v="DEPOT"/>
    <x v="11"/>
    <x v="814"/>
    <d v="2026-02-28T14:00:00"/>
    <m/>
    <m/>
    <x v="8"/>
    <x v="1"/>
    <x v="1"/>
    <x v="0"/>
    <d v="2026-02-28T13:30:00"/>
    <x v="1"/>
    <n v="0"/>
    <x v="0"/>
    <d v="2026-02-27T08:00:00"/>
    <n v="91.166666666627862"/>
    <d v="1900-01-01T13:40:00"/>
    <n v="61.666666666686069"/>
    <s v="NO"/>
    <s v="NO"/>
    <x v="1"/>
    <d v="1899-12-31T06:00:00"/>
    <n v="30"/>
    <d v="1899-12-31T05:30:00"/>
    <x v="1"/>
    <s v="NO"/>
    <d v="1900-01-02T19:40:00"/>
    <n v="91.666666666686069"/>
    <d v="1899-12-30T00:00:00"/>
    <n v="0"/>
    <x v="0"/>
    <x v="0"/>
    <d v="1900-01-02T19:10:00"/>
    <n v="91.166666666627862"/>
    <d v="1899-12-30T00:00:00"/>
    <n v="0"/>
    <x v="0"/>
    <n v="0"/>
    <d v="1899-12-30T00:00:00"/>
    <x v="0"/>
    <n v="55"/>
    <n v="7.5"/>
  </r>
  <r>
    <n v="266147563"/>
    <s v="BSG BONAIRE"/>
    <s v="Tanger"/>
    <x v="1"/>
    <d v="2026-02-15T19:26:00"/>
    <d v="2026-02-15T20:00:00"/>
    <s v="MAERSK"/>
    <s v=" TORRES"/>
    <s v="MRSU3581332"/>
    <s v="40HC"/>
    <x v="1"/>
    <x v="13"/>
    <d v="2026-02-18T12:00:00"/>
    <d v="2026-02-18T12:00:00"/>
    <d v="2026-02-06T00:00:00"/>
    <x v="2"/>
    <s v="TRANSPORTISTA (LM)"/>
    <x v="12"/>
    <x v="815"/>
    <d v="2026-02-18T14:00:00"/>
    <m/>
    <m/>
    <x v="5"/>
    <x v="1"/>
    <x v="2"/>
    <x v="0"/>
    <d v="2026-02-18T13:25:00"/>
    <x v="4"/>
    <n v="0"/>
    <x v="0"/>
    <d v="1900-01-11T12:00:00"/>
    <n v="65.983333333453629"/>
    <d v="1900-01-01T16:34:00"/>
    <n v="64.566666666709352"/>
    <s v="NO"/>
    <s v="NO"/>
    <x v="1"/>
    <d v="1899-12-30T00:00:00"/>
    <n v="0"/>
    <d v="1899-12-30T01:25:00"/>
    <x v="2"/>
    <s v="SI"/>
    <d v="1900-01-01T16:34:00"/>
    <n v="64.566666666709352"/>
    <d v="1899-12-30T01:25:00"/>
    <n v="1.4166666667442769"/>
    <x v="1"/>
    <x v="1"/>
    <d v="1900-01-01T17:59:00"/>
    <n v="65.983333333453629"/>
    <d v="1900-01-11T13:25:00"/>
    <n v="301.41666666674428"/>
    <x v="0"/>
    <n v="0"/>
    <d v="1899-12-30T00:00:00"/>
    <x v="0"/>
    <n v="55"/>
    <n v="7.5"/>
  </r>
  <r>
    <s v="ACOTEX114022026"/>
    <s v="RORO"/>
    <s v="Tanger"/>
    <x v="1"/>
    <d v="2026-02-18T08:00:00"/>
    <d v="2026-02-19T08:00:00"/>
    <s v="ONTIME"/>
    <s v="NEWPORT"/>
    <s v="SUAU4500061"/>
    <s v="45 PLWD"/>
    <x v="1"/>
    <x v="13"/>
    <d v="2026-02-20T13:00:00"/>
    <d v="2026-02-20T13:00:00"/>
    <d v="2026-02-14T00:00:00"/>
    <x v="0"/>
    <s v="DEPOT"/>
    <x v="0"/>
    <x v="816"/>
    <d v="2026-02-20T15:05:00"/>
    <m/>
    <m/>
    <x v="5"/>
    <x v="1"/>
    <x v="2"/>
    <x v="1"/>
    <d v="2026-02-20T14:48:00"/>
    <x v="0"/>
    <n v="0"/>
    <x v="0"/>
    <d v="1900-01-05T13:00:00"/>
    <n v="54.799999999988358"/>
    <d v="1900-01-01T05:00:00"/>
    <n v="52.999999999883585"/>
    <s v="NO"/>
    <s v="NO"/>
    <x v="1"/>
    <d v="1899-12-30T00:00:00"/>
    <n v="0"/>
    <d v="1899-12-30T01:48:00"/>
    <x v="2"/>
    <s v="SI"/>
    <d v="1900-01-01T05:00:00"/>
    <n v="52.999999999883585"/>
    <d v="1899-12-30T01:48:00"/>
    <n v="1.8000000001047738"/>
    <x v="1"/>
    <x v="1"/>
    <d v="1900-01-01T06:48:00"/>
    <n v="54.799999999988358"/>
    <d v="1900-01-05T14:48:00"/>
    <n v="158.80000000004657"/>
    <x v="0"/>
    <n v="0"/>
    <d v="1899-12-30T00:00:00"/>
    <x v="0"/>
    <n v="55"/>
    <n v="7.5"/>
  </r>
  <r>
    <n v="266504669"/>
    <s v="GREEN POLE"/>
    <s v="Tanger"/>
    <x v="1"/>
    <d v="2026-02-22T13:00:00"/>
    <d v="2026-02-22T14:00:00"/>
    <s v="MAERSK"/>
    <s v="ROYAL RF"/>
    <s v="ONTU2500139"/>
    <s v="45PLWD"/>
    <x v="1"/>
    <x v="13"/>
    <d v="2026-02-24T08:00:00"/>
    <d v="2026-02-24T08:00:00"/>
    <d v="2026-02-17T00:00:00"/>
    <x v="0"/>
    <s v="TERMINAL"/>
    <x v="0"/>
    <x v="817"/>
    <d v="2026-02-24T12:11:00"/>
    <m/>
    <m/>
    <x v="8"/>
    <x v="1"/>
    <x v="2"/>
    <x v="0"/>
    <d v="2026-02-24T11:54:00"/>
    <x v="6"/>
    <n v="0"/>
    <x v="0"/>
    <d v="1900-01-06T08:00:00"/>
    <n v="46.900000000081491"/>
    <d v="1899-12-31T19:00:00"/>
    <n v="43.000000000116415"/>
    <s v="NO"/>
    <s v="YES"/>
    <x v="1"/>
    <d v="1899-12-30T00:00:00"/>
    <n v="0"/>
    <d v="1899-12-30T03:54:00"/>
    <x v="2"/>
    <s v="SI"/>
    <d v="1899-12-31T19:00:00"/>
    <n v="43.000000000116415"/>
    <d v="1899-12-30T03:54:00"/>
    <n v="3.8999999999650754"/>
    <x v="1"/>
    <x v="1"/>
    <d v="1899-12-31T22:54:00"/>
    <n v="46.900000000081491"/>
    <d v="1900-01-06T11:54:00"/>
    <n v="179.90000000002328"/>
    <x v="1"/>
    <n v="0"/>
    <d v="1899-12-30T00:00:00"/>
    <x v="0"/>
    <n v="55"/>
    <n v="7.5"/>
  </r>
  <r>
    <n v="265617090"/>
    <s v="SYNERGY ANTWEP"/>
    <s v="Tanger"/>
    <x v="1"/>
    <d v="2026-01-31T20:55:00"/>
    <d v="2026-01-31T14:00:00"/>
    <s v="MAERSK"/>
    <s v="NEWPORT"/>
    <s v="MAEU0000163"/>
    <s v="45 MEGA"/>
    <x v="1"/>
    <x v="5"/>
    <d v="2026-02-01T23:00:00"/>
    <d v="2026-02-02T16:00:00"/>
    <d v="2026-01-24T00:00:00"/>
    <x v="0"/>
    <m/>
    <x v="0"/>
    <x v="769"/>
    <d v="2026-02-02T15:45:00"/>
    <m/>
    <m/>
    <x v="6"/>
    <x v="1"/>
    <x v="2"/>
    <x v="0"/>
    <d v="2026-02-02T15:33:00"/>
    <x v="2"/>
    <n v="6.9166666666860692"/>
    <x v="1"/>
    <d v="1900-01-07T23:00:00"/>
    <n v="42.633333333302289"/>
    <d v="1899-12-31T02:05:00"/>
    <n v="26.083333333313931"/>
    <s v="SI"/>
    <s v="YES"/>
    <x v="1"/>
    <d v="1899-12-30T17:00:00"/>
    <n v="16.999999999883585"/>
    <d v="1899-12-30T16:33:00"/>
    <x v="2"/>
    <s v="SI"/>
    <d v="1899-12-31T19:05:00"/>
    <n v="43.083333333197515"/>
    <d v="1899-12-30T00:00:00"/>
    <n v="0"/>
    <x v="0"/>
    <x v="0"/>
    <d v="1899-12-31T18:38:00"/>
    <n v="42.633333333302289"/>
    <d v="1900-01-08T15:33:00"/>
    <n v="231.55000000004657"/>
    <x v="1"/>
    <n v="0"/>
    <d v="1899-12-30T00:00:00"/>
    <x v="0"/>
    <n v="55"/>
    <n v="7.5"/>
  </r>
  <r>
    <s v="ACOTEX231012026"/>
    <s v="RORO"/>
    <s v="Tanger"/>
    <x v="1"/>
    <d v="2026-02-04T08:00:00"/>
    <d v="2026-02-04T08:00:00"/>
    <s v="ONTIME"/>
    <s v="NEWPORT"/>
    <s v="HSAU2545078"/>
    <s v="45 PLWD"/>
    <x v="1"/>
    <x v="5"/>
    <d v="2026-02-07T00:00:00"/>
    <d v="2026-02-07T03:00:00"/>
    <d v="2026-01-31T00:00:00"/>
    <x v="0"/>
    <m/>
    <x v="0"/>
    <x v="818"/>
    <d v="2026-02-07T01:00:00"/>
    <m/>
    <m/>
    <x v="6"/>
    <x v="1"/>
    <x v="2"/>
    <x v="1"/>
    <d v="2026-02-06T23:52:00"/>
    <x v="1"/>
    <n v="0"/>
    <x v="0"/>
    <d v="1900-01-06T00:00:00"/>
    <n v="63.866666666523088"/>
    <d v="1900-01-01T16:00:00"/>
    <n v="63.999999999941792"/>
    <s v="NO"/>
    <s v="NO"/>
    <x v="1"/>
    <d v="1899-12-30T03:00:00"/>
    <n v="3"/>
    <d v="1899-12-30T00:00:00"/>
    <x v="2"/>
    <s v="SI"/>
    <d v="1900-01-01T19:00:00"/>
    <n v="66.999999999941792"/>
    <d v="1899-12-30T00:00:00"/>
    <n v="0"/>
    <x v="0"/>
    <x v="0"/>
    <d v="1900-01-01T15:52:00"/>
    <n v="63.866666666523088"/>
    <d v="1900-01-05T23:52:00"/>
    <n v="167.8666666665813"/>
    <x v="0"/>
    <n v="0"/>
    <d v="1899-12-30T00:00:00"/>
    <x v="0"/>
    <n v="55"/>
    <n v="7.5"/>
  </r>
  <r>
    <s v="265911599 "/>
    <s v="LICA MAERSK"/>
    <s v="Tanger"/>
    <x v="1"/>
    <d v="2026-02-06T19:53:00"/>
    <d v="2026-02-06T19:00:00"/>
    <s v="MAERSK"/>
    <s v="ROYAL RF"/>
    <s v="MAEU0000100"/>
    <s v="45 MEGA"/>
    <x v="1"/>
    <x v="5"/>
    <d v="2026-02-07T22:00:00"/>
    <d v="2026-02-07T22:00:00"/>
    <d v="2026-01-31T00:00:00"/>
    <x v="0"/>
    <m/>
    <x v="0"/>
    <x v="819"/>
    <d v="2026-02-07T22:10:00"/>
    <m/>
    <m/>
    <x v="6"/>
    <x v="1"/>
    <x v="2"/>
    <x v="0"/>
    <d v="2026-02-07T21:26:00"/>
    <x v="1"/>
    <n v="0.88333333341870457"/>
    <x v="0"/>
    <d v="1900-01-06T22:00:00"/>
    <n v="25.549999999988358"/>
    <d v="1899-12-31T02:07:00"/>
    <n v="26.116666666581295"/>
    <s v="SI"/>
    <s v="YES"/>
    <x v="1"/>
    <d v="1899-12-30T00:00:00"/>
    <n v="0"/>
    <d v="1899-12-30T00:00:00"/>
    <x v="2"/>
    <s v="SI"/>
    <d v="1899-12-31T02:07:00"/>
    <n v="26.116666666581295"/>
    <d v="1899-12-30T00:00:00"/>
    <n v="0"/>
    <x v="0"/>
    <x v="0"/>
    <d v="1899-12-31T01:33:00"/>
    <n v="25.549999999988358"/>
    <d v="1900-01-06T21:26:00"/>
    <n v="189.43333333334886"/>
    <x v="1"/>
    <n v="0"/>
    <d v="1899-12-30T00:00:00"/>
    <x v="0"/>
    <n v="55"/>
    <n v="7.5"/>
  </r>
  <r>
    <n v="266052506"/>
    <s v="LEONIDIO"/>
    <s v="Tanger"/>
    <x v="1"/>
    <d v="2026-02-15T01:23:00"/>
    <d v="2026-02-15T02:00:00"/>
    <s v="MAERSK"/>
    <s v="ROYAL RF"/>
    <s v="CAAU4632437"/>
    <s v="40 DRY HIGH"/>
    <x v="1"/>
    <x v="5"/>
    <d v="2026-02-15T23:00:00"/>
    <d v="2026-02-15T23:15:00"/>
    <d v="2026-02-04T00:00:00"/>
    <x v="2"/>
    <m/>
    <x v="18"/>
    <x v="820"/>
    <d v="2026-02-16T00:30:00"/>
    <m/>
    <m/>
    <x v="7"/>
    <x v="1"/>
    <x v="2"/>
    <x v="0"/>
    <d v="2026-02-15T23:24:00"/>
    <x v="2"/>
    <n v="0"/>
    <x v="0"/>
    <d v="1900-01-10T23:00:00"/>
    <n v="22.016666666662786"/>
    <d v="1899-12-30T21:37:00"/>
    <n v="21.616666666755918"/>
    <s v="SI"/>
    <s v="YES"/>
    <x v="1"/>
    <d v="1899-12-30T00:15:00"/>
    <n v="0.24999999994179234"/>
    <d v="1899-12-30T00:24:00"/>
    <x v="2"/>
    <s v="SI"/>
    <d v="1899-12-30T21:52:00"/>
    <n v="21.866666666697711"/>
    <d v="1899-12-30T00:09:00"/>
    <n v="0.1499999999650754"/>
    <x v="0"/>
    <x v="0"/>
    <d v="1899-12-30T22:01:00"/>
    <n v="22.016666666662786"/>
    <d v="1900-01-10T23:24:00"/>
    <n v="287.39999999996508"/>
    <x v="1"/>
    <n v="0"/>
    <d v="1899-12-30T00:00:00"/>
    <x v="0"/>
    <n v="55"/>
    <n v="7.5"/>
  </r>
  <r>
    <n v="266053529"/>
    <s v="LEONIDIO"/>
    <s v="Tanger"/>
    <x v="1"/>
    <d v="2026-02-15T01:23:00"/>
    <d v="2026-02-15T02:00:00"/>
    <s v="MAERSK"/>
    <s v="ROYAL RF"/>
    <s v="MSKU8680240"/>
    <s v="40 DRY HIGH"/>
    <x v="1"/>
    <x v="5"/>
    <d v="2026-02-15T23:00:00"/>
    <d v="2026-02-15T23:15:00"/>
    <d v="2026-02-04T00:00:00"/>
    <x v="2"/>
    <m/>
    <x v="18"/>
    <x v="821"/>
    <d v="2026-02-16T00:10:00"/>
    <m/>
    <m/>
    <x v="7"/>
    <x v="1"/>
    <x v="2"/>
    <x v="0"/>
    <d v="2026-02-15T23:20:00"/>
    <x v="2"/>
    <n v="0"/>
    <x v="0"/>
    <d v="1900-01-10T23:00:00"/>
    <n v="21.949999999953434"/>
    <d v="1899-12-30T21:37:00"/>
    <n v="21.616666666755918"/>
    <s v="SI"/>
    <s v="YES"/>
    <x v="1"/>
    <d v="1899-12-30T00:15:00"/>
    <n v="0.24999999994179234"/>
    <d v="1899-12-30T00:20:00"/>
    <x v="2"/>
    <s v="SI"/>
    <d v="1899-12-30T21:52:00"/>
    <n v="21.866666666697711"/>
    <d v="1899-12-30T00:05:00"/>
    <n v="8.3333333255723119E-2"/>
    <x v="0"/>
    <x v="0"/>
    <d v="1899-12-30T21:57:00"/>
    <n v="21.949999999953434"/>
    <d v="1900-01-10T23:20:00"/>
    <n v="287.33333333325572"/>
    <x v="1"/>
    <n v="0"/>
    <d v="1899-12-30T00:00:00"/>
    <x v="0"/>
    <n v="55"/>
    <n v="7.5"/>
  </r>
  <r>
    <n v="266053525"/>
    <s v="LEONIDIO"/>
    <s v="Tanger"/>
    <x v="1"/>
    <d v="2026-02-15T01:23:00"/>
    <d v="2026-02-15T02:00:00"/>
    <s v="MAERSK"/>
    <s v="COALTRAMA"/>
    <s v="MRSU4268087"/>
    <s v="40 DRY HIGH"/>
    <x v="1"/>
    <x v="5"/>
    <d v="2026-02-15T23:00:00"/>
    <d v="2026-02-16T15:15:00"/>
    <d v="2026-02-04T00:00:00"/>
    <x v="2"/>
    <m/>
    <x v="18"/>
    <x v="822"/>
    <d v="2026-02-16T15:40:00"/>
    <m/>
    <m/>
    <x v="5"/>
    <x v="1"/>
    <x v="2"/>
    <x v="0"/>
    <d v="2026-02-16T13:43:00"/>
    <x v="2"/>
    <n v="0"/>
    <x v="0"/>
    <d v="1900-01-10T23:00:00"/>
    <n v="36.333333333372138"/>
    <d v="1899-12-30T21:37:00"/>
    <n v="21.616666666755918"/>
    <s v="SI"/>
    <s v="YES"/>
    <x v="1"/>
    <d v="1899-12-30T16:15:00"/>
    <n v="16.249999999883585"/>
    <d v="1899-12-30T14:43:00"/>
    <x v="2"/>
    <s v="SI"/>
    <d v="1899-12-31T13:52:00"/>
    <n v="37.866666666639503"/>
    <d v="1899-12-30T00:00:00"/>
    <n v="0"/>
    <x v="0"/>
    <x v="0"/>
    <d v="1899-12-31T12:20:00"/>
    <n v="36.333333333372138"/>
    <d v="1900-01-11T13:43:00"/>
    <n v="301.71666666667443"/>
    <x v="1"/>
    <n v="0"/>
    <d v="1899-12-30T00:00:00"/>
    <x v="0"/>
    <n v="55"/>
    <n v="7.5"/>
  </r>
  <r>
    <n v="266053523"/>
    <s v="LEONIDIO"/>
    <s v="Tanger"/>
    <x v="1"/>
    <d v="2026-02-15T01:23:00"/>
    <d v="2026-02-15T02:00:00"/>
    <s v="MAERSK"/>
    <s v="COALTRAMA"/>
    <s v="GCXU5651292"/>
    <s v="40 DRY HIGH"/>
    <x v="1"/>
    <x v="5"/>
    <d v="2026-02-17T13:00:00"/>
    <d v="2026-02-17T15:15:00"/>
    <d v="2026-02-04T00:00:00"/>
    <x v="2"/>
    <m/>
    <x v="18"/>
    <x v="823"/>
    <d v="2026-02-17T15:40:00"/>
    <m/>
    <m/>
    <x v="5"/>
    <x v="1"/>
    <x v="2"/>
    <x v="0"/>
    <d v="2026-02-17T13:42:00"/>
    <x v="6"/>
    <n v="0"/>
    <x v="0"/>
    <d v="1900-01-12T13:00:00"/>
    <n v="60.316666666651145"/>
    <d v="1900-01-01T11:37:00"/>
    <n v="59.616666666639503"/>
    <s v="NO"/>
    <s v="NO"/>
    <x v="1"/>
    <d v="1899-12-30T02:15:00"/>
    <n v="2.25"/>
    <d v="1899-12-30T00:42:00"/>
    <x v="2"/>
    <s v="SI"/>
    <d v="1900-01-01T13:52:00"/>
    <n v="61.866666666639503"/>
    <d v="1899-12-30T00:00:00"/>
    <n v="0"/>
    <x v="0"/>
    <x v="0"/>
    <d v="1900-01-01T12:19:00"/>
    <n v="60.316666666651145"/>
    <d v="1900-01-12T13:42:00"/>
    <n v="325.69999999995343"/>
    <x v="0"/>
    <n v="0"/>
    <d v="1899-12-30T00:00:00"/>
    <x v="0"/>
    <n v="55"/>
    <n v="7.5"/>
  </r>
  <r>
    <n v="266147565"/>
    <s v="BSG BONAIRE"/>
    <s v="Tanger"/>
    <x v="1"/>
    <d v="2026-02-15T19:26:00"/>
    <d v="2026-02-15T20:00:00"/>
    <s v="MAERSK"/>
    <s v=" TORRES"/>
    <s v="MAEU0000081"/>
    <s v="45 MEGA"/>
    <x v="1"/>
    <x v="5"/>
    <d v="2026-02-17T22:00:00"/>
    <d v="2026-02-17T22:00:00"/>
    <d v="2026-02-06T00:00:00"/>
    <x v="2"/>
    <m/>
    <x v="12"/>
    <x v="824"/>
    <d v="2026-02-17T23:15:00"/>
    <m/>
    <m/>
    <x v="5"/>
    <x v="1"/>
    <x v="2"/>
    <x v="0"/>
    <d v="2026-02-17T22:20:00"/>
    <x v="6"/>
    <n v="0"/>
    <x v="0"/>
    <d v="1900-01-10T22:00:00"/>
    <n v="50.900000000023283"/>
    <d v="1900-01-01T02:34:00"/>
    <n v="50.566666666651145"/>
    <s v="NO"/>
    <s v="NO"/>
    <x v="1"/>
    <d v="1899-12-30T00:00:00"/>
    <n v="0"/>
    <d v="1899-12-30T00:20:00"/>
    <x v="2"/>
    <s v="SI"/>
    <d v="1900-01-01T02:34:00"/>
    <n v="50.566666666651145"/>
    <d v="1899-12-30T00:20:00"/>
    <n v="0.33333333337213844"/>
    <x v="0"/>
    <x v="0"/>
    <d v="1900-01-01T02:54:00"/>
    <n v="50.900000000023283"/>
    <d v="1900-01-10T22:20:00"/>
    <n v="286.33333333331393"/>
    <x v="0"/>
    <n v="0"/>
    <d v="1899-12-30T00:00:00"/>
    <x v="0"/>
    <n v="55"/>
    <n v="7.5"/>
  </r>
  <r>
    <s v="INDITEX140226A"/>
    <s v="ROPAX"/>
    <s v="Tanger"/>
    <x v="1"/>
    <d v="2026-02-16T23:30:00"/>
    <d v="2026-02-17T08:00:00"/>
    <s v="SUARDIAZ"/>
    <s v="NEWPORT"/>
    <s v="SUAU4500014"/>
    <s v="45 PLWD"/>
    <x v="1"/>
    <x v="5"/>
    <d v="2026-02-17T23:00:00"/>
    <d v="2026-02-18T11:00:00"/>
    <d v="2026-02-14T00:00:00"/>
    <x v="2"/>
    <m/>
    <x v="19"/>
    <x v="825"/>
    <d v="2026-02-18T12:30:00"/>
    <m/>
    <m/>
    <x v="5"/>
    <x v="1"/>
    <x v="2"/>
    <x v="2"/>
    <d v="2026-02-18T11:08:00"/>
    <x v="4"/>
    <n v="0"/>
    <x v="0"/>
    <d v="1900-01-02T23:00:00"/>
    <n v="35.633333333360497"/>
    <d v="1899-12-30T23:30:00"/>
    <n v="23.500000000116415"/>
    <s v="SI"/>
    <s v="YES"/>
    <x v="1"/>
    <d v="1899-12-30T12:00:00"/>
    <n v="12"/>
    <d v="1899-12-30T12:08:00"/>
    <x v="2"/>
    <s v="SI"/>
    <d v="1899-12-31T11:30:00"/>
    <n v="35.500000000116415"/>
    <d v="1899-12-30T00:08:00"/>
    <n v="0.13333333324408159"/>
    <x v="0"/>
    <x v="0"/>
    <d v="1899-12-31T11:38:00"/>
    <n v="35.633333333360497"/>
    <d v="1900-01-03T11:08:00"/>
    <n v="107.13333333330229"/>
    <x v="1"/>
    <n v="0"/>
    <d v="1899-12-30T00:00:00"/>
    <x v="0"/>
    <n v="55"/>
    <n v="7.5"/>
  </r>
  <r>
    <n v="265991898"/>
    <s v="BSG BONAIRE"/>
    <s v="Tanger"/>
    <x v="1"/>
    <d v="2026-02-15T19:26:00"/>
    <d v="2026-02-15T20:00:00"/>
    <s v="MAERSK"/>
    <s v="ROYAL RF"/>
    <s v="MRSU8087153"/>
    <s v="40 DRY HIGH"/>
    <x v="1"/>
    <x v="5"/>
    <d v="2026-02-18T10:00:00"/>
    <d v="2026-02-18T11:00:00"/>
    <d v="2026-02-03T00:00:00"/>
    <x v="2"/>
    <m/>
    <x v="12"/>
    <x v="826"/>
    <d v="2026-02-18T11:00:00"/>
    <m/>
    <m/>
    <x v="5"/>
    <x v="1"/>
    <x v="2"/>
    <x v="0"/>
    <d v="2026-02-18T10:31:00"/>
    <x v="4"/>
    <n v="0"/>
    <x v="0"/>
    <d v="1900-01-14T10:00:00"/>
    <n v="63.083333333430346"/>
    <d v="1900-01-01T14:34:00"/>
    <n v="62.566666666651145"/>
    <s v="NO"/>
    <s v="NO"/>
    <x v="1"/>
    <d v="1899-12-30T01:00:00"/>
    <n v="1.0000000001164153"/>
    <d v="1899-12-30T00:31:00"/>
    <x v="2"/>
    <s v="SI"/>
    <d v="1900-01-01T15:34:00"/>
    <n v="63.56666666676756"/>
    <d v="1899-12-30T00:00:00"/>
    <n v="0"/>
    <x v="0"/>
    <x v="0"/>
    <d v="1900-01-01T15:05:00"/>
    <n v="63.083333333430346"/>
    <d v="1900-01-14T10:31:00"/>
    <n v="370.51666666672099"/>
    <x v="0"/>
    <n v="0"/>
    <d v="1899-12-30T00:00:00"/>
    <x v="0"/>
    <n v="55"/>
    <n v="7.5"/>
  </r>
  <r>
    <s v="ACOTEX112022026"/>
    <s v="RORO"/>
    <s v="Tanger"/>
    <x v="1"/>
    <d v="2026-02-17T15:00:00"/>
    <d v="2026-02-17T14:00:00"/>
    <s v="ONTIME"/>
    <s v="COALTRAMA"/>
    <s v="HSAU2545062"/>
    <s v="45 PLWD"/>
    <x v="1"/>
    <x v="5"/>
    <d v="2026-02-18T08:00:00"/>
    <d v="2026-02-18T16:00:00"/>
    <d v="2026-02-14T00:00:00"/>
    <x v="2"/>
    <m/>
    <x v="8"/>
    <x v="827"/>
    <d v="2026-02-18T15:40:00"/>
    <m/>
    <m/>
    <x v="5"/>
    <x v="1"/>
    <x v="2"/>
    <x v="1"/>
    <d v="2026-02-18T15:21:00"/>
    <x v="4"/>
    <n v="0.99999999994179234"/>
    <x v="0"/>
    <d v="1900-01-03T08:00:00"/>
    <n v="24.349999999918509"/>
    <d v="1899-12-30T17:00:00"/>
    <n v="17.000000000058208"/>
    <s v="SI"/>
    <s v="YES"/>
    <x v="1"/>
    <d v="1899-12-30T08:00:00"/>
    <n v="7.9999999998835847"/>
    <d v="1899-12-30T07:21:00"/>
    <x v="2"/>
    <s v="SI"/>
    <d v="1899-12-31T01:00:00"/>
    <n v="24.999999999941792"/>
    <d v="1899-12-30T00:00:00"/>
    <n v="0"/>
    <x v="0"/>
    <x v="0"/>
    <d v="1899-12-31T00:21:00"/>
    <n v="24.349999999918509"/>
    <d v="1900-01-03T15:21:00"/>
    <n v="111.34999999991851"/>
    <x v="1"/>
    <n v="0"/>
    <d v="1899-12-30T00:00:00"/>
    <x v="0"/>
    <n v="55"/>
    <n v="7.5"/>
  </r>
  <r>
    <s v="INDITEX140226B"/>
    <s v="ROPAX"/>
    <s v="Tanger"/>
    <x v="1"/>
    <d v="2026-02-17T23:30:00"/>
    <d v="2026-02-18T08:00:00"/>
    <s v="SUARDIAZ"/>
    <s v="NEWPORT"/>
    <s v="SUAU4500020"/>
    <s v="45 PLWD"/>
    <x v="1"/>
    <x v="5"/>
    <d v="2026-02-18T23:00:00"/>
    <d v="2026-02-18T23:15:00"/>
    <d v="2026-02-14T00:00:00"/>
    <x v="0"/>
    <m/>
    <x v="0"/>
    <x v="828"/>
    <d v="2026-02-19T00:15:00"/>
    <m/>
    <m/>
    <x v="5"/>
    <x v="1"/>
    <x v="2"/>
    <x v="2"/>
    <d v="2026-02-18T23:16:00"/>
    <x v="5"/>
    <n v="0"/>
    <x v="0"/>
    <d v="1900-01-03T23:00:00"/>
    <n v="23.766666666779201"/>
    <d v="1899-12-30T23:30:00"/>
    <n v="23.500000000116415"/>
    <s v="SI"/>
    <s v="YES"/>
    <x v="1"/>
    <d v="1899-12-30T00:15:00"/>
    <n v="0.24999999994179234"/>
    <d v="1899-12-30T00:16:00"/>
    <x v="2"/>
    <s v="SI"/>
    <d v="1899-12-30T23:45:00"/>
    <n v="23.750000000058208"/>
    <d v="1899-12-30T00:01:00"/>
    <n v="1.6666666720993817E-2"/>
    <x v="0"/>
    <x v="0"/>
    <d v="1899-12-30T23:46:00"/>
    <n v="23.766666666779201"/>
    <d v="1900-01-03T23:16:00"/>
    <n v="119.26666666672099"/>
    <x v="1"/>
    <n v="0"/>
    <d v="1899-12-30T00:00:00"/>
    <x v="0"/>
    <n v="55"/>
    <n v="7.5"/>
  </r>
  <r>
    <n v="266505217"/>
    <s v="DUBAI EXPRESS"/>
    <s v="Tanger"/>
    <x v="1"/>
    <d v="2026-02-20T10:58:00"/>
    <d v="2026-02-20T10:00:00"/>
    <s v="MAERSK"/>
    <s v="SUARDIAZ"/>
    <s v="ONTU2500463"/>
    <s v="45PLWD"/>
    <x v="1"/>
    <x v="5"/>
    <d v="2026-02-21T23:00:00"/>
    <d v="2026-02-21T23:00:00"/>
    <d v="2026-02-17T00:00:00"/>
    <x v="0"/>
    <m/>
    <x v="0"/>
    <x v="829"/>
    <d v="2026-02-22T08:30:00"/>
    <m/>
    <m/>
    <x v="5"/>
    <x v="1"/>
    <x v="2"/>
    <x v="0"/>
    <d v="2026-02-21T21:49:00"/>
    <x v="3"/>
    <n v="0.96666666667442769"/>
    <x v="0"/>
    <d v="1900-01-03T23:00:00"/>
    <n v="34.850000000093132"/>
    <d v="1899-12-31T12:02:00"/>
    <n v="36.033333333441988"/>
    <s v="NO"/>
    <s v="YES"/>
    <x v="1"/>
    <d v="1899-12-30T00:00:00"/>
    <n v="0"/>
    <d v="1899-12-30T00:00:00"/>
    <x v="2"/>
    <s v="SI"/>
    <d v="1899-12-31T12:02:00"/>
    <n v="36.033333333441988"/>
    <d v="1899-12-30T00:00:00"/>
    <n v="0"/>
    <x v="0"/>
    <x v="0"/>
    <d v="1899-12-31T10:51:00"/>
    <n v="34.850000000093132"/>
    <d v="1900-01-03T21:49:00"/>
    <n v="117.81666666670935"/>
    <x v="1"/>
    <n v="0"/>
    <d v="1899-12-30T00:00:00"/>
    <x v="0"/>
    <n v="55"/>
    <n v="7.5"/>
  </r>
  <r>
    <n v="266505214"/>
    <s v="DUBAI EXPRESS"/>
    <s v="Tanger"/>
    <x v="1"/>
    <d v="2026-02-20T10:58:00"/>
    <d v="2026-02-20T10:00:00"/>
    <s v="MAERSK"/>
    <s v="SUARDIAZ"/>
    <s v="HSAU2545308"/>
    <s v="45PLWD"/>
    <x v="1"/>
    <x v="5"/>
    <d v="2026-02-21T23:00:00"/>
    <d v="2026-02-21T23:00:00"/>
    <d v="2026-02-17T00:00:00"/>
    <x v="0"/>
    <m/>
    <x v="0"/>
    <x v="830"/>
    <d v="2026-02-22T08:40:00"/>
    <m/>
    <m/>
    <x v="5"/>
    <x v="1"/>
    <x v="2"/>
    <x v="0"/>
    <d v="2026-02-21T21:50:00"/>
    <x v="3"/>
    <n v="0.96666666667442769"/>
    <x v="0"/>
    <d v="1900-01-03T23:00:00"/>
    <n v="34.866666666639503"/>
    <d v="1899-12-31T12:02:00"/>
    <n v="36.033333333441988"/>
    <s v="NO"/>
    <s v="YES"/>
    <x v="1"/>
    <d v="1899-12-30T00:00:00"/>
    <n v="0"/>
    <d v="1899-12-30T00:00:00"/>
    <x v="2"/>
    <s v="SI"/>
    <d v="1899-12-31T12:02:00"/>
    <n v="36.033333333441988"/>
    <d v="1899-12-30T00:00:00"/>
    <n v="0"/>
    <x v="0"/>
    <x v="0"/>
    <d v="1899-12-31T10:52:00"/>
    <n v="34.866666666639503"/>
    <d v="1900-01-03T21:50:00"/>
    <n v="117.83333333325572"/>
    <x v="1"/>
    <n v="0"/>
    <d v="1899-12-30T00:00:00"/>
    <x v="0"/>
    <n v="55"/>
    <n v="7.5"/>
  </r>
  <r>
    <s v=" 266505220"/>
    <s v="DUBAI EXPRESS"/>
    <s v="Tanger"/>
    <x v="1"/>
    <d v="2026-02-20T10:58:00"/>
    <d v="2026-02-20T10:00:00"/>
    <s v="MAERSK"/>
    <s v="SUARDIAZ"/>
    <s v="ONTU2500484"/>
    <s v="45PLWD"/>
    <x v="1"/>
    <x v="5"/>
    <d v="2026-02-21T23:00:00"/>
    <d v="2026-02-21T23:00:00"/>
    <d v="2026-02-17T00:00:00"/>
    <x v="0"/>
    <m/>
    <x v="0"/>
    <x v="831"/>
    <d v="2026-02-21T20:35:00"/>
    <m/>
    <m/>
    <x v="5"/>
    <x v="1"/>
    <x v="2"/>
    <x v="0"/>
    <d v="2026-02-21T19:35:00"/>
    <x v="1"/>
    <n v="0.96666666667442769"/>
    <x v="0"/>
    <d v="1900-01-03T23:00:00"/>
    <n v="32.616666666639503"/>
    <d v="1899-12-31T12:02:00"/>
    <n v="36.033333333441988"/>
    <s v="NO"/>
    <s v="YES"/>
    <x v="1"/>
    <d v="1899-12-30T00:00:00"/>
    <n v="0"/>
    <d v="1899-12-30T00:00:00"/>
    <x v="2"/>
    <s v="SI"/>
    <d v="1899-12-31T12:02:00"/>
    <n v="36.033333333441988"/>
    <d v="1899-12-30T00:00:00"/>
    <n v="0"/>
    <x v="0"/>
    <x v="0"/>
    <d v="1899-12-31T08:37:00"/>
    <n v="32.616666666639503"/>
    <d v="1900-01-03T19:35:00"/>
    <n v="115.58333333325572"/>
    <x v="1"/>
    <n v="0"/>
    <d v="1899-12-30T00:00:00"/>
    <x v="0"/>
    <n v="55"/>
    <n v="7.5"/>
  </r>
  <r>
    <n v="266505209"/>
    <s v="DUBAI EXPRESS"/>
    <s v="Tanger"/>
    <x v="1"/>
    <d v="2026-02-20T10:58:00"/>
    <d v="2026-02-20T10:00:00"/>
    <s v="MAERSK"/>
    <s v="SUARDIAZ"/>
    <s v="HSAU2545015"/>
    <s v="45PLWD"/>
    <x v="1"/>
    <x v="5"/>
    <d v="2026-02-21T23:00:00"/>
    <d v="2026-02-21T23:00:00"/>
    <d v="2026-02-17T00:00:00"/>
    <x v="0"/>
    <m/>
    <x v="0"/>
    <x v="832"/>
    <d v="2026-02-21T20:35:00"/>
    <m/>
    <m/>
    <x v="5"/>
    <x v="1"/>
    <x v="2"/>
    <x v="0"/>
    <d v="2026-02-21T19:37:00"/>
    <x v="1"/>
    <n v="0.96666666667442769"/>
    <x v="0"/>
    <d v="1900-01-03T23:00:00"/>
    <n v="32.650000000081491"/>
    <d v="1899-12-31T12:02:00"/>
    <n v="36.033333333441988"/>
    <s v="NO"/>
    <s v="YES"/>
    <x v="1"/>
    <d v="1899-12-30T00:00:00"/>
    <n v="0"/>
    <d v="1899-12-30T00:00:00"/>
    <x v="2"/>
    <s v="SI"/>
    <d v="1899-12-31T12:02:00"/>
    <n v="36.033333333441988"/>
    <d v="1899-12-30T00:00:00"/>
    <n v="0"/>
    <x v="0"/>
    <x v="0"/>
    <d v="1899-12-31T08:39:00"/>
    <n v="32.650000000081491"/>
    <d v="1900-01-03T19:37:00"/>
    <n v="115.61666666669771"/>
    <x v="1"/>
    <n v="0"/>
    <d v="1899-12-30T00:00:00"/>
    <x v="0"/>
    <n v="55"/>
    <n v="7.5"/>
  </r>
  <r>
    <s v="TI26022186"/>
    <s v="RORO"/>
    <s v="Tanger"/>
    <x v="1"/>
    <d v="2026-02-20T10:58:00"/>
    <d v="2026-02-20T10:00:00"/>
    <s v="ECS360"/>
    <s v="ROYAL RF"/>
    <s v="SUAU4500101"/>
    <s v="45 PLWD"/>
    <x v="1"/>
    <x v="5"/>
    <d v="2026-02-22T12:00:00"/>
    <d v="2026-02-23T01:00:00"/>
    <d v="2026-02-17T00:00:00"/>
    <x v="0"/>
    <m/>
    <x v="0"/>
    <x v="833"/>
    <d v="2026-02-22T22:20:00"/>
    <m/>
    <m/>
    <x v="5"/>
    <x v="1"/>
    <x v="2"/>
    <x v="1"/>
    <d v="2026-02-22T21:49:00"/>
    <x v="3"/>
    <n v="0.96666666667442769"/>
    <x v="0"/>
    <d v="1900-01-04T12:00:00"/>
    <n v="58.850000000093132"/>
    <d v="1900-01-01T01:02:00"/>
    <n v="49.03333333338378"/>
    <s v="NO"/>
    <s v="NO"/>
    <x v="1"/>
    <d v="1899-12-30T13:00:00"/>
    <n v="12.999999999941792"/>
    <d v="1899-12-30T09:49:00"/>
    <x v="2"/>
    <s v="SI"/>
    <d v="1900-01-01T14:02:00"/>
    <n v="62.033333333325572"/>
    <d v="1899-12-30T00:00:00"/>
    <n v="0"/>
    <x v="0"/>
    <x v="0"/>
    <d v="1900-01-01T10:51:00"/>
    <n v="58.850000000093132"/>
    <d v="1900-01-04T21:49:00"/>
    <n v="141.81666666670935"/>
    <x v="0"/>
    <n v="0"/>
    <d v="1899-12-30T00:00:00"/>
    <x v="0"/>
    <n v="55"/>
    <n v="7.5"/>
  </r>
  <r>
    <s v="ACOTEX319022026"/>
    <s v="RORO"/>
    <s v="Tanger"/>
    <x v="1"/>
    <d v="2026-02-22T08:00:00"/>
    <d v="2026-02-22T14:00:00"/>
    <s v="ONTIME"/>
    <s v="ROYAL RF"/>
    <s v="HSAU2545150"/>
    <s v="45 PLWD"/>
    <x v="1"/>
    <x v="5"/>
    <d v="2026-02-24T06:00:00"/>
    <d v="2026-02-24T09:00:00"/>
    <d v="2026-02-19T00:00:00"/>
    <x v="0"/>
    <m/>
    <x v="0"/>
    <x v="834"/>
    <d v="2026-02-24T07:15:00"/>
    <m/>
    <m/>
    <x v="8"/>
    <x v="1"/>
    <x v="2"/>
    <x v="1"/>
    <d v="2026-02-24T05:03:00"/>
    <x v="6"/>
    <n v="0"/>
    <x v="0"/>
    <d v="1900-01-04T06:00:00"/>
    <n v="45.049999999988358"/>
    <d v="1899-12-31T22:00:00"/>
    <n v="45.999999999941792"/>
    <s v="NO"/>
    <s v="YES"/>
    <x v="1"/>
    <d v="1899-12-30T03:00:00"/>
    <n v="3"/>
    <d v="1899-12-30T00:00:00"/>
    <x v="2"/>
    <s v="SI"/>
    <d v="1900-01-01T01:00:00"/>
    <n v="48.999999999941792"/>
    <d v="1899-12-30T00:00:00"/>
    <n v="0"/>
    <x v="0"/>
    <x v="0"/>
    <d v="1899-12-31T21:03:00"/>
    <n v="45.049999999988358"/>
    <d v="1900-01-04T05:03:00"/>
    <n v="125.05000000004657"/>
    <x v="1"/>
    <n v="0"/>
    <d v="1899-12-30T00:00:00"/>
    <x v="0"/>
    <n v="55"/>
    <n v="7.5"/>
  </r>
  <r>
    <n v="266505210"/>
    <s v="SEASPAN LUMACO"/>
    <s v="Tanger"/>
    <x v="1"/>
    <d v="2026-02-23T16:40:00"/>
    <d v="2026-02-23T18:00:00"/>
    <s v="MAERSK"/>
    <s v="SUARDIAZ"/>
    <s v="ONTU2500442"/>
    <s v="45 MEGA"/>
    <x v="1"/>
    <x v="5"/>
    <d v="2026-02-24T20:00:00"/>
    <d v="2026-02-24T20:00:00"/>
    <d v="2026-02-17T00:00:00"/>
    <x v="0"/>
    <s v="TERMINAL"/>
    <x v="0"/>
    <x v="835"/>
    <d v="2026-02-24T23:40:00"/>
    <m/>
    <m/>
    <x v="8"/>
    <x v="1"/>
    <x v="2"/>
    <x v="0"/>
    <d v="2026-02-24T23:27:00"/>
    <x v="6"/>
    <n v="0"/>
    <x v="0"/>
    <d v="1900-01-06T20:00:00"/>
    <n v="30.783333333267365"/>
    <d v="1899-12-31T03:20:00"/>
    <n v="27.333333333372138"/>
    <s v="SI"/>
    <s v="YES"/>
    <x v="1"/>
    <d v="1899-12-30T00:00:00"/>
    <n v="0"/>
    <d v="1899-12-30T03:27:00"/>
    <x v="2"/>
    <s v="SI"/>
    <d v="1899-12-31T03:20:00"/>
    <n v="27.333333333372138"/>
    <d v="1899-12-30T03:27:00"/>
    <n v="3.4499999998952262"/>
    <x v="1"/>
    <x v="1"/>
    <d v="1899-12-31T06:47:00"/>
    <n v="30.783333333267365"/>
    <d v="1900-01-06T23:27:00"/>
    <n v="191.44999999995343"/>
    <x v="1"/>
    <n v="0"/>
    <d v="1899-12-30T00:00:00"/>
    <x v="0"/>
    <n v="55"/>
    <n v="7.5"/>
  </r>
  <r>
    <n v="266505206"/>
    <s v="SEASPAN LUMACO"/>
    <s v="Tanger"/>
    <x v="1"/>
    <d v="2026-02-23T16:40:00"/>
    <d v="2026-02-23T18:00:00"/>
    <s v="MAERSK"/>
    <s v="SUARDIAZ"/>
    <s v="ONTU2500437"/>
    <s v="45 MEGA"/>
    <x v="1"/>
    <x v="5"/>
    <d v="2026-02-24T20:00:00"/>
    <d v="2026-02-24T23:15:00"/>
    <d v="2026-02-17T00:00:00"/>
    <x v="0"/>
    <m/>
    <x v="0"/>
    <x v="836"/>
    <d v="2026-02-25T01:10:00"/>
    <m/>
    <m/>
    <x v="8"/>
    <x v="1"/>
    <x v="2"/>
    <x v="0"/>
    <d v="2026-02-24T23:19:00"/>
    <x v="4"/>
    <n v="0"/>
    <x v="0"/>
    <d v="1900-01-06T20:00:00"/>
    <n v="30.650000000023283"/>
    <d v="1899-12-31T03:20:00"/>
    <n v="27.333333333372138"/>
    <s v="SI"/>
    <s v="YES"/>
    <x v="1"/>
    <d v="1899-12-30T03:15:00"/>
    <n v="3.2499999999417923"/>
    <d v="1899-12-30T03:19:00"/>
    <x v="2"/>
    <s v="SI"/>
    <d v="1899-12-31T06:35:00"/>
    <n v="30.583333333313931"/>
    <d v="1899-12-30T00:04:00"/>
    <n v="6.6666666709352285E-2"/>
    <x v="0"/>
    <x v="0"/>
    <d v="1899-12-31T06:39:00"/>
    <n v="30.650000000023283"/>
    <d v="1900-01-06T23:19:00"/>
    <n v="191.31666666670935"/>
    <x v="1"/>
    <n v="0"/>
    <d v="1899-12-30T00:00:00"/>
    <x v="0"/>
    <n v="55"/>
    <n v="7.5"/>
  </r>
  <r>
    <s v="TI26022235"/>
    <s v="RORO"/>
    <s v="Tanger"/>
    <x v="1"/>
    <d v="2026-02-24T08:00:00"/>
    <d v="2026-02-24T08:00:00"/>
    <s v="ECS360"/>
    <s v="ROYAL RF"/>
    <s v="HSAU2545205"/>
    <s v="45 PLWD"/>
    <x v="1"/>
    <x v="5"/>
    <d v="2026-02-24T23:00:00"/>
    <d v="2026-02-25T14:00:00"/>
    <d v="2026-02-21T00:00:00"/>
    <x v="0"/>
    <m/>
    <x v="0"/>
    <x v="837"/>
    <d v="2026-02-25T15:15:00"/>
    <m/>
    <m/>
    <x v="8"/>
    <x v="1"/>
    <x v="2"/>
    <x v="1"/>
    <d v="2026-02-25T13:29:00"/>
    <x v="4"/>
    <n v="0"/>
    <x v="0"/>
    <d v="1900-01-02T23:00:00"/>
    <n v="29.483333333220799"/>
    <d v="1899-12-30T15:00:00"/>
    <n v="15"/>
    <s v="SI"/>
    <s v="YES"/>
    <x v="1"/>
    <d v="1899-12-30T15:00:00"/>
    <n v="15"/>
    <d v="1899-12-30T14:29:00"/>
    <x v="2"/>
    <s v="SI"/>
    <d v="1899-12-31T06:00:00"/>
    <n v="30"/>
    <d v="1899-12-30T00:00:00"/>
    <n v="0"/>
    <x v="0"/>
    <x v="0"/>
    <d v="1899-12-31T05:29:00"/>
    <n v="29.483333333220799"/>
    <d v="1900-01-03T13:29:00"/>
    <n v="109.48333333327901"/>
    <x v="1"/>
    <n v="0"/>
    <d v="1899-12-30T00:00:00"/>
    <x v="0"/>
    <n v="55"/>
    <n v="7.5"/>
  </r>
  <r>
    <n v="266534491"/>
    <s v="SEASPAN LUMACO"/>
    <s v="Tanger"/>
    <x v="1"/>
    <d v="2026-02-23T16:40:00"/>
    <d v="2026-02-23T18:00:00"/>
    <s v="MAERSK"/>
    <s v="NEWPORT"/>
    <s v="ONTU2500020"/>
    <s v="45 MEGA"/>
    <x v="1"/>
    <x v="5"/>
    <d v="2026-02-25T14:30:00"/>
    <d v="2026-02-25T16:00:00"/>
    <d v="2026-02-18T00:00:00"/>
    <x v="0"/>
    <m/>
    <x v="0"/>
    <x v="838"/>
    <d v="2026-02-25T16:05:00"/>
    <m/>
    <m/>
    <x v="8"/>
    <x v="1"/>
    <x v="2"/>
    <x v="0"/>
    <d v="2026-02-25T15:12:00"/>
    <x v="4"/>
    <n v="0"/>
    <x v="0"/>
    <d v="1900-01-06T14:30:00"/>
    <n v="46.533333333267365"/>
    <d v="1899-12-31T21:50:00"/>
    <n v="45.833333333255723"/>
    <s v="NO"/>
    <s v="YES"/>
    <x v="1"/>
    <d v="1899-12-30T01:30:00"/>
    <n v="1.5"/>
    <d v="1899-12-30T00:42:00"/>
    <x v="2"/>
    <s v="SI"/>
    <d v="1899-12-31T23:20:00"/>
    <n v="47.333333333255723"/>
    <d v="1899-12-30T00:00:00"/>
    <n v="0"/>
    <x v="0"/>
    <x v="0"/>
    <d v="1899-12-31T22:32:00"/>
    <n v="46.533333333267365"/>
    <d v="1900-01-06T15:12:00"/>
    <n v="183.19999999995343"/>
    <x v="1"/>
    <n v="0"/>
    <d v="1899-12-30T00:00:00"/>
    <x v="0"/>
    <n v="55"/>
    <n v="7.5"/>
  </r>
  <r>
    <s v="INDITEX210226B"/>
    <s v="ROPAX"/>
    <s v="Tanger"/>
    <x v="1"/>
    <d v="2026-02-22T23:30:00"/>
    <d v="2026-02-24T08:00:00"/>
    <s v="SUARDIAZ"/>
    <s v="ROYAL RF"/>
    <s v="SUAU4500117"/>
    <s v="45 PLWD"/>
    <x v="1"/>
    <x v="5"/>
    <d v="2026-02-25T12:00:00"/>
    <d v="2026-02-26T06:00:00"/>
    <d v="2026-02-21T00:00:00"/>
    <x v="0"/>
    <m/>
    <x v="0"/>
    <x v="839"/>
    <d v="2026-02-25T13:20:00"/>
    <m/>
    <m/>
    <x v="8"/>
    <x v="1"/>
    <x v="2"/>
    <x v="2"/>
    <d v="2026-02-25T12:26:00"/>
    <x v="4"/>
    <n v="0"/>
    <x v="0"/>
    <d v="1900-01-03T12:00:00"/>
    <n v="60.933333333407063"/>
    <d v="1900-01-01T12:30:00"/>
    <n v="60.500000000058208"/>
    <s v="NO"/>
    <s v="NO"/>
    <x v="1"/>
    <d v="1899-12-30T18:00:00"/>
    <n v="18"/>
    <d v="1899-12-30T00:26:00"/>
    <x v="2"/>
    <s v="SI"/>
    <d v="1900-01-02T06:30:00"/>
    <n v="78.500000000058208"/>
    <d v="1899-12-30T00:00:00"/>
    <n v="0"/>
    <x v="0"/>
    <x v="0"/>
    <d v="1900-01-01T12:56:00"/>
    <n v="60.933333333407063"/>
    <d v="1900-01-03T12:26:00"/>
    <n v="108.43333333334886"/>
    <x v="0"/>
    <n v="0"/>
    <d v="1899-12-30T00:00:00"/>
    <x v="0"/>
    <n v="55"/>
    <n v="7.5"/>
  </r>
  <r>
    <s v="INDITEX230226B"/>
    <s v="ROPAX"/>
    <s v="Tanger"/>
    <x v="1"/>
    <d v="2026-02-24T22:30:00"/>
    <d v="2026-02-25T14:00:00"/>
    <s v="SUARDIAZ"/>
    <s v="NEWPORT"/>
    <s v="HSAU2545170"/>
    <s v="45 PLWD"/>
    <x v="1"/>
    <x v="5"/>
    <d v="2026-02-26T08:00:00"/>
    <d v="2026-02-26T16:00:00"/>
    <d v="2026-02-23T00:00:00"/>
    <x v="0"/>
    <m/>
    <x v="0"/>
    <x v="840"/>
    <d v="2026-02-26T15:40:00"/>
    <m/>
    <m/>
    <x v="8"/>
    <x v="1"/>
    <x v="2"/>
    <x v="2"/>
    <d v="2026-02-26T14:45:00"/>
    <x v="5"/>
    <n v="0"/>
    <x v="0"/>
    <d v="1900-01-02T08:00:00"/>
    <n v="40.250000000058208"/>
    <d v="1899-12-31T09:30:00"/>
    <n v="33.500000000058208"/>
    <s v="SI"/>
    <s v="YES"/>
    <x v="1"/>
    <d v="1899-12-30T08:00:00"/>
    <n v="7.9999999998835847"/>
    <d v="1899-12-30T06:45:00"/>
    <x v="2"/>
    <s v="SI"/>
    <d v="1899-12-31T17:30:00"/>
    <n v="41.499999999941792"/>
    <d v="1899-12-30T00:00:00"/>
    <n v="0"/>
    <x v="0"/>
    <x v="0"/>
    <d v="1899-12-31T16:15:00"/>
    <n v="40.250000000058208"/>
    <d v="1900-01-02T14:45:00"/>
    <n v="86.750000000058208"/>
    <x v="1"/>
    <n v="0"/>
    <d v="1899-12-30T00:00:00"/>
    <x v="0"/>
    <n v="55"/>
    <n v="7.5"/>
  </r>
  <r>
    <s v="TI26022249"/>
    <s v="RORO"/>
    <s v="Tanger"/>
    <x v="1"/>
    <d v="2026-02-25T08:00:00"/>
    <d v="2026-02-25T08:00:00"/>
    <s v="ECS360"/>
    <s v="ROYAL RF"/>
    <s v="SUAU4500122"/>
    <s v="45 PLWD"/>
    <x v="1"/>
    <x v="5"/>
    <d v="2026-02-26T08:00:00"/>
    <d v="2026-02-26T23:15:00"/>
    <d v="2026-02-21T00:00:00"/>
    <x v="0"/>
    <m/>
    <x v="0"/>
    <x v="841"/>
    <d v="2026-02-27T00:30:00"/>
    <m/>
    <m/>
    <x v="8"/>
    <x v="1"/>
    <x v="2"/>
    <x v="1"/>
    <d v="2026-02-26T13:27:00"/>
    <x v="0"/>
    <n v="0"/>
    <x v="0"/>
    <d v="1900-01-04T08:00:00"/>
    <n v="29.449999999953434"/>
    <d v="1899-12-31T00:00:00"/>
    <n v="24"/>
    <s v="SI"/>
    <s v="YES"/>
    <x v="1"/>
    <d v="1899-12-30T15:15:00"/>
    <n v="15.249999999941792"/>
    <d v="1899-12-30T05:27:00"/>
    <x v="2"/>
    <s v="SI"/>
    <d v="1899-12-31T15:15:00"/>
    <n v="39.249999999941792"/>
    <d v="1899-12-30T00:00:00"/>
    <n v="0"/>
    <x v="0"/>
    <x v="0"/>
    <d v="1899-12-31T05:27:00"/>
    <n v="29.449999999953434"/>
    <d v="1900-01-04T13:27:00"/>
    <n v="133.45000000001164"/>
    <x v="1"/>
    <n v="0"/>
    <d v="1899-12-30T00:00:00"/>
    <x v="0"/>
    <n v="55"/>
    <n v="7.5"/>
  </r>
  <r>
    <n v="266535742"/>
    <s v="SEASPAN LUMACO"/>
    <s v="Tanger"/>
    <x v="1"/>
    <d v="2026-02-23T16:40:00"/>
    <d v="2026-02-24T08:00:00"/>
    <s v="MAERSK"/>
    <s v="PSA HISPAMAROC +TRANSPAIS"/>
    <s v="ONTU2500416"/>
    <s v="45 MEGA"/>
    <x v="1"/>
    <x v="5"/>
    <d v="2026-02-26T08:00:00"/>
    <d v="2026-02-27T11:00:00"/>
    <d v="2026-02-18T00:00:00"/>
    <x v="0"/>
    <s v="TRANSPORTISTA (LM)"/>
    <x v="0"/>
    <x v="842"/>
    <d v="2026-02-27T14:00:00"/>
    <m/>
    <m/>
    <x v="8"/>
    <x v="1"/>
    <x v="2"/>
    <x v="0"/>
    <d v="2026-02-27T12:19:00"/>
    <x v="0"/>
    <n v="0"/>
    <x v="0"/>
    <d v="1900-01-07T08:00:00"/>
    <n v="91.649999999965075"/>
    <d v="1900-01-01T15:20:00"/>
    <n v="63.333333333372138"/>
    <s v="NO"/>
    <s v="NO"/>
    <x v="1"/>
    <d v="1899-12-31T03:00:00"/>
    <n v="27"/>
    <d v="1899-12-31T04:19:00"/>
    <x v="1"/>
    <s v="NO"/>
    <d v="1900-01-02T18:20:00"/>
    <n v="90.333333333372138"/>
    <d v="1899-12-30T01:19:00"/>
    <n v="1.316666666592937"/>
    <x v="1"/>
    <x v="1"/>
    <d v="1900-01-02T19:39:00"/>
    <n v="91.649999999965075"/>
    <d v="1900-01-08T12:19:00"/>
    <n v="228.31666666665114"/>
    <x v="0"/>
    <n v="0"/>
    <d v="1899-12-30T00:00:00"/>
    <x v="0"/>
    <n v="55"/>
    <n v="7.5"/>
  </r>
  <r>
    <s v="ACOTEX123022026"/>
    <s v="RORO"/>
    <s v="Tanger"/>
    <x v="1"/>
    <d v="2026-02-27T12:00:00"/>
    <d v="2026-02-27T12:00:00"/>
    <s v="ONTIME"/>
    <s v="NEWPORT"/>
    <s v="ONTU2500334"/>
    <s v="45 PLWD"/>
    <x v="1"/>
    <x v="5"/>
    <d v="2026-02-28T12:00:00"/>
    <d v="2026-02-28T16:00:00"/>
    <d v="2026-02-23T00:00:00"/>
    <x v="0"/>
    <m/>
    <x v="0"/>
    <x v="843"/>
    <d v="2026-02-28T18:25:00"/>
    <m/>
    <m/>
    <x v="8"/>
    <x v="1"/>
    <x v="2"/>
    <x v="1"/>
    <d v="2026-02-28T16:00:00"/>
    <x v="1"/>
    <n v="0"/>
    <x v="0"/>
    <d v="1900-01-04T12:00:00"/>
    <n v="27.999999999941792"/>
    <d v="1899-12-31T00:00:00"/>
    <n v="24"/>
    <s v="SI"/>
    <s v="YES"/>
    <x v="1"/>
    <d v="1899-12-30T04:00:00"/>
    <n v="3.9999999999417923"/>
    <d v="1899-12-30T04:00:00"/>
    <x v="2"/>
    <s v="SI"/>
    <d v="1899-12-31T04:00:00"/>
    <n v="27.999999999941792"/>
    <d v="1899-12-30T00:00:00"/>
    <n v="0"/>
    <x v="0"/>
    <x v="0"/>
    <d v="1899-12-31T04:00:00"/>
    <n v="27.999999999941792"/>
    <d v="1900-01-04T16:00:00"/>
    <n v="135.99999999994179"/>
    <x v="1"/>
    <n v="0"/>
    <d v="1899-12-30T00:00:00"/>
    <x v="0"/>
    <n v="55"/>
    <n v="7.5"/>
  </r>
  <r>
    <n v="285713502"/>
    <s v="EBBA MAERSK"/>
    <s v="Ningbo"/>
    <x v="1"/>
    <d v="2026-02-01T01:13:00"/>
    <d v="2026-02-01T02:00:00"/>
    <s v="MAERSK"/>
    <s v="APM"/>
    <s v="MRSU6424614"/>
    <s v="40HC"/>
    <x v="1"/>
    <x v="8"/>
    <d v="2026-02-02T12:00:00"/>
    <d v="2026-02-03T00:00:00"/>
    <m/>
    <x v="0"/>
    <s v="OTRO(Cierre puerto Algeciras)"/>
    <x v="0"/>
    <x v="844"/>
    <d v="2026-02-03T16:00:00"/>
    <m/>
    <m/>
    <x v="6"/>
    <x v="1"/>
    <x v="3"/>
    <x v="0"/>
    <d v="2026-02-03T15:43:00"/>
    <x v="6"/>
    <n v="0"/>
    <x v="0"/>
    <d v="2026-02-02T12:00:00"/>
    <n v="62.500000000116415"/>
    <d v="1899-12-31T10:47:00"/>
    <n v="34.78333333338378"/>
    <s v="SI"/>
    <s v="YES"/>
    <x v="1"/>
    <d v="1899-12-30T12:00:00"/>
    <n v="12"/>
    <d v="1899-12-31T03:43:00"/>
    <x v="1"/>
    <s v="SI"/>
    <d v="1899-12-31T22:47:00"/>
    <n v="46.78333333338378"/>
    <d v="1899-12-30T15:43:00"/>
    <n v="15.716666666732635"/>
    <x v="1"/>
    <x v="1"/>
    <d v="1900-01-01T14:30:00"/>
    <n v="62.500000000116415"/>
    <d v="1899-12-30T00:00:00"/>
    <n v="0"/>
    <x v="0"/>
    <n v="0"/>
    <d v="1899-12-30T00:00:00"/>
    <x v="0"/>
    <n v="55"/>
    <n v="7.5"/>
  </r>
  <r>
    <n v="261464361"/>
    <s v="EBBA MAERSK"/>
    <s v="Yantian"/>
    <x v="1"/>
    <d v="2026-02-01T01:13:00"/>
    <d v="2026-02-01T02:00:00"/>
    <s v="MAERSK"/>
    <s v="APM"/>
    <s v="HASU4334337"/>
    <s v="40HC"/>
    <x v="1"/>
    <x v="8"/>
    <d v="2026-02-02T12:00:00"/>
    <d v="2026-02-03T00:00:00"/>
    <m/>
    <x v="0"/>
    <m/>
    <x v="0"/>
    <x v="845"/>
    <d v="2026-02-03T00:05:00"/>
    <m/>
    <m/>
    <x v="6"/>
    <x v="1"/>
    <x v="3"/>
    <x v="0"/>
    <d v="2026-02-02T23:34:00"/>
    <x v="6"/>
    <n v="0"/>
    <x v="0"/>
    <d v="2026-02-02T12:00:00"/>
    <n v="46.350000000034925"/>
    <d v="1899-12-31T10:47:00"/>
    <n v="34.78333333338378"/>
    <s v="SI"/>
    <s v="YES"/>
    <x v="1"/>
    <d v="1899-12-30T12:00:00"/>
    <n v="12"/>
    <d v="1899-12-30T11:34:00"/>
    <x v="2"/>
    <s v="SI"/>
    <d v="1899-12-31T22:47:00"/>
    <n v="46.78333333338378"/>
    <d v="1899-12-30T00:00:00"/>
    <n v="0"/>
    <x v="0"/>
    <x v="0"/>
    <d v="1899-12-31T22:21:00"/>
    <n v="46.350000000034925"/>
    <d v="1899-12-30T00:00:00"/>
    <n v="0"/>
    <x v="1"/>
    <n v="0"/>
    <d v="1899-12-30T00:00:00"/>
    <x v="0"/>
    <n v="55"/>
    <n v="7.5"/>
  </r>
  <r>
    <n v="261464361"/>
    <s v="EBBA MAERSK"/>
    <s v="Yantian"/>
    <x v="1"/>
    <d v="2026-02-01T01:13:00"/>
    <d v="2026-02-01T02:00:00"/>
    <s v="MAERSK"/>
    <s v="APM"/>
    <s v="MRKU5262748"/>
    <s v="40HC"/>
    <x v="1"/>
    <x v="8"/>
    <d v="2026-02-02T12:00:00"/>
    <d v="2026-02-03T00:00:00"/>
    <m/>
    <x v="0"/>
    <m/>
    <x v="0"/>
    <x v="846"/>
    <d v="2026-02-03T00:02:00"/>
    <m/>
    <m/>
    <x v="6"/>
    <x v="1"/>
    <x v="3"/>
    <x v="0"/>
    <d v="2026-02-02T23:40:00"/>
    <x v="6"/>
    <n v="0"/>
    <x v="0"/>
    <d v="2026-02-02T12:00:00"/>
    <n v="46.450000000011642"/>
    <d v="1899-12-31T10:47:00"/>
    <n v="34.78333333338378"/>
    <s v="SI"/>
    <s v="YES"/>
    <x v="1"/>
    <d v="1899-12-30T12:00:00"/>
    <n v="12"/>
    <d v="1899-12-30T11:40:00"/>
    <x v="2"/>
    <s v="SI"/>
    <d v="1899-12-31T22:47:00"/>
    <n v="46.78333333338378"/>
    <d v="1899-12-30T00:00:00"/>
    <n v="0"/>
    <x v="0"/>
    <x v="0"/>
    <d v="1899-12-31T22:27:00"/>
    <n v="46.450000000011642"/>
    <d v="1899-12-30T00:00:00"/>
    <n v="0"/>
    <x v="1"/>
    <n v="0"/>
    <d v="1899-12-30T00:00:00"/>
    <x v="0"/>
    <n v="55"/>
    <n v="7.5"/>
  </r>
  <r>
    <n v="261738426"/>
    <s v="EBBA MAERSK"/>
    <s v="Ho Chi Minh City"/>
    <x v="1"/>
    <d v="2026-02-01T01:13:00"/>
    <d v="2026-02-01T02:00:00"/>
    <s v="MAERSK"/>
    <s v="APM"/>
    <s v="MRKU2246851"/>
    <s v="40HC"/>
    <x v="1"/>
    <x v="8"/>
    <d v="2026-02-02T12:00:00"/>
    <d v="2026-02-03T00:00:00"/>
    <m/>
    <x v="0"/>
    <m/>
    <x v="0"/>
    <x v="847"/>
    <d v="2026-02-03T00:21:00"/>
    <m/>
    <m/>
    <x v="6"/>
    <x v="1"/>
    <x v="3"/>
    <x v="0"/>
    <d v="2026-02-02T23:44:00"/>
    <x v="6"/>
    <n v="0"/>
    <x v="0"/>
    <d v="2026-02-02T12:00:00"/>
    <n v="46.516666666720994"/>
    <d v="1899-12-31T10:47:00"/>
    <n v="34.78333333338378"/>
    <s v="SI"/>
    <s v="YES"/>
    <x v="1"/>
    <d v="1899-12-30T12:00:00"/>
    <n v="12"/>
    <d v="1899-12-30T11:44:00"/>
    <x v="2"/>
    <s v="SI"/>
    <d v="1899-12-31T22:47:00"/>
    <n v="46.78333333338378"/>
    <d v="1899-12-30T00:00:00"/>
    <n v="0"/>
    <x v="0"/>
    <x v="0"/>
    <d v="1899-12-31T22:31:00"/>
    <n v="46.516666666720994"/>
    <d v="1899-12-30T00:00:00"/>
    <n v="0"/>
    <x v="1"/>
    <n v="0"/>
    <d v="1899-12-30T00:00:00"/>
    <x v="0"/>
    <n v="55"/>
    <n v="7.5"/>
  </r>
  <r>
    <n v="285713502"/>
    <s v="EBBA MAERSK"/>
    <s v="Ningbo"/>
    <x v="1"/>
    <d v="2026-02-01T01:13:00"/>
    <d v="2026-02-01T02:00:00"/>
    <s v="MAERSK"/>
    <s v="APM"/>
    <s v="TRHU5240615"/>
    <s v="40HC"/>
    <x v="1"/>
    <x v="8"/>
    <d v="2026-02-02T12:00:00"/>
    <d v="2026-02-03T01:00:00"/>
    <m/>
    <x v="0"/>
    <m/>
    <x v="0"/>
    <x v="848"/>
    <d v="2026-02-03T01:05:00"/>
    <m/>
    <m/>
    <x v="6"/>
    <x v="1"/>
    <x v="3"/>
    <x v="0"/>
    <d v="2026-02-03T00:44:00"/>
    <x v="6"/>
    <n v="0"/>
    <x v="0"/>
    <d v="2026-02-02T12:00:00"/>
    <n v="47.516666666662786"/>
    <d v="1899-12-31T10:47:00"/>
    <n v="34.78333333338378"/>
    <s v="SI"/>
    <s v="YES"/>
    <x v="1"/>
    <d v="1899-12-30T13:00:00"/>
    <n v="12.999999999941792"/>
    <d v="1899-12-30T12:44:00"/>
    <x v="2"/>
    <s v="SI"/>
    <d v="1899-12-31T23:47:00"/>
    <n v="47.783333333325572"/>
    <d v="1899-12-30T00:00:00"/>
    <n v="0"/>
    <x v="0"/>
    <x v="0"/>
    <d v="1899-12-31T23:31:00"/>
    <n v="47.516666666662786"/>
    <d v="1899-12-30T00:00:00"/>
    <n v="0"/>
    <x v="1"/>
    <n v="0"/>
    <d v="1899-12-30T00:00:00"/>
    <x v="0"/>
    <n v="55"/>
    <n v="7.5"/>
  </r>
  <r>
    <n v="262413550"/>
    <s v="EBBA MAERSK"/>
    <s v="Ho Chi Minh City"/>
    <x v="1"/>
    <d v="2026-02-01T01:13:00"/>
    <d v="2026-02-01T02:00:00"/>
    <s v="MAERSK"/>
    <s v="APM"/>
    <s v="GCXU5745540"/>
    <s v="40HC"/>
    <x v="1"/>
    <x v="8"/>
    <d v="2026-02-02T12:00:00"/>
    <d v="2026-02-03T01:00:00"/>
    <m/>
    <x v="0"/>
    <m/>
    <x v="0"/>
    <x v="849"/>
    <d v="2026-02-03T01:05:00"/>
    <m/>
    <m/>
    <x v="6"/>
    <x v="1"/>
    <x v="3"/>
    <x v="0"/>
    <d v="2026-02-03T00:48:00"/>
    <x v="6"/>
    <n v="0"/>
    <x v="0"/>
    <d v="2026-02-02T12:00:00"/>
    <n v="47.583333333372138"/>
    <d v="1899-12-31T10:47:00"/>
    <n v="34.78333333338378"/>
    <s v="SI"/>
    <s v="YES"/>
    <x v="1"/>
    <d v="1899-12-30T13:00:00"/>
    <n v="12.999999999941792"/>
    <d v="1899-12-30T12:48:00"/>
    <x v="2"/>
    <s v="SI"/>
    <d v="1899-12-31T23:47:00"/>
    <n v="47.783333333325572"/>
    <d v="1899-12-30T00:00:00"/>
    <n v="0"/>
    <x v="0"/>
    <x v="0"/>
    <d v="1899-12-31T23:35:00"/>
    <n v="47.583333333372138"/>
    <d v="1899-12-30T00:00:00"/>
    <n v="0"/>
    <x v="1"/>
    <n v="0"/>
    <d v="1899-12-30T00:00:00"/>
    <x v="0"/>
    <n v="55"/>
    <n v="7.5"/>
  </r>
  <r>
    <n v="261738426"/>
    <s v="EBBA MAERSK"/>
    <s v="Ho Chi Minh City"/>
    <x v="1"/>
    <d v="2026-02-01T01:13:00"/>
    <d v="2026-02-01T02:00:00"/>
    <s v="MAERSK"/>
    <s v="APM"/>
    <s v="MRKU5087835"/>
    <s v="40HC"/>
    <x v="1"/>
    <x v="8"/>
    <d v="2026-02-02T12:00:00"/>
    <d v="2026-02-03T01:00:00"/>
    <m/>
    <x v="0"/>
    <m/>
    <x v="0"/>
    <x v="850"/>
    <d v="2026-02-03T00:50:00"/>
    <m/>
    <m/>
    <x v="6"/>
    <x v="1"/>
    <x v="3"/>
    <x v="0"/>
    <d v="2026-02-02T23:56:00"/>
    <x v="6"/>
    <n v="0"/>
    <x v="0"/>
    <d v="2026-02-02T12:00:00"/>
    <n v="46.716666666674428"/>
    <d v="1899-12-31T10:47:00"/>
    <n v="34.78333333338378"/>
    <s v="SI"/>
    <s v="YES"/>
    <x v="1"/>
    <d v="1899-12-30T13:00:00"/>
    <n v="12.999999999941792"/>
    <d v="1899-12-30T11:56:00"/>
    <x v="2"/>
    <s v="SI"/>
    <d v="1899-12-31T23:47:00"/>
    <n v="47.783333333325572"/>
    <d v="1899-12-30T00:00:00"/>
    <n v="0"/>
    <x v="0"/>
    <x v="0"/>
    <d v="1899-12-31T22:43:00"/>
    <n v="46.716666666674428"/>
    <d v="1899-12-30T00:00:00"/>
    <n v="0"/>
    <x v="1"/>
    <n v="0"/>
    <d v="1899-12-30T00:00:00"/>
    <x v="0"/>
    <n v="55"/>
    <n v="7.5"/>
  </r>
  <r>
    <n v="262407834"/>
    <s v="EBBA MAERSK"/>
    <s v="Xiamen"/>
    <x v="1"/>
    <d v="2026-02-01T01:13:00"/>
    <d v="2026-02-01T02:00:00"/>
    <s v="MAERSK"/>
    <s v="APM"/>
    <s v="MAEU9211110"/>
    <s v="45HC"/>
    <x v="1"/>
    <x v="8"/>
    <d v="2026-02-02T12:00:00"/>
    <d v="2026-02-03T02:00:00"/>
    <m/>
    <x v="0"/>
    <s v="OTRO(Cierre puerto Algeciras)"/>
    <x v="0"/>
    <x v="851"/>
    <d v="2026-02-03T10:35:00"/>
    <m/>
    <m/>
    <x v="6"/>
    <x v="1"/>
    <x v="3"/>
    <x v="0"/>
    <d v="2026-02-03T09:23:00"/>
    <x v="6"/>
    <n v="0"/>
    <x v="0"/>
    <d v="2026-02-02T12:00:00"/>
    <n v="56.166666666744277"/>
    <d v="1899-12-31T10:47:00"/>
    <n v="34.78333333338378"/>
    <s v="SI"/>
    <s v="YES"/>
    <x v="1"/>
    <d v="1899-12-30T14:00:00"/>
    <n v="14.000000000058208"/>
    <d v="1899-12-30T21:23:00"/>
    <x v="2"/>
    <s v="SI"/>
    <d v="1900-01-01T00:47:00"/>
    <n v="48.783333333441988"/>
    <d v="1899-12-30T07:23:00"/>
    <n v="7.3833333333022892"/>
    <x v="1"/>
    <x v="1"/>
    <d v="1900-01-01T08:10:00"/>
    <n v="56.166666666744277"/>
    <d v="1899-12-30T00:00:00"/>
    <n v="0"/>
    <x v="0"/>
    <n v="0"/>
    <d v="1899-12-30T00:00:00"/>
    <x v="0"/>
    <n v="55"/>
    <n v="7.5"/>
  </r>
  <r>
    <n v="261606348"/>
    <s v="EBBA MAERSK"/>
    <s v="Yantian"/>
    <x v="1"/>
    <d v="2026-02-01T01:13:00"/>
    <d v="2026-02-01T02:00:00"/>
    <s v="MAERSK"/>
    <s v="APM"/>
    <s v="PONU1910145"/>
    <n v="40"/>
    <x v="1"/>
    <x v="8"/>
    <d v="2026-02-02T12:00:00"/>
    <d v="2026-02-03T02:00:00"/>
    <m/>
    <x v="0"/>
    <m/>
    <x v="0"/>
    <x v="852"/>
    <d v="2026-02-03T02:54:00"/>
    <m/>
    <m/>
    <x v="6"/>
    <x v="1"/>
    <x v="3"/>
    <x v="0"/>
    <d v="2026-02-03T02:05:00"/>
    <x v="6"/>
    <n v="0"/>
    <x v="0"/>
    <d v="2026-02-02T12:00:00"/>
    <n v="48.866666666697711"/>
    <d v="1899-12-31T10:47:00"/>
    <n v="34.78333333338378"/>
    <s v="SI"/>
    <s v="YES"/>
    <x v="1"/>
    <d v="1899-12-30T14:00:00"/>
    <n v="14.000000000058208"/>
    <d v="1899-12-30T14:05:00"/>
    <x v="2"/>
    <s v="SI"/>
    <d v="1900-01-01T00:47:00"/>
    <n v="48.783333333441988"/>
    <d v="1899-12-30T00:05:00"/>
    <n v="8.3333333255723119E-2"/>
    <x v="0"/>
    <x v="0"/>
    <d v="1900-01-01T00:52:00"/>
    <n v="48.866666666697711"/>
    <d v="1899-12-30T00:00:00"/>
    <n v="0"/>
    <x v="0"/>
    <n v="0"/>
    <d v="1899-12-30T00:00:00"/>
    <x v="0"/>
    <n v="55"/>
    <n v="7.5"/>
  </r>
  <r>
    <n v="261464361"/>
    <s v="EBBA MAERSK"/>
    <s v="Yantian"/>
    <x v="1"/>
    <d v="2026-02-01T01:13:00"/>
    <d v="2026-02-01T02:00:00"/>
    <s v="MAERSK"/>
    <s v="APM"/>
    <s v="SUDU6901480"/>
    <s v="40HC"/>
    <x v="1"/>
    <x v="8"/>
    <d v="2026-02-02T12:00:00"/>
    <d v="2026-02-03T02:00:00"/>
    <m/>
    <x v="0"/>
    <m/>
    <x v="0"/>
    <x v="853"/>
    <d v="2026-02-03T02:14:00"/>
    <m/>
    <m/>
    <x v="6"/>
    <x v="1"/>
    <x v="3"/>
    <x v="0"/>
    <d v="2026-02-03T02:02:00"/>
    <x v="6"/>
    <n v="0"/>
    <x v="0"/>
    <d v="2026-02-02T12:00:00"/>
    <n v="48.816666666709352"/>
    <d v="1899-12-31T10:47:00"/>
    <n v="34.78333333338378"/>
    <s v="SI"/>
    <s v="YES"/>
    <x v="1"/>
    <d v="1899-12-30T14:00:00"/>
    <n v="14.000000000058208"/>
    <d v="1899-12-30T14:02:00"/>
    <x v="2"/>
    <s v="SI"/>
    <d v="1900-01-01T00:47:00"/>
    <n v="48.783333333441988"/>
    <d v="1899-12-30T00:02:00"/>
    <n v="3.3333333267364651E-2"/>
    <x v="0"/>
    <x v="0"/>
    <d v="1900-01-01T00:49:00"/>
    <n v="48.816666666709352"/>
    <d v="1899-12-30T00:00:00"/>
    <n v="0"/>
    <x v="0"/>
    <n v="0"/>
    <d v="1899-12-30T00:00:00"/>
    <x v="0"/>
    <n v="55"/>
    <n v="7.5"/>
  </r>
  <r>
    <n v="261464361"/>
    <s v="EBBA MAERSK"/>
    <s v="Yantian"/>
    <x v="1"/>
    <d v="2026-02-01T01:13:00"/>
    <d v="2026-02-01T02:00:00"/>
    <s v="MAERSK"/>
    <s v="APM"/>
    <s v="MSKU0576877"/>
    <s v="40HC"/>
    <x v="1"/>
    <x v="8"/>
    <d v="2026-02-02T12:00:00"/>
    <d v="2026-02-03T02:00:00"/>
    <m/>
    <x v="0"/>
    <m/>
    <x v="0"/>
    <x v="854"/>
    <d v="2026-02-03T03:20:00"/>
    <m/>
    <m/>
    <x v="6"/>
    <x v="1"/>
    <x v="3"/>
    <x v="0"/>
    <d v="2026-02-03T01:35:00"/>
    <x v="6"/>
    <n v="0"/>
    <x v="0"/>
    <d v="2026-02-02T12:00:00"/>
    <n v="48.366666666639503"/>
    <d v="1899-12-31T10:47:00"/>
    <n v="34.78333333338378"/>
    <s v="SI"/>
    <s v="YES"/>
    <x v="1"/>
    <d v="1899-12-30T14:00:00"/>
    <n v="14.000000000058208"/>
    <d v="1899-12-30T13:35:00"/>
    <x v="2"/>
    <s v="SI"/>
    <d v="1900-01-01T00:47:00"/>
    <n v="48.783333333441988"/>
    <d v="1899-12-30T00:00:00"/>
    <n v="0"/>
    <x v="0"/>
    <x v="0"/>
    <d v="1900-01-01T00:22:00"/>
    <n v="48.366666666639503"/>
    <d v="1899-12-30T00:00:00"/>
    <n v="0"/>
    <x v="0"/>
    <n v="0"/>
    <d v="1899-12-30T00:00:00"/>
    <x v="0"/>
    <n v="55"/>
    <n v="7.5"/>
  </r>
  <r>
    <n v="263414330"/>
    <s v="EBBA MAERSK"/>
    <s v="Yantian"/>
    <x v="1"/>
    <d v="2026-02-01T01:13:00"/>
    <d v="2026-02-01T02:00:00"/>
    <s v="MAERSK"/>
    <s v="APM"/>
    <s v="MRKU8669721"/>
    <n v="20"/>
    <x v="1"/>
    <x v="8"/>
    <d v="2026-02-02T12:00:00"/>
    <d v="2026-02-03T03:00:00"/>
    <m/>
    <x v="0"/>
    <m/>
    <x v="0"/>
    <x v="855"/>
    <d v="2026-02-03T03:05:00"/>
    <m/>
    <m/>
    <x v="6"/>
    <x v="1"/>
    <x v="3"/>
    <x v="0"/>
    <d v="2026-02-03T03:02:00"/>
    <x v="6"/>
    <n v="0"/>
    <x v="0"/>
    <d v="2026-02-02T12:00:00"/>
    <n v="49.816666666651145"/>
    <d v="1899-12-31T10:47:00"/>
    <n v="34.78333333338378"/>
    <s v="SI"/>
    <s v="YES"/>
    <x v="1"/>
    <d v="1899-12-30T15:00:00"/>
    <n v="15"/>
    <d v="1899-12-30T15:02:00"/>
    <x v="2"/>
    <s v="SI"/>
    <d v="1900-01-01T01:47:00"/>
    <n v="49.78333333338378"/>
    <d v="1899-12-30T00:02:00"/>
    <n v="3.3333333267364651E-2"/>
    <x v="0"/>
    <x v="0"/>
    <d v="1900-01-01T01:49:00"/>
    <n v="49.816666666651145"/>
    <d v="1899-12-30T00:00:00"/>
    <n v="0"/>
    <x v="0"/>
    <n v="0"/>
    <d v="1899-12-30T00:00:00"/>
    <x v="0"/>
    <n v="55"/>
    <n v="7.5"/>
  </r>
  <r>
    <n v="261464361"/>
    <s v="EBBA MAERSK"/>
    <s v="Yantian"/>
    <x v="1"/>
    <d v="2026-02-01T01:13:00"/>
    <d v="2026-02-01T02:00:00"/>
    <s v="MAERSK"/>
    <s v="APM"/>
    <s v="MSKU1877427"/>
    <s v="40HC"/>
    <x v="1"/>
    <x v="8"/>
    <d v="2026-02-02T12:00:00"/>
    <d v="2026-02-03T03:00:00"/>
    <m/>
    <x v="0"/>
    <m/>
    <x v="0"/>
    <x v="856"/>
    <d v="2026-02-03T03:15:00"/>
    <m/>
    <m/>
    <x v="6"/>
    <x v="1"/>
    <x v="3"/>
    <x v="0"/>
    <d v="2026-02-03T03:00:00"/>
    <x v="6"/>
    <n v="0"/>
    <x v="0"/>
    <d v="2026-02-02T12:00:00"/>
    <n v="49.78333333338378"/>
    <d v="1899-12-31T10:47:00"/>
    <n v="34.78333333338378"/>
    <s v="SI"/>
    <s v="YES"/>
    <x v="1"/>
    <d v="1899-12-30T15:00:00"/>
    <n v="15"/>
    <d v="1899-12-30T15:00:00"/>
    <x v="2"/>
    <s v="SI"/>
    <d v="1900-01-01T01:47:00"/>
    <n v="49.78333333338378"/>
    <d v="1899-12-30T00:00:00"/>
    <n v="0"/>
    <x v="0"/>
    <x v="0"/>
    <d v="1900-01-01T01:47:00"/>
    <n v="49.78333333338378"/>
    <d v="1899-12-30T00:00:00"/>
    <n v="0"/>
    <x v="0"/>
    <n v="0"/>
    <d v="1899-12-30T00:00:00"/>
    <x v="0"/>
    <n v="55"/>
    <n v="7.5"/>
  </r>
  <r>
    <n v="262413550"/>
    <s v="EBBA MAERSK"/>
    <s v="Ho Chi Minh City"/>
    <x v="1"/>
    <d v="2026-02-01T01:13:00"/>
    <d v="2026-02-01T02:00:00"/>
    <s v="MAERSK"/>
    <s v="APM"/>
    <s v="CAAU6417963"/>
    <s v="40HC"/>
    <x v="1"/>
    <x v="8"/>
    <d v="2026-02-02T12:00:00"/>
    <d v="2026-02-03T03:00:00"/>
    <m/>
    <x v="0"/>
    <m/>
    <x v="0"/>
    <x v="857"/>
    <d v="2026-02-03T00:15:00"/>
    <m/>
    <m/>
    <x v="6"/>
    <x v="1"/>
    <x v="3"/>
    <x v="0"/>
    <d v="2026-02-03T00:02:00"/>
    <x v="6"/>
    <n v="0"/>
    <x v="0"/>
    <d v="2026-02-02T12:00:00"/>
    <n v="46.816666666651145"/>
    <d v="1899-12-31T10:47:00"/>
    <n v="34.78333333338378"/>
    <s v="SI"/>
    <s v="YES"/>
    <x v="1"/>
    <d v="1899-12-30T15:00:00"/>
    <n v="15"/>
    <d v="1899-12-30T12:02:00"/>
    <x v="2"/>
    <s v="SI"/>
    <d v="1900-01-01T01:47:00"/>
    <n v="49.78333333338378"/>
    <d v="1899-12-30T00:00:00"/>
    <n v="0"/>
    <x v="0"/>
    <x v="0"/>
    <d v="1899-12-31T22:49:00"/>
    <n v="46.816666666651145"/>
    <d v="1899-12-30T00:00:00"/>
    <n v="0"/>
    <x v="1"/>
    <n v="0"/>
    <d v="1899-12-30T00:00:00"/>
    <x v="0"/>
    <n v="55"/>
    <n v="7.5"/>
  </r>
  <r>
    <n v="262407803"/>
    <s v="EBBA MAERSK"/>
    <s v="Xiamen"/>
    <x v="1"/>
    <d v="2026-02-01T01:13:00"/>
    <d v="2026-02-01T02:00:00"/>
    <s v="MAERSK"/>
    <s v="APM"/>
    <s v="MRSU5283173"/>
    <s v="40HC"/>
    <x v="1"/>
    <x v="8"/>
    <d v="2026-02-02T12:00:00"/>
    <d v="2026-02-03T04:00:00"/>
    <m/>
    <x v="0"/>
    <m/>
    <x v="0"/>
    <x v="858"/>
    <d v="2026-02-03T04:30:00"/>
    <m/>
    <m/>
    <x v="6"/>
    <x v="1"/>
    <x v="3"/>
    <x v="0"/>
    <d v="2026-02-03T03:58:00"/>
    <x v="6"/>
    <n v="0"/>
    <x v="0"/>
    <d v="2026-02-02T12:00:00"/>
    <n v="50.750000000058208"/>
    <d v="1899-12-31T10:47:00"/>
    <n v="34.78333333338378"/>
    <s v="SI"/>
    <s v="YES"/>
    <x v="1"/>
    <d v="1899-12-30T16:00:00"/>
    <n v="15.999999999941792"/>
    <d v="1899-12-30T15:58:00"/>
    <x v="2"/>
    <s v="SI"/>
    <d v="1900-01-01T02:47:00"/>
    <n v="50.783333333325572"/>
    <d v="1899-12-30T00:00:00"/>
    <n v="0"/>
    <x v="0"/>
    <x v="0"/>
    <d v="1900-01-01T02:45:00"/>
    <n v="50.750000000058208"/>
    <d v="1899-12-30T00:00:00"/>
    <n v="0"/>
    <x v="0"/>
    <n v="0"/>
    <d v="1899-12-30T00:00:00"/>
    <x v="0"/>
    <n v="55"/>
    <n v="7.5"/>
  </r>
  <r>
    <n v="263414330"/>
    <s v="EBBA MAERSK"/>
    <s v="Yantian"/>
    <x v="1"/>
    <d v="2026-02-01T01:13:00"/>
    <d v="2026-02-01T02:00:00"/>
    <s v="MAERSK"/>
    <s v="APM"/>
    <s v="MRKU3999865"/>
    <s v="40HC"/>
    <x v="1"/>
    <x v="8"/>
    <d v="2026-02-02T12:00:00"/>
    <d v="2026-02-03T04:00:00"/>
    <m/>
    <x v="0"/>
    <s v="OTRO(Cierre puerto Algeciras)"/>
    <x v="0"/>
    <x v="859"/>
    <d v="2026-02-03T17:30:00"/>
    <m/>
    <m/>
    <x v="6"/>
    <x v="1"/>
    <x v="3"/>
    <x v="0"/>
    <d v="2026-02-03T17:13:00"/>
    <x v="6"/>
    <n v="0"/>
    <x v="0"/>
    <d v="2026-02-02T12:00:00"/>
    <n v="64.000000000116415"/>
    <d v="1899-12-31T10:47:00"/>
    <n v="34.78333333338378"/>
    <s v="SI"/>
    <s v="YES"/>
    <x v="1"/>
    <d v="1899-12-30T16:00:00"/>
    <n v="15.999999999941792"/>
    <d v="1899-12-31T05:13:00"/>
    <x v="1"/>
    <s v="SI"/>
    <d v="1900-01-01T02:47:00"/>
    <n v="50.783333333325572"/>
    <d v="1899-12-30T13:13:00"/>
    <n v="13.216666666790843"/>
    <x v="1"/>
    <x v="1"/>
    <d v="1900-01-01T16:00:00"/>
    <n v="64.000000000116415"/>
    <d v="1899-12-30T00:00:00"/>
    <n v="0"/>
    <x v="0"/>
    <n v="0"/>
    <d v="1899-12-30T00:00:00"/>
    <x v="0"/>
    <n v="55"/>
    <n v="7.5"/>
  </r>
  <r>
    <n v="258059640"/>
    <s v="EBBA MAERSK"/>
    <s v="Sihanoukville"/>
    <x v="1"/>
    <d v="2026-02-01T01:13:00"/>
    <d v="2026-02-01T02:00:00"/>
    <s v="MAERSK"/>
    <s v="APM"/>
    <s v="MRKU5587661"/>
    <s v="40HC"/>
    <x v="1"/>
    <x v="8"/>
    <d v="2026-02-02T12:00:00"/>
    <d v="2026-02-03T04:00:00"/>
    <m/>
    <x v="0"/>
    <m/>
    <x v="0"/>
    <x v="860"/>
    <d v="2026-02-03T05:00:00"/>
    <m/>
    <m/>
    <x v="6"/>
    <x v="1"/>
    <x v="3"/>
    <x v="0"/>
    <d v="2026-02-03T04:10:00"/>
    <x v="6"/>
    <n v="0"/>
    <x v="0"/>
    <d v="2026-02-02T12:00:00"/>
    <n v="50.950000000011642"/>
    <d v="1899-12-31T10:47:00"/>
    <n v="34.78333333338378"/>
    <s v="SI"/>
    <s v="YES"/>
    <x v="1"/>
    <d v="1899-12-30T16:00:00"/>
    <n v="15.999999999941792"/>
    <d v="1899-12-30T16:10:00"/>
    <x v="2"/>
    <s v="SI"/>
    <d v="1900-01-01T02:47:00"/>
    <n v="50.783333333325572"/>
    <d v="1899-12-30T00:10:00"/>
    <n v="0.16666666668606922"/>
    <x v="0"/>
    <x v="0"/>
    <d v="1900-01-01T02:57:00"/>
    <n v="50.950000000011642"/>
    <d v="1899-12-30T00:00:00"/>
    <n v="0"/>
    <x v="0"/>
    <n v="0"/>
    <d v="1899-12-30T00:00:00"/>
    <x v="0"/>
    <n v="55"/>
    <n v="7.5"/>
  </r>
  <r>
    <n v="261738426"/>
    <s v="EBBA MAERSK"/>
    <s v="Ho Chi Minh City"/>
    <x v="1"/>
    <d v="2026-02-01T01:13:00"/>
    <d v="2026-02-01T02:00:00"/>
    <s v="MAERSK"/>
    <s v="APM"/>
    <s v="GAOU6856783"/>
    <s v="40HC"/>
    <x v="1"/>
    <x v="8"/>
    <d v="2026-02-02T12:00:00"/>
    <d v="2026-02-03T06:00:00"/>
    <m/>
    <x v="0"/>
    <s v="OTRO(Cierre puerto Algeciras)"/>
    <x v="0"/>
    <x v="861"/>
    <d v="2026-02-03T11:15:00"/>
    <m/>
    <m/>
    <x v="6"/>
    <x v="1"/>
    <x v="3"/>
    <x v="0"/>
    <d v="2026-02-03T10:53:00"/>
    <x v="6"/>
    <n v="0"/>
    <x v="0"/>
    <d v="2026-02-02T12:00:00"/>
    <n v="57.666666666744277"/>
    <d v="1899-12-31T10:47:00"/>
    <n v="34.78333333338378"/>
    <s v="SI"/>
    <s v="YES"/>
    <x v="1"/>
    <d v="1899-12-30T18:00:00"/>
    <n v="18"/>
    <d v="1899-12-30T22:53:00"/>
    <x v="2"/>
    <s v="SI"/>
    <d v="1900-01-01T04:47:00"/>
    <n v="52.78333333338378"/>
    <d v="1899-12-30T04:53:00"/>
    <n v="4.8833333333604969"/>
    <x v="1"/>
    <x v="1"/>
    <d v="1900-01-01T09:40:00"/>
    <n v="57.666666666744277"/>
    <d v="1899-12-30T00:00:00"/>
    <n v="0"/>
    <x v="0"/>
    <n v="0"/>
    <d v="1899-12-30T00:00:00"/>
    <x v="0"/>
    <n v="55"/>
    <n v="7.5"/>
  </r>
  <r>
    <n v="261738426"/>
    <s v="EBBA MAERSK"/>
    <s v="Ho Chi Minh City"/>
    <x v="1"/>
    <d v="2026-02-01T01:13:00"/>
    <d v="2026-02-01T02:00:00"/>
    <s v="MAERSK"/>
    <s v="APM"/>
    <s v="SUDU8512867"/>
    <s v="40HC"/>
    <x v="1"/>
    <x v="8"/>
    <d v="2026-02-02T12:00:00"/>
    <d v="2026-02-03T06:00:00"/>
    <m/>
    <x v="0"/>
    <s v="OTRO(Cierre puerto Algeciras)"/>
    <x v="0"/>
    <x v="862"/>
    <d v="2026-02-03T09:25:00"/>
    <m/>
    <m/>
    <x v="6"/>
    <x v="1"/>
    <x v="3"/>
    <x v="0"/>
    <d v="2026-02-03T09:12:00"/>
    <x v="6"/>
    <n v="0"/>
    <x v="0"/>
    <d v="2026-02-02T12:00:00"/>
    <n v="55.983333333337214"/>
    <d v="1899-12-31T10:47:00"/>
    <n v="34.78333333338378"/>
    <s v="SI"/>
    <s v="YES"/>
    <x v="1"/>
    <d v="1899-12-30T18:00:00"/>
    <n v="18"/>
    <d v="1899-12-30T21:12:00"/>
    <x v="2"/>
    <s v="SI"/>
    <d v="1900-01-01T04:47:00"/>
    <n v="52.78333333338378"/>
    <d v="1899-12-30T03:12:00"/>
    <n v="3.1999999999534339"/>
    <x v="1"/>
    <x v="1"/>
    <d v="1900-01-01T07:59:00"/>
    <n v="55.983333333337214"/>
    <d v="1899-12-30T00:00:00"/>
    <n v="0"/>
    <x v="0"/>
    <n v="0"/>
    <d v="1899-12-30T00:00:00"/>
    <x v="0"/>
    <n v="55"/>
    <n v="7.5"/>
  </r>
  <r>
    <n v="261738426"/>
    <s v="EBBA MAERSK"/>
    <s v="Ho Chi Minh City"/>
    <x v="1"/>
    <d v="2026-02-01T01:13:00"/>
    <d v="2026-02-01T02:00:00"/>
    <s v="MAERSK"/>
    <s v="APM"/>
    <s v="TCKU6815871"/>
    <s v="40HC"/>
    <x v="1"/>
    <x v="8"/>
    <d v="2026-02-02T12:00:00"/>
    <d v="2026-02-03T06:00:00"/>
    <m/>
    <x v="0"/>
    <s v="OTRO(Cierre puerto Algeciras)"/>
    <x v="0"/>
    <x v="863"/>
    <d v="2026-02-03T09:25:00"/>
    <m/>
    <m/>
    <x v="6"/>
    <x v="1"/>
    <x v="3"/>
    <x v="0"/>
    <d v="2026-02-03T09:00:00"/>
    <x v="6"/>
    <n v="0"/>
    <x v="0"/>
    <d v="2026-02-02T12:00:00"/>
    <n v="55.78333333338378"/>
    <d v="1899-12-31T10:47:00"/>
    <n v="34.78333333338378"/>
    <s v="SI"/>
    <s v="YES"/>
    <x v="1"/>
    <d v="1899-12-30T18:00:00"/>
    <n v="18"/>
    <d v="1899-12-30T21:00:00"/>
    <x v="2"/>
    <s v="SI"/>
    <d v="1900-01-01T04:47:00"/>
    <n v="52.78333333338378"/>
    <d v="1899-12-30T03:00:00"/>
    <n v="3"/>
    <x v="1"/>
    <x v="1"/>
    <d v="1900-01-01T07:47:00"/>
    <n v="55.78333333338378"/>
    <d v="1899-12-30T00:00:00"/>
    <n v="0"/>
    <x v="0"/>
    <n v="0"/>
    <d v="1899-12-30T00:00:00"/>
    <x v="0"/>
    <n v="55"/>
    <n v="7.5"/>
  </r>
  <r>
    <n v="258059640"/>
    <s v="EBBA MAERSK"/>
    <s v="Sihanoukville"/>
    <x v="1"/>
    <d v="2026-02-01T01:13:00"/>
    <d v="2026-02-01T02:00:00"/>
    <s v="MAERSK"/>
    <s v="APM"/>
    <s v="MRKU0416882"/>
    <s v="40HC"/>
    <x v="1"/>
    <x v="8"/>
    <d v="2026-02-02T12:00:00"/>
    <d v="2026-02-03T06:00:00"/>
    <m/>
    <x v="0"/>
    <s v="OTRO(Cierre puerto Algeciras)"/>
    <x v="0"/>
    <x v="864"/>
    <d v="2026-02-03T11:36:00"/>
    <m/>
    <m/>
    <x v="6"/>
    <x v="1"/>
    <x v="3"/>
    <x v="0"/>
    <d v="2026-02-03T11:18:00"/>
    <x v="6"/>
    <n v="0"/>
    <x v="0"/>
    <d v="2026-02-02T12:00:00"/>
    <n v="58.083333333372138"/>
    <d v="1899-12-31T10:47:00"/>
    <n v="34.78333333338378"/>
    <s v="SI"/>
    <s v="YES"/>
    <x v="1"/>
    <d v="1899-12-30T18:00:00"/>
    <n v="18"/>
    <d v="1899-12-30T23:18:00"/>
    <x v="2"/>
    <s v="SI"/>
    <d v="1900-01-01T04:47:00"/>
    <n v="52.78333333338378"/>
    <d v="1899-12-30T05:18:00"/>
    <n v="5.2999999999883585"/>
    <x v="1"/>
    <x v="1"/>
    <d v="1900-01-01T10:05:00"/>
    <n v="58.083333333372138"/>
    <d v="1899-12-30T00:00:00"/>
    <n v="0"/>
    <x v="0"/>
    <n v="0"/>
    <d v="1899-12-30T00:00:00"/>
    <x v="0"/>
    <n v="55"/>
    <n v="7.5"/>
  </r>
  <r>
    <n v="261464361"/>
    <s v="EBBA MAERSK"/>
    <s v="Yantian"/>
    <x v="1"/>
    <d v="2026-02-01T01:13:00"/>
    <d v="2026-02-01T02:00:00"/>
    <s v="MAERSK"/>
    <s v="APM"/>
    <s v="TLLU4890526"/>
    <s v="40HC"/>
    <x v="1"/>
    <x v="8"/>
    <d v="2026-02-02T12:00:00"/>
    <d v="2026-02-03T07:00:00"/>
    <m/>
    <x v="0"/>
    <s v="OTRO(Cierre puerto Algeciras)"/>
    <x v="0"/>
    <x v="865"/>
    <d v="2026-02-03T14:00:00"/>
    <m/>
    <m/>
    <x v="6"/>
    <x v="1"/>
    <x v="3"/>
    <x v="0"/>
    <d v="2026-02-03T13:44:00"/>
    <x v="6"/>
    <n v="0"/>
    <x v="0"/>
    <d v="2026-02-02T12:00:00"/>
    <n v="60.516666666779201"/>
    <d v="1899-12-31T10:47:00"/>
    <n v="34.78333333338378"/>
    <s v="SI"/>
    <s v="YES"/>
    <x v="1"/>
    <d v="1899-12-30T19:00:00"/>
    <n v="18.999999999941792"/>
    <d v="1899-12-31T01:44:00"/>
    <x v="1"/>
    <s v="SI"/>
    <d v="1900-01-01T05:47:00"/>
    <n v="53.783333333325572"/>
    <d v="1899-12-30T06:44:00"/>
    <n v="6.7333333334536292"/>
    <x v="1"/>
    <x v="1"/>
    <d v="1900-01-01T12:31:00"/>
    <n v="60.516666666779201"/>
    <d v="1899-12-30T00:00:00"/>
    <n v="0"/>
    <x v="0"/>
    <n v="0"/>
    <d v="1899-12-30T00:00:00"/>
    <x v="0"/>
    <n v="55"/>
    <n v="7.5"/>
  </r>
  <r>
    <n v="261661524"/>
    <s v="EBBA MAERSK"/>
    <s v="Vientiane"/>
    <x v="1"/>
    <d v="2026-02-01T01:13:00"/>
    <d v="2026-02-01T02:00:00"/>
    <s v="MAERSK"/>
    <s v="APM"/>
    <s v="MRKU3023913"/>
    <s v="40HC"/>
    <x v="1"/>
    <x v="8"/>
    <d v="2026-02-02T12:00:00"/>
    <d v="2026-02-03T07:00:00"/>
    <m/>
    <x v="0"/>
    <s v="OTRO(Cierre puerto Algeciras)"/>
    <x v="0"/>
    <x v="866"/>
    <d v="2026-02-03T12:30:00"/>
    <m/>
    <m/>
    <x v="6"/>
    <x v="1"/>
    <x v="3"/>
    <x v="0"/>
    <d v="2026-02-03T11:33:00"/>
    <x v="6"/>
    <n v="0"/>
    <x v="0"/>
    <d v="2026-02-02T12:00:00"/>
    <n v="58.333333333313931"/>
    <d v="1899-12-31T10:47:00"/>
    <n v="34.78333333338378"/>
    <s v="SI"/>
    <s v="YES"/>
    <x v="1"/>
    <d v="1899-12-30T19:00:00"/>
    <n v="18.999999999941792"/>
    <d v="1899-12-30T23:33:00"/>
    <x v="2"/>
    <s v="SI"/>
    <d v="1900-01-01T05:47:00"/>
    <n v="53.783333333325572"/>
    <d v="1899-12-30T04:33:00"/>
    <n v="4.5499999999883585"/>
    <x v="1"/>
    <x v="1"/>
    <d v="1900-01-01T10:20:00"/>
    <n v="58.333333333313931"/>
    <d v="1899-12-30T00:00:00"/>
    <n v="0"/>
    <x v="0"/>
    <n v="0"/>
    <d v="1899-12-30T00:00:00"/>
    <x v="0"/>
    <n v="55"/>
    <n v="7.5"/>
  </r>
  <r>
    <n v="261738426"/>
    <s v="EBBA MAERSK"/>
    <s v="Ho Chi Minh City"/>
    <x v="1"/>
    <d v="2026-02-01T01:13:00"/>
    <d v="2026-02-01T02:00:00"/>
    <s v="MAERSK"/>
    <s v="APM"/>
    <s v="TCKU7301218"/>
    <s v="40HC"/>
    <x v="1"/>
    <x v="8"/>
    <d v="2026-02-02T12:00:00"/>
    <d v="2026-02-03T07:00:00"/>
    <m/>
    <x v="0"/>
    <s v="OTRO(Cierre puerto Algeciras)"/>
    <x v="0"/>
    <x v="867"/>
    <d v="2026-02-03T11:40:00"/>
    <m/>
    <m/>
    <x v="6"/>
    <x v="1"/>
    <x v="3"/>
    <x v="0"/>
    <d v="2026-02-03T11:20:00"/>
    <x v="6"/>
    <n v="0"/>
    <x v="0"/>
    <d v="2026-02-02T12:00:00"/>
    <n v="58.116666666639503"/>
    <d v="1899-12-31T10:47:00"/>
    <n v="34.78333333338378"/>
    <s v="SI"/>
    <s v="YES"/>
    <x v="1"/>
    <d v="1899-12-30T19:00:00"/>
    <n v="18.999999999941792"/>
    <d v="1899-12-30T23:20:00"/>
    <x v="2"/>
    <s v="SI"/>
    <d v="1900-01-01T05:47:00"/>
    <n v="53.783333333325572"/>
    <d v="1899-12-30T04:20:00"/>
    <n v="4.3333333333139308"/>
    <x v="1"/>
    <x v="1"/>
    <d v="1900-01-01T10:07:00"/>
    <n v="58.116666666639503"/>
    <d v="1899-12-30T00:00:00"/>
    <n v="0"/>
    <x v="0"/>
    <n v="0"/>
    <d v="1899-12-30T00:00:00"/>
    <x v="0"/>
    <n v="55"/>
    <n v="7.5"/>
  </r>
  <r>
    <n v="261461911"/>
    <s v="EBBA MAERSK"/>
    <s v="Yantian"/>
    <x v="1"/>
    <d v="2026-02-01T01:13:00"/>
    <d v="2026-02-01T02:00:00"/>
    <s v="MAERSK"/>
    <s v="APM"/>
    <s v="MRSU3273258"/>
    <s v="40HC"/>
    <x v="1"/>
    <x v="8"/>
    <d v="2026-02-02T12:00:00"/>
    <d v="2026-02-03T08:00:00"/>
    <m/>
    <x v="0"/>
    <s v="OTRO(Cierre puerto Algeciras)"/>
    <x v="0"/>
    <x v="868"/>
    <d v="2026-02-03T11:30:00"/>
    <m/>
    <m/>
    <x v="6"/>
    <x v="1"/>
    <x v="3"/>
    <x v="0"/>
    <d v="2026-02-03T11:15:00"/>
    <x v="6"/>
    <n v="0"/>
    <x v="0"/>
    <d v="2026-02-02T12:00:00"/>
    <n v="58.03333333338378"/>
    <d v="1899-12-31T10:47:00"/>
    <n v="34.78333333338378"/>
    <s v="SI"/>
    <s v="YES"/>
    <x v="1"/>
    <d v="1899-12-30T20:00:00"/>
    <n v="20.000000000058208"/>
    <d v="1899-12-30T23:15:00"/>
    <x v="2"/>
    <s v="SI"/>
    <d v="1900-01-01T06:47:00"/>
    <n v="54.783333333441988"/>
    <d v="1899-12-30T03:15:00"/>
    <n v="3.2499999999417923"/>
    <x v="1"/>
    <x v="1"/>
    <d v="1900-01-01T10:02:00"/>
    <n v="58.03333333338378"/>
    <d v="1899-12-30T00:00:00"/>
    <n v="0"/>
    <x v="0"/>
    <n v="0"/>
    <d v="1899-12-30T00:00:00"/>
    <x v="0"/>
    <n v="55"/>
    <n v="7.5"/>
  </r>
  <r>
    <n v="261606348"/>
    <s v="EBBA MAERSK"/>
    <s v="Yantian"/>
    <x v="1"/>
    <d v="2026-02-01T01:13:00"/>
    <d v="2026-02-01T02:00:00"/>
    <s v="MAERSK"/>
    <s v="APM"/>
    <s v="UETU8452225"/>
    <s v="40HC"/>
    <x v="1"/>
    <x v="8"/>
    <d v="2026-02-02T12:00:00"/>
    <d v="2026-02-03T08:00:00"/>
    <m/>
    <x v="0"/>
    <m/>
    <x v="0"/>
    <x v="869"/>
    <d v="2026-02-03T08:00:00"/>
    <m/>
    <m/>
    <x v="6"/>
    <x v="1"/>
    <x v="3"/>
    <x v="0"/>
    <d v="2026-02-03T07:37:00"/>
    <x v="6"/>
    <n v="0"/>
    <x v="0"/>
    <d v="2026-02-02T12:00:00"/>
    <n v="54.400000000081491"/>
    <d v="1899-12-31T10:47:00"/>
    <n v="34.78333333338378"/>
    <s v="SI"/>
    <s v="YES"/>
    <x v="1"/>
    <d v="1899-12-30T20:00:00"/>
    <n v="20.000000000058208"/>
    <d v="1899-12-30T19:37:00"/>
    <x v="2"/>
    <s v="SI"/>
    <d v="1900-01-01T06:47:00"/>
    <n v="54.783333333441988"/>
    <d v="1899-12-30T00:00:00"/>
    <n v="0"/>
    <x v="0"/>
    <x v="0"/>
    <d v="1900-01-01T06:24:00"/>
    <n v="54.400000000081491"/>
    <d v="1899-12-30T00:00:00"/>
    <n v="0"/>
    <x v="0"/>
    <n v="0"/>
    <d v="1899-12-30T00:00:00"/>
    <x v="0"/>
    <n v="55"/>
    <n v="7.5"/>
  </r>
  <r>
    <n v="262413550"/>
    <s v="EBBA MAERSK"/>
    <s v="Ho Chi Minh City"/>
    <x v="1"/>
    <d v="2026-02-01T01:13:00"/>
    <d v="2026-02-01T02:00:00"/>
    <s v="MAERSK"/>
    <s v="APM"/>
    <s v="MRSU4614662"/>
    <s v="40HC"/>
    <x v="1"/>
    <x v="8"/>
    <d v="2026-02-02T12:00:00"/>
    <d v="2026-02-03T08:00:00"/>
    <m/>
    <x v="0"/>
    <s v="OTRO(Cierre puerto Algeciras)"/>
    <x v="0"/>
    <x v="870"/>
    <d v="2026-02-03T14:40:00"/>
    <m/>
    <m/>
    <x v="6"/>
    <x v="1"/>
    <x v="3"/>
    <x v="0"/>
    <d v="2026-02-03T14:33:00"/>
    <x v="6"/>
    <n v="0"/>
    <x v="0"/>
    <d v="2026-02-02T12:00:00"/>
    <n v="61.333333333313931"/>
    <d v="1899-12-31T10:47:00"/>
    <n v="34.78333333338378"/>
    <s v="SI"/>
    <s v="YES"/>
    <x v="1"/>
    <d v="1899-12-30T20:00:00"/>
    <n v="20.000000000058208"/>
    <d v="1899-12-31T02:33:00"/>
    <x v="1"/>
    <s v="SI"/>
    <d v="1900-01-01T06:47:00"/>
    <n v="54.783333333441988"/>
    <d v="1899-12-30T06:33:00"/>
    <n v="6.5499999998719431"/>
    <x v="1"/>
    <x v="1"/>
    <d v="1900-01-01T13:20:00"/>
    <n v="61.333333333313931"/>
    <d v="1899-12-30T00:00:00"/>
    <n v="0"/>
    <x v="0"/>
    <n v="0"/>
    <d v="1899-12-30T00:00:00"/>
    <x v="0"/>
    <n v="55"/>
    <n v="7.5"/>
  </r>
  <r>
    <n v="261461911"/>
    <s v="EBBA MAERSK"/>
    <s v="Yantian"/>
    <x v="1"/>
    <d v="2026-02-01T01:13:00"/>
    <d v="2026-02-01T02:00:00"/>
    <s v="MAERSK"/>
    <s v="APM"/>
    <s v="UETU5929124"/>
    <s v="40HC"/>
    <x v="1"/>
    <x v="8"/>
    <d v="2026-02-02T12:00:00"/>
    <d v="2026-02-03T09:00:00"/>
    <m/>
    <x v="0"/>
    <m/>
    <x v="0"/>
    <x v="871"/>
    <d v="2026-02-03T08:40:00"/>
    <m/>
    <m/>
    <x v="6"/>
    <x v="1"/>
    <x v="3"/>
    <x v="0"/>
    <d v="2026-02-03T08:22:00"/>
    <x v="6"/>
    <n v="0"/>
    <x v="0"/>
    <d v="2026-02-02T12:00:00"/>
    <n v="55.150000000081491"/>
    <d v="1899-12-31T10:47:00"/>
    <n v="34.78333333338378"/>
    <s v="SI"/>
    <s v="YES"/>
    <x v="1"/>
    <d v="1899-12-30T21:00:00"/>
    <n v="21"/>
    <d v="1899-12-30T20:22:00"/>
    <x v="2"/>
    <s v="SI"/>
    <d v="1900-01-01T07:47:00"/>
    <n v="55.78333333338378"/>
    <d v="1899-12-30T00:00:00"/>
    <n v="0"/>
    <x v="0"/>
    <x v="0"/>
    <d v="1900-01-01T07:09:00"/>
    <n v="55.150000000081491"/>
    <d v="1899-12-30T00:00:00"/>
    <n v="0"/>
    <x v="0"/>
    <n v="0"/>
    <d v="1899-12-30T00:00:00"/>
    <x v="0"/>
    <n v="55"/>
    <n v="7.5"/>
  </r>
  <r>
    <n v="261464361"/>
    <s v="EBBA MAERSK"/>
    <s v="Yantian"/>
    <x v="1"/>
    <d v="2026-02-01T01:13:00"/>
    <d v="2026-02-01T02:00:00"/>
    <s v="MAERSK"/>
    <s v="APM"/>
    <s v="MRKU2902158"/>
    <s v="40HC"/>
    <x v="1"/>
    <x v="8"/>
    <d v="2026-02-02T12:00:00"/>
    <d v="2026-02-03T09:00:00"/>
    <m/>
    <x v="0"/>
    <s v="OTRO(Cierre puerto Algeciras)"/>
    <x v="0"/>
    <x v="872"/>
    <d v="2026-02-03T11:15:00"/>
    <m/>
    <m/>
    <x v="6"/>
    <x v="1"/>
    <x v="3"/>
    <x v="0"/>
    <d v="2026-02-03T10:47:00"/>
    <x v="6"/>
    <n v="0"/>
    <x v="0"/>
    <d v="2026-02-02T12:00:00"/>
    <n v="57.56666666676756"/>
    <d v="1899-12-31T10:47:00"/>
    <n v="34.78333333338378"/>
    <s v="SI"/>
    <s v="YES"/>
    <x v="1"/>
    <d v="1899-12-30T21:00:00"/>
    <n v="21"/>
    <d v="1899-12-30T22:47:00"/>
    <x v="2"/>
    <s v="SI"/>
    <d v="1900-01-01T07:47:00"/>
    <n v="55.78333333338378"/>
    <d v="1899-12-30T01:47:00"/>
    <n v="1.78333333338378"/>
    <x v="1"/>
    <x v="1"/>
    <d v="1900-01-01T09:34:00"/>
    <n v="57.56666666676756"/>
    <d v="1899-12-30T00:00:00"/>
    <n v="0"/>
    <x v="0"/>
    <n v="0"/>
    <d v="1899-12-30T00:00:00"/>
    <x v="0"/>
    <n v="55"/>
    <n v="7.5"/>
  </r>
  <r>
    <n v="261461911"/>
    <s v="EBBA MAERSK"/>
    <s v="Yantian"/>
    <x v="1"/>
    <d v="2026-02-01T01:13:00"/>
    <d v="2026-02-01T02:00:00"/>
    <s v="MAERSK"/>
    <s v="APM"/>
    <s v="MRSU3216216"/>
    <s v="40HC"/>
    <x v="1"/>
    <x v="8"/>
    <d v="2026-02-02T12:00:00"/>
    <d v="2026-02-03T10:00:00"/>
    <m/>
    <x v="0"/>
    <s v="OTRO(Cierre puerto Algeciras)"/>
    <x v="0"/>
    <x v="873"/>
    <d v="2026-02-03T12:45:00"/>
    <m/>
    <m/>
    <x v="6"/>
    <x v="1"/>
    <x v="3"/>
    <x v="0"/>
    <d v="2026-02-03T12:04:00"/>
    <x v="6"/>
    <n v="0"/>
    <x v="0"/>
    <d v="2026-02-02T12:00:00"/>
    <n v="58.850000000093132"/>
    <d v="1899-12-31T10:47:00"/>
    <n v="34.78333333338378"/>
    <s v="SI"/>
    <s v="YES"/>
    <x v="1"/>
    <d v="1899-12-30T22:00:00"/>
    <n v="21.999999999941792"/>
    <d v="1899-12-31T00:04:00"/>
    <x v="1"/>
    <s v="SI"/>
    <d v="1900-01-01T08:47:00"/>
    <n v="56.783333333325572"/>
    <d v="1899-12-30T02:04:00"/>
    <n v="2.0666666667675599"/>
    <x v="1"/>
    <x v="1"/>
    <d v="1900-01-01T10:51:00"/>
    <n v="58.850000000093132"/>
    <d v="1899-12-30T00:00:00"/>
    <n v="0"/>
    <x v="0"/>
    <n v="0"/>
    <d v="1899-12-30T00:00:00"/>
    <x v="0"/>
    <n v="55"/>
    <n v="7.5"/>
  </r>
  <r>
    <n v="261606348"/>
    <s v="EBBA MAERSK"/>
    <s v="Yantian"/>
    <x v="1"/>
    <d v="2026-02-01T01:13:00"/>
    <d v="2026-02-01T02:00:00"/>
    <s v="MAERSK"/>
    <s v="APM"/>
    <s v="MRKU3190269"/>
    <s v="40HC"/>
    <x v="1"/>
    <x v="8"/>
    <d v="2026-02-02T12:00:00"/>
    <d v="2026-02-03T10:00:00"/>
    <m/>
    <x v="0"/>
    <m/>
    <x v="0"/>
    <x v="874"/>
    <d v="2026-02-03T09:50:00"/>
    <m/>
    <m/>
    <x v="6"/>
    <x v="1"/>
    <x v="3"/>
    <x v="0"/>
    <d v="2026-02-03T09:44:00"/>
    <x v="6"/>
    <n v="0"/>
    <x v="0"/>
    <d v="2026-02-02T12:00:00"/>
    <n v="56.516666666662786"/>
    <d v="1899-12-31T10:47:00"/>
    <n v="34.78333333338378"/>
    <s v="SI"/>
    <s v="YES"/>
    <x v="1"/>
    <d v="1899-12-30T22:00:00"/>
    <n v="21.999999999941792"/>
    <d v="1899-12-30T21:44:00"/>
    <x v="2"/>
    <s v="SI"/>
    <d v="1900-01-01T08:47:00"/>
    <n v="56.783333333325572"/>
    <d v="1899-12-30T00:00:00"/>
    <n v="0"/>
    <x v="0"/>
    <x v="0"/>
    <d v="1900-01-01T08:31:00"/>
    <n v="56.516666666662786"/>
    <d v="1899-12-30T00:00:00"/>
    <n v="0"/>
    <x v="0"/>
    <n v="0"/>
    <d v="1899-12-30T00:00:00"/>
    <x v="0"/>
    <n v="55"/>
    <n v="7.5"/>
  </r>
  <r>
    <s v="264835147"/>
    <s v="BERLIN MAERSK"/>
    <s v="Qingdao"/>
    <x v="1"/>
    <d v="2026-02-18T13:40:00"/>
    <d v="2026-02-18T14:00:00"/>
    <s v="MAERSK"/>
    <s v="APM"/>
    <s v="MRSU3575670"/>
    <s v="40HC"/>
    <x v="1"/>
    <x v="8"/>
    <d v="2026-02-19T05:00:00"/>
    <d v="2026-02-20T08:00:00"/>
    <m/>
    <x v="0"/>
    <m/>
    <x v="0"/>
    <x v="875"/>
    <d v="2026-02-20T07:50:00"/>
    <m/>
    <m/>
    <x v="5"/>
    <x v="1"/>
    <x v="3"/>
    <x v="0"/>
    <d v="2026-02-20T07:29:00"/>
    <x v="0"/>
    <n v="0"/>
    <x v="0"/>
    <d v="2026-02-19T05:00:00"/>
    <n v="41.816666666592937"/>
    <d v="1899-12-30T15:20:00"/>
    <n v="15.333333333372138"/>
    <s v="SI"/>
    <s v="YES"/>
    <x v="1"/>
    <d v="1899-12-31T03:00:00"/>
    <n v="27"/>
    <d v="1899-12-31T02:29:00"/>
    <x v="1"/>
    <s v="NO"/>
    <d v="1899-12-31T18:20:00"/>
    <n v="42.333333333372138"/>
    <d v="1899-12-30T00:00:00"/>
    <n v="0"/>
    <x v="0"/>
    <x v="0"/>
    <d v="1899-12-31T17:49:00"/>
    <n v="41.816666666592937"/>
    <d v="1899-12-30T00:00:00"/>
    <n v="0"/>
    <x v="1"/>
    <n v="0"/>
    <d v="1899-12-30T00:00:00"/>
    <x v="0"/>
    <n v="55"/>
    <n v="7.5"/>
  </r>
  <r>
    <n v="263048074"/>
    <s v="MAERSK MAKUTU"/>
    <s v="Mumbai"/>
    <x v="1"/>
    <d v="2026-02-19T07:41:00"/>
    <d v="2026-02-19T08:00:00"/>
    <s v="MAERSK"/>
    <s v="APM"/>
    <s v="BSIU3053737"/>
    <s v="40HC"/>
    <x v="1"/>
    <x v="8"/>
    <d v="2026-02-19T23:00:00"/>
    <d v="2026-02-20T16:00:00"/>
    <m/>
    <x v="0"/>
    <m/>
    <x v="0"/>
    <x v="876"/>
    <d v="2026-02-20T16:30:00"/>
    <m/>
    <m/>
    <x v="5"/>
    <x v="1"/>
    <x v="3"/>
    <x v="0"/>
    <d v="2026-02-20T15:40:00"/>
    <x v="0"/>
    <n v="0"/>
    <x v="0"/>
    <d v="2026-02-19T23:00:00"/>
    <n v="31.983333333337214"/>
    <d v="1899-12-30T15:19:00"/>
    <n v="15.316666666651145"/>
    <s v="SI"/>
    <s v="YES"/>
    <x v="1"/>
    <d v="1899-12-30T17:00:00"/>
    <n v="16.999999999883585"/>
    <d v="1899-12-30T16:40:00"/>
    <x v="2"/>
    <s v="SI"/>
    <d v="1899-12-31T08:19:00"/>
    <n v="32.316666666534729"/>
    <d v="1899-12-30T00:00:00"/>
    <n v="0"/>
    <x v="0"/>
    <x v="0"/>
    <d v="1899-12-31T07:59:00"/>
    <n v="31.983333333337214"/>
    <d v="1899-12-30T00:00:00"/>
    <n v="0"/>
    <x v="1"/>
    <n v="0"/>
    <d v="1899-12-30T00:00:00"/>
    <x v="0"/>
    <n v="55"/>
    <n v="7.5"/>
  </r>
  <r>
    <n v="263048074"/>
    <s v="MAERSK MAKUTU"/>
    <s v="Mumbai"/>
    <x v="1"/>
    <d v="2026-02-19T07:41:00"/>
    <d v="2026-02-19T08:00:00"/>
    <s v="MAERSK"/>
    <s v="APM"/>
    <s v="CAAU9350328"/>
    <s v="40HC"/>
    <x v="1"/>
    <x v="8"/>
    <d v="2026-02-19T23:00:00"/>
    <d v="2026-02-20T16:00:00"/>
    <m/>
    <x v="0"/>
    <m/>
    <x v="0"/>
    <x v="877"/>
    <d v="2026-02-20T16:01:00"/>
    <m/>
    <m/>
    <x v="5"/>
    <x v="1"/>
    <x v="3"/>
    <x v="0"/>
    <d v="2026-02-20T15:50:00"/>
    <x v="0"/>
    <n v="0"/>
    <x v="0"/>
    <d v="2026-02-19T23:00:00"/>
    <n v="32.14999999984866"/>
    <d v="1899-12-30T15:19:00"/>
    <n v="15.316666666651145"/>
    <s v="SI"/>
    <s v="YES"/>
    <x v="1"/>
    <d v="1899-12-30T17:00:00"/>
    <n v="16.999999999883585"/>
    <d v="1899-12-30T16:50:00"/>
    <x v="2"/>
    <s v="SI"/>
    <d v="1899-12-31T08:19:00"/>
    <n v="32.316666666534729"/>
    <d v="1899-12-30T00:00:00"/>
    <n v="0"/>
    <x v="0"/>
    <x v="0"/>
    <d v="1899-12-31T08:09:00"/>
    <n v="32.14999999984866"/>
    <d v="1899-12-30T00:00:00"/>
    <n v="0"/>
    <x v="1"/>
    <n v="0"/>
    <d v="1899-12-30T00:00:00"/>
    <x v="0"/>
    <n v="55"/>
    <n v="7.5"/>
  </r>
  <r>
    <n v="263048074"/>
    <s v="MAERSK MAKUTU"/>
    <s v="Mumbai"/>
    <x v="1"/>
    <d v="2026-02-19T07:41:00"/>
    <d v="2026-02-19T08:00:00"/>
    <s v="MAERSK"/>
    <s v="APM"/>
    <s v="MSKU9983528"/>
    <s v="40HC"/>
    <x v="1"/>
    <x v="8"/>
    <d v="2026-02-19T23:00:00"/>
    <d v="2026-02-20T16:00:00"/>
    <m/>
    <x v="0"/>
    <m/>
    <x v="0"/>
    <x v="878"/>
    <d v="2026-02-20T16:01:00"/>
    <m/>
    <m/>
    <x v="5"/>
    <x v="1"/>
    <x v="3"/>
    <x v="0"/>
    <d v="2026-02-20T15:47:00"/>
    <x v="0"/>
    <n v="0"/>
    <x v="0"/>
    <d v="2026-02-19T23:00:00"/>
    <n v="32.099999999860302"/>
    <d v="1899-12-30T15:19:00"/>
    <n v="15.316666666651145"/>
    <s v="SI"/>
    <s v="YES"/>
    <x v="1"/>
    <d v="1899-12-30T17:00:00"/>
    <n v="16.999999999883585"/>
    <d v="1899-12-30T16:47:00"/>
    <x v="2"/>
    <s v="SI"/>
    <d v="1899-12-31T08:19:00"/>
    <n v="32.316666666534729"/>
    <d v="1899-12-30T00:00:00"/>
    <n v="0"/>
    <x v="0"/>
    <x v="0"/>
    <d v="1899-12-31T08:06:00"/>
    <n v="32.099999999860302"/>
    <d v="1899-12-30T00:00:00"/>
    <n v="0"/>
    <x v="1"/>
    <n v="0"/>
    <d v="1899-12-30T00:00:00"/>
    <x v="0"/>
    <n v="55"/>
    <n v="7.5"/>
  </r>
  <r>
    <n v="263262288"/>
    <s v="CAP SAN SOUNIO"/>
    <s v="Cochin"/>
    <x v="1"/>
    <d v="2026-01-29T14:31:00"/>
    <d v="2026-01-30T02:00:00"/>
    <s v="MAERSK"/>
    <s v="APM"/>
    <s v="MSKU7584175"/>
    <n v="20"/>
    <x v="0"/>
    <x v="0"/>
    <d v="2026-01-31T08:00:00"/>
    <d v="2026-02-02T09:00:00"/>
    <m/>
    <x v="2"/>
    <s v="OTRO (TRAFICO)"/>
    <x v="11"/>
    <x v="879"/>
    <d v="2026-02-02T11:40:00"/>
    <m/>
    <m/>
    <x v="6"/>
    <x v="1"/>
    <x v="0"/>
    <x v="0"/>
    <d v="2026-02-02T11:10:00"/>
    <x v="2"/>
    <n v="0"/>
    <x v="0"/>
    <d v="2026-01-31T08:00:00"/>
    <n v="92.649999999906868"/>
    <d v="1899-12-31T17:29:00"/>
    <n v="41.483333333395422"/>
    <s v="NO"/>
    <s v="YES"/>
    <x v="1"/>
    <d v="1900-01-01T01:00:00"/>
    <n v="48.999999999941792"/>
    <d v="1900-01-01T03:10:00"/>
    <x v="3"/>
    <s v="NO"/>
    <d v="1900-01-02T18:29:00"/>
    <n v="90.483333333337214"/>
    <d v="1899-12-30T02:10:00"/>
    <n v="2.1666666665696539"/>
    <x v="1"/>
    <x v="1"/>
    <d v="1900-01-02T20:39:00"/>
    <n v="92.649999999906868"/>
    <d v="1899-12-30T00:00:00"/>
    <n v="0"/>
    <x v="0"/>
    <n v="0"/>
    <d v="1899-12-30T00:00:00"/>
    <x v="0"/>
    <n v="55"/>
    <n v="7.5"/>
  </r>
  <r>
    <s v="HLCUBO1251252587"/>
    <s v="MAERSK CLEVELAND"/>
    <s v="Jawaharlal Nehru (Nhava Sheva)"/>
    <x v="0"/>
    <d v="2026-01-29T02:11:00"/>
    <d v="2026-01-29T02:00:00"/>
    <s v="HAPAG LLOYD"/>
    <s v="APM"/>
    <s v="GCXU5937291"/>
    <s v="40HC"/>
    <x v="1"/>
    <x v="0"/>
    <d v="2026-01-30T12:00:00"/>
    <d v="2026-02-02T10:00:00"/>
    <m/>
    <x v="0"/>
    <s v="TRANSPORTISTA (LM)"/>
    <x v="0"/>
    <x v="880"/>
    <d v="2026-02-02T11:30:00"/>
    <m/>
    <m/>
    <x v="6"/>
    <x v="1"/>
    <x v="0"/>
    <x v="0"/>
    <d v="2026-02-02T11:00:00"/>
    <x v="2"/>
    <n v="0.18333333323244005"/>
    <x v="0"/>
    <d v="2026-01-30T12:00:00"/>
    <n v="104.81666666659294"/>
    <d v="1899-12-31T09:49:00"/>
    <n v="33.816666666709352"/>
    <s v="SI"/>
    <s v="YES"/>
    <x v="1"/>
    <d v="1900-01-01T22:00:00"/>
    <n v="69.999999999941792"/>
    <d v="1900-01-01T23:00:00"/>
    <x v="3"/>
    <s v="NO"/>
    <d v="1900-01-03T07:49:00"/>
    <n v="103.81666666665114"/>
    <d v="1899-12-30T01:00:00"/>
    <n v="0.99999999994179234"/>
    <x v="1"/>
    <x v="0"/>
    <d v="1900-01-03T08:49:00"/>
    <n v="104.81666666659294"/>
    <d v="1899-12-30T00:00:00"/>
    <n v="0"/>
    <x v="0"/>
    <n v="0"/>
    <d v="1899-12-30T00:00:00"/>
    <x v="0"/>
    <n v="55"/>
    <n v="7.5"/>
  </r>
  <r>
    <s v="HLCUBO1251252587"/>
    <s v="MAERSK CLEVELAND"/>
    <s v="Jawaharlal Nehru (Nhava Sheva)"/>
    <x v="0"/>
    <d v="2026-01-29T02:11:00"/>
    <d v="2026-01-29T02:00:00"/>
    <s v="HAPAG LLOYD"/>
    <s v="APM"/>
    <s v="FANU1732764"/>
    <s v="40HC"/>
    <x v="1"/>
    <x v="0"/>
    <d v="2026-01-30T12:00:00"/>
    <d v="2026-02-02T12:00:00"/>
    <m/>
    <x v="0"/>
    <s v="TRANSPORTISTA (LM)"/>
    <x v="0"/>
    <x v="881"/>
    <d v="2026-02-02T16:30:00"/>
    <m/>
    <m/>
    <x v="6"/>
    <x v="1"/>
    <x v="0"/>
    <x v="0"/>
    <d v="2026-02-02T16:00:00"/>
    <x v="2"/>
    <n v="0.18333333323244005"/>
    <x v="0"/>
    <d v="2026-01-30T12:00:00"/>
    <n v="109.81666666665114"/>
    <d v="1899-12-31T09:49:00"/>
    <n v="33.816666666709352"/>
    <s v="SI"/>
    <s v="YES"/>
    <x v="1"/>
    <d v="1900-01-02T00:00:00"/>
    <n v="72"/>
    <d v="1900-01-02T04:00:00"/>
    <x v="0"/>
    <s v="NO"/>
    <d v="1900-01-03T09:49:00"/>
    <n v="105.81666666670935"/>
    <d v="1899-12-30T04:00:00"/>
    <n v="3.9999999999417923"/>
    <x v="1"/>
    <x v="1"/>
    <d v="1900-01-03T13:49:00"/>
    <n v="109.81666666665114"/>
    <d v="1899-12-30T00:00:00"/>
    <n v="0"/>
    <x v="0"/>
    <n v="0"/>
    <d v="1899-12-30T00:00:00"/>
    <x v="0"/>
    <n v="55"/>
    <n v="7.5"/>
  </r>
  <r>
    <s v="HLCUBO1251252587"/>
    <s v="MAERSK CLEVELAND"/>
    <s v="Jawaharlal Nehru (Nhava Sheva)"/>
    <x v="0"/>
    <d v="2026-01-29T02:11:00"/>
    <d v="2026-01-29T02:00:00"/>
    <s v="HAPAG LLOYD"/>
    <s v="APM"/>
    <s v="BMOU6976223"/>
    <s v="40HC"/>
    <x v="1"/>
    <x v="0"/>
    <d v="2026-01-30T12:00:00"/>
    <d v="2026-02-02T14:00:00"/>
    <m/>
    <x v="0"/>
    <s v="TRANSPORTISTA (LM)"/>
    <x v="0"/>
    <x v="882"/>
    <d v="2026-02-02T20:30:00"/>
    <m/>
    <m/>
    <x v="6"/>
    <x v="1"/>
    <x v="0"/>
    <x v="0"/>
    <d v="2026-02-02T20:00:00"/>
    <x v="2"/>
    <n v="0.18333333323244005"/>
    <x v="0"/>
    <d v="2026-01-30T12:00:00"/>
    <n v="113.81666666659294"/>
    <d v="1899-12-31T09:49:00"/>
    <n v="33.816666666709352"/>
    <s v="SI"/>
    <s v="YES"/>
    <x v="1"/>
    <d v="1900-01-02T02:00:00"/>
    <n v="74.000000000058208"/>
    <d v="1900-01-02T08:00:00"/>
    <x v="0"/>
    <s v="NO"/>
    <d v="1900-01-03T11:49:00"/>
    <n v="107.81666666676756"/>
    <d v="1899-12-30T06:00:00"/>
    <n v="5.999999999825377"/>
    <x v="1"/>
    <x v="1"/>
    <d v="1900-01-03T17:49:00"/>
    <n v="113.81666666659294"/>
    <d v="1899-12-30T00:00:00"/>
    <n v="0"/>
    <x v="0"/>
    <n v="0"/>
    <d v="1899-12-30T00:00:00"/>
    <x v="0"/>
    <n v="55"/>
    <n v="7.5"/>
  </r>
  <r>
    <s v="SDBMERSIN"/>
    <s v="PAOLO"/>
    <s v="Mersin"/>
    <x v="0"/>
    <d v="2026-01-29T10:15:00"/>
    <d v="2026-01-29T08:00:00"/>
    <s v="CMA"/>
    <s v="APM"/>
    <s v="ECMU7599006"/>
    <s v="40HC"/>
    <x v="1"/>
    <x v="0"/>
    <d v="2026-01-31T08:00:00"/>
    <d v="2026-02-02T14:00:00"/>
    <m/>
    <x v="1"/>
    <s v="TRANSPORTISTA (LM)"/>
    <x v="11"/>
    <x v="883"/>
    <d v="2026-02-03T06:10:00"/>
    <m/>
    <m/>
    <x v="6"/>
    <x v="1"/>
    <x v="0"/>
    <x v="0"/>
    <d v="2026-02-03T05:40:00"/>
    <x v="6"/>
    <n v="2.25"/>
    <x v="1"/>
    <d v="2026-01-31T08:00:00"/>
    <n v="115.41666666656965"/>
    <d v="1899-12-31T21:45:00"/>
    <n v="45.75"/>
    <s v="NO"/>
    <s v="YES"/>
    <x v="1"/>
    <d v="1900-01-01T06:00:00"/>
    <n v="54"/>
    <d v="1900-01-01T21:40:00"/>
    <x v="3"/>
    <s v="NO"/>
    <d v="1900-01-03T03:45:00"/>
    <n v="99.75"/>
    <d v="1899-12-30T15:40:00"/>
    <n v="15.666666666569654"/>
    <x v="1"/>
    <x v="1"/>
    <d v="1900-01-03T19:25:00"/>
    <n v="115.41666666656965"/>
    <d v="1899-12-30T00:00:00"/>
    <n v="0"/>
    <x v="0"/>
    <n v="0"/>
    <d v="1899-12-30T00:00:00"/>
    <x v="0"/>
    <n v="55"/>
    <n v="7.5"/>
  </r>
  <r>
    <n v="263509531"/>
    <s v="EBBA MAERSK"/>
    <s v="Ho Chi Minh City"/>
    <x v="1"/>
    <d v="2026-02-01T01:13:00"/>
    <d v="2026-02-01T02:00:00"/>
    <s v="MAERSK"/>
    <s v="APM"/>
    <s v="MAEU9179384"/>
    <s v="45HC"/>
    <x v="1"/>
    <x v="0"/>
    <d v="2026-02-02T12:00:00"/>
    <d v="2026-02-02T14:00:00"/>
    <m/>
    <x v="0"/>
    <s v="TRANSPORTISTA (LM)"/>
    <x v="0"/>
    <x v="884"/>
    <d v="2026-02-02T15:10:00"/>
    <m/>
    <m/>
    <x v="6"/>
    <x v="1"/>
    <x v="0"/>
    <x v="0"/>
    <d v="2026-02-02T14:40:00"/>
    <x v="2"/>
    <n v="0"/>
    <x v="0"/>
    <d v="2026-02-02T12:00:00"/>
    <n v="37.450000000011642"/>
    <d v="1899-12-31T10:47:00"/>
    <n v="34.78333333338378"/>
    <s v="SI"/>
    <s v="YES"/>
    <x v="1"/>
    <d v="1899-12-30T02:00:00"/>
    <n v="2.0000000000582077"/>
    <d v="1899-12-30T02:40:00"/>
    <x v="2"/>
    <s v="SI"/>
    <d v="1899-12-31T12:47:00"/>
    <n v="36.783333333441988"/>
    <d v="1899-12-30T00:40:00"/>
    <n v="0.6666666665696539"/>
    <x v="1"/>
    <x v="0"/>
    <d v="1899-12-31T13:27:00"/>
    <n v="37.450000000011642"/>
    <d v="1899-12-30T00:00:00"/>
    <n v="0"/>
    <x v="1"/>
    <n v="0"/>
    <d v="1899-12-30T00:00:00"/>
    <x v="0"/>
    <n v="55"/>
    <n v="7.5"/>
  </r>
  <r>
    <s v="HLCUSZX2512AUGS1"/>
    <s v="BANGKOK MAERSK"/>
    <s v="Yantian"/>
    <x v="0"/>
    <d v="2026-01-26T07:46:00"/>
    <d v="2026-01-26T08:00:00"/>
    <s v="HAPAG LLOYD"/>
    <s v="APM"/>
    <s v="HLXU8009834"/>
    <s v="40HC"/>
    <x v="1"/>
    <x v="0"/>
    <d v="2026-01-28T08:00:00"/>
    <d v="2026-02-03T06:00:00"/>
    <m/>
    <x v="2"/>
    <s v="OTRO(Retraso en la Terminal)"/>
    <x v="0"/>
    <x v="885"/>
    <d v="2026-02-03T08:40:00"/>
    <m/>
    <m/>
    <x v="6"/>
    <x v="1"/>
    <x v="0"/>
    <x v="0"/>
    <d v="2026-02-03T08:10:00"/>
    <x v="6"/>
    <n v="0"/>
    <x v="0"/>
    <d v="2026-01-28T08:00:00"/>
    <n v="192.39999999990687"/>
    <d v="1900-01-01T00:14:00"/>
    <n v="48.233333333395422"/>
    <s v="NO"/>
    <s v="NO"/>
    <x v="1"/>
    <d v="1900-01-04T22:00:00"/>
    <n v="141.99999999994179"/>
    <d v="1900-01-05T00:10:00"/>
    <x v="0"/>
    <s v="NO"/>
    <d v="1900-01-06T22:14:00"/>
    <n v="190.23333333333721"/>
    <d v="1899-12-30T02:10:00"/>
    <n v="2.1666666665696539"/>
    <x v="1"/>
    <x v="1"/>
    <d v="1900-01-07T00:24:00"/>
    <n v="192.39999999990687"/>
    <d v="1899-12-30T00:00:00"/>
    <n v="0"/>
    <x v="0"/>
    <n v="0"/>
    <d v="1899-12-30T00:00:00"/>
    <x v="0"/>
    <n v="55"/>
    <n v="7.5"/>
  </r>
  <r>
    <s v="HLCUBO1251252587"/>
    <s v="MAERSK CLEVELAND"/>
    <s v="Jawaharlal Nehru (Nhava Sheva)"/>
    <x v="0"/>
    <d v="2026-01-29T02:11:00"/>
    <d v="2026-01-29T02:00:00"/>
    <s v="HAPAG LLOYD"/>
    <s v="APM"/>
    <s v="CAAU8208670"/>
    <s v="40HC"/>
    <x v="1"/>
    <x v="0"/>
    <d v="2026-01-30T12:00:00"/>
    <d v="2026-02-03T06:00:00"/>
    <m/>
    <x v="0"/>
    <m/>
    <x v="0"/>
    <x v="883"/>
    <d v="2026-02-03T06:10:00"/>
    <m/>
    <m/>
    <x v="6"/>
    <x v="1"/>
    <x v="0"/>
    <x v="0"/>
    <d v="2026-02-03T05:40:00"/>
    <x v="6"/>
    <n v="0.18333333323244005"/>
    <x v="0"/>
    <d v="2026-01-30T12:00:00"/>
    <n v="123.48333333333721"/>
    <d v="1899-12-31T09:49:00"/>
    <n v="33.816666666709352"/>
    <s v="SI"/>
    <s v="YES"/>
    <x v="1"/>
    <d v="1900-01-02T18:00:00"/>
    <n v="90"/>
    <d v="1900-01-02T17:40:00"/>
    <x v="0"/>
    <s v="NO"/>
    <d v="1900-01-04T03:49:00"/>
    <n v="123.81666666670935"/>
    <d v="1899-12-30T00:00:00"/>
    <n v="0"/>
    <x v="0"/>
    <x v="0"/>
    <d v="1900-01-04T03:29:00"/>
    <n v="123.48333333333721"/>
    <d v="1899-12-30T00:00:00"/>
    <n v="0"/>
    <x v="0"/>
    <n v="0"/>
    <d v="1899-12-30T00:00:00"/>
    <x v="0"/>
    <n v="55"/>
    <n v="7.5"/>
  </r>
  <r>
    <s v="HLCUBO1251252587"/>
    <s v="MAERSK CLEVELAND"/>
    <s v="Jawaharlal Nehru (Nhava Sheva)"/>
    <x v="0"/>
    <d v="2026-01-29T02:11:00"/>
    <d v="2026-01-29T02:00:00"/>
    <s v="HAPAG LLOYD"/>
    <s v="APM"/>
    <s v="HAMU1423233"/>
    <s v="40HC"/>
    <x v="1"/>
    <x v="0"/>
    <d v="2026-01-30T12:00:00"/>
    <d v="2026-02-03T10:00:00"/>
    <m/>
    <x v="0"/>
    <s v="TRANSPORTISTA (LM)"/>
    <x v="0"/>
    <x v="886"/>
    <d v="2026-02-03T13:15:00"/>
    <m/>
    <m/>
    <x v="6"/>
    <x v="1"/>
    <x v="0"/>
    <x v="0"/>
    <d v="2026-02-03T12:45:00"/>
    <x v="6"/>
    <n v="0.18333333323244005"/>
    <x v="0"/>
    <d v="2026-01-30T12:00:00"/>
    <n v="130.56666666670935"/>
    <d v="1899-12-31T09:49:00"/>
    <n v="33.816666666709352"/>
    <s v="SI"/>
    <s v="YES"/>
    <x v="1"/>
    <d v="1900-01-02T22:00:00"/>
    <n v="93.999999999941792"/>
    <d v="1900-01-03T00:45:00"/>
    <x v="0"/>
    <s v="NO"/>
    <d v="1900-01-04T07:49:00"/>
    <n v="127.81666666665114"/>
    <d v="1899-12-30T02:45:00"/>
    <n v="2.7500000000582077"/>
    <x v="1"/>
    <x v="1"/>
    <d v="1900-01-04T10:34:00"/>
    <n v="130.56666666670935"/>
    <d v="1899-12-30T00:00:00"/>
    <n v="0"/>
    <x v="0"/>
    <n v="0"/>
    <d v="1899-12-30T00:00:00"/>
    <x v="0"/>
    <n v="55"/>
    <n v="7.5"/>
  </r>
  <r>
    <n v="262492592"/>
    <s v="BANGKOK MAERSK"/>
    <s v="Ningbo"/>
    <x v="0"/>
    <d v="2026-01-26T07:46:00"/>
    <d v="2026-01-26T08:00:00"/>
    <s v="MAERSK"/>
    <s v="APM"/>
    <s v="SUDU8666203"/>
    <s v="40HC"/>
    <x v="1"/>
    <x v="0"/>
    <d v="2026-01-28T08:00:00"/>
    <d v="2026-02-03T12:00:00"/>
    <m/>
    <x v="2"/>
    <s v="TRANSPORTISTA (LM)"/>
    <x v="11"/>
    <x v="887"/>
    <d v="2026-02-03T17:00:00"/>
    <m/>
    <m/>
    <x v="6"/>
    <x v="1"/>
    <x v="0"/>
    <x v="0"/>
    <d v="2026-02-03T16:30:00"/>
    <x v="6"/>
    <n v="0"/>
    <x v="0"/>
    <d v="2026-01-28T08:00:00"/>
    <n v="200.73333333333721"/>
    <d v="1900-01-01T00:14:00"/>
    <n v="48.233333333395422"/>
    <s v="NO"/>
    <s v="NO"/>
    <x v="1"/>
    <d v="1900-01-05T04:00:00"/>
    <n v="147.99999999994179"/>
    <d v="1900-01-05T08:30:00"/>
    <x v="0"/>
    <s v="NO"/>
    <d v="1900-01-07T04:14:00"/>
    <n v="196.23333333333721"/>
    <d v="1899-12-30T04:30:00"/>
    <n v="4.5"/>
    <x v="1"/>
    <x v="1"/>
    <d v="1900-01-07T08:44:00"/>
    <n v="200.73333333333721"/>
    <d v="1899-12-30T00:00:00"/>
    <n v="0"/>
    <x v="0"/>
    <n v="0"/>
    <d v="1899-12-30T00:00:00"/>
    <x v="0"/>
    <n v="55"/>
    <n v="7.5"/>
  </r>
  <r>
    <s v="HLCUBO1251294924"/>
    <s v="MAERSK CLEVELAND"/>
    <s v="Mundra"/>
    <x v="0"/>
    <d v="2026-01-29T02:11:00"/>
    <d v="2026-01-29T02:00:00"/>
    <s v="HAPAG LLOYD"/>
    <s v="APM"/>
    <s v="HAMU1450645"/>
    <s v="40HC"/>
    <x v="1"/>
    <x v="0"/>
    <d v="2026-01-30T12:00:00"/>
    <d v="2026-02-03T12:00:00"/>
    <m/>
    <x v="0"/>
    <s v="TRANSPORTISTA (LM)"/>
    <x v="0"/>
    <x v="888"/>
    <d v="2026-02-03T14:10:00"/>
    <m/>
    <m/>
    <x v="6"/>
    <x v="1"/>
    <x v="0"/>
    <x v="0"/>
    <d v="2026-02-03T13:40:00"/>
    <x v="6"/>
    <n v="0.18333333323244005"/>
    <x v="0"/>
    <d v="2026-01-30T12:00:00"/>
    <n v="131.48333333339542"/>
    <d v="1899-12-31T09:49:00"/>
    <n v="33.816666666709352"/>
    <s v="SI"/>
    <s v="YES"/>
    <x v="1"/>
    <d v="1900-01-03T00:00:00"/>
    <n v="96"/>
    <d v="1900-01-03T01:40:00"/>
    <x v="0"/>
    <s v="NO"/>
    <d v="1900-01-04T09:49:00"/>
    <n v="129.81666666670935"/>
    <d v="1899-12-30T01:40:00"/>
    <n v="1.6666666666860692"/>
    <x v="1"/>
    <x v="1"/>
    <d v="1900-01-04T11:29:00"/>
    <n v="131.48333333339542"/>
    <d v="1899-12-30T00:00:00"/>
    <n v="0"/>
    <x v="0"/>
    <n v="0"/>
    <d v="1899-12-30T00:00:00"/>
    <x v="0"/>
    <n v="55"/>
    <n v="7.5"/>
  </r>
  <r>
    <s v="HLCUSZX2512AUGS1"/>
    <s v="BANGKOK MAERSK"/>
    <s v="Yantian"/>
    <x v="0"/>
    <d v="2026-01-26T07:46:00"/>
    <d v="2026-01-26T08:00:00"/>
    <s v="HAPAG LLOYD"/>
    <s v="APM"/>
    <s v="HLBU3131462"/>
    <s v="40HC"/>
    <x v="1"/>
    <x v="0"/>
    <d v="2026-01-28T08:00:00"/>
    <d v="2026-02-03T14:00:00"/>
    <m/>
    <x v="2"/>
    <s v="TRANSPORTISTA (LM)"/>
    <x v="0"/>
    <x v="889"/>
    <d v="2026-02-03T16:05:00"/>
    <m/>
    <m/>
    <x v="6"/>
    <x v="1"/>
    <x v="0"/>
    <x v="0"/>
    <d v="2026-02-03T15:35:00"/>
    <x v="6"/>
    <n v="0"/>
    <x v="0"/>
    <d v="2026-01-28T08:00:00"/>
    <n v="199.81666666665114"/>
    <d v="1900-01-01T00:14:00"/>
    <n v="48.233333333395422"/>
    <s v="NO"/>
    <s v="NO"/>
    <x v="1"/>
    <d v="1900-01-05T06:00:00"/>
    <n v="150"/>
    <d v="1900-01-05T07:35:00"/>
    <x v="0"/>
    <s v="NO"/>
    <d v="1900-01-07T06:14:00"/>
    <n v="198.23333333339542"/>
    <d v="1899-12-30T01:35:00"/>
    <n v="1.5833333332557231"/>
    <x v="1"/>
    <x v="1"/>
    <d v="1900-01-07T07:49:00"/>
    <n v="199.81666666665114"/>
    <d v="1899-12-30T00:00:00"/>
    <n v="0"/>
    <x v="0"/>
    <n v="0"/>
    <d v="1899-12-30T00:00:00"/>
    <x v="0"/>
    <n v="55"/>
    <n v="7.5"/>
  </r>
  <r>
    <s v="HLCUBO1251252587"/>
    <s v="MAERSK CLEVELAND"/>
    <s v="Jawaharlal Nehru (Nhava Sheva)"/>
    <x v="0"/>
    <d v="2026-01-29T02:11:00"/>
    <d v="2026-01-29T02:00:00"/>
    <s v="HAPAG LLOYD"/>
    <s v="APM"/>
    <s v="FANU3521502"/>
    <s v="40HC"/>
    <x v="1"/>
    <x v="0"/>
    <d v="2026-01-30T12:00:00"/>
    <d v="2026-02-03T14:00:00"/>
    <m/>
    <x v="0"/>
    <s v="TRANSPORTISTA (LM)"/>
    <x v="0"/>
    <x v="890"/>
    <d v="2026-02-03T16:38:00"/>
    <m/>
    <m/>
    <x v="6"/>
    <x v="1"/>
    <x v="0"/>
    <x v="0"/>
    <d v="2026-02-03T16:08:00"/>
    <x v="6"/>
    <n v="0.18333333323244005"/>
    <x v="0"/>
    <d v="2026-01-30T12:00:00"/>
    <n v="133.95000000006985"/>
    <d v="1899-12-31T09:49:00"/>
    <n v="33.816666666709352"/>
    <s v="SI"/>
    <s v="YES"/>
    <x v="1"/>
    <d v="1900-01-03T02:00:00"/>
    <n v="98.000000000058208"/>
    <d v="1900-01-03T04:08:00"/>
    <x v="0"/>
    <s v="NO"/>
    <d v="1900-01-04T11:49:00"/>
    <n v="131.81666666676756"/>
    <d v="1899-12-30T02:08:00"/>
    <n v="2.1333333333022892"/>
    <x v="1"/>
    <x v="1"/>
    <d v="1900-01-04T13:57:00"/>
    <n v="133.95000000006985"/>
    <d v="1899-12-30T00:00:00"/>
    <n v="0"/>
    <x v="0"/>
    <n v="0"/>
    <d v="1899-12-30T00:00:00"/>
    <x v="0"/>
    <n v="55"/>
    <n v="7.5"/>
  </r>
  <r>
    <s v="HLCUBO12512AZJF6"/>
    <s v="MAERSK CLEVELAND"/>
    <s v="Jawaharlal Nehru (Nhava Sheva)"/>
    <x v="0"/>
    <d v="2026-01-29T02:11:00"/>
    <d v="2026-01-29T02:00:00"/>
    <s v="HAPAG LLOYD"/>
    <s v="APM"/>
    <s v="HLBU1145127"/>
    <n v="40"/>
    <x v="1"/>
    <x v="0"/>
    <d v="2026-01-30T12:00:00"/>
    <d v="2026-02-03T16:00:00"/>
    <m/>
    <x v="0"/>
    <s v="TRANSPORTISTA (LM)"/>
    <x v="0"/>
    <x v="891"/>
    <d v="2026-02-03T20:50:00"/>
    <m/>
    <m/>
    <x v="6"/>
    <x v="1"/>
    <x v="0"/>
    <x v="0"/>
    <d v="2026-02-03T20:20:00"/>
    <x v="6"/>
    <n v="0.18333333323244005"/>
    <x v="0"/>
    <d v="2026-01-30T12:00:00"/>
    <n v="138.14999999996508"/>
    <d v="1899-12-31T09:49:00"/>
    <n v="33.816666666709352"/>
    <s v="SI"/>
    <s v="YES"/>
    <x v="1"/>
    <d v="1900-01-03T04:00:00"/>
    <n v="99.999999999941792"/>
    <d v="1900-01-03T08:20:00"/>
    <x v="0"/>
    <s v="NO"/>
    <d v="1900-01-04T13:49:00"/>
    <n v="133.81666666665114"/>
    <d v="1899-12-30T04:20:00"/>
    <n v="4.3333333333139308"/>
    <x v="1"/>
    <x v="1"/>
    <d v="1900-01-04T18:09:00"/>
    <n v="138.14999999996508"/>
    <d v="1899-12-30T00:00:00"/>
    <n v="0"/>
    <x v="0"/>
    <n v="0"/>
    <d v="1899-12-30T00:00:00"/>
    <x v="0"/>
    <n v="55"/>
    <n v="7.5"/>
  </r>
  <r>
    <n v="262492592"/>
    <s v="BANGKOK MAERSK"/>
    <s v="Ningbo"/>
    <x v="0"/>
    <d v="2026-01-26T07:46:00"/>
    <d v="2026-01-26T08:00:00"/>
    <s v="MAERSK"/>
    <s v="APM"/>
    <s v="TCLU4941986"/>
    <s v="40HC"/>
    <x v="1"/>
    <x v="0"/>
    <d v="2026-01-28T08:00:00"/>
    <d v="2026-02-03T18:00:00"/>
    <m/>
    <x v="2"/>
    <s v="OTRO(Retraso en la entrega anterior)"/>
    <x v="11"/>
    <x v="892"/>
    <d v="2026-02-03T20:05:00"/>
    <m/>
    <m/>
    <x v="6"/>
    <x v="1"/>
    <x v="0"/>
    <x v="0"/>
    <d v="2026-02-03T19:35:00"/>
    <x v="6"/>
    <n v="0"/>
    <x v="0"/>
    <d v="2026-01-28T08:00:00"/>
    <n v="203.81666666659294"/>
    <d v="1900-01-01T00:14:00"/>
    <n v="48.233333333395422"/>
    <s v="NO"/>
    <s v="NO"/>
    <x v="1"/>
    <d v="1900-01-05T10:00:00"/>
    <n v="153.99999999994179"/>
    <d v="1900-01-05T11:35:00"/>
    <x v="0"/>
    <s v="NO"/>
    <d v="1900-01-07T10:14:00"/>
    <n v="202.23333333333721"/>
    <d v="1899-12-30T01:35:00"/>
    <n v="1.5833333332557231"/>
    <x v="1"/>
    <x v="1"/>
    <d v="1900-01-07T11:49:00"/>
    <n v="203.81666666659294"/>
    <d v="1899-12-30T00:00:00"/>
    <n v="0"/>
    <x v="0"/>
    <n v="0"/>
    <d v="1899-12-30T00:00:00"/>
    <x v="0"/>
    <n v="55"/>
    <n v="7.5"/>
  </r>
  <r>
    <s v="HLCUBO12512APEA3"/>
    <s v="MAERSK CLEVELAND"/>
    <s v="Mundra"/>
    <x v="0"/>
    <d v="2026-01-29T02:11:00"/>
    <d v="2026-01-29T02:00:00"/>
    <s v="HAPAG LLOYD"/>
    <s v="APM"/>
    <s v="HLBU1041903"/>
    <n v="20"/>
    <x v="1"/>
    <x v="0"/>
    <d v="2026-01-30T12:00:00"/>
    <d v="2026-02-04T06:00:00"/>
    <m/>
    <x v="0"/>
    <s v="TRANSPORTISTA (LM)"/>
    <x v="0"/>
    <x v="893"/>
    <d v="2026-02-04T16:30:00"/>
    <m/>
    <m/>
    <x v="6"/>
    <x v="1"/>
    <x v="0"/>
    <x v="0"/>
    <d v="2026-02-04T16:00:00"/>
    <x v="4"/>
    <n v="0.18333333323244005"/>
    <x v="0"/>
    <d v="2026-01-30T12:00:00"/>
    <n v="157.81666666665114"/>
    <d v="1899-12-31T09:49:00"/>
    <n v="33.816666666709352"/>
    <s v="SI"/>
    <s v="YES"/>
    <x v="1"/>
    <d v="1900-01-03T18:00:00"/>
    <n v="114"/>
    <d v="1900-01-04T04:00:00"/>
    <x v="0"/>
    <s v="NO"/>
    <d v="1900-01-05T03:49:00"/>
    <n v="147.81666666670935"/>
    <d v="1899-12-30T10:00:00"/>
    <n v="9.9999999999417923"/>
    <x v="1"/>
    <x v="1"/>
    <d v="1900-01-05T13:49:00"/>
    <n v="157.81666666665114"/>
    <d v="1899-12-30T00:00:00"/>
    <n v="0"/>
    <x v="0"/>
    <n v="0"/>
    <d v="1899-12-30T00:00:00"/>
    <x v="0"/>
    <n v="55"/>
    <n v="7.5"/>
  </r>
  <r>
    <s v="HLCUBO1251294924"/>
    <s v="MAERSK CLEVELAND"/>
    <s v="Mundra"/>
    <x v="0"/>
    <d v="2026-01-29T02:11:00"/>
    <d v="2026-01-29T02:00:00"/>
    <s v="HAPAG LLOYD"/>
    <s v="APM"/>
    <s v="FANU3113033"/>
    <s v="40HC"/>
    <x v="1"/>
    <x v="0"/>
    <d v="2026-01-30T12:00:00"/>
    <d v="2026-02-04T12:00:00"/>
    <m/>
    <x v="0"/>
    <s v="TRANSPORTISTA (LM)"/>
    <x v="0"/>
    <x v="894"/>
    <d v="2026-02-04T15:40:00"/>
    <m/>
    <m/>
    <x v="6"/>
    <x v="1"/>
    <x v="0"/>
    <x v="0"/>
    <d v="2026-02-04T15:10:00"/>
    <x v="4"/>
    <n v="0.18333333323244005"/>
    <x v="0"/>
    <d v="2026-01-30T12:00:00"/>
    <n v="156.98333333339542"/>
    <d v="1899-12-31T09:49:00"/>
    <n v="33.816666666709352"/>
    <s v="SI"/>
    <s v="YES"/>
    <x v="1"/>
    <d v="1900-01-04T00:00:00"/>
    <n v="120"/>
    <d v="1900-01-04T03:10:00"/>
    <x v="0"/>
    <s v="NO"/>
    <d v="1900-01-05T09:49:00"/>
    <n v="153.81666666670935"/>
    <d v="1899-12-30T03:10:00"/>
    <n v="3.1666666666860692"/>
    <x v="1"/>
    <x v="1"/>
    <d v="1900-01-05T12:59:00"/>
    <n v="156.98333333339542"/>
    <d v="1899-12-30T00:00:00"/>
    <n v="0"/>
    <x v="0"/>
    <n v="0"/>
    <d v="1899-12-30T00:00:00"/>
    <x v="0"/>
    <n v="55"/>
    <n v="7.5"/>
  </r>
  <r>
    <n v="263633980"/>
    <s v="MAERSK CLEVELAND"/>
    <s v="Jawaharlal Nehru (Nhava Sheva)"/>
    <x v="0"/>
    <d v="2026-01-29T02:11:00"/>
    <d v="2026-01-29T02:00:00"/>
    <s v="MAERSK"/>
    <s v="APM"/>
    <s v="MRSU5562840"/>
    <s v="40HC"/>
    <x v="0"/>
    <x v="0"/>
    <d v="2026-02-02T10:00:00"/>
    <d v="2026-02-04T12:00:00"/>
    <m/>
    <x v="0"/>
    <s v="OTRO(Retraso en la entrega anterior)"/>
    <x v="0"/>
    <x v="895"/>
    <d v="2026-02-04T20:35:00"/>
    <m/>
    <m/>
    <x v="6"/>
    <x v="1"/>
    <x v="0"/>
    <x v="0"/>
    <d v="2026-02-04T20:05:00"/>
    <x v="4"/>
    <n v="0.18333333323244005"/>
    <x v="0"/>
    <d v="2026-02-02T10:00:00"/>
    <n v="161.90000000002328"/>
    <d v="1900-01-03T07:49:00"/>
    <n v="103.81666666665114"/>
    <s v="NO"/>
    <s v="NO"/>
    <x v="0"/>
    <d v="1900-01-01T02:00:00"/>
    <n v="50.000000000058208"/>
    <d v="1900-01-01T10:05:00"/>
    <x v="3"/>
    <s v="NO"/>
    <d v="1900-01-05T09:49:00"/>
    <n v="153.81666666670935"/>
    <d v="1899-12-30T08:05:00"/>
    <n v="8.0833333333139308"/>
    <x v="1"/>
    <x v="1"/>
    <d v="1900-01-05T17:54:00"/>
    <n v="161.90000000002328"/>
    <d v="1899-12-30T00:00:00"/>
    <n v="0"/>
    <x v="0"/>
    <n v="0"/>
    <d v="1899-12-30T00:00:00"/>
    <x v="0"/>
    <n v="55"/>
    <n v="7.5"/>
  </r>
  <r>
    <s v="HLCUBO1251252587"/>
    <s v="MAERSK CLEVELAND"/>
    <s v="Jawaharlal Nehru (Nhava Sheva)"/>
    <x v="0"/>
    <d v="2026-01-29T02:11:00"/>
    <d v="2026-01-29T02:00:00"/>
    <s v="HAPAG LLOYD"/>
    <s v="APM"/>
    <s v="FSCU7156993"/>
    <s v="40HC"/>
    <x v="1"/>
    <x v="0"/>
    <d v="2026-01-30T12:00:00"/>
    <d v="2026-02-04T16:00:00"/>
    <m/>
    <x v="0"/>
    <s v="TRANSPORTISTA (LM)"/>
    <x v="0"/>
    <x v="896"/>
    <d v="2026-02-04T17:45:00"/>
    <m/>
    <m/>
    <x v="6"/>
    <x v="1"/>
    <x v="0"/>
    <x v="0"/>
    <d v="2026-02-04T17:15:00"/>
    <x v="4"/>
    <n v="0.18333333323244005"/>
    <x v="0"/>
    <d v="2026-01-30T12:00:00"/>
    <n v="159.06666666670935"/>
    <d v="1899-12-31T09:49:00"/>
    <n v="33.816666666709352"/>
    <s v="SI"/>
    <s v="YES"/>
    <x v="1"/>
    <d v="1900-01-04T04:00:00"/>
    <n v="123.99999999994179"/>
    <d v="1900-01-04T05:15:00"/>
    <x v="0"/>
    <s v="NO"/>
    <d v="1900-01-05T13:49:00"/>
    <n v="157.81666666665114"/>
    <d v="1899-12-30T01:15:00"/>
    <n v="1.2500000000582077"/>
    <x v="1"/>
    <x v="1"/>
    <d v="1900-01-05T15:04:00"/>
    <n v="159.06666666670935"/>
    <d v="1899-12-30T00:00:00"/>
    <n v="0"/>
    <x v="0"/>
    <n v="0"/>
    <d v="1899-12-30T00:00:00"/>
    <x v="0"/>
    <n v="55"/>
    <n v="7.5"/>
  </r>
  <r>
    <n v="261610323"/>
    <s v="EBBA MAERSK"/>
    <s v="Shanghai"/>
    <x v="1"/>
    <d v="2026-02-01T01:13:00"/>
    <d v="2026-02-01T02:00:00"/>
    <s v="MAERSK"/>
    <s v="APM"/>
    <s v="MSKU4666454"/>
    <s v="45HC"/>
    <x v="1"/>
    <x v="0"/>
    <d v="2026-02-03T16:00:00"/>
    <d v="2026-02-04T16:00:00"/>
    <m/>
    <x v="2"/>
    <s v="TRANSPORTISTA (LM)"/>
    <x v="20"/>
    <x v="897"/>
    <d v="2026-02-04T17:15:00"/>
    <m/>
    <m/>
    <x v="6"/>
    <x v="1"/>
    <x v="0"/>
    <x v="0"/>
    <d v="2026-02-04T16:45:00"/>
    <x v="4"/>
    <n v="0"/>
    <x v="0"/>
    <d v="2026-02-03T16:00:00"/>
    <n v="87.533333333325572"/>
    <d v="1900-01-01T14:47:00"/>
    <n v="62.783333333325572"/>
    <s v="NO"/>
    <s v="NO"/>
    <x v="1"/>
    <d v="1899-12-31T00:00:00"/>
    <n v="24"/>
    <d v="1899-12-31T00:45:00"/>
    <x v="1"/>
    <s v="SI"/>
    <d v="1900-01-02T14:47:00"/>
    <n v="86.783333333325572"/>
    <d v="1899-12-30T00:45:00"/>
    <n v="0.75"/>
    <x v="1"/>
    <x v="0"/>
    <d v="1900-01-02T15:32:00"/>
    <n v="87.533333333325572"/>
    <d v="1899-12-30T00:00:00"/>
    <n v="0"/>
    <x v="0"/>
    <n v="0"/>
    <d v="1899-12-30T00:00:00"/>
    <x v="0"/>
    <n v="55"/>
    <n v="7.5"/>
  </r>
  <r>
    <n v="262082261"/>
    <s v="BANGKOK MAERSK"/>
    <s v="Qingdao"/>
    <x v="0"/>
    <d v="2026-01-26T07:46:00"/>
    <d v="2026-01-26T08:00:00"/>
    <s v="MAERSK"/>
    <s v="APM"/>
    <s v="TCIU9543717"/>
    <s v="40HC"/>
    <x v="0"/>
    <x v="0"/>
    <d v="2026-01-30T10:00:00"/>
    <d v="2026-02-05T10:00:00"/>
    <m/>
    <x v="2"/>
    <s v="TRANSPORTISTA (LM)"/>
    <x v="20"/>
    <x v="898"/>
    <d v="2026-02-06T15:05:00"/>
    <m/>
    <m/>
    <x v="6"/>
    <x v="1"/>
    <x v="0"/>
    <x v="0"/>
    <d v="2026-02-06T14:35:00"/>
    <x v="0"/>
    <n v="0"/>
    <x v="0"/>
    <d v="2026-01-30T10:00:00"/>
    <n v="270.81666666653473"/>
    <d v="1900-01-03T02:14:00"/>
    <n v="98.233333333279006"/>
    <s v="NO"/>
    <s v="NO"/>
    <x v="0"/>
    <d v="1900-01-05T00:00:00"/>
    <n v="144"/>
    <d v="1900-01-06T04:35:00"/>
    <x v="0"/>
    <s v="NO"/>
    <d v="1900-01-09T02:14:00"/>
    <n v="242.23333333327901"/>
    <d v="1899-12-31T04:35:00"/>
    <n v="28.583333333255723"/>
    <x v="1"/>
    <x v="1"/>
    <d v="1900-01-10T06:49:00"/>
    <n v="270.81666666653473"/>
    <d v="1899-12-30T00:00:00"/>
    <n v="0"/>
    <x v="0"/>
    <n v="0"/>
    <d v="1899-12-30T00:00:00"/>
    <x v="0"/>
    <n v="55"/>
    <n v="7.5"/>
  </r>
  <r>
    <n v="261610323"/>
    <s v="EBBA MAERSK"/>
    <s v="Shanghai"/>
    <x v="1"/>
    <d v="2026-02-01T01:13:00"/>
    <d v="2026-02-01T02:00:00"/>
    <s v="MAERSK"/>
    <s v="APM"/>
    <s v="CAAU3015261"/>
    <n v="20"/>
    <x v="1"/>
    <x v="0"/>
    <d v="2026-02-03T16:00:00"/>
    <d v="2026-02-05T10:00:00"/>
    <m/>
    <x v="2"/>
    <m/>
    <x v="0"/>
    <x v="899"/>
    <d v="2026-02-05T10:00:00"/>
    <m/>
    <m/>
    <x v="6"/>
    <x v="1"/>
    <x v="0"/>
    <x v="0"/>
    <d v="2026-02-05T09:30:00"/>
    <x v="5"/>
    <n v="0"/>
    <x v="0"/>
    <d v="2026-02-03T16:00:00"/>
    <n v="104.28333333326736"/>
    <d v="1900-01-01T14:47:00"/>
    <n v="62.783333333325572"/>
    <s v="NO"/>
    <s v="NO"/>
    <x v="1"/>
    <d v="1899-12-31T18:00:00"/>
    <n v="42"/>
    <d v="1899-12-31T17:30:00"/>
    <x v="1"/>
    <s v="NO"/>
    <d v="1900-01-03T08:47:00"/>
    <n v="104.78333333332557"/>
    <d v="1899-12-30T00:00:00"/>
    <n v="0"/>
    <x v="0"/>
    <x v="0"/>
    <d v="1900-01-03T08:17:00"/>
    <n v="104.28333333326736"/>
    <d v="1899-12-30T00:00:00"/>
    <n v="0"/>
    <x v="0"/>
    <n v="0"/>
    <d v="1899-12-30T00:00:00"/>
    <x v="0"/>
    <n v="55"/>
    <n v="7.5"/>
  </r>
  <r>
    <n v="263633980"/>
    <s v="MAERSK CLEVELAND"/>
    <s v="Jawaharlal Nehru (Nhava Sheva)"/>
    <x v="0"/>
    <d v="2026-01-29T02:11:00"/>
    <d v="2026-01-29T02:00:00"/>
    <s v="MAERSK"/>
    <s v="APM"/>
    <s v="CAAU9226810"/>
    <s v="40HC"/>
    <x v="0"/>
    <x v="0"/>
    <d v="2026-02-02T10:00:00"/>
    <d v="2026-02-05T12:00:00"/>
    <m/>
    <x v="2"/>
    <s v="TRANSPORTISTA (LM)"/>
    <x v="0"/>
    <x v="900"/>
    <d v="2026-02-05T16:05:00"/>
    <m/>
    <m/>
    <x v="6"/>
    <x v="1"/>
    <x v="0"/>
    <x v="0"/>
    <d v="2026-02-05T15:35:00"/>
    <x v="5"/>
    <n v="0.18333333323244005"/>
    <x v="0"/>
    <d v="2026-02-02T10:00:00"/>
    <n v="181.40000000002328"/>
    <d v="1900-01-03T07:49:00"/>
    <n v="103.81666666665114"/>
    <s v="NO"/>
    <s v="NO"/>
    <x v="0"/>
    <d v="1900-01-02T02:00:00"/>
    <n v="74.000000000058208"/>
    <d v="1900-01-02T05:35:00"/>
    <x v="0"/>
    <s v="NO"/>
    <d v="1900-01-06T09:49:00"/>
    <n v="177.81666666670935"/>
    <d v="1899-12-30T03:35:00"/>
    <n v="3.5833333333139308"/>
    <x v="1"/>
    <x v="1"/>
    <d v="1900-01-06T13:24:00"/>
    <n v="181.40000000002328"/>
    <d v="1899-12-30T00:00:00"/>
    <n v="0"/>
    <x v="0"/>
    <n v="0"/>
    <d v="1899-12-30T00:00:00"/>
    <x v="0"/>
    <n v="55"/>
    <n v="7.5"/>
  </r>
  <r>
    <n v="262910829"/>
    <s v="BANGKOK MAERSK"/>
    <s v="Yantian"/>
    <x v="0"/>
    <d v="2026-01-26T07:46:00"/>
    <d v="2026-01-26T08:00:00"/>
    <s v="MAERSK"/>
    <s v="APM"/>
    <s v="MSKU4714110"/>
    <s v="45HC"/>
    <x v="1"/>
    <x v="0"/>
    <d v="2026-01-30T10:00:00"/>
    <d v="2026-02-05T14:00:00"/>
    <m/>
    <x v="0"/>
    <m/>
    <x v="0"/>
    <x v="901"/>
    <d v="2026-02-05T12:30:00"/>
    <m/>
    <m/>
    <x v="6"/>
    <x v="1"/>
    <x v="0"/>
    <x v="0"/>
    <d v="2026-02-05T12:00:00"/>
    <x v="5"/>
    <n v="0"/>
    <x v="0"/>
    <d v="2026-01-30T10:00:00"/>
    <n v="244.23333333333721"/>
    <d v="1900-01-03T02:14:00"/>
    <n v="98.233333333279006"/>
    <s v="NO"/>
    <s v="NO"/>
    <x v="0"/>
    <d v="1900-01-05T04:00:00"/>
    <n v="148.00000000011642"/>
    <d v="1900-01-05T02:00:00"/>
    <x v="0"/>
    <s v="NO"/>
    <d v="1900-01-09T06:14:00"/>
    <n v="246.23333333339542"/>
    <d v="1899-12-30T00:00:00"/>
    <n v="0"/>
    <x v="0"/>
    <x v="0"/>
    <d v="1900-01-09T04:14:00"/>
    <n v="244.23333333333721"/>
    <d v="1899-12-30T00:00:00"/>
    <n v="0"/>
    <x v="0"/>
    <n v="0"/>
    <d v="1899-12-30T00:00:00"/>
    <x v="0"/>
    <n v="55"/>
    <n v="7.5"/>
  </r>
  <r>
    <n v="262910829"/>
    <s v="BANGKOK MAERSK"/>
    <s v="Yantian"/>
    <x v="0"/>
    <d v="2026-01-26T07:46:00"/>
    <d v="2026-01-26T08:00:00"/>
    <s v="MAERSK"/>
    <s v="APM"/>
    <s v="MSKU4729362"/>
    <s v="45HC"/>
    <x v="1"/>
    <x v="0"/>
    <d v="2026-01-30T10:00:00"/>
    <d v="2026-02-05T14:00:00"/>
    <m/>
    <x v="0"/>
    <m/>
    <x v="0"/>
    <x v="902"/>
    <d v="2026-02-05T14:30:00"/>
    <m/>
    <m/>
    <x v="6"/>
    <x v="1"/>
    <x v="0"/>
    <x v="0"/>
    <d v="2026-02-05T14:00:00"/>
    <x v="5"/>
    <n v="0"/>
    <x v="0"/>
    <d v="2026-01-30T10:00:00"/>
    <n v="246.2333333332208"/>
    <d v="1900-01-03T02:14:00"/>
    <n v="98.233333333279006"/>
    <s v="NO"/>
    <s v="NO"/>
    <x v="0"/>
    <d v="1900-01-05T04:00:00"/>
    <n v="148.00000000011642"/>
    <d v="1900-01-05T04:00:00"/>
    <x v="0"/>
    <s v="NO"/>
    <d v="1900-01-09T06:14:00"/>
    <n v="246.23333333339542"/>
    <n v="-7.2759576141834259E-12"/>
    <n v="-1.7462298274040222E-10"/>
    <x v="0"/>
    <x v="0"/>
    <d v="1900-01-09T06:14:00"/>
    <n v="246.2333333332208"/>
    <d v="1899-12-30T00:00:00"/>
    <n v="0"/>
    <x v="0"/>
    <n v="0"/>
    <d v="1899-12-30T00:00:00"/>
    <x v="0"/>
    <n v="55"/>
    <n v="7.5"/>
  </r>
  <r>
    <n v="262082261"/>
    <s v="BANGKOK MAERSK"/>
    <s v="Qingdao"/>
    <x v="0"/>
    <d v="2026-01-26T07:46:00"/>
    <d v="2026-01-26T08:00:00"/>
    <s v="MAERSK"/>
    <s v="APM"/>
    <s v="TGHU6723909"/>
    <s v="40HC"/>
    <x v="0"/>
    <x v="0"/>
    <d v="2026-01-30T10:00:00"/>
    <d v="2026-02-05T16:00:00"/>
    <m/>
    <x v="2"/>
    <s v="TRANSPORTISTA (LM)"/>
    <x v="20"/>
    <x v="903"/>
    <d v="2026-02-05T17:50:00"/>
    <m/>
    <m/>
    <x v="6"/>
    <x v="1"/>
    <x v="0"/>
    <x v="0"/>
    <d v="2026-02-05T17:20:00"/>
    <x v="5"/>
    <n v="0"/>
    <x v="0"/>
    <d v="2026-01-30T10:00:00"/>
    <n v="249.56666666659294"/>
    <d v="1900-01-03T02:14:00"/>
    <n v="98.233333333279006"/>
    <s v="NO"/>
    <s v="NO"/>
    <x v="0"/>
    <d v="1900-01-05T06:00:00"/>
    <n v="150"/>
    <d v="1900-01-05T07:20:00"/>
    <x v="0"/>
    <s v="NO"/>
    <d v="1900-01-09T08:14:00"/>
    <n v="248.23333333327901"/>
    <d v="1899-12-30T01:20:00"/>
    <n v="1.3333333333139308"/>
    <x v="1"/>
    <x v="1"/>
    <d v="1900-01-09T09:34:00"/>
    <n v="249.56666666659294"/>
    <d v="1899-12-30T00:00:00"/>
    <n v="0"/>
    <x v="0"/>
    <n v="0"/>
    <d v="1899-12-30T00:00:00"/>
    <x v="0"/>
    <n v="55"/>
    <n v="7.5"/>
  </r>
  <r>
    <s v="HLCUBO12512AUAZ5"/>
    <s v="MAERSK HERRERA"/>
    <s v="Jawaharlal Nehru (Nhava Sheva)"/>
    <x v="0"/>
    <d v="2026-02-04T18:47:00"/>
    <d v="2026-02-04T20:00:00"/>
    <s v="HAPAG LLOYD"/>
    <s v="APM"/>
    <s v="HAMU1781284"/>
    <s v="40HC"/>
    <x v="1"/>
    <x v="0"/>
    <d v="2026-02-05T08:00:00"/>
    <d v="2026-02-06T06:00:00"/>
    <m/>
    <x v="0"/>
    <m/>
    <x v="0"/>
    <x v="904"/>
    <d v="2026-02-06T06:10:00"/>
    <m/>
    <m/>
    <x v="6"/>
    <x v="1"/>
    <x v="0"/>
    <x v="0"/>
    <d v="2026-02-06T05:40:00"/>
    <x v="0"/>
    <n v="0"/>
    <x v="0"/>
    <d v="2026-02-05T08:00:00"/>
    <n v="34.883333333360497"/>
    <d v="1899-12-30T13:13:00"/>
    <n v="13.216666666790843"/>
    <s v="SI"/>
    <s v="YES"/>
    <x v="1"/>
    <d v="1899-12-30T22:00:00"/>
    <n v="21.999999999941792"/>
    <d v="1899-12-30T21:40:00"/>
    <x v="2"/>
    <s v="SI"/>
    <d v="1899-12-31T11:13:00"/>
    <n v="35.216666666732635"/>
    <d v="1899-12-30T00:00:00"/>
    <n v="0"/>
    <x v="0"/>
    <x v="0"/>
    <d v="1899-12-31T10:53:00"/>
    <n v="34.883333333360497"/>
    <d v="1899-12-30T00:00:00"/>
    <n v="0"/>
    <x v="1"/>
    <n v="0"/>
    <d v="1899-12-30T00:00:00"/>
    <x v="0"/>
    <n v="55"/>
    <n v="7.5"/>
  </r>
  <r>
    <s v="HLCUBO12512BPLJ9"/>
    <s v="MAERSK HERRERA"/>
    <s v="Jawaharlal Nehru (Nhava Sheva)"/>
    <x v="0"/>
    <d v="2026-02-04T18:47:00"/>
    <d v="2026-02-04T20:00:00"/>
    <s v="HAPAG LLOYD"/>
    <s v="APM"/>
    <s v="FANU1606560"/>
    <s v="40HC"/>
    <x v="1"/>
    <x v="0"/>
    <d v="2026-02-05T08:00:00"/>
    <d v="2026-02-06T06:00:00"/>
    <m/>
    <x v="0"/>
    <s v="OTRO(Retraso en la Terminal)"/>
    <x v="0"/>
    <x v="905"/>
    <d v="2026-02-06T15:10:00"/>
    <m/>
    <m/>
    <x v="6"/>
    <x v="1"/>
    <x v="0"/>
    <x v="0"/>
    <d v="2026-02-06T14:40:00"/>
    <x v="0"/>
    <n v="0"/>
    <x v="0"/>
    <d v="2026-02-05T08:00:00"/>
    <n v="43.883333333360497"/>
    <d v="1899-12-30T13:13:00"/>
    <n v="13.216666666790843"/>
    <s v="SI"/>
    <s v="YES"/>
    <x v="1"/>
    <d v="1899-12-30T22:00:00"/>
    <n v="21.999999999941792"/>
    <d v="1899-12-31T06:40:00"/>
    <x v="1"/>
    <s v="SI"/>
    <d v="1899-12-31T11:13:00"/>
    <n v="35.216666666732635"/>
    <d v="1899-12-30T08:40:00"/>
    <n v="8.6666666666278616"/>
    <x v="1"/>
    <x v="1"/>
    <d v="1899-12-31T19:53:00"/>
    <n v="43.883333333360497"/>
    <d v="1899-12-30T00:00:00"/>
    <n v="0"/>
    <x v="1"/>
    <n v="0"/>
    <d v="1899-12-30T00:00:00"/>
    <x v="0"/>
    <n v="55"/>
    <n v="7.5"/>
  </r>
  <r>
    <s v="HLCUBO12512AUAZ5"/>
    <s v="MAERSK HERRERA"/>
    <s v="Jawaharlal Nehru (Nhava Sheva)"/>
    <x v="0"/>
    <d v="2026-02-04T18:47:00"/>
    <d v="2026-02-04T20:00:00"/>
    <s v="HAPAG LLOYD"/>
    <s v="APM"/>
    <s v="DFSU7490583"/>
    <s v="40HC"/>
    <x v="1"/>
    <x v="0"/>
    <d v="2026-02-06T12:00:00"/>
    <d v="2026-02-06T12:00:00"/>
    <m/>
    <x v="0"/>
    <s v="OTRO(Retraso en la Terminal)"/>
    <x v="0"/>
    <x v="906"/>
    <d v="2026-02-06T14:15:00"/>
    <m/>
    <m/>
    <x v="6"/>
    <x v="1"/>
    <x v="0"/>
    <x v="0"/>
    <d v="2026-02-06T13:45:00"/>
    <x v="0"/>
    <n v="0"/>
    <x v="0"/>
    <d v="2026-02-06T12:00:00"/>
    <n v="42.966666666674428"/>
    <d v="1899-12-31T17:13:00"/>
    <n v="41.216666666732635"/>
    <s v="NO"/>
    <s v="YES"/>
    <x v="1"/>
    <d v="1899-12-30T00:00:00"/>
    <n v="0"/>
    <d v="1899-12-30T01:45:00"/>
    <x v="2"/>
    <s v="SI"/>
    <d v="1899-12-31T17:13:00"/>
    <n v="41.216666666732635"/>
    <d v="1899-12-30T01:45:00"/>
    <n v="1.7499999999417923"/>
    <x v="1"/>
    <x v="1"/>
    <d v="1899-12-31T18:58:00"/>
    <n v="42.966666666674428"/>
    <d v="1899-12-30T00:00:00"/>
    <n v="0"/>
    <x v="1"/>
    <n v="0"/>
    <d v="1899-12-30T00:00:00"/>
    <x v="0"/>
    <n v="55"/>
    <n v="7.5"/>
  </r>
  <r>
    <s v="HLCUBO12512BPLJ9"/>
    <s v="MAERSK HERRERA"/>
    <s v="Jawaharlal Nehru (Nhava Sheva)"/>
    <x v="0"/>
    <d v="2026-02-04T18:47:00"/>
    <d v="2026-02-04T20:00:00"/>
    <s v="HAPAG LLOYD"/>
    <s v="APM"/>
    <s v="FANU1008384"/>
    <s v="40HC"/>
    <x v="1"/>
    <x v="0"/>
    <d v="2026-02-06T12:00:00"/>
    <d v="2026-02-06T12:00:00"/>
    <m/>
    <x v="0"/>
    <s v="OTRO(Retraso en la Terminal)"/>
    <x v="0"/>
    <x v="907"/>
    <d v="2026-02-06T19:30:00"/>
    <m/>
    <m/>
    <x v="6"/>
    <x v="1"/>
    <x v="0"/>
    <x v="0"/>
    <d v="2026-02-06T19:00:00"/>
    <x v="0"/>
    <n v="0"/>
    <x v="0"/>
    <d v="2026-02-06T12:00:00"/>
    <n v="48.216666666674428"/>
    <d v="1899-12-31T17:13:00"/>
    <n v="41.216666666732635"/>
    <s v="NO"/>
    <s v="YES"/>
    <x v="1"/>
    <d v="1899-12-30T00:00:00"/>
    <n v="0"/>
    <d v="1899-12-30T07:00:00"/>
    <x v="2"/>
    <s v="SI"/>
    <d v="1899-12-31T17:13:00"/>
    <n v="41.216666666732635"/>
    <d v="1899-12-30T07:00:00"/>
    <n v="6.9999999999417923"/>
    <x v="1"/>
    <x v="1"/>
    <d v="1900-01-01T00:13:00"/>
    <n v="48.216666666674428"/>
    <d v="1899-12-30T00:00:00"/>
    <n v="0"/>
    <x v="0"/>
    <n v="0"/>
    <d v="1899-12-30T00:00:00"/>
    <x v="0"/>
    <n v="55"/>
    <n v="7.5"/>
  </r>
  <r>
    <s v="HLCUBO12512AUAZ5"/>
    <s v="MAERSK HERRERA"/>
    <s v="Jawaharlal Nehru (Nhava Sheva)"/>
    <x v="0"/>
    <d v="2026-02-04T18:47:00"/>
    <d v="2026-02-04T20:00:00"/>
    <s v="HAPAG LLOYD"/>
    <s v="APM"/>
    <s v="UACU6024603"/>
    <s v="40HC"/>
    <x v="1"/>
    <x v="0"/>
    <d v="2026-02-06T12:00:00"/>
    <d v="2026-02-06T12:00:00"/>
    <m/>
    <x v="0"/>
    <s v="OTRO(Retraso en la Terminal)"/>
    <x v="0"/>
    <x v="908"/>
    <d v="2026-02-06T18:30:00"/>
    <m/>
    <m/>
    <x v="6"/>
    <x v="1"/>
    <x v="0"/>
    <x v="0"/>
    <d v="2026-02-06T18:00:00"/>
    <x v="0"/>
    <n v="0"/>
    <x v="0"/>
    <d v="2026-02-06T12:00:00"/>
    <n v="47.216666666732635"/>
    <d v="1899-12-31T17:13:00"/>
    <n v="41.216666666732635"/>
    <s v="NO"/>
    <s v="YES"/>
    <x v="1"/>
    <d v="1899-12-30T00:00:00"/>
    <n v="0"/>
    <d v="1899-12-30T06:00:00"/>
    <x v="2"/>
    <s v="SI"/>
    <d v="1899-12-31T17:13:00"/>
    <n v="41.216666666732635"/>
    <d v="1899-12-30T06:00:00"/>
    <n v="6"/>
    <x v="1"/>
    <x v="1"/>
    <d v="1899-12-31T23:13:00"/>
    <n v="47.216666666732635"/>
    <d v="1899-12-30T00:00:00"/>
    <n v="0"/>
    <x v="1"/>
    <n v="0"/>
    <d v="1899-12-30T00:00:00"/>
    <x v="0"/>
    <n v="55"/>
    <n v="7.5"/>
  </r>
  <r>
    <s v="HLCUBO1251294924"/>
    <s v="MAERSK CLEVELAND"/>
    <s v="Mundra"/>
    <x v="0"/>
    <d v="2026-01-29T02:11:00"/>
    <d v="2026-01-29T02:00:00"/>
    <s v="HAPAG LLOYD"/>
    <s v="APM"/>
    <s v="HAMU1884317"/>
    <s v="40HC"/>
    <x v="1"/>
    <x v="0"/>
    <d v="2026-01-30T12:00:00"/>
    <d v="2026-02-06T14:00:00"/>
    <m/>
    <x v="2"/>
    <m/>
    <x v="0"/>
    <x v="909"/>
    <d v="2026-02-06T14:35:00"/>
    <m/>
    <m/>
    <x v="6"/>
    <x v="1"/>
    <x v="0"/>
    <x v="0"/>
    <d v="2026-02-06T14:05:00"/>
    <x v="0"/>
    <n v="0.18333333323244005"/>
    <x v="0"/>
    <d v="2026-01-30T12:00:00"/>
    <n v="203.90000000002328"/>
    <d v="1899-12-31T09:49:00"/>
    <n v="33.816666666709352"/>
    <s v="SI"/>
    <s v="YES"/>
    <x v="1"/>
    <d v="1900-01-06T02:00:00"/>
    <n v="170.00000000005821"/>
    <d v="1900-01-06T02:05:00"/>
    <x v="0"/>
    <s v="NO"/>
    <d v="1900-01-07T11:49:00"/>
    <n v="203.81666666676756"/>
    <d v="1899-12-30T00:05:00"/>
    <n v="8.3333333255723119E-2"/>
    <x v="0"/>
    <x v="0"/>
    <d v="1900-01-07T11:54:00"/>
    <n v="203.90000000002328"/>
    <d v="1899-12-30T00:00:00"/>
    <n v="0"/>
    <x v="0"/>
    <n v="0"/>
    <d v="1899-12-30T00:00:00"/>
    <x v="0"/>
    <n v="55"/>
    <n v="7.5"/>
  </r>
  <r>
    <s v="HLCUBO12512AUAZ5"/>
    <s v="MAERSK HERRERA"/>
    <s v="Jawaharlal Nehru (Nhava Sheva)"/>
    <x v="0"/>
    <d v="2026-02-04T18:47:00"/>
    <d v="2026-02-04T20:00:00"/>
    <s v="HAPAG LLOYD"/>
    <s v="APM"/>
    <s v="FANU1967985"/>
    <s v="40HC"/>
    <x v="1"/>
    <x v="0"/>
    <d v="2026-02-06T12:00:00"/>
    <d v="2026-02-06T14:00:00"/>
    <m/>
    <x v="0"/>
    <s v="OTRO(Retraso en la Terminal)"/>
    <x v="0"/>
    <x v="910"/>
    <d v="2026-02-06T16:05:00"/>
    <m/>
    <m/>
    <x v="6"/>
    <x v="1"/>
    <x v="0"/>
    <x v="0"/>
    <d v="2026-02-06T15:35:00"/>
    <x v="0"/>
    <n v="0"/>
    <x v="0"/>
    <d v="2026-02-06T12:00:00"/>
    <n v="44.800000000046566"/>
    <d v="1899-12-31T17:13:00"/>
    <n v="41.216666666732635"/>
    <s v="NO"/>
    <s v="YES"/>
    <x v="1"/>
    <d v="1899-12-30T02:00:00"/>
    <n v="2.0000000000582077"/>
    <d v="1899-12-30T03:35:00"/>
    <x v="2"/>
    <s v="SI"/>
    <d v="1899-12-31T19:13:00"/>
    <n v="43.216666666790843"/>
    <d v="1899-12-30T01:35:00"/>
    <n v="1.5833333332557231"/>
    <x v="1"/>
    <x v="1"/>
    <d v="1899-12-31T20:48:00"/>
    <n v="44.800000000046566"/>
    <d v="1899-12-30T00:00:00"/>
    <n v="0"/>
    <x v="1"/>
    <n v="0"/>
    <d v="1899-12-30T00:00:00"/>
    <x v="0"/>
    <n v="55"/>
    <n v="7.5"/>
  </r>
  <r>
    <s v="HLCUBO12512AUAZ5"/>
    <s v="MAERSK HERRERA"/>
    <s v="Jawaharlal Nehru (Nhava Sheva)"/>
    <x v="0"/>
    <d v="2026-02-04T18:47:00"/>
    <d v="2026-02-04T20:00:00"/>
    <s v="HAPAG LLOYD"/>
    <s v="APM"/>
    <s v="HLBU2880722"/>
    <s v="40HC"/>
    <x v="1"/>
    <x v="0"/>
    <d v="2026-02-06T12:00:00"/>
    <d v="2026-02-09T08:00:00"/>
    <m/>
    <x v="2"/>
    <m/>
    <x v="0"/>
    <x v="911"/>
    <d v="2026-02-09T07:10:00"/>
    <m/>
    <d v="2026-02-09T08:20:00"/>
    <x v="7"/>
    <x v="1"/>
    <x v="0"/>
    <x v="0"/>
    <d v="2026-02-09T07:10:00"/>
    <x v="2"/>
    <n v="0"/>
    <x v="0"/>
    <d v="2026-02-06T12:00:00"/>
    <n v="108.71666666673264"/>
    <d v="1899-12-31T17:13:00"/>
    <n v="41.216666666732635"/>
    <s v="NO"/>
    <s v="YES"/>
    <x v="1"/>
    <d v="1900-01-01T20:00:00"/>
    <n v="68.000000000058208"/>
    <d v="1900-01-01T19:30:00"/>
    <x v="3"/>
    <s v="NO"/>
    <d v="1900-01-03T13:13:00"/>
    <n v="109.21666666679084"/>
    <d v="1899-12-30T00:00:00"/>
    <n v="0"/>
    <x v="0"/>
    <x v="0"/>
    <d v="1900-01-03T12:43:00"/>
    <n v="108.71666666673264"/>
    <d v="1899-12-30T00:00:00"/>
    <n v="0"/>
    <x v="0"/>
    <n v="46062.347222222219"/>
    <d v="1905-04-02T06:20:50"/>
    <x v="0"/>
    <n v="55"/>
    <n v="7.5"/>
  </r>
  <r>
    <s v="HLCUBO12512AUAZ5"/>
    <s v="MAERSK HERRERA"/>
    <s v="Jawaharlal Nehru (Nhava Sheva)"/>
    <x v="0"/>
    <d v="2026-02-04T18:47:00"/>
    <d v="2026-02-04T20:00:00"/>
    <s v="HAPAG LLOYD"/>
    <s v="APM"/>
    <s v="HLBU3108009"/>
    <s v="40HC"/>
    <x v="1"/>
    <x v="0"/>
    <d v="2026-02-06T12:00:00"/>
    <d v="2026-02-09T10:00:00"/>
    <m/>
    <x v="0"/>
    <m/>
    <x v="0"/>
    <x v="912"/>
    <d v="2026-02-09T10:45:00"/>
    <m/>
    <d v="2026-02-09T13:18:00"/>
    <x v="7"/>
    <x v="1"/>
    <x v="0"/>
    <x v="0"/>
    <d v="2026-02-09T09:30:00"/>
    <x v="2"/>
    <n v="0"/>
    <x v="0"/>
    <d v="2026-02-06T12:00:00"/>
    <n v="110.71666666661622"/>
    <d v="1899-12-31T17:13:00"/>
    <n v="41.216666666732635"/>
    <s v="NO"/>
    <s v="YES"/>
    <x v="1"/>
    <d v="1900-01-01T22:00:00"/>
    <n v="69.999999999941792"/>
    <d v="1900-01-01T21:30:00"/>
    <x v="3"/>
    <s v="NO"/>
    <d v="1900-01-03T15:13:00"/>
    <n v="111.21666666667443"/>
    <d v="1899-12-30T00:00:00"/>
    <n v="0"/>
    <x v="0"/>
    <x v="0"/>
    <d v="1900-01-03T14:43:00"/>
    <n v="110.71666666661622"/>
    <d v="1899-12-30T00:00:00"/>
    <n v="0"/>
    <x v="0"/>
    <n v="46062.554166666669"/>
    <d v="1905-04-02T06:33:15"/>
    <x v="0"/>
    <n v="55"/>
    <n v="7.5"/>
  </r>
  <r>
    <s v="HLCUBO12512AZOD7"/>
    <s v="MAERSK HERRERA"/>
    <s v="Mundra"/>
    <x v="0"/>
    <d v="2026-02-04T18:47:00"/>
    <d v="2026-02-04T20:00:00"/>
    <s v="HAPAG LLOYD"/>
    <s v="APM"/>
    <s v="FANU1767694"/>
    <s v="40HC"/>
    <x v="1"/>
    <x v="0"/>
    <d v="2026-02-06T12:00:00"/>
    <d v="2026-02-09T14:00:00"/>
    <m/>
    <x v="2"/>
    <m/>
    <x v="0"/>
    <x v="913"/>
    <d v="2026-02-09T15:00:00"/>
    <m/>
    <d v="2026-02-09T18:01:00"/>
    <x v="7"/>
    <x v="1"/>
    <x v="0"/>
    <x v="0"/>
    <d v="2026-02-09T13:30:00"/>
    <x v="2"/>
    <n v="0"/>
    <x v="0"/>
    <d v="2026-02-06T12:00:00"/>
    <n v="114.71666666673264"/>
    <d v="1899-12-31T17:13:00"/>
    <n v="41.216666666732635"/>
    <s v="NO"/>
    <s v="YES"/>
    <x v="1"/>
    <d v="1900-01-02T02:00:00"/>
    <n v="74.000000000058208"/>
    <d v="1900-01-02T01:30:00"/>
    <x v="0"/>
    <s v="NO"/>
    <d v="1900-01-03T19:13:00"/>
    <n v="115.21666666679084"/>
    <d v="1899-12-30T00:00:00"/>
    <n v="0"/>
    <x v="0"/>
    <x v="0"/>
    <d v="1900-01-03T18:43:00"/>
    <n v="114.71666666673264"/>
    <d v="1899-12-30T00:00:00"/>
    <n v="0"/>
    <x v="0"/>
    <n v="46062.750694444447"/>
    <d v="1905-04-02T06:45:03"/>
    <x v="0"/>
    <n v="55"/>
    <n v="7.5"/>
  </r>
  <r>
    <s v="HLCUBO12512BICF9"/>
    <s v="MAERSK HERRERA"/>
    <s v="Mundra"/>
    <x v="0"/>
    <d v="2026-02-04T18:47:00"/>
    <d v="2026-02-04T20:00:00"/>
    <s v="HAPAG LLOYD"/>
    <s v="APM"/>
    <s v="FANU1946093"/>
    <s v="40HC"/>
    <x v="1"/>
    <x v="0"/>
    <d v="2026-02-06T12:00:00"/>
    <d v="2026-02-09T15:00:00"/>
    <m/>
    <x v="0"/>
    <s v="TRANSPORTISTA (LM)"/>
    <x v="0"/>
    <x v="780"/>
    <d v="2026-02-09T18:20:00"/>
    <m/>
    <d v="2026-02-09T21:17:00"/>
    <x v="7"/>
    <x v="1"/>
    <x v="0"/>
    <x v="0"/>
    <d v="2026-02-09T14:30:00"/>
    <x v="2"/>
    <n v="0"/>
    <x v="0"/>
    <d v="2026-02-06T12:00:00"/>
    <n v="115.71666666667443"/>
    <d v="1899-12-31T17:13:00"/>
    <n v="41.216666666732635"/>
    <s v="NO"/>
    <s v="YES"/>
    <x v="1"/>
    <d v="1900-01-02T03:00:00"/>
    <n v="75"/>
    <d v="1900-01-02T02:30:00"/>
    <x v="0"/>
    <s v="NO"/>
    <d v="1900-01-03T20:13:00"/>
    <n v="116.21666666673264"/>
    <d v="1899-12-30T00:00:00"/>
    <n v="0"/>
    <x v="0"/>
    <x v="0"/>
    <d v="1900-01-03T19:43:00"/>
    <n v="115.71666666667443"/>
    <d v="1899-12-30T00:00:00"/>
    <n v="0"/>
    <x v="0"/>
    <n v="46062.886805555558"/>
    <d v="1905-04-02T06:53:13"/>
    <x v="0"/>
    <n v="55"/>
    <n v="7.5"/>
  </r>
  <r>
    <s v="HLCUBO12512AUAZ5"/>
    <s v="MAERSK HERRERA"/>
    <s v="Jawaharlal Nehru (Nhava Sheva)"/>
    <x v="0"/>
    <d v="2026-02-04T18:47:00"/>
    <d v="2026-02-04T20:00:00"/>
    <s v="HAPAG LLOYD"/>
    <s v="APM"/>
    <s v="UETU6003800"/>
    <s v="40HC"/>
    <x v="1"/>
    <x v="0"/>
    <d v="2026-02-06T12:00:00"/>
    <d v="2026-02-09T16:00:00"/>
    <m/>
    <x v="2"/>
    <m/>
    <x v="0"/>
    <x v="914"/>
    <d v="2026-02-09T18:20:00"/>
    <m/>
    <d v="2026-02-09T21:39:00"/>
    <x v="7"/>
    <x v="1"/>
    <x v="0"/>
    <x v="0"/>
    <d v="2026-02-09T15:30:00"/>
    <x v="2"/>
    <n v="0"/>
    <x v="0"/>
    <d v="2026-02-06T12:00:00"/>
    <n v="116.71666666661622"/>
    <d v="1899-12-31T17:13:00"/>
    <n v="41.216666666732635"/>
    <s v="NO"/>
    <s v="YES"/>
    <x v="1"/>
    <d v="1900-01-02T04:00:00"/>
    <n v="75.999999999941792"/>
    <d v="1900-01-02T03:30:00"/>
    <x v="0"/>
    <s v="NO"/>
    <d v="1900-01-03T21:13:00"/>
    <n v="117.21666666667443"/>
    <d v="1899-12-30T00:00:00"/>
    <n v="0"/>
    <x v="0"/>
    <x v="0"/>
    <d v="1900-01-03T20:43:00"/>
    <n v="116.71666666661622"/>
    <d v="1899-12-30T00:00:00"/>
    <n v="0"/>
    <x v="0"/>
    <n v="46062.902083333334"/>
    <d v="1905-04-02T06:54:07"/>
    <x v="0"/>
    <n v="55"/>
    <n v="7.5"/>
  </r>
  <r>
    <s v="HLCUBO12512BACK9"/>
    <s v="MAERSK HERRERA"/>
    <s v="Mundra"/>
    <x v="0"/>
    <d v="2026-02-04T18:47:00"/>
    <d v="2026-02-04T20:00:00"/>
    <s v="HAPAG LLOYD"/>
    <s v="APM"/>
    <s v="UACU8601469"/>
    <s v="40HC"/>
    <x v="1"/>
    <x v="0"/>
    <d v="2026-02-06T12:00:00"/>
    <d v="2026-02-09T16:00:00"/>
    <m/>
    <x v="2"/>
    <s v="TRANSPORTISTA (LM)"/>
    <x v="0"/>
    <x v="914"/>
    <d v="2026-02-09T19:50:00"/>
    <m/>
    <d v="2026-02-09T21:20:00"/>
    <x v="7"/>
    <x v="1"/>
    <x v="0"/>
    <x v="0"/>
    <d v="2026-02-09T15:30:00"/>
    <x v="2"/>
    <n v="0"/>
    <x v="0"/>
    <d v="2026-02-06T12:00:00"/>
    <n v="116.71666666661622"/>
    <d v="1899-12-31T17:13:00"/>
    <n v="41.216666666732635"/>
    <s v="NO"/>
    <s v="YES"/>
    <x v="1"/>
    <d v="1900-01-02T04:00:00"/>
    <n v="75.999999999941792"/>
    <d v="1900-01-02T03:30:00"/>
    <x v="0"/>
    <s v="NO"/>
    <d v="1900-01-03T21:13:00"/>
    <n v="117.21666666667443"/>
    <d v="1899-12-30T00:00:00"/>
    <n v="0"/>
    <x v="0"/>
    <x v="0"/>
    <d v="1900-01-03T20:43:00"/>
    <n v="116.71666666661622"/>
    <d v="1899-12-30T00:00:00"/>
    <n v="0"/>
    <x v="0"/>
    <n v="46062.888888888891"/>
    <d v="1905-04-02T06:53:20"/>
    <x v="0"/>
    <n v="55"/>
    <n v="7.5"/>
  </r>
  <r>
    <n v="261671233"/>
    <s v="MADRID MAERSK"/>
    <s v="Shanghai"/>
    <x v="1"/>
    <d v="2026-02-07T07:27:00"/>
    <d v="2026-02-07T08:00:00"/>
    <s v="MAERSK"/>
    <s v="APM"/>
    <s v="MSKU4692622"/>
    <s v="45HC"/>
    <x v="1"/>
    <x v="0"/>
    <d v="2026-02-09T16:00:00"/>
    <d v="2026-02-09T16:00:00"/>
    <m/>
    <x v="2"/>
    <m/>
    <x v="0"/>
    <x v="914"/>
    <d v="2026-02-09T15:40:00"/>
    <m/>
    <d v="2026-02-09T19:00:00"/>
    <x v="7"/>
    <x v="1"/>
    <x v="0"/>
    <x v="0"/>
    <d v="2026-02-09T15:30:00"/>
    <x v="2"/>
    <n v="0"/>
    <x v="0"/>
    <d v="2026-02-09T16:00:00"/>
    <n v="56.049999999871943"/>
    <d v="1900-01-01T08:33:00"/>
    <n v="56.549999999930151"/>
    <s v="NO"/>
    <s v="NO"/>
    <x v="1"/>
    <d v="1899-12-30T00:00:00"/>
    <n v="0"/>
    <d v="1899-12-30T00:00:00"/>
    <x v="2"/>
    <s v="SI"/>
    <d v="1900-01-01T08:33:00"/>
    <n v="56.549999999930151"/>
    <d v="1899-12-30T00:00:00"/>
    <n v="0"/>
    <x v="0"/>
    <x v="0"/>
    <d v="1900-01-01T08:03:00"/>
    <n v="56.049999999871943"/>
    <d v="1899-12-30T00:00:00"/>
    <n v="0"/>
    <x v="0"/>
    <n v="46062.791666666664"/>
    <d v="1905-04-02T06:47:30"/>
    <x v="0"/>
    <n v="55"/>
    <n v="7.5"/>
  </r>
  <r>
    <s v="HLCUBO12512BACK9"/>
    <s v="MAERSK HERRERA"/>
    <s v="Mundra"/>
    <x v="0"/>
    <d v="2026-02-04T18:47:00"/>
    <d v="2026-02-04T20:00:00"/>
    <s v="HAPAG LLOYD"/>
    <s v="APM"/>
    <s v="UACU4164123"/>
    <n v="20"/>
    <x v="1"/>
    <x v="0"/>
    <d v="2026-02-06T12:00:00"/>
    <d v="2026-02-10T06:00:00"/>
    <m/>
    <x v="2"/>
    <m/>
    <x v="0"/>
    <x v="915"/>
    <d v="2026-02-10T06:15:00"/>
    <m/>
    <d v="2026-02-10T07:30:00"/>
    <x v="7"/>
    <x v="1"/>
    <x v="0"/>
    <x v="0"/>
    <d v="2026-02-10T05:30:00"/>
    <x v="6"/>
    <n v="0"/>
    <x v="0"/>
    <d v="2026-02-06T12:00:00"/>
    <n v="130.71666666667443"/>
    <d v="1899-12-31T17:13:00"/>
    <n v="41.216666666732635"/>
    <s v="NO"/>
    <s v="YES"/>
    <x v="1"/>
    <d v="1900-01-02T18:00:00"/>
    <n v="90"/>
    <d v="1900-01-02T17:30:00"/>
    <x v="0"/>
    <s v="NO"/>
    <d v="1900-01-04T11:13:00"/>
    <n v="131.21666666673264"/>
    <d v="1899-12-30T00:00:00"/>
    <n v="0"/>
    <x v="0"/>
    <x v="0"/>
    <d v="1900-01-04T10:43:00"/>
    <n v="130.71666666667443"/>
    <d v="1899-12-30T00:00:00"/>
    <n v="0"/>
    <x v="0"/>
    <n v="46063.3125"/>
    <d v="1905-04-02T07:18:45"/>
    <x v="0"/>
    <n v="55"/>
    <n v="7.5"/>
  </r>
  <r>
    <s v="ZIMUHCM80601495"/>
    <s v="SHENZHEN"/>
    <s v="Ho Chi Minh City"/>
    <x v="0"/>
    <d v="2026-02-05T23:21:00"/>
    <d v="2026-02-05T04:00:00"/>
    <s v="ZIM"/>
    <s v="APM"/>
    <s v="ZIMU3169626"/>
    <n v="20"/>
    <x v="1"/>
    <x v="0"/>
    <d v="2026-02-07T08:00:00"/>
    <d v="2026-02-10T06:00:00"/>
    <m/>
    <x v="0"/>
    <m/>
    <x v="0"/>
    <x v="915"/>
    <d v="2026-02-10T09:20:00"/>
    <m/>
    <d v="2026-02-10T09:50:00"/>
    <x v="7"/>
    <x v="1"/>
    <x v="0"/>
    <x v="0"/>
    <d v="2026-02-10T05:30:00"/>
    <x v="6"/>
    <n v="19.350000000034925"/>
    <x v="1"/>
    <d v="2026-02-07T08:00:00"/>
    <n v="102.14999999996508"/>
    <d v="1899-12-31T08:39:00"/>
    <n v="32.650000000081491"/>
    <s v="SI"/>
    <s v="YES"/>
    <x v="1"/>
    <d v="1900-01-01T22:00:00"/>
    <n v="69.999999999941792"/>
    <d v="1900-01-01T21:30:00"/>
    <x v="3"/>
    <s v="NO"/>
    <d v="1900-01-03T06:39:00"/>
    <n v="102.65000000002328"/>
    <d v="1899-12-30T00:00:00"/>
    <n v="0"/>
    <x v="0"/>
    <x v="0"/>
    <d v="1900-01-03T06:09:00"/>
    <n v="102.14999999996508"/>
    <d v="1899-12-30T00:00:00"/>
    <n v="0"/>
    <x v="0"/>
    <n v="46063.409722222219"/>
    <d v="1905-04-02T07:24:35"/>
    <x v="0"/>
    <n v="55"/>
    <n v="7.5"/>
  </r>
  <r>
    <s v="ZIMUHCM80601495"/>
    <s v="SHENZHEN"/>
    <s v="Ho Chi Minh City"/>
    <x v="0"/>
    <d v="2026-02-05T23:21:00"/>
    <d v="2026-02-05T04:00:00"/>
    <s v="ZIM"/>
    <s v="APM"/>
    <s v="JXLU6351960"/>
    <s v="40HC"/>
    <x v="1"/>
    <x v="0"/>
    <d v="2026-02-07T08:00:00"/>
    <d v="2026-02-10T08:00:00"/>
    <m/>
    <x v="0"/>
    <m/>
    <x v="0"/>
    <x v="916"/>
    <d v="2026-02-10T10:05:00"/>
    <m/>
    <d v="2026-02-10T10:32:00"/>
    <x v="7"/>
    <x v="1"/>
    <x v="0"/>
    <x v="0"/>
    <d v="2026-02-10T07:30:00"/>
    <x v="6"/>
    <n v="19.350000000034925"/>
    <x v="1"/>
    <d v="2026-02-07T08:00:00"/>
    <n v="104.15000000002328"/>
    <d v="1899-12-31T08:39:00"/>
    <n v="32.650000000081491"/>
    <s v="SI"/>
    <s v="YES"/>
    <x v="1"/>
    <d v="1900-01-02T00:00:00"/>
    <n v="72"/>
    <d v="1900-01-01T23:30:00"/>
    <x v="3"/>
    <s v="NO"/>
    <d v="1900-01-03T08:39:00"/>
    <n v="104.65000000008149"/>
    <d v="1899-12-30T00:00:00"/>
    <n v="0"/>
    <x v="0"/>
    <x v="0"/>
    <d v="1900-01-03T08:09:00"/>
    <n v="104.15000000002328"/>
    <d v="1899-12-30T00:00:00"/>
    <n v="0"/>
    <x v="0"/>
    <n v="46063.438888888886"/>
    <d v="1905-04-02T07:26:20"/>
    <x v="0"/>
    <n v="55"/>
    <n v="7.5"/>
  </r>
  <r>
    <n v="263682204"/>
    <s v="MADRID MAERSK"/>
    <s v="Ho Chi Minh City"/>
    <x v="1"/>
    <d v="2026-02-07T07:27:00"/>
    <d v="2026-02-07T08:00:00"/>
    <s v="MAERSK"/>
    <s v="APM"/>
    <s v="TCKU6006590"/>
    <s v="40HC"/>
    <x v="1"/>
    <x v="0"/>
    <d v="2026-02-09T16:00:00"/>
    <d v="2026-02-10T10:00:00"/>
    <m/>
    <x v="2"/>
    <m/>
    <x v="0"/>
    <x v="917"/>
    <d v="2026-02-10T11:40:00"/>
    <m/>
    <d v="2026-02-10T12:35:00"/>
    <x v="7"/>
    <x v="1"/>
    <x v="0"/>
    <x v="0"/>
    <d v="2026-02-10T09:30:00"/>
    <x v="6"/>
    <n v="0"/>
    <x v="0"/>
    <d v="2026-02-09T16:00:00"/>
    <n v="74.049999999871943"/>
    <d v="1900-01-01T08:33:00"/>
    <n v="56.549999999930151"/>
    <s v="NO"/>
    <s v="NO"/>
    <x v="1"/>
    <d v="1899-12-30T18:00:00"/>
    <n v="18"/>
    <d v="1899-12-30T17:30:00"/>
    <x v="2"/>
    <s v="SI"/>
    <d v="1900-01-02T02:33:00"/>
    <n v="74.549999999930151"/>
    <d v="1899-12-30T00:00:00"/>
    <n v="0"/>
    <x v="0"/>
    <x v="0"/>
    <d v="1900-01-02T02:03:00"/>
    <n v="74.049999999871943"/>
    <d v="1899-12-30T00:00:00"/>
    <n v="0"/>
    <x v="0"/>
    <n v="46063.524305555555"/>
    <d v="1905-04-02T07:31:28"/>
    <x v="0"/>
    <n v="55"/>
    <n v="7.5"/>
  </r>
  <r>
    <n v="259596277"/>
    <s v="EUGEN MAERSK"/>
    <s v="Qingdao"/>
    <x v="0"/>
    <d v="2026-02-10T18:58:00"/>
    <d v="2026-02-10T20:00:00"/>
    <s v="MAERSK"/>
    <s v="APM"/>
    <s v="MRKU2100471"/>
    <s v="40HC"/>
    <x v="1"/>
    <x v="0"/>
    <d v="2026-02-12T12:00:00"/>
    <d v="2026-02-12T12:00:00"/>
    <m/>
    <x v="0"/>
    <m/>
    <x v="0"/>
    <x v="781"/>
    <d v="2026-02-12T12:10:00"/>
    <m/>
    <d v="2026-02-12T13:30:00"/>
    <x v="7"/>
    <x v="1"/>
    <x v="0"/>
    <x v="0"/>
    <d v="2026-02-12T11:30:00"/>
    <x v="5"/>
    <n v="0"/>
    <x v="0"/>
    <d v="2026-02-12T12:00:00"/>
    <n v="40.533333333267365"/>
    <d v="1899-12-31T17:02:00"/>
    <n v="41.033333333325572"/>
    <s v="NO"/>
    <s v="YES"/>
    <x v="1"/>
    <d v="1899-12-30T00:00:00"/>
    <n v="0"/>
    <d v="1899-12-30T00:00:00"/>
    <x v="2"/>
    <s v="SI"/>
    <d v="1899-12-31T17:02:00"/>
    <n v="41.033333333325572"/>
    <d v="1899-12-30T00:00:00"/>
    <n v="0"/>
    <x v="0"/>
    <x v="0"/>
    <d v="1899-12-31T16:32:00"/>
    <n v="40.533333333267365"/>
    <d v="1899-12-30T00:00:00"/>
    <n v="0"/>
    <x v="1"/>
    <n v="46065.5625"/>
    <d v="1905-04-02T09:33:45"/>
    <x v="0"/>
    <n v="55"/>
    <n v="7.5"/>
  </r>
  <r>
    <s v="HLCUSZX2512AUFI6"/>
    <s v="EUGEN MAERSK"/>
    <s v="Yantian"/>
    <x v="0"/>
    <d v="2026-02-10T18:58:00"/>
    <d v="2026-02-10T20:00:00"/>
    <s v="HAPAG LLOYD"/>
    <s v="APM"/>
    <s v="SEGU5699991"/>
    <s v="40HC"/>
    <x v="1"/>
    <x v="0"/>
    <d v="2026-02-12T12:00:00"/>
    <d v="2026-02-12T12:00:00"/>
    <m/>
    <x v="0"/>
    <m/>
    <x v="0"/>
    <x v="781"/>
    <d v="2026-02-12T12:20:00"/>
    <m/>
    <d v="2026-02-12T13:10:00"/>
    <x v="7"/>
    <x v="1"/>
    <x v="0"/>
    <x v="0"/>
    <d v="2026-02-12T11:30:00"/>
    <x v="5"/>
    <n v="0"/>
    <x v="0"/>
    <d v="2026-02-12T12:00:00"/>
    <n v="40.533333333267365"/>
    <d v="1899-12-31T17:02:00"/>
    <n v="41.033333333325572"/>
    <s v="NO"/>
    <s v="YES"/>
    <x v="1"/>
    <d v="1899-12-30T00:00:00"/>
    <n v="0"/>
    <d v="1899-12-30T00:00:00"/>
    <x v="2"/>
    <s v="SI"/>
    <d v="1899-12-31T17:02:00"/>
    <n v="41.033333333325572"/>
    <d v="1899-12-30T00:00:00"/>
    <n v="0"/>
    <x v="0"/>
    <x v="0"/>
    <d v="1899-12-31T16:32:00"/>
    <n v="40.533333333267365"/>
    <d v="1899-12-30T00:00:00"/>
    <n v="0"/>
    <x v="1"/>
    <n v="46065.548611111109"/>
    <d v="1905-04-02T09:32:55"/>
    <x v="0"/>
    <n v="55"/>
    <n v="7.5"/>
  </r>
  <r>
    <n v="259596277"/>
    <s v="EUGEN MAERSK"/>
    <s v="Qingdao"/>
    <x v="0"/>
    <d v="2026-02-10T18:58:00"/>
    <d v="2026-02-10T20:00:00"/>
    <s v="MAERSK"/>
    <s v="APM"/>
    <s v="MRKU0286407"/>
    <n v="40"/>
    <x v="1"/>
    <x v="0"/>
    <d v="2026-02-12T12:00:00"/>
    <d v="2026-02-12T14:00:00"/>
    <m/>
    <x v="0"/>
    <m/>
    <x v="0"/>
    <x v="918"/>
    <d v="2026-02-12T14:30:00"/>
    <m/>
    <d v="2026-02-12T17:27:00"/>
    <x v="7"/>
    <x v="1"/>
    <x v="0"/>
    <x v="0"/>
    <d v="2026-02-12T13:30:00"/>
    <x v="5"/>
    <n v="0"/>
    <x v="0"/>
    <d v="2026-02-12T12:00:00"/>
    <n v="42.533333333325572"/>
    <d v="1899-12-31T17:02:00"/>
    <n v="41.033333333325572"/>
    <s v="NO"/>
    <s v="YES"/>
    <x v="1"/>
    <d v="1899-12-30T02:00:00"/>
    <n v="2.0000000000582077"/>
    <d v="1899-12-30T01:30:00"/>
    <x v="2"/>
    <s v="SI"/>
    <d v="1899-12-31T19:02:00"/>
    <n v="43.03333333338378"/>
    <d v="1899-12-30T00:00:00"/>
    <n v="0"/>
    <x v="0"/>
    <x v="0"/>
    <d v="1899-12-31T18:32:00"/>
    <n v="42.533333333325572"/>
    <d v="1899-12-30T00:00:00"/>
    <n v="0"/>
    <x v="1"/>
    <n v="46065.727083333331"/>
    <d v="1905-04-02T09:43:37"/>
    <x v="0"/>
    <n v="55"/>
    <n v="7.5"/>
  </r>
  <r>
    <n v="261506232"/>
    <s v="EUGEN MAERSK"/>
    <s v="Ningbo"/>
    <x v="0"/>
    <d v="2026-02-10T18:58:00"/>
    <d v="2026-02-10T20:00:00"/>
    <s v="MAERSK"/>
    <s v="APM"/>
    <s v="MRKU0357100"/>
    <n v="40"/>
    <x v="1"/>
    <x v="0"/>
    <d v="2026-02-12T12:00:00"/>
    <d v="2026-02-12T16:00:00"/>
    <m/>
    <x v="0"/>
    <m/>
    <x v="0"/>
    <x v="782"/>
    <d v="2026-02-12T14:50:00"/>
    <m/>
    <d v="2026-02-12T16:37:00"/>
    <x v="7"/>
    <x v="1"/>
    <x v="0"/>
    <x v="0"/>
    <d v="2026-02-12T14:50:00"/>
    <x v="5"/>
    <n v="0"/>
    <x v="0"/>
    <d v="2026-02-12T12:00:00"/>
    <n v="44.533333333209157"/>
    <d v="1899-12-31T17:02:00"/>
    <n v="41.033333333325572"/>
    <s v="NO"/>
    <s v="YES"/>
    <x v="1"/>
    <d v="1899-12-30T04:00:00"/>
    <n v="3.9999999999417923"/>
    <d v="1899-12-30T03:30:00"/>
    <x v="2"/>
    <s v="SI"/>
    <d v="1899-12-31T21:02:00"/>
    <n v="45.033333333267365"/>
    <d v="1899-12-30T00:00:00"/>
    <n v="0"/>
    <x v="0"/>
    <x v="0"/>
    <d v="1899-12-31T20:32:00"/>
    <n v="44.533333333209157"/>
    <d v="1899-12-30T00:00:00"/>
    <n v="0"/>
    <x v="1"/>
    <n v="46065.692361111112"/>
    <d v="1905-04-02T09:41:32"/>
    <x v="0"/>
    <n v="55"/>
    <n v="7.5"/>
  </r>
  <r>
    <n v="259596277"/>
    <s v="EUGEN MAERSK"/>
    <s v="Qingdao"/>
    <x v="0"/>
    <d v="2026-02-10T18:58:00"/>
    <d v="2026-02-10T20:00:00"/>
    <s v="MAERSK"/>
    <s v="APM"/>
    <s v="MRKU0275233"/>
    <n v="40"/>
    <x v="1"/>
    <x v="0"/>
    <d v="2026-02-12T12:00:00"/>
    <d v="2026-02-12T16:00:00"/>
    <m/>
    <x v="0"/>
    <m/>
    <x v="0"/>
    <x v="782"/>
    <d v="2026-02-12T15:42:00"/>
    <m/>
    <d v="2026-02-12T17:40:00"/>
    <x v="7"/>
    <x v="1"/>
    <x v="0"/>
    <x v="0"/>
    <d v="2026-02-12T15:30:00"/>
    <x v="5"/>
    <n v="0"/>
    <x v="0"/>
    <d v="2026-02-12T12:00:00"/>
    <n v="44.533333333209157"/>
    <d v="1899-12-31T17:02:00"/>
    <n v="41.033333333325572"/>
    <s v="NO"/>
    <s v="YES"/>
    <x v="1"/>
    <d v="1899-12-30T04:00:00"/>
    <n v="3.9999999999417923"/>
    <d v="1899-12-30T03:30:00"/>
    <x v="2"/>
    <s v="SI"/>
    <d v="1899-12-31T21:02:00"/>
    <n v="45.033333333267365"/>
    <d v="1899-12-30T00:00:00"/>
    <n v="0"/>
    <x v="0"/>
    <x v="0"/>
    <d v="1899-12-31T20:32:00"/>
    <n v="44.533333333209157"/>
    <d v="1899-12-30T00:00:00"/>
    <n v="0"/>
    <x v="1"/>
    <n v="46065.736111111109"/>
    <d v="1905-04-02T09:44:10"/>
    <x v="0"/>
    <n v="55"/>
    <n v="7.5"/>
  </r>
  <r>
    <n v="261506232"/>
    <s v="EUGEN MAERSK"/>
    <s v="Ningbo"/>
    <x v="0"/>
    <d v="2026-02-10T18:58:00"/>
    <d v="2026-02-10T20:00:00"/>
    <s v="MAERSK"/>
    <s v="APM"/>
    <s v="TCNU1720799"/>
    <s v="40HC"/>
    <x v="1"/>
    <x v="0"/>
    <d v="2026-02-12T12:00:00"/>
    <d v="2026-02-12T16:00:00"/>
    <m/>
    <x v="0"/>
    <m/>
    <x v="0"/>
    <x v="782"/>
    <d v="2026-02-12T16:55:00"/>
    <m/>
    <d v="2026-02-12T18:27:00"/>
    <x v="7"/>
    <x v="1"/>
    <x v="0"/>
    <x v="0"/>
    <d v="2026-02-12T15:30:00"/>
    <x v="5"/>
    <n v="0"/>
    <x v="0"/>
    <d v="2026-02-12T12:00:00"/>
    <n v="44.533333333209157"/>
    <d v="1899-12-31T17:02:00"/>
    <n v="41.033333333325572"/>
    <s v="NO"/>
    <s v="YES"/>
    <x v="1"/>
    <d v="1899-12-30T04:00:00"/>
    <n v="3.9999999999417923"/>
    <d v="1899-12-30T03:30:00"/>
    <x v="2"/>
    <s v="SI"/>
    <d v="1899-12-31T21:02:00"/>
    <n v="45.033333333267365"/>
    <d v="1899-12-30T00:00:00"/>
    <n v="0"/>
    <x v="0"/>
    <x v="0"/>
    <d v="1899-12-31T20:32:00"/>
    <n v="44.533333333209157"/>
    <d v="1899-12-30T00:00:00"/>
    <n v="0"/>
    <x v="1"/>
    <n v="46065.768750000003"/>
    <d v="1905-04-02T09:46:08"/>
    <x v="0"/>
    <n v="55"/>
    <n v="7.5"/>
  </r>
  <r>
    <n v="261506232"/>
    <s v="EUGEN MAERSK"/>
    <s v="Ningbo"/>
    <x v="0"/>
    <d v="2026-02-10T18:58:00"/>
    <d v="2026-02-10T20:00:00"/>
    <s v="MAERSK"/>
    <s v="APM"/>
    <s v="MRSU9097813"/>
    <s v="40HC"/>
    <x v="1"/>
    <x v="0"/>
    <d v="2026-02-12T12:00:00"/>
    <d v="2026-02-13T06:00:00"/>
    <m/>
    <x v="0"/>
    <m/>
    <x v="0"/>
    <x v="919"/>
    <d v="2026-02-13T06:20:00"/>
    <m/>
    <d v="2026-02-13T08:10:00"/>
    <x v="7"/>
    <x v="1"/>
    <x v="0"/>
    <x v="0"/>
    <d v="2026-02-13T05:30:00"/>
    <x v="0"/>
    <n v="0"/>
    <x v="0"/>
    <d v="2026-02-12T12:00:00"/>
    <n v="58.533333333267365"/>
    <d v="1899-12-31T17:02:00"/>
    <n v="41.033333333325572"/>
    <s v="NO"/>
    <s v="YES"/>
    <x v="1"/>
    <d v="1899-12-30T18:00:00"/>
    <n v="18"/>
    <d v="1899-12-30T17:30:00"/>
    <x v="2"/>
    <s v="SI"/>
    <d v="1900-01-01T11:02:00"/>
    <n v="59.033333333325572"/>
    <d v="1899-12-30T00:00:00"/>
    <n v="0"/>
    <x v="0"/>
    <x v="0"/>
    <d v="1900-01-01T10:32:00"/>
    <n v="58.533333333267365"/>
    <d v="1899-12-30T00:00:00"/>
    <n v="0"/>
    <x v="0"/>
    <n v="46066.340277777781"/>
    <d v="1905-04-02T10:20:25"/>
    <x v="0"/>
    <n v="55"/>
    <n v="7.5"/>
  </r>
  <r>
    <n v="261506234"/>
    <s v="EUGEN MAERSK"/>
    <s v="Ningbo"/>
    <x v="0"/>
    <d v="2026-02-10T18:58:00"/>
    <d v="2026-02-10T20:00:00"/>
    <s v="MAERSK"/>
    <s v="APM"/>
    <s v="SEKU6945815"/>
    <s v="40HC"/>
    <x v="1"/>
    <x v="0"/>
    <d v="2026-02-12T12:00:00"/>
    <d v="2026-02-13T06:00:00"/>
    <m/>
    <x v="0"/>
    <m/>
    <x v="0"/>
    <x v="919"/>
    <d v="2026-02-13T07:20:00"/>
    <m/>
    <d v="2026-02-13T08:05:00"/>
    <x v="7"/>
    <x v="1"/>
    <x v="0"/>
    <x v="0"/>
    <d v="2026-02-13T05:30:00"/>
    <x v="0"/>
    <n v="0"/>
    <x v="0"/>
    <d v="2026-02-12T12:00:00"/>
    <n v="58.533333333267365"/>
    <d v="1899-12-31T17:02:00"/>
    <n v="41.033333333325572"/>
    <s v="NO"/>
    <s v="YES"/>
    <x v="1"/>
    <d v="1899-12-30T18:00:00"/>
    <n v="18"/>
    <d v="1899-12-30T17:30:00"/>
    <x v="2"/>
    <s v="SI"/>
    <d v="1900-01-01T11:02:00"/>
    <n v="59.033333333325572"/>
    <d v="1899-12-30T00:00:00"/>
    <n v="0"/>
    <x v="0"/>
    <x v="0"/>
    <d v="1900-01-01T10:32:00"/>
    <n v="58.533333333267365"/>
    <d v="1899-12-30T00:00:00"/>
    <n v="0"/>
    <x v="0"/>
    <n v="46066.336805555555"/>
    <d v="1905-04-02T10:20:13"/>
    <x v="0"/>
    <n v="55"/>
    <n v="7.5"/>
  </r>
  <r>
    <n v="261506234"/>
    <s v="EUGEN MAERSK"/>
    <s v="Ningbo"/>
    <x v="0"/>
    <d v="2026-02-10T18:58:00"/>
    <d v="2026-02-10T20:00:00"/>
    <s v="MAERSK"/>
    <s v="APM"/>
    <s v="MRSU0313742"/>
    <n v="20"/>
    <x v="1"/>
    <x v="0"/>
    <d v="2026-02-12T12:00:00"/>
    <d v="2026-02-13T08:00:00"/>
    <m/>
    <x v="0"/>
    <m/>
    <x v="0"/>
    <x v="920"/>
    <d v="2026-02-13T10:15:00"/>
    <m/>
    <d v="2026-02-13T12:50:00"/>
    <x v="7"/>
    <x v="1"/>
    <x v="0"/>
    <x v="0"/>
    <d v="2026-02-13T07:30:00"/>
    <x v="0"/>
    <n v="0"/>
    <x v="0"/>
    <d v="2026-02-12T12:00:00"/>
    <n v="60.533333333325572"/>
    <d v="1899-12-31T17:02:00"/>
    <n v="41.033333333325572"/>
    <s v="NO"/>
    <s v="YES"/>
    <x v="1"/>
    <d v="1899-12-30T20:00:00"/>
    <n v="20.000000000058208"/>
    <d v="1899-12-30T19:30:00"/>
    <x v="2"/>
    <s v="SI"/>
    <d v="1900-01-01T13:02:00"/>
    <n v="61.03333333338378"/>
    <d v="1899-12-30T00:00:00"/>
    <n v="0"/>
    <x v="0"/>
    <x v="0"/>
    <d v="1900-01-01T12:32:00"/>
    <n v="60.533333333325572"/>
    <d v="1899-12-30T00:00:00"/>
    <n v="0"/>
    <x v="0"/>
    <n v="46066.534722222219"/>
    <d v="1905-04-02T10:32:05"/>
    <x v="0"/>
    <n v="55"/>
    <n v="7.5"/>
  </r>
  <r>
    <n v="263476826"/>
    <s v="EUGEN MAERSK"/>
    <s v="Ho Chi Minh City"/>
    <x v="0"/>
    <d v="2026-02-10T18:58:00"/>
    <d v="2026-02-10T20:00:00"/>
    <s v="MAERSK"/>
    <s v="APM"/>
    <s v="GESU3695570"/>
    <n v="20"/>
    <x v="1"/>
    <x v="0"/>
    <d v="2026-02-12T12:00:00"/>
    <d v="2026-02-13T08:00:00"/>
    <m/>
    <x v="0"/>
    <m/>
    <x v="0"/>
    <x v="920"/>
    <d v="2026-02-13T16:06:00"/>
    <m/>
    <d v="2026-02-13T17:30:00"/>
    <x v="7"/>
    <x v="1"/>
    <x v="0"/>
    <x v="0"/>
    <d v="2026-02-13T07:30:00"/>
    <x v="0"/>
    <n v="0"/>
    <x v="0"/>
    <d v="2026-02-12T12:00:00"/>
    <n v="60.533333333325572"/>
    <d v="1899-12-31T17:02:00"/>
    <n v="41.033333333325572"/>
    <s v="NO"/>
    <s v="YES"/>
    <x v="1"/>
    <d v="1899-12-30T20:00:00"/>
    <n v="20.000000000058208"/>
    <d v="1899-12-30T19:30:00"/>
    <x v="2"/>
    <s v="SI"/>
    <d v="1900-01-01T13:02:00"/>
    <n v="61.03333333338378"/>
    <d v="1899-12-30T00:00:00"/>
    <n v="0"/>
    <x v="0"/>
    <x v="0"/>
    <d v="1900-01-01T12:32:00"/>
    <n v="60.533333333325572"/>
    <d v="1899-12-30T00:00:00"/>
    <n v="0"/>
    <x v="0"/>
    <n v="46066.729166666664"/>
    <d v="1905-04-02T10:43:45"/>
    <x v="0"/>
    <n v="55"/>
    <n v="7.5"/>
  </r>
  <r>
    <n v="259596277"/>
    <s v="EUGEN MAERSK"/>
    <s v="Qingdao"/>
    <x v="0"/>
    <d v="2026-02-10T18:58:00"/>
    <d v="2026-02-10T20:00:00"/>
    <s v="MAERSK"/>
    <s v="APM"/>
    <s v="TGHU4510247"/>
    <n v="40"/>
    <x v="1"/>
    <x v="0"/>
    <d v="2026-02-12T12:00:00"/>
    <d v="2026-02-13T10:00:00"/>
    <m/>
    <x v="0"/>
    <m/>
    <x v="0"/>
    <x v="921"/>
    <d v="2026-02-13T10:20:00"/>
    <m/>
    <d v="2026-02-13T12:20:00"/>
    <x v="7"/>
    <x v="1"/>
    <x v="0"/>
    <x v="0"/>
    <d v="2026-02-13T09:30:00"/>
    <x v="0"/>
    <n v="0"/>
    <x v="0"/>
    <d v="2026-02-12T12:00:00"/>
    <n v="62.533333333209157"/>
    <d v="1899-12-31T17:02:00"/>
    <n v="41.033333333325572"/>
    <s v="NO"/>
    <s v="YES"/>
    <x v="1"/>
    <d v="1899-12-30T22:00:00"/>
    <n v="21.999999999941792"/>
    <d v="1899-12-30T21:30:00"/>
    <x v="2"/>
    <s v="SI"/>
    <d v="1900-01-01T15:02:00"/>
    <n v="63.033333333267365"/>
    <d v="1899-12-30T00:00:00"/>
    <n v="0"/>
    <x v="0"/>
    <x v="0"/>
    <d v="1900-01-01T14:32:00"/>
    <n v="62.533333333209157"/>
    <d v="1899-12-30T00:00:00"/>
    <n v="0"/>
    <x v="0"/>
    <n v="46066.513888888891"/>
    <d v="1905-04-02T10:30:50"/>
    <x v="0"/>
    <n v="55"/>
    <n v="7.5"/>
  </r>
  <r>
    <n v="261506232"/>
    <s v="EUGEN MAERSK"/>
    <s v="Ningbo"/>
    <x v="0"/>
    <d v="2026-02-10T18:58:00"/>
    <d v="2026-02-10T20:00:00"/>
    <s v="MAERSK"/>
    <s v="APM"/>
    <s v="MRSU9096186"/>
    <s v="40HC"/>
    <x v="1"/>
    <x v="0"/>
    <d v="2026-02-12T12:00:00"/>
    <d v="2026-02-13T12:00:00"/>
    <m/>
    <x v="0"/>
    <m/>
    <x v="0"/>
    <x v="784"/>
    <d v="2026-02-13T11:45:00"/>
    <m/>
    <d v="2026-02-13T15:00:00"/>
    <x v="7"/>
    <x v="1"/>
    <x v="0"/>
    <x v="0"/>
    <d v="2026-02-13T11:30:00"/>
    <x v="0"/>
    <n v="0"/>
    <x v="0"/>
    <d v="2026-02-12T12:00:00"/>
    <n v="64.533333333267365"/>
    <d v="1899-12-31T17:02:00"/>
    <n v="41.033333333325572"/>
    <s v="NO"/>
    <s v="YES"/>
    <x v="1"/>
    <d v="1899-12-31T00:00:00"/>
    <n v="24"/>
    <d v="1899-12-30T23:30:00"/>
    <x v="2"/>
    <s v="SI"/>
    <d v="1900-01-01T17:02:00"/>
    <n v="65.033333333325572"/>
    <d v="1899-12-30T00:00:00"/>
    <n v="0"/>
    <x v="0"/>
    <x v="0"/>
    <d v="1900-01-01T16:32:00"/>
    <n v="64.533333333267365"/>
    <d v="1899-12-30T00:00:00"/>
    <n v="0"/>
    <x v="0"/>
    <n v="46066.625"/>
    <d v="1905-04-02T10:37:30"/>
    <x v="0"/>
    <n v="55"/>
    <n v="7.5"/>
  </r>
  <r>
    <n v="259596277"/>
    <s v="EUGEN MAERSK"/>
    <s v="Qingdao"/>
    <x v="0"/>
    <d v="2026-02-10T18:58:00"/>
    <d v="2026-02-10T20:00:00"/>
    <s v="MAERSK"/>
    <s v="APM"/>
    <s v="MRKU1039063"/>
    <n v="40"/>
    <x v="1"/>
    <x v="0"/>
    <d v="2026-02-12T12:00:00"/>
    <d v="2026-02-13T12:00:00"/>
    <m/>
    <x v="0"/>
    <m/>
    <x v="0"/>
    <x v="784"/>
    <d v="2026-02-13T12:24:00"/>
    <m/>
    <d v="2026-02-13T13:55:00"/>
    <x v="7"/>
    <x v="1"/>
    <x v="0"/>
    <x v="0"/>
    <d v="2026-02-13T11:30:00"/>
    <x v="0"/>
    <n v="0"/>
    <x v="0"/>
    <d v="2026-02-12T12:00:00"/>
    <n v="64.533333333267365"/>
    <d v="1899-12-31T17:02:00"/>
    <n v="41.033333333325572"/>
    <s v="NO"/>
    <s v="YES"/>
    <x v="1"/>
    <d v="1899-12-31T00:00:00"/>
    <n v="24"/>
    <d v="1899-12-30T23:30:00"/>
    <x v="2"/>
    <s v="SI"/>
    <d v="1900-01-01T17:02:00"/>
    <n v="65.033333333325572"/>
    <d v="1899-12-30T00:00:00"/>
    <n v="0"/>
    <x v="0"/>
    <x v="0"/>
    <d v="1900-01-01T16:32:00"/>
    <n v="64.533333333267365"/>
    <d v="1899-12-30T00:00:00"/>
    <n v="0"/>
    <x v="0"/>
    <n v="46066.579861111109"/>
    <d v="1905-04-02T10:34:47"/>
    <x v="0"/>
    <n v="55"/>
    <n v="7.5"/>
  </r>
  <r>
    <n v="259596277"/>
    <s v="EUGEN MAERSK"/>
    <s v="Qingdao"/>
    <x v="0"/>
    <d v="2026-02-10T18:58:00"/>
    <d v="2026-02-10T20:00:00"/>
    <s v="MAERSK"/>
    <s v="APM"/>
    <s v="CAAU8425968"/>
    <s v="40HC"/>
    <x v="1"/>
    <x v="0"/>
    <d v="2026-02-12T12:00:00"/>
    <d v="2026-02-13T14:00:00"/>
    <m/>
    <x v="0"/>
    <m/>
    <x v="0"/>
    <x v="922"/>
    <d v="2026-02-13T15:59:00"/>
    <m/>
    <d v="2026-02-13T17:03:00"/>
    <x v="7"/>
    <x v="1"/>
    <x v="0"/>
    <x v="0"/>
    <d v="2026-02-13T13:30:00"/>
    <x v="0"/>
    <n v="0"/>
    <x v="0"/>
    <d v="2026-02-12T12:00:00"/>
    <n v="66.533333333325572"/>
    <d v="1899-12-31T17:02:00"/>
    <n v="41.033333333325572"/>
    <s v="NO"/>
    <s v="YES"/>
    <x v="1"/>
    <d v="1899-12-31T02:00:00"/>
    <n v="26.000000000058208"/>
    <d v="1899-12-31T01:30:00"/>
    <x v="1"/>
    <s v="NO"/>
    <d v="1900-01-01T19:02:00"/>
    <n v="67.03333333338378"/>
    <d v="1899-12-30T00:00:00"/>
    <n v="0"/>
    <x v="0"/>
    <x v="0"/>
    <d v="1900-01-01T18:32:00"/>
    <n v="66.533333333325572"/>
    <d v="1899-12-30T00:00:00"/>
    <n v="0"/>
    <x v="0"/>
    <n v="46066.710416666669"/>
    <d v="1905-04-02T10:42:38"/>
    <x v="0"/>
    <n v="55"/>
    <n v="7.5"/>
  </r>
  <r>
    <s v="HLCUSZX2512BQRC3"/>
    <s v="EUGEN MAERSK"/>
    <s v="Yantian"/>
    <x v="0"/>
    <d v="2026-02-10T18:58:00"/>
    <d v="2026-02-10T20:00:00"/>
    <s v="HAPAG LLOYD"/>
    <s v="APM"/>
    <s v="HLBU1847988"/>
    <s v="40HC"/>
    <x v="1"/>
    <x v="0"/>
    <d v="2026-02-12T12:00:00"/>
    <d v="2026-02-13T16:00:00"/>
    <m/>
    <x v="0"/>
    <m/>
    <x v="0"/>
    <x v="923"/>
    <d v="2026-02-13T16:20:00"/>
    <m/>
    <d v="2026-02-13T16:33:00"/>
    <x v="7"/>
    <x v="1"/>
    <x v="0"/>
    <x v="0"/>
    <d v="2026-02-13T15:30:00"/>
    <x v="0"/>
    <n v="0"/>
    <x v="0"/>
    <d v="2026-02-12T12:00:00"/>
    <n v="68.533333333209157"/>
    <d v="1899-12-31T17:02:00"/>
    <n v="41.033333333325572"/>
    <s v="NO"/>
    <s v="YES"/>
    <x v="1"/>
    <d v="1899-12-31T04:00:00"/>
    <n v="27.999999999941792"/>
    <d v="1899-12-31T03:30:00"/>
    <x v="1"/>
    <s v="NO"/>
    <d v="1900-01-01T21:02:00"/>
    <n v="69.033333333267365"/>
    <d v="1899-12-30T00:00:00"/>
    <n v="0"/>
    <x v="0"/>
    <x v="0"/>
    <d v="1900-01-01T20:32:00"/>
    <n v="68.533333333209157"/>
    <d v="1899-12-30T00:00:00"/>
    <n v="0"/>
    <x v="0"/>
    <n v="46066.689583333333"/>
    <d v="1905-04-02T10:41:23"/>
    <x v="0"/>
    <n v="55"/>
    <n v="7.5"/>
  </r>
  <r>
    <s v="HLCUSZX2512AUFI6"/>
    <s v="EUGEN MAERSK"/>
    <s v="Yantian"/>
    <x v="0"/>
    <d v="2026-02-10T18:58:00"/>
    <d v="2026-02-10T20:00:00"/>
    <s v="HAPAG LLOYD"/>
    <s v="APM"/>
    <s v="TLLU5269405"/>
    <s v="40HC"/>
    <x v="1"/>
    <x v="0"/>
    <d v="2026-02-12T12:00:00"/>
    <d v="2026-02-16T10:00:00"/>
    <m/>
    <x v="0"/>
    <m/>
    <x v="0"/>
    <x v="924"/>
    <d v="2026-02-16T16:15:00"/>
    <m/>
    <d v="2026-02-16T16:59:00"/>
    <x v="5"/>
    <x v="1"/>
    <x v="0"/>
    <x v="0"/>
    <d v="2026-02-16T09:30:00"/>
    <x v="2"/>
    <n v="0"/>
    <x v="0"/>
    <d v="2026-02-12T12:00:00"/>
    <n v="134.53333333320916"/>
    <d v="1899-12-31T17:02:00"/>
    <n v="41.033333333325572"/>
    <s v="NO"/>
    <s v="YES"/>
    <x v="1"/>
    <d v="1900-01-02T22:00:00"/>
    <n v="93.999999999941792"/>
    <d v="1900-01-02T21:30:00"/>
    <x v="0"/>
    <s v="NO"/>
    <d v="1900-01-04T15:02:00"/>
    <n v="135.03333333326736"/>
    <d v="1899-12-30T00:00:00"/>
    <n v="0"/>
    <x v="0"/>
    <x v="0"/>
    <d v="1900-01-04T14:32:00"/>
    <n v="134.53333333320916"/>
    <d v="1899-12-30T00:00:00"/>
    <n v="0"/>
    <x v="0"/>
    <n v="46069.707638888889"/>
    <d v="1905-04-02T13:42:27"/>
    <x v="0"/>
    <n v="55"/>
    <n v="7.5"/>
  </r>
  <r>
    <n v="261506232"/>
    <s v="EUGEN MAERSK"/>
    <s v="Ningbo"/>
    <x v="0"/>
    <d v="2026-02-10T18:58:00"/>
    <d v="2026-02-10T20:00:00"/>
    <s v="MAERSK"/>
    <s v="APM"/>
    <s v="MSKU1303202"/>
    <s v="40HC"/>
    <x v="0"/>
    <x v="0"/>
    <d v="2026-02-12T12:00:00"/>
    <d v="2026-02-16T12:00:00"/>
    <m/>
    <x v="0"/>
    <m/>
    <x v="0"/>
    <x v="925"/>
    <d v="2026-02-16T18:30:00"/>
    <m/>
    <d v="2026-02-16T20:10:00"/>
    <x v="5"/>
    <x v="1"/>
    <x v="0"/>
    <x v="0"/>
    <d v="2026-02-16T11:30:00"/>
    <x v="2"/>
    <n v="0"/>
    <x v="0"/>
    <d v="2026-02-12T12:00:00"/>
    <n v="136.53333333326736"/>
    <d v="1899-12-31T17:02:00"/>
    <n v="41.033333333325572"/>
    <s v="NO"/>
    <s v="YES"/>
    <x v="1"/>
    <d v="1900-01-03T00:00:00"/>
    <n v="96"/>
    <d v="1900-01-02T23:30:00"/>
    <x v="0"/>
    <s v="NO"/>
    <d v="1900-01-04T17:02:00"/>
    <n v="137.03333333332557"/>
    <d v="1899-12-30T00:00:00"/>
    <n v="0"/>
    <x v="0"/>
    <x v="0"/>
    <d v="1900-01-04T16:32:00"/>
    <n v="136.53333333326736"/>
    <d v="1899-12-30T00:00:00"/>
    <n v="0"/>
    <x v="0"/>
    <n v="46069.840277777781"/>
    <d v="1905-04-02T13:50:25"/>
    <x v="0"/>
    <n v="55"/>
    <n v="7.5"/>
  </r>
  <r>
    <n v="259596277"/>
    <s v="EUGEN MAERSK"/>
    <s v="Qingdao"/>
    <x v="0"/>
    <d v="2026-02-10T18:58:00"/>
    <d v="2026-02-10T20:00:00"/>
    <s v="MAERSK"/>
    <s v="APM"/>
    <s v="MRKU0213123"/>
    <n v="40"/>
    <x v="1"/>
    <x v="0"/>
    <d v="2026-02-12T12:00:00"/>
    <d v="2026-02-17T06:00:00"/>
    <m/>
    <x v="0"/>
    <m/>
    <x v="0"/>
    <x v="926"/>
    <d v="2026-02-17T09:05:00"/>
    <m/>
    <d v="2026-02-17T10:20:00"/>
    <x v="5"/>
    <x v="1"/>
    <x v="0"/>
    <x v="0"/>
    <d v="2026-02-17T05:30:00"/>
    <x v="6"/>
    <n v="0"/>
    <x v="0"/>
    <d v="2026-02-12T12:00:00"/>
    <n v="154.53333333326736"/>
    <d v="1899-12-31T17:02:00"/>
    <n v="41.033333333325572"/>
    <s v="NO"/>
    <s v="YES"/>
    <x v="1"/>
    <d v="1900-01-03T18:00:00"/>
    <n v="114"/>
    <d v="1900-01-03T17:30:00"/>
    <x v="0"/>
    <s v="NO"/>
    <d v="1900-01-05T11:02:00"/>
    <n v="155.03333333332557"/>
    <d v="1899-12-30T00:00:00"/>
    <n v="0"/>
    <x v="0"/>
    <x v="0"/>
    <d v="1900-01-05T10:32:00"/>
    <n v="154.53333333326736"/>
    <d v="1899-12-30T00:00:00"/>
    <n v="0"/>
    <x v="0"/>
    <n v="46070.430555555555"/>
    <d v="1905-04-02T14:25:50"/>
    <x v="0"/>
    <n v="55"/>
    <n v="7.5"/>
  </r>
  <r>
    <n v="261506232"/>
    <s v="EUGEN MAERSK"/>
    <s v="Ningbo"/>
    <x v="0"/>
    <d v="2026-02-10T18:58:00"/>
    <d v="2026-02-10T20:00:00"/>
    <s v="MAERSK"/>
    <s v="APM"/>
    <s v="MRSU6477954"/>
    <s v="40HC"/>
    <x v="0"/>
    <x v="0"/>
    <d v="2026-02-12T12:00:00"/>
    <d v="2026-02-17T10:00:00"/>
    <m/>
    <x v="0"/>
    <m/>
    <x v="0"/>
    <x v="927"/>
    <d v="2026-02-17T11:10:00"/>
    <m/>
    <d v="2026-02-17T13:00:00"/>
    <x v="5"/>
    <x v="1"/>
    <x v="0"/>
    <x v="0"/>
    <d v="2026-02-17T09:30:00"/>
    <x v="6"/>
    <n v="0"/>
    <x v="0"/>
    <d v="2026-02-12T12:00:00"/>
    <n v="158.53333333320916"/>
    <d v="1899-12-31T17:02:00"/>
    <n v="41.033333333325572"/>
    <s v="NO"/>
    <s v="YES"/>
    <x v="1"/>
    <d v="1900-01-03T22:00:00"/>
    <n v="117.99999999994179"/>
    <d v="1900-01-03T21:30:00"/>
    <x v="0"/>
    <s v="NO"/>
    <d v="1900-01-05T15:02:00"/>
    <n v="159.03333333326736"/>
    <d v="1899-12-30T00:00:00"/>
    <n v="0"/>
    <x v="0"/>
    <x v="0"/>
    <d v="1900-01-05T14:32:00"/>
    <n v="158.53333333320916"/>
    <d v="1899-12-30T00:00:00"/>
    <n v="0"/>
    <x v="0"/>
    <n v="46070.541666666664"/>
    <d v="1905-04-02T14:32:30"/>
    <x v="0"/>
    <n v="55"/>
    <n v="7.5"/>
  </r>
  <r>
    <s v="HLCUSHA2512BFMC2"/>
    <s v="EUGEN MAERSK"/>
    <s v="Shanghai"/>
    <x v="0"/>
    <d v="2026-02-10T18:58:00"/>
    <d v="2026-02-10T20:00:00"/>
    <s v="HAPAG LLOYD"/>
    <s v="APM"/>
    <s v="HLBU1399712"/>
    <n v="40"/>
    <x v="1"/>
    <x v="0"/>
    <d v="2026-02-12T12:00:00"/>
    <d v="2026-02-17T12:00:00"/>
    <m/>
    <x v="0"/>
    <m/>
    <x v="0"/>
    <x v="928"/>
    <d v="2026-02-17T11:40:00"/>
    <m/>
    <d v="2026-02-17T12:40:00"/>
    <x v="5"/>
    <x v="1"/>
    <x v="0"/>
    <x v="0"/>
    <d v="2026-02-17T11:30:00"/>
    <x v="6"/>
    <n v="0"/>
    <x v="0"/>
    <d v="2026-02-12T12:00:00"/>
    <n v="160.53333333326736"/>
    <d v="1899-12-31T17:02:00"/>
    <n v="41.033333333325572"/>
    <s v="NO"/>
    <s v="YES"/>
    <x v="1"/>
    <d v="1900-01-04T00:00:00"/>
    <n v="120"/>
    <d v="1900-01-03T23:30:00"/>
    <x v="0"/>
    <s v="NO"/>
    <d v="1900-01-05T17:02:00"/>
    <n v="161.03333333332557"/>
    <d v="1899-12-30T00:00:00"/>
    <n v="0"/>
    <x v="0"/>
    <x v="0"/>
    <d v="1900-01-05T16:32:00"/>
    <n v="160.53333333326736"/>
    <d v="1899-12-30T00:00:00"/>
    <n v="0"/>
    <x v="0"/>
    <n v="46070.527777777781"/>
    <d v="1905-04-02T14:31:40"/>
    <x v="0"/>
    <n v="55"/>
    <n v="7.5"/>
  </r>
  <r>
    <n v="259596277"/>
    <s v="EUGEN MAERSK"/>
    <s v="Qingdao"/>
    <x v="0"/>
    <d v="2026-02-10T18:58:00"/>
    <d v="2026-02-10T20:00:00"/>
    <s v="MAERSK"/>
    <s v="APM"/>
    <s v="CAIU8858467"/>
    <s v="40HC"/>
    <x v="1"/>
    <x v="0"/>
    <d v="2026-02-12T12:00:00"/>
    <d v="2026-02-17T12:00:00"/>
    <m/>
    <x v="0"/>
    <m/>
    <x v="0"/>
    <x v="928"/>
    <d v="2026-02-17T17:30:00"/>
    <m/>
    <d v="2026-02-17T18:35:00"/>
    <x v="5"/>
    <x v="1"/>
    <x v="0"/>
    <x v="0"/>
    <d v="2026-02-17T11:30:00"/>
    <x v="6"/>
    <n v="0"/>
    <x v="0"/>
    <d v="2026-02-12T12:00:00"/>
    <n v="160.53333333326736"/>
    <d v="1899-12-31T17:02:00"/>
    <n v="41.033333333325572"/>
    <s v="NO"/>
    <s v="YES"/>
    <x v="1"/>
    <d v="1900-01-04T00:00:00"/>
    <n v="120"/>
    <d v="1900-01-03T23:30:00"/>
    <x v="0"/>
    <s v="NO"/>
    <d v="1900-01-05T17:02:00"/>
    <n v="161.03333333332557"/>
    <d v="1899-12-30T00:00:00"/>
    <n v="0"/>
    <x v="0"/>
    <x v="0"/>
    <d v="1900-01-05T16:32:00"/>
    <n v="160.53333333326736"/>
    <d v="1899-12-30T00:00:00"/>
    <n v="0"/>
    <x v="0"/>
    <n v="46070.774305555555"/>
    <d v="1905-04-02T14:46:27"/>
    <x v="0"/>
    <n v="55"/>
    <n v="7.5"/>
  </r>
  <r>
    <s v="HLCUBO12512BNMT9"/>
    <s v="BSG BONAIRE"/>
    <s v="Jawaharlal Nehru (Nhava Sheva)"/>
    <x v="1"/>
    <d v="2026-02-15T19:26:00"/>
    <d v="2026-02-15T20:00:00"/>
    <s v="HAPAG LLOYD"/>
    <s v="APM"/>
    <s v="HLBU2794291"/>
    <s v="40HC"/>
    <x v="1"/>
    <x v="0"/>
    <d v="2026-02-16T16:00:00"/>
    <d v="2026-02-18T10:00:00"/>
    <m/>
    <x v="0"/>
    <m/>
    <x v="0"/>
    <x v="929"/>
    <d v="2026-02-18T10:00:00"/>
    <m/>
    <d v="2026-02-18T15:00:00"/>
    <x v="5"/>
    <x v="1"/>
    <x v="0"/>
    <x v="0"/>
    <d v="2026-02-18T09:30:00"/>
    <x v="4"/>
    <n v="0"/>
    <x v="0"/>
    <d v="2026-02-16T16:00:00"/>
    <n v="62.066666666592937"/>
    <d v="1899-12-30T20:34:00"/>
    <n v="20.566666666651145"/>
    <s v="SI"/>
    <s v="YES"/>
    <x v="1"/>
    <d v="1899-12-31T18:00:00"/>
    <n v="42"/>
    <d v="1899-12-31T17:30:00"/>
    <x v="1"/>
    <s v="NO"/>
    <d v="1900-01-01T14:34:00"/>
    <n v="62.566666666651145"/>
    <d v="1899-12-30T00:00:00"/>
    <n v="0"/>
    <x v="0"/>
    <x v="0"/>
    <d v="1900-01-01T14:04:00"/>
    <n v="62.066666666592937"/>
    <d v="1899-12-30T00:00:00"/>
    <n v="0"/>
    <x v="0"/>
    <n v="46071.625"/>
    <d v="1905-04-02T15:37:30"/>
    <x v="0"/>
    <n v="55"/>
    <n v="7.5"/>
  </r>
  <r>
    <s v="HLCUBO12512BNMT9"/>
    <s v="BSG BONAIRE"/>
    <s v="Jawaharlal Nehru (Nhava Sheva)"/>
    <x v="1"/>
    <d v="2026-02-15T19:26:00"/>
    <d v="2026-02-15T20:00:00"/>
    <s v="HAPAG LLOYD"/>
    <s v="APM"/>
    <s v="DFSU7710939"/>
    <s v="40HC"/>
    <x v="1"/>
    <x v="0"/>
    <d v="2026-02-16T16:00:00"/>
    <d v="2026-02-18T12:00:00"/>
    <m/>
    <x v="0"/>
    <m/>
    <x v="0"/>
    <x v="930"/>
    <d v="2026-02-18T15:05:00"/>
    <m/>
    <d v="2026-02-18T16:06:00"/>
    <x v="5"/>
    <x v="1"/>
    <x v="0"/>
    <x v="0"/>
    <d v="2026-02-18T11:30:00"/>
    <x v="4"/>
    <n v="0"/>
    <x v="0"/>
    <d v="2026-02-16T16:00:00"/>
    <n v="64.066666666651145"/>
    <d v="1899-12-30T20:34:00"/>
    <n v="20.566666666651145"/>
    <s v="SI"/>
    <s v="YES"/>
    <x v="1"/>
    <d v="1899-12-31T20:00:00"/>
    <n v="44.000000000058208"/>
    <d v="1899-12-31T19:30:00"/>
    <x v="1"/>
    <s v="NO"/>
    <d v="1900-01-01T16:34:00"/>
    <n v="64.566666666709352"/>
    <d v="1899-12-30T00:00:00"/>
    <n v="0"/>
    <x v="0"/>
    <x v="0"/>
    <d v="1900-01-01T16:04:00"/>
    <n v="64.066666666651145"/>
    <d v="1899-12-30T00:00:00"/>
    <n v="0"/>
    <x v="0"/>
    <n v="46071.67083333333"/>
    <d v="1905-04-02T15:40:15"/>
    <x v="0"/>
    <n v="55"/>
    <n v="7.5"/>
  </r>
  <r>
    <n v="261506234"/>
    <s v="EUGEN MAERSK"/>
    <s v="Ningbo"/>
    <x v="0"/>
    <d v="2026-02-10T18:58:00"/>
    <d v="2026-02-10T20:00:00"/>
    <s v="MAERSK"/>
    <s v="APM"/>
    <s v="MRSU6046900"/>
    <s v="40HC"/>
    <x v="0"/>
    <x v="0"/>
    <d v="2026-02-12T12:00:00"/>
    <d v="2026-02-18T12:00:00"/>
    <m/>
    <x v="0"/>
    <m/>
    <x v="0"/>
    <x v="930"/>
    <d v="2026-02-18T14:00:00"/>
    <m/>
    <d v="2026-02-18T15:45:00"/>
    <x v="5"/>
    <x v="1"/>
    <x v="0"/>
    <x v="0"/>
    <d v="2026-02-18T11:30:00"/>
    <x v="4"/>
    <n v="0"/>
    <x v="0"/>
    <d v="2026-02-12T12:00:00"/>
    <n v="184.53333333326736"/>
    <d v="1899-12-31T17:02:00"/>
    <n v="41.033333333325572"/>
    <s v="NO"/>
    <s v="YES"/>
    <x v="1"/>
    <d v="1900-01-05T00:00:00"/>
    <n v="144"/>
    <d v="1900-01-04T23:30:00"/>
    <x v="0"/>
    <s v="NO"/>
    <d v="1900-01-06T17:02:00"/>
    <n v="185.03333333332557"/>
    <d v="1899-12-30T00:00:00"/>
    <n v="0"/>
    <x v="0"/>
    <x v="0"/>
    <d v="1900-01-06T16:32:00"/>
    <n v="184.53333333326736"/>
    <d v="1899-12-30T00:00:00"/>
    <n v="0"/>
    <x v="0"/>
    <n v="46071.65625"/>
    <d v="1905-04-02T15:39:22"/>
    <x v="0"/>
    <n v="55"/>
    <n v="7.5"/>
  </r>
  <r>
    <n v="261506232"/>
    <s v="EUGEN MAERSK"/>
    <s v="Ningbo"/>
    <x v="0"/>
    <d v="2026-02-10T18:58:00"/>
    <d v="2026-02-10T20:00:00"/>
    <s v="MAERSK"/>
    <s v="APM"/>
    <s v="MRSU7560030"/>
    <s v="40HC"/>
    <x v="0"/>
    <x v="0"/>
    <d v="2026-02-12T12:00:00"/>
    <d v="2026-02-18T12:00:00"/>
    <m/>
    <x v="0"/>
    <m/>
    <x v="0"/>
    <x v="930"/>
    <d v="2026-02-18T14:30:00"/>
    <m/>
    <d v="2026-02-18T16:20:00"/>
    <x v="5"/>
    <x v="1"/>
    <x v="0"/>
    <x v="0"/>
    <d v="2026-02-18T11:30:00"/>
    <x v="4"/>
    <n v="0"/>
    <x v="0"/>
    <d v="2026-02-12T12:00:00"/>
    <n v="184.53333333326736"/>
    <d v="1899-12-31T17:02:00"/>
    <n v="41.033333333325572"/>
    <s v="NO"/>
    <s v="YES"/>
    <x v="1"/>
    <d v="1900-01-05T00:00:00"/>
    <n v="144"/>
    <d v="1900-01-04T23:30:00"/>
    <x v="0"/>
    <s v="NO"/>
    <d v="1900-01-06T17:02:00"/>
    <n v="185.03333333332557"/>
    <d v="1899-12-30T00:00:00"/>
    <n v="0"/>
    <x v="0"/>
    <x v="0"/>
    <d v="1900-01-06T16:32:00"/>
    <n v="184.53333333326736"/>
    <d v="1899-12-30T00:00:00"/>
    <n v="0"/>
    <x v="0"/>
    <n v="46071.680555555555"/>
    <d v="1905-04-02T15:40:50"/>
    <x v="0"/>
    <n v="55"/>
    <n v="7.5"/>
  </r>
  <r>
    <n v="263476826"/>
    <s v="EUGEN MAERSK"/>
    <s v="Ho Chi Minh City"/>
    <x v="0"/>
    <d v="2026-02-10T18:58:00"/>
    <d v="2026-02-10T20:00:00"/>
    <s v="MAERSK"/>
    <s v="APM"/>
    <s v="MRSU3971860"/>
    <s v="40HC"/>
    <x v="0"/>
    <x v="0"/>
    <d v="2026-02-12T12:00:00"/>
    <d v="2026-02-18T14:00:00"/>
    <m/>
    <x v="0"/>
    <m/>
    <x v="0"/>
    <x v="931"/>
    <d v="2026-02-18T11:20:00"/>
    <m/>
    <d v="2026-02-18T12:20:00"/>
    <x v="5"/>
    <x v="1"/>
    <x v="0"/>
    <x v="0"/>
    <d v="2026-02-18T11:20:00"/>
    <x v="4"/>
    <n v="0"/>
    <x v="0"/>
    <d v="2026-02-12T12:00:00"/>
    <n v="186.53333333332557"/>
    <d v="1899-12-31T17:02:00"/>
    <n v="41.033333333325572"/>
    <s v="NO"/>
    <s v="YES"/>
    <x v="1"/>
    <d v="1900-01-05T02:00:00"/>
    <n v="146.00000000005821"/>
    <d v="1900-01-05T01:30:00"/>
    <x v="0"/>
    <s v="NO"/>
    <d v="1900-01-06T19:02:00"/>
    <n v="187.03333333338378"/>
    <d v="1899-12-30T00:00:00"/>
    <n v="0"/>
    <x v="0"/>
    <x v="0"/>
    <d v="1900-01-06T18:32:00"/>
    <n v="186.53333333332557"/>
    <d v="1899-12-30T00:00:00"/>
    <n v="0"/>
    <x v="0"/>
    <n v="46071.513888888891"/>
    <d v="1905-04-02T15:30:50"/>
    <x v="0"/>
    <n v="55"/>
    <n v="7.5"/>
  </r>
  <r>
    <s v="HLCUSZX2512BQRP6"/>
    <s v="EUGEN MAERSK"/>
    <s v="Yantian"/>
    <x v="0"/>
    <d v="2026-02-10T18:58:00"/>
    <d v="2026-02-10T20:00:00"/>
    <s v="HAPAG LLOYD"/>
    <s v="APM"/>
    <s v="FANU3764061"/>
    <s v="40HC"/>
    <x v="1"/>
    <x v="0"/>
    <d v="2026-02-12T12:00:00"/>
    <d v="2026-02-18T14:00:00"/>
    <m/>
    <x v="0"/>
    <m/>
    <x v="0"/>
    <x v="931"/>
    <d v="2026-02-18T16:20:00"/>
    <m/>
    <d v="2026-02-18T17:00:00"/>
    <x v="5"/>
    <x v="1"/>
    <x v="0"/>
    <x v="0"/>
    <d v="2026-02-18T13:30:00"/>
    <x v="4"/>
    <n v="0"/>
    <x v="0"/>
    <d v="2026-02-12T12:00:00"/>
    <n v="186.53333333332557"/>
    <d v="1899-12-31T17:02:00"/>
    <n v="41.033333333325572"/>
    <s v="NO"/>
    <s v="YES"/>
    <x v="1"/>
    <d v="1900-01-05T02:00:00"/>
    <n v="146.00000000005821"/>
    <d v="1900-01-05T01:30:00"/>
    <x v="0"/>
    <s v="NO"/>
    <d v="1900-01-06T19:02:00"/>
    <n v="187.03333333338378"/>
    <d v="1899-12-30T00:00:00"/>
    <n v="0"/>
    <x v="0"/>
    <x v="0"/>
    <d v="1900-01-06T18:32:00"/>
    <n v="186.53333333332557"/>
    <d v="1899-12-30T00:00:00"/>
    <n v="0"/>
    <x v="0"/>
    <n v="46071.708333333336"/>
    <d v="1905-04-02T15:42:30"/>
    <x v="0"/>
    <n v="55"/>
    <n v="7.5"/>
  </r>
  <r>
    <s v="HLCUSHA2512BFMC2"/>
    <s v="EUGEN MAERSK"/>
    <s v="Shanghai"/>
    <x v="0"/>
    <d v="2026-02-10T18:58:00"/>
    <d v="2026-02-10T20:00:00"/>
    <s v="HAPAG LLOYD"/>
    <s v="APM"/>
    <s v="HLBU2114075"/>
    <s v="40HC"/>
    <x v="1"/>
    <x v="0"/>
    <d v="2026-02-12T12:00:00"/>
    <d v="2026-02-18T16:00:00"/>
    <m/>
    <x v="0"/>
    <m/>
    <x v="0"/>
    <x v="932"/>
    <d v="2026-02-18T17:10:00"/>
    <m/>
    <d v="2026-02-18T18:05:00"/>
    <x v="5"/>
    <x v="1"/>
    <x v="0"/>
    <x v="0"/>
    <d v="2026-02-18T15:30:00"/>
    <x v="4"/>
    <n v="0"/>
    <x v="0"/>
    <d v="2026-02-12T12:00:00"/>
    <n v="188.53333333320916"/>
    <d v="1899-12-31T17:02:00"/>
    <n v="41.033333333325572"/>
    <s v="NO"/>
    <s v="YES"/>
    <x v="1"/>
    <d v="1900-01-05T04:00:00"/>
    <n v="147.99999999994179"/>
    <d v="1900-01-05T03:30:00"/>
    <x v="0"/>
    <s v="NO"/>
    <d v="1900-01-06T21:02:00"/>
    <n v="189.03333333326736"/>
    <d v="1899-12-30T00:00:00"/>
    <n v="0"/>
    <x v="0"/>
    <x v="0"/>
    <d v="1900-01-06T20:32:00"/>
    <n v="188.53333333320916"/>
    <d v="1899-12-30T00:00:00"/>
    <n v="0"/>
    <x v="0"/>
    <n v="46071.753472222219"/>
    <d v="1905-04-02T15:45:12"/>
    <x v="0"/>
    <n v="55"/>
    <n v="7.5"/>
  </r>
  <r>
    <s v="HLCUSZX2512AUFI6"/>
    <s v="EUGEN MAERSK"/>
    <s v="Yantian"/>
    <x v="0"/>
    <d v="2026-02-10T18:58:00"/>
    <d v="2026-02-10T20:00:00"/>
    <s v="HAPAG LLOYD"/>
    <s v="APM"/>
    <s v="HLXU8494534"/>
    <s v="40HC"/>
    <x v="1"/>
    <x v="0"/>
    <d v="2026-02-12T12:00:00"/>
    <d v="2026-02-18T16:00:00"/>
    <m/>
    <x v="0"/>
    <m/>
    <x v="0"/>
    <x v="932"/>
    <d v="2026-02-18T17:35:00"/>
    <m/>
    <d v="2026-02-18T19:10:00"/>
    <x v="5"/>
    <x v="1"/>
    <x v="0"/>
    <x v="0"/>
    <d v="2026-02-18T15:30:00"/>
    <x v="4"/>
    <n v="0"/>
    <x v="0"/>
    <d v="2026-02-12T12:00:00"/>
    <n v="188.53333333320916"/>
    <d v="1899-12-31T17:02:00"/>
    <n v="41.033333333325572"/>
    <s v="NO"/>
    <s v="YES"/>
    <x v="1"/>
    <d v="1900-01-05T04:00:00"/>
    <n v="147.99999999994179"/>
    <d v="1900-01-05T03:30:00"/>
    <x v="0"/>
    <s v="NO"/>
    <d v="1900-01-06T21:02:00"/>
    <n v="189.03333333326736"/>
    <d v="1899-12-30T00:00:00"/>
    <n v="0"/>
    <x v="0"/>
    <x v="0"/>
    <d v="1900-01-06T20:32:00"/>
    <n v="188.53333333320916"/>
    <d v="1899-12-30T00:00:00"/>
    <n v="0"/>
    <x v="0"/>
    <n v="46071.798611111109"/>
    <d v="1905-04-02T15:47:55"/>
    <x v="0"/>
    <n v="55"/>
    <n v="7.5"/>
  </r>
  <r>
    <n v="262543870"/>
    <s v="MAERSK CAMBRIDGE"/>
    <s v="Qingdao"/>
    <x v="0"/>
    <d v="2026-02-19T14:30:00"/>
    <d v="2026-02-19T08:00:00"/>
    <s v="MAERSK"/>
    <s v="APM"/>
    <s v="MRSU6479432"/>
    <s v="40HC"/>
    <x v="1"/>
    <x v="0"/>
    <d v="2026-02-19T16:00:00"/>
    <d v="2026-02-20T08:00:00"/>
    <m/>
    <x v="0"/>
    <m/>
    <x v="0"/>
    <x v="933"/>
    <d v="2026-02-20T07:30:00"/>
    <m/>
    <d v="2026-02-20T08:50:00"/>
    <x v="5"/>
    <x v="1"/>
    <x v="0"/>
    <x v="0"/>
    <d v="2026-02-20T07:30:00"/>
    <x v="0"/>
    <n v="6.4999999998835847"/>
    <x v="1"/>
    <d v="2026-02-19T16:00:00"/>
    <n v="17.000000000058208"/>
    <d v="1899-12-30T01:30:00"/>
    <n v="1.5"/>
    <s v="SI"/>
    <s v="YES"/>
    <x v="1"/>
    <d v="1899-12-30T16:00:00"/>
    <n v="16.000000000116415"/>
    <d v="1899-12-30T15:30:00"/>
    <x v="2"/>
    <s v="SI"/>
    <d v="1899-12-30T17:30:00"/>
    <n v="17.500000000116415"/>
    <d v="1899-12-30T00:00:00"/>
    <n v="0"/>
    <x v="0"/>
    <x v="0"/>
    <d v="1899-12-30T17:00:00"/>
    <n v="17.000000000058208"/>
    <d v="1899-12-30T00:00:00"/>
    <n v="0"/>
    <x v="1"/>
    <n v="46073.368055555555"/>
    <d v="1905-04-02T17:22:05"/>
    <x v="0"/>
    <n v="55"/>
    <n v="7.5"/>
  </r>
  <r>
    <n v="262543870"/>
    <s v="MAERSK CAMBRIDGE"/>
    <s v="Qingdao"/>
    <x v="0"/>
    <d v="2026-02-19T14:30:00"/>
    <d v="2026-02-19T08:00:00"/>
    <s v="MAERSK"/>
    <s v="APM"/>
    <s v="MSKU1531218"/>
    <s v="40HC"/>
    <x v="1"/>
    <x v="0"/>
    <d v="2026-02-20T08:00:00"/>
    <d v="2026-02-20T14:00:00"/>
    <m/>
    <x v="1"/>
    <m/>
    <x v="11"/>
    <x v="934"/>
    <d v="2026-02-20T12:30:00"/>
    <m/>
    <d v="2026-02-20T14:00:00"/>
    <x v="5"/>
    <x v="1"/>
    <x v="0"/>
    <x v="0"/>
    <d v="2026-02-20T12:30:00"/>
    <x v="0"/>
    <n v="6.4999999998835847"/>
    <x v="1"/>
    <d v="2026-02-20T08:00:00"/>
    <n v="23.000000000058208"/>
    <d v="1899-12-30T17:30:00"/>
    <n v="17.500000000116415"/>
    <s v="SI"/>
    <s v="YES"/>
    <x v="1"/>
    <d v="1899-12-30T06:00:00"/>
    <n v="6"/>
    <d v="1899-12-30T05:30:00"/>
    <x v="2"/>
    <s v="SI"/>
    <d v="1899-12-30T23:30:00"/>
    <n v="23.500000000116415"/>
    <d v="1899-12-30T00:00:00"/>
    <n v="0"/>
    <x v="0"/>
    <x v="0"/>
    <d v="1899-12-30T23:00:00"/>
    <n v="23.000000000058208"/>
    <d v="1899-12-30T00:00:00"/>
    <n v="0"/>
    <x v="1"/>
    <n v="46073.583333333336"/>
    <d v="1905-04-02T17:35:00"/>
    <x v="0"/>
    <n v="55"/>
    <n v="7.5"/>
  </r>
  <r>
    <n v="262543870"/>
    <s v="MAERSK CAMBRIDGE"/>
    <s v="Qingdao"/>
    <x v="0"/>
    <d v="2026-02-19T14:30:00"/>
    <d v="2026-02-19T08:00:00"/>
    <s v="MAERSK"/>
    <s v="APM"/>
    <s v="MRSU8954172"/>
    <s v="40HC"/>
    <x v="1"/>
    <x v="0"/>
    <d v="2026-02-19T16:00:00"/>
    <d v="2026-02-20T14:00:00"/>
    <m/>
    <x v="2"/>
    <m/>
    <x v="11"/>
    <x v="934"/>
    <d v="2026-02-20T17:35:00"/>
    <m/>
    <d v="2026-02-20T19:20:00"/>
    <x v="5"/>
    <x v="1"/>
    <x v="0"/>
    <x v="0"/>
    <d v="2026-02-20T13:30:00"/>
    <x v="0"/>
    <n v="6.4999999998835847"/>
    <x v="1"/>
    <d v="2026-02-19T16:00:00"/>
    <n v="23.000000000058208"/>
    <d v="1899-12-30T01:30:00"/>
    <n v="1.5"/>
    <s v="SI"/>
    <s v="YES"/>
    <x v="1"/>
    <d v="1899-12-30T22:00:00"/>
    <n v="22.000000000116415"/>
    <d v="1899-12-30T21:30:00"/>
    <x v="2"/>
    <s v="SI"/>
    <d v="1899-12-30T23:30:00"/>
    <n v="23.500000000116415"/>
    <d v="1899-12-30T00:00:00"/>
    <n v="0"/>
    <x v="0"/>
    <x v="0"/>
    <d v="1899-12-30T23:00:00"/>
    <n v="23.000000000058208"/>
    <d v="1899-12-30T00:00:00"/>
    <n v="0"/>
    <x v="1"/>
    <n v="46073.805555555555"/>
    <d v="1905-04-02T17:48:20"/>
    <x v="0"/>
    <n v="55"/>
    <n v="7.5"/>
  </r>
  <r>
    <n v="262543870"/>
    <s v="MAERSK CAMBRIDGE"/>
    <s v="Qingdao"/>
    <x v="0"/>
    <d v="2026-02-19T14:30:00"/>
    <d v="2026-02-19T08:00:00"/>
    <s v="MAERSK"/>
    <s v="APM"/>
    <s v="MRKU5153916"/>
    <s v="40HC"/>
    <x v="1"/>
    <x v="0"/>
    <d v="2026-02-19T16:00:00"/>
    <d v="2026-02-20T16:00:00"/>
    <m/>
    <x v="2"/>
    <m/>
    <x v="11"/>
    <x v="935"/>
    <d v="2026-02-20T17:16:00"/>
    <m/>
    <d v="2026-02-20T18:40:00"/>
    <x v="5"/>
    <x v="1"/>
    <x v="0"/>
    <x v="0"/>
    <d v="2026-02-20T15:30:00"/>
    <x v="0"/>
    <n v="6.4999999998835847"/>
    <x v="1"/>
    <d v="2026-02-19T16:00:00"/>
    <n v="24.999999999941792"/>
    <d v="1899-12-30T01:30:00"/>
    <n v="1.5"/>
    <s v="SI"/>
    <s v="YES"/>
    <x v="1"/>
    <d v="1899-12-31T00:00:00"/>
    <n v="24"/>
    <d v="1899-12-30T23:30:00"/>
    <x v="2"/>
    <s v="SI"/>
    <d v="1899-12-31T01:30:00"/>
    <n v="25.5"/>
    <d v="1899-12-30T00:00:00"/>
    <n v="0"/>
    <x v="0"/>
    <x v="0"/>
    <d v="1899-12-31T01:00:00"/>
    <n v="24.999999999941792"/>
    <d v="1899-12-30T00:00:00"/>
    <n v="0"/>
    <x v="1"/>
    <n v="46073.777777777781"/>
    <d v="1905-04-02T17:46:40"/>
    <x v="0"/>
    <n v="55"/>
    <n v="7.5"/>
  </r>
  <r>
    <n v="262543870"/>
    <s v="MAERSK CAMBRIDGE"/>
    <s v="Qingdao"/>
    <x v="0"/>
    <d v="2026-02-19T14:30:00"/>
    <d v="2026-02-19T08:00:00"/>
    <s v="MAERSK"/>
    <s v="APM"/>
    <s v="CAAU6509340"/>
    <s v="40HC"/>
    <x v="1"/>
    <x v="0"/>
    <d v="2026-02-20T08:00:00"/>
    <d v="2026-02-20T16:00:00"/>
    <m/>
    <x v="1"/>
    <m/>
    <x v="11"/>
    <x v="935"/>
    <d v="2026-02-20T16:21:00"/>
    <m/>
    <d v="2026-02-20T17:40:00"/>
    <x v="5"/>
    <x v="1"/>
    <x v="0"/>
    <x v="0"/>
    <d v="2026-02-20T15:30:00"/>
    <x v="0"/>
    <n v="6.4999999998835847"/>
    <x v="1"/>
    <d v="2026-02-20T08:00:00"/>
    <n v="24.999999999941792"/>
    <d v="1899-12-30T17:30:00"/>
    <n v="17.500000000116415"/>
    <s v="SI"/>
    <s v="YES"/>
    <x v="1"/>
    <d v="1899-12-30T08:00:00"/>
    <n v="7.9999999998835847"/>
    <d v="1899-12-30T07:30:00"/>
    <x v="2"/>
    <s v="SI"/>
    <d v="1899-12-31T01:30:00"/>
    <n v="25.5"/>
    <d v="1899-12-30T00:00:00"/>
    <n v="0"/>
    <x v="0"/>
    <x v="0"/>
    <d v="1899-12-31T01:00:00"/>
    <n v="24.999999999941792"/>
    <d v="1899-12-30T00:00:00"/>
    <n v="0"/>
    <x v="1"/>
    <n v="46073.736111111109"/>
    <d v="1905-04-02T17:44:10"/>
    <x v="0"/>
    <n v="55"/>
    <n v="7.5"/>
  </r>
  <r>
    <n v="262543870"/>
    <s v="MAERSK CAMBRIDGE"/>
    <s v="Qingdao"/>
    <x v="0"/>
    <d v="2026-02-19T14:30:00"/>
    <d v="2026-02-19T08:00:00"/>
    <s v="MAERSK"/>
    <s v="APM"/>
    <s v="MRSU8951620"/>
    <s v="40HC"/>
    <x v="1"/>
    <x v="0"/>
    <d v="2026-02-19T16:00:00"/>
    <d v="2026-02-20T16:00:00"/>
    <m/>
    <x v="0"/>
    <m/>
    <x v="0"/>
    <x v="935"/>
    <d v="2026-02-20T16:01:00"/>
    <m/>
    <d v="2026-02-20T17:50:00"/>
    <x v="5"/>
    <x v="1"/>
    <x v="0"/>
    <x v="0"/>
    <d v="2026-02-20T15:30:00"/>
    <x v="0"/>
    <n v="6.4999999998835847"/>
    <x v="1"/>
    <d v="2026-02-19T16:00:00"/>
    <n v="24.999999999941792"/>
    <d v="1899-12-30T01:30:00"/>
    <n v="1.5"/>
    <s v="SI"/>
    <s v="YES"/>
    <x v="1"/>
    <d v="1899-12-31T00:00:00"/>
    <n v="24"/>
    <d v="1899-12-30T23:30:00"/>
    <x v="2"/>
    <s v="SI"/>
    <d v="1899-12-31T01:30:00"/>
    <n v="25.5"/>
    <d v="1899-12-30T00:00:00"/>
    <n v="0"/>
    <x v="0"/>
    <x v="0"/>
    <d v="1899-12-31T01:00:00"/>
    <n v="24.999999999941792"/>
    <d v="1899-12-30T00:00:00"/>
    <n v="0"/>
    <x v="1"/>
    <n v="46073.743055555555"/>
    <d v="1905-04-02T17:44:35"/>
    <x v="0"/>
    <n v="55"/>
    <n v="7.5"/>
  </r>
  <r>
    <n v="263747644"/>
    <s v="MAERSK GENOA"/>
    <s v="Cochin"/>
    <x v="1"/>
    <d v="2026-02-17T19:05:00"/>
    <d v="2026-02-17T20:00:00"/>
    <s v="MAERSK"/>
    <s v="APM"/>
    <s v="TLLU2434065"/>
    <n v="20"/>
    <x v="1"/>
    <x v="0"/>
    <d v="2026-02-19T20:00:00"/>
    <d v="2026-02-23T06:00:00"/>
    <m/>
    <x v="0"/>
    <m/>
    <x v="0"/>
    <x v="936"/>
    <d v="2026-02-23T07:15:00"/>
    <m/>
    <d v="2026-02-23T08:01:00"/>
    <x v="8"/>
    <x v="1"/>
    <x v="0"/>
    <x v="0"/>
    <d v="2026-02-23T05:30:00"/>
    <x v="2"/>
    <n v="0"/>
    <x v="0"/>
    <d v="2026-02-19T20:00:00"/>
    <n v="130.41666666656965"/>
    <d v="1900-01-01T00:55:00"/>
    <n v="48.916666666686069"/>
    <s v="NO"/>
    <s v="NO"/>
    <x v="1"/>
    <d v="1900-01-02T10:00:00"/>
    <n v="81.999999999941792"/>
    <d v="1900-01-02T09:30:00"/>
    <x v="0"/>
    <s v="NO"/>
    <d v="1900-01-04T10:55:00"/>
    <n v="130.91666666662786"/>
    <d v="1899-12-30T00:00:00"/>
    <n v="0"/>
    <x v="0"/>
    <x v="0"/>
    <d v="1900-01-04T10:25:00"/>
    <n v="130.41666666656965"/>
    <d v="1899-12-30T00:00:00"/>
    <n v="0"/>
    <x v="0"/>
    <n v="46076.334027777775"/>
    <d v="1905-04-02T20:20:02"/>
    <x v="0"/>
    <n v="55"/>
    <n v="7.5"/>
  </r>
  <r>
    <s v="HLCUSZX2512CVJE9"/>
    <s v="MAERSK CAMBRIDGE"/>
    <s v="Yantian"/>
    <x v="0"/>
    <d v="2026-02-19T14:30:00"/>
    <d v="2026-02-19T08:00:00"/>
    <s v="HAPAG LLOYD"/>
    <s v="APM"/>
    <s v="RRSU4212863"/>
    <s v="40HC"/>
    <x v="1"/>
    <x v="0"/>
    <d v="2026-02-20T08:00:00"/>
    <d v="2026-02-23T10:00:00"/>
    <m/>
    <x v="2"/>
    <m/>
    <x v="11"/>
    <x v="790"/>
    <d v="2026-02-23T10:50:00"/>
    <m/>
    <d v="2026-02-23T12:30:00"/>
    <x v="8"/>
    <x v="1"/>
    <x v="0"/>
    <x v="0"/>
    <d v="2026-02-23T09:30:00"/>
    <x v="2"/>
    <n v="6.4999999998835847"/>
    <x v="1"/>
    <d v="2026-02-20T08:00:00"/>
    <n v="90.999999999941792"/>
    <d v="1899-12-30T17:30:00"/>
    <n v="17.500000000116415"/>
    <s v="SI"/>
    <s v="YES"/>
    <x v="1"/>
    <d v="1900-01-02T02:00:00"/>
    <n v="73.999999999883585"/>
    <d v="1900-01-02T01:30:00"/>
    <x v="0"/>
    <s v="NO"/>
    <d v="1900-01-02T19:30:00"/>
    <n v="91.5"/>
    <d v="1899-12-30T00:00:00"/>
    <n v="0"/>
    <x v="0"/>
    <x v="0"/>
    <d v="1900-01-02T19:00:00"/>
    <n v="90.999999999941792"/>
    <d v="1899-12-30T00:00:00"/>
    <n v="0"/>
    <x v="0"/>
    <n v="46076.520833333336"/>
    <d v="1905-04-02T20:31:15"/>
    <x v="0"/>
    <n v="55"/>
    <n v="7.5"/>
  </r>
  <r>
    <n v="262017959"/>
    <s v="MAERSK CAMBRIDGE"/>
    <s v="Ningbo"/>
    <x v="0"/>
    <d v="2026-02-19T14:30:00"/>
    <d v="2026-02-19T08:00:00"/>
    <s v="MAERSK"/>
    <s v="APM"/>
    <s v="HASU4045057"/>
    <s v="40HC"/>
    <x v="1"/>
    <x v="0"/>
    <d v="2026-02-20T08:00:00"/>
    <d v="2026-02-23T12:00:00"/>
    <m/>
    <x v="1"/>
    <s v="OTRO(Retraso en la Terminal)"/>
    <x v="11"/>
    <x v="791"/>
    <d v="2026-02-23T14:10:00"/>
    <m/>
    <d v="2026-02-23T16:27:00"/>
    <x v="8"/>
    <x v="1"/>
    <x v="0"/>
    <x v="0"/>
    <d v="2026-02-23T11:30:00"/>
    <x v="2"/>
    <n v="6.4999999998835847"/>
    <x v="1"/>
    <d v="2026-02-20T08:00:00"/>
    <n v="93"/>
    <d v="1899-12-30T17:30:00"/>
    <n v="17.500000000116415"/>
    <s v="SI"/>
    <s v="YES"/>
    <x v="1"/>
    <d v="1900-01-02T04:00:00"/>
    <n v="75.999999999941792"/>
    <d v="1900-01-02T03:30:00"/>
    <x v="0"/>
    <s v="NO"/>
    <d v="1900-01-02T21:30:00"/>
    <n v="93.500000000058208"/>
    <d v="1899-12-30T00:00:00"/>
    <n v="0"/>
    <x v="0"/>
    <x v="0"/>
    <d v="1900-01-02T21:00:00"/>
    <n v="93"/>
    <d v="1899-12-30T00:00:00"/>
    <n v="0"/>
    <x v="0"/>
    <n v="46076.685416666667"/>
    <d v="1905-04-02T20:41:08"/>
    <x v="0"/>
    <n v="55"/>
    <n v="7.5"/>
  </r>
  <r>
    <n v="262017959"/>
    <s v="MAERSK CAMBRIDGE"/>
    <s v="Ningbo"/>
    <x v="0"/>
    <d v="2026-02-19T14:30:00"/>
    <d v="2026-02-19T08:00:00"/>
    <s v="MAERSK"/>
    <s v="APM"/>
    <s v="MRSU8719466"/>
    <s v="40HC"/>
    <x v="1"/>
    <x v="0"/>
    <d v="2026-02-23T10:00:00"/>
    <d v="2026-02-23T12:00:00"/>
    <m/>
    <x v="2"/>
    <s v="OTRO(Retraso en la Terminal)"/>
    <x v="11"/>
    <x v="791"/>
    <d v="2026-02-23T16:30:00"/>
    <m/>
    <d v="2026-02-23T18:25:00"/>
    <x v="8"/>
    <x v="1"/>
    <x v="0"/>
    <x v="0"/>
    <d v="2026-02-23T11:30:00"/>
    <x v="2"/>
    <n v="6.4999999998835847"/>
    <x v="1"/>
    <d v="2026-02-23T10:00:00"/>
    <n v="93"/>
    <d v="1900-01-02T19:30:00"/>
    <n v="91.5"/>
    <s v="NO"/>
    <s v="NO"/>
    <x v="0"/>
    <d v="1899-12-30T02:00:00"/>
    <n v="2.0000000000582077"/>
    <d v="1899-12-30T01:30:00"/>
    <x v="2"/>
    <s v="SI"/>
    <d v="1900-01-02T21:30:00"/>
    <n v="93.500000000058208"/>
    <d v="1899-12-30T00:00:00"/>
    <n v="0"/>
    <x v="0"/>
    <x v="0"/>
    <d v="1900-01-02T21:00:00"/>
    <n v="93"/>
    <d v="1899-12-30T00:00:00"/>
    <n v="0"/>
    <x v="0"/>
    <n v="46076.767361111109"/>
    <d v="1905-04-02T20:46:02"/>
    <x v="0"/>
    <n v="55"/>
    <n v="7.5"/>
  </r>
  <r>
    <n v="262543870"/>
    <s v="MAERSK CAMBRIDGE"/>
    <s v="Qingdao"/>
    <x v="0"/>
    <d v="2026-02-19T14:30:00"/>
    <d v="2026-02-19T08:00:00"/>
    <s v="MAERSK"/>
    <s v="APM"/>
    <s v="HASU4652575"/>
    <s v="40HC"/>
    <x v="1"/>
    <x v="0"/>
    <d v="2026-02-20T08:00:00"/>
    <d v="2026-02-23T12:00:00"/>
    <m/>
    <x v="1"/>
    <s v="OTRO(Retraso en la Terminal)"/>
    <x v="11"/>
    <x v="791"/>
    <d v="2026-02-23T14:10:00"/>
    <m/>
    <d v="2026-02-23T15:10:00"/>
    <x v="8"/>
    <x v="1"/>
    <x v="0"/>
    <x v="0"/>
    <d v="2026-02-23T11:30:00"/>
    <x v="2"/>
    <n v="6.4999999998835847"/>
    <x v="1"/>
    <d v="2026-02-20T08:00:00"/>
    <n v="93"/>
    <d v="1899-12-30T17:30:00"/>
    <n v="17.500000000116415"/>
    <s v="SI"/>
    <s v="YES"/>
    <x v="1"/>
    <d v="1900-01-02T04:00:00"/>
    <n v="75.999999999941792"/>
    <d v="1900-01-02T03:30:00"/>
    <x v="0"/>
    <s v="NO"/>
    <d v="1900-01-02T21:30:00"/>
    <n v="93.500000000058208"/>
    <d v="1899-12-30T00:00:00"/>
    <n v="0"/>
    <x v="0"/>
    <x v="0"/>
    <d v="1900-01-02T21:00:00"/>
    <n v="93"/>
    <d v="1899-12-30T00:00:00"/>
    <n v="0"/>
    <x v="0"/>
    <n v="46076.631944444445"/>
    <d v="1905-04-02T20:37:55"/>
    <x v="0"/>
    <n v="55"/>
    <n v="7.5"/>
  </r>
  <r>
    <n v="262543870"/>
    <s v="MAERSK CAMBRIDGE"/>
    <s v="Qingdao"/>
    <x v="0"/>
    <d v="2026-02-19T14:30:00"/>
    <d v="2026-02-19T08:00:00"/>
    <s v="MAERSK"/>
    <s v="APM"/>
    <s v="MRSU8952164"/>
    <s v="40HC"/>
    <x v="1"/>
    <x v="0"/>
    <d v="2026-02-20T08:00:00"/>
    <d v="2026-02-23T14:00:00"/>
    <m/>
    <x v="1"/>
    <m/>
    <x v="11"/>
    <x v="683"/>
    <d v="2026-02-23T15:10:00"/>
    <m/>
    <d v="2026-02-23T17:30:00"/>
    <x v="8"/>
    <x v="1"/>
    <x v="0"/>
    <x v="0"/>
    <d v="2026-02-23T13:30:00"/>
    <x v="2"/>
    <n v="6.4999999998835847"/>
    <x v="1"/>
    <d v="2026-02-20T08:00:00"/>
    <n v="95.000000000058208"/>
    <d v="1899-12-30T17:30:00"/>
    <n v="17.500000000116415"/>
    <s v="SI"/>
    <s v="YES"/>
    <x v="1"/>
    <d v="1900-01-02T06:00:00"/>
    <n v="78"/>
    <d v="1900-01-02T05:30:00"/>
    <x v="0"/>
    <s v="NO"/>
    <d v="1900-01-02T23:30:00"/>
    <n v="95.500000000116415"/>
    <d v="1899-12-30T00:00:00"/>
    <n v="0"/>
    <x v="0"/>
    <x v="0"/>
    <d v="1900-01-02T23:00:00"/>
    <n v="95.000000000058208"/>
    <d v="1899-12-30T00:00:00"/>
    <n v="0"/>
    <x v="0"/>
    <n v="46076.729166666664"/>
    <d v="1905-04-02T20:43:45"/>
    <x v="0"/>
    <n v="55"/>
    <n v="7.5"/>
  </r>
  <r>
    <n v="262543870"/>
    <s v="MAERSK CAMBRIDGE"/>
    <s v="Qingdao"/>
    <x v="0"/>
    <d v="2026-02-19T14:30:00"/>
    <d v="2026-02-19T08:00:00"/>
    <s v="MAERSK"/>
    <s v="APM"/>
    <s v="UETU8011235"/>
    <s v="40HC"/>
    <x v="1"/>
    <x v="0"/>
    <d v="2026-02-20T08:00:00"/>
    <d v="2026-02-23T14:00:00"/>
    <m/>
    <x v="1"/>
    <m/>
    <x v="11"/>
    <x v="683"/>
    <d v="2026-02-23T20:00:00"/>
    <m/>
    <d v="2026-02-23T21:50:00"/>
    <x v="8"/>
    <x v="1"/>
    <x v="0"/>
    <x v="0"/>
    <d v="2026-02-23T13:30:00"/>
    <x v="2"/>
    <n v="6.4999999998835847"/>
    <x v="1"/>
    <d v="2026-02-20T08:00:00"/>
    <n v="95.000000000058208"/>
    <d v="1899-12-30T17:30:00"/>
    <n v="17.500000000116415"/>
    <s v="SI"/>
    <s v="YES"/>
    <x v="1"/>
    <d v="1900-01-02T06:00:00"/>
    <n v="78"/>
    <d v="1900-01-02T05:30:00"/>
    <x v="0"/>
    <s v="NO"/>
    <d v="1900-01-02T23:30:00"/>
    <n v="95.500000000116415"/>
    <d v="1899-12-30T00:00:00"/>
    <n v="0"/>
    <x v="0"/>
    <x v="0"/>
    <d v="1900-01-02T23:00:00"/>
    <n v="95.000000000058208"/>
    <d v="1899-12-30T00:00:00"/>
    <n v="0"/>
    <x v="0"/>
    <n v="46076.909722222219"/>
    <d v="1905-04-02T20:54:35"/>
    <x v="0"/>
    <n v="55"/>
    <n v="7.5"/>
  </r>
  <r>
    <n v="262543870"/>
    <s v="MAERSK CAMBRIDGE"/>
    <s v="Qingdao"/>
    <x v="0"/>
    <d v="2026-02-19T14:30:00"/>
    <d v="2026-02-19T08:00:00"/>
    <s v="MAERSK"/>
    <s v="APM"/>
    <s v="GCXU6315857"/>
    <s v="40HC"/>
    <x v="1"/>
    <x v="0"/>
    <d v="2026-02-20T08:00:00"/>
    <d v="2026-02-23T16:00:00"/>
    <m/>
    <x v="1"/>
    <m/>
    <x v="11"/>
    <x v="792"/>
    <d v="2026-02-23T17:50:00"/>
    <m/>
    <d v="2026-02-23T19:20:00"/>
    <x v="8"/>
    <x v="1"/>
    <x v="0"/>
    <x v="0"/>
    <d v="2026-02-23T15:30:00"/>
    <x v="2"/>
    <n v="6.4999999998835847"/>
    <x v="1"/>
    <d v="2026-02-20T08:00:00"/>
    <n v="96.999999999941792"/>
    <d v="1899-12-30T17:30:00"/>
    <n v="17.500000000116415"/>
    <s v="SI"/>
    <s v="YES"/>
    <x v="1"/>
    <d v="1900-01-02T08:00:00"/>
    <n v="79.999999999883585"/>
    <d v="1900-01-02T07:30:00"/>
    <x v="0"/>
    <s v="NO"/>
    <d v="1900-01-03T01:30:00"/>
    <n v="97.5"/>
    <d v="1899-12-30T00:00:00"/>
    <n v="0"/>
    <x v="0"/>
    <x v="0"/>
    <d v="1900-01-03T01:00:00"/>
    <n v="96.999999999941792"/>
    <d v="1899-12-30T00:00:00"/>
    <n v="0"/>
    <x v="0"/>
    <n v="46076.805555555555"/>
    <d v="1905-04-02T20:48:20"/>
    <x v="0"/>
    <n v="55"/>
    <n v="7.5"/>
  </r>
  <r>
    <n v="262543870"/>
    <s v="MAERSK CAMBRIDGE"/>
    <s v="Qingdao"/>
    <x v="0"/>
    <d v="2026-02-19T14:30:00"/>
    <d v="2026-02-19T08:00:00"/>
    <s v="MAERSK"/>
    <s v="APM"/>
    <s v="MRSU8952950"/>
    <s v="40HC"/>
    <x v="1"/>
    <x v="0"/>
    <d v="2026-02-23T10:00:00"/>
    <d v="2026-02-23T16:00:00"/>
    <m/>
    <x v="2"/>
    <m/>
    <x v="11"/>
    <x v="792"/>
    <d v="2026-02-23T16:45:00"/>
    <m/>
    <d v="2026-02-23T19:20:00"/>
    <x v="8"/>
    <x v="1"/>
    <x v="0"/>
    <x v="0"/>
    <d v="2026-02-23T15:30:00"/>
    <x v="2"/>
    <n v="6.4999999998835847"/>
    <x v="1"/>
    <d v="2026-02-23T10:00:00"/>
    <n v="96.999999999941792"/>
    <d v="1900-01-02T19:30:00"/>
    <n v="91.5"/>
    <s v="NO"/>
    <s v="NO"/>
    <x v="0"/>
    <d v="1899-12-30T06:00:00"/>
    <n v="6"/>
    <d v="1899-12-30T05:30:00"/>
    <x v="2"/>
    <s v="SI"/>
    <d v="1900-01-03T01:30:00"/>
    <n v="97.5"/>
    <d v="1899-12-30T00:00:00"/>
    <n v="0"/>
    <x v="0"/>
    <x v="0"/>
    <d v="1900-01-03T01:00:00"/>
    <n v="96.999999999941792"/>
    <d v="1899-12-30T00:00:00"/>
    <n v="0"/>
    <x v="0"/>
    <n v="46076.805555555555"/>
    <d v="1905-04-02T20:48:20"/>
    <x v="0"/>
    <n v="55"/>
    <n v="7.5"/>
  </r>
  <r>
    <n v="262017960"/>
    <s v="MAERSK CAMBRIDGE"/>
    <s v="Ningbo"/>
    <x v="0"/>
    <d v="2026-02-19T14:30:00"/>
    <d v="2026-02-19T08:00:00"/>
    <s v="MAERSK"/>
    <s v="APM"/>
    <s v="MRSU9102308"/>
    <s v="40HC"/>
    <x v="1"/>
    <x v="0"/>
    <d v="2026-02-20T08:00:00"/>
    <d v="2026-02-24T06:00:00"/>
    <m/>
    <x v="1"/>
    <m/>
    <x v="11"/>
    <x v="937"/>
    <d v="2026-02-24T08:45:00"/>
    <m/>
    <d v="2026-02-24T09:50:00"/>
    <x v="8"/>
    <x v="1"/>
    <x v="0"/>
    <x v="0"/>
    <d v="2026-02-24T05:30:00"/>
    <x v="6"/>
    <n v="6.4999999998835847"/>
    <x v="1"/>
    <d v="2026-02-20T08:00:00"/>
    <n v="111"/>
    <d v="1899-12-30T17:30:00"/>
    <n v="17.500000000116415"/>
    <s v="SI"/>
    <s v="YES"/>
    <x v="1"/>
    <d v="1900-01-02T22:00:00"/>
    <n v="93.999999999941792"/>
    <d v="1900-01-02T21:30:00"/>
    <x v="0"/>
    <s v="NO"/>
    <d v="1900-01-03T15:30:00"/>
    <n v="111.50000000005821"/>
    <d v="1899-12-30T00:00:00"/>
    <n v="0"/>
    <x v="0"/>
    <x v="0"/>
    <d v="1900-01-03T15:00:00"/>
    <n v="111"/>
    <d v="1899-12-30T00:00:00"/>
    <n v="0"/>
    <x v="0"/>
    <n v="46077.409722222219"/>
    <d v="1905-04-02T21:24:35"/>
    <x v="0"/>
    <n v="55"/>
    <n v="7.5"/>
  </r>
  <r>
    <n v="262017960"/>
    <s v="MAERSK CAMBRIDGE"/>
    <s v="Ningbo"/>
    <x v="0"/>
    <d v="2026-02-19T14:30:00"/>
    <d v="2026-02-19T08:00:00"/>
    <s v="MAERSK"/>
    <s v="APM"/>
    <s v="MRSU9103006"/>
    <s v="40HC"/>
    <x v="1"/>
    <x v="0"/>
    <d v="2026-02-23T10:00:00"/>
    <d v="2026-02-24T06:00:00"/>
    <m/>
    <x v="2"/>
    <s v="OTRO(Retraso en la entrega anterior)"/>
    <x v="11"/>
    <x v="937"/>
    <d v="2026-02-24T12:15:00"/>
    <m/>
    <d v="2026-02-24T12:45:00"/>
    <x v="8"/>
    <x v="1"/>
    <x v="0"/>
    <x v="0"/>
    <d v="2026-02-24T05:30:00"/>
    <x v="6"/>
    <n v="6.4999999998835847"/>
    <x v="1"/>
    <d v="2026-02-23T10:00:00"/>
    <n v="111"/>
    <d v="1900-01-02T19:30:00"/>
    <n v="91.5"/>
    <s v="NO"/>
    <s v="NO"/>
    <x v="0"/>
    <d v="1899-12-30T20:00:00"/>
    <n v="20.000000000058208"/>
    <d v="1899-12-30T19:30:00"/>
    <x v="2"/>
    <s v="SI"/>
    <d v="1900-01-03T15:30:00"/>
    <n v="111.50000000005821"/>
    <d v="1899-12-30T00:00:00"/>
    <n v="0"/>
    <x v="0"/>
    <x v="0"/>
    <d v="1900-01-03T15:00:00"/>
    <n v="111"/>
    <d v="1899-12-30T00:00:00"/>
    <n v="0"/>
    <x v="0"/>
    <n v="46077.53125"/>
    <d v="1905-04-02T21:31:53"/>
    <x v="0"/>
    <n v="55"/>
    <n v="7.5"/>
  </r>
  <r>
    <n v="262017960"/>
    <s v="MAERSK CAMBRIDGE"/>
    <s v="Ningbo"/>
    <x v="0"/>
    <d v="2026-02-19T14:30:00"/>
    <d v="2026-02-19T08:00:00"/>
    <s v="MAERSK"/>
    <s v="APM"/>
    <s v="MSKU4812950"/>
    <s v="45HC"/>
    <x v="1"/>
    <x v="0"/>
    <d v="2026-02-20T08:00:00"/>
    <d v="2026-02-24T08:00:00"/>
    <m/>
    <x v="1"/>
    <s v="OTRO(Retraso en la Terminal)"/>
    <x v="11"/>
    <x v="795"/>
    <d v="2026-02-24T15:50:00"/>
    <m/>
    <d v="2026-02-24T18:50:00"/>
    <x v="8"/>
    <x v="1"/>
    <x v="0"/>
    <x v="0"/>
    <d v="2026-02-24T07:30:00"/>
    <x v="6"/>
    <n v="6.4999999998835847"/>
    <x v="1"/>
    <d v="2026-02-20T08:00:00"/>
    <n v="113.00000000005821"/>
    <d v="1899-12-30T17:30:00"/>
    <n v="17.500000000116415"/>
    <s v="SI"/>
    <s v="YES"/>
    <x v="1"/>
    <d v="1900-01-03T00:00:00"/>
    <n v="96"/>
    <d v="1900-01-02T23:30:00"/>
    <x v="0"/>
    <s v="NO"/>
    <d v="1900-01-03T17:30:00"/>
    <n v="113.50000000011642"/>
    <d v="1899-12-30T00:00:00"/>
    <n v="0"/>
    <x v="0"/>
    <x v="0"/>
    <d v="1900-01-03T17:00:00"/>
    <n v="113.00000000005821"/>
    <d v="1899-12-30T00:00:00"/>
    <n v="0"/>
    <x v="0"/>
    <n v="46077.784722222219"/>
    <d v="1905-04-02T21:47:05"/>
    <x v="0"/>
    <n v="55"/>
    <n v="7.5"/>
  </r>
  <r>
    <n v="262543870"/>
    <s v="MAERSK CAMBRIDGE"/>
    <s v="Qingdao"/>
    <x v="0"/>
    <d v="2026-02-19T14:30:00"/>
    <d v="2026-02-19T08:00:00"/>
    <s v="MAERSK"/>
    <s v="APM"/>
    <s v="MRKU5311971"/>
    <s v="40HC"/>
    <x v="1"/>
    <x v="0"/>
    <d v="2026-02-23T10:00:00"/>
    <d v="2026-02-24T08:00:00"/>
    <m/>
    <x v="2"/>
    <s v="OTRO(Retraso en la Terminal)"/>
    <x v="11"/>
    <x v="795"/>
    <d v="2026-02-24T14:10:00"/>
    <m/>
    <d v="2026-02-24T15:30:00"/>
    <x v="8"/>
    <x v="1"/>
    <x v="0"/>
    <x v="0"/>
    <d v="2026-02-24T07:30:00"/>
    <x v="6"/>
    <n v="6.4999999998835847"/>
    <x v="1"/>
    <d v="2026-02-23T10:00:00"/>
    <n v="113.00000000005821"/>
    <d v="1900-01-02T19:30:00"/>
    <n v="91.5"/>
    <s v="NO"/>
    <s v="NO"/>
    <x v="0"/>
    <d v="1899-12-30T22:00:00"/>
    <n v="22.000000000116415"/>
    <d v="1899-12-30T21:30:00"/>
    <x v="2"/>
    <s v="SI"/>
    <d v="1900-01-03T17:30:00"/>
    <n v="113.50000000011642"/>
    <d v="1899-12-30T00:00:00"/>
    <n v="0"/>
    <x v="0"/>
    <x v="0"/>
    <d v="1900-01-03T17:00:00"/>
    <n v="113.00000000005821"/>
    <d v="1899-12-30T00:00:00"/>
    <n v="0"/>
    <x v="0"/>
    <n v="46077.645833333336"/>
    <d v="1905-04-02T21:38:45"/>
    <x v="0"/>
    <n v="55"/>
    <n v="7.5"/>
  </r>
  <r>
    <n v="262543870"/>
    <s v="MAERSK CAMBRIDGE"/>
    <s v="Qingdao"/>
    <x v="0"/>
    <d v="2026-02-19T14:30:00"/>
    <d v="2026-02-19T08:00:00"/>
    <s v="MAERSK"/>
    <s v="APM"/>
    <s v="TLLU8095586"/>
    <n v="20"/>
    <x v="1"/>
    <x v="0"/>
    <d v="2026-02-20T08:00:00"/>
    <d v="2026-02-24T10:00:00"/>
    <m/>
    <x v="1"/>
    <s v="OTRO(Retraso en la Terminal)"/>
    <x v="11"/>
    <x v="796"/>
    <d v="2026-02-24T15:30:00"/>
    <m/>
    <d v="2026-02-24T16:50:00"/>
    <x v="8"/>
    <x v="1"/>
    <x v="0"/>
    <x v="0"/>
    <d v="2026-02-24T09:30:00"/>
    <x v="6"/>
    <n v="6.4999999998835847"/>
    <x v="1"/>
    <d v="2026-02-20T08:00:00"/>
    <n v="114.99999999994179"/>
    <d v="1899-12-30T17:30:00"/>
    <n v="17.500000000116415"/>
    <s v="SI"/>
    <s v="YES"/>
    <x v="1"/>
    <d v="1900-01-03T02:00:00"/>
    <n v="97.999999999883585"/>
    <d v="1900-01-03T01:30:00"/>
    <x v="0"/>
    <s v="NO"/>
    <d v="1900-01-03T19:30:00"/>
    <n v="115.5"/>
    <d v="1899-12-30T00:00:00"/>
    <n v="0"/>
    <x v="0"/>
    <x v="0"/>
    <d v="1900-01-03T19:00:00"/>
    <n v="114.99999999994179"/>
    <d v="1899-12-30T00:00:00"/>
    <n v="0"/>
    <x v="0"/>
    <n v="46077.701388888891"/>
    <d v="1905-04-02T21:42:05"/>
    <x v="0"/>
    <n v="55"/>
    <n v="7.5"/>
  </r>
  <r>
    <n v="262543870"/>
    <s v="MAERSK CAMBRIDGE"/>
    <s v="Qingdao"/>
    <x v="0"/>
    <d v="2026-02-19T14:30:00"/>
    <d v="2026-02-19T08:00:00"/>
    <s v="MAERSK"/>
    <s v="APM"/>
    <s v="TLLU5245574"/>
    <s v="40HC"/>
    <x v="1"/>
    <x v="0"/>
    <d v="2026-02-20T08:00:00"/>
    <d v="2026-02-24T12:00:00"/>
    <m/>
    <x v="1"/>
    <s v="OTRO(Retraso en la Terminal)"/>
    <x v="11"/>
    <x v="797"/>
    <d v="2026-02-24T14:10:00"/>
    <m/>
    <d v="2026-02-24T15:30:00"/>
    <x v="8"/>
    <x v="1"/>
    <x v="0"/>
    <x v="0"/>
    <d v="2026-02-24T11:30:00"/>
    <x v="6"/>
    <n v="6.4999999998835847"/>
    <x v="1"/>
    <d v="2026-02-20T08:00:00"/>
    <n v="117"/>
    <d v="1899-12-30T17:30:00"/>
    <n v="17.500000000116415"/>
    <s v="SI"/>
    <s v="YES"/>
    <x v="1"/>
    <d v="1900-01-03T04:00:00"/>
    <n v="99.999999999941792"/>
    <d v="1900-01-03T03:30:00"/>
    <x v="0"/>
    <s v="NO"/>
    <d v="1900-01-03T21:30:00"/>
    <n v="117.50000000005821"/>
    <d v="1899-12-30T00:00:00"/>
    <n v="0"/>
    <x v="0"/>
    <x v="0"/>
    <d v="1900-01-03T21:00:00"/>
    <n v="117"/>
    <d v="1899-12-30T00:00:00"/>
    <n v="0"/>
    <x v="0"/>
    <n v="46077.645833333336"/>
    <d v="1905-04-02T21:38:45"/>
    <x v="0"/>
    <n v="55"/>
    <n v="7.5"/>
  </r>
  <r>
    <n v="262017959"/>
    <s v="MAERSK CAMBRIDGE"/>
    <s v="Ningbo"/>
    <x v="0"/>
    <d v="2026-02-19T14:30:00"/>
    <d v="2026-02-19T08:00:00"/>
    <s v="MAERSK"/>
    <s v="APM"/>
    <s v="MSKU0390352"/>
    <s v="40HC"/>
    <x v="1"/>
    <x v="0"/>
    <d v="2026-02-23T10:00:00"/>
    <d v="2026-02-24T12:00:00"/>
    <m/>
    <x v="2"/>
    <s v="OTRO(Retraso en la Terminal)"/>
    <x v="11"/>
    <x v="797"/>
    <d v="2026-02-24T19:30:00"/>
    <m/>
    <d v="2026-02-24T21:10:00"/>
    <x v="8"/>
    <x v="1"/>
    <x v="0"/>
    <x v="0"/>
    <d v="2026-02-24T11:30:00"/>
    <x v="6"/>
    <n v="6.4999999998835847"/>
    <x v="1"/>
    <d v="2026-02-23T10:00:00"/>
    <n v="117"/>
    <d v="1900-01-02T19:30:00"/>
    <n v="91.5"/>
    <s v="NO"/>
    <s v="NO"/>
    <x v="0"/>
    <d v="1899-12-31T02:00:00"/>
    <n v="26.000000000058208"/>
    <d v="1899-12-31T01:30:00"/>
    <x v="1"/>
    <s v="NO"/>
    <d v="1900-01-03T21:30:00"/>
    <n v="117.50000000005821"/>
    <d v="1899-12-30T00:00:00"/>
    <n v="0"/>
    <x v="0"/>
    <x v="0"/>
    <d v="1900-01-03T21:00:00"/>
    <n v="117"/>
    <d v="1899-12-30T00:00:00"/>
    <n v="0"/>
    <x v="0"/>
    <n v="46077.881944444445"/>
    <d v="1905-04-02T21:52:55"/>
    <x v="0"/>
    <n v="55"/>
    <n v="7.5"/>
  </r>
  <r>
    <n v="262543870"/>
    <s v="MAERSK CAMBRIDGE"/>
    <s v="Qingdao"/>
    <x v="0"/>
    <d v="2026-02-19T14:30:00"/>
    <d v="2026-02-19T08:00:00"/>
    <s v="MAERSK"/>
    <s v="APM"/>
    <s v="MSKU4768733"/>
    <s v="45HC"/>
    <x v="1"/>
    <x v="0"/>
    <d v="2026-02-20T08:00:00"/>
    <d v="2026-02-24T14:00:00"/>
    <m/>
    <x v="1"/>
    <m/>
    <x v="11"/>
    <x v="798"/>
    <d v="2026-02-24T17:30:00"/>
    <m/>
    <d v="2026-02-24T20:45:00"/>
    <x v="8"/>
    <x v="1"/>
    <x v="0"/>
    <x v="0"/>
    <d v="2026-02-24T13:30:00"/>
    <x v="6"/>
    <n v="6.4999999998835847"/>
    <x v="1"/>
    <d v="2026-02-20T08:00:00"/>
    <n v="119.00000000005821"/>
    <d v="1899-12-30T17:30:00"/>
    <n v="17.500000000116415"/>
    <s v="SI"/>
    <s v="YES"/>
    <x v="1"/>
    <d v="1900-01-03T06:00:00"/>
    <n v="102"/>
    <d v="1900-01-03T05:30:00"/>
    <x v="0"/>
    <s v="NO"/>
    <d v="1900-01-03T23:30:00"/>
    <n v="119.50000000011642"/>
    <d v="1899-12-30T00:00:00"/>
    <n v="0"/>
    <x v="0"/>
    <x v="0"/>
    <d v="1900-01-03T23:00:00"/>
    <n v="119.00000000005821"/>
    <d v="1899-12-30T00:00:00"/>
    <n v="0"/>
    <x v="0"/>
    <n v="46077.864583333336"/>
    <d v="1905-04-02T21:51:53"/>
    <x v="0"/>
    <n v="55"/>
    <n v="7.5"/>
  </r>
  <r>
    <n v="262017960"/>
    <s v="MAERSK CAMBRIDGE"/>
    <s v="Ningbo"/>
    <x v="0"/>
    <d v="2026-02-19T14:30:00"/>
    <d v="2026-02-19T08:00:00"/>
    <s v="MAERSK"/>
    <s v="APM"/>
    <s v="MAEU9186547"/>
    <s v="45HC"/>
    <x v="1"/>
    <x v="0"/>
    <d v="2026-02-20T08:00:00"/>
    <d v="2026-02-24T16:00:00"/>
    <m/>
    <x v="1"/>
    <s v="OTRO(Accidente en carretera)"/>
    <x v="11"/>
    <x v="799"/>
    <d v="2026-02-25T06:20:00"/>
    <m/>
    <d v="2026-02-25T07:49:00"/>
    <x v="8"/>
    <x v="1"/>
    <x v="0"/>
    <x v="0"/>
    <d v="2026-02-24T15:30:00"/>
    <x v="4"/>
    <n v="6.4999999998835847"/>
    <x v="1"/>
    <d v="2026-02-20T08:00:00"/>
    <n v="120.99999999994179"/>
    <d v="1899-12-30T17:30:00"/>
    <n v="17.500000000116415"/>
    <s v="SI"/>
    <s v="YES"/>
    <x v="1"/>
    <d v="1900-01-03T08:00:00"/>
    <n v="103.99999999988358"/>
    <d v="1900-01-03T07:30:00"/>
    <x v="0"/>
    <s v="NO"/>
    <d v="1900-01-04T01:30:00"/>
    <n v="121.5"/>
    <d v="1899-12-30T00:00:00"/>
    <n v="0"/>
    <x v="0"/>
    <x v="0"/>
    <d v="1900-01-04T01:00:00"/>
    <n v="120.99999999994179"/>
    <d v="1899-12-30T00:00:00"/>
    <n v="0"/>
    <x v="0"/>
    <n v="46078.325694444444"/>
    <d v="1905-04-02T22:19:33"/>
    <x v="0"/>
    <n v="55"/>
    <n v="7.5"/>
  </r>
  <r>
    <n v="262017959"/>
    <s v="MAERSK CAMBRIDGE"/>
    <s v="Ningbo"/>
    <x v="0"/>
    <d v="2026-02-19T14:30:00"/>
    <d v="2026-02-19T08:00:00"/>
    <s v="MAERSK"/>
    <s v="APM"/>
    <s v="MRKU6026433"/>
    <s v="40HC"/>
    <x v="0"/>
    <x v="0"/>
    <d v="2026-02-20T08:00:00"/>
    <d v="2026-02-24T16:00:00"/>
    <m/>
    <x v="1"/>
    <m/>
    <x v="11"/>
    <x v="799"/>
    <d v="2026-02-24T17:00:00"/>
    <m/>
    <d v="2026-02-24T18:00:00"/>
    <x v="8"/>
    <x v="1"/>
    <x v="0"/>
    <x v="0"/>
    <d v="2026-02-24T15:30:00"/>
    <x v="6"/>
    <n v="6.4999999998835847"/>
    <x v="1"/>
    <d v="2026-02-20T08:00:00"/>
    <n v="120.99999999994179"/>
    <d v="1899-12-30T17:30:00"/>
    <n v="17.500000000116415"/>
    <s v="SI"/>
    <s v="YES"/>
    <x v="1"/>
    <d v="1900-01-03T08:00:00"/>
    <n v="103.99999999988358"/>
    <d v="1900-01-03T07:30:00"/>
    <x v="0"/>
    <s v="NO"/>
    <d v="1900-01-04T01:30:00"/>
    <n v="121.5"/>
    <d v="1899-12-30T00:00:00"/>
    <n v="0"/>
    <x v="0"/>
    <x v="0"/>
    <d v="1900-01-04T01:00:00"/>
    <n v="120.99999999994179"/>
    <d v="1899-12-30T00:00:00"/>
    <n v="0"/>
    <x v="0"/>
    <n v="46077.75"/>
    <d v="1905-04-02T21:45:00"/>
    <x v="0"/>
    <n v="55"/>
    <n v="7.5"/>
  </r>
  <r>
    <n v="262543870"/>
    <s v="MAERSK CAMBRIDGE"/>
    <s v="Qingdao"/>
    <x v="0"/>
    <d v="2026-02-19T14:30:00"/>
    <d v="2026-02-19T08:00:00"/>
    <s v="MAERSK"/>
    <s v="APM"/>
    <s v="TCKU7432542"/>
    <s v="40HC"/>
    <x v="0"/>
    <x v="0"/>
    <d v="2026-02-20T08:00:00"/>
    <d v="2026-02-25T06:00:00"/>
    <m/>
    <x v="1"/>
    <m/>
    <x v="11"/>
    <x v="938"/>
    <d v="2026-02-25T06:20:00"/>
    <m/>
    <d v="2026-02-25T08:30:00"/>
    <x v="8"/>
    <x v="1"/>
    <x v="0"/>
    <x v="0"/>
    <d v="2026-02-25T05:30:00"/>
    <x v="4"/>
    <n v="6.4999999998835847"/>
    <x v="1"/>
    <d v="2026-02-20T08:00:00"/>
    <n v="135"/>
    <d v="1899-12-30T17:30:00"/>
    <n v="17.500000000116415"/>
    <s v="SI"/>
    <s v="YES"/>
    <x v="1"/>
    <d v="1900-01-03T22:00:00"/>
    <n v="117.99999999994179"/>
    <d v="1900-01-03T21:30:00"/>
    <x v="0"/>
    <s v="NO"/>
    <d v="1900-01-04T15:30:00"/>
    <n v="135.50000000005821"/>
    <d v="1899-12-30T00:00:00"/>
    <n v="0"/>
    <x v="0"/>
    <x v="0"/>
    <d v="1900-01-04T15:00:00"/>
    <n v="135"/>
    <d v="1899-12-30T00:00:00"/>
    <n v="0"/>
    <x v="0"/>
    <n v="46078.354166666664"/>
    <d v="1905-04-02T22:21:15"/>
    <x v="0"/>
    <n v="55"/>
    <n v="7.5"/>
  </r>
  <r>
    <n v="262017960"/>
    <s v="MAERSK CAMBRIDGE"/>
    <s v="Ningbo"/>
    <x v="0"/>
    <d v="2026-02-19T14:30:00"/>
    <d v="2026-02-19T08:00:00"/>
    <s v="MAERSK"/>
    <s v="APM"/>
    <s v="MRSU9102144"/>
    <s v="40HC"/>
    <x v="0"/>
    <x v="0"/>
    <d v="2026-02-20T08:00:00"/>
    <d v="2026-02-25T06:00:00"/>
    <m/>
    <x v="1"/>
    <m/>
    <x v="11"/>
    <x v="938"/>
    <d v="2026-02-25T07:35:00"/>
    <m/>
    <d v="2026-02-25T08:15:00"/>
    <x v="8"/>
    <x v="1"/>
    <x v="0"/>
    <x v="0"/>
    <d v="2026-02-25T05:30:00"/>
    <x v="4"/>
    <n v="6.4999999998835847"/>
    <x v="1"/>
    <d v="2026-02-20T08:00:00"/>
    <n v="135"/>
    <d v="1899-12-30T17:30:00"/>
    <n v="17.500000000116415"/>
    <s v="SI"/>
    <s v="YES"/>
    <x v="1"/>
    <d v="1900-01-03T22:00:00"/>
    <n v="117.99999999994179"/>
    <d v="1900-01-03T21:30:00"/>
    <x v="0"/>
    <s v="NO"/>
    <d v="1900-01-04T15:30:00"/>
    <n v="135.50000000005821"/>
    <d v="1899-12-30T00:00:00"/>
    <n v="0"/>
    <x v="0"/>
    <x v="0"/>
    <d v="1900-01-04T15:00:00"/>
    <n v="135"/>
    <d v="1899-12-30T00:00:00"/>
    <n v="0"/>
    <x v="0"/>
    <n v="46078.34375"/>
    <d v="1905-04-02T22:20:37"/>
    <x v="0"/>
    <n v="55"/>
    <n v="7.5"/>
  </r>
  <r>
    <n v="265174045"/>
    <s v="BERLIN MAERSK"/>
    <s v="Ho Chi Minh City"/>
    <x v="1"/>
    <d v="2026-02-18T13:40:00"/>
    <d v="2026-02-18T14:00:00"/>
    <s v="MAERSK"/>
    <s v="APM"/>
    <s v="TCNU1448628"/>
    <s v="40HC"/>
    <x v="1"/>
    <x v="0"/>
    <d v="2026-02-20T16:00:00"/>
    <d v="2026-02-25T08:00:00"/>
    <m/>
    <x v="2"/>
    <m/>
    <x v="8"/>
    <x v="939"/>
    <d v="2026-02-25T09:30:00"/>
    <m/>
    <d v="2026-02-25T12:10:00"/>
    <x v="8"/>
    <x v="1"/>
    <x v="0"/>
    <x v="0"/>
    <d v="2026-02-25T07:30:00"/>
    <x v="4"/>
    <n v="0"/>
    <x v="0"/>
    <d v="2026-02-20T16:00:00"/>
    <n v="161.83333333331393"/>
    <d v="1900-01-01T02:20:00"/>
    <n v="50.333333333255723"/>
    <s v="NO"/>
    <s v="NO"/>
    <x v="1"/>
    <d v="1900-01-03T16:00:00"/>
    <n v="112.00000000011642"/>
    <d v="1900-01-03T15:30:00"/>
    <x v="0"/>
    <s v="NO"/>
    <d v="1900-01-05T18:20:00"/>
    <n v="162.33333333337214"/>
    <d v="1899-12-30T00:00:00"/>
    <n v="0"/>
    <x v="0"/>
    <x v="0"/>
    <d v="1900-01-05T17:50:00"/>
    <n v="161.83333333331393"/>
    <d v="1899-12-30T00:00:00"/>
    <n v="0"/>
    <x v="0"/>
    <n v="46078.506944444445"/>
    <d v="1905-04-02T22:30:25"/>
    <x v="0"/>
    <n v="55"/>
    <n v="7.5"/>
  </r>
  <r>
    <n v="262543870"/>
    <s v="MAERSK CAMBRIDGE"/>
    <s v="Qingdao"/>
    <x v="0"/>
    <d v="2026-02-19T14:30:00"/>
    <d v="2026-02-19T08:00:00"/>
    <s v="MAERSK"/>
    <s v="APM"/>
    <s v="SEKU4483030"/>
    <s v="40HC"/>
    <x v="0"/>
    <x v="0"/>
    <d v="2026-02-23T10:00:00"/>
    <d v="2026-02-25T08:00:00"/>
    <m/>
    <x v="2"/>
    <m/>
    <x v="11"/>
    <x v="939"/>
    <d v="2026-02-25T09:05:00"/>
    <m/>
    <d v="2026-02-25T12:45:00"/>
    <x v="8"/>
    <x v="1"/>
    <x v="0"/>
    <x v="0"/>
    <d v="2026-02-25T07:30:00"/>
    <x v="4"/>
    <n v="6.4999999998835847"/>
    <x v="1"/>
    <d v="2026-02-23T10:00:00"/>
    <n v="137.00000000005821"/>
    <d v="1900-01-02T19:30:00"/>
    <n v="91.5"/>
    <s v="NO"/>
    <s v="NO"/>
    <x v="0"/>
    <d v="1899-12-31T22:00:00"/>
    <n v="46.000000000116415"/>
    <d v="1899-12-31T21:30:00"/>
    <x v="1"/>
    <s v="NO"/>
    <d v="1900-01-04T17:30:00"/>
    <n v="137.50000000011642"/>
    <d v="1899-12-30T00:00:00"/>
    <n v="0"/>
    <x v="0"/>
    <x v="0"/>
    <d v="1900-01-04T17:00:00"/>
    <n v="137.00000000005821"/>
    <d v="1899-12-30T00:00:00"/>
    <n v="0"/>
    <x v="0"/>
    <n v="46078.53125"/>
    <d v="1905-04-02T22:31:52"/>
    <x v="0"/>
    <n v="55"/>
    <n v="7.5"/>
  </r>
  <r>
    <n v="262017960"/>
    <s v="MAERSK CAMBRIDGE"/>
    <s v="Ningbo"/>
    <x v="0"/>
    <d v="2026-02-19T14:30:00"/>
    <d v="2026-02-19T08:00:00"/>
    <s v="MAERSK"/>
    <s v="APM"/>
    <s v="MRSU9102463"/>
    <s v="40HC"/>
    <x v="0"/>
    <x v="0"/>
    <d v="2026-02-20T08:00:00"/>
    <d v="2026-02-25T08:00:00"/>
    <m/>
    <x v="1"/>
    <s v="OTRO(Retraso en la descarga del CNTR)"/>
    <x v="11"/>
    <x v="939"/>
    <d v="2026-02-24T12:05:00"/>
    <m/>
    <d v="2026-02-24T14:00:00"/>
    <x v="8"/>
    <x v="1"/>
    <x v="0"/>
    <x v="0"/>
    <d v="2026-02-24T12:05:00"/>
    <x v="6"/>
    <n v="6.4999999998835847"/>
    <x v="1"/>
    <d v="2026-02-20T08:00:00"/>
    <n v="137.00000000005821"/>
    <d v="1899-12-30T17:30:00"/>
    <n v="17.500000000116415"/>
    <s v="SI"/>
    <s v="YES"/>
    <x v="1"/>
    <d v="1900-01-04T00:00:00"/>
    <n v="120"/>
    <d v="1900-01-03T23:30:00"/>
    <x v="0"/>
    <s v="NO"/>
    <d v="1900-01-04T17:30:00"/>
    <n v="137.50000000011642"/>
    <d v="1899-12-30T00:00:00"/>
    <n v="0"/>
    <x v="0"/>
    <x v="0"/>
    <d v="1900-01-04T17:00:00"/>
    <n v="137.00000000005821"/>
    <d v="1899-12-30T00:00:00"/>
    <n v="0"/>
    <x v="0"/>
    <n v="46077.583333333336"/>
    <d v="1905-04-02T21:35:00"/>
    <x v="0"/>
    <n v="55"/>
    <n v="7.5"/>
  </r>
  <r>
    <n v="262543870"/>
    <s v="MAERSK CAMBRIDGE"/>
    <s v="Qingdao"/>
    <x v="0"/>
    <d v="2026-02-19T14:30:00"/>
    <d v="2026-02-19T08:00:00"/>
    <s v="MAERSK"/>
    <s v="APM"/>
    <s v="MRKU5396963"/>
    <s v="40HC"/>
    <x v="0"/>
    <x v="0"/>
    <d v="2026-02-23T10:00:00"/>
    <d v="2026-02-25T10:00:00"/>
    <m/>
    <x v="2"/>
    <m/>
    <x v="11"/>
    <x v="940"/>
    <d v="2026-02-25T11:15:00"/>
    <m/>
    <d v="2026-02-25T13:10:00"/>
    <x v="8"/>
    <x v="1"/>
    <x v="0"/>
    <x v="0"/>
    <d v="2026-02-25T09:30:00"/>
    <x v="4"/>
    <n v="6.4999999998835847"/>
    <x v="1"/>
    <d v="2026-02-23T10:00:00"/>
    <n v="138.99999999994179"/>
    <d v="1900-01-02T19:30:00"/>
    <n v="91.5"/>
    <s v="NO"/>
    <s v="NO"/>
    <x v="0"/>
    <d v="1900-01-01T00:00:00"/>
    <n v="48"/>
    <d v="1899-12-31T23:30:00"/>
    <x v="1"/>
    <s v="NO"/>
    <d v="1900-01-04T19:30:00"/>
    <n v="139.5"/>
    <d v="1899-12-30T00:00:00"/>
    <n v="0"/>
    <x v="0"/>
    <x v="0"/>
    <d v="1900-01-04T19:00:00"/>
    <n v="138.99999999994179"/>
    <d v="1899-12-30T00:00:00"/>
    <n v="0"/>
    <x v="0"/>
    <n v="46078.548611111109"/>
    <d v="1905-04-02T22:32:55"/>
    <x v="0"/>
    <n v="55"/>
    <n v="7.5"/>
  </r>
  <r>
    <s v="HLCUSZX2512CVJI2"/>
    <s v="MAERSK CAMBRIDGE"/>
    <s v="Yantian"/>
    <x v="0"/>
    <d v="2026-02-19T14:30:00"/>
    <d v="2026-02-19T20:00:00"/>
    <s v="HAPAG LLOYD"/>
    <s v="APM"/>
    <s v="CAIU4981690"/>
    <s v="40HC"/>
    <x v="1"/>
    <x v="0"/>
    <d v="2026-02-23T10:00:00"/>
    <d v="2026-02-25T11:00:00"/>
    <m/>
    <x v="0"/>
    <m/>
    <x v="0"/>
    <x v="941"/>
    <d v="2026-02-25T16:00:00"/>
    <m/>
    <d v="2026-02-25T20:10:00"/>
    <x v="8"/>
    <x v="1"/>
    <x v="0"/>
    <x v="0"/>
    <d v="2026-02-25T10:30:00"/>
    <x v="4"/>
    <n v="0"/>
    <x v="0"/>
    <d v="2026-02-23T10:00:00"/>
    <n v="140.00000000005821"/>
    <d v="1900-01-02T19:30:00"/>
    <n v="91.5"/>
    <s v="NO"/>
    <s v="NO"/>
    <x v="0"/>
    <d v="1900-01-01T01:00:00"/>
    <n v="49.000000000116415"/>
    <d v="1900-01-01T00:30:00"/>
    <x v="3"/>
    <s v="NO"/>
    <d v="1900-01-04T20:30:00"/>
    <n v="140.50000000011642"/>
    <d v="1899-12-30T00:00:00"/>
    <n v="0"/>
    <x v="0"/>
    <x v="0"/>
    <d v="1900-01-04T20:00:00"/>
    <n v="140.00000000005821"/>
    <d v="1899-12-30T00:00:00"/>
    <n v="0"/>
    <x v="0"/>
    <n v="46078.840277777781"/>
    <d v="1905-04-02T22:50:25"/>
    <x v="0"/>
    <n v="55"/>
    <n v="7.5"/>
  </r>
  <r>
    <n v="262543870"/>
    <s v="MAERSK CAMBRIDGE"/>
    <s v="Qingdao"/>
    <x v="0"/>
    <d v="2026-02-19T14:30:00"/>
    <d v="2026-02-19T08:00:00"/>
    <s v="MAERSK"/>
    <s v="APM"/>
    <s v="MRSU5821999"/>
    <s v="40HC"/>
    <x v="0"/>
    <x v="0"/>
    <d v="2026-02-23T10:00:00"/>
    <d v="2026-02-25T12:00:00"/>
    <m/>
    <x v="2"/>
    <s v="PUERTO SECO"/>
    <x v="11"/>
    <x v="942"/>
    <d v="2026-02-25T14:10:00"/>
    <m/>
    <d v="2026-02-25T15:10:00"/>
    <x v="8"/>
    <x v="1"/>
    <x v="0"/>
    <x v="0"/>
    <d v="2026-02-25T11:30:00"/>
    <x v="4"/>
    <n v="6.4999999998835847"/>
    <x v="1"/>
    <d v="2026-02-23T10:00:00"/>
    <n v="141"/>
    <d v="1900-01-02T19:30:00"/>
    <n v="91.5"/>
    <s v="NO"/>
    <s v="NO"/>
    <x v="0"/>
    <d v="1900-01-01T02:00:00"/>
    <n v="50.000000000058208"/>
    <d v="1900-01-01T01:30:00"/>
    <x v="3"/>
    <s v="NO"/>
    <d v="1900-01-04T21:30:00"/>
    <n v="141.50000000005821"/>
    <d v="1899-12-30T00:00:00"/>
    <n v="0"/>
    <x v="0"/>
    <x v="0"/>
    <d v="1900-01-04T21:00:00"/>
    <n v="141"/>
    <d v="1899-12-30T00:00:00"/>
    <n v="0"/>
    <x v="0"/>
    <n v="46078.631944444445"/>
    <d v="1905-04-02T22:37:55"/>
    <x v="0"/>
    <n v="55"/>
    <n v="7.5"/>
  </r>
  <r>
    <s v="ZIMUHCM80600859"/>
    <s v="ZIM DIAMOND"/>
    <s v="Ho Chi Minh City"/>
    <x v="0"/>
    <d v="2026-02-20T20:00:00"/>
    <d v="2026-02-20T20:00:00"/>
    <s v="ZIM"/>
    <s v="APM"/>
    <s v="ZCSU6531827"/>
    <s v="40HC"/>
    <x v="1"/>
    <x v="0"/>
    <d v="2026-02-21T08:00:00"/>
    <d v="2026-02-26T06:00:00"/>
    <m/>
    <x v="2"/>
    <s v="OTRO(Retraso en la descarga del CNTR)"/>
    <x v="0"/>
    <x v="943"/>
    <d v="2026-02-26T11:25:00"/>
    <m/>
    <d v="2026-02-26T12:15:00"/>
    <x v="8"/>
    <x v="1"/>
    <x v="0"/>
    <x v="0"/>
    <d v="2026-02-26T05:30:00"/>
    <x v="5"/>
    <n v="0"/>
    <x v="0"/>
    <d v="2026-02-21T08:00:00"/>
    <n v="129.49999999988358"/>
    <d v="1899-12-30T12:00:00"/>
    <n v="12"/>
    <s v="SI"/>
    <s v="YES"/>
    <x v="1"/>
    <d v="1900-01-03T22:00:00"/>
    <n v="117.99999999994179"/>
    <d v="1900-01-03T21:30:00"/>
    <x v="0"/>
    <s v="NO"/>
    <d v="1900-01-04T10:00:00"/>
    <n v="129.99999999994179"/>
    <d v="1899-12-30T00:00:00"/>
    <n v="0"/>
    <x v="0"/>
    <x v="0"/>
    <d v="1900-01-04T09:30:00"/>
    <n v="129.49999999988358"/>
    <d v="1899-12-30T00:00:00"/>
    <n v="0"/>
    <x v="0"/>
    <n v="46079.510416666664"/>
    <d v="1905-04-02T23:30:37"/>
    <x v="0"/>
    <n v="55"/>
    <n v="7.5"/>
  </r>
  <r>
    <s v="ZIMUHCM80605200"/>
    <s v="ZIM DIAMOND"/>
    <s v="Ho Chi Minh City"/>
    <x v="0"/>
    <d v="2026-02-20T20:00:00"/>
    <d v="2026-02-20T20:00:00"/>
    <s v="ZIM"/>
    <s v="APM"/>
    <s v="JXLU6329570"/>
    <s v="40HC"/>
    <x v="1"/>
    <x v="0"/>
    <d v="2026-02-21T08:00:00"/>
    <d v="2026-02-26T06:00:00"/>
    <m/>
    <x v="2"/>
    <s v="OTRO(Retraso en la descarga del CNTR)"/>
    <x v="0"/>
    <x v="943"/>
    <d v="2026-02-26T12:30:00"/>
    <m/>
    <d v="2026-02-26T14:00:00"/>
    <x v="8"/>
    <x v="1"/>
    <x v="0"/>
    <x v="0"/>
    <d v="2026-02-26T05:30:00"/>
    <x v="5"/>
    <n v="0"/>
    <x v="0"/>
    <d v="2026-02-21T08:00:00"/>
    <n v="129.49999999988358"/>
    <d v="1899-12-30T12:00:00"/>
    <n v="12"/>
    <s v="SI"/>
    <s v="YES"/>
    <x v="1"/>
    <d v="1900-01-03T22:00:00"/>
    <n v="117.99999999994179"/>
    <d v="1900-01-03T21:30:00"/>
    <x v="0"/>
    <s v="NO"/>
    <d v="1900-01-04T10:00:00"/>
    <n v="129.99999999994179"/>
    <d v="1899-12-30T00:00:00"/>
    <n v="0"/>
    <x v="0"/>
    <x v="0"/>
    <d v="1900-01-04T09:30:00"/>
    <n v="129.49999999988358"/>
    <d v="1899-12-30T00:00:00"/>
    <n v="0"/>
    <x v="0"/>
    <n v="46079.583333333336"/>
    <d v="1905-04-02T23:35:00"/>
    <x v="0"/>
    <n v="55"/>
    <n v="7.5"/>
  </r>
  <r>
    <s v="ZIMUHCM80600859"/>
    <s v="ZIM DIAMOND"/>
    <s v="Ho Chi Minh City"/>
    <x v="0"/>
    <d v="2026-02-20T20:00:00"/>
    <d v="2026-02-20T20:00:00"/>
    <s v="ZIM"/>
    <s v="APM"/>
    <s v="ZCSU6809034"/>
    <s v="40HC"/>
    <x v="1"/>
    <x v="0"/>
    <d v="2026-02-21T08:00:00"/>
    <d v="2026-02-26T10:00:00"/>
    <m/>
    <x v="0"/>
    <s v="OTRO(Retraso en la descarga del CNTR)"/>
    <x v="0"/>
    <x v="944"/>
    <d v="2026-02-26T16:00:00"/>
    <m/>
    <d v="2026-02-26T16:30:00"/>
    <x v="8"/>
    <x v="1"/>
    <x v="0"/>
    <x v="0"/>
    <d v="2026-02-26T09:30:00"/>
    <x v="5"/>
    <n v="0"/>
    <x v="0"/>
    <d v="2026-02-21T08:00:00"/>
    <n v="133.49999999982538"/>
    <d v="1899-12-30T12:00:00"/>
    <n v="12"/>
    <s v="SI"/>
    <s v="YES"/>
    <x v="1"/>
    <d v="1900-01-04T02:00:00"/>
    <n v="121.99999999988358"/>
    <d v="1900-01-04T01:30:00"/>
    <x v="0"/>
    <s v="NO"/>
    <d v="1900-01-04T14:00:00"/>
    <n v="133.99999999988358"/>
    <d v="1899-12-30T00:00:00"/>
    <n v="0"/>
    <x v="0"/>
    <x v="0"/>
    <d v="1900-01-04T13:30:00"/>
    <n v="133.49999999982538"/>
    <d v="1899-12-30T00:00:00"/>
    <n v="0"/>
    <x v="0"/>
    <n v="46079.6875"/>
    <d v="1905-04-02T23:41:15"/>
    <x v="0"/>
    <n v="55"/>
    <n v="7.5"/>
  </r>
  <r>
    <n v="263741040"/>
    <s v="ELEONORA MAERSK"/>
    <s v="Yantian"/>
    <x v="0"/>
    <d v="2026-02-24T18:20:00"/>
    <d v="2026-02-24T20:00:00"/>
    <s v="MAERSK"/>
    <s v="APM"/>
    <s v="MAEU9221273"/>
    <s v="45HC"/>
    <x v="1"/>
    <x v="0"/>
    <d v="2026-02-26T16:00:00"/>
    <d v="2026-02-26T16:00:00"/>
    <m/>
    <x v="0"/>
    <m/>
    <x v="0"/>
    <x v="806"/>
    <d v="2026-02-26T16:00:00"/>
    <m/>
    <d v="2026-02-26T18:30:00"/>
    <x v="8"/>
    <x v="1"/>
    <x v="0"/>
    <x v="0"/>
    <d v="2026-02-26T15:30:00"/>
    <x v="5"/>
    <n v="0"/>
    <x v="0"/>
    <d v="2026-02-26T16:00:00"/>
    <n v="45.166666666511446"/>
    <d v="1899-12-31T21:40:00"/>
    <n v="45.666666666569654"/>
    <s v="NO"/>
    <s v="YES"/>
    <x v="1"/>
    <d v="1899-12-30T00:00:00"/>
    <n v="0"/>
    <d v="1899-12-30T00:00:00"/>
    <x v="2"/>
    <s v="SI"/>
    <d v="1899-12-31T21:40:00"/>
    <n v="45.666666666569654"/>
    <d v="1899-12-30T00:00:00"/>
    <n v="0"/>
    <x v="0"/>
    <x v="0"/>
    <d v="1899-12-31T21:10:00"/>
    <n v="45.166666666511446"/>
    <d v="1899-12-30T00:00:00"/>
    <n v="0"/>
    <x v="1"/>
    <n v="46079.770833333336"/>
    <d v="1905-04-02T23:46:15"/>
    <x v="0"/>
    <n v="55"/>
    <n v="7.5"/>
  </r>
  <r>
    <n v="257771549"/>
    <s v="ELEONORA MAERSK"/>
    <s v="Qingdao"/>
    <x v="0"/>
    <d v="2026-02-24T18:20:00"/>
    <d v="2026-02-24T20:00:00"/>
    <s v="MAERSK"/>
    <s v="APM"/>
    <s v="MRSU8922283"/>
    <s v="40HC"/>
    <x v="1"/>
    <x v="0"/>
    <d v="2026-02-26T16:00:00"/>
    <d v="2026-02-26T16:00:00"/>
    <m/>
    <x v="0"/>
    <m/>
    <x v="0"/>
    <x v="806"/>
    <d v="2026-02-26T16:00:00"/>
    <m/>
    <d v="2026-02-26T17:20:00"/>
    <x v="8"/>
    <x v="1"/>
    <x v="0"/>
    <x v="0"/>
    <d v="2026-02-26T15:30:00"/>
    <x v="5"/>
    <n v="0"/>
    <x v="0"/>
    <d v="2026-02-26T16:00:00"/>
    <n v="45.166666666511446"/>
    <d v="1899-12-31T21:40:00"/>
    <n v="45.666666666569654"/>
    <s v="NO"/>
    <s v="YES"/>
    <x v="1"/>
    <d v="1899-12-30T00:00:00"/>
    <n v="0"/>
    <d v="1899-12-30T00:00:00"/>
    <x v="2"/>
    <s v="SI"/>
    <d v="1899-12-31T21:40:00"/>
    <n v="45.666666666569654"/>
    <d v="1899-12-30T00:00:00"/>
    <n v="0"/>
    <x v="0"/>
    <x v="0"/>
    <d v="1899-12-31T21:10:00"/>
    <n v="45.166666666511446"/>
    <d v="1899-12-30T00:00:00"/>
    <n v="0"/>
    <x v="1"/>
    <n v="46079.722222222219"/>
    <d v="1905-04-02T23:43:20"/>
    <x v="0"/>
    <n v="55"/>
    <n v="7.5"/>
  </r>
  <r>
    <n v="263680203"/>
    <s v="ELEONORA MAERSK"/>
    <s v="Ningbo"/>
    <x v="0"/>
    <d v="2026-02-24T18:20:00"/>
    <d v="2026-02-24T20:00:00"/>
    <s v="MAERSK"/>
    <s v="APM"/>
    <s v="MRSU3848389"/>
    <s v="40HC"/>
    <x v="1"/>
    <x v="0"/>
    <d v="2026-02-26T16:00:00"/>
    <d v="2026-02-26T16:00:00"/>
    <m/>
    <x v="2"/>
    <m/>
    <x v="11"/>
    <x v="806"/>
    <d v="2026-02-26T15:50:00"/>
    <m/>
    <d v="2026-02-26T16:55:00"/>
    <x v="8"/>
    <x v="1"/>
    <x v="0"/>
    <x v="0"/>
    <d v="2026-02-26T15:30:00"/>
    <x v="5"/>
    <n v="0"/>
    <x v="0"/>
    <d v="2026-02-26T16:00:00"/>
    <n v="45.166666666511446"/>
    <d v="1899-12-31T21:40:00"/>
    <n v="45.666666666569654"/>
    <s v="NO"/>
    <s v="YES"/>
    <x v="1"/>
    <d v="1899-12-30T00:00:00"/>
    <n v="0"/>
    <d v="1899-12-30T00:00:00"/>
    <x v="2"/>
    <s v="SI"/>
    <d v="1899-12-31T21:40:00"/>
    <n v="45.666666666569654"/>
    <d v="1899-12-30T00:00:00"/>
    <n v="0"/>
    <x v="0"/>
    <x v="0"/>
    <d v="1899-12-31T21:10:00"/>
    <n v="45.166666666511446"/>
    <d v="1899-12-30T00:00:00"/>
    <n v="0"/>
    <x v="1"/>
    <n v="46079.704861111109"/>
    <d v="1905-04-02T23:42:17"/>
    <x v="0"/>
    <n v="55"/>
    <n v="7.5"/>
  </r>
  <r>
    <n v="262872246"/>
    <s v="ELEONORA MAERSK"/>
    <s v="Chittagong"/>
    <x v="0"/>
    <d v="2026-02-24T18:20:00"/>
    <d v="2026-02-24T20:00:00"/>
    <s v="MAERSK"/>
    <s v="APM"/>
    <s v="SEKU4603264"/>
    <s v="40HC"/>
    <x v="1"/>
    <x v="0"/>
    <d v="2026-02-26T16:00:00"/>
    <d v="2026-02-27T08:00:00"/>
    <m/>
    <x v="0"/>
    <m/>
    <x v="0"/>
    <x v="808"/>
    <d v="2026-02-27T09:00:00"/>
    <m/>
    <d v="2026-02-27T10:00:00"/>
    <x v="8"/>
    <x v="1"/>
    <x v="0"/>
    <x v="0"/>
    <d v="2026-02-27T07:30:00"/>
    <x v="0"/>
    <n v="0"/>
    <x v="0"/>
    <d v="2026-02-26T16:00:00"/>
    <n v="61.166666666627862"/>
    <d v="1899-12-31T21:40:00"/>
    <n v="45.666666666569654"/>
    <s v="NO"/>
    <s v="YES"/>
    <x v="1"/>
    <d v="1899-12-30T16:00:00"/>
    <n v="16.000000000116415"/>
    <d v="1899-12-30T15:30:00"/>
    <x v="2"/>
    <s v="SI"/>
    <d v="1900-01-01T13:40:00"/>
    <n v="61.666666666686069"/>
    <d v="1899-12-30T00:00:00"/>
    <n v="0"/>
    <x v="0"/>
    <x v="0"/>
    <d v="1900-01-01T13:10:00"/>
    <n v="61.166666666627862"/>
    <d v="1899-12-30T00:00:00"/>
    <n v="0"/>
    <x v="0"/>
    <n v="46080.416666666664"/>
    <d v="1905-04-03T00:25:00"/>
    <x v="0"/>
    <n v="55"/>
    <n v="7.5"/>
  </r>
  <r>
    <s v="HLCUBO12512BPON0"/>
    <s v="ANGELICA MAERSK"/>
    <s v="Jawaharlal Nehru (Nhava Sheva)"/>
    <x v="0"/>
    <d v="2026-02-26T00:55:00"/>
    <d v="2026-02-26T02:00:00"/>
    <s v="HAPAG LLOYD"/>
    <s v="APM"/>
    <s v="FSCU8082853"/>
    <s v="40HC"/>
    <x v="1"/>
    <x v="0"/>
    <d v="2026-02-27T14:00:00"/>
    <d v="2026-02-27T14:00:00"/>
    <m/>
    <x v="2"/>
    <s v="OTRO(Terminal)"/>
    <x v="11"/>
    <x v="945"/>
    <d v="2026-02-27T16:00:00"/>
    <m/>
    <d v="2026-02-27T17:13:00"/>
    <x v="8"/>
    <x v="1"/>
    <x v="0"/>
    <x v="0"/>
    <d v="2026-02-27T13:30:00"/>
    <x v="0"/>
    <n v="0"/>
    <x v="0"/>
    <d v="2026-02-27T14:00:00"/>
    <n v="36.583333333313931"/>
    <d v="1899-12-31T13:05:00"/>
    <n v="37.083333333372138"/>
    <s v="NO"/>
    <s v="YES"/>
    <x v="1"/>
    <d v="1899-12-30T00:00:00"/>
    <n v="0"/>
    <d v="1899-12-30T00:00:00"/>
    <x v="2"/>
    <s v="SI"/>
    <d v="1899-12-31T13:05:00"/>
    <n v="37.083333333372138"/>
    <d v="1899-12-30T00:00:00"/>
    <n v="0"/>
    <x v="0"/>
    <x v="0"/>
    <d v="1899-12-31T12:35:00"/>
    <n v="36.583333333313931"/>
    <d v="1899-12-30T00:00:00"/>
    <n v="0"/>
    <x v="1"/>
    <n v="46080.717361111114"/>
    <d v="1905-04-03T00:43:03"/>
    <x v="0"/>
    <n v="55"/>
    <n v="7.5"/>
  </r>
  <r>
    <s v="HLCUSZX2512COTQ9"/>
    <s v="ELEONORA MAERSK"/>
    <s v="Yantian"/>
    <x v="0"/>
    <d v="2026-02-24T18:20:00"/>
    <d v="2026-02-24T20:00:00"/>
    <s v="HAPAG LLOYD"/>
    <s v="APM"/>
    <s v="HLBU2383330"/>
    <s v="40HC"/>
    <x v="1"/>
    <x v="0"/>
    <d v="2026-02-26T16:00:00"/>
    <d v="2026-02-27T14:00:00"/>
    <m/>
    <x v="0"/>
    <m/>
    <x v="0"/>
    <x v="945"/>
    <d v="2026-02-27T14:20:00"/>
    <m/>
    <d v="2026-02-27T15:00:00"/>
    <x v="8"/>
    <x v="1"/>
    <x v="0"/>
    <x v="0"/>
    <d v="2026-02-27T13:30:00"/>
    <x v="0"/>
    <n v="0"/>
    <x v="0"/>
    <d v="2026-02-26T16:00:00"/>
    <n v="67.166666666627862"/>
    <d v="1899-12-31T21:40:00"/>
    <n v="45.666666666569654"/>
    <s v="NO"/>
    <s v="YES"/>
    <x v="1"/>
    <d v="1899-12-30T22:00:00"/>
    <n v="22.000000000116415"/>
    <d v="1899-12-30T21:30:00"/>
    <x v="2"/>
    <s v="SI"/>
    <d v="1900-01-01T19:40:00"/>
    <n v="67.666666666686069"/>
    <d v="1899-12-30T00:00:00"/>
    <n v="0"/>
    <x v="0"/>
    <x v="0"/>
    <d v="1900-01-01T19:10:00"/>
    <n v="67.166666666627862"/>
    <d v="1899-12-30T00:00:00"/>
    <n v="0"/>
    <x v="0"/>
    <n v="46080.625"/>
    <d v="1905-04-03T00:37:30"/>
    <x v="0"/>
    <n v="55"/>
    <n v="7.5"/>
  </r>
  <r>
    <s v="HLCUBO12512BXDV7"/>
    <s v="ANGELICA MAERSK"/>
    <s v="Mundra"/>
    <x v="0"/>
    <d v="2026-02-26T00:55:00"/>
    <d v="2026-02-26T02:00:00"/>
    <s v="HAPAG LLOYD"/>
    <s v="APM"/>
    <s v="GCXU2374018"/>
    <n v="20"/>
    <x v="1"/>
    <x v="0"/>
    <d v="2026-02-27T14:00:00"/>
    <d v="2026-02-27T16:00:00"/>
    <m/>
    <x v="2"/>
    <m/>
    <x v="11"/>
    <x v="809"/>
    <d v="2026-02-27T14:20:00"/>
    <m/>
    <d v="2026-02-27T15:15:00"/>
    <x v="8"/>
    <x v="1"/>
    <x v="0"/>
    <x v="0"/>
    <d v="2026-02-27T14:20:00"/>
    <x v="0"/>
    <n v="0"/>
    <x v="0"/>
    <d v="2026-02-27T14:00:00"/>
    <n v="38.583333333197515"/>
    <d v="1899-12-31T13:05:00"/>
    <n v="37.083333333372138"/>
    <s v="NO"/>
    <s v="YES"/>
    <x v="1"/>
    <d v="1899-12-30T02:00:00"/>
    <n v="1.9999999998835847"/>
    <d v="1899-12-30T01:30:00"/>
    <x v="2"/>
    <s v="SI"/>
    <d v="1899-12-31T15:05:00"/>
    <n v="39.083333333255723"/>
    <d v="1899-12-30T00:00:00"/>
    <n v="0"/>
    <x v="0"/>
    <x v="0"/>
    <d v="1899-12-31T14:35:00"/>
    <n v="38.583333333197515"/>
    <d v="1899-12-30T00:00:00"/>
    <n v="0"/>
    <x v="1"/>
    <n v="46080.635416666664"/>
    <d v="1905-04-03T00:38:07"/>
    <x v="0"/>
    <n v="55"/>
    <n v="7.5"/>
  </r>
  <r>
    <n v="257771549"/>
    <s v="ELEONORA MAERSK"/>
    <s v="Qingdao"/>
    <x v="0"/>
    <d v="2026-02-24T18:20:00"/>
    <d v="2026-02-24T20:00:00"/>
    <s v="MAERSK"/>
    <s v="APM"/>
    <s v="MSKU4828508"/>
    <s v="45HC"/>
    <x v="1"/>
    <x v="0"/>
    <d v="2026-02-26T16:00:00"/>
    <d v="2026-02-27T16:00:00"/>
    <m/>
    <x v="0"/>
    <m/>
    <x v="0"/>
    <x v="809"/>
    <d v="2026-02-27T14:20:00"/>
    <m/>
    <d v="2026-02-27T16:02:00"/>
    <x v="8"/>
    <x v="1"/>
    <x v="0"/>
    <x v="0"/>
    <d v="2026-02-27T14:20:00"/>
    <x v="0"/>
    <n v="0"/>
    <x v="0"/>
    <d v="2026-02-26T16:00:00"/>
    <n v="69.166666666511446"/>
    <d v="1899-12-31T21:40:00"/>
    <n v="45.666666666569654"/>
    <s v="NO"/>
    <s v="YES"/>
    <x v="1"/>
    <d v="1899-12-31T00:00:00"/>
    <n v="24"/>
    <d v="1899-12-30T23:30:00"/>
    <x v="2"/>
    <s v="SI"/>
    <d v="1900-01-01T21:40:00"/>
    <n v="69.666666666569654"/>
    <d v="1899-12-30T00:00:00"/>
    <n v="0"/>
    <x v="0"/>
    <x v="0"/>
    <d v="1900-01-01T21:10:00"/>
    <n v="69.166666666511446"/>
    <d v="1899-12-30T00:00:00"/>
    <n v="0"/>
    <x v="0"/>
    <n v="46080.668055555558"/>
    <d v="1905-04-03T00:40:05"/>
    <x v="0"/>
    <n v="55"/>
    <n v="7.5"/>
  </r>
  <r>
    <s v="HLCUBO1260122256"/>
    <s v="ANGELICA MAERSK"/>
    <s v="Jawaharlal Nehru (Nhava Sheva)"/>
    <x v="0"/>
    <d v="2026-02-26T00:55:00"/>
    <d v="2026-02-26T02:00:00"/>
    <s v="HAPAG LLOYD"/>
    <s v="APM"/>
    <s v="UACU8581383"/>
    <s v="40HC"/>
    <x v="1"/>
    <x v="0"/>
    <d v="2026-02-27T14:00:00"/>
    <d v="2026-02-27T16:00:00"/>
    <m/>
    <x v="2"/>
    <m/>
    <x v="11"/>
    <x v="809"/>
    <d v="2026-02-27T15:10:00"/>
    <m/>
    <d v="2026-02-27T16:30:00"/>
    <x v="8"/>
    <x v="1"/>
    <x v="0"/>
    <x v="0"/>
    <d v="2026-02-27T15:10:00"/>
    <x v="0"/>
    <n v="0"/>
    <x v="0"/>
    <d v="2026-02-27T14:00:00"/>
    <n v="38.583333333197515"/>
    <d v="1899-12-31T13:05:00"/>
    <n v="37.083333333372138"/>
    <s v="NO"/>
    <s v="YES"/>
    <x v="1"/>
    <d v="1899-12-30T02:00:00"/>
    <n v="1.9999999998835847"/>
    <d v="1899-12-30T01:30:00"/>
    <x v="2"/>
    <s v="SI"/>
    <d v="1899-12-31T15:05:00"/>
    <n v="39.083333333255723"/>
    <d v="1899-12-30T00:00:00"/>
    <n v="0"/>
    <x v="0"/>
    <x v="0"/>
    <d v="1899-12-31T14:35:00"/>
    <n v="38.583333333197515"/>
    <d v="1899-12-30T00:00:00"/>
    <n v="0"/>
    <x v="1"/>
    <n v="46080.6875"/>
    <d v="1905-04-03T00:41:15"/>
    <x v="0"/>
    <n v="55"/>
    <n v="7.5"/>
  </r>
  <r>
    <n v="265908605"/>
    <s v="LICA MAERSK"/>
    <s v="Tanger"/>
    <x v="1"/>
    <d v="2026-02-06T19:53:00"/>
    <d v="2026-02-06T19:00:00"/>
    <s v="MAERSK"/>
    <s v="NEWPORT"/>
    <s v="MAEU0000121"/>
    <s v="45 MEGA"/>
    <x v="1"/>
    <x v="6"/>
    <d v="2026-02-08T12:00:00"/>
    <d v="2026-02-08T12:00:00"/>
    <d v="2026-01-31T00:00:00"/>
    <x v="0"/>
    <m/>
    <x v="0"/>
    <x v="946"/>
    <d v="2026-02-08T13:30:00"/>
    <m/>
    <m/>
    <x v="6"/>
    <x v="1"/>
    <x v="2"/>
    <x v="0"/>
    <d v="2026-02-08T12:13:00"/>
    <x v="3"/>
    <n v="0.88333333341870457"/>
    <x v="0"/>
    <d v="1900-01-07T12:00:00"/>
    <n v="40.333333333313931"/>
    <d v="1899-12-31T16:07:00"/>
    <n v="40.116666666639503"/>
    <s v="NO"/>
    <s v="YES"/>
    <x v="1"/>
    <d v="1899-12-30T00:00:00"/>
    <n v="0"/>
    <d v="1899-12-30T00:13:00"/>
    <x v="2"/>
    <s v="SI"/>
    <d v="1899-12-31T16:07:00"/>
    <n v="40.116666666639503"/>
    <d v="1899-12-30T00:13:00"/>
    <n v="0.21666666667442769"/>
    <x v="0"/>
    <x v="0"/>
    <d v="1899-12-31T16:20:00"/>
    <n v="40.333333333313931"/>
    <d v="1900-01-07T12:13:00"/>
    <n v="204.21666666667443"/>
    <x v="1"/>
    <n v="0"/>
    <d v="1899-12-30T00:00:00"/>
    <x v="0"/>
    <n v="55"/>
    <n v="7.5"/>
  </r>
  <r>
    <s v="INDITEX030226"/>
    <s v="ROPAX"/>
    <s v="Tanger"/>
    <x v="1"/>
    <d v="2026-02-08T14:00:00"/>
    <d v="2026-02-08T14:00:00"/>
    <s v="SUARDIAZ"/>
    <s v=" TORRES"/>
    <s v="MTRA1133982"/>
    <s v="45 PLWD"/>
    <x v="1"/>
    <x v="6"/>
    <d v="2026-02-10T13:00:00"/>
    <d v="2026-02-10T13:00:00"/>
    <d v="2026-02-05T00:00:00"/>
    <x v="0"/>
    <s v="TRANSPORTISTA (LM)"/>
    <x v="0"/>
    <x v="947"/>
    <d v="2026-02-10T14:25:00"/>
    <m/>
    <m/>
    <x v="7"/>
    <x v="1"/>
    <x v="2"/>
    <x v="2"/>
    <d v="2026-02-10T13:56:00"/>
    <x v="6"/>
    <n v="0"/>
    <x v="0"/>
    <d v="1900-01-04T13:00:00"/>
    <n v="47.933333333290648"/>
    <d v="1899-12-31T23:00:00"/>
    <n v="46.999999999883585"/>
    <s v="NO"/>
    <s v="YES"/>
    <x v="1"/>
    <d v="1899-12-30T00:00:00"/>
    <n v="0"/>
    <d v="1899-12-30T00:56:00"/>
    <x v="2"/>
    <s v="SI"/>
    <d v="1899-12-31T23:00:00"/>
    <n v="46.999999999883585"/>
    <d v="1899-12-30T00:56:00"/>
    <n v="0.93333333340706304"/>
    <x v="1"/>
    <x v="0"/>
    <d v="1899-12-31T23:56:00"/>
    <n v="47.933333333290648"/>
    <d v="1900-01-04T13:56:00"/>
    <n v="133.93333333334886"/>
    <x v="1"/>
    <n v="0"/>
    <d v="1899-12-30T00:00:00"/>
    <x v="0"/>
    <n v="55"/>
    <n v="7.5"/>
  </r>
  <r>
    <s v="INDITEX030226"/>
    <s v="ROPAX"/>
    <s v="Tanger"/>
    <x v="1"/>
    <d v="2026-02-09T08:00:00"/>
    <d v="2026-02-09T08:00:00"/>
    <s v="SUARDIAZ"/>
    <s v="ROYAL RF"/>
    <s v="MTRA1133935"/>
    <s v="45 PLWD"/>
    <x v="1"/>
    <x v="6"/>
    <d v="2026-02-10T13:00:00"/>
    <d v="2026-02-11T10:00:00"/>
    <d v="2026-02-03T00:00:00"/>
    <x v="0"/>
    <m/>
    <x v="0"/>
    <x v="948"/>
    <d v="2026-02-11T11:15:00"/>
    <m/>
    <m/>
    <x v="7"/>
    <x v="1"/>
    <x v="2"/>
    <x v="2"/>
    <d v="2026-02-11T09:28:00"/>
    <x v="4"/>
    <n v="0"/>
    <x v="0"/>
    <d v="1900-01-06T13:00:00"/>
    <n v="49.466666666558012"/>
    <d v="1899-12-31T05:00:00"/>
    <n v="28.999999999883585"/>
    <s v="SI"/>
    <s v="YES"/>
    <x v="1"/>
    <d v="1899-12-30T21:00:00"/>
    <n v="21"/>
    <d v="1899-12-30T20:28:00"/>
    <x v="2"/>
    <s v="SI"/>
    <d v="1900-01-01T02:00:00"/>
    <n v="49.999999999883585"/>
    <d v="1899-12-30T00:00:00"/>
    <n v="0"/>
    <x v="0"/>
    <x v="0"/>
    <d v="1900-01-01T01:28:00"/>
    <n v="49.466666666558012"/>
    <d v="1900-01-07T09:28:00"/>
    <n v="201.46666666661622"/>
    <x v="0"/>
    <n v="0"/>
    <d v="1899-12-30T00:00:00"/>
    <x v="0"/>
    <n v="55"/>
    <n v="7.5"/>
  </r>
  <r>
    <s v="ACOTEX107022026"/>
    <s v="RORO"/>
    <s v="Tanger"/>
    <x v="1"/>
    <d v="2026-02-12T16:00:00"/>
    <d v="2026-02-12T20:00:00"/>
    <s v="ONTIME"/>
    <s v="ROYAL RF"/>
    <s v="HSAU2545252"/>
    <s v="45 PLWD"/>
    <x v="1"/>
    <x v="6"/>
    <d v="2026-02-16T08:00:00"/>
    <d v="2026-02-16T08:00:00"/>
    <d v="2026-02-04T00:00:00"/>
    <x v="2"/>
    <s v="TRANSPORTISTA (LM)"/>
    <x v="8"/>
    <x v="949"/>
    <d v="2026-02-16T10:45:00"/>
    <m/>
    <m/>
    <x v="5"/>
    <x v="1"/>
    <x v="2"/>
    <x v="1"/>
    <d v="2026-02-16T09:46:00"/>
    <x v="2"/>
    <n v="0"/>
    <x v="0"/>
    <d v="1900-01-11T08:00:00"/>
    <n v="89.766666666779201"/>
    <d v="1900-01-02T16:00:00"/>
    <n v="88.000000000116415"/>
    <s v="NO"/>
    <s v="NO"/>
    <x v="0"/>
    <d v="1899-12-30T00:00:00"/>
    <n v="0"/>
    <d v="1899-12-30T01:46:00"/>
    <x v="2"/>
    <s v="SI"/>
    <d v="1900-01-02T16:00:00"/>
    <n v="88.000000000116415"/>
    <d v="1899-12-30T01:46:00"/>
    <n v="1.7666666666627862"/>
    <x v="1"/>
    <x v="1"/>
    <d v="1900-01-02T17:46:00"/>
    <n v="89.766666666779201"/>
    <d v="1900-01-11T09:46:00"/>
    <n v="297.76666666672099"/>
    <x v="0"/>
    <n v="0"/>
    <d v="1899-12-30T00:00:00"/>
    <x v="0"/>
    <n v="55"/>
    <n v="7.5"/>
  </r>
  <r>
    <s v="ACOTEX131012026"/>
    <s v="RORO"/>
    <s v="Tanger"/>
    <x v="1"/>
    <d v="2026-02-10T08:00:00"/>
    <d v="2026-02-13T08:00:00"/>
    <s v="ONTIME"/>
    <s v="NEWPORT"/>
    <s v="HSAU2545139"/>
    <s v="45 PLWD"/>
    <x v="1"/>
    <x v="6"/>
    <d v="2026-02-15T13:00:00"/>
    <d v="2026-02-16T10:00:00"/>
    <d v="2026-02-04T00:00:00"/>
    <x v="0"/>
    <m/>
    <x v="0"/>
    <x v="950"/>
    <d v="2026-02-16T10:20:00"/>
    <m/>
    <m/>
    <x v="5"/>
    <x v="1"/>
    <x v="2"/>
    <x v="1"/>
    <d v="2026-02-16T09:22:00"/>
    <x v="2"/>
    <n v="0"/>
    <x v="0"/>
    <d v="1900-01-10T13:00:00"/>
    <n v="145.3666666665813"/>
    <d v="1900-01-04T05:00:00"/>
    <n v="124.99999999988358"/>
    <s v="NO"/>
    <s v="NO"/>
    <x v="0"/>
    <d v="1899-12-30T21:00:00"/>
    <n v="21"/>
    <d v="1899-12-30T20:22:00"/>
    <x v="2"/>
    <s v="SI"/>
    <d v="1900-01-05T02:00:00"/>
    <n v="145.99999999988358"/>
    <d v="1899-12-30T00:00:00"/>
    <n v="0"/>
    <x v="0"/>
    <x v="0"/>
    <d v="1900-01-05T01:22:00"/>
    <n v="145.3666666665813"/>
    <d v="1900-01-11T09:22:00"/>
    <n v="297.3666666666395"/>
    <x v="0"/>
    <n v="0"/>
    <d v="1899-12-30T00:00:00"/>
    <x v="0"/>
    <n v="55"/>
    <n v="7.5"/>
  </r>
  <r>
    <s v="INDITEX120226A"/>
    <s v="ROPAX"/>
    <s v="Tanger"/>
    <x v="1"/>
    <d v="2026-02-15T04:30:00"/>
    <d v="2026-02-15T14:00:00"/>
    <s v="SUARDIAZ"/>
    <s v="ROYAL RF"/>
    <s v="MTRA1134079"/>
    <s v="45 PLWD"/>
    <x v="1"/>
    <x v="6"/>
    <d v="2026-02-16T19:00:00"/>
    <d v="2026-02-16T19:00:00"/>
    <d v="2026-02-12T00:00:00"/>
    <x v="0"/>
    <m/>
    <x v="0"/>
    <x v="951"/>
    <d v="2026-02-16T17:25:00"/>
    <m/>
    <m/>
    <x v="5"/>
    <x v="1"/>
    <x v="2"/>
    <x v="2"/>
    <d v="2026-02-16T16:35:00"/>
    <x v="2"/>
    <n v="0"/>
    <x v="0"/>
    <d v="1900-01-03T19:00:00"/>
    <n v="36.083333333255723"/>
    <d v="1899-12-31T14:30:00"/>
    <n v="38.499999999941792"/>
    <s v="NO"/>
    <s v="YES"/>
    <x v="1"/>
    <d v="1899-12-30T00:00:00"/>
    <n v="0"/>
    <d v="1899-12-30T00:00:00"/>
    <x v="2"/>
    <s v="SI"/>
    <d v="1899-12-31T14:30:00"/>
    <n v="38.499999999941792"/>
    <d v="1899-12-30T00:00:00"/>
    <n v="0"/>
    <x v="0"/>
    <x v="0"/>
    <d v="1899-12-31T12:05:00"/>
    <n v="36.083333333255723"/>
    <d v="1900-01-03T16:35:00"/>
    <n v="112.58333333325572"/>
    <x v="1"/>
    <n v="0"/>
    <d v="1899-12-30T00:00:00"/>
    <x v="0"/>
    <n v="55"/>
    <n v="7.5"/>
  </r>
  <r>
    <n v="266053527"/>
    <s v="LEONIDIO"/>
    <s v="Tanger"/>
    <x v="1"/>
    <d v="2026-02-15T01:23:00"/>
    <d v="2026-02-15T02:00:00"/>
    <s v="MAERSK"/>
    <s v="ROYAL RF"/>
    <s v="CAAU9218440"/>
    <s v="40 DRY HIGH"/>
    <x v="1"/>
    <x v="6"/>
    <d v="2026-02-17T15:00:00"/>
    <d v="2026-02-17T15:30:00"/>
    <d v="2026-02-04T00:00:00"/>
    <x v="2"/>
    <m/>
    <x v="18"/>
    <x v="952"/>
    <d v="2026-02-17T16:20:00"/>
    <m/>
    <m/>
    <x v="5"/>
    <x v="1"/>
    <x v="2"/>
    <x v="0"/>
    <d v="2026-02-17T15:53:00"/>
    <x v="6"/>
    <n v="0"/>
    <x v="0"/>
    <d v="1900-01-12T15:00:00"/>
    <n v="62.500000000116415"/>
    <d v="1900-01-01T13:37:00"/>
    <n v="61.616666666697711"/>
    <s v="NO"/>
    <s v="NO"/>
    <x v="1"/>
    <d v="1899-12-30T00:30:00"/>
    <n v="0.50000000005820766"/>
    <d v="1899-12-30T00:53:00"/>
    <x v="2"/>
    <s v="SI"/>
    <d v="1900-01-01T14:07:00"/>
    <n v="62.116666666755918"/>
    <d v="1899-12-30T00:23:00"/>
    <n v="0.38333333336049691"/>
    <x v="0"/>
    <x v="0"/>
    <d v="1900-01-01T14:30:00"/>
    <n v="62.500000000116415"/>
    <d v="1900-01-12T15:53:00"/>
    <n v="327.8833333334187"/>
    <x v="0"/>
    <n v="0"/>
    <d v="1899-12-30T00:00:00"/>
    <x v="0"/>
    <n v="55"/>
    <n v="7.5"/>
  </r>
  <r>
    <n v="266147564"/>
    <s v="BSG BONAIRE"/>
    <s v="Tanger"/>
    <x v="1"/>
    <d v="2026-02-15T19:26:00"/>
    <d v="2026-02-15T20:00:00"/>
    <s v="MAERSK"/>
    <s v=" TORRES"/>
    <s v="MAEU0000060"/>
    <s v="45 MEGA"/>
    <x v="1"/>
    <x v="6"/>
    <d v="2026-02-18T11:00:00"/>
    <d v="2026-02-18T11:00:00"/>
    <d v="2026-02-06T00:00:00"/>
    <x v="2"/>
    <m/>
    <x v="12"/>
    <x v="953"/>
    <d v="2026-02-18T11:15:00"/>
    <m/>
    <m/>
    <x v="5"/>
    <x v="1"/>
    <x v="2"/>
    <x v="0"/>
    <d v="2026-02-18T10:17:00"/>
    <x v="4"/>
    <n v="0"/>
    <x v="0"/>
    <d v="1900-01-11T11:00:00"/>
    <n v="62.850000000034925"/>
    <d v="1900-01-01T15:34:00"/>
    <n v="63.56666666676756"/>
    <s v="NO"/>
    <s v="NO"/>
    <x v="1"/>
    <d v="1899-12-30T00:00:00"/>
    <n v="0"/>
    <d v="1899-12-30T00:00:00"/>
    <x v="2"/>
    <s v="SI"/>
    <d v="1900-01-01T15:34:00"/>
    <n v="63.56666666676756"/>
    <d v="1899-12-30T00:00:00"/>
    <n v="0"/>
    <x v="0"/>
    <x v="0"/>
    <d v="1900-01-01T14:51:00"/>
    <n v="62.850000000034925"/>
    <d v="1900-01-11T10:17:00"/>
    <n v="298.28333333332557"/>
    <x v="0"/>
    <n v="0"/>
    <d v="1899-12-30T00:00:00"/>
    <x v="0"/>
    <n v="55"/>
    <n v="7.5"/>
  </r>
  <r>
    <n v="265993428"/>
    <s v="BSG BONAIRE"/>
    <s v="Tanger"/>
    <x v="1"/>
    <d v="2026-02-15T19:26:00"/>
    <d v="2026-02-15T20:00:00"/>
    <s v="MAERSK"/>
    <s v="ROYAL RF"/>
    <s v="MRKU4488849"/>
    <s v="40 DRY HIGH"/>
    <x v="1"/>
    <x v="6"/>
    <d v="2026-02-18T18:00:00"/>
    <d v="2026-02-18T18:00:00"/>
    <d v="2026-02-03T00:00:00"/>
    <x v="2"/>
    <m/>
    <x v="12"/>
    <x v="954"/>
    <d v="2026-02-18T18:10:00"/>
    <m/>
    <m/>
    <x v="5"/>
    <x v="1"/>
    <x v="2"/>
    <x v="0"/>
    <d v="2026-02-18T17:31:00"/>
    <x v="4"/>
    <n v="0"/>
    <x v="0"/>
    <d v="1900-01-14T18:00:00"/>
    <n v="70.083333333372138"/>
    <d v="1900-01-01T22:34:00"/>
    <n v="70.566666666709352"/>
    <s v="NO"/>
    <s v="NO"/>
    <x v="1"/>
    <d v="1899-12-30T00:00:00"/>
    <n v="0"/>
    <d v="1899-12-30T00:00:00"/>
    <x v="2"/>
    <s v="SI"/>
    <d v="1900-01-01T22:34:00"/>
    <n v="70.566666666709352"/>
    <d v="1899-12-30T00:00:00"/>
    <n v="0"/>
    <x v="0"/>
    <x v="0"/>
    <d v="1900-01-01T22:05:00"/>
    <n v="70.083333333372138"/>
    <d v="1900-01-14T17:31:00"/>
    <n v="377.51666666666279"/>
    <x v="0"/>
    <n v="0"/>
    <d v="1899-12-30T00:00:00"/>
    <x v="0"/>
    <n v="55"/>
    <n v="7.5"/>
  </r>
  <r>
    <n v="266205204"/>
    <s v="ECO UMANDE"/>
    <s v="Tanger"/>
    <x v="1"/>
    <d v="2026-02-16T14:00:00"/>
    <d v="2026-02-16T18:00:00"/>
    <s v="MAERSK"/>
    <s v="ROYAL RF"/>
    <s v="ONTU2500252"/>
    <s v="45 PLWD"/>
    <x v="1"/>
    <x v="6"/>
    <d v="2026-02-20T13:00:00"/>
    <d v="2026-02-20T17:00:00"/>
    <d v="2026-02-08T00:00:00"/>
    <x v="0"/>
    <m/>
    <x v="0"/>
    <x v="955"/>
    <d v="2026-02-20T16:20:00"/>
    <m/>
    <m/>
    <x v="5"/>
    <x v="1"/>
    <x v="2"/>
    <x v="0"/>
    <d v="2026-02-20T15:31:00"/>
    <x v="0"/>
    <n v="0"/>
    <x v="0"/>
    <d v="1900-01-11T13:00:00"/>
    <n v="97.516666666546371"/>
    <d v="1900-01-02T23:00:00"/>
    <n v="94.999999999883585"/>
    <s v="NO"/>
    <s v="NO"/>
    <x v="0"/>
    <d v="1899-12-30T04:00:00"/>
    <n v="4.0000000001164153"/>
    <d v="1899-12-30T02:31:00"/>
    <x v="2"/>
    <s v="SI"/>
    <d v="1900-01-03T03:00:00"/>
    <n v="99"/>
    <d v="1899-12-30T00:00:00"/>
    <n v="0"/>
    <x v="0"/>
    <x v="0"/>
    <d v="1900-01-03T01:31:00"/>
    <n v="97.516666666546371"/>
    <d v="1900-01-11T15:31:00"/>
    <n v="303.51666666660458"/>
    <x v="0"/>
    <n v="0"/>
    <d v="1899-12-30T00:00:00"/>
    <x v="0"/>
    <n v="55"/>
    <n v="7.5"/>
  </r>
  <r>
    <n v="266412911"/>
    <s v="ECO UMANDE"/>
    <s v="Tanger"/>
    <x v="1"/>
    <d v="2026-02-16T14:00:00"/>
    <d v="2026-02-16T18:00:00"/>
    <s v="MAERSK"/>
    <s v="ROYAL RF"/>
    <s v="ONTU2500041"/>
    <s v="45 MEGA"/>
    <x v="1"/>
    <x v="6"/>
    <d v="2026-02-20T13:00:00"/>
    <d v="2026-02-20T18:00:00"/>
    <d v="2026-02-13T00:00:00"/>
    <x v="0"/>
    <m/>
    <x v="0"/>
    <x v="956"/>
    <d v="2026-02-20T18:45:00"/>
    <m/>
    <m/>
    <x v="5"/>
    <x v="1"/>
    <x v="2"/>
    <x v="0"/>
    <d v="2026-02-20T16:47:00"/>
    <x v="0"/>
    <n v="0"/>
    <x v="0"/>
    <d v="1900-01-06T13:00:00"/>
    <n v="98.783333333325572"/>
    <d v="1900-01-02T23:00:00"/>
    <n v="94.999999999883585"/>
    <s v="NO"/>
    <s v="NO"/>
    <x v="0"/>
    <d v="1899-12-30T05:00:00"/>
    <n v="5.0000000000582077"/>
    <d v="1899-12-30T03:47:00"/>
    <x v="2"/>
    <s v="SI"/>
    <d v="1900-01-03T04:00:00"/>
    <n v="99.999999999941792"/>
    <d v="1899-12-30T00:00:00"/>
    <n v="0"/>
    <x v="0"/>
    <x v="0"/>
    <d v="1900-01-03T02:47:00"/>
    <n v="98.783333333325572"/>
    <d v="1900-01-06T16:47:00"/>
    <n v="184.78333333338378"/>
    <x v="0"/>
    <n v="0"/>
    <d v="1899-12-30T00:00:00"/>
    <x v="0"/>
    <n v="55"/>
    <n v="7.5"/>
  </r>
  <r>
    <s v="INDITEX18022026A"/>
    <s v="ROPAX"/>
    <s v="Tanger"/>
    <x v="1"/>
    <d v="2026-02-20T00:30:00"/>
    <d v="2026-02-20T14:00:00"/>
    <s v="SUARDIAZ"/>
    <s v="COALTRAMA"/>
    <s v="SUAU4500204"/>
    <s v="45 PLWD"/>
    <x v="1"/>
    <x v="6"/>
    <d v="2026-02-21T18:00:00"/>
    <d v="2026-02-21T18:00:00"/>
    <d v="2026-02-18T00:00:00"/>
    <x v="0"/>
    <m/>
    <x v="0"/>
    <x v="957"/>
    <d v="2026-02-21T16:00:00"/>
    <m/>
    <m/>
    <x v="5"/>
    <x v="1"/>
    <x v="2"/>
    <x v="2"/>
    <d v="2026-02-21T15:25:00"/>
    <x v="1"/>
    <n v="0"/>
    <x v="0"/>
    <d v="1900-01-02T18:00:00"/>
    <n v="38.916666666569654"/>
    <d v="1899-12-31T17:30:00"/>
    <n v="41.499999999941792"/>
    <s v="NO"/>
    <s v="YES"/>
    <x v="1"/>
    <d v="1899-12-30T00:00:00"/>
    <n v="0"/>
    <d v="1899-12-30T00:00:00"/>
    <x v="2"/>
    <s v="SI"/>
    <d v="1899-12-31T17:30:00"/>
    <n v="41.499999999941792"/>
    <d v="1899-12-30T00:00:00"/>
    <n v="0"/>
    <x v="0"/>
    <x v="0"/>
    <d v="1899-12-31T14:55:00"/>
    <n v="38.916666666569654"/>
    <d v="1900-01-02T15:25:00"/>
    <n v="87.416666666627862"/>
    <x v="1"/>
    <n v="0"/>
    <d v="1899-12-30T00:00:00"/>
    <x v="0"/>
    <n v="55"/>
    <n v="7.5"/>
  </r>
  <r>
    <s v="TI26022204"/>
    <s v="RORO"/>
    <s v="Tanger"/>
    <x v="1"/>
    <d v="2026-02-20T12:00:00"/>
    <d v="2026-02-20T14:00:00"/>
    <s v="ECS360"/>
    <s v="COALTRAMA"/>
    <s v="SUAU4500056"/>
    <s v="45 PLWD"/>
    <x v="1"/>
    <x v="6"/>
    <d v="2026-02-21T18:00:00"/>
    <d v="2026-02-21T19:00:00"/>
    <d v="2026-02-18T00:00:00"/>
    <x v="0"/>
    <m/>
    <x v="0"/>
    <x v="958"/>
    <d v="2026-02-21T18:10:00"/>
    <m/>
    <m/>
    <x v="5"/>
    <x v="1"/>
    <x v="2"/>
    <x v="1"/>
    <d v="2026-02-21T17:39:00"/>
    <x v="1"/>
    <n v="0"/>
    <x v="0"/>
    <d v="1900-01-02T18:00:00"/>
    <n v="29.650000000081491"/>
    <d v="1899-12-31T06:00:00"/>
    <n v="30"/>
    <s v="SI"/>
    <s v="YES"/>
    <x v="1"/>
    <d v="1899-12-30T01:00:00"/>
    <n v="0.99999999994179234"/>
    <d v="1899-12-30T00:00:00"/>
    <x v="2"/>
    <s v="SI"/>
    <d v="1899-12-31T07:00:00"/>
    <n v="30.999999999941792"/>
    <d v="1899-12-30T00:00:00"/>
    <n v="0"/>
    <x v="0"/>
    <x v="0"/>
    <d v="1899-12-31T05:39:00"/>
    <n v="29.650000000081491"/>
    <d v="1900-01-02T17:39:00"/>
    <n v="89.650000000081491"/>
    <x v="1"/>
    <n v="0"/>
    <d v="1899-12-30T00:00:00"/>
    <x v="0"/>
    <n v="55"/>
    <n v="7.5"/>
  </r>
  <r>
    <s v="ACOTEX118022026"/>
    <s v="RORO"/>
    <s v="Tanger"/>
    <x v="1"/>
    <d v="2026-02-20T08:00:00"/>
    <d v="2026-02-21T08:00:00"/>
    <s v="ONTIME"/>
    <s v="COALTRAMA"/>
    <s v="MTRA1133914"/>
    <s v="45 PLWD"/>
    <x v="1"/>
    <x v="6"/>
    <d v="2026-02-23T13:00:00"/>
    <d v="2026-02-23T13:00:00"/>
    <d v="2026-02-18T00:00:00"/>
    <x v="0"/>
    <m/>
    <x v="0"/>
    <x v="959"/>
    <d v="2026-02-23T06:05:00"/>
    <m/>
    <m/>
    <x v="8"/>
    <x v="1"/>
    <x v="2"/>
    <x v="1"/>
    <d v="2026-02-23T04:42:00"/>
    <x v="2"/>
    <n v="0"/>
    <x v="0"/>
    <d v="1900-01-04T13:00:00"/>
    <n v="68.699999999895226"/>
    <d v="1900-01-02T05:00:00"/>
    <n v="76.999999999883585"/>
    <s v="NO"/>
    <s v="NO"/>
    <x v="0"/>
    <d v="1899-12-30T00:00:00"/>
    <n v="0"/>
    <d v="1899-12-30T00:00:00"/>
    <x v="2"/>
    <s v="SI"/>
    <d v="1900-01-02T05:00:00"/>
    <n v="76.999999999883585"/>
    <d v="1899-12-30T00:00:00"/>
    <n v="0"/>
    <x v="0"/>
    <x v="0"/>
    <d v="1900-01-01T20:42:00"/>
    <n v="68.699999999895226"/>
    <d v="1900-01-04T04:42:00"/>
    <n v="124.69999999995343"/>
    <x v="0"/>
    <n v="0"/>
    <d v="1899-12-30T00:00:00"/>
    <x v="0"/>
    <n v="55"/>
    <n v="7.5"/>
  </r>
  <r>
    <s v="INDITEX200226D"/>
    <s v="ROPAX"/>
    <s v="Tanger"/>
    <x v="1"/>
    <d v="2026-02-22T13:30:00"/>
    <d v="2026-02-22T14:00:00"/>
    <s v="SUARDIAZ"/>
    <s v="SUARDIAZ"/>
    <s v="SUAU4500210"/>
    <s v="45 PLWD"/>
    <x v="1"/>
    <x v="6"/>
    <d v="2026-02-23T18:00:00"/>
    <d v="2026-02-23T23:00:00"/>
    <d v="2026-02-20T00:00:00"/>
    <x v="0"/>
    <m/>
    <x v="0"/>
    <x v="960"/>
    <d v="2026-02-23T20:20:00"/>
    <m/>
    <m/>
    <x v="8"/>
    <x v="1"/>
    <x v="2"/>
    <x v="2"/>
    <d v="2026-02-23T19:43:00"/>
    <x v="2"/>
    <n v="0"/>
    <x v="0"/>
    <d v="1900-01-02T18:00:00"/>
    <n v="30.216666666674428"/>
    <d v="1899-12-31T04:30:00"/>
    <n v="28.5"/>
    <s v="SI"/>
    <s v="YES"/>
    <x v="1"/>
    <d v="1899-12-30T05:00:00"/>
    <n v="5.0000000000582077"/>
    <d v="1899-12-30T01:43:00"/>
    <x v="2"/>
    <s v="SI"/>
    <d v="1899-12-31T09:30:00"/>
    <n v="33.500000000058208"/>
    <d v="1899-12-30T00:00:00"/>
    <n v="0"/>
    <x v="0"/>
    <x v="0"/>
    <d v="1899-12-31T06:13:00"/>
    <n v="30.216666666674428"/>
    <d v="1900-01-02T19:43:00"/>
    <n v="91.716666666674428"/>
    <x v="1"/>
    <n v="0"/>
    <d v="1899-12-30T00:00:00"/>
    <x v="0"/>
    <n v="55"/>
    <n v="7.5"/>
  </r>
  <r>
    <s v="INDITEX210226A"/>
    <s v="ROPAX"/>
    <s v="Tanger"/>
    <x v="1"/>
    <d v="2026-02-22T23:30:00"/>
    <d v="2026-02-23T14:00:00"/>
    <s v="SUARDIAZ"/>
    <s v="ROYAL RF"/>
    <s v="SUAU4500225"/>
    <s v="45 PLWD"/>
    <x v="1"/>
    <x v="6"/>
    <d v="2026-02-24T20:00:00"/>
    <d v="2026-02-25T06:00:00"/>
    <d v="2026-02-21T00:00:00"/>
    <x v="0"/>
    <m/>
    <x v="0"/>
    <x v="961"/>
    <d v="2026-02-25T06:00:00"/>
    <m/>
    <m/>
    <x v="8"/>
    <x v="1"/>
    <x v="2"/>
    <x v="2"/>
    <d v="2026-02-25T05:46:00"/>
    <x v="4"/>
    <n v="0"/>
    <x v="0"/>
    <d v="1900-01-02T20:00:00"/>
    <n v="54.266666666662786"/>
    <d v="1899-12-31T20:30:00"/>
    <n v="44.500000000116415"/>
    <s v="NO"/>
    <s v="YES"/>
    <x v="1"/>
    <d v="1899-12-30T10:00:00"/>
    <n v="9.9999999999417923"/>
    <d v="1899-12-30T09:46:00"/>
    <x v="2"/>
    <s v="SI"/>
    <d v="1900-01-01T06:30:00"/>
    <n v="54.500000000058208"/>
    <d v="1899-12-30T00:00:00"/>
    <n v="0"/>
    <x v="0"/>
    <x v="0"/>
    <d v="1900-01-01T06:16:00"/>
    <n v="54.266666666662786"/>
    <d v="1900-01-03T05:46:00"/>
    <n v="101.76666666660458"/>
    <x v="0"/>
    <n v="0"/>
    <d v="1899-12-30T00:00:00"/>
    <x v="0"/>
    <n v="55"/>
    <n v="7.5"/>
  </r>
  <r>
    <s v="INDITEX200226C"/>
    <s v="ROPAX"/>
    <s v="Tanger"/>
    <x v="1"/>
    <d v="2026-02-22T23:30:00"/>
    <d v="2026-02-22T14:00:00"/>
    <s v="SUARDIAZ"/>
    <s v="SUARDIAZ"/>
    <s v="SUAU4500190"/>
    <s v="45 PLWD"/>
    <x v="1"/>
    <x v="6"/>
    <d v="2026-02-24T18:00:00"/>
    <d v="2026-02-25T13:00:00"/>
    <d v="2026-02-20T00:00:00"/>
    <x v="0"/>
    <m/>
    <x v="0"/>
    <x v="962"/>
    <d v="2026-02-25T17:25:00"/>
    <m/>
    <m/>
    <x v="8"/>
    <x v="1"/>
    <x v="2"/>
    <x v="2"/>
    <d v="2026-02-25T13:16:00"/>
    <x v="4"/>
    <n v="9.4999999998835847"/>
    <x v="1"/>
    <d v="1900-01-03T18:00:00"/>
    <n v="61.766666666662786"/>
    <d v="1899-12-31T18:30:00"/>
    <n v="42.500000000058208"/>
    <s v="NO"/>
    <s v="YES"/>
    <x v="1"/>
    <d v="1899-12-30T19:00:00"/>
    <n v="18.999999999941792"/>
    <d v="1899-12-30T19:16:00"/>
    <x v="2"/>
    <s v="SI"/>
    <d v="1900-01-01T13:30:00"/>
    <n v="61.5"/>
    <d v="1899-12-30T00:16:00"/>
    <n v="0.26666666666278616"/>
    <x v="0"/>
    <x v="0"/>
    <d v="1900-01-01T13:46:00"/>
    <n v="61.766666666662786"/>
    <d v="1900-01-04T13:16:00"/>
    <n v="133.26666666660458"/>
    <x v="0"/>
    <n v="0"/>
    <d v="1899-12-30T00:00:00"/>
    <x v="0"/>
    <n v="55"/>
    <n v="7.5"/>
  </r>
  <r>
    <s v="INDITEX200226A"/>
    <s v="ROPAX"/>
    <s v="Tanger"/>
    <x v="1"/>
    <d v="2026-02-22T23:30:00"/>
    <d v="2026-02-23T14:00:00"/>
    <s v="SUARDIAZ"/>
    <s v="COALTRAMA"/>
    <s v="SUAU4500077"/>
    <s v="45 PLWD"/>
    <x v="1"/>
    <x v="6"/>
    <d v="2026-02-24T18:00:00"/>
    <d v="2026-02-25T22:00:00"/>
    <d v="2026-02-20T00:00:00"/>
    <x v="0"/>
    <m/>
    <x v="0"/>
    <x v="963"/>
    <d v="2026-02-25T22:00:00"/>
    <m/>
    <m/>
    <x v="8"/>
    <x v="1"/>
    <x v="2"/>
    <x v="2"/>
    <d v="2026-02-25T22:00:00"/>
    <x v="4"/>
    <n v="0"/>
    <x v="0"/>
    <d v="1900-01-03T18:00:00"/>
    <n v="70.5"/>
    <d v="1899-12-31T18:30:00"/>
    <n v="42.500000000058208"/>
    <s v="NO"/>
    <s v="YES"/>
    <x v="1"/>
    <d v="1899-12-31T04:00:00"/>
    <n v="27.999999999941792"/>
    <d v="1899-12-31T04:00:00"/>
    <x v="1"/>
    <s v="NO"/>
    <d v="1900-01-01T22:30:00"/>
    <n v="70.5"/>
    <d v="1899-12-30T00:00:00"/>
    <n v="0"/>
    <x v="0"/>
    <x v="0"/>
    <d v="1900-01-01T22:30:00"/>
    <n v="70.5"/>
    <d v="1900-01-04T22:00:00"/>
    <n v="141.99999999994179"/>
    <x v="0"/>
    <n v="0"/>
    <d v="1899-12-30T00:00:00"/>
    <x v="0"/>
    <n v="55"/>
    <n v="7.5"/>
  </r>
  <r>
    <s v="INDITEX230226C"/>
    <s v="ROPAX"/>
    <s v="Tanger"/>
    <x v="1"/>
    <d v="2026-02-25T22:30:00"/>
    <d v="2026-02-26T14:00:00"/>
    <s v="SUARDIAZ"/>
    <s v="SUARDIAZ"/>
    <s v="HSAU2545099"/>
    <s v="45 PLWD"/>
    <x v="1"/>
    <x v="6"/>
    <d v="2026-02-27T21:00:00"/>
    <d v="2026-02-27T23:00:00"/>
    <d v="2026-02-24T00:00:00"/>
    <x v="0"/>
    <m/>
    <x v="0"/>
    <x v="964"/>
    <d v="2026-02-27T22:18:00"/>
    <m/>
    <m/>
    <x v="8"/>
    <x v="1"/>
    <x v="2"/>
    <x v="2"/>
    <d v="2026-02-27T20:18:00"/>
    <x v="0"/>
    <n v="0"/>
    <x v="0"/>
    <d v="1900-01-02T21:00:00"/>
    <n v="45.799999999988358"/>
    <d v="1899-12-31T22:30:00"/>
    <n v="46.5"/>
    <s v="NO"/>
    <s v="YES"/>
    <x v="1"/>
    <d v="1899-12-30T02:00:00"/>
    <n v="2.0000000000582077"/>
    <d v="1899-12-30T00:00:00"/>
    <x v="2"/>
    <s v="SI"/>
    <d v="1900-01-01T00:30:00"/>
    <n v="48.500000000058208"/>
    <d v="1899-12-30T00:00:00"/>
    <n v="0"/>
    <x v="0"/>
    <x v="0"/>
    <d v="1899-12-31T21:48:00"/>
    <n v="45.799999999988358"/>
    <d v="1900-01-02T20:18:00"/>
    <n v="92.299999999988358"/>
    <x v="1"/>
    <n v="0"/>
    <d v="1899-12-30T00:00:00"/>
    <x v="0"/>
    <n v="55"/>
    <n v="7.5"/>
  </r>
  <r>
    <n v="263404395"/>
    <s v="ELEONORA MAERSK"/>
    <s v="Chittagong"/>
    <x v="0"/>
    <d v="2026-02-24T18:20:00"/>
    <d v="2026-02-24T20:00:00"/>
    <s v="MAERSK"/>
    <s v="APM"/>
    <s v="SUDU5957864"/>
    <s v="40HC"/>
    <x v="0"/>
    <x v="3"/>
    <d v="2026-02-27T08:00:00"/>
    <d v="2026-03-01T08:00:00"/>
    <m/>
    <x v="2"/>
    <m/>
    <x v="11"/>
    <x v="965"/>
    <d v="2026-03-01T08:00:00"/>
    <m/>
    <m/>
    <x v="8"/>
    <x v="2"/>
    <x v="1"/>
    <x v="0"/>
    <d v="2026-03-01T07:30:00"/>
    <x v="3"/>
    <n v="0"/>
    <x v="0"/>
    <d v="2026-02-27T08:00:00"/>
    <n v="109.16666666662786"/>
    <d v="1900-01-01T13:40:00"/>
    <n v="61.666666666686069"/>
    <s v="NO"/>
    <s v="NO"/>
    <x v="1"/>
    <d v="1900-01-01T00:00:00"/>
    <n v="48"/>
    <d v="1899-12-31T23:30:00"/>
    <x v="1"/>
    <s v="NO"/>
    <d v="1900-01-03T13:40:00"/>
    <n v="109.66666666668607"/>
    <d v="1899-12-30T00:00:00"/>
    <n v="0"/>
    <x v="0"/>
    <x v="0"/>
    <d v="1900-01-03T13:10:00"/>
    <n v="109.16666666662786"/>
    <d v="1899-12-30T00:00:00"/>
    <n v="0"/>
    <x v="0"/>
    <n v="0"/>
    <d v="1899-12-30T00:00:00"/>
    <x v="0"/>
    <n v="55"/>
    <n v="7.5"/>
  </r>
  <r>
    <n v="263404395"/>
    <s v="ELEONORA MAERSK"/>
    <s v="Chittagong"/>
    <x v="0"/>
    <d v="2026-02-24T18:20:00"/>
    <d v="2026-02-24T20:00:00"/>
    <s v="MAERSK"/>
    <s v="APM"/>
    <s v="MVIU0020764"/>
    <s v="40HC"/>
    <x v="0"/>
    <x v="3"/>
    <d v="2026-02-27T08:00:00"/>
    <d v="2026-03-01T10:00:00"/>
    <m/>
    <x v="2"/>
    <m/>
    <x v="11"/>
    <x v="966"/>
    <d v="2026-03-01T10:00:00"/>
    <m/>
    <m/>
    <x v="8"/>
    <x v="2"/>
    <x v="1"/>
    <x v="0"/>
    <d v="2026-03-01T09:30:00"/>
    <x v="3"/>
    <n v="0"/>
    <x v="0"/>
    <d v="2026-02-27T08:00:00"/>
    <n v="111.16666666651145"/>
    <d v="1900-01-01T13:40:00"/>
    <n v="61.666666666686069"/>
    <s v="NO"/>
    <s v="NO"/>
    <x v="1"/>
    <d v="1900-01-01T02:00:00"/>
    <n v="49.999999999883585"/>
    <d v="1900-01-01T01:30:00"/>
    <x v="3"/>
    <s v="NO"/>
    <d v="1900-01-03T15:40:00"/>
    <n v="111.66666666656965"/>
    <d v="1899-12-30T00:00:00"/>
    <n v="0"/>
    <x v="0"/>
    <x v="0"/>
    <d v="1900-01-03T15:10:00"/>
    <n v="111.16666666651145"/>
    <d v="1899-12-30T00:00:00"/>
    <n v="0"/>
    <x v="0"/>
    <n v="0"/>
    <d v="1899-12-30T00:00:00"/>
    <x v="0"/>
    <n v="55"/>
    <n v="7.5"/>
  </r>
  <r>
    <n v="277666994"/>
    <s v="ELEONORA MAERSK"/>
    <s v="Ningbo"/>
    <x v="0"/>
    <d v="2026-02-24T18:20:00"/>
    <d v="2026-02-24T20:00:00"/>
    <s v="MAERSK"/>
    <s v="APM"/>
    <s v="CAIU6266643"/>
    <n v="20"/>
    <x v="0"/>
    <x v="3"/>
    <d v="2026-02-27T08:00:00"/>
    <d v="2026-03-01T12:00:00"/>
    <m/>
    <x v="2"/>
    <m/>
    <x v="11"/>
    <x v="967"/>
    <d v="2026-03-01T12:00:00"/>
    <m/>
    <m/>
    <x v="8"/>
    <x v="2"/>
    <x v="1"/>
    <x v="0"/>
    <d v="2026-03-01T11:30:00"/>
    <x v="3"/>
    <n v="0"/>
    <x v="0"/>
    <d v="2026-02-27T08:00:00"/>
    <n v="113.16666666656965"/>
    <d v="1900-01-01T13:40:00"/>
    <n v="61.666666666686069"/>
    <s v="NO"/>
    <s v="NO"/>
    <x v="1"/>
    <d v="1900-01-01T04:00:00"/>
    <n v="51.999999999941792"/>
    <d v="1900-01-01T03:30:00"/>
    <x v="3"/>
    <s v="NO"/>
    <d v="1900-01-03T17:40:00"/>
    <n v="113.66666666662786"/>
    <d v="1899-12-30T00:00:00"/>
    <n v="0"/>
    <x v="0"/>
    <x v="0"/>
    <d v="1900-01-03T17:10:00"/>
    <n v="113.16666666656965"/>
    <d v="1899-12-30T00:00:00"/>
    <n v="0"/>
    <x v="0"/>
    <n v="0"/>
    <d v="1899-12-30T00:00:00"/>
    <x v="0"/>
    <n v="55"/>
    <n v="7.5"/>
  </r>
  <r>
    <s v="ACOTEX225022026"/>
    <s v="RORO"/>
    <s v="Tanger"/>
    <x v="1"/>
    <d v="2026-02-27T08:00:00"/>
    <d v="2026-02-27T14:00:00"/>
    <s v="ONTIME"/>
    <s v="COALTRAMA"/>
    <s v="HSAU2545144"/>
    <s v="45 PLWD"/>
    <x v="1"/>
    <x v="5"/>
    <d v="2026-03-01T13:00:00"/>
    <d v="2026-03-01T13:00:00"/>
    <d v="2026-02-25T00:00:00"/>
    <x v="0"/>
    <m/>
    <x v="0"/>
    <x v="968"/>
    <d v="2026-03-01T12:50:00"/>
    <m/>
    <m/>
    <x v="8"/>
    <x v="2"/>
    <x v="2"/>
    <x v="1"/>
    <d v="2026-03-01T12:18:00"/>
    <x v="3"/>
    <n v="0"/>
    <x v="0"/>
    <d v="1900-01-03T13:00:00"/>
    <n v="52.299999999871943"/>
    <d v="1900-01-01T05:00:00"/>
    <n v="52.999999999883585"/>
    <s v="NO"/>
    <s v="NO"/>
    <x v="1"/>
    <d v="1899-12-30T00:00:00"/>
    <n v="0"/>
    <d v="1899-12-30T00:00:00"/>
    <x v="2"/>
    <s v="SI"/>
    <d v="1900-01-01T05:00:00"/>
    <n v="52.999999999883585"/>
    <d v="1899-12-30T00:00:00"/>
    <n v="0"/>
    <x v="0"/>
    <x v="0"/>
    <d v="1900-01-01T04:18:00"/>
    <n v="52.299999999871943"/>
    <d v="1900-01-03T12:18:00"/>
    <n v="108.29999999993015"/>
    <x v="0"/>
    <n v="0"/>
    <d v="1899-12-30T00:00:00"/>
    <x v="0"/>
    <n v="55"/>
    <n v="7.5"/>
  </r>
  <r>
    <s v="ACOTEX226022026"/>
    <s v="RORO"/>
    <s v="Tanger"/>
    <x v="1"/>
    <d v="2026-02-28T14:00:00"/>
    <d v="2026-02-28T14:00:00"/>
    <s v="ONTIME"/>
    <s v="SUARDIAZ"/>
    <s v="ONTU2500294"/>
    <s v="45 PLWD"/>
    <x v="1"/>
    <x v="6"/>
    <d v="2026-03-01T18:00:00"/>
    <d v="2026-03-01T18:00:00"/>
    <d v="2026-02-26T00:00:00"/>
    <x v="0"/>
    <m/>
    <x v="0"/>
    <x v="969"/>
    <d v="2026-03-01T19:15:00"/>
    <m/>
    <m/>
    <x v="8"/>
    <x v="2"/>
    <x v="2"/>
    <x v="1"/>
    <d v="2026-03-01T17:51:00"/>
    <x v="3"/>
    <n v="0"/>
    <x v="0"/>
    <d v="1900-01-02T18:00:00"/>
    <n v="27.849999999976717"/>
    <d v="1899-12-31T04:00:00"/>
    <n v="27.999999999941792"/>
    <s v="SI"/>
    <s v="YES"/>
    <x v="1"/>
    <d v="1899-12-30T00:00:00"/>
    <n v="0"/>
    <d v="1899-12-30T00:00:00"/>
    <x v="2"/>
    <s v="SI"/>
    <d v="1899-12-31T04:00:00"/>
    <n v="27.999999999941792"/>
    <d v="1899-12-30T00:00:00"/>
    <n v="0"/>
    <x v="0"/>
    <x v="0"/>
    <d v="1899-12-31T03:51:00"/>
    <n v="27.849999999976717"/>
    <d v="1900-01-02T17:51:00"/>
    <n v="89.850000000034925"/>
    <x v="1"/>
    <n v="0"/>
    <d v="1899-12-30T00:00:00"/>
    <x v="0"/>
    <n v="55"/>
    <n v="7.5"/>
  </r>
  <r>
    <s v=" 266535675"/>
    <s v="BSG BONAIRE"/>
    <s v="Tanger"/>
    <x v="1"/>
    <d v="2026-02-27T20:00:00"/>
    <d v="2026-02-28T08:00:00"/>
    <s v="MAERSK"/>
    <s v="ROYAL RF"/>
    <s v="HASU4833423"/>
    <s v="45 PLWD"/>
    <x v="1"/>
    <x v="5"/>
    <d v="2026-03-01T18:00:00"/>
    <d v="2026-03-01T18:00:00"/>
    <d v="2026-02-21T00:00:00"/>
    <x v="0"/>
    <m/>
    <x v="0"/>
    <x v="970"/>
    <d v="2026-03-02T08:35:00"/>
    <m/>
    <m/>
    <x v="8"/>
    <x v="2"/>
    <x v="2"/>
    <x v="0"/>
    <d v="2026-03-01T18:09:00"/>
    <x v="2"/>
    <n v="0"/>
    <x v="0"/>
    <d v="1900-01-07T18:00:00"/>
    <n v="46.149999999906868"/>
    <d v="1899-12-31T22:00:00"/>
    <n v="45.999999999941792"/>
    <s v="NO"/>
    <s v="YES"/>
    <x v="1"/>
    <d v="1899-12-30T00:00:00"/>
    <n v="0"/>
    <d v="1899-12-30T00:09:00"/>
    <x v="2"/>
    <s v="SI"/>
    <d v="1899-12-31T22:00:00"/>
    <n v="45.999999999941792"/>
    <d v="1899-12-30T00:09:00"/>
    <n v="0.1499999999650754"/>
    <x v="0"/>
    <x v="0"/>
    <d v="1899-12-31T22:09:00"/>
    <n v="46.149999999906868"/>
    <d v="1900-01-07T18:09:00"/>
    <n v="210.14999999996508"/>
    <x v="1"/>
    <n v="0"/>
    <d v="1899-12-30T00:00:00"/>
    <x v="0"/>
    <n v="55"/>
    <n v="7.5"/>
  </r>
  <r>
    <n v="266535954"/>
    <s v="BSG BONAIRE"/>
    <s v="Tanger"/>
    <x v="1"/>
    <d v="2026-02-27T08:00:00"/>
    <d v="2026-02-27T12:00:00"/>
    <s v="MAERSK"/>
    <s v="DUO EWALS"/>
    <s v="ONTU2500268"/>
    <s v="45 PLWD"/>
    <x v="1"/>
    <x v="5"/>
    <d v="2026-03-01T20:00:00"/>
    <d v="2026-03-01T23:15:00"/>
    <d v="2026-02-18T00:00:00"/>
    <x v="1"/>
    <m/>
    <x v="21"/>
    <x v="971"/>
    <d v="2026-03-02T01:20:00"/>
    <m/>
    <m/>
    <x v="8"/>
    <x v="2"/>
    <x v="2"/>
    <x v="0"/>
    <d v="2026-03-01T23:19:00"/>
    <x v="2"/>
    <n v="0"/>
    <x v="0"/>
    <d v="1900-01-10T20:00:00"/>
    <n v="63.316666666651145"/>
    <d v="1900-01-01T12:00:00"/>
    <n v="60"/>
    <s v="NO"/>
    <s v="NO"/>
    <x v="1"/>
    <d v="1899-12-30T03:15:00"/>
    <n v="3.2499999999417923"/>
    <d v="1899-12-30T03:19:00"/>
    <x v="2"/>
    <s v="SI"/>
    <d v="1900-01-01T15:15:00"/>
    <n v="63.249999999941792"/>
    <d v="1899-12-30T00:04:00"/>
    <n v="6.6666666709352285E-2"/>
    <x v="0"/>
    <x v="0"/>
    <d v="1900-01-01T15:19:00"/>
    <n v="63.316666666651145"/>
    <d v="1900-01-10T23:19:00"/>
    <n v="287.31666666670935"/>
    <x v="0"/>
    <n v="0"/>
    <d v="1899-12-30T00:00:00"/>
    <x v="0"/>
    <n v="55"/>
    <n v="7.5"/>
  </r>
  <r>
    <s v=" 266649648"/>
    <s v="RORO"/>
    <s v="Tanger"/>
    <x v="1"/>
    <d v="2026-02-28T14:00:00"/>
    <d v="2026-02-28T14:00:00"/>
    <s v="MAERSK"/>
    <s v="DUO EWALS"/>
    <s v="ONTU2500015"/>
    <s v="45 PLWD"/>
    <x v="1"/>
    <x v="5"/>
    <d v="2026-03-01T20:00:00"/>
    <d v="2026-03-01T23:15:00"/>
    <d v="2026-02-25T00:00:00"/>
    <x v="1"/>
    <m/>
    <x v="21"/>
    <x v="972"/>
    <d v="2026-03-02T00:45:00"/>
    <m/>
    <m/>
    <x v="8"/>
    <x v="2"/>
    <x v="2"/>
    <x v="1"/>
    <d v="2026-03-01T23:20:00"/>
    <x v="2"/>
    <n v="0"/>
    <x v="0"/>
    <d v="1900-01-03T20:00:00"/>
    <n v="33.333333333197515"/>
    <d v="1899-12-31T06:00:00"/>
    <n v="30"/>
    <s v="SI"/>
    <s v="YES"/>
    <x v="1"/>
    <d v="1899-12-30T03:15:00"/>
    <n v="3.2499999999417923"/>
    <d v="1899-12-30T03:20:00"/>
    <x v="2"/>
    <s v="SI"/>
    <d v="1899-12-31T09:15:00"/>
    <n v="33.249999999941792"/>
    <d v="1899-12-30T00:05:00"/>
    <n v="8.3333333255723119E-2"/>
    <x v="0"/>
    <x v="0"/>
    <d v="1899-12-31T09:20:00"/>
    <n v="33.333333333197515"/>
    <d v="1900-01-03T23:20:00"/>
    <n v="119.33333333325572"/>
    <x v="1"/>
    <n v="0"/>
    <d v="1899-12-30T00:00:00"/>
    <x v="0"/>
    <n v="55"/>
    <n v="7.5"/>
  </r>
  <r>
    <s v="ACOTEX124022026"/>
    <s v="RORO"/>
    <s v="Tanger"/>
    <x v="1"/>
    <d v="2026-02-28T08:00:00"/>
    <d v="2026-02-28T14:00:00"/>
    <s v="ONTIME"/>
    <s v="COALTRAMA"/>
    <s v="HSAU2545247"/>
    <s v="45 PLWD"/>
    <x v="1"/>
    <x v="5"/>
    <d v="2026-03-01T20:00:00"/>
    <d v="2026-03-01T23:15:00"/>
    <d v="2026-02-24T00:00:00"/>
    <x v="0"/>
    <m/>
    <x v="0"/>
    <x v="973"/>
    <d v="2026-03-01T19:50:00"/>
    <m/>
    <m/>
    <x v="8"/>
    <x v="2"/>
    <x v="2"/>
    <x v="1"/>
    <d v="2026-03-01T19:01:00"/>
    <x v="3"/>
    <n v="0"/>
    <x v="0"/>
    <d v="1900-01-04T20:00:00"/>
    <n v="35.016666666604578"/>
    <d v="1899-12-31T12:00:00"/>
    <n v="36"/>
    <s v="SI"/>
    <s v="YES"/>
    <x v="1"/>
    <d v="1899-12-30T03:15:00"/>
    <n v="3.2499999999417923"/>
    <d v="1899-12-30T00:00:00"/>
    <x v="2"/>
    <s v="SI"/>
    <d v="1899-12-31T15:15:00"/>
    <n v="39.249999999941792"/>
    <d v="1899-12-30T00:00:00"/>
    <n v="0"/>
    <x v="0"/>
    <x v="0"/>
    <d v="1899-12-31T11:01:00"/>
    <n v="35.016666666604578"/>
    <d v="1900-01-04T19:01:00"/>
    <n v="139.01666666666279"/>
    <x v="1"/>
    <n v="0"/>
    <d v="1899-12-30T00:00:00"/>
    <x v="0"/>
    <n v="55"/>
    <n v="7.5"/>
  </r>
  <r>
    <s v="INDITEX270226A"/>
    <s v="ROPAX"/>
    <s v="Tanger"/>
    <x v="1"/>
    <d v="2026-02-28T23:30:00"/>
    <d v="2026-03-01T08:00:00"/>
    <s v="SUARDIAZ"/>
    <s v="SUARDIAZ"/>
    <s v="SUAU4500014"/>
    <s v="45 PLWD"/>
    <x v="1"/>
    <x v="5"/>
    <d v="2026-03-01T23:00:00"/>
    <d v="2026-03-01T23:15:00"/>
    <d v="2026-02-27T00:00:00"/>
    <x v="0"/>
    <m/>
    <x v="0"/>
    <x v="974"/>
    <d v="2026-03-02T00:05:00"/>
    <m/>
    <m/>
    <x v="8"/>
    <x v="2"/>
    <x v="2"/>
    <x v="2"/>
    <d v="2026-03-01T22:05:00"/>
    <x v="2"/>
    <n v="0"/>
    <x v="0"/>
    <d v="1900-01-01T23:00:00"/>
    <n v="22.583333333430346"/>
    <d v="1899-12-30T23:30:00"/>
    <n v="23.500000000116415"/>
    <s v="SI"/>
    <s v="YES"/>
    <x v="1"/>
    <d v="1899-12-30T00:15:00"/>
    <n v="0.24999999994179234"/>
    <d v="1899-12-30T00:00:00"/>
    <x v="2"/>
    <s v="SI"/>
    <d v="1899-12-30T23:45:00"/>
    <n v="23.750000000058208"/>
    <d v="1899-12-30T00:00:00"/>
    <n v="0"/>
    <x v="0"/>
    <x v="0"/>
    <d v="1899-12-30T22:35:00"/>
    <n v="22.583333333430346"/>
    <d v="1900-01-01T22:05:00"/>
    <n v="70.083333333372138"/>
    <x v="1"/>
    <n v="0"/>
    <d v="1899-12-30T00:00:00"/>
    <x v="0"/>
    <n v="55"/>
    <n v="7.5"/>
  </r>
  <r>
    <s v="ACOTEX125022026"/>
    <s v="RORO"/>
    <s v="Tanger"/>
    <x v="1"/>
    <d v="2026-02-27T08:00:00"/>
    <d v="2026-02-28T14:00:00"/>
    <s v="ONTIME"/>
    <s v="COALTRAMA"/>
    <s v="MTRA1134130"/>
    <s v="45 PLWD"/>
    <x v="1"/>
    <x v="5"/>
    <d v="2026-03-01T20:00:00"/>
    <d v="2026-03-02T00:00:00"/>
    <d v="2026-02-25T00:00:00"/>
    <x v="0"/>
    <s v="TRANSPORTISTA (LM)"/>
    <x v="0"/>
    <x v="975"/>
    <d v="2026-03-02T03:10:00"/>
    <m/>
    <m/>
    <x v="9"/>
    <x v="2"/>
    <x v="2"/>
    <x v="1"/>
    <d v="2026-03-02T01:06:00"/>
    <x v="2"/>
    <n v="0"/>
    <x v="0"/>
    <d v="1900-01-03T20:00:00"/>
    <n v="65.099999999860302"/>
    <d v="1900-01-01T12:00:00"/>
    <n v="60"/>
    <s v="NO"/>
    <s v="NO"/>
    <x v="1"/>
    <d v="1899-12-30T04:00:00"/>
    <n v="3.9999999999417923"/>
    <d v="1899-12-30T05:06:00"/>
    <x v="2"/>
    <s v="SI"/>
    <d v="1900-01-01T16:00:00"/>
    <n v="63.999999999941792"/>
    <d v="1899-12-30T01:06:00"/>
    <n v="1.0999999999185093"/>
    <x v="1"/>
    <x v="1"/>
    <d v="1900-01-01T17:06:00"/>
    <n v="65.099999999860302"/>
    <d v="1900-01-04T01:06:00"/>
    <n v="121.09999999991851"/>
    <x v="0"/>
    <n v="0"/>
    <d v="1899-12-30T00:00:00"/>
    <x v="0"/>
    <n v="55"/>
    <n v="7.5"/>
  </r>
  <r>
    <s v="INDITEX240226A"/>
    <s v="ROPAX"/>
    <s v="Tanger"/>
    <x v="1"/>
    <d v="2026-02-28T08:00:00"/>
    <d v="2026-02-28T08:00:00"/>
    <s v="SUARDIAZ"/>
    <s v="NEWPORT"/>
    <s v="HSAU2545123"/>
    <s v="45 PLWD"/>
    <x v="1"/>
    <x v="10"/>
    <d v="2026-03-02T06:00:00"/>
    <d v="2026-03-02T06:00:00"/>
    <d v="2026-02-24T00:00:00"/>
    <x v="0"/>
    <m/>
    <x v="0"/>
    <x v="976"/>
    <d v="2026-03-02T08:15:00"/>
    <m/>
    <m/>
    <x v="9"/>
    <x v="2"/>
    <x v="2"/>
    <x v="2"/>
    <d v="2026-03-02T05:45:00"/>
    <x v="2"/>
    <n v="0"/>
    <x v="0"/>
    <d v="1900-01-05T06:00:00"/>
    <n v="45.75"/>
    <d v="1899-12-31T22:00:00"/>
    <n v="45.999999999941792"/>
    <s v="NO"/>
    <s v="YES"/>
    <x v="1"/>
    <d v="1899-12-30T00:00:00"/>
    <n v="0"/>
    <d v="1899-12-30T00:00:00"/>
    <x v="2"/>
    <s v="SI"/>
    <d v="1899-12-31T22:00:00"/>
    <n v="45.999999999941792"/>
    <d v="1899-12-30T00:00:00"/>
    <n v="0"/>
    <x v="0"/>
    <x v="0"/>
    <d v="1899-12-31T21:45:00"/>
    <n v="45.75"/>
    <d v="1900-01-05T05:45:00"/>
    <n v="149.75000000005821"/>
    <x v="1"/>
    <n v="0"/>
    <d v="1899-12-30T00:00:00"/>
    <x v="0"/>
    <n v="55"/>
    <n v="7.5"/>
  </r>
  <r>
    <s v="ACOTEX223022026"/>
    <s v="RORO"/>
    <s v="Tanger"/>
    <x v="1"/>
    <d v="2026-02-28T08:00:00"/>
    <d v="2026-02-28T08:00:00"/>
    <s v="ONTIME"/>
    <s v="NEWPORT"/>
    <s v="HSAU2545186"/>
    <s v="45 PLWD"/>
    <x v="1"/>
    <x v="6"/>
    <d v="2026-03-02T07:00:00"/>
    <d v="2026-03-02T07:00:00"/>
    <d v="2026-02-23T00:00:00"/>
    <x v="0"/>
    <m/>
    <x v="0"/>
    <x v="977"/>
    <d v="2026-03-02T10:05:00"/>
    <m/>
    <m/>
    <x v="9"/>
    <x v="2"/>
    <x v="2"/>
    <x v="1"/>
    <d v="2026-03-02T07:27:00"/>
    <x v="2"/>
    <n v="0"/>
    <x v="0"/>
    <d v="1900-01-06T07:00:00"/>
    <n v="47.449999999953434"/>
    <d v="1899-12-31T23:00:00"/>
    <n v="46.999999999883585"/>
    <s v="NO"/>
    <s v="YES"/>
    <x v="1"/>
    <d v="1899-12-30T00:00:00"/>
    <n v="0"/>
    <d v="1899-12-30T00:27:00"/>
    <x v="2"/>
    <s v="SI"/>
    <d v="1899-12-31T23:00:00"/>
    <n v="46.999999999883585"/>
    <d v="1899-12-30T00:27:00"/>
    <n v="0.45000000006984919"/>
    <x v="0"/>
    <x v="0"/>
    <d v="1899-12-31T23:27:00"/>
    <n v="47.449999999953434"/>
    <d v="1900-01-06T07:27:00"/>
    <n v="175.45000000001164"/>
    <x v="1"/>
    <n v="0"/>
    <d v="1899-12-30T00:00:00"/>
    <x v="0"/>
    <n v="55"/>
    <n v="7.5"/>
  </r>
  <r>
    <s v="INDITEX240226B"/>
    <s v="ROPAX"/>
    <s v="Tanger"/>
    <x v="1"/>
    <d v="2026-02-26T23:30:00"/>
    <d v="2026-02-27T12:00:00"/>
    <s v="SUARDIAZ"/>
    <s v="NEWPORT"/>
    <s v="HSAU2545062"/>
    <s v="45 PLWD"/>
    <x v="1"/>
    <x v="4"/>
    <d v="2026-02-28T18:00:00"/>
    <d v="2026-03-02T08:00:00"/>
    <d v="2026-02-23T00:00:00"/>
    <x v="0"/>
    <s v="TRANSPORTISTA (LM)"/>
    <x v="0"/>
    <x v="978"/>
    <d v="2026-03-02T09:00:00"/>
    <m/>
    <m/>
    <x v="9"/>
    <x v="2"/>
    <x v="2"/>
    <x v="2"/>
    <d v="2026-03-02T08:33:00"/>
    <x v="2"/>
    <n v="0"/>
    <x v="0"/>
    <d v="1900-01-04T18:00:00"/>
    <n v="81.049999999988358"/>
    <d v="1899-12-31T18:30:00"/>
    <n v="42.500000000058208"/>
    <s v="NO"/>
    <s v="YES"/>
    <x v="1"/>
    <d v="1899-12-31T14:00:00"/>
    <n v="38.000000000058208"/>
    <d v="1899-12-31T14:33:00"/>
    <x v="1"/>
    <s v="NO"/>
    <d v="1900-01-02T08:30:00"/>
    <n v="80.500000000116415"/>
    <d v="1899-12-30T00:33:00"/>
    <n v="0.54999999987194315"/>
    <x v="1"/>
    <x v="0"/>
    <d v="1900-01-02T09:03:00"/>
    <n v="81.049999999988358"/>
    <d v="1900-01-06T08:33:00"/>
    <n v="176.54999999993015"/>
    <x v="0"/>
    <n v="0"/>
    <d v="1899-12-30T00:00:00"/>
    <x v="0"/>
    <n v="55"/>
    <n v="7.5"/>
  </r>
  <r>
    <s v="INDITEX260226A"/>
    <s v="RORO"/>
    <s v="Tanger"/>
    <x v="1"/>
    <d v="2026-02-28T08:00:00"/>
    <d v="2026-02-28T14:00:00"/>
    <s v="ECS360"/>
    <s v="NEWPORT"/>
    <s v="MTRA1133961"/>
    <s v="45 PLWD"/>
    <x v="1"/>
    <x v="2"/>
    <d v="2026-03-02T08:00:00"/>
    <d v="2026-03-02T08:00:00"/>
    <d v="2026-02-26T00:00:00"/>
    <x v="0"/>
    <m/>
    <x v="0"/>
    <x v="979"/>
    <d v="2026-03-02T08:30:00"/>
    <m/>
    <m/>
    <x v="9"/>
    <x v="2"/>
    <x v="2"/>
    <x v="1"/>
    <d v="2026-03-02T08:00:00"/>
    <x v="2"/>
    <n v="0"/>
    <x v="0"/>
    <d v="1900-01-03T08:00:00"/>
    <n v="48"/>
    <d v="1900-01-01T00:00:00"/>
    <n v="48"/>
    <s v="NO"/>
    <s v="YES"/>
    <x v="1"/>
    <d v="1899-12-30T00:00:00"/>
    <n v="0"/>
    <d v="1899-12-30T00:00:00"/>
    <x v="2"/>
    <s v="SI"/>
    <d v="1900-01-01T00:00:00"/>
    <n v="48"/>
    <d v="1899-12-30T00:00:00"/>
    <n v="0"/>
    <x v="0"/>
    <x v="0"/>
    <d v="1900-01-01T00:00:00"/>
    <n v="48"/>
    <d v="1900-01-03T08:00:00"/>
    <n v="104.00000000005821"/>
    <x v="1"/>
    <n v="0"/>
    <d v="1899-12-30T00:00:00"/>
    <x v="0"/>
    <n v="55"/>
    <n v="7.5"/>
  </r>
  <r>
    <s v="INDITEX260226A"/>
    <s v="ROPAX"/>
    <s v="Tanger"/>
    <x v="1"/>
    <d v="2026-02-28T01:30:00"/>
    <d v="2026-02-28T14:00:00"/>
    <s v="SUARDIAZ"/>
    <s v="SUARDIAZ"/>
    <s v="HSAU2545041"/>
    <s v="45 PLWD"/>
    <x v="1"/>
    <x v="6"/>
    <d v="2026-03-01T18:00:00"/>
    <d v="2026-03-02T19:00:00"/>
    <d v="2026-02-26T00:00:00"/>
    <x v="0"/>
    <m/>
    <x v="0"/>
    <x v="980"/>
    <d v="2026-03-02T21:00:00"/>
    <m/>
    <m/>
    <x v="9"/>
    <x v="2"/>
    <x v="2"/>
    <x v="2"/>
    <d v="2026-03-02T19:50:00"/>
    <x v="2"/>
    <n v="0"/>
    <x v="0"/>
    <d v="1900-01-02T18:00:00"/>
    <n v="66.333333333372138"/>
    <d v="1899-12-31T16:30:00"/>
    <n v="40.5"/>
    <s v="NO"/>
    <s v="YES"/>
    <x v="1"/>
    <d v="1899-12-31T01:00:00"/>
    <n v="24.999999999941792"/>
    <d v="1899-12-31T01:50:00"/>
    <x v="1"/>
    <s v="NO"/>
    <d v="1900-01-01T17:30:00"/>
    <n v="65.499999999941792"/>
    <d v="1899-12-30T00:50:00"/>
    <n v="0.8333333334303461"/>
    <x v="1"/>
    <x v="0"/>
    <d v="1900-01-01T18:20:00"/>
    <n v="66.333333333372138"/>
    <d v="1900-01-03T19:50:00"/>
    <n v="115.83333333337214"/>
    <x v="0"/>
    <n v="0"/>
    <d v="1899-12-30T00:00:00"/>
    <x v="0"/>
    <n v="55"/>
    <n v="7.5"/>
  </r>
  <r>
    <s v="MARITIMOMU70"/>
    <s v="RORO"/>
    <s v="Tanger"/>
    <x v="1"/>
    <d v="2026-03-02T22:00:00"/>
    <d v="2026-03-02T08:00:00"/>
    <s v="SESE"/>
    <s v="SUARDIAZ"/>
    <s v="HSAU2545020"/>
    <s v="45 PLWD"/>
    <x v="1"/>
    <x v="5"/>
    <d v="2026-03-02T23:00:00"/>
    <d v="2026-03-03T08:00:00"/>
    <d v="2026-02-28T00:00:00"/>
    <x v="0"/>
    <s v="TRANSPORTISTA (LM)"/>
    <x v="0"/>
    <x v="981"/>
    <d v="2026-03-03T10:40:00"/>
    <m/>
    <m/>
    <x v="9"/>
    <x v="2"/>
    <x v="2"/>
    <x v="1"/>
    <d v="2026-03-03T10:18:00"/>
    <x v="6"/>
    <n v="13.999999999883585"/>
    <x v="1"/>
    <d v="1900-01-01T23:00:00"/>
    <n v="12.300000000104774"/>
    <d v="1899-12-30T01:00:00"/>
    <n v="1.0000000001164153"/>
    <s v="SI"/>
    <s v="YES"/>
    <x v="1"/>
    <d v="1899-12-30T09:00:00"/>
    <n v="9"/>
    <d v="1899-12-30T11:18:00"/>
    <x v="2"/>
    <s v="SI"/>
    <d v="1899-12-30T10:00:00"/>
    <n v="10.000000000116415"/>
    <d v="1899-12-30T02:18:00"/>
    <n v="2.2999999999883585"/>
    <x v="1"/>
    <x v="1"/>
    <d v="1899-12-30T12:18:00"/>
    <n v="12.300000000104774"/>
    <d v="1900-01-02T10:18:00"/>
    <n v="82.300000000046566"/>
    <x v="1"/>
    <n v="0"/>
    <d v="1899-12-30T00:00:00"/>
    <x v="0"/>
    <n v="55"/>
    <n v="7.5"/>
  </r>
  <r>
    <s v="INDITEX280226B"/>
    <s v="ROPAX"/>
    <s v="Tanger"/>
    <x v="1"/>
    <d v="2026-03-02T00:30:00"/>
    <d v="2026-03-02T14:00:00"/>
    <s v="SUARDIAZ"/>
    <s v="NEWPORT"/>
    <s v="SUAU4500267"/>
    <s v="45 PLWD"/>
    <x v="1"/>
    <x v="5"/>
    <d v="2026-03-03T08:00:00"/>
    <d v="2026-03-03T09:00:00"/>
    <d v="2026-02-28T00:00:00"/>
    <x v="0"/>
    <s v="TRANSPORTISTA (LM)"/>
    <x v="0"/>
    <x v="982"/>
    <d v="2026-03-03T10:20:00"/>
    <m/>
    <m/>
    <x v="9"/>
    <x v="2"/>
    <x v="2"/>
    <x v="2"/>
    <d v="2026-03-03T09:59:00"/>
    <x v="6"/>
    <n v="0"/>
    <x v="0"/>
    <d v="1900-01-02T08:00:00"/>
    <n v="33.483333333337214"/>
    <d v="1899-12-31T07:30:00"/>
    <n v="31.5"/>
    <s v="SI"/>
    <s v="YES"/>
    <x v="1"/>
    <d v="1899-12-30T01:00:00"/>
    <n v="0.99999999994179234"/>
    <d v="1899-12-30T01:59:00"/>
    <x v="2"/>
    <s v="SI"/>
    <d v="1899-12-31T08:30:00"/>
    <n v="32.499999999941792"/>
    <d v="1899-12-30T00:59:00"/>
    <n v="0.9833333333954215"/>
    <x v="1"/>
    <x v="0"/>
    <d v="1899-12-31T09:29:00"/>
    <n v="33.483333333337214"/>
    <d v="1900-01-02T09:59:00"/>
    <n v="81.983333333395422"/>
    <x v="1"/>
    <n v="0"/>
    <d v="1899-12-30T00:00:00"/>
    <x v="0"/>
    <n v="55"/>
    <n v="7.5"/>
  </r>
  <r>
    <s v="INDITEX270226B"/>
    <s v="ROPAX"/>
    <s v="Tanger"/>
    <x v="1"/>
    <d v="2026-03-02T08:00:00"/>
    <d v="2026-03-02T08:00:00"/>
    <s v="SUARDIAZ"/>
    <s v="SUARDIAZ"/>
    <s v="SUAU4500020"/>
    <s v="45 PLWD"/>
    <x v="1"/>
    <x v="14"/>
    <d v="2026-03-03T12:00:00"/>
    <d v="2026-03-03T12:00:00"/>
    <d v="2026-02-27T00:00:00"/>
    <x v="0"/>
    <m/>
    <x v="0"/>
    <x v="983"/>
    <d v="2026-03-03T13:05:00"/>
    <m/>
    <m/>
    <x v="9"/>
    <x v="2"/>
    <x v="2"/>
    <x v="2"/>
    <d v="2026-03-03T11:49:00"/>
    <x v="6"/>
    <n v="0"/>
    <x v="0"/>
    <d v="1900-01-03T12:00:00"/>
    <n v="27.816666666534729"/>
    <d v="1899-12-31T04:00:00"/>
    <n v="27.999999999941792"/>
    <s v="SI"/>
    <s v="YES"/>
    <x v="1"/>
    <d v="1899-12-30T00:00:00"/>
    <n v="0"/>
    <d v="1899-12-30T00:00:00"/>
    <x v="2"/>
    <s v="SI"/>
    <d v="1899-12-31T04:00:00"/>
    <n v="27.999999999941792"/>
    <d v="1899-12-30T00:00:00"/>
    <n v="0"/>
    <x v="0"/>
    <x v="0"/>
    <d v="1899-12-31T03:49:00"/>
    <n v="27.816666666534729"/>
    <d v="1900-01-03T11:49:00"/>
    <n v="107.81666666659294"/>
    <x v="1"/>
    <n v="0"/>
    <d v="1899-12-30T00:00:00"/>
    <x v="0"/>
    <n v="55"/>
    <n v="7.5"/>
  </r>
  <r>
    <s v="ACOTEX128022026"/>
    <s v="RORO"/>
    <s v="Tanger"/>
    <x v="1"/>
    <d v="2026-03-01T08:00:00"/>
    <d v="2026-03-02T14:00:00"/>
    <s v="ONTIME"/>
    <s v="NEWPORT"/>
    <s v="MRSU9111655"/>
    <s v="40DC"/>
    <x v="1"/>
    <x v="5"/>
    <d v="2026-03-03T08:00:00"/>
    <d v="2026-03-03T16:00:00"/>
    <d v="2026-02-28T00:00:00"/>
    <x v="2"/>
    <m/>
    <x v="19"/>
    <x v="984"/>
    <d v="2026-03-03T16:05:00"/>
    <m/>
    <m/>
    <x v="9"/>
    <x v="2"/>
    <x v="2"/>
    <x v="1"/>
    <d v="2026-03-03T16:01:00"/>
    <x v="6"/>
    <n v="0"/>
    <x v="0"/>
    <d v="1900-01-02T08:00:00"/>
    <n v="56.016666666604578"/>
    <d v="1900-01-01T00:00:00"/>
    <n v="48"/>
    <s v="NO"/>
    <s v="YES"/>
    <x v="1"/>
    <d v="1899-12-30T08:00:00"/>
    <n v="7.9999999998835847"/>
    <d v="1899-12-30T08:01:00"/>
    <x v="2"/>
    <s v="SI"/>
    <d v="1900-01-01T08:00:00"/>
    <n v="55.999999999883585"/>
    <d v="1899-12-30T00:01:00"/>
    <n v="1.6666666720993817E-2"/>
    <x v="0"/>
    <x v="0"/>
    <d v="1900-01-01T08:01:00"/>
    <n v="56.016666666604578"/>
    <d v="1900-01-02T16:01:00"/>
    <n v="88.016666666662786"/>
    <x v="0"/>
    <n v="0"/>
    <d v="1899-12-30T00:00:00"/>
    <x v="0"/>
    <n v="55"/>
    <n v="7.5"/>
  </r>
  <r>
    <s v="ACOTEX228022026"/>
    <s v="RORO"/>
    <s v="Tanger"/>
    <x v="1"/>
    <d v="2026-03-03T08:00:00"/>
    <d v="2026-03-03T08:00:00"/>
    <s v="ONTIME"/>
    <s v="SUARDIAZ"/>
    <s v="MRSU9126439"/>
    <s v="40DC"/>
    <x v="1"/>
    <x v="5"/>
    <d v="2026-03-03T23:00:00"/>
    <d v="2026-03-04T00:00:00"/>
    <d v="2026-02-28T00:00:00"/>
    <x v="0"/>
    <m/>
    <x v="0"/>
    <x v="985"/>
    <d v="2026-03-04T00:55:00"/>
    <m/>
    <m/>
    <x v="9"/>
    <x v="2"/>
    <x v="2"/>
    <x v="1"/>
    <d v="2026-03-04T00:19:00"/>
    <x v="4"/>
    <n v="0"/>
    <x v="0"/>
    <d v="1900-01-02T23:00:00"/>
    <n v="16.316666666592937"/>
    <d v="1899-12-30T15:00:00"/>
    <n v="15"/>
    <s v="SI"/>
    <s v="YES"/>
    <x v="1"/>
    <d v="1899-12-30T01:00:00"/>
    <n v="0.99999999994179234"/>
    <d v="1899-12-30T01:19:00"/>
    <x v="2"/>
    <s v="SI"/>
    <d v="1899-12-30T16:00:00"/>
    <n v="15.999999999941792"/>
    <d v="1899-12-30T00:19:00"/>
    <n v="0.31666666665114462"/>
    <x v="0"/>
    <x v="0"/>
    <d v="1899-12-30T16:19:00"/>
    <n v="16.316666666592937"/>
    <d v="1900-01-03T00:19:00"/>
    <n v="96.316666666651145"/>
    <x v="1"/>
    <n v="0"/>
    <d v="1899-12-30T00:00:00"/>
    <x v="0"/>
    <n v="55"/>
    <n v="7.5"/>
  </r>
  <r>
    <s v="ACOTEX127022026"/>
    <s v="RORO"/>
    <s v="Tanger"/>
    <x v="1"/>
    <d v="2026-03-02T08:00:00"/>
    <d v="2026-03-02T14:00:00"/>
    <s v="ONTIME"/>
    <s v="SUARDIAZ"/>
    <s v="HSAU2545268"/>
    <s v="45 PLWD"/>
    <x v="1"/>
    <x v="10"/>
    <d v="2026-03-03T18:00:00"/>
    <d v="2026-03-04T11:00:00"/>
    <d v="2026-02-27T00:00:00"/>
    <x v="1"/>
    <m/>
    <x v="22"/>
    <x v="986"/>
    <d v="2026-03-04T11:30:00"/>
    <m/>
    <m/>
    <x v="9"/>
    <x v="2"/>
    <x v="2"/>
    <x v="1"/>
    <d v="2026-03-04T11:00:00"/>
    <x v="4"/>
    <n v="0"/>
    <x v="0"/>
    <d v="1900-01-03T18:00:00"/>
    <n v="51"/>
    <d v="1899-12-31T10:00:00"/>
    <n v="33.999999999941792"/>
    <s v="SI"/>
    <s v="YES"/>
    <x v="1"/>
    <d v="1899-12-30T17:00:00"/>
    <n v="17.000000000058208"/>
    <d v="1899-12-30T17:00:00"/>
    <x v="2"/>
    <s v="SI"/>
    <d v="1900-01-01T03:00:00"/>
    <n v="51"/>
    <d v="1899-12-30T00:00:00"/>
    <n v="0"/>
    <x v="0"/>
    <x v="0"/>
    <d v="1900-01-01T03:00:00"/>
    <n v="51"/>
    <d v="1900-01-04T11:00:00"/>
    <n v="131.00000000005821"/>
    <x v="0"/>
    <n v="0"/>
    <d v="1899-12-30T00:00:00"/>
    <x v="0"/>
    <n v="55"/>
    <n v="7.5"/>
  </r>
  <r>
    <s v="ACOTEX227022026"/>
    <s v="RORO"/>
    <s v="Tanger"/>
    <x v="1"/>
    <d v="2026-03-03T08:00:00"/>
    <d v="2026-03-03T08:00:00"/>
    <s v="ONTIME"/>
    <s v="SUARDIAZ"/>
    <s v="MTRA1134119"/>
    <s v="45 PLWD"/>
    <x v="1"/>
    <x v="6"/>
    <d v="2026-03-04T13:00:00"/>
    <d v="2026-03-04T17:00:00"/>
    <d v="2026-02-28T00:00:00"/>
    <x v="0"/>
    <m/>
    <x v="0"/>
    <x v="987"/>
    <d v="2026-03-04T18:05:00"/>
    <m/>
    <m/>
    <x v="9"/>
    <x v="2"/>
    <x v="2"/>
    <x v="1"/>
    <d v="2026-03-04T16:50:00"/>
    <x v="4"/>
    <n v="0"/>
    <x v="0"/>
    <d v="1900-01-03T13:00:00"/>
    <n v="32.833333333313931"/>
    <d v="1899-12-31T05:00:00"/>
    <n v="28.999999999883585"/>
    <s v="SI"/>
    <s v="YES"/>
    <x v="1"/>
    <d v="1899-12-30T04:00:00"/>
    <n v="4.0000000001164153"/>
    <d v="1899-12-30T03:50:00"/>
    <x v="2"/>
    <s v="SI"/>
    <d v="1899-12-31T09:00:00"/>
    <n v="33"/>
    <d v="1899-12-30T00:00:00"/>
    <n v="0"/>
    <x v="0"/>
    <x v="0"/>
    <d v="1899-12-31T08:50:00"/>
    <n v="32.833333333313931"/>
    <d v="1900-01-03T16:50:00"/>
    <n v="112.83333333337214"/>
    <x v="1"/>
    <n v="0"/>
    <d v="1899-12-30T00:00:00"/>
    <x v="0"/>
    <n v="55"/>
    <n v="7.5"/>
  </r>
  <r>
    <s v="ACOTEX126022026"/>
    <s v="RORO"/>
    <s v="Tanger"/>
    <x v="1"/>
    <d v="2026-02-28T08:00:00"/>
    <d v="2026-02-28T14:00:00"/>
    <s v="ONTIME"/>
    <s v="TORRES"/>
    <s v="MTRA1134000"/>
    <s v="45 PLWD"/>
    <x v="1"/>
    <x v="6"/>
    <d v="2026-03-01T18:00:00"/>
    <d v="2026-03-04T18:00:00"/>
    <d v="2026-02-26T00:00:00"/>
    <x v="0"/>
    <m/>
    <x v="0"/>
    <x v="988"/>
    <d v="2026-03-04T17:05:00"/>
    <m/>
    <m/>
    <x v="9"/>
    <x v="2"/>
    <x v="2"/>
    <x v="1"/>
    <d v="2026-03-04T16:33:00"/>
    <x v="4"/>
    <n v="0"/>
    <x v="0"/>
    <d v="1900-01-02T18:00:00"/>
    <n v="104.54999999993015"/>
    <d v="1899-12-31T10:00:00"/>
    <n v="33.999999999941792"/>
    <s v="SI"/>
    <s v="YES"/>
    <x v="1"/>
    <d v="1900-01-02T00:00:00"/>
    <n v="72"/>
    <d v="1900-01-01T22:33:00"/>
    <x v="3"/>
    <s v="NO"/>
    <d v="1900-01-03T10:00:00"/>
    <n v="105.99999999994179"/>
    <d v="1899-12-30T00:00:00"/>
    <n v="0"/>
    <x v="0"/>
    <x v="0"/>
    <d v="1900-01-03T08:33:00"/>
    <n v="104.54999999993015"/>
    <d v="1900-01-05T16:33:00"/>
    <n v="160.54999999998836"/>
    <x v="0"/>
    <n v="0"/>
    <d v="1899-12-30T00:00:00"/>
    <x v="0"/>
    <n v="55"/>
    <n v="7.5"/>
  </r>
  <r>
    <n v="266204985"/>
    <s v="POLAR ECUADOR"/>
    <s v="Tanger"/>
    <x v="1"/>
    <d v="2026-02-25T16:11:00"/>
    <d v="2026-02-25T14:00:00"/>
    <s v="MAERSK"/>
    <s v="SUARDIAZ"/>
    <s v="ONTU2500247"/>
    <s v="45 PLWD"/>
    <x v="1"/>
    <x v="6"/>
    <d v="2026-02-25T18:00:00"/>
    <d v="2026-03-04T19:00:00"/>
    <d v="2026-02-08T00:00:00"/>
    <x v="0"/>
    <m/>
    <x v="0"/>
    <x v="989"/>
    <d v="2026-03-04T19:15:00"/>
    <m/>
    <m/>
    <x v="9"/>
    <x v="2"/>
    <x v="2"/>
    <x v="0"/>
    <d v="2026-03-04T18:26:00"/>
    <x v="4"/>
    <n v="2.1833333332906477"/>
    <x v="1"/>
    <d v="1900-01-16T18:00:00"/>
    <n v="170.25"/>
    <d v="1899-12-30T01:49:00"/>
    <n v="1.8166666666511446"/>
    <s v="SI"/>
    <s v="YES"/>
    <x v="1"/>
    <d v="1900-01-06T01:00:00"/>
    <n v="168.99999999994179"/>
    <d v="1900-01-06T00:26:00"/>
    <x v="0"/>
    <s v="NO"/>
    <d v="1900-01-06T02:49:00"/>
    <n v="170.81666666659294"/>
    <d v="1899-12-30T00:00:00"/>
    <n v="0"/>
    <x v="0"/>
    <x v="0"/>
    <d v="1900-01-06T02:15:00"/>
    <n v="170.25"/>
    <d v="1900-01-23T18:26:00"/>
    <n v="594.43333333334886"/>
    <x v="0"/>
    <n v="0"/>
    <d v="1899-12-30T00:00:00"/>
    <x v="0"/>
    <n v="55"/>
    <n v="7.5"/>
  </r>
  <r>
    <s v="INDITEX280226A"/>
    <s v="ROPAX"/>
    <s v="Tanger"/>
    <x v="1"/>
    <d v="2026-03-03T22:30:00"/>
    <d v="2026-03-03T08:00:00"/>
    <s v="SUARDIAZ"/>
    <s v="NEWPORT"/>
    <s v="SUAU4500288"/>
    <s v="45 PLWD"/>
    <x v="1"/>
    <x v="5"/>
    <d v="2026-03-04T08:00:00"/>
    <d v="2026-03-04T22:00:00"/>
    <d v="2026-02-28T00:00:00"/>
    <x v="0"/>
    <m/>
    <x v="0"/>
    <x v="990"/>
    <d v="2026-03-04T22:05:00"/>
    <m/>
    <m/>
    <x v="9"/>
    <x v="2"/>
    <x v="2"/>
    <x v="2"/>
    <d v="2026-03-04T19:32:00"/>
    <x v="4"/>
    <n v="14.499999999941792"/>
    <x v="1"/>
    <d v="1900-01-03T08:00:00"/>
    <n v="21.033333333267365"/>
    <d v="1899-12-30T09:30:00"/>
    <n v="9.5000000000582077"/>
    <s v="SI"/>
    <s v="YES"/>
    <x v="1"/>
    <d v="1899-12-30T14:00:00"/>
    <n v="13.999999999883585"/>
    <d v="1899-12-30T11:32:00"/>
    <x v="2"/>
    <s v="SI"/>
    <d v="1899-12-30T23:30:00"/>
    <n v="23.499999999941792"/>
    <d v="1899-12-30T00:00:00"/>
    <n v="0"/>
    <x v="0"/>
    <x v="0"/>
    <d v="1899-12-30T21:02:00"/>
    <n v="21.033333333267365"/>
    <d v="1900-01-03T19:32:00"/>
    <n v="115.53333333326736"/>
    <x v="1"/>
    <n v="0"/>
    <d v="1899-12-30T00:00:00"/>
    <x v="0"/>
    <n v="55"/>
    <n v="7.5"/>
  </r>
  <r>
    <s v="TI26022306"/>
    <s v="RORO"/>
    <s v="Tanger"/>
    <x v="1"/>
    <d v="2026-03-03T12:00:00"/>
    <d v="2026-03-03T08:00:00"/>
    <s v="ECS360"/>
    <s v="NEWPORT"/>
    <s v="MTRA1134058"/>
    <s v="45 PLWD"/>
    <x v="1"/>
    <x v="6"/>
    <d v="2026-03-04T12:00:00"/>
    <d v="2026-03-05T03:00:00"/>
    <d v="2026-02-28T00:00:00"/>
    <x v="0"/>
    <m/>
    <x v="0"/>
    <x v="991"/>
    <d v="2026-03-04T22:50:00"/>
    <m/>
    <m/>
    <x v="9"/>
    <x v="2"/>
    <x v="2"/>
    <x v="1"/>
    <d v="2026-03-04T12:39:00"/>
    <x v="4"/>
    <n v="3.9999999999417923"/>
    <x v="1"/>
    <d v="1900-01-03T12:00:00"/>
    <n v="24.650000000023283"/>
    <d v="1899-12-31T00:00:00"/>
    <n v="24"/>
    <s v="SI"/>
    <s v="YES"/>
    <x v="1"/>
    <d v="1899-12-30T15:00:00"/>
    <n v="15"/>
    <d v="1899-12-30T00:39:00"/>
    <x v="2"/>
    <s v="SI"/>
    <d v="1899-12-31T15:00:00"/>
    <n v="39"/>
    <d v="1899-12-30T00:00:00"/>
    <n v="0"/>
    <x v="0"/>
    <x v="0"/>
    <d v="1899-12-31T00:39:00"/>
    <n v="24.650000000023283"/>
    <d v="1900-01-03T12:39:00"/>
    <n v="108.65000000002328"/>
    <x v="1"/>
    <n v="0"/>
    <d v="1899-12-30T00:00:00"/>
    <x v="0"/>
    <n v="55"/>
    <n v="7.5"/>
  </r>
  <r>
    <n v="266630722"/>
    <s v="LARS MAERSK"/>
    <s v="Tanger"/>
    <x v="1"/>
    <d v="2026-03-03T13:57:00"/>
    <d v="2026-03-03T14:00:00"/>
    <s v="MAERSK"/>
    <s v="NEWPORT"/>
    <s v="ONTU2500490"/>
    <s v="45 PLWD"/>
    <x v="1"/>
    <x v="5"/>
    <d v="2026-03-04T08:00:00"/>
    <d v="2026-03-05T06:00:00"/>
    <d v="2026-02-27T00:00:00"/>
    <x v="0"/>
    <m/>
    <x v="0"/>
    <x v="992"/>
    <d v="2026-03-05T07:15:00"/>
    <m/>
    <m/>
    <x v="9"/>
    <x v="2"/>
    <x v="2"/>
    <x v="0"/>
    <d v="2026-03-05T05:24:00"/>
    <x v="5"/>
    <n v="0"/>
    <x v="0"/>
    <d v="1900-01-04T08:00:00"/>
    <n v="39.449999999895226"/>
    <d v="1899-12-30T18:03:00"/>
    <n v="18.049999999988358"/>
    <s v="SI"/>
    <s v="YES"/>
    <x v="1"/>
    <d v="1899-12-30T22:00:00"/>
    <n v="21.999999999941792"/>
    <d v="1899-12-30T21:24:00"/>
    <x v="2"/>
    <s v="SI"/>
    <d v="1899-12-31T16:03:00"/>
    <n v="40.049999999930151"/>
    <d v="1899-12-30T00:00:00"/>
    <n v="0"/>
    <x v="0"/>
    <x v="0"/>
    <d v="1899-12-31T15:27:00"/>
    <n v="39.449999999895226"/>
    <d v="1900-01-05T05:24:00"/>
    <n v="149.39999999996508"/>
    <x v="1"/>
    <n v="0"/>
    <d v="1899-12-30T00:00:00"/>
    <x v="0"/>
    <n v="55"/>
    <n v="7.5"/>
  </r>
  <r>
    <s v="INDITEX280226C"/>
    <s v="ROPAX"/>
    <s v="Tanger"/>
    <x v="1"/>
    <d v="2026-03-03T23:30:00"/>
    <d v="2026-03-03T14:00:00"/>
    <s v="SUARDIAZ"/>
    <s v="NEWPORT"/>
    <s v="SUAU4500272"/>
    <s v="45 PLWD"/>
    <x v="1"/>
    <x v="5"/>
    <d v="2026-03-04T08:00:00"/>
    <d v="2026-03-05T06:00:00"/>
    <d v="2026-02-28T00:00:00"/>
    <x v="0"/>
    <m/>
    <x v="0"/>
    <x v="993"/>
    <d v="2026-03-05T06:50:00"/>
    <m/>
    <m/>
    <x v="9"/>
    <x v="2"/>
    <x v="2"/>
    <x v="2"/>
    <d v="2026-03-05T06:25:00"/>
    <x v="5"/>
    <n v="9.4999999998835847"/>
    <x v="1"/>
    <d v="1900-01-03T08:00:00"/>
    <n v="30.916666666686069"/>
    <d v="1899-12-30T08:30:00"/>
    <n v="8.5000000001164153"/>
    <s v="SI"/>
    <s v="YES"/>
    <x v="1"/>
    <d v="1899-12-30T22:00:00"/>
    <n v="21.999999999941792"/>
    <d v="1899-12-30T22:25:00"/>
    <x v="2"/>
    <s v="SI"/>
    <d v="1899-12-31T06:30:00"/>
    <n v="30.500000000058208"/>
    <d v="1899-12-30T00:25:00"/>
    <n v="0.41666666662786156"/>
    <x v="0"/>
    <x v="0"/>
    <d v="1899-12-31T06:55:00"/>
    <n v="30.916666666686069"/>
    <d v="1900-01-04T06:25:00"/>
    <n v="126.41666666662786"/>
    <x v="1"/>
    <n v="0"/>
    <d v="1899-12-30T00:00:00"/>
    <x v="0"/>
    <n v="55"/>
    <n v="7.5"/>
  </r>
  <r>
    <s v="INDITEX020326A"/>
    <s v="ROPAX"/>
    <s v="Tanger"/>
    <x v="1"/>
    <d v="2026-03-04T22:30:00"/>
    <d v="2026-03-04T14:00:00"/>
    <s v="SUARDIAZ"/>
    <s v="ROYAL RF"/>
    <s v="SUAU4500098"/>
    <s v="45 PLWD"/>
    <x v="1"/>
    <x v="5"/>
    <d v="2026-03-05T08:00:00"/>
    <d v="2026-03-05T14:00:00"/>
    <d v="2026-03-02T00:00:00"/>
    <x v="0"/>
    <m/>
    <x v="0"/>
    <x v="994"/>
    <d v="2026-03-05T14:05:00"/>
    <m/>
    <m/>
    <x v="9"/>
    <x v="2"/>
    <x v="2"/>
    <x v="2"/>
    <d v="2026-03-05T13:40:00"/>
    <x v="5"/>
    <n v="8.4999999999417923"/>
    <x v="1"/>
    <d v="1900-01-02T08:00:00"/>
    <n v="15.166666666686069"/>
    <d v="1899-12-30T09:30:00"/>
    <n v="9.5000000000582077"/>
    <s v="SI"/>
    <s v="YES"/>
    <x v="1"/>
    <d v="1899-12-30T06:00:00"/>
    <n v="6"/>
    <d v="1899-12-30T05:40:00"/>
    <x v="2"/>
    <s v="SI"/>
    <d v="1899-12-30T15:30:00"/>
    <n v="15.500000000058208"/>
    <d v="1899-12-30T00:00:00"/>
    <n v="0"/>
    <x v="0"/>
    <x v="0"/>
    <d v="1899-12-30T15:10:00"/>
    <n v="15.166666666686069"/>
    <d v="1900-01-02T13:40:00"/>
    <n v="85.666666666686069"/>
    <x v="1"/>
    <n v="0"/>
    <d v="1899-12-30T00:00:00"/>
    <x v="0"/>
    <n v="55"/>
    <n v="7.5"/>
  </r>
  <r>
    <s v="TI26022345"/>
    <s v="RORO"/>
    <s v="Tanger"/>
    <x v="1"/>
    <d v="2026-03-05T09:00:00"/>
    <d v="2026-03-04T18:00:00"/>
    <s v="ECS360"/>
    <s v="NEWPORT"/>
    <s v="ONTU2500118"/>
    <s v="45 PLWD"/>
    <x v="1"/>
    <x v="6"/>
    <d v="2026-03-06T10:00:00"/>
    <d v="2026-03-06T10:00:00"/>
    <d v="2026-03-02T00:00:00"/>
    <x v="0"/>
    <m/>
    <x v="0"/>
    <x v="995"/>
    <d v="2026-03-06T10:15:00"/>
    <m/>
    <m/>
    <x v="9"/>
    <x v="2"/>
    <x v="2"/>
    <x v="1"/>
    <d v="2026-03-06T08:43:00"/>
    <x v="0"/>
    <n v="15"/>
    <x v="1"/>
    <d v="1900-01-03T10:00:00"/>
    <n v="23.71666666661622"/>
    <d v="1899-12-31T01:00:00"/>
    <n v="24.999999999941792"/>
    <s v="SI"/>
    <s v="YES"/>
    <x v="1"/>
    <d v="1899-12-30T00:00:00"/>
    <n v="0"/>
    <d v="1899-12-30T00:00:00"/>
    <x v="2"/>
    <s v="SI"/>
    <d v="1899-12-31T01:00:00"/>
    <n v="24.999999999941792"/>
    <d v="1899-12-30T00:00:00"/>
    <n v="0"/>
    <x v="0"/>
    <x v="0"/>
    <d v="1899-12-30T23:43:00"/>
    <n v="23.71666666661622"/>
    <d v="1900-01-03T08:43:00"/>
    <n v="104.71666666661622"/>
    <x v="1"/>
    <n v="0"/>
    <d v="1899-12-30T00:00:00"/>
    <x v="0"/>
    <n v="55"/>
    <n v="7.5"/>
  </r>
  <r>
    <n v="266912876"/>
    <s v="LUNA MAERSK"/>
    <s v="Tanger"/>
    <x v="1"/>
    <d v="2026-03-04T19:25:00"/>
    <d v="2026-03-04T20:00:00"/>
    <s v="MAERSK"/>
    <s v="NEWPORT"/>
    <s v="ONTU2500144"/>
    <s v="45 PLWD"/>
    <x v="1"/>
    <x v="5"/>
    <d v="2026-03-05T23:00:00"/>
    <d v="2026-03-06T15:15:00"/>
    <d v="2026-02-28T00:00:00"/>
    <x v="0"/>
    <m/>
    <x v="0"/>
    <x v="996"/>
    <d v="2026-03-06T17:40:00"/>
    <m/>
    <m/>
    <x v="9"/>
    <x v="2"/>
    <x v="2"/>
    <x v="0"/>
    <d v="2026-03-06T00:54:00"/>
    <x v="0"/>
    <n v="0"/>
    <x v="0"/>
    <d v="1900-01-04T23:00:00"/>
    <n v="29.483333333220799"/>
    <d v="1899-12-31T03:35:00"/>
    <n v="27.583333333313931"/>
    <s v="SI"/>
    <s v="YES"/>
    <x v="1"/>
    <d v="1899-12-30T16:15:00"/>
    <n v="16.249999999883585"/>
    <d v="1899-12-30T01:54:00"/>
    <x v="2"/>
    <s v="SI"/>
    <d v="1899-12-31T19:50:00"/>
    <n v="43.833333333197515"/>
    <d v="1899-12-30T00:00:00"/>
    <n v="0"/>
    <x v="0"/>
    <x v="0"/>
    <d v="1899-12-31T05:29:00"/>
    <n v="29.483333333220799"/>
    <d v="1900-01-05T00:54:00"/>
    <n v="144.89999999996508"/>
    <x v="1"/>
    <n v="0"/>
    <d v="1899-12-30T00:00:00"/>
    <x v="0"/>
    <n v="55"/>
    <n v="7.5"/>
  </r>
  <r>
    <s v="INDITEX030326A"/>
    <s v="ROPAX"/>
    <s v="Tanger"/>
    <x v="1"/>
    <d v="2026-03-05T23:30:00"/>
    <d v="2026-03-05T17:00:00"/>
    <s v="SUARDIAZ"/>
    <s v="SUARDIAZ"/>
    <s v="SUAU4500035"/>
    <s v="45 PLWD"/>
    <x v="1"/>
    <x v="6"/>
    <d v="2026-03-06T22:00:00"/>
    <d v="2026-03-06T22:00:00"/>
    <d v="2026-03-03T00:00:00"/>
    <x v="0"/>
    <m/>
    <x v="0"/>
    <x v="997"/>
    <d v="2026-03-06T21:25:00"/>
    <m/>
    <m/>
    <x v="9"/>
    <x v="2"/>
    <x v="2"/>
    <x v="2"/>
    <d v="2026-03-06T20:52:00"/>
    <x v="0"/>
    <n v="6.4999999998835847"/>
    <x v="1"/>
    <d v="1900-01-02T22:00:00"/>
    <n v="21.366666666639503"/>
    <d v="1899-12-30T22:30:00"/>
    <n v="22.5"/>
    <s v="SI"/>
    <s v="YES"/>
    <x v="1"/>
    <d v="1899-12-30T00:00:00"/>
    <n v="0"/>
    <d v="1899-12-30T00:00:00"/>
    <x v="2"/>
    <s v="SI"/>
    <d v="1899-12-30T22:30:00"/>
    <n v="22.5"/>
    <d v="1899-12-30T00:00:00"/>
    <n v="0"/>
    <x v="0"/>
    <x v="0"/>
    <d v="1899-12-30T21:22:00"/>
    <n v="21.366666666639503"/>
    <d v="1900-01-02T20:52:00"/>
    <n v="92.866666666581295"/>
    <x v="1"/>
    <n v="0"/>
    <d v="1899-12-30T00:00:00"/>
    <x v="0"/>
    <n v="55"/>
    <n v="7.5"/>
  </r>
  <r>
    <s v="INDITEX040326B"/>
    <s v="ROPAX"/>
    <s v="Tanger"/>
    <x v="1"/>
    <d v="2026-03-06T23:30:00"/>
    <d v="2026-03-06T08:00:00"/>
    <s v="SUARDIAZ"/>
    <s v="SUARDIAZ"/>
    <s v="SUAU4500225"/>
    <s v="45 PLWD"/>
    <x v="1"/>
    <x v="5"/>
    <d v="2026-03-07T07:00:00"/>
    <d v="2026-03-07T07:15:00"/>
    <d v="2026-03-04T00:00:00"/>
    <x v="0"/>
    <s v="TRANSPORTISTA (LM)"/>
    <x v="0"/>
    <x v="998"/>
    <d v="2026-03-07T09:40:00"/>
    <m/>
    <m/>
    <x v="9"/>
    <x v="2"/>
    <x v="2"/>
    <x v="2"/>
    <d v="2026-03-07T09:18:00"/>
    <x v="1"/>
    <n v="15.499999999883585"/>
    <x v="1"/>
    <d v="1900-01-02T07:00:00"/>
    <n v="9.7999999999883585"/>
    <d v="1899-12-30T07:30:00"/>
    <n v="7.5"/>
    <s v="SI"/>
    <s v="YES"/>
    <x v="1"/>
    <d v="1899-12-30T00:15:00"/>
    <n v="0.25000000011641532"/>
    <d v="1899-12-30T02:18:00"/>
    <x v="2"/>
    <s v="SI"/>
    <d v="1899-12-30T07:45:00"/>
    <n v="7.7500000001164153"/>
    <d v="1899-12-30T02:03:00"/>
    <n v="2.0499999998719431"/>
    <x v="1"/>
    <x v="1"/>
    <d v="1899-12-30T09:48:00"/>
    <n v="9.7999999999883585"/>
    <d v="1900-01-02T09:18:00"/>
    <n v="81.299999999930151"/>
    <x v="1"/>
    <n v="0"/>
    <d v="1899-12-30T00:00:00"/>
    <x v="0"/>
    <n v="55"/>
    <n v="7.5"/>
  </r>
  <r>
    <s v="INDITEX040326A"/>
    <s v="ROPAX"/>
    <s v="Tanger"/>
    <x v="1"/>
    <d v="2026-03-06T23:30:00"/>
    <d v="2026-03-06T14:00:00"/>
    <s v="SUARDIAZ"/>
    <s v="DUO SESÉ"/>
    <s v="SUAU4500210"/>
    <s v="45 PLWD"/>
    <x v="1"/>
    <x v="6"/>
    <d v="2026-03-07T18:00:00"/>
    <d v="2026-03-07T18:00:00"/>
    <d v="2026-03-04T00:00:00"/>
    <x v="0"/>
    <s v="TRANSPORTISTA (LM)"/>
    <x v="0"/>
    <x v="999"/>
    <d v="2026-03-07T20:55:00"/>
    <m/>
    <m/>
    <x v="9"/>
    <x v="2"/>
    <x v="2"/>
    <x v="2"/>
    <d v="2026-03-07T18:57:00"/>
    <x v="1"/>
    <n v="9.4999999998835847"/>
    <x v="1"/>
    <d v="1900-01-02T18:00:00"/>
    <n v="19.450000000011642"/>
    <d v="1899-12-30T18:30:00"/>
    <n v="18.500000000058208"/>
    <s v="SI"/>
    <s v="YES"/>
    <x v="1"/>
    <d v="1899-12-30T00:00:00"/>
    <n v="0"/>
    <d v="1899-12-30T00:57:00"/>
    <x v="2"/>
    <s v="SI"/>
    <d v="1899-12-30T18:30:00"/>
    <n v="18.500000000058208"/>
    <d v="1899-12-30T00:57:00"/>
    <n v="0.94999999995343387"/>
    <x v="1"/>
    <x v="0"/>
    <d v="1899-12-30T19:27:00"/>
    <n v="19.450000000011642"/>
    <d v="1900-01-02T18:57:00"/>
    <n v="90.949999999953434"/>
    <x v="1"/>
    <n v="0"/>
    <d v="1899-12-30T00:00:00"/>
    <x v="0"/>
    <n v="55"/>
    <n v="7.5"/>
  </r>
  <r>
    <n v="266636399"/>
    <s v="MAERSK LOTA"/>
    <s v="Tanger"/>
    <x v="1"/>
    <d v="2026-03-07T07:21:00"/>
    <d v="2026-03-07T08:00:00"/>
    <s v="MAERSK"/>
    <s v="NEWPORT"/>
    <s v="ONTU2500400"/>
    <s v="45 PLWD"/>
    <x v="1"/>
    <x v="5"/>
    <d v="2026-03-08T02:00:00"/>
    <d v="2026-03-08T07:15:00"/>
    <d v="2026-02-27T00:00:00"/>
    <x v="0"/>
    <m/>
    <x v="0"/>
    <x v="1000"/>
    <d v="2026-03-08T08:00:00"/>
    <m/>
    <m/>
    <x v="9"/>
    <x v="2"/>
    <x v="2"/>
    <x v="0"/>
    <d v="2026-03-08T07:00:00"/>
    <x v="3"/>
    <n v="0"/>
    <x v="0"/>
    <d v="1900-01-08T02:00:00"/>
    <n v="23.649999999906868"/>
    <d v="1899-12-30T18:39:00"/>
    <n v="18.650000000023283"/>
    <s v="SI"/>
    <s v="YES"/>
    <x v="1"/>
    <d v="1899-12-30T05:15:00"/>
    <n v="5.25"/>
    <d v="1899-12-30T05:00:00"/>
    <x v="2"/>
    <s v="SI"/>
    <d v="1899-12-30T23:54:00"/>
    <n v="23.900000000023283"/>
    <d v="1899-12-30T00:00:00"/>
    <n v="0"/>
    <x v="0"/>
    <x v="0"/>
    <d v="1899-12-30T23:39:00"/>
    <n v="23.649999999906868"/>
    <d v="1900-01-08T07:00:00"/>
    <n v="222.99999999994179"/>
    <x v="1"/>
    <n v="0"/>
    <d v="1899-12-30T00:00:00"/>
    <x v="0"/>
    <n v="55"/>
    <n v="7.5"/>
  </r>
  <r>
    <s v="ACOTEX13032026"/>
    <s v="RORO"/>
    <s v="Tanger"/>
    <x v="1"/>
    <d v="2026-03-06T08:00:00"/>
    <d v="2026-03-06T08:00:00"/>
    <s v="ONTIME"/>
    <s v="SUARDIAZ"/>
    <s v="ONTU2500329"/>
    <s v="45 PLWD"/>
    <x v="1"/>
    <x v="5"/>
    <d v="2026-03-07T01:00:00"/>
    <d v="2026-03-08T08:00:00"/>
    <d v="2026-03-03T00:00:00"/>
    <x v="0"/>
    <m/>
    <x v="0"/>
    <x v="1001"/>
    <d v="2026-03-08T11:15:00"/>
    <m/>
    <m/>
    <x v="9"/>
    <x v="2"/>
    <x v="2"/>
    <x v="1"/>
    <d v="2026-03-08T07:48:00"/>
    <x v="3"/>
    <n v="0"/>
    <x v="0"/>
    <d v="1900-01-03T01:00:00"/>
    <n v="47.799999999871943"/>
    <d v="1899-12-30T17:00:00"/>
    <n v="16.999999999883585"/>
    <s v="SI"/>
    <s v="YES"/>
    <x v="1"/>
    <d v="1899-12-31T07:00:00"/>
    <n v="31.000000000116415"/>
    <d v="1899-12-31T06:48:00"/>
    <x v="1"/>
    <s v="NO"/>
    <d v="1900-01-01T00:00:00"/>
    <n v="48"/>
    <d v="1899-12-30T00:00:00"/>
    <n v="0"/>
    <x v="0"/>
    <x v="0"/>
    <d v="1899-12-31T23:48:00"/>
    <n v="47.799999999871943"/>
    <d v="1900-01-04T07:48:00"/>
    <n v="127.79999999993015"/>
    <x v="1"/>
    <n v="0"/>
    <d v="1899-12-30T00:00:00"/>
    <x v="0"/>
    <n v="55"/>
    <n v="7.5"/>
  </r>
  <r>
    <n v="266912868"/>
    <s v="MAERSK LOTA"/>
    <s v="Tanger"/>
    <x v="1"/>
    <d v="2026-03-07T07:21:00"/>
    <d v="2026-03-07T08:00:00"/>
    <s v="MAERSK"/>
    <s v="NEWPORT"/>
    <s v="ONTU2500078"/>
    <s v="45 PLWD"/>
    <x v="1"/>
    <x v="5"/>
    <d v="2026-03-08T02:00:00"/>
    <d v="2026-03-08T08:00:00"/>
    <d v="2026-02-28T00:00:00"/>
    <x v="0"/>
    <m/>
    <x v="0"/>
    <x v="1002"/>
    <d v="2026-03-08T09:00:00"/>
    <m/>
    <m/>
    <x v="9"/>
    <x v="2"/>
    <x v="2"/>
    <x v="0"/>
    <d v="2026-03-08T07:20:00"/>
    <x v="3"/>
    <n v="0"/>
    <x v="0"/>
    <d v="1900-01-07T02:00:00"/>
    <n v="23.983333333279006"/>
    <d v="1899-12-30T18:39:00"/>
    <n v="18.650000000023283"/>
    <s v="SI"/>
    <s v="YES"/>
    <x v="1"/>
    <d v="1899-12-30T06:00:00"/>
    <n v="6"/>
    <d v="1899-12-30T05:20:00"/>
    <x v="2"/>
    <s v="SI"/>
    <d v="1899-12-31T00:39:00"/>
    <n v="24.650000000023283"/>
    <d v="1899-12-30T00:00:00"/>
    <n v="0"/>
    <x v="0"/>
    <x v="0"/>
    <d v="1899-12-30T23:59:00"/>
    <n v="23.983333333279006"/>
    <d v="1900-01-07T07:20:00"/>
    <n v="199.33333333331393"/>
    <x v="1"/>
    <n v="0"/>
    <d v="1899-12-30T00:00:00"/>
    <x v="0"/>
    <n v="55"/>
    <n v="7.5"/>
  </r>
  <r>
    <n v="266912878"/>
    <s v="MAERSK LOTA"/>
    <s v="Tanger"/>
    <x v="1"/>
    <d v="2026-03-07T07:21:00"/>
    <d v="2026-03-07T08:00:00"/>
    <s v="MAERSK"/>
    <s v="ROYAL RF"/>
    <s v="ONTU2500340"/>
    <s v="45 PLWD"/>
    <x v="1"/>
    <x v="5"/>
    <d v="2026-03-08T21:00:00"/>
    <d v="2026-03-08T21:00:00"/>
    <d v="2026-02-28T00:00:00"/>
    <x v="0"/>
    <m/>
    <x v="0"/>
    <x v="1003"/>
    <d v="2026-03-08T21:00:00"/>
    <m/>
    <m/>
    <x v="9"/>
    <x v="2"/>
    <x v="2"/>
    <x v="0"/>
    <d v="2026-03-08T20:50:00"/>
    <x v="3"/>
    <n v="0"/>
    <x v="0"/>
    <d v="1900-01-07T21:00:00"/>
    <n v="37.483333333279006"/>
    <d v="1899-12-31T13:39:00"/>
    <n v="37.649999999965075"/>
    <s v="NO"/>
    <s v="YES"/>
    <x v="1"/>
    <d v="1899-12-30T00:00:00"/>
    <n v="0"/>
    <d v="1899-12-30T00:00:00"/>
    <x v="2"/>
    <s v="SI"/>
    <d v="1899-12-31T13:39:00"/>
    <n v="37.649999999965075"/>
    <d v="1899-12-30T00:00:00"/>
    <n v="0"/>
    <x v="0"/>
    <x v="0"/>
    <d v="1899-12-31T13:29:00"/>
    <n v="37.483333333279006"/>
    <d v="1900-01-07T20:50:00"/>
    <n v="212.83333333331393"/>
    <x v="1"/>
    <n v="0"/>
    <d v="1899-12-30T00:00:00"/>
    <x v="0"/>
    <n v="55"/>
    <n v="7.5"/>
  </r>
  <r>
    <s v="INDITEX050326A"/>
    <s v="ROPAX"/>
    <s v="Tanger"/>
    <x v="1"/>
    <d v="2026-03-07T23:30:00"/>
    <d v="2026-03-07T08:00:00"/>
    <s v="SUARDIAZ"/>
    <s v="SUARDIAZ"/>
    <s v="SUAU4500056"/>
    <s v="45 PLWD"/>
    <x v="1"/>
    <x v="5"/>
    <d v="2026-03-09T01:00:00"/>
    <d v="2026-03-09T05:00:00"/>
    <d v="2026-03-06T00:00:00"/>
    <x v="0"/>
    <m/>
    <x v="0"/>
    <x v="1004"/>
    <d v="2026-03-09T05:35:00"/>
    <m/>
    <m/>
    <x v="10"/>
    <x v="2"/>
    <x v="2"/>
    <x v="2"/>
    <d v="2026-03-09T05:15:00"/>
    <x v="2"/>
    <n v="15.499999999883585"/>
    <x v="1"/>
    <d v="1900-01-02T01:00:00"/>
    <n v="29.750000000058208"/>
    <d v="1899-12-31T01:30:00"/>
    <n v="25.5"/>
    <s v="SI"/>
    <s v="YES"/>
    <x v="1"/>
    <d v="1899-12-30T04:00:00"/>
    <n v="4.0000000001164153"/>
    <d v="1899-12-30T04:15:00"/>
    <x v="2"/>
    <s v="SI"/>
    <d v="1899-12-31T05:30:00"/>
    <n v="29.500000000116415"/>
    <d v="1899-12-30T00:15:00"/>
    <n v="0.24999999994179234"/>
    <x v="0"/>
    <x v="0"/>
    <d v="1899-12-31T05:45:00"/>
    <n v="29.750000000058208"/>
    <d v="1900-01-02T05:15:00"/>
    <n v="77.25"/>
    <x v="1"/>
    <n v="0"/>
    <d v="1899-12-30T00:00:00"/>
    <x v="0"/>
    <n v="55"/>
    <n v="7.5"/>
  </r>
  <r>
    <s v="INDITEX060326A"/>
    <s v="ROPAX"/>
    <s v="Tanger"/>
    <x v="1"/>
    <d v="2026-03-06T23:30:00"/>
    <d v="2026-03-07T08:00:00"/>
    <s v="SUARDIAZ"/>
    <s v="SUARDIAZ"/>
    <s v="SUAU4500077"/>
    <s v="45 PLWD"/>
    <x v="1"/>
    <x v="6"/>
    <d v="2026-03-09T06:00:00"/>
    <d v="2026-03-09T06:00:00"/>
    <d v="2026-03-05T00:00:00"/>
    <x v="0"/>
    <s v="TRANSPORTISTA (LM)"/>
    <x v="0"/>
    <x v="1005"/>
    <d v="2026-03-09T09:00:00"/>
    <m/>
    <m/>
    <x v="10"/>
    <x v="2"/>
    <x v="2"/>
    <x v="2"/>
    <d v="2026-03-09T08:17:00"/>
    <x v="2"/>
    <n v="0"/>
    <x v="0"/>
    <d v="1900-01-03T06:00:00"/>
    <n v="56.783333333325572"/>
    <d v="1900-01-01T06:30:00"/>
    <n v="54.500000000058208"/>
    <s v="NO"/>
    <s v="NO"/>
    <x v="1"/>
    <d v="1899-12-30T00:00:00"/>
    <n v="0"/>
    <d v="1899-12-30T02:17:00"/>
    <x v="2"/>
    <s v="SI"/>
    <d v="1900-01-01T06:30:00"/>
    <n v="54.500000000058208"/>
    <d v="1899-12-30T02:17:00"/>
    <n v="2.2833333332673647"/>
    <x v="1"/>
    <x v="1"/>
    <d v="1900-01-01T08:47:00"/>
    <n v="56.783333333325572"/>
    <d v="1900-01-03T08:17:00"/>
    <n v="104.28333333326736"/>
    <x v="0"/>
    <n v="0"/>
    <d v="1899-12-30T00:00:00"/>
    <x v="0"/>
    <n v="55"/>
    <n v="7.5"/>
  </r>
  <r>
    <s v="ACOTEX14032026"/>
    <s v="RORO"/>
    <s v="Tanger"/>
    <x v="1"/>
    <d v="2026-03-06T16:00:00"/>
    <d v="2026-03-07T14:00:00"/>
    <s v="ONTIME"/>
    <s v="TORRES"/>
    <s v="ONTU2500313"/>
    <s v="45 PLWD"/>
    <x v="1"/>
    <x v="6"/>
    <d v="2026-03-09T10:00:00"/>
    <d v="2026-03-09T10:00:00"/>
    <d v="2026-03-04T00:00:00"/>
    <x v="0"/>
    <s v="TRANSPORTISTA (LM)"/>
    <x v="0"/>
    <x v="1006"/>
    <d v="2026-03-09T11:35:00"/>
    <m/>
    <m/>
    <x v="10"/>
    <x v="2"/>
    <x v="2"/>
    <x v="1"/>
    <d v="2026-03-09T11:16:00"/>
    <x v="2"/>
    <n v="0"/>
    <x v="0"/>
    <d v="1900-01-04T10:00:00"/>
    <n v="67.266666666779201"/>
    <d v="1900-01-01T18:00:00"/>
    <n v="66"/>
    <s v="NO"/>
    <s v="NO"/>
    <x v="1"/>
    <d v="1899-12-30T00:00:00"/>
    <n v="0"/>
    <d v="1899-12-30T01:16:00"/>
    <x v="2"/>
    <s v="SI"/>
    <d v="1900-01-01T18:00:00"/>
    <n v="66"/>
    <d v="1899-12-30T01:16:00"/>
    <n v="1.2666666667792015"/>
    <x v="1"/>
    <x v="1"/>
    <d v="1900-01-01T19:16:00"/>
    <n v="67.266666666779201"/>
    <d v="1900-01-04T11:16:00"/>
    <n v="131.26666666672099"/>
    <x v="0"/>
    <n v="0"/>
    <d v="1899-12-30T00:00:00"/>
    <x v="0"/>
    <n v="55"/>
    <n v="7.5"/>
  </r>
  <r>
    <s v="INDITEX060326B"/>
    <s v="ROPAX"/>
    <s v="Tanger"/>
    <x v="1"/>
    <d v="2026-03-08T13:30:00"/>
    <d v="2026-03-08T08:00:00"/>
    <s v="SUARDIAZ"/>
    <s v="SUARDIAZ"/>
    <s v="HSAU2545170"/>
    <s v="45 PLWD"/>
    <x v="1"/>
    <x v="6"/>
    <d v="2026-03-09T12:00:00"/>
    <d v="2026-03-09T14:00:00"/>
    <d v="2026-03-06T00:00:00"/>
    <x v="0"/>
    <s v="TRANSPORTISTA (LM)"/>
    <x v="0"/>
    <x v="1007"/>
    <d v="2026-03-09T16:20:00"/>
    <m/>
    <m/>
    <x v="10"/>
    <x v="2"/>
    <x v="2"/>
    <x v="2"/>
    <d v="2026-03-09T15:50:00"/>
    <x v="2"/>
    <n v="5.4999999999417923"/>
    <x v="1"/>
    <d v="1900-01-02T12:00:00"/>
    <n v="26.333333333255723"/>
    <d v="1899-12-30T22:30:00"/>
    <n v="22.5"/>
    <s v="SI"/>
    <s v="YES"/>
    <x v="1"/>
    <d v="1899-12-30T02:00:00"/>
    <n v="2.0000000000582077"/>
    <d v="1899-12-30T03:50:00"/>
    <x v="2"/>
    <s v="SI"/>
    <d v="1899-12-31T00:30:00"/>
    <n v="24.500000000058208"/>
    <d v="1899-12-30T01:50:00"/>
    <n v="1.8333333331975155"/>
    <x v="1"/>
    <x v="1"/>
    <d v="1899-12-31T02:20:00"/>
    <n v="26.333333333255723"/>
    <d v="1900-01-02T15:50:00"/>
    <n v="87.833333333255723"/>
    <x v="1"/>
    <n v="0"/>
    <d v="1899-12-30T00:00:00"/>
    <x v="0"/>
    <n v="55"/>
    <n v="7.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DA94FF4-F04A-4769-802D-B03A6D536F04}" name="TEMPE: AVERAGE ATA TO UNLOADING"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J163:J164" firstHeaderRow="1" firstDataRow="1" firstDataCol="0" rowPageCount="1" colPageCount="1"/>
  <pivotFields count="58">
    <pivotField showAll="0"/>
    <pivotField showAll="0"/>
    <pivotField showAll="0"/>
    <pivotField showAll="0"/>
    <pivotField showAll="0"/>
    <pivotField numFmtId="164" showAll="0"/>
    <pivotField showAll="0"/>
    <pivotField showAll="0"/>
    <pivotField showAll="0"/>
    <pivotField showAll="0"/>
    <pivotField showAll="0"/>
    <pivotField showAll="0"/>
    <pivotField numFmtId="164" showAll="0"/>
    <pivotField numFmtId="164" showAll="0"/>
    <pivotField showAll="0"/>
    <pivotField showAll="0"/>
    <pivotField showAll="0"/>
    <pivotField showAll="0"/>
    <pivotField numFmtId="164"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numFmtId="164" showAll="0"/>
    <pivotField showAll="0"/>
    <pivotField showAll="0"/>
    <pivotField showAll="0"/>
    <pivotField showAll="0"/>
    <pivotField axis="axisPage" showAll="0">
      <items count="5">
        <item x="1"/>
        <item x="2"/>
        <item x="3"/>
        <item x="0"/>
        <item t="default"/>
      </items>
    </pivotField>
    <pivotField showAll="0"/>
    <pivotField numFmtId="164" showAll="0"/>
    <pivotField showAll="0"/>
    <pivotField showAll="0"/>
    <pivotField showAll="0"/>
    <pivotField numFmtId="169" showAll="0"/>
    <pivotField numFmtId="2" showAll="0"/>
    <pivotField numFmtId="165" showAll="0"/>
    <pivotField numFmtId="2" showAll="0"/>
    <pivotField showAll="0"/>
    <pivotField showAll="0"/>
    <pivotField showAll="0"/>
    <pivotField numFmtId="165" showAll="0"/>
    <pivotField numFmtId="2" showAll="0"/>
    <pivotField numFmtId="165" showAll="0"/>
    <pivotField showAll="0"/>
    <pivotField showAll="0"/>
    <pivotField numFmtId="165" showAll="0"/>
    <pivotField numFmtId="2" showAll="0"/>
    <pivotField numFmtId="166" showAll="0"/>
    <pivotField numFmtId="2" showAll="0"/>
    <pivotField showAll="0"/>
    <pivotField showAll="0"/>
    <pivotField numFmtId="165" showAll="0"/>
    <pivotField dataField="1" numFmtId="2" showAll="0"/>
    <pivotField numFmtId="165" showAll="0"/>
    <pivotField showAll="0"/>
    <pivotField showAll="0"/>
    <pivotField numFmtId="2" showAll="0"/>
    <pivotField numFmtId="169" showAll="0"/>
    <pivotField showAll="0"/>
    <pivotField numFmtId="168" showAll="0"/>
    <pivotField numFmtId="168" showAll="0"/>
  </pivotFields>
  <rowItems count="1">
    <i/>
  </rowItems>
  <colItems count="1">
    <i/>
  </colItems>
  <pageFields count="1">
    <pageField fld="24" item="2" hier="-1"/>
  </pageFields>
  <dataFields count="1">
    <dataField name="Average of ATA TO UNLOADING 2" fld="49" subtotal="average" baseField="0" baseItem="0" numFmtId="2"/>
  </dataFields>
  <formats count="4">
    <format dxfId="6">
      <pivotArea type="all" dataOnly="0" outline="0" fieldPosition="0"/>
    </format>
    <format dxfId="5">
      <pivotArea outline="0" collapsedLevelsAreSubtotals="1" fieldPosition="0"/>
    </format>
    <format dxfId="4">
      <pivotArea dataOnly="0" labelOnly="1" outline="0" axis="axisValues" fieldPosition="0"/>
    </format>
    <format dxfId="3">
      <pivotArea outline="0" collapsedLevelsAreSubtotals="1" fieldPosition="0"/>
    </format>
  </formats>
  <pivotTableStyleInfo name="PivotStyleLight16" showRowHeaders="1" showColHeaders="1" showRowStripes="0" showColStripes="0" showLastColumn="1"/>
  <filters count="1">
    <filter fld="18" type="dateBetween" evalOrder="-1" id="507"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8F7A099-4DEA-4669-BA5E-CD7B325ABE68}" name="LEFTIES: TOTAL % CNTS PUNTUALES"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43">
  <location ref="Q6:S10" firstHeaderRow="1" firstDataRow="2" firstDataCol="1" rowPageCount="1" colPageCount="1"/>
  <pivotFields count="58">
    <pivotField showAll="0"/>
    <pivotField showAll="0"/>
    <pivotField showAll="0"/>
    <pivotField showAll="0">
      <items count="4">
        <item x="1"/>
        <item m="1" x="2"/>
        <item x="0"/>
        <item t="default"/>
      </items>
    </pivotField>
    <pivotField showAll="0"/>
    <pivotField numFmtId="164" showAll="0"/>
    <pivotField showAll="0"/>
    <pivotField showAll="0"/>
    <pivotField dataField="1" showAll="0"/>
    <pivotField showAll="0"/>
    <pivotField showAll="0"/>
    <pivotField axis="axisCol" showAll="0">
      <items count="33">
        <item h="1" x="4"/>
        <item h="1" m="1" x="24"/>
        <item h="1" x="10"/>
        <item h="1" x="2"/>
        <item h="1" m="1" x="21"/>
        <item h="1" m="1" x="31"/>
        <item x="1"/>
        <item h="1" m="1" x="22"/>
        <item h="1" m="1" x="20"/>
        <item h="1" x="5"/>
        <item h="1" m="1" x="18"/>
        <item h="1" m="1" x="30"/>
        <item h="1" m="1" x="19"/>
        <item h="1" m="1" x="29"/>
        <item h="1" m="1" x="23"/>
        <item h="1" x="8"/>
        <item h="1" m="1" x="25"/>
        <item h="1" m="1" x="15"/>
        <item h="1" x="6"/>
        <item h="1" x="0"/>
        <item h="1" x="7"/>
        <item h="1" m="1" x="26"/>
        <item h="1" x="3"/>
        <item h="1" x="9"/>
        <item h="1" m="1" x="28"/>
        <item h="1" x="14"/>
        <item h="1" m="1" x="27"/>
        <item h="1" m="1" x="16"/>
        <item h="1" m="1" x="17"/>
        <item h="1" x="12"/>
        <item h="1" x="11"/>
        <item h="1" x="13"/>
        <item t="default"/>
      </items>
    </pivotField>
    <pivotField numFmtId="164" showAll="0"/>
    <pivotField showAll="0"/>
    <pivotField showAll="0"/>
    <pivotField showAll="0"/>
    <pivotField showAll="0"/>
    <pivotField showAll="0"/>
    <pivotField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showAll="0"/>
    <pivotField showAll="0"/>
    <pivotField showAll="0"/>
    <pivotField showAll="0"/>
    <pivotField showAll="0"/>
    <pivotField axis="axisPage" showAll="0">
      <items count="5">
        <item x="1"/>
        <item x="2"/>
        <item x="3"/>
        <item x="0"/>
        <item t="default"/>
      </items>
    </pivotField>
    <pivotField showAll="0"/>
    <pivotField numFmtId="164" showAll="0"/>
    <pivotField showAll="0"/>
    <pivotField showAll="0"/>
    <pivotField showAll="0"/>
    <pivotField numFmtId="169" showAll="0"/>
    <pivotField numFmtId="2" showAll="0"/>
    <pivotField numFmtId="165" showAll="0"/>
    <pivotField numFmtId="2" showAll="0"/>
    <pivotField showAll="0"/>
    <pivotField showAll="0"/>
    <pivotField showAll="0"/>
    <pivotField numFmtId="165" showAll="0"/>
    <pivotField numFmtId="2" showAll="0"/>
    <pivotField numFmtId="165" showAll="0"/>
    <pivotField showAll="0"/>
    <pivotField showAll="0"/>
    <pivotField numFmtId="165" showAll="0"/>
    <pivotField numFmtId="2" showAll="0"/>
    <pivotField numFmtId="166" showAll="0"/>
    <pivotField numFmtId="2" showAll="0"/>
    <pivotField axis="axisRow" showAll="0">
      <items count="4">
        <item x="1"/>
        <item x="0"/>
        <item m="1" x="2"/>
        <item t="default"/>
      </items>
    </pivotField>
    <pivotField showAll="0"/>
    <pivotField numFmtId="165" showAll="0"/>
    <pivotField numFmtId="2" showAll="0"/>
    <pivotField numFmtId="165" showAll="0"/>
    <pivotField showAll="0"/>
    <pivotField showAll="0"/>
    <pivotField numFmtId="2" showAll="0"/>
    <pivotField numFmtId="169" showAll="0"/>
    <pivotField showAll="0"/>
    <pivotField numFmtId="168" showAll="0"/>
    <pivotField numFmtId="168" showAll="0"/>
  </pivotFields>
  <rowFields count="1">
    <field x="46"/>
  </rowFields>
  <rowItems count="3">
    <i>
      <x/>
    </i>
    <i>
      <x v="1"/>
    </i>
    <i t="grand">
      <x/>
    </i>
  </rowItems>
  <colFields count="1">
    <field x="11"/>
  </colFields>
  <colItems count="2">
    <i>
      <x v="6"/>
    </i>
    <i t="grand">
      <x/>
    </i>
  </colItems>
  <pageFields count="1">
    <pageField fld="24" item="0" hier="-1"/>
  </pageFields>
  <dataFields count="1">
    <dataField name="Count of CONTAINER" fld="8" subtotal="count" showDataAs="percentOfCol" baseField="3" baseItem="0" numFmtId="10"/>
  </dataFields>
  <formats count="21">
    <format dxfId="27">
      <pivotArea type="all" dataOnly="0" outline="0" fieldPosition="0"/>
    </format>
    <format dxfId="26">
      <pivotArea outline="0" collapsedLevelsAreSubtotals="1" fieldPosition="0"/>
    </format>
    <format dxfId="25">
      <pivotArea type="origin" dataOnly="0" labelOnly="1" outline="0" fieldPosition="0"/>
    </format>
    <format dxfId="24">
      <pivotArea field="3" type="button" dataOnly="0" labelOnly="1" outline="0"/>
    </format>
    <format dxfId="23">
      <pivotArea type="topRight" dataOnly="0" labelOnly="1" outline="0" fieldPosition="0"/>
    </format>
    <format dxfId="22">
      <pivotArea field="46" type="button" dataOnly="0" labelOnly="1" outline="0" axis="axisRow" fieldPosition="0"/>
    </format>
    <format dxfId="21">
      <pivotArea dataOnly="0" labelOnly="1" fieldPosition="0">
        <references count="1">
          <reference field="46" count="0"/>
        </references>
      </pivotArea>
    </format>
    <format dxfId="20">
      <pivotArea dataOnly="0" labelOnly="1" grandRow="1" outline="0" fieldPosition="0"/>
    </format>
    <format dxfId="19">
      <pivotArea dataOnly="0" labelOnly="1" grandCol="1" outline="0" fieldPosition="0"/>
    </format>
    <format dxfId="18">
      <pivotArea type="all" dataOnly="0" outline="0" fieldPosition="0"/>
    </format>
    <format dxfId="17">
      <pivotArea outline="0" collapsedLevelsAreSubtotals="1" fieldPosition="0"/>
    </format>
    <format dxfId="16">
      <pivotArea type="origin" dataOnly="0" labelOnly="1" outline="0" fieldPosition="0"/>
    </format>
    <format dxfId="15">
      <pivotArea field="11" type="button" dataOnly="0" labelOnly="1" outline="0" axis="axisCol" fieldPosition="0"/>
    </format>
    <format dxfId="14">
      <pivotArea type="topRight" dataOnly="0" labelOnly="1" outline="0" fieldPosition="0"/>
    </format>
    <format dxfId="13">
      <pivotArea field="46" type="button" dataOnly="0" labelOnly="1" outline="0" axis="axisRow" fieldPosition="0"/>
    </format>
    <format dxfId="12">
      <pivotArea dataOnly="0" labelOnly="1" fieldPosition="0">
        <references count="1">
          <reference field="46" count="0"/>
        </references>
      </pivotArea>
    </format>
    <format dxfId="11">
      <pivotArea dataOnly="0" labelOnly="1" grandRow="1" outline="0" fieldPosition="0"/>
    </format>
    <format dxfId="10">
      <pivotArea dataOnly="0" labelOnly="1" fieldPosition="0">
        <references count="1">
          <reference field="11" count="2">
            <x v="19"/>
            <x v="20"/>
          </reference>
        </references>
      </pivotArea>
    </format>
    <format dxfId="9">
      <pivotArea grandCol="1" outline="0" collapsedLevelsAreSubtotals="1" fieldPosition="0"/>
    </format>
    <format dxfId="8">
      <pivotArea type="topRight" dataOnly="0" labelOnly="1" outline="0" offset="B1" fieldPosition="0"/>
    </format>
    <format dxfId="7">
      <pivotArea dataOnly="0" labelOnly="1" grandCol="1" outline="0" fieldPosition="0"/>
    </format>
  </formats>
  <chartFormats count="133">
    <chartFormat chart="18" format="12" series="1">
      <pivotArea type="data" outline="0" fieldPosition="0">
        <references count="2">
          <reference field="4294967294" count="1" selected="0">
            <x v="0"/>
          </reference>
          <reference field="11" count="1" selected="0">
            <x v="6"/>
          </reference>
        </references>
      </pivotArea>
    </chartFormat>
    <chartFormat chart="18" format="13">
      <pivotArea type="data" outline="0" fieldPosition="0">
        <references count="3">
          <reference field="4294967294" count="1" selected="0">
            <x v="0"/>
          </reference>
          <reference field="11" count="1" selected="0">
            <x v="6"/>
          </reference>
          <reference field="46" count="1" selected="0">
            <x v="0"/>
          </reference>
        </references>
      </pivotArea>
    </chartFormat>
    <chartFormat chart="18" format="14">
      <pivotArea type="data" outline="0" fieldPosition="0">
        <references count="3">
          <reference field="4294967294" count="1" selected="0">
            <x v="0"/>
          </reference>
          <reference field="11" count="1" selected="0">
            <x v="6"/>
          </reference>
          <reference field="46" count="1" selected="0">
            <x v="1"/>
          </reference>
        </references>
      </pivotArea>
    </chartFormat>
    <chartFormat chart="18" format="15" series="1">
      <pivotArea type="data" outline="0" fieldPosition="0">
        <references count="2">
          <reference field="4294967294" count="1" selected="0">
            <x v="0"/>
          </reference>
          <reference field="11" count="1" selected="0">
            <x v="12"/>
          </reference>
        </references>
      </pivotArea>
    </chartFormat>
    <chartFormat chart="18" format="16">
      <pivotArea type="data" outline="0" fieldPosition="0">
        <references count="3">
          <reference field="4294967294" count="1" selected="0">
            <x v="0"/>
          </reference>
          <reference field="11" count="1" selected="0">
            <x v="12"/>
          </reference>
          <reference field="46" count="1" selected="0">
            <x v="0"/>
          </reference>
        </references>
      </pivotArea>
    </chartFormat>
    <chartFormat chart="18" format="17">
      <pivotArea type="data" outline="0" fieldPosition="0">
        <references count="3">
          <reference field="4294967294" count="1" selected="0">
            <x v="0"/>
          </reference>
          <reference field="11" count="1" selected="0">
            <x v="12"/>
          </reference>
          <reference field="46" count="1" selected="0">
            <x v="1"/>
          </reference>
        </references>
      </pivotArea>
    </chartFormat>
    <chartFormat chart="18" format="18" series="1">
      <pivotArea type="data" outline="0" fieldPosition="0">
        <references count="1">
          <reference field="4294967294" count="1" selected="0">
            <x v="0"/>
          </reference>
        </references>
      </pivotArea>
    </chartFormat>
    <chartFormat chart="18" format="19" series="1">
      <pivotArea type="data" outline="0" fieldPosition="0">
        <references count="2">
          <reference field="4294967294" count="1" selected="0">
            <x v="0"/>
          </reference>
          <reference field="11" count="1" selected="0">
            <x v="11"/>
          </reference>
        </references>
      </pivotArea>
    </chartFormat>
    <chartFormat chart="18" format="20" series="1">
      <pivotArea type="data" outline="0" fieldPosition="0">
        <references count="2">
          <reference field="4294967294" count="1" selected="0">
            <x v="0"/>
          </reference>
          <reference field="11" count="1" selected="0">
            <x v="13"/>
          </reference>
        </references>
      </pivotArea>
    </chartFormat>
    <chartFormat chart="18" format="21" series="1">
      <pivotArea type="data" outline="0" fieldPosition="0">
        <references count="2">
          <reference field="4294967294" count="1" selected="0">
            <x v="0"/>
          </reference>
          <reference field="11" count="1" selected="0">
            <x v="17"/>
          </reference>
        </references>
      </pivotArea>
    </chartFormat>
    <chartFormat chart="24" format="25" series="1">
      <pivotArea type="data" outline="0" fieldPosition="0">
        <references count="2">
          <reference field="4294967294" count="1" selected="0">
            <x v="0"/>
          </reference>
          <reference field="11" count="1" selected="0">
            <x v="15"/>
          </reference>
        </references>
      </pivotArea>
    </chartFormat>
    <chartFormat chart="24" format="26">
      <pivotArea type="data" outline="0" fieldPosition="0">
        <references count="3">
          <reference field="4294967294" count="1" selected="0">
            <x v="0"/>
          </reference>
          <reference field="11" count="1" selected="0">
            <x v="15"/>
          </reference>
          <reference field="46" count="1" selected="0">
            <x v="0"/>
          </reference>
        </references>
      </pivotArea>
    </chartFormat>
    <chartFormat chart="24" format="27">
      <pivotArea type="data" outline="0" fieldPosition="0">
        <references count="3">
          <reference field="4294967294" count="1" selected="0">
            <x v="0"/>
          </reference>
          <reference field="11" count="1" selected="0">
            <x v="15"/>
          </reference>
          <reference field="46" count="1" selected="0">
            <x v="1"/>
          </reference>
        </references>
      </pivotArea>
    </chartFormat>
    <chartFormat chart="24" format="28" series="1">
      <pivotArea type="data" outline="0" fieldPosition="0">
        <references count="2">
          <reference field="4294967294" count="1" selected="0">
            <x v="0"/>
          </reference>
          <reference field="11" count="1" selected="0">
            <x v="12"/>
          </reference>
        </references>
      </pivotArea>
    </chartFormat>
    <chartFormat chart="24" format="29" series="1">
      <pivotArea type="data" outline="0" fieldPosition="0">
        <references count="2">
          <reference field="4294967294" count="1" selected="0">
            <x v="0"/>
          </reference>
          <reference field="11" count="1" selected="0">
            <x v="6"/>
          </reference>
        </references>
      </pivotArea>
    </chartFormat>
    <chartFormat chart="24" format="30">
      <pivotArea type="data" outline="0" fieldPosition="0">
        <references count="3">
          <reference field="4294967294" count="1" selected="0">
            <x v="0"/>
          </reference>
          <reference field="11" count="1" selected="0">
            <x v="12"/>
          </reference>
          <reference field="46" count="1" selected="0">
            <x v="0"/>
          </reference>
        </references>
      </pivotArea>
    </chartFormat>
    <chartFormat chart="24" format="31">
      <pivotArea type="data" outline="0" fieldPosition="0">
        <references count="3">
          <reference field="4294967294" count="1" selected="0">
            <x v="0"/>
          </reference>
          <reference field="11" count="1" selected="0">
            <x v="6"/>
          </reference>
          <reference field="46" count="1" selected="0">
            <x v="0"/>
          </reference>
        </references>
      </pivotArea>
    </chartFormat>
    <chartFormat chart="24" format="32">
      <pivotArea type="data" outline="0" fieldPosition="0">
        <references count="3">
          <reference field="4294967294" count="1" selected="0">
            <x v="0"/>
          </reference>
          <reference field="11" count="1" selected="0">
            <x v="6"/>
          </reference>
          <reference field="46" count="1" selected="0">
            <x v="1"/>
          </reference>
        </references>
      </pivotArea>
    </chartFormat>
    <chartFormat chart="24" format="33">
      <pivotArea type="data" outline="0" fieldPosition="0">
        <references count="3">
          <reference field="4294967294" count="1" selected="0">
            <x v="0"/>
          </reference>
          <reference field="11" count="1" selected="0">
            <x v="12"/>
          </reference>
          <reference field="46" count="1" selected="0">
            <x v="1"/>
          </reference>
        </references>
      </pivotArea>
    </chartFormat>
    <chartFormat chart="24" format="34" series="1">
      <pivotArea type="data" outline="0" fieldPosition="0">
        <references count="2">
          <reference field="4294967294" count="1" selected="0">
            <x v="0"/>
          </reference>
          <reference field="11" count="1" selected="0">
            <x v="2"/>
          </reference>
        </references>
      </pivotArea>
    </chartFormat>
    <chartFormat chart="24" format="35" series="1">
      <pivotArea type="data" outline="0" fieldPosition="0">
        <references count="2">
          <reference field="4294967294" count="1" selected="0">
            <x v="0"/>
          </reference>
          <reference field="11" count="1" selected="0">
            <x v="3"/>
          </reference>
        </references>
      </pivotArea>
    </chartFormat>
    <chartFormat chart="24" format="36" series="1">
      <pivotArea type="data" outline="0" fieldPosition="0">
        <references count="2">
          <reference field="4294967294" count="1" selected="0">
            <x v="0"/>
          </reference>
          <reference field="11" count="1" selected="0">
            <x v="4"/>
          </reference>
        </references>
      </pivotArea>
    </chartFormat>
    <chartFormat chart="24" format="37" series="1">
      <pivotArea type="data" outline="0" fieldPosition="0">
        <references count="2">
          <reference field="4294967294" count="1" selected="0">
            <x v="0"/>
          </reference>
          <reference field="11" count="1" selected="0">
            <x v="7"/>
          </reference>
        </references>
      </pivotArea>
    </chartFormat>
    <chartFormat chart="24" format="38" series="1">
      <pivotArea type="data" outline="0" fieldPosition="0">
        <references count="2">
          <reference field="4294967294" count="1" selected="0">
            <x v="0"/>
          </reference>
          <reference field="11" count="1" selected="0">
            <x v="8"/>
          </reference>
        </references>
      </pivotArea>
    </chartFormat>
    <chartFormat chart="24" format="39" series="1">
      <pivotArea type="data" outline="0" fieldPosition="0">
        <references count="2">
          <reference field="4294967294" count="1" selected="0">
            <x v="0"/>
          </reference>
          <reference field="11" count="1" selected="0">
            <x v="9"/>
          </reference>
        </references>
      </pivotArea>
    </chartFormat>
    <chartFormat chart="24" format="40" series="1">
      <pivotArea type="data" outline="0" fieldPosition="0">
        <references count="2">
          <reference field="4294967294" count="1" selected="0">
            <x v="0"/>
          </reference>
          <reference field="11" count="1" selected="0">
            <x v="10"/>
          </reference>
        </references>
      </pivotArea>
    </chartFormat>
    <chartFormat chart="24" format="41" series="1">
      <pivotArea type="data" outline="0" fieldPosition="0">
        <references count="2">
          <reference field="4294967294" count="1" selected="0">
            <x v="0"/>
          </reference>
          <reference field="11" count="1" selected="0">
            <x v="14"/>
          </reference>
        </references>
      </pivotArea>
    </chartFormat>
    <chartFormat chart="24" format="42" series="1">
      <pivotArea type="data" outline="0" fieldPosition="0">
        <references count="2">
          <reference field="4294967294" count="1" selected="0">
            <x v="0"/>
          </reference>
          <reference field="11" count="1" selected="0">
            <x v="16"/>
          </reference>
        </references>
      </pivotArea>
    </chartFormat>
    <chartFormat chart="24" format="43" series="1">
      <pivotArea type="data" outline="0" fieldPosition="0">
        <references count="2">
          <reference field="4294967294" count="1" selected="0">
            <x v="0"/>
          </reference>
          <reference field="11" count="1" selected="0">
            <x v="18"/>
          </reference>
        </references>
      </pivotArea>
    </chartFormat>
    <chartFormat chart="24" format="44" series="1">
      <pivotArea type="data" outline="0" fieldPosition="0">
        <references count="2">
          <reference field="4294967294" count="1" selected="0">
            <x v="0"/>
          </reference>
          <reference field="11" count="1" selected="0">
            <x v="0"/>
          </reference>
        </references>
      </pivotArea>
    </chartFormat>
    <chartFormat chart="24" format="45" series="1">
      <pivotArea type="data" outline="0" fieldPosition="0">
        <references count="2">
          <reference field="4294967294" count="1" selected="0">
            <x v="0"/>
          </reference>
          <reference field="11" count="1" selected="0">
            <x v="1"/>
          </reference>
        </references>
      </pivotArea>
    </chartFormat>
    <chartFormat chart="18" format="22" series="1">
      <pivotArea type="data" outline="0" fieldPosition="0">
        <references count="2">
          <reference field="4294967294" count="1" selected="0">
            <x v="0"/>
          </reference>
          <reference field="11" count="1" selected="0">
            <x v="2"/>
          </reference>
        </references>
      </pivotArea>
    </chartFormat>
    <chartFormat chart="18" format="23" series="1">
      <pivotArea type="data" outline="0" fieldPosition="0">
        <references count="2">
          <reference field="4294967294" count="1" selected="0">
            <x v="0"/>
          </reference>
          <reference field="11" count="1" selected="0">
            <x v="3"/>
          </reference>
        </references>
      </pivotArea>
    </chartFormat>
    <chartFormat chart="18" format="24" series="1">
      <pivotArea type="data" outline="0" fieldPosition="0">
        <references count="2">
          <reference field="4294967294" count="1" selected="0">
            <x v="0"/>
          </reference>
          <reference field="11" count="1" selected="0">
            <x v="4"/>
          </reference>
        </references>
      </pivotArea>
    </chartFormat>
    <chartFormat chart="18" format="25" series="1">
      <pivotArea type="data" outline="0" fieldPosition="0">
        <references count="2">
          <reference field="4294967294" count="1" selected="0">
            <x v="0"/>
          </reference>
          <reference field="11" count="1" selected="0">
            <x v="7"/>
          </reference>
        </references>
      </pivotArea>
    </chartFormat>
    <chartFormat chart="18" format="26" series="1">
      <pivotArea type="data" outline="0" fieldPosition="0">
        <references count="2">
          <reference field="4294967294" count="1" selected="0">
            <x v="0"/>
          </reference>
          <reference field="11" count="1" selected="0">
            <x v="8"/>
          </reference>
        </references>
      </pivotArea>
    </chartFormat>
    <chartFormat chart="18" format="27" series="1">
      <pivotArea type="data" outline="0" fieldPosition="0">
        <references count="2">
          <reference field="4294967294" count="1" selected="0">
            <x v="0"/>
          </reference>
          <reference field="11" count="1" selected="0">
            <x v="9"/>
          </reference>
        </references>
      </pivotArea>
    </chartFormat>
    <chartFormat chart="18" format="28" series="1">
      <pivotArea type="data" outline="0" fieldPosition="0">
        <references count="2">
          <reference field="4294967294" count="1" selected="0">
            <x v="0"/>
          </reference>
          <reference field="11" count="1" selected="0">
            <x v="10"/>
          </reference>
        </references>
      </pivotArea>
    </chartFormat>
    <chartFormat chart="18" format="29" series="1">
      <pivotArea type="data" outline="0" fieldPosition="0">
        <references count="2">
          <reference field="4294967294" count="1" selected="0">
            <x v="0"/>
          </reference>
          <reference field="11" count="1" selected="0">
            <x v="14"/>
          </reference>
        </references>
      </pivotArea>
    </chartFormat>
    <chartFormat chart="18" format="30" series="1">
      <pivotArea type="data" outline="0" fieldPosition="0">
        <references count="2">
          <reference field="4294967294" count="1" selected="0">
            <x v="0"/>
          </reference>
          <reference field="11" count="1" selected="0">
            <x v="16"/>
          </reference>
        </references>
      </pivotArea>
    </chartFormat>
    <chartFormat chart="18" format="31" series="1">
      <pivotArea type="data" outline="0" fieldPosition="0">
        <references count="2">
          <reference field="4294967294" count="1" selected="0">
            <x v="0"/>
          </reference>
          <reference field="11" count="1" selected="0">
            <x v="18"/>
          </reference>
        </references>
      </pivotArea>
    </chartFormat>
    <chartFormat chart="24" format="46" series="1">
      <pivotArea type="data" outline="0" fieldPosition="0">
        <references count="2">
          <reference field="4294967294" count="1" selected="0">
            <x v="0"/>
          </reference>
          <reference field="11" count="1" selected="0">
            <x v="5"/>
          </reference>
        </references>
      </pivotArea>
    </chartFormat>
    <chartFormat chart="24" format="47" series="1">
      <pivotArea type="data" outline="0" fieldPosition="0">
        <references count="2">
          <reference field="4294967294" count="1" selected="0">
            <x v="0"/>
          </reference>
          <reference field="11" count="1" selected="0">
            <x v="11"/>
          </reference>
        </references>
      </pivotArea>
    </chartFormat>
    <chartFormat chart="24" format="48" series="1">
      <pivotArea type="data" outline="0" fieldPosition="0">
        <references count="2">
          <reference field="4294967294" count="1" selected="0">
            <x v="0"/>
          </reference>
          <reference field="11" count="1" selected="0">
            <x v="13"/>
          </reference>
        </references>
      </pivotArea>
    </chartFormat>
    <chartFormat chart="24" format="49" series="1">
      <pivotArea type="data" outline="0" fieldPosition="0">
        <references count="2">
          <reference field="4294967294" count="1" selected="0">
            <x v="0"/>
          </reference>
          <reference field="11" count="1" selected="0">
            <x v="17"/>
          </reference>
        </references>
      </pivotArea>
    </chartFormat>
    <chartFormat chart="18" format="32" series="1">
      <pivotArea type="data" outline="0" fieldPosition="0">
        <references count="2">
          <reference field="4294967294" count="1" selected="0">
            <x v="0"/>
          </reference>
          <reference field="11" count="1" selected="0">
            <x v="5"/>
          </reference>
        </references>
      </pivotArea>
    </chartFormat>
    <chartFormat chart="24" format="50">
      <pivotArea type="data" outline="0" fieldPosition="0">
        <references count="3">
          <reference field="4294967294" count="1" selected="0">
            <x v="0"/>
          </reference>
          <reference field="11" count="1" selected="0">
            <x v="2"/>
          </reference>
          <reference field="46" count="1" selected="0">
            <x v="1"/>
          </reference>
        </references>
      </pivotArea>
    </chartFormat>
    <chartFormat chart="24" format="51">
      <pivotArea type="data" outline="0" fieldPosition="0">
        <references count="3">
          <reference field="4294967294" count="1" selected="0">
            <x v="0"/>
          </reference>
          <reference field="11" count="1" selected="0">
            <x v="18"/>
          </reference>
          <reference field="46" count="1" selected="0">
            <x v="1"/>
          </reference>
        </references>
      </pivotArea>
    </chartFormat>
    <chartFormat chart="24" format="52">
      <pivotArea type="data" outline="0" fieldPosition="0">
        <references count="3">
          <reference field="4294967294" count="1" selected="0">
            <x v="0"/>
          </reference>
          <reference field="11" count="1" selected="0">
            <x v="14"/>
          </reference>
          <reference field="46" count="1" selected="0">
            <x v="1"/>
          </reference>
        </references>
      </pivotArea>
    </chartFormat>
    <chartFormat chart="24" format="53">
      <pivotArea type="data" outline="0" fieldPosition="0">
        <references count="3">
          <reference field="4294967294" count="1" selected="0">
            <x v="0"/>
          </reference>
          <reference field="11" count="1" selected="0">
            <x v="16"/>
          </reference>
          <reference field="46" count="1" selected="0">
            <x v="1"/>
          </reference>
        </references>
      </pivotArea>
    </chartFormat>
    <chartFormat chart="24" format="54">
      <pivotArea type="data" outline="0" fieldPosition="0">
        <references count="3">
          <reference field="4294967294" count="1" selected="0">
            <x v="0"/>
          </reference>
          <reference field="11" count="1" selected="0">
            <x v="9"/>
          </reference>
          <reference field="46" count="1" selected="0">
            <x v="1"/>
          </reference>
        </references>
      </pivotArea>
    </chartFormat>
    <chartFormat chart="24" format="55">
      <pivotArea type="data" outline="0" fieldPosition="0">
        <references count="3">
          <reference field="4294967294" count="1" selected="0">
            <x v="0"/>
          </reference>
          <reference field="11" count="1" selected="0">
            <x v="0"/>
          </reference>
          <reference field="46" count="1" selected="0">
            <x v="1"/>
          </reference>
        </references>
      </pivotArea>
    </chartFormat>
    <chartFormat chart="24" format="56">
      <pivotArea type="data" outline="0" fieldPosition="0">
        <references count="3">
          <reference field="4294967294" count="1" selected="0">
            <x v="0"/>
          </reference>
          <reference field="11" count="1" selected="0">
            <x v="2"/>
          </reference>
          <reference field="46" count="1" selected="0">
            <x v="0"/>
          </reference>
        </references>
      </pivotArea>
    </chartFormat>
    <chartFormat chart="24" format="57">
      <pivotArea type="data" outline="0" fieldPosition="0">
        <references count="3">
          <reference field="4294967294" count="1" selected="0">
            <x v="0"/>
          </reference>
          <reference field="11" count="1" selected="0">
            <x v="18"/>
          </reference>
          <reference field="46" count="1" selected="0">
            <x v="0"/>
          </reference>
        </references>
      </pivotArea>
    </chartFormat>
    <chartFormat chart="24" format="58">
      <pivotArea type="data" outline="0" fieldPosition="0">
        <references count="3">
          <reference field="4294967294" count="1" selected="0">
            <x v="0"/>
          </reference>
          <reference field="11" count="1" selected="0">
            <x v="16"/>
          </reference>
          <reference field="46" count="1" selected="0">
            <x v="0"/>
          </reference>
        </references>
      </pivotArea>
    </chartFormat>
    <chartFormat chart="24" format="59">
      <pivotArea type="data" outline="0" fieldPosition="0">
        <references count="3">
          <reference field="4294967294" count="1" selected="0">
            <x v="0"/>
          </reference>
          <reference field="11" count="1" selected="0">
            <x v="14"/>
          </reference>
          <reference field="46" count="1" selected="0">
            <x v="0"/>
          </reference>
        </references>
      </pivotArea>
    </chartFormat>
    <chartFormat chart="24" format="60">
      <pivotArea type="data" outline="0" fieldPosition="0">
        <references count="3">
          <reference field="4294967294" count="1" selected="0">
            <x v="0"/>
          </reference>
          <reference field="11" count="1" selected="0">
            <x v="9"/>
          </reference>
          <reference field="46" count="1" selected="0">
            <x v="0"/>
          </reference>
        </references>
      </pivotArea>
    </chartFormat>
    <chartFormat chart="24" format="61">
      <pivotArea type="data" outline="0" fieldPosition="0">
        <references count="3">
          <reference field="4294967294" count="1" selected="0">
            <x v="0"/>
          </reference>
          <reference field="11" count="1" selected="0">
            <x v="0"/>
          </reference>
          <reference field="46" count="1" selected="0">
            <x v="0"/>
          </reference>
        </references>
      </pivotArea>
    </chartFormat>
    <chartFormat chart="18" format="33">
      <pivotArea type="data" outline="0" fieldPosition="0">
        <references count="3">
          <reference field="4294967294" count="1" selected="0">
            <x v="0"/>
          </reference>
          <reference field="11" count="1" selected="0">
            <x v="5"/>
          </reference>
          <reference field="46" count="1" selected="0">
            <x v="0"/>
          </reference>
        </references>
      </pivotArea>
    </chartFormat>
    <chartFormat chart="18" format="34">
      <pivotArea type="data" outline="0" fieldPosition="0">
        <references count="3">
          <reference field="4294967294" count="1" selected="0">
            <x v="0"/>
          </reference>
          <reference field="11" count="1" selected="0">
            <x v="5"/>
          </reference>
          <reference field="46" count="1" selected="0">
            <x v="1"/>
          </reference>
        </references>
      </pivotArea>
    </chartFormat>
    <chartFormat chart="18" format="35">
      <pivotArea type="data" outline="0" fieldPosition="0">
        <references count="3">
          <reference field="4294967294" count="1" selected="0">
            <x v="0"/>
          </reference>
          <reference field="11" count="1" selected="0">
            <x v="11"/>
          </reference>
          <reference field="46" count="1" selected="0">
            <x v="0"/>
          </reference>
        </references>
      </pivotArea>
    </chartFormat>
    <chartFormat chart="18" format="36">
      <pivotArea type="data" outline="0" fieldPosition="0">
        <references count="3">
          <reference field="4294967294" count="1" selected="0">
            <x v="0"/>
          </reference>
          <reference field="11" count="1" selected="0">
            <x v="11"/>
          </reference>
          <reference field="46" count="1" selected="0">
            <x v="1"/>
          </reference>
        </references>
      </pivotArea>
    </chartFormat>
    <chartFormat chart="24" format="62" series="1">
      <pivotArea type="data" outline="0" fieldPosition="0">
        <references count="1">
          <reference field="4294967294" count="1" selected="0">
            <x v="0"/>
          </reference>
        </references>
      </pivotArea>
    </chartFormat>
    <chartFormat chart="18" format="37" series="1">
      <pivotArea type="data" outline="0" fieldPosition="0">
        <references count="2">
          <reference field="4294967294" count="1" selected="0">
            <x v="0"/>
          </reference>
          <reference field="11" count="1" selected="0">
            <x v="1"/>
          </reference>
        </references>
      </pivotArea>
    </chartFormat>
    <chartFormat chart="18" format="38" series="1">
      <pivotArea type="data" outline="0" fieldPosition="0">
        <references count="2">
          <reference field="4294967294" count="1" selected="0">
            <x v="0"/>
          </reference>
          <reference field="11" count="1" selected="0">
            <x v="15"/>
          </reference>
        </references>
      </pivotArea>
    </chartFormat>
    <chartFormat chart="18" format="39">
      <pivotArea type="data" outline="0" fieldPosition="0">
        <references count="3">
          <reference field="4294967294" count="1" selected="0">
            <x v="0"/>
          </reference>
          <reference field="11" count="1" selected="0">
            <x v="13"/>
          </reference>
          <reference field="46" count="1" selected="0">
            <x v="0"/>
          </reference>
        </references>
      </pivotArea>
    </chartFormat>
    <chartFormat chart="18" format="40">
      <pivotArea type="data" outline="0" fieldPosition="0">
        <references count="3">
          <reference field="4294967294" count="1" selected="0">
            <x v="0"/>
          </reference>
          <reference field="11" count="1" selected="0">
            <x v="13"/>
          </reference>
          <reference field="46" count="1" selected="0">
            <x v="1"/>
          </reference>
        </references>
      </pivotArea>
    </chartFormat>
    <chartFormat chart="18" format="41">
      <pivotArea type="data" outline="0" fieldPosition="0">
        <references count="3">
          <reference field="4294967294" count="1" selected="0">
            <x v="0"/>
          </reference>
          <reference field="11" count="1" selected="0">
            <x v="17"/>
          </reference>
          <reference field="46" count="1" selected="0">
            <x v="0"/>
          </reference>
        </references>
      </pivotArea>
    </chartFormat>
    <chartFormat chart="18" format="42">
      <pivotArea type="data" outline="0" fieldPosition="0">
        <references count="3">
          <reference field="4294967294" count="1" selected="0">
            <x v="0"/>
          </reference>
          <reference field="11" count="1" selected="0">
            <x v="17"/>
          </reference>
          <reference field="46" count="1" selected="0">
            <x v="1"/>
          </reference>
        </references>
      </pivotArea>
    </chartFormat>
    <chartFormat chart="24" format="63">
      <pivotArea type="data" outline="0" fieldPosition="0">
        <references count="3">
          <reference field="4294967294" count="1" selected="0">
            <x v="0"/>
          </reference>
          <reference field="11" count="1" selected="0">
            <x v="5"/>
          </reference>
          <reference field="46" count="1" selected="0">
            <x v="0"/>
          </reference>
        </references>
      </pivotArea>
    </chartFormat>
    <chartFormat chart="24" format="64">
      <pivotArea type="data" outline="0" fieldPosition="0">
        <references count="3">
          <reference field="4294967294" count="1" selected="0">
            <x v="0"/>
          </reference>
          <reference field="11" count="1" selected="0">
            <x v="5"/>
          </reference>
          <reference field="46" count="1" selected="0">
            <x v="1"/>
          </reference>
        </references>
      </pivotArea>
    </chartFormat>
    <chartFormat chart="24" format="65">
      <pivotArea type="data" outline="0" fieldPosition="0">
        <references count="3">
          <reference field="4294967294" count="1" selected="0">
            <x v="0"/>
          </reference>
          <reference field="11" count="1" selected="0">
            <x v="11"/>
          </reference>
          <reference field="46" count="1" selected="0">
            <x v="0"/>
          </reference>
        </references>
      </pivotArea>
    </chartFormat>
    <chartFormat chart="24" format="66">
      <pivotArea type="data" outline="0" fieldPosition="0">
        <references count="3">
          <reference field="4294967294" count="1" selected="0">
            <x v="0"/>
          </reference>
          <reference field="11" count="1" selected="0">
            <x v="11"/>
          </reference>
          <reference field="46" count="1" selected="0">
            <x v="1"/>
          </reference>
        </references>
      </pivotArea>
    </chartFormat>
    <chartFormat chart="24" format="67">
      <pivotArea type="data" outline="0" fieldPosition="0">
        <references count="3">
          <reference field="4294967294" count="1" selected="0">
            <x v="0"/>
          </reference>
          <reference field="11" count="1" selected="0">
            <x v="13"/>
          </reference>
          <reference field="46" count="1" selected="0">
            <x v="0"/>
          </reference>
        </references>
      </pivotArea>
    </chartFormat>
    <chartFormat chart="24" format="68">
      <pivotArea type="data" outline="0" fieldPosition="0">
        <references count="3">
          <reference field="4294967294" count="1" selected="0">
            <x v="0"/>
          </reference>
          <reference field="11" count="1" selected="0">
            <x v="13"/>
          </reference>
          <reference field="46" count="1" selected="0">
            <x v="1"/>
          </reference>
        </references>
      </pivotArea>
    </chartFormat>
    <chartFormat chart="24" format="69">
      <pivotArea type="data" outline="0" fieldPosition="0">
        <references count="3">
          <reference field="4294967294" count="1" selected="0">
            <x v="0"/>
          </reference>
          <reference field="11" count="1" selected="0">
            <x v="17"/>
          </reference>
          <reference field="46" count="1" selected="0">
            <x v="0"/>
          </reference>
        </references>
      </pivotArea>
    </chartFormat>
    <chartFormat chart="24" format="70">
      <pivotArea type="data" outline="0" fieldPosition="0">
        <references count="3">
          <reference field="4294967294" count="1" selected="0">
            <x v="0"/>
          </reference>
          <reference field="11" count="1" selected="0">
            <x v="17"/>
          </reference>
          <reference field="46" count="1" selected="0">
            <x v="1"/>
          </reference>
        </references>
      </pivotArea>
    </chartFormat>
    <chartFormat chart="24" format="71">
      <pivotArea type="data" outline="0" fieldPosition="0">
        <references count="3">
          <reference field="4294967294" count="1" selected="0">
            <x v="0"/>
          </reference>
          <reference field="11" count="1" selected="0">
            <x v="1"/>
          </reference>
          <reference field="46" count="1" selected="0">
            <x v="0"/>
          </reference>
        </references>
      </pivotArea>
    </chartFormat>
    <chartFormat chart="24" format="72">
      <pivotArea type="data" outline="0" fieldPosition="0">
        <references count="3">
          <reference field="4294967294" count="1" selected="0">
            <x v="0"/>
          </reference>
          <reference field="11" count="1" selected="0">
            <x v="1"/>
          </reference>
          <reference field="46" count="1" selected="0">
            <x v="1"/>
          </reference>
        </references>
      </pivotArea>
    </chartFormat>
    <chartFormat chart="24" format="73">
      <pivotArea type="data" outline="0" fieldPosition="0">
        <references count="3">
          <reference field="4294967294" count="1" selected="0">
            <x v="0"/>
          </reference>
          <reference field="11" count="1" selected="0">
            <x v="3"/>
          </reference>
          <reference field="46" count="1" selected="0">
            <x v="0"/>
          </reference>
        </references>
      </pivotArea>
    </chartFormat>
    <chartFormat chart="24" format="74">
      <pivotArea type="data" outline="0" fieldPosition="0">
        <references count="3">
          <reference field="4294967294" count="1" selected="0">
            <x v="0"/>
          </reference>
          <reference field="11" count="1" selected="0">
            <x v="3"/>
          </reference>
          <reference field="46" count="1" selected="0">
            <x v="1"/>
          </reference>
        </references>
      </pivotArea>
    </chartFormat>
    <chartFormat chart="18" format="43" series="1">
      <pivotArea type="data" outline="0" fieldPosition="0">
        <references count="2">
          <reference field="4294967294" count="1" selected="0">
            <x v="0"/>
          </reference>
          <reference field="11" count="1" selected="0">
            <x v="0"/>
          </reference>
        </references>
      </pivotArea>
    </chartFormat>
    <chartFormat chart="18" format="44">
      <pivotArea type="data" outline="0" fieldPosition="0">
        <references count="3">
          <reference field="4294967294" count="1" selected="0">
            <x v="0"/>
          </reference>
          <reference field="11" count="1" selected="0">
            <x v="0"/>
          </reference>
          <reference field="46" count="1" selected="0">
            <x v="0"/>
          </reference>
        </references>
      </pivotArea>
    </chartFormat>
    <chartFormat chart="18" format="45">
      <pivotArea type="data" outline="0" fieldPosition="0">
        <references count="3">
          <reference field="4294967294" count="1" selected="0">
            <x v="0"/>
          </reference>
          <reference field="11" count="1" selected="0">
            <x v="0"/>
          </reference>
          <reference field="46" count="1" selected="0">
            <x v="1"/>
          </reference>
        </references>
      </pivotArea>
    </chartFormat>
    <chartFormat chart="18" format="46">
      <pivotArea type="data" outline="0" fieldPosition="0">
        <references count="3">
          <reference field="4294967294" count="1" selected="0">
            <x v="0"/>
          </reference>
          <reference field="11" count="1" selected="0">
            <x v="1"/>
          </reference>
          <reference field="46" count="1" selected="0">
            <x v="0"/>
          </reference>
        </references>
      </pivotArea>
    </chartFormat>
    <chartFormat chart="18" format="47">
      <pivotArea type="data" outline="0" fieldPosition="0">
        <references count="3">
          <reference field="4294967294" count="1" selected="0">
            <x v="0"/>
          </reference>
          <reference field="11" count="1" selected="0">
            <x v="1"/>
          </reference>
          <reference field="46" count="1" selected="0">
            <x v="1"/>
          </reference>
        </references>
      </pivotArea>
    </chartFormat>
    <chartFormat chart="18" format="48">
      <pivotArea type="data" outline="0" fieldPosition="0">
        <references count="3">
          <reference field="4294967294" count="1" selected="0">
            <x v="0"/>
          </reference>
          <reference field="11" count="1" selected="0">
            <x v="2"/>
          </reference>
          <reference field="46" count="1" selected="0">
            <x v="0"/>
          </reference>
        </references>
      </pivotArea>
    </chartFormat>
    <chartFormat chart="18" format="49">
      <pivotArea type="data" outline="0" fieldPosition="0">
        <references count="3">
          <reference field="4294967294" count="1" selected="0">
            <x v="0"/>
          </reference>
          <reference field="11" count="1" selected="0">
            <x v="2"/>
          </reference>
          <reference field="46" count="1" selected="0">
            <x v="1"/>
          </reference>
        </references>
      </pivotArea>
    </chartFormat>
    <chartFormat chart="18" format="50">
      <pivotArea type="data" outline="0" fieldPosition="0">
        <references count="3">
          <reference field="4294967294" count="1" selected="0">
            <x v="0"/>
          </reference>
          <reference field="11" count="1" selected="0">
            <x v="3"/>
          </reference>
          <reference field="46" count="1" selected="0">
            <x v="0"/>
          </reference>
        </references>
      </pivotArea>
    </chartFormat>
    <chartFormat chart="18" format="51">
      <pivotArea type="data" outline="0" fieldPosition="0">
        <references count="3">
          <reference field="4294967294" count="1" selected="0">
            <x v="0"/>
          </reference>
          <reference field="11" count="1" selected="0">
            <x v="3"/>
          </reference>
          <reference field="46" count="1" selected="0">
            <x v="1"/>
          </reference>
        </references>
      </pivotArea>
    </chartFormat>
    <chartFormat chart="18" format="52">
      <pivotArea type="data" outline="0" fieldPosition="0">
        <references count="3">
          <reference field="4294967294" count="1" selected="0">
            <x v="0"/>
          </reference>
          <reference field="11" count="1" selected="0">
            <x v="15"/>
          </reference>
          <reference field="46" count="1" selected="0">
            <x v="0"/>
          </reference>
        </references>
      </pivotArea>
    </chartFormat>
    <chartFormat chart="18" format="53">
      <pivotArea type="data" outline="0" fieldPosition="0">
        <references count="3">
          <reference field="4294967294" count="1" selected="0">
            <x v="0"/>
          </reference>
          <reference field="11" count="1" selected="0">
            <x v="15"/>
          </reference>
          <reference field="46" count="1" selected="0">
            <x v="1"/>
          </reference>
        </references>
      </pivotArea>
    </chartFormat>
    <chartFormat chart="18" format="54">
      <pivotArea type="data" outline="0" fieldPosition="0">
        <references count="3">
          <reference field="4294967294" count="1" selected="0">
            <x v="0"/>
          </reference>
          <reference field="11" count="1" selected="0">
            <x v="4"/>
          </reference>
          <reference field="46" count="1" selected="0">
            <x v="0"/>
          </reference>
        </references>
      </pivotArea>
    </chartFormat>
    <chartFormat chart="18" format="55">
      <pivotArea type="data" outline="0" fieldPosition="0">
        <references count="3">
          <reference field="4294967294" count="1" selected="0">
            <x v="0"/>
          </reference>
          <reference field="11" count="1" selected="0">
            <x v="4"/>
          </reference>
          <reference field="46" count="1" selected="0">
            <x v="1"/>
          </reference>
        </references>
      </pivotArea>
    </chartFormat>
    <chartFormat chart="18" format="56">
      <pivotArea type="data" outline="0" fieldPosition="0">
        <references count="3">
          <reference field="4294967294" count="1" selected="0">
            <x v="0"/>
          </reference>
          <reference field="11" count="1" selected="0">
            <x v="7"/>
          </reference>
          <reference field="46" count="1" selected="0">
            <x v="0"/>
          </reference>
        </references>
      </pivotArea>
    </chartFormat>
    <chartFormat chart="18" format="57">
      <pivotArea type="data" outline="0" fieldPosition="0">
        <references count="3">
          <reference field="4294967294" count="1" selected="0">
            <x v="0"/>
          </reference>
          <reference field="11" count="1" selected="0">
            <x v="7"/>
          </reference>
          <reference field="46" count="1" selected="0">
            <x v="1"/>
          </reference>
        </references>
      </pivotArea>
    </chartFormat>
    <chartFormat chart="18" format="58">
      <pivotArea type="data" outline="0" fieldPosition="0">
        <references count="3">
          <reference field="4294967294" count="1" selected="0">
            <x v="0"/>
          </reference>
          <reference field="11" count="1" selected="0">
            <x v="8"/>
          </reference>
          <reference field="46" count="1" selected="0">
            <x v="0"/>
          </reference>
        </references>
      </pivotArea>
    </chartFormat>
    <chartFormat chart="18" format="59">
      <pivotArea type="data" outline="0" fieldPosition="0">
        <references count="3">
          <reference field="4294967294" count="1" selected="0">
            <x v="0"/>
          </reference>
          <reference field="11" count="1" selected="0">
            <x v="8"/>
          </reference>
          <reference field="46" count="1" selected="0">
            <x v="1"/>
          </reference>
        </references>
      </pivotArea>
    </chartFormat>
    <chartFormat chart="18" format="60">
      <pivotArea type="data" outline="0" fieldPosition="0">
        <references count="3">
          <reference field="4294967294" count="1" selected="0">
            <x v="0"/>
          </reference>
          <reference field="11" count="1" selected="0">
            <x v="9"/>
          </reference>
          <reference field="46" count="1" selected="0">
            <x v="0"/>
          </reference>
        </references>
      </pivotArea>
    </chartFormat>
    <chartFormat chart="18" format="61">
      <pivotArea type="data" outline="0" fieldPosition="0">
        <references count="3">
          <reference field="4294967294" count="1" selected="0">
            <x v="0"/>
          </reference>
          <reference field="11" count="1" selected="0">
            <x v="9"/>
          </reference>
          <reference field="46" count="1" selected="0">
            <x v="1"/>
          </reference>
        </references>
      </pivotArea>
    </chartFormat>
    <chartFormat chart="18" format="62">
      <pivotArea type="data" outline="0" fieldPosition="0">
        <references count="3">
          <reference field="4294967294" count="1" selected="0">
            <x v="0"/>
          </reference>
          <reference field="11" count="1" selected="0">
            <x v="10"/>
          </reference>
          <reference field="46" count="1" selected="0">
            <x v="0"/>
          </reference>
        </references>
      </pivotArea>
    </chartFormat>
    <chartFormat chart="18" format="63">
      <pivotArea type="data" outline="0" fieldPosition="0">
        <references count="3">
          <reference field="4294967294" count="1" selected="0">
            <x v="0"/>
          </reference>
          <reference field="11" count="1" selected="0">
            <x v="10"/>
          </reference>
          <reference field="46" count="1" selected="0">
            <x v="1"/>
          </reference>
        </references>
      </pivotArea>
    </chartFormat>
    <chartFormat chart="18" format="64">
      <pivotArea type="data" outline="0" fieldPosition="0">
        <references count="3">
          <reference field="4294967294" count="1" selected="0">
            <x v="0"/>
          </reference>
          <reference field="11" count="1" selected="0">
            <x v="14"/>
          </reference>
          <reference field="46" count="1" selected="0">
            <x v="0"/>
          </reference>
        </references>
      </pivotArea>
    </chartFormat>
    <chartFormat chart="18" format="65">
      <pivotArea type="data" outline="0" fieldPosition="0">
        <references count="3">
          <reference field="4294967294" count="1" selected="0">
            <x v="0"/>
          </reference>
          <reference field="11" count="1" selected="0">
            <x v="14"/>
          </reference>
          <reference field="46" count="1" selected="0">
            <x v="1"/>
          </reference>
        </references>
      </pivotArea>
    </chartFormat>
    <chartFormat chart="18" format="66">
      <pivotArea type="data" outline="0" fieldPosition="0">
        <references count="3">
          <reference field="4294967294" count="1" selected="0">
            <x v="0"/>
          </reference>
          <reference field="11" count="1" selected="0">
            <x v="16"/>
          </reference>
          <reference field="46" count="1" selected="0">
            <x v="0"/>
          </reference>
        </references>
      </pivotArea>
    </chartFormat>
    <chartFormat chart="18" format="67">
      <pivotArea type="data" outline="0" fieldPosition="0">
        <references count="3">
          <reference field="4294967294" count="1" selected="0">
            <x v="0"/>
          </reference>
          <reference field="11" count="1" selected="0">
            <x v="16"/>
          </reference>
          <reference field="46" count="1" selected="0">
            <x v="1"/>
          </reference>
        </references>
      </pivotArea>
    </chartFormat>
    <chartFormat chart="18" format="68">
      <pivotArea type="data" outline="0" fieldPosition="0">
        <references count="3">
          <reference field="4294967294" count="1" selected="0">
            <x v="0"/>
          </reference>
          <reference field="11" count="1" selected="0">
            <x v="18"/>
          </reference>
          <reference field="46" count="1" selected="0">
            <x v="0"/>
          </reference>
        </references>
      </pivotArea>
    </chartFormat>
    <chartFormat chart="18" format="69">
      <pivotArea type="data" outline="0" fieldPosition="0">
        <references count="3">
          <reference field="4294967294" count="1" selected="0">
            <x v="0"/>
          </reference>
          <reference field="11" count="1" selected="0">
            <x v="18"/>
          </reference>
          <reference field="46" count="1" selected="0">
            <x v="1"/>
          </reference>
        </references>
      </pivotArea>
    </chartFormat>
    <chartFormat chart="24" format="75">
      <pivotArea type="data" outline="0" fieldPosition="0">
        <references count="3">
          <reference field="4294967294" count="1" selected="0">
            <x v="0"/>
          </reference>
          <reference field="11" count="1" selected="0">
            <x v="4"/>
          </reference>
          <reference field="46" count="1" selected="0">
            <x v="0"/>
          </reference>
        </references>
      </pivotArea>
    </chartFormat>
    <chartFormat chart="24" format="76">
      <pivotArea type="data" outline="0" fieldPosition="0">
        <references count="3">
          <reference field="4294967294" count="1" selected="0">
            <x v="0"/>
          </reference>
          <reference field="11" count="1" selected="0">
            <x v="4"/>
          </reference>
          <reference field="46" count="1" selected="0">
            <x v="1"/>
          </reference>
        </references>
      </pivotArea>
    </chartFormat>
    <chartFormat chart="24" format="77">
      <pivotArea type="data" outline="0" fieldPosition="0">
        <references count="3">
          <reference field="4294967294" count="1" selected="0">
            <x v="0"/>
          </reference>
          <reference field="11" count="1" selected="0">
            <x v="7"/>
          </reference>
          <reference field="46" count="1" selected="0">
            <x v="0"/>
          </reference>
        </references>
      </pivotArea>
    </chartFormat>
    <chartFormat chart="24" format="78">
      <pivotArea type="data" outline="0" fieldPosition="0">
        <references count="3">
          <reference field="4294967294" count="1" selected="0">
            <x v="0"/>
          </reference>
          <reference field="11" count="1" selected="0">
            <x v="7"/>
          </reference>
          <reference field="46" count="1" selected="0">
            <x v="1"/>
          </reference>
        </references>
      </pivotArea>
    </chartFormat>
    <chartFormat chart="24" format="79">
      <pivotArea type="data" outline="0" fieldPosition="0">
        <references count="3">
          <reference field="4294967294" count="1" selected="0">
            <x v="0"/>
          </reference>
          <reference field="11" count="1" selected="0">
            <x v="8"/>
          </reference>
          <reference field="46" count="1" selected="0">
            <x v="0"/>
          </reference>
        </references>
      </pivotArea>
    </chartFormat>
    <chartFormat chart="24" format="80">
      <pivotArea type="data" outline="0" fieldPosition="0">
        <references count="3">
          <reference field="4294967294" count="1" selected="0">
            <x v="0"/>
          </reference>
          <reference field="11" count="1" selected="0">
            <x v="8"/>
          </reference>
          <reference field="46" count="1" selected="0">
            <x v="1"/>
          </reference>
        </references>
      </pivotArea>
    </chartFormat>
    <chartFormat chart="24" format="81">
      <pivotArea type="data" outline="0" fieldPosition="0">
        <references count="3">
          <reference field="4294967294" count="1" selected="0">
            <x v="0"/>
          </reference>
          <reference field="11" count="1" selected="0">
            <x v="10"/>
          </reference>
          <reference field="46" count="1" selected="0">
            <x v="0"/>
          </reference>
        </references>
      </pivotArea>
    </chartFormat>
    <chartFormat chart="24" format="82">
      <pivotArea type="data" outline="0" fieldPosition="0">
        <references count="3">
          <reference field="4294967294" count="1" selected="0">
            <x v="0"/>
          </reference>
          <reference field="11" count="1" selected="0">
            <x v="10"/>
          </reference>
          <reference field="46" count="1" selected="0">
            <x v="1"/>
          </reference>
        </references>
      </pivotArea>
    </chartFormat>
    <chartFormat chart="24" format="83" series="1">
      <pivotArea type="data" outline="0" fieldPosition="0">
        <references count="2">
          <reference field="4294967294" count="1" selected="0">
            <x v="0"/>
          </reference>
          <reference field="11" count="1" selected="0">
            <x v="19"/>
          </reference>
        </references>
      </pivotArea>
    </chartFormat>
    <chartFormat chart="18" format="70" series="1">
      <pivotArea type="data" outline="0" fieldPosition="0">
        <references count="2">
          <reference field="4294967294" count="1" selected="0">
            <x v="0"/>
          </reference>
          <reference field="11" count="1" selected="0">
            <x v="19"/>
          </reference>
        </references>
      </pivotArea>
    </chartFormat>
    <chartFormat chart="18" format="71">
      <pivotArea type="data" outline="0" fieldPosition="0">
        <references count="3">
          <reference field="4294967294" count="1" selected="0">
            <x v="0"/>
          </reference>
          <reference field="11" count="1" selected="0">
            <x v="19"/>
          </reference>
          <reference field="46" count="1" selected="0">
            <x v="0"/>
          </reference>
        </references>
      </pivotArea>
    </chartFormat>
    <chartFormat chart="18" format="72">
      <pivotArea type="data" outline="0" fieldPosition="0">
        <references count="3">
          <reference field="4294967294" count="1" selected="0">
            <x v="0"/>
          </reference>
          <reference field="11" count="1" selected="0">
            <x v="19"/>
          </reference>
          <reference field="46" count="1" selected="0">
            <x v="1"/>
          </reference>
        </references>
      </pivotArea>
    </chartFormat>
    <chartFormat chart="24" format="84">
      <pivotArea type="data" outline="0" fieldPosition="0">
        <references count="3">
          <reference field="4294967294" count="1" selected="0">
            <x v="0"/>
          </reference>
          <reference field="11" count="1" selected="0">
            <x v="19"/>
          </reference>
          <reference field="46" count="1" selected="0">
            <x v="0"/>
          </reference>
        </references>
      </pivotArea>
    </chartFormat>
    <chartFormat chart="24" format="85">
      <pivotArea type="data" outline="0" fieldPosition="0">
        <references count="3">
          <reference field="4294967294" count="1" selected="0">
            <x v="0"/>
          </reference>
          <reference field="11" count="1" selected="0">
            <x v="19"/>
          </reference>
          <reference field="46" count="1" selected="0">
            <x v="1"/>
          </reference>
        </references>
      </pivotArea>
    </chartFormat>
    <chartFormat chart="24" format="86" series="1">
      <pivotArea type="data" outline="0" fieldPosition="0">
        <references count="2">
          <reference field="4294967294" count="1" selected="0">
            <x v="0"/>
          </reference>
          <reference field="11" count="1" selected="0">
            <x v="20"/>
          </reference>
        </references>
      </pivotArea>
    </chartFormat>
    <chartFormat chart="18" format="73" series="1">
      <pivotArea type="data" outline="0" fieldPosition="0">
        <references count="2">
          <reference field="4294967294" count="1" selected="0">
            <x v="0"/>
          </reference>
          <reference field="11" count="1" selected="0">
            <x v="20"/>
          </reference>
        </references>
      </pivotArea>
    </chartFormat>
    <chartFormat chart="24" format="87">
      <pivotArea type="data" outline="0" fieldPosition="0">
        <references count="3">
          <reference field="4294967294" count="1" selected="0">
            <x v="0"/>
          </reference>
          <reference field="11" count="1" selected="0">
            <x v="20"/>
          </reference>
          <reference field="46" count="1" selected="0">
            <x v="0"/>
          </reference>
        </references>
      </pivotArea>
    </chartFormat>
    <chartFormat chart="24" format="88">
      <pivotArea type="data" outline="0" fieldPosition="0">
        <references count="3">
          <reference field="4294967294" count="1" selected="0">
            <x v="0"/>
          </reference>
          <reference field="11" count="1" selected="0">
            <x v="20"/>
          </reference>
          <reference field="46" count="1" selected="0">
            <x v="1"/>
          </reference>
        </references>
      </pivotArea>
    </chartFormat>
    <chartFormat chart="18" format="74">
      <pivotArea type="data" outline="0" fieldPosition="0">
        <references count="3">
          <reference field="4294967294" count="1" selected="0">
            <x v="0"/>
          </reference>
          <reference field="11" count="1" selected="0">
            <x v="20"/>
          </reference>
          <reference field="46" count="1" selected="0">
            <x v="0"/>
          </reference>
        </references>
      </pivotArea>
    </chartFormat>
    <chartFormat chart="18" format="75">
      <pivotArea type="data" outline="0" fieldPosition="0">
        <references count="3">
          <reference field="4294967294" count="1" selected="0">
            <x v="0"/>
          </reference>
          <reference field="11" count="1" selected="0">
            <x v="20"/>
          </reference>
          <reference field="46" count="1" selected="0">
            <x v="1"/>
          </reference>
        </references>
      </pivotArea>
    </chartFormat>
    <chartFormat chart="24" format="89">
      <pivotArea type="data" outline="0" fieldPosition="0">
        <references count="1">
          <reference field="4294967294" count="1" selected="0">
            <x v="0"/>
          </reference>
        </references>
      </pivotArea>
    </chartFormat>
    <chartFormat chart="18" format="76">
      <pivotArea type="data" outline="0" fieldPosition="0">
        <references count="1">
          <reference field="4294967294" count="1" selected="0">
            <x v="0"/>
          </reference>
        </references>
      </pivotArea>
    </chartFormat>
    <chartFormat chart="18" format="77" series="1">
      <pivotArea type="data" outline="0" fieldPosition="0">
        <references count="2">
          <reference field="4294967294" count="1" selected="0">
            <x v="0"/>
          </reference>
          <reference field="11" count="1" selected="0">
            <x v="22"/>
          </reference>
        </references>
      </pivotArea>
    </chartFormat>
    <chartFormat chart="18" format="78">
      <pivotArea type="data" outline="0" fieldPosition="0">
        <references count="3">
          <reference field="4294967294" count="1" selected="0">
            <x v="0"/>
          </reference>
          <reference field="11" count="1" selected="0">
            <x v="22"/>
          </reference>
          <reference field="46" count="1" selected="0">
            <x v="0"/>
          </reference>
        </references>
      </pivotArea>
    </chartFormat>
    <chartFormat chart="18" format="79">
      <pivotArea type="data" outline="0" fieldPosition="0">
        <references count="3">
          <reference field="4294967294" count="1" selected="0">
            <x v="0"/>
          </reference>
          <reference field="11" count="1" selected="0">
            <x v="22"/>
          </reference>
          <reference field="46" count="1" selected="0">
            <x v="1"/>
          </reference>
        </references>
      </pivotArea>
    </chartFormat>
  </chartFormats>
  <pivotTableStyleInfo name="PivotStyleLight16" showRowHeaders="1" showColHeaders="1" showRowStripes="0" showColStripes="0" showLastColumn="1"/>
  <filters count="1">
    <filter fld="18" type="dateBetween" evalOrder="-1" id="1890"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384425B-766D-48D2-B23C-2AC0EA15BB53}" name="LEFTIES: % CUMPLIMIENTO NORIA"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Q31:T34" firstHeaderRow="1" firstDataRow="2" firstDataCol="1" rowPageCount="3" colPageCount="1"/>
  <pivotFields count="58">
    <pivotField showAll="0"/>
    <pivotField showAll="0"/>
    <pivotField showAll="0"/>
    <pivotField showAll="0"/>
    <pivotField numFmtId="164" showAll="0"/>
    <pivotField numFmtId="164" showAll="0"/>
    <pivotField showAll="0"/>
    <pivotField showAll="0"/>
    <pivotField showAll="0"/>
    <pivotField showAll="0"/>
    <pivotField axis="axisPage" showAll="0">
      <items count="7">
        <item x="1"/>
        <item m="1" x="2"/>
        <item m="1" x="3"/>
        <item m="1" x="5"/>
        <item m="1" x="4"/>
        <item x="0"/>
        <item t="default"/>
      </items>
    </pivotField>
    <pivotField axis="axisPage" showAll="0">
      <items count="33">
        <item x="12"/>
        <item x="4"/>
        <item m="1" x="24"/>
        <item x="10"/>
        <item x="2"/>
        <item m="1" x="27"/>
        <item m="1" x="21"/>
        <item m="1" x="31"/>
        <item x="1"/>
        <item x="3"/>
        <item x="9"/>
        <item m="1" x="22"/>
        <item m="1" x="17"/>
        <item m="1" x="20"/>
        <item x="14"/>
        <item x="5"/>
        <item m="1" x="26"/>
        <item m="1" x="18"/>
        <item m="1" x="16"/>
        <item m="1" x="30"/>
        <item m="1" x="19"/>
        <item m="1" x="29"/>
        <item m="1" x="23"/>
        <item x="8"/>
        <item m="1" x="28"/>
        <item m="1" x="25"/>
        <item m="1" x="15"/>
        <item x="7"/>
        <item x="0"/>
        <item x="6"/>
        <item x="11"/>
        <item x="13"/>
        <item t="default"/>
      </items>
    </pivotField>
    <pivotField numFmtId="164" showAll="0"/>
    <pivotField numFmtId="164" showAll="0"/>
    <pivotField showAll="0"/>
    <pivotField showAll="0"/>
    <pivotField showAll="0"/>
    <pivotField showAll="0"/>
    <pivotField numFmtId="164"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numFmtId="164" showAll="0"/>
    <pivotField showAll="0"/>
    <pivotField showAll="0"/>
    <pivotField showAll="0"/>
    <pivotField axis="axisRow" showAll="0">
      <items count="13">
        <item x="0"/>
        <item x="1"/>
        <item x="2"/>
        <item m="1" x="4"/>
        <item m="1" x="5"/>
        <item m="1" x="6"/>
        <item m="1" x="7"/>
        <item m="1" x="8"/>
        <item m="1" x="9"/>
        <item m="1" x="10"/>
        <item m="1" x="11"/>
        <item m="1" x="3"/>
        <item t="default"/>
      </items>
    </pivotField>
    <pivotField axis="axisPage" showAll="0">
      <items count="5">
        <item x="1"/>
        <item x="2"/>
        <item x="3"/>
        <item x="0"/>
        <item t="default"/>
      </items>
    </pivotField>
    <pivotField showAll="0"/>
    <pivotField numFmtId="164" showAll="0"/>
    <pivotField showAll="0"/>
    <pivotField numFmtId="2" showAll="0"/>
    <pivotField showAll="0"/>
    <pivotField numFmtId="169" showAll="0"/>
    <pivotField numFmtId="2" showAll="0"/>
    <pivotField numFmtId="165" showAll="0"/>
    <pivotField numFmtId="2" showAll="0"/>
    <pivotField showAll="0"/>
    <pivotField showAll="0"/>
    <pivotField showAll="0"/>
    <pivotField numFmtId="165" showAll="0"/>
    <pivotField numFmtId="2" showAll="0"/>
    <pivotField numFmtId="165" showAll="0"/>
    <pivotField showAll="0"/>
    <pivotField showAll="0"/>
    <pivotField numFmtId="165" showAll="0"/>
    <pivotField numFmtId="2" showAll="0"/>
    <pivotField numFmtId="166" showAll="0"/>
    <pivotField numFmtId="2" showAll="0"/>
    <pivotField showAll="0"/>
    <pivotField showAll="0"/>
    <pivotField numFmtId="165" showAll="0"/>
    <pivotField numFmtId="2" showAll="0"/>
    <pivotField numFmtId="165" showAll="0"/>
    <pivotField numFmtId="2" showAll="0"/>
    <pivotField showAll="0"/>
    <pivotField numFmtId="2" showAll="0"/>
    <pivotField numFmtId="169" showAll="0"/>
    <pivotField axis="axisCol" dataField="1" showAll="0">
      <items count="5">
        <item x="2"/>
        <item x="1"/>
        <item x="0"/>
        <item x="3"/>
        <item t="default"/>
      </items>
    </pivotField>
    <pivotField numFmtId="168" showAll="0"/>
    <pivotField numFmtId="168" showAll="0"/>
  </pivotFields>
  <rowFields count="1">
    <field x="23"/>
  </rowFields>
  <rowItems count="2">
    <i>
      <x v="1"/>
    </i>
    <i t="grand">
      <x/>
    </i>
  </rowItems>
  <colFields count="1">
    <field x="55"/>
  </colFields>
  <colItems count="3">
    <i>
      <x/>
    </i>
    <i>
      <x v="1"/>
    </i>
    <i t="grand">
      <x/>
    </i>
  </colItems>
  <pageFields count="3">
    <pageField fld="24" item="0" hier="-1"/>
    <pageField fld="11" item="8" hier="-1"/>
    <pageField fld="10" item="5" hier="-1"/>
  </pageFields>
  <dataFields count="1">
    <dataField name="Count of NORIA" fld="55" subtotal="count" showDataAs="percentOfRow" baseField="23" baseItem="1" numFmtId="10"/>
  </dataFields>
  <formats count="13">
    <format dxfId="40">
      <pivotArea outline="0" collapsedLevelsAreSubtotals="1" fieldPosition="0">
        <references count="1">
          <reference field="55" count="1" selected="0">
            <x v="0"/>
          </reference>
        </references>
      </pivotArea>
    </format>
    <format dxfId="39">
      <pivotArea outline="0" collapsedLevelsAreSubtotals="1" fieldPosition="0">
        <references count="1">
          <reference field="55" count="1" selected="0">
            <x v="1"/>
          </reference>
        </references>
      </pivotArea>
    </format>
    <format dxfId="38">
      <pivotArea grandCol="1" outline="0" collapsedLevelsAreSubtotals="1" fieldPosition="0"/>
    </format>
    <format dxfId="37">
      <pivotArea type="all" dataOnly="0" outline="0" fieldPosition="0"/>
    </format>
    <format dxfId="36">
      <pivotArea outline="0" collapsedLevelsAreSubtotals="1" fieldPosition="0"/>
    </format>
    <format dxfId="35">
      <pivotArea type="origin" dataOnly="0" labelOnly="1" outline="0" fieldPosition="0"/>
    </format>
    <format dxfId="34">
      <pivotArea field="55" type="button" dataOnly="0" labelOnly="1" outline="0" axis="axisCol" fieldPosition="0"/>
    </format>
    <format dxfId="33">
      <pivotArea type="topRight" dataOnly="0" labelOnly="1" outline="0" fieldPosition="0"/>
    </format>
    <format dxfId="32">
      <pivotArea field="23" type="button" dataOnly="0" labelOnly="1" outline="0" axis="axisRow" fieldPosition="0"/>
    </format>
    <format dxfId="31">
      <pivotArea dataOnly="0" labelOnly="1" fieldPosition="0">
        <references count="1">
          <reference field="23" count="0"/>
        </references>
      </pivotArea>
    </format>
    <format dxfId="30">
      <pivotArea dataOnly="0" labelOnly="1" grandRow="1" outline="0" fieldPosition="0"/>
    </format>
    <format dxfId="29">
      <pivotArea dataOnly="0" labelOnly="1" fieldPosition="0">
        <references count="1">
          <reference field="55" count="0"/>
        </references>
      </pivotArea>
    </format>
    <format dxfId="28">
      <pivotArea dataOnly="0" labelOnly="1" grandCol="1" outline="0" fieldPosition="0"/>
    </format>
  </formats>
  <pivotTableStyleInfo name="PivotStyleLight16" showRowHeaders="1" showColHeaders="1" showRowStripes="0" showColStripes="0" showLastColumn="1"/>
  <filters count="1">
    <filter fld="18" type="dateBetween" evalOrder="-1" id="371"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7F2A6C7-4940-4EA2-AA7D-3A5D0509AED7}" name="TEMPE: % TRANSPORT MODE"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0">
  <location ref="J138:K140" firstHeaderRow="1" firstDataRow="1" firstDataCol="1" rowPageCount="1" colPageCount="1"/>
  <pivotFields count="58">
    <pivotField showAll="0"/>
    <pivotField showAll="0"/>
    <pivotField showAll="0"/>
    <pivotField showAll="0"/>
    <pivotField showAll="0"/>
    <pivotField numFmtId="164" showAll="0"/>
    <pivotField showAll="0"/>
    <pivotField showAll="0"/>
    <pivotField dataField="1" showAll="0"/>
    <pivotField showAll="0"/>
    <pivotField axis="axisRow" showAll="0">
      <items count="7">
        <item x="1"/>
        <item m="1" x="2"/>
        <item m="1" x="3"/>
        <item m="1" x="5"/>
        <item m="1" x="4"/>
        <item x="0"/>
        <item t="default"/>
      </items>
    </pivotField>
    <pivotField showAll="0"/>
    <pivotField numFmtId="164" showAll="0"/>
    <pivotField numFmtId="164" showAll="0"/>
    <pivotField showAll="0"/>
    <pivotField showAll="0"/>
    <pivotField showAll="0"/>
    <pivotField showAll="0"/>
    <pivotField numFmtId="164"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numFmtId="164" showAll="0"/>
    <pivotField showAll="0"/>
    <pivotField showAll="0"/>
    <pivotField showAll="0"/>
    <pivotField showAll="0"/>
    <pivotField axis="axisPage" showAll="0">
      <items count="5">
        <item x="1"/>
        <item x="2"/>
        <item x="3"/>
        <item x="0"/>
        <item t="default"/>
      </items>
    </pivotField>
    <pivotField showAll="0"/>
    <pivotField numFmtId="164" showAll="0"/>
    <pivotField showAll="0"/>
    <pivotField showAll="0"/>
    <pivotField showAll="0"/>
    <pivotField numFmtId="169" showAll="0"/>
    <pivotField numFmtId="2" showAll="0"/>
    <pivotField numFmtId="165" showAll="0"/>
    <pivotField numFmtId="2" showAll="0"/>
    <pivotField showAll="0"/>
    <pivotField showAll="0"/>
    <pivotField showAll="0"/>
    <pivotField numFmtId="165" showAll="0"/>
    <pivotField numFmtId="2" showAll="0"/>
    <pivotField numFmtId="165" showAll="0"/>
    <pivotField showAll="0"/>
    <pivotField showAll="0"/>
    <pivotField numFmtId="165" showAll="0"/>
    <pivotField numFmtId="2" showAll="0"/>
    <pivotField numFmtId="166" showAll="0"/>
    <pivotField numFmtId="2" showAll="0"/>
    <pivotField showAll="0"/>
    <pivotField showAll="0"/>
    <pivotField numFmtId="165" showAll="0"/>
    <pivotField numFmtId="2" showAll="0"/>
    <pivotField numFmtId="165" showAll="0"/>
    <pivotField showAll="0"/>
    <pivotField showAll="0"/>
    <pivotField numFmtId="2" showAll="0"/>
    <pivotField numFmtId="169" showAll="0"/>
    <pivotField showAll="0"/>
    <pivotField numFmtId="168" showAll="0"/>
    <pivotField numFmtId="168" showAll="0"/>
  </pivotFields>
  <rowFields count="1">
    <field x="10"/>
  </rowFields>
  <rowItems count="2">
    <i>
      <x/>
    </i>
    <i t="grand">
      <x/>
    </i>
  </rowItems>
  <colItems count="1">
    <i/>
  </colItems>
  <pageFields count="1">
    <pageField fld="24" item="2" hier="-1"/>
  </pageFields>
  <dataFields count="1">
    <dataField name="Count of CONTAINER" fld="8" subtotal="count" showDataAs="percentOfTotal" baseField="10" baseItem="0" numFmtId="10"/>
  </dataFields>
  <formats count="4">
    <format dxfId="44">
      <pivotArea type="all" dataOnly="0" outline="0" fieldPosition="0"/>
    </format>
    <format dxfId="43">
      <pivotArea outline="0" collapsedLevelsAreSubtotals="1" fieldPosition="0"/>
    </format>
    <format dxfId="42">
      <pivotArea dataOnly="0" labelOnly="1" grandRow="1" outline="0" fieldPosition="0"/>
    </format>
    <format dxfId="41">
      <pivotArea dataOnly="0" labelOnly="1" outline="0" axis="axisValues" fieldPosition="0"/>
    </format>
  </formats>
  <chartFormats count="2">
    <chartFormat chart="9" format="3" series="1">
      <pivotArea type="data" outline="0" fieldPosition="0">
        <references count="1">
          <reference field="4294967294" count="1" selected="0">
            <x v="0"/>
          </reference>
        </references>
      </pivotArea>
    </chartFormat>
    <chartFormat chart="9" format="5">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8" type="dateBetween" evalOrder="-1" id="507"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D51B908-B79B-4B2D-98F6-2DDB04A3F9E4}" name="MARRUECOS: ATA VS ETA DEVIATION PER TRANSPORT MODE"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7">
  <location ref="J186:M189" firstHeaderRow="1" firstDataRow="2" firstDataCol="1" rowPageCount="1" colPageCount="1"/>
  <pivotFields count="58">
    <pivotField showAll="0"/>
    <pivotField showAll="0"/>
    <pivotField showAll="0"/>
    <pivotField showAll="0">
      <items count="4">
        <item x="1"/>
        <item m="1" x="2"/>
        <item x="0"/>
        <item t="default"/>
      </items>
    </pivotField>
    <pivotField showAll="0"/>
    <pivotField numFmtId="164" showAll="0"/>
    <pivotField showAll="0"/>
    <pivotField showAll="0"/>
    <pivotField dataField="1" showAll="0"/>
    <pivotField showAll="0"/>
    <pivotField axis="axisRow" showAll="0">
      <items count="7">
        <item m="1" x="3"/>
        <item m="1" x="5"/>
        <item m="1" x="4"/>
        <item x="0"/>
        <item x="1"/>
        <item m="1" x="2"/>
        <item t="default"/>
      </items>
    </pivotField>
    <pivotField showAll="0">
      <items count="33">
        <item x="11"/>
        <item x="12"/>
        <item x="4"/>
        <item m="1" x="24"/>
        <item x="10"/>
        <item x="2"/>
        <item m="1" x="27"/>
        <item m="1" x="21"/>
        <item m="1" x="31"/>
        <item x="1"/>
        <item x="3"/>
        <item x="9"/>
        <item m="1" x="22"/>
        <item m="1" x="17"/>
        <item m="1" x="20"/>
        <item x="14"/>
        <item x="13"/>
        <item x="5"/>
        <item m="1" x="26"/>
        <item m="1" x="18"/>
        <item m="1" x="16"/>
        <item m="1" x="30"/>
        <item m="1" x="19"/>
        <item m="1" x="29"/>
        <item m="1" x="23"/>
        <item x="8"/>
        <item m="1" x="28"/>
        <item m="1" x="25"/>
        <item m="1" x="15"/>
        <item x="7"/>
        <item x="0"/>
        <item x="6"/>
        <item t="default"/>
      </items>
    </pivotField>
    <pivotField numFmtId="164" showAll="0"/>
    <pivotField numFmtId="164" showAll="0"/>
    <pivotField showAll="0"/>
    <pivotField showAll="0"/>
    <pivotField showAll="0"/>
    <pivotField showAll="0"/>
    <pivotField numFmtId="164"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numFmtId="164" showAll="0"/>
    <pivotField showAll="0"/>
    <pivotField showAll="0"/>
    <pivotField showAll="0"/>
    <pivotField showAll="0"/>
    <pivotField axis="axisPage" showAll="0">
      <items count="5">
        <item x="1"/>
        <item x="2"/>
        <item x="3"/>
        <item x="0"/>
        <item t="default"/>
      </items>
    </pivotField>
    <pivotField showAll="0">
      <items count="4">
        <item x="0"/>
        <item x="2"/>
        <item x="1"/>
        <item t="default"/>
      </items>
    </pivotField>
    <pivotField numFmtId="164" showAll="0"/>
    <pivotField showAll="0"/>
    <pivotField showAll="0"/>
    <pivotField axis="axisCol" showAll="0">
      <items count="3">
        <item x="0"/>
        <item x="1"/>
        <item t="default"/>
      </items>
    </pivotField>
    <pivotField numFmtId="169" showAll="0"/>
    <pivotField numFmtId="2" showAll="0"/>
    <pivotField numFmtId="165" showAll="0"/>
    <pivotField numFmtId="2" showAll="0"/>
    <pivotField showAll="0"/>
    <pivotField showAll="0"/>
    <pivotField showAll="0"/>
    <pivotField numFmtId="165" showAll="0"/>
    <pivotField numFmtId="2" showAll="0"/>
    <pivotField numFmtId="165" showAll="0"/>
    <pivotField showAll="0"/>
    <pivotField showAll="0"/>
    <pivotField numFmtId="165" showAll="0"/>
    <pivotField numFmtId="2" showAll="0"/>
    <pivotField numFmtId="166" showAll="0"/>
    <pivotField numFmtId="2" showAll="0"/>
    <pivotField showAll="0"/>
    <pivotField showAll="0"/>
    <pivotField numFmtId="165" showAll="0"/>
    <pivotField numFmtId="2" showAll="0"/>
    <pivotField numFmtId="165" showAll="0"/>
    <pivotField showAll="0"/>
    <pivotField showAll="0"/>
    <pivotField numFmtId="2" showAll="0"/>
    <pivotField numFmtId="169" showAll="0"/>
    <pivotField showAll="0"/>
    <pivotField numFmtId="168" showAll="0"/>
    <pivotField numFmtId="168" showAll="0"/>
  </pivotFields>
  <rowFields count="1">
    <field x="10"/>
  </rowFields>
  <rowItems count="2">
    <i>
      <x v="4"/>
    </i>
    <i t="grand">
      <x/>
    </i>
  </rowItems>
  <colFields count="1">
    <field x="29"/>
  </colFields>
  <colItems count="3">
    <i>
      <x/>
    </i>
    <i>
      <x v="1"/>
    </i>
    <i t="grand">
      <x/>
    </i>
  </colItems>
  <pageFields count="1">
    <pageField fld="24" item="1" hier="-1"/>
  </pageFields>
  <dataFields count="1">
    <dataField name="Count of CONTAINER" fld="8" subtotal="count" baseField="0" baseItem="0"/>
  </dataFields>
  <formats count="7">
    <format dxfId="51">
      <pivotArea type="all" dataOnly="0" outline="0" fieldPosition="0"/>
    </format>
    <format dxfId="50">
      <pivotArea type="origin" dataOnly="0" labelOnly="1" outline="0" fieldPosition="0"/>
    </format>
    <format dxfId="49">
      <pivotArea field="3" type="button" dataOnly="0" labelOnly="1" outline="0"/>
    </format>
    <format dxfId="48">
      <pivotArea type="topRight" dataOnly="0" labelOnly="1" outline="0" fieldPosition="0"/>
    </format>
    <format dxfId="47">
      <pivotArea outline="0" collapsedLevelsAreSubtotals="1" fieldPosition="0"/>
    </format>
    <format dxfId="46">
      <pivotArea dataOnly="0" labelOnly="1" grandRow="1" outline="0" fieldPosition="0"/>
    </format>
    <format dxfId="45">
      <pivotArea dataOnly="0" labelOnly="1" grandCol="1" outline="0" fieldPosition="0"/>
    </format>
  </formats>
  <chartFormats count="3">
    <chartFormat chart="26" format="4" series="1">
      <pivotArea type="data" outline="0" fieldPosition="0">
        <references count="2">
          <reference field="4294967294" count="1" selected="0">
            <x v="0"/>
          </reference>
          <reference field="29" count="1" selected="0">
            <x v="0"/>
          </reference>
        </references>
      </pivotArea>
    </chartFormat>
    <chartFormat chart="26" format="5" series="1">
      <pivotArea type="data" outline="0" fieldPosition="0">
        <references count="2">
          <reference field="4294967294" count="1" selected="0">
            <x v="0"/>
          </reference>
          <reference field="29" count="1" selected="0">
            <x v="1"/>
          </reference>
        </references>
      </pivotArea>
    </chartFormat>
    <chartFormat chart="26"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8" type="dateBetween" evalOrder="-1" id="1745"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4BD4222-0439-4DA6-8773-77B0EA522718}" name="MARRUECOS: HORAS DISPONIBILIDAD INICIAL A TIMESLOT FINAL"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41">
  <location ref="AB186:AD193" firstHeaderRow="1" firstDataRow="2" firstDataCol="1" rowPageCount="1" colPageCount="1"/>
  <pivotFields count="58">
    <pivotField showAll="0"/>
    <pivotField showAll="0"/>
    <pivotField showAll="0"/>
    <pivotField showAll="0">
      <items count="4">
        <item x="1"/>
        <item m="1" x="2"/>
        <item x="0"/>
        <item t="default"/>
      </items>
    </pivotField>
    <pivotField showAll="0"/>
    <pivotField numFmtId="164" showAll="0"/>
    <pivotField showAll="0"/>
    <pivotField showAll="0"/>
    <pivotField showAll="0"/>
    <pivotField showAll="0"/>
    <pivotField axis="axisCol" showAll="0">
      <items count="7">
        <item m="1" x="3"/>
        <item m="1" x="5"/>
        <item m="1" x="4"/>
        <item x="0"/>
        <item x="1"/>
        <item m="1" x="2"/>
        <item t="default"/>
      </items>
    </pivotField>
    <pivotField showAll="0">
      <items count="33">
        <item x="11"/>
        <item x="12"/>
        <item x="4"/>
        <item m="1" x="24"/>
        <item x="10"/>
        <item x="2"/>
        <item m="1" x="27"/>
        <item m="1" x="21"/>
        <item m="1" x="31"/>
        <item x="1"/>
        <item x="3"/>
        <item x="9"/>
        <item m="1" x="22"/>
        <item m="1" x="17"/>
        <item m="1" x="20"/>
        <item x="14"/>
        <item x="13"/>
        <item x="5"/>
        <item m="1" x="26"/>
        <item m="1" x="18"/>
        <item m="1" x="16"/>
        <item m="1" x="30"/>
        <item m="1" x="19"/>
        <item m="1" x="29"/>
        <item m="1" x="23"/>
        <item x="8"/>
        <item m="1" x="28"/>
        <item m="1" x="25"/>
        <item m="1" x="15"/>
        <item x="7"/>
        <item x="0"/>
        <item x="6"/>
        <item t="default"/>
      </items>
    </pivotField>
    <pivotField numFmtId="164" showAll="0"/>
    <pivotField numFmtId="164" showAll="0"/>
    <pivotField showAll="0"/>
    <pivotField dataField="1" showAll="0"/>
    <pivotField showAll="0"/>
    <pivotField axis="axisRow" showAll="0" measureFilter="1">
      <items count="61">
        <item x="20"/>
        <item m="1" x="51"/>
        <item m="1" x="49"/>
        <item m="1" x="34"/>
        <item m="1" x="39"/>
        <item m="1" x="41"/>
        <item m="1" x="27"/>
        <item m="1" x="36"/>
        <item x="10"/>
        <item x="5"/>
        <item m="1" x="38"/>
        <item m="1" x="31"/>
        <item m="1" x="32"/>
        <item m="1" x="59"/>
        <item m="1" x="35"/>
        <item m="1" x="33"/>
        <item m="1" x="43"/>
        <item m="1" x="30"/>
        <item x="11"/>
        <item m="1" x="29"/>
        <item m="1" x="28"/>
        <item m="1" x="37"/>
        <item m="1" x="40"/>
        <item m="1" x="50"/>
        <item x="8"/>
        <item m="1" x="26"/>
        <item x="0"/>
        <item m="1" x="42"/>
        <item m="1" x="45"/>
        <item m="1" x="46"/>
        <item m="1" x="48"/>
        <item m="1" x="44"/>
        <item m="1" x="47"/>
        <item x="6"/>
        <item m="1" x="52"/>
        <item m="1" x="53"/>
        <item m="1" x="54"/>
        <item m="1" x="58"/>
        <item m="1" x="57"/>
        <item m="1" x="56"/>
        <item m="1" x="55"/>
        <item m="1" x="23"/>
        <item m="1" x="24"/>
        <item m="1" x="25"/>
        <item x="1"/>
        <item x="2"/>
        <item x="3"/>
        <item x="4"/>
        <item x="7"/>
        <item x="9"/>
        <item x="14"/>
        <item x="18"/>
        <item x="12"/>
        <item x="19"/>
        <item x="13"/>
        <item x="15"/>
        <item x="16"/>
        <item x="17"/>
        <item x="21"/>
        <item x="22"/>
        <item t="default"/>
      </items>
    </pivotField>
    <pivotField numFmtId="164"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numFmtId="164" showAll="0"/>
    <pivotField showAll="0"/>
    <pivotField showAll="0"/>
    <pivotField showAll="0">
      <items count="54">
        <item x="0"/>
        <item x="1"/>
        <item x="2"/>
        <item x="3"/>
        <item x="4"/>
        <item x="6"/>
        <item x="7"/>
        <item x="5"/>
        <item x="8"/>
        <item x="9"/>
        <item x="10"/>
        <item m="1" x="16"/>
        <item m="1" x="17"/>
        <item m="1" x="18"/>
        <item m="1" x="19"/>
        <item m="1" x="20"/>
        <item m="1" x="21"/>
        <item m="1" x="22"/>
        <item m="1" x="23"/>
        <item m="1" x="24"/>
        <item m="1" x="25"/>
        <item m="1" x="26"/>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51"/>
        <item m="1" x="52"/>
        <item m="1" x="11"/>
        <item m="1" x="12"/>
        <item m="1" x="13"/>
        <item m="1" x="14"/>
        <item m="1" x="15"/>
        <item t="default"/>
      </items>
    </pivotField>
    <pivotField showAll="0"/>
    <pivotField axis="axisPage" showAll="0">
      <items count="5">
        <item x="1"/>
        <item x="2"/>
        <item x="3"/>
        <item x="0"/>
        <item t="default"/>
      </items>
    </pivotField>
    <pivotField showAll="0">
      <items count="4">
        <item x="0"/>
        <item x="2"/>
        <item x="1"/>
        <item t="default"/>
      </items>
    </pivotField>
    <pivotField numFmtId="164" showAll="0"/>
    <pivotField showAll="0"/>
    <pivotField showAll="0"/>
    <pivotField showAll="0"/>
    <pivotField numFmtId="169" showAll="0"/>
    <pivotField numFmtId="2" showAll="0"/>
    <pivotField numFmtId="165" showAll="0"/>
    <pivotField numFmtId="2" showAll="0"/>
    <pivotField showAll="0"/>
    <pivotField showAll="0"/>
    <pivotField showAll="0"/>
    <pivotField numFmtId="165" showAll="0"/>
    <pivotField numFmtId="2" showAll="0"/>
    <pivotField numFmtId="165" showAll="0"/>
    <pivotField showAll="0"/>
    <pivotField showAll="0"/>
    <pivotField numFmtId="165" showAll="0"/>
    <pivotField numFmtId="2" showAll="0"/>
    <pivotField numFmtId="166" showAll="0"/>
    <pivotField numFmtId="2" showAll="0"/>
    <pivotField showAll="0"/>
    <pivotField showAll="0"/>
    <pivotField numFmtId="165" showAll="0"/>
    <pivotField numFmtId="2" showAll="0"/>
    <pivotField numFmtId="165" showAll="0"/>
    <pivotField showAll="0"/>
    <pivotField showAll="0"/>
    <pivotField numFmtId="2" showAll="0"/>
    <pivotField numFmtId="169" showAll="0"/>
    <pivotField showAll="0"/>
    <pivotField numFmtId="168" showAll="0"/>
    <pivotField numFmtId="168" showAll="0"/>
  </pivotFields>
  <rowFields count="1">
    <field x="17"/>
  </rowFields>
  <rowItems count="6">
    <i>
      <x v="24"/>
    </i>
    <i>
      <x v="51"/>
    </i>
    <i>
      <x v="52"/>
    </i>
    <i>
      <x v="53"/>
    </i>
    <i>
      <x v="54"/>
    </i>
    <i t="grand">
      <x/>
    </i>
  </rowItems>
  <colFields count="1">
    <field x="10"/>
  </colFields>
  <colItems count="2">
    <i>
      <x v="4"/>
    </i>
    <i t="grand">
      <x/>
    </i>
  </colItems>
  <pageFields count="1">
    <pageField fld="24" item="1" hier="-1"/>
  </pageFields>
  <dataFields count="1">
    <dataField name="Sum of Reprogramaciones" fld="15" baseField="16" baseItem="30"/>
  </dataFields>
  <formats count="11">
    <format dxfId="62">
      <pivotArea type="all" dataOnly="0" outline="0" fieldPosition="0"/>
    </format>
    <format dxfId="61">
      <pivotArea type="origin" dataOnly="0" labelOnly="1" outline="0" fieldPosition="0"/>
    </format>
    <format dxfId="60">
      <pivotArea field="3" type="button" dataOnly="0" labelOnly="1" outline="0"/>
    </format>
    <format dxfId="59">
      <pivotArea type="topRight" dataOnly="0" labelOnly="1" outline="0" fieldPosition="0"/>
    </format>
    <format dxfId="58">
      <pivotArea outline="0" collapsedLevelsAreSubtotals="1" fieldPosition="0"/>
    </format>
    <format dxfId="57">
      <pivotArea field="22" type="button" dataOnly="0" labelOnly="1" outline="0"/>
    </format>
    <format dxfId="56">
      <pivotArea dataOnly="0" labelOnly="1" grandCol="1" outline="0" fieldPosition="0"/>
    </format>
    <format dxfId="55">
      <pivotArea collapsedLevelsAreSubtotals="1" fieldPosition="0">
        <references count="1">
          <reference field="17" count="1">
            <x v="30"/>
          </reference>
        </references>
      </pivotArea>
    </format>
    <format dxfId="54">
      <pivotArea grandRow="1" outline="0" collapsedLevelsAreSubtotals="1" fieldPosition="0"/>
    </format>
    <format dxfId="53">
      <pivotArea dataOnly="0" labelOnly="1" fieldPosition="0">
        <references count="1">
          <reference field="17" count="1">
            <x v="30"/>
          </reference>
        </references>
      </pivotArea>
    </format>
    <format dxfId="52">
      <pivotArea dataOnly="0" labelOnly="1" grandRow="1" outline="0" fieldPosition="0"/>
    </format>
  </formats>
  <chartFormats count="9">
    <chartFormat chart="40" format="27" series="1">
      <pivotArea type="data" outline="0" fieldPosition="0">
        <references count="1">
          <reference field="10" count="1" selected="0">
            <x v="0"/>
          </reference>
        </references>
      </pivotArea>
    </chartFormat>
    <chartFormat chart="40" format="28" series="1">
      <pivotArea type="data" outline="0" fieldPosition="0">
        <references count="1">
          <reference field="10" count="1" selected="0">
            <x v="1"/>
          </reference>
        </references>
      </pivotArea>
    </chartFormat>
    <chartFormat chart="40" format="29" series="1">
      <pivotArea type="data" outline="0" fieldPosition="0">
        <references count="1">
          <reference field="10" count="1" selected="0">
            <x v="2"/>
          </reference>
        </references>
      </pivotArea>
    </chartFormat>
    <chartFormat chart="40" format="30" series="1">
      <pivotArea type="data" outline="0" fieldPosition="0">
        <references count="2">
          <reference field="4294967294" count="1" selected="0">
            <x v="0"/>
          </reference>
          <reference field="10" count="1" selected="0">
            <x v="0"/>
          </reference>
        </references>
      </pivotArea>
    </chartFormat>
    <chartFormat chart="40" format="31" series="1">
      <pivotArea type="data" outline="0" fieldPosition="0">
        <references count="2">
          <reference field="4294967294" count="1" selected="0">
            <x v="0"/>
          </reference>
          <reference field="10" count="1" selected="0">
            <x v="1"/>
          </reference>
        </references>
      </pivotArea>
    </chartFormat>
    <chartFormat chart="40" format="32" series="1">
      <pivotArea type="data" outline="0" fieldPosition="0">
        <references count="2">
          <reference field="4294967294" count="1" selected="0">
            <x v="0"/>
          </reference>
          <reference field="10" count="1" selected="0">
            <x v="2"/>
          </reference>
        </references>
      </pivotArea>
    </chartFormat>
    <chartFormat chart="40" format="33" series="1">
      <pivotArea type="data" outline="0" fieldPosition="0">
        <references count="1">
          <reference field="4294967294" count="1" selected="0">
            <x v="0"/>
          </reference>
        </references>
      </pivotArea>
    </chartFormat>
    <chartFormat chart="40" format="34" series="1">
      <pivotArea type="data" outline="0" fieldPosition="0">
        <references count="2">
          <reference field="4294967294" count="1" selected="0">
            <x v="0"/>
          </reference>
          <reference field="10" count="1" selected="0">
            <x v="4"/>
          </reference>
        </references>
      </pivotArea>
    </chartFormat>
    <chartFormat chart="40" format="35" series="1">
      <pivotArea type="data" outline="0" fieldPosition="0">
        <references count="2">
          <reference field="4294967294" count="1" selected="0">
            <x v="0"/>
          </reference>
          <reference field="10" count="1" selected="0">
            <x v="3"/>
          </reference>
        </references>
      </pivotArea>
    </chartFormat>
  </chartFormats>
  <pivotTableStyleInfo name="PivotStyleLight16" showRowHeaders="1" showColHeaders="1" showRowStripes="0" showColStripes="0" showLastColumn="1"/>
  <filters count="2">
    <filter fld="18" type="dateBetween" evalOrder="-1" id="1747"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 fld="17" type="count" evalOrder="-1" id="513" iMeasureFld="0">
      <autoFilter ref="A1">
        <filterColumn colId="0">
          <top10 val="4" filterVal="4"/>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2F51A9B-0906-46ED-970D-9F3C2FBA3EAB}" name="ZH: % CNTS PUNTUALES"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6">
  <location ref="Q109:R112" firstHeaderRow="1" firstDataRow="1" firstDataCol="1" rowPageCount="1" colPageCount="1"/>
  <pivotFields count="58">
    <pivotField showAll="0"/>
    <pivotField showAll="0"/>
    <pivotField showAll="0"/>
    <pivotField showAll="0"/>
    <pivotField showAll="0"/>
    <pivotField numFmtId="164" showAll="0"/>
    <pivotField showAll="0"/>
    <pivotField showAll="0"/>
    <pivotField dataField="1" showAll="0"/>
    <pivotField showAll="0"/>
    <pivotField showAll="0"/>
    <pivotField showAll="0"/>
    <pivotField numFmtId="164" showAll="0"/>
    <pivotField showAll="0"/>
    <pivotField showAll="0"/>
    <pivotField showAll="0"/>
    <pivotField showAll="0"/>
    <pivotField showAll="0"/>
    <pivotField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showAll="0"/>
    <pivotField showAll="0"/>
    <pivotField showAll="0"/>
    <pivotField showAll="0"/>
    <pivotField showAll="0"/>
    <pivotField axis="axisPage" showAll="0">
      <items count="5">
        <item x="1"/>
        <item x="2"/>
        <item x="3"/>
        <item x="0"/>
        <item t="default"/>
      </items>
    </pivotField>
    <pivotField showAll="0"/>
    <pivotField numFmtId="164" showAll="0"/>
    <pivotField showAll="0"/>
    <pivotField showAll="0"/>
    <pivotField showAll="0"/>
    <pivotField numFmtId="169" showAll="0"/>
    <pivotField numFmtId="2" showAll="0"/>
    <pivotField numFmtId="165" showAll="0"/>
    <pivotField numFmtId="2" showAll="0"/>
    <pivotField showAll="0"/>
    <pivotField showAll="0"/>
    <pivotField showAll="0"/>
    <pivotField numFmtId="165" showAll="0"/>
    <pivotField numFmtId="2" showAll="0"/>
    <pivotField numFmtId="165" showAll="0"/>
    <pivotField showAll="0"/>
    <pivotField showAll="0"/>
    <pivotField numFmtId="165" showAll="0"/>
    <pivotField numFmtId="2" showAll="0"/>
    <pivotField numFmtId="166" showAll="0"/>
    <pivotField numFmtId="2" showAll="0"/>
    <pivotField axis="axisRow" showAll="0">
      <items count="4">
        <item x="1"/>
        <item x="0"/>
        <item m="1" x="2"/>
        <item t="default"/>
      </items>
    </pivotField>
    <pivotField showAll="0"/>
    <pivotField numFmtId="165" showAll="0"/>
    <pivotField numFmtId="2" showAll="0"/>
    <pivotField numFmtId="165" showAll="0"/>
    <pivotField showAll="0"/>
    <pivotField showAll="0"/>
    <pivotField numFmtId="2" showAll="0"/>
    <pivotField numFmtId="169" showAll="0"/>
    <pivotField showAll="0"/>
    <pivotField numFmtId="168" showAll="0"/>
    <pivotField numFmtId="168" showAll="0"/>
  </pivotFields>
  <rowFields count="1">
    <field x="46"/>
  </rowFields>
  <rowItems count="3">
    <i>
      <x/>
    </i>
    <i>
      <x v="1"/>
    </i>
    <i t="grand">
      <x/>
    </i>
  </rowItems>
  <colItems count="1">
    <i/>
  </colItems>
  <pageFields count="1">
    <pageField fld="24" item="3" hier="-1"/>
  </pageFields>
  <dataFields count="1">
    <dataField name="Count of CONTAINER" fld="8" subtotal="count" showDataAs="percentOfTotal" baseField="10" baseItem="0" numFmtId="10"/>
  </dataFields>
  <formats count="10">
    <format dxfId="72">
      <pivotArea type="all" dataOnly="0" outline="0" fieldPosition="0"/>
    </format>
    <format dxfId="71">
      <pivotArea outline="0" collapsedLevelsAreSubtotals="1" fieldPosition="0"/>
    </format>
    <format dxfId="70">
      <pivotArea dataOnly="0" labelOnly="1" grandRow="1" outline="0" fieldPosition="0"/>
    </format>
    <format dxfId="69">
      <pivotArea dataOnly="0" labelOnly="1" outline="0" axis="axisValues" fieldPosition="0"/>
    </format>
    <format dxfId="68">
      <pivotArea type="all" dataOnly="0" outline="0" fieldPosition="0"/>
    </format>
    <format dxfId="67">
      <pivotArea outline="0" collapsedLevelsAreSubtotals="1" fieldPosition="0"/>
    </format>
    <format dxfId="66">
      <pivotArea field="46" type="button" dataOnly="0" labelOnly="1" outline="0" axis="axisRow" fieldPosition="0"/>
    </format>
    <format dxfId="65">
      <pivotArea dataOnly="0" labelOnly="1" fieldPosition="0">
        <references count="1">
          <reference field="46" count="0"/>
        </references>
      </pivotArea>
    </format>
    <format dxfId="64">
      <pivotArea dataOnly="0" labelOnly="1" grandRow="1" outline="0" fieldPosition="0"/>
    </format>
    <format dxfId="63">
      <pivotArea dataOnly="0" labelOnly="1" outline="0" axis="axisValues" fieldPosition="0"/>
    </format>
  </formats>
  <chartFormats count="2">
    <chartFormat chart="6" format="4" series="1">
      <pivotArea type="data" outline="0" fieldPosition="0">
        <references count="1">
          <reference field="4294967294" count="1" selected="0">
            <x v="0"/>
          </reference>
        </references>
      </pivotArea>
    </chartFormat>
    <chartFormat chart="6" format="9">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8" type="dateBetween" evalOrder="-1" id="1876"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A8DF67C-7B6F-438B-9ACF-6A095E9BE8B5}" name="MARRUECOS: % CNTS DISPONIBLES -72H"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6">
  <location ref="J206" firstHeaderRow="0" firstDataRow="0" firstDataCol="0" rowPageCount="1" colPageCount="1"/>
  <pivotFields count="58">
    <pivotField showAll="0"/>
    <pivotField showAll="0"/>
    <pivotField showAll="0"/>
    <pivotField showAll="0"/>
    <pivotField showAll="0"/>
    <pivotField numFmtId="164" showAll="0"/>
    <pivotField showAll="0"/>
    <pivotField showAll="0"/>
    <pivotField showAll="0"/>
    <pivotField showAll="0"/>
    <pivotField showAll="0"/>
    <pivotField showAll="0">
      <items count="33">
        <item x="11"/>
        <item x="12"/>
        <item x="4"/>
        <item m="1" x="24"/>
        <item x="10"/>
        <item x="2"/>
        <item m="1" x="27"/>
        <item m="1" x="21"/>
        <item m="1" x="31"/>
        <item x="1"/>
        <item x="3"/>
        <item x="9"/>
        <item m="1" x="22"/>
        <item m="1" x="17"/>
        <item m="1" x="20"/>
        <item x="14"/>
        <item x="13"/>
        <item x="5"/>
        <item m="1" x="26"/>
        <item m="1" x="18"/>
        <item m="1" x="16"/>
        <item m="1" x="30"/>
        <item m="1" x="19"/>
        <item m="1" x="29"/>
        <item m="1" x="23"/>
        <item x="8"/>
        <item m="1" x="28"/>
        <item m="1" x="25"/>
        <item m="1" x="15"/>
        <item x="7"/>
        <item x="0"/>
        <item x="6"/>
        <item t="default"/>
      </items>
    </pivotField>
    <pivotField numFmtId="164" showAll="0"/>
    <pivotField numFmtId="164" showAll="0"/>
    <pivotField showAll="0"/>
    <pivotField showAll="0"/>
    <pivotField showAll="0"/>
    <pivotField showAll="0"/>
    <pivotField numFmtId="164"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numFmtId="164" showAll="0"/>
    <pivotField showAll="0"/>
    <pivotField showAll="0"/>
    <pivotField showAll="0"/>
    <pivotField showAll="0"/>
    <pivotField axis="axisPage" showAll="0">
      <items count="5">
        <item x="1"/>
        <item x="2"/>
        <item x="3"/>
        <item x="0"/>
        <item t="default"/>
      </items>
    </pivotField>
    <pivotField showAll="0">
      <items count="4">
        <item x="0"/>
        <item x="2"/>
        <item x="1"/>
        <item t="default"/>
      </items>
    </pivotField>
    <pivotField numFmtId="164" showAll="0"/>
    <pivotField showAll="0"/>
    <pivotField showAll="0"/>
    <pivotField showAll="0"/>
    <pivotField numFmtId="169" showAll="0"/>
    <pivotField numFmtId="2" showAll="0"/>
    <pivotField numFmtId="165" showAll="0"/>
    <pivotField numFmtId="2" showAll="0"/>
    <pivotField showAll="0"/>
    <pivotField showAll="0"/>
    <pivotField showAll="0">
      <items count="3">
        <item x="0"/>
        <item x="1"/>
        <item t="default"/>
      </items>
    </pivotField>
    <pivotField numFmtId="165" showAll="0"/>
    <pivotField numFmtId="2" showAll="0"/>
    <pivotField numFmtId="165" showAll="0"/>
    <pivotField showAll="0"/>
    <pivotField showAll="0"/>
    <pivotField numFmtId="165" showAll="0"/>
    <pivotField numFmtId="2" showAll="0"/>
    <pivotField numFmtId="166" showAll="0"/>
    <pivotField numFmtId="2" showAll="0"/>
    <pivotField showAll="0"/>
    <pivotField showAll="0"/>
    <pivotField numFmtId="165" showAll="0"/>
    <pivotField numFmtId="2" showAll="0"/>
    <pivotField numFmtId="165" showAll="0"/>
    <pivotField showAll="0"/>
    <pivotField showAll="0"/>
    <pivotField numFmtId="2" showAll="0"/>
    <pivotField numFmtId="169" showAll="0"/>
    <pivotField showAll="0"/>
    <pivotField numFmtId="168" showAll="0"/>
    <pivotField numFmtId="168" showAll="0"/>
  </pivotFields>
  <pageFields count="1">
    <pageField fld="24" item="1" hier="-1"/>
  </pageFields>
  <formats count="8">
    <format dxfId="80">
      <pivotArea type="all" dataOnly="0" outline="0" fieldPosition="0"/>
    </format>
    <format dxfId="79">
      <pivotArea outline="0" collapsedLevelsAreSubtotals="1" fieldPosition="0"/>
    </format>
    <format dxfId="78">
      <pivotArea type="origin" dataOnly="0" labelOnly="1" outline="0" offset="A1" fieldPosition="0"/>
    </format>
    <format dxfId="77">
      <pivotArea dataOnly="0" labelOnly="1" outline="0" axis="axisValues" fieldPosition="0"/>
    </format>
    <format dxfId="76">
      <pivotArea field="36" type="button" dataOnly="0" labelOnly="1" outline="0"/>
    </format>
    <format dxfId="75">
      <pivotArea type="topRight" dataOnly="0" labelOnly="1" outline="0" fieldPosition="0"/>
    </format>
    <format dxfId="74">
      <pivotArea type="origin" dataOnly="0" labelOnly="1" outline="0" offset="A2" fieldPosition="0"/>
    </format>
    <format dxfId="73">
      <pivotArea dataOnly="0" labelOnly="1" grandCol="1" outline="0" fieldPosition="0"/>
    </format>
  </formats>
  <pivotTableStyleInfo name="PivotStyleLight16" showRowHeaders="1" showColHeaders="1" showRowStripes="0" showColStripes="0" showLastColumn="1"/>
  <filters count="1">
    <filter fld="18" type="dateBetween" evalOrder="-1" id="1745"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FFD87F3-9957-4805-9D4D-B8FC4E37E73F}" name="TEMPE: WEEKLY AVERAGE ATA TO UNLOADING"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6">
  <location ref="AD126:AE129" firstHeaderRow="1" firstDataRow="1" firstDataCol="1" rowPageCount="1" colPageCount="1"/>
  <pivotFields count="58">
    <pivotField showAll="0"/>
    <pivotField showAll="0"/>
    <pivotField showAll="0"/>
    <pivotField showAll="0"/>
    <pivotField showAll="0"/>
    <pivotField numFmtId="164" showAll="0"/>
    <pivotField showAll="0"/>
    <pivotField showAll="0"/>
    <pivotField showAll="0"/>
    <pivotField showAll="0"/>
    <pivotField showAll="0"/>
    <pivotField showAll="0"/>
    <pivotField numFmtId="164" showAll="0"/>
    <pivotField numFmtId="164" showAll="0"/>
    <pivotField showAll="0"/>
    <pivotField showAll="0"/>
    <pivotField showAll="0"/>
    <pivotField showAll="0"/>
    <pivotField numFmtId="164"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numFmtId="164" showAll="0"/>
    <pivotField showAll="0"/>
    <pivotField showAll="0"/>
    <pivotField axis="axisRow" showAll="0">
      <items count="54">
        <item x="0"/>
        <item x="1"/>
        <item x="2"/>
        <item x="3"/>
        <item x="4"/>
        <item x="6"/>
        <item x="7"/>
        <item x="5"/>
        <item x="8"/>
        <item x="9"/>
        <item x="10"/>
        <item m="1" x="16"/>
        <item m="1" x="17"/>
        <item m="1" x="18"/>
        <item m="1" x="19"/>
        <item m="1" x="20"/>
        <item m="1" x="21"/>
        <item m="1" x="22"/>
        <item m="1" x="23"/>
        <item m="1" x="24"/>
        <item m="1" x="25"/>
        <item m="1" x="26"/>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51"/>
        <item m="1" x="52"/>
        <item m="1" x="11"/>
        <item m="1" x="12"/>
        <item m="1" x="13"/>
        <item m="1" x="14"/>
        <item m="1" x="15"/>
        <item t="default"/>
      </items>
    </pivotField>
    <pivotField showAll="0"/>
    <pivotField axis="axisPage" showAll="0">
      <items count="5">
        <item x="1"/>
        <item x="2"/>
        <item x="3"/>
        <item x="0"/>
        <item t="default"/>
      </items>
    </pivotField>
    <pivotField showAll="0"/>
    <pivotField numFmtId="164" showAll="0"/>
    <pivotField showAll="0"/>
    <pivotField showAll="0"/>
    <pivotField showAll="0"/>
    <pivotField numFmtId="169" showAll="0"/>
    <pivotField numFmtId="2" showAll="0"/>
    <pivotField numFmtId="165" showAll="0"/>
    <pivotField numFmtId="2" showAll="0"/>
    <pivotField showAll="0"/>
    <pivotField showAll="0"/>
    <pivotField showAll="0"/>
    <pivotField numFmtId="165" showAll="0"/>
    <pivotField numFmtId="2" showAll="0"/>
    <pivotField numFmtId="165" showAll="0"/>
    <pivotField showAll="0"/>
    <pivotField showAll="0"/>
    <pivotField numFmtId="165" showAll="0"/>
    <pivotField numFmtId="2" showAll="0"/>
    <pivotField numFmtId="166" showAll="0"/>
    <pivotField numFmtId="2" showAll="0"/>
    <pivotField showAll="0"/>
    <pivotField showAll="0"/>
    <pivotField numFmtId="165" showAll="0"/>
    <pivotField dataField="1" numFmtId="2" showAll="0"/>
    <pivotField numFmtId="165" showAll="0"/>
    <pivotField showAll="0"/>
    <pivotField showAll="0"/>
    <pivotField numFmtId="2" showAll="0"/>
    <pivotField numFmtId="169" showAll="0"/>
    <pivotField showAll="0"/>
    <pivotField numFmtId="168" showAll="0"/>
    <pivotField numFmtId="168" showAll="0"/>
  </pivotFields>
  <rowFields count="1">
    <field x="22"/>
  </rowFields>
  <rowItems count="3">
    <i>
      <x v="5"/>
    </i>
    <i>
      <x v="7"/>
    </i>
    <i t="grand">
      <x/>
    </i>
  </rowItems>
  <colItems count="1">
    <i/>
  </colItems>
  <pageFields count="1">
    <pageField fld="24" item="2" hier="-1"/>
  </pageFields>
  <dataFields count="1">
    <dataField name="Average of ATA TO UNLOADING 2" fld="49" subtotal="average" baseField="19" baseItem="0" numFmtId="2"/>
  </dataFields>
  <formats count="6">
    <format dxfId="86">
      <pivotArea type="all" dataOnly="0" outline="0" fieldPosition="0"/>
    </format>
    <format dxfId="85">
      <pivotArea outline="0" collapsedLevelsAreSubtotals="1" fieldPosition="0"/>
    </format>
    <format dxfId="84">
      <pivotArea field="22" type="button" dataOnly="0" labelOnly="1" outline="0" axis="axisRow" fieldPosition="0"/>
    </format>
    <format dxfId="83">
      <pivotArea dataOnly="0" labelOnly="1" fieldPosition="0">
        <references count="1">
          <reference field="22" count="24">
            <x v="6"/>
            <x v="7"/>
            <x v="8"/>
            <x v="9"/>
            <x v="10"/>
            <x v="11"/>
            <x v="12"/>
            <x v="13"/>
            <x v="14"/>
            <x v="15"/>
            <x v="16"/>
            <x v="17"/>
            <x v="18"/>
            <x v="19"/>
            <x v="20"/>
            <x v="21"/>
            <x v="22"/>
            <x v="23"/>
            <x v="24"/>
            <x v="25"/>
            <x v="27"/>
            <x v="30"/>
            <x v="31"/>
            <x v="32"/>
          </reference>
        </references>
      </pivotArea>
    </format>
    <format dxfId="82">
      <pivotArea dataOnly="0" labelOnly="1" grandRow="1" outline="0" fieldPosition="0"/>
    </format>
    <format dxfId="81">
      <pivotArea dataOnly="0" labelOnly="1" outline="0" axis="axisValues" fieldPosition="0"/>
    </format>
  </formats>
  <chartFormats count="1">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8" type="dateBetween" evalOrder="-1" id="507"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9606062-E973-4CE3-90B1-1301B6922C9D}" name="TEMPE: HORAS DISPONIBULIDAD A ENTREGA"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6">
  <location ref="W126:Y130" firstHeaderRow="1" firstDataRow="2" firstDataCol="1" rowPageCount="1" colPageCount="1"/>
  <pivotFields count="58">
    <pivotField showAll="0"/>
    <pivotField showAll="0"/>
    <pivotField showAll="0"/>
    <pivotField axis="axisCol" showAll="0">
      <items count="4">
        <item x="1"/>
        <item m="1" x="2"/>
        <item x="0"/>
        <item t="default"/>
      </items>
    </pivotField>
    <pivotField showAll="0"/>
    <pivotField numFmtId="164" showAll="0"/>
    <pivotField showAll="0"/>
    <pivotField showAll="0"/>
    <pivotField showAll="0"/>
    <pivotField showAll="0"/>
    <pivotField showAll="0"/>
    <pivotField showAll="0"/>
    <pivotField numFmtId="164" showAll="0"/>
    <pivotField numFmtId="164" showAll="0"/>
    <pivotField showAll="0"/>
    <pivotField showAll="0"/>
    <pivotField showAll="0"/>
    <pivotField showAll="0"/>
    <pivotField numFmtId="164"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numFmtId="164" showAll="0"/>
    <pivotField showAll="0"/>
    <pivotField showAll="0"/>
    <pivotField axis="axisRow" showAll="0">
      <items count="54">
        <item x="0"/>
        <item x="1"/>
        <item x="2"/>
        <item x="3"/>
        <item x="4"/>
        <item x="6"/>
        <item x="7"/>
        <item x="5"/>
        <item x="8"/>
        <item x="9"/>
        <item x="10"/>
        <item m="1" x="16"/>
        <item m="1" x="17"/>
        <item m="1" x="18"/>
        <item m="1" x="19"/>
        <item m="1" x="20"/>
        <item m="1" x="21"/>
        <item m="1" x="22"/>
        <item m="1" x="23"/>
        <item m="1" x="24"/>
        <item m="1" x="25"/>
        <item m="1" x="26"/>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51"/>
        <item m="1" x="52"/>
        <item m="1" x="11"/>
        <item m="1" x="12"/>
        <item m="1" x="13"/>
        <item m="1" x="14"/>
        <item m="1" x="15"/>
        <item t="default"/>
      </items>
    </pivotField>
    <pivotField showAll="0"/>
    <pivotField axis="axisPage" showAll="0">
      <items count="5">
        <item x="1"/>
        <item x="2"/>
        <item x="3"/>
        <item x="0"/>
        <item t="default"/>
      </items>
    </pivotField>
    <pivotField showAll="0"/>
    <pivotField numFmtId="164" showAll="0"/>
    <pivotField showAll="0"/>
    <pivotField showAll="0"/>
    <pivotField showAll="0"/>
    <pivotField numFmtId="169" showAll="0"/>
    <pivotField numFmtId="2" showAll="0"/>
    <pivotField numFmtId="165" showAll="0"/>
    <pivotField numFmtId="2" showAll="0"/>
    <pivotField showAll="0"/>
    <pivotField showAll="0"/>
    <pivotField showAll="0"/>
    <pivotField numFmtId="165" showAll="0"/>
    <pivotField dataField="1" numFmtId="2" showAll="0"/>
    <pivotField numFmtId="165" showAll="0"/>
    <pivotField showAll="0"/>
    <pivotField showAll="0"/>
    <pivotField numFmtId="165" showAll="0"/>
    <pivotField numFmtId="2" showAll="0"/>
    <pivotField numFmtId="166" showAll="0"/>
    <pivotField numFmtId="2" showAll="0"/>
    <pivotField showAll="0"/>
    <pivotField showAll="0"/>
    <pivotField numFmtId="165" showAll="0"/>
    <pivotField numFmtId="2" showAll="0"/>
    <pivotField numFmtId="165" showAll="0"/>
    <pivotField showAll="0"/>
    <pivotField showAll="0"/>
    <pivotField numFmtId="2" showAll="0"/>
    <pivotField numFmtId="169" showAll="0"/>
    <pivotField showAll="0"/>
    <pivotField numFmtId="168" showAll="0"/>
    <pivotField numFmtId="168" showAll="0"/>
  </pivotFields>
  <rowFields count="1">
    <field x="22"/>
  </rowFields>
  <rowItems count="3">
    <i>
      <x v="5"/>
    </i>
    <i>
      <x v="7"/>
    </i>
    <i t="grand">
      <x/>
    </i>
  </rowItems>
  <colFields count="1">
    <field x="3"/>
  </colFields>
  <colItems count="2">
    <i>
      <x/>
    </i>
    <i t="grand">
      <x/>
    </i>
  </colItems>
  <pageFields count="1">
    <pageField fld="24" item="2" hier="-1"/>
  </pageFields>
  <dataFields count="1">
    <dataField name="Average of DEL. AVAILABLE A SLOT 2" fld="38" subtotal="average" baseField="19" baseItem="0" numFmtId="2"/>
  </dataFields>
  <formats count="11">
    <format dxfId="97">
      <pivotArea type="all" dataOnly="0" outline="0" fieldPosition="0"/>
    </format>
    <format dxfId="96">
      <pivotArea outline="0" collapsedLevelsAreSubtotals="1" fieldPosition="0"/>
    </format>
    <format dxfId="95">
      <pivotArea type="origin" dataOnly="0" labelOnly="1" outline="0" fieldPosition="0"/>
    </format>
    <format dxfId="94">
      <pivotArea field="3" type="button" dataOnly="0" labelOnly="1" outline="0" axis="axisCol" fieldPosition="0"/>
    </format>
    <format dxfId="93">
      <pivotArea type="topRight" dataOnly="0" labelOnly="1" outline="0" fieldPosition="0"/>
    </format>
    <format dxfId="92">
      <pivotArea field="22" type="button" dataOnly="0" labelOnly="1" outline="0" axis="axisRow" fieldPosition="0"/>
    </format>
    <format dxfId="91">
      <pivotArea dataOnly="0" labelOnly="1" fieldPosition="0">
        <references count="1">
          <reference field="22" count="24">
            <x v="6"/>
            <x v="7"/>
            <x v="8"/>
            <x v="9"/>
            <x v="10"/>
            <x v="11"/>
            <x v="12"/>
            <x v="13"/>
            <x v="14"/>
            <x v="15"/>
            <x v="16"/>
            <x v="17"/>
            <x v="18"/>
            <x v="19"/>
            <x v="20"/>
            <x v="21"/>
            <x v="22"/>
            <x v="23"/>
            <x v="24"/>
            <x v="25"/>
            <x v="27"/>
            <x v="30"/>
            <x v="31"/>
            <x v="32"/>
          </reference>
        </references>
      </pivotArea>
    </format>
    <format dxfId="90">
      <pivotArea dataOnly="0" labelOnly="1" fieldPosition="0">
        <references count="1">
          <reference field="3" count="1">
            <x v="0"/>
          </reference>
        </references>
      </pivotArea>
    </format>
    <format dxfId="89">
      <pivotArea dataOnly="0" labelOnly="1" grandCol="1" outline="0" fieldPosition="0"/>
    </format>
    <format dxfId="88">
      <pivotArea grandRow="1" outline="0" collapsedLevelsAreSubtotals="1" fieldPosition="0"/>
    </format>
    <format dxfId="87">
      <pivotArea dataOnly="0" labelOnly="1" grandRow="1" outline="0" fieldPosition="0"/>
    </format>
  </formats>
  <chartFormats count="3">
    <chartFormat chart="4" format="1" series="1">
      <pivotArea type="data" outline="0" fieldPosition="0">
        <references count="2">
          <reference field="4294967294" count="1" selected="0">
            <x v="0"/>
          </reference>
          <reference field="3" count="1" selected="0">
            <x v="0"/>
          </reference>
        </references>
      </pivotArea>
    </chartFormat>
    <chartFormat chart="5" format="2" series="1">
      <pivotArea type="data" outline="0" fieldPosition="0">
        <references count="2">
          <reference field="4294967294" count="1" selected="0">
            <x v="0"/>
          </reference>
          <reference field="3" count="1" selected="0">
            <x v="0"/>
          </reference>
        </references>
      </pivotArea>
    </chartFormat>
    <chartFormat chart="5"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8" type="dateBetween" evalOrder="-1" id="507"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69D6008-58EE-4B35-A789-31C4A5CEFD55}" name="MARRUECOS: AVERAGE PUNTUALIDAD"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0">
  <location ref="Q226:R235" firstHeaderRow="1" firstDataRow="1" firstDataCol="1" rowPageCount="1" colPageCount="1"/>
  <pivotFields count="58">
    <pivotField showAll="0"/>
    <pivotField showAll="0"/>
    <pivotField showAll="0"/>
    <pivotField showAll="0"/>
    <pivotField showAll="0"/>
    <pivotField numFmtId="164" showAll="0"/>
    <pivotField showAll="0"/>
    <pivotField showAll="0"/>
    <pivotField showAll="0"/>
    <pivotField showAll="0"/>
    <pivotField showAll="0"/>
    <pivotField axis="axisRow" showAll="0">
      <items count="33">
        <item x="4"/>
        <item m="1" x="24"/>
        <item x="10"/>
        <item x="2"/>
        <item m="1" x="21"/>
        <item m="1" x="31"/>
        <item x="1"/>
        <item m="1" x="22"/>
        <item m="1" x="20"/>
        <item x="5"/>
        <item m="1" x="18"/>
        <item m="1" x="30"/>
        <item m="1" x="19"/>
        <item m="1" x="29"/>
        <item m="1" x="23"/>
        <item x="8"/>
        <item m="1" x="25"/>
        <item m="1" x="15"/>
        <item x="7"/>
        <item x="0"/>
        <item x="6"/>
        <item m="1" x="26"/>
        <item x="3"/>
        <item x="9"/>
        <item m="1" x="28"/>
        <item x="14"/>
        <item m="1" x="27"/>
        <item m="1" x="16"/>
        <item m="1" x="17"/>
        <item x="12"/>
        <item x="11"/>
        <item x="13"/>
        <item t="default"/>
      </items>
    </pivotField>
    <pivotField numFmtId="164" showAll="0"/>
    <pivotField numFmtId="164" showAll="0"/>
    <pivotField showAll="0"/>
    <pivotField showAll="0"/>
    <pivotField showAll="0"/>
    <pivotField showAll="0"/>
    <pivotField numFmtId="164"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numFmtId="164" showAll="0"/>
    <pivotField showAll="0"/>
    <pivotField showAll="0"/>
    <pivotField showAll="0"/>
    <pivotField showAll="0"/>
    <pivotField axis="axisPage" showAll="0">
      <items count="5">
        <item x="1"/>
        <item x="2"/>
        <item x="3"/>
        <item x="0"/>
        <item t="default"/>
      </items>
    </pivotField>
    <pivotField showAll="0">
      <items count="4">
        <item x="0"/>
        <item x="2"/>
        <item x="1"/>
        <item t="default"/>
      </items>
    </pivotField>
    <pivotField numFmtId="164" showAll="0"/>
    <pivotField showAll="0"/>
    <pivotField showAll="0"/>
    <pivotField showAll="0"/>
    <pivotField numFmtId="169" showAll="0"/>
    <pivotField numFmtId="2" showAll="0"/>
    <pivotField numFmtId="165" showAll="0"/>
    <pivotField numFmtId="2" showAll="0"/>
    <pivotField showAll="0"/>
    <pivotField showAll="0"/>
    <pivotField showAll="0"/>
    <pivotField numFmtId="165" showAll="0"/>
    <pivotField numFmtId="2" showAll="0"/>
    <pivotField numFmtId="165" showAll="0"/>
    <pivotField showAll="0"/>
    <pivotField showAll="0"/>
    <pivotField numFmtId="165" showAll="0"/>
    <pivotField numFmtId="2" showAll="0"/>
    <pivotField numFmtId="166" showAll="0"/>
    <pivotField dataField="1" numFmtId="2" showAll="0"/>
    <pivotField showAll="0"/>
    <pivotField showAll="0"/>
    <pivotField numFmtId="165" showAll="0"/>
    <pivotField numFmtId="2" showAll="0"/>
    <pivotField numFmtId="165" showAll="0"/>
    <pivotField showAll="0"/>
    <pivotField showAll="0"/>
    <pivotField numFmtId="2" showAll="0"/>
    <pivotField numFmtId="169" showAll="0"/>
    <pivotField showAll="0"/>
    <pivotField numFmtId="168" showAll="0"/>
    <pivotField numFmtId="168" showAll="0"/>
  </pivotFields>
  <rowFields count="1">
    <field x="11"/>
  </rowFields>
  <rowItems count="9">
    <i>
      <x/>
    </i>
    <i>
      <x v="2"/>
    </i>
    <i>
      <x v="3"/>
    </i>
    <i>
      <x v="9"/>
    </i>
    <i>
      <x v="20"/>
    </i>
    <i>
      <x v="29"/>
    </i>
    <i>
      <x v="30"/>
    </i>
    <i>
      <x v="31"/>
    </i>
    <i t="grand">
      <x/>
    </i>
  </rowItems>
  <colItems count="1">
    <i/>
  </colItems>
  <pageFields count="1">
    <pageField fld="24" item="1" hier="-1"/>
  </pageFields>
  <dataFields count="1">
    <dataField name="Average of PUNTUALIDAD 3" fld="45" subtotal="average" baseField="0" baseItem="0" numFmtId="2"/>
  </dataFields>
  <formats count="8">
    <format dxfId="105">
      <pivotArea type="all" dataOnly="0" outline="0" fieldPosition="0"/>
    </format>
    <format dxfId="104">
      <pivotArea field="11" type="button" dataOnly="0" labelOnly="1" outline="0" axis="axisRow" fieldPosition="0"/>
    </format>
    <format dxfId="103">
      <pivotArea dataOnly="0" labelOnly="1" fieldPosition="0">
        <references count="1">
          <reference field="11" count="12">
            <x v="0"/>
            <x v="1"/>
            <x v="2"/>
            <x v="3"/>
            <x v="4"/>
            <x v="7"/>
            <x v="8"/>
            <x v="9"/>
            <x v="10"/>
            <x v="14"/>
            <x v="16"/>
            <x v="20"/>
          </reference>
        </references>
      </pivotArea>
    </format>
    <format dxfId="102">
      <pivotArea dataOnly="0" labelOnly="1" outline="0" axis="axisValues" fieldPosition="0"/>
    </format>
    <format dxfId="101">
      <pivotArea collapsedLevelsAreSubtotals="1" fieldPosition="0">
        <references count="1">
          <reference field="11" count="4">
            <x v="20"/>
            <x v="21"/>
            <x v="22"/>
            <x v="23"/>
          </reference>
        </references>
      </pivotArea>
    </format>
    <format dxfId="100">
      <pivotArea outline="0" collapsedLevelsAreSubtotals="1" fieldPosition="0"/>
    </format>
    <format dxfId="99">
      <pivotArea dataOnly="0" labelOnly="1" fieldPosition="0">
        <references count="1">
          <reference field="11" count="9">
            <x v="0"/>
            <x v="2"/>
            <x v="3"/>
            <x v="7"/>
            <x v="9"/>
            <x v="20"/>
            <x v="21"/>
            <x v="22"/>
            <x v="23"/>
          </reference>
        </references>
      </pivotArea>
    </format>
    <format dxfId="98">
      <pivotArea dataOnly="0" labelOnly="1" grandRow="1" outline="0" fieldPosition="0"/>
    </format>
  </formats>
  <chartFormats count="9">
    <chartFormat chart="17" format="0" series="1">
      <pivotArea type="data" outline="0" fieldPosition="0">
        <references count="1">
          <reference field="4294967294" count="1" selected="0">
            <x v="0"/>
          </reference>
        </references>
      </pivotArea>
    </chartFormat>
    <chartFormat chart="17" format="1">
      <pivotArea type="data" outline="0" fieldPosition="0">
        <references count="2">
          <reference field="4294967294" count="1" selected="0">
            <x v="0"/>
          </reference>
          <reference field="11" count="1" selected="0">
            <x v="10"/>
          </reference>
        </references>
      </pivotArea>
    </chartFormat>
    <chartFormat chart="17" format="2">
      <pivotArea type="data" outline="0" fieldPosition="0">
        <references count="2">
          <reference field="4294967294" count="1" selected="0">
            <x v="0"/>
          </reference>
          <reference field="11" count="1" selected="0">
            <x v="14"/>
          </reference>
        </references>
      </pivotArea>
    </chartFormat>
    <chartFormat chart="17" format="3">
      <pivotArea type="data" outline="0" fieldPosition="0">
        <references count="2">
          <reference field="4294967294" count="1" selected="0">
            <x v="0"/>
          </reference>
          <reference field="11" count="1" selected="0">
            <x v="20"/>
          </reference>
        </references>
      </pivotArea>
    </chartFormat>
    <chartFormat chart="17" format="4">
      <pivotArea type="data" outline="0" fieldPosition="0">
        <references count="2">
          <reference field="4294967294" count="1" selected="0">
            <x v="0"/>
          </reference>
          <reference field="11" count="1" selected="0">
            <x v="0"/>
          </reference>
        </references>
      </pivotArea>
    </chartFormat>
    <chartFormat chart="17" format="5">
      <pivotArea type="data" outline="0" fieldPosition="0">
        <references count="2">
          <reference field="4294967294" count="1" selected="0">
            <x v="0"/>
          </reference>
          <reference field="11" count="1" selected="0">
            <x v="1"/>
          </reference>
        </references>
      </pivotArea>
    </chartFormat>
    <chartFormat chart="17" format="6">
      <pivotArea type="data" outline="0" fieldPosition="0">
        <references count="2">
          <reference field="4294967294" count="1" selected="0">
            <x v="0"/>
          </reference>
          <reference field="11" count="1" selected="0">
            <x v="2"/>
          </reference>
        </references>
      </pivotArea>
    </chartFormat>
    <chartFormat chart="17" format="7">
      <pivotArea type="data" outline="0" fieldPosition="0">
        <references count="2">
          <reference field="4294967294" count="1" selected="0">
            <x v="0"/>
          </reference>
          <reference field="11" count="1" selected="0">
            <x v="9"/>
          </reference>
        </references>
      </pivotArea>
    </chartFormat>
    <chartFormat chart="17" format="8">
      <pivotArea type="data" outline="0" fieldPosition="0">
        <references count="2">
          <reference field="4294967294" count="1" selected="0">
            <x v="0"/>
          </reference>
          <reference field="11" count="1" selected="0">
            <x v="3"/>
          </reference>
        </references>
      </pivotArea>
    </chartFormat>
  </chartFormats>
  <pivotTableStyleInfo name="PivotStyleLight16" showRowHeaders="1" showColHeaders="1" showRowStripes="0" showColStripes="0" showLastColumn="1"/>
  <filters count="1">
    <filter fld="18" type="dateBetween" evalOrder="-1" id="1745"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F1364B66-613E-4014-9CA9-EF4CB9EB12B3}" name="TEMPE: % CNTS ENTREGA PUNTUAL"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4">
  <location ref="E149:H152" firstHeaderRow="1" firstDataRow="2" firstDataCol="1" rowPageCount="1" colPageCount="1"/>
  <pivotFields count="58">
    <pivotField showAll="0"/>
    <pivotField showAll="0"/>
    <pivotField showAll="0"/>
    <pivotField showAll="0"/>
    <pivotField showAll="0"/>
    <pivotField numFmtId="164" showAll="0"/>
    <pivotField showAll="0"/>
    <pivotField showAll="0"/>
    <pivotField showAll="0"/>
    <pivotField showAll="0"/>
    <pivotField showAll="0"/>
    <pivotField axis="axisRow" showAll="0">
      <items count="33">
        <item x="4"/>
        <item m="1" x="24"/>
        <item x="10"/>
        <item x="2"/>
        <item m="1" x="21"/>
        <item m="1" x="31"/>
        <item x="1"/>
        <item m="1" x="22"/>
        <item m="1" x="20"/>
        <item x="5"/>
        <item m="1" x="18"/>
        <item m="1" x="30"/>
        <item m="1" x="19"/>
        <item m="1" x="29"/>
        <item m="1" x="23"/>
        <item x="8"/>
        <item m="1" x="25"/>
        <item m="1" x="15"/>
        <item x="7"/>
        <item x="0"/>
        <item x="6"/>
        <item m="1" x="26"/>
        <item x="3"/>
        <item x="9"/>
        <item m="1" x="28"/>
        <item x="14"/>
        <item m="1" x="27"/>
        <item m="1" x="16"/>
        <item m="1" x="17"/>
        <item x="12"/>
        <item x="11"/>
        <item x="13"/>
        <item t="default"/>
      </items>
    </pivotField>
    <pivotField numFmtId="164" showAll="0"/>
    <pivotField numFmtId="164" showAll="0"/>
    <pivotField showAll="0"/>
    <pivotField showAll="0"/>
    <pivotField showAll="0"/>
    <pivotField showAll="0"/>
    <pivotField numFmtId="164"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numFmtId="164" showAll="0"/>
    <pivotField showAll="0"/>
    <pivotField showAll="0"/>
    <pivotField showAll="0"/>
    <pivotField showAll="0"/>
    <pivotField axis="axisPage" showAll="0">
      <items count="5">
        <item x="1"/>
        <item x="2"/>
        <item x="3"/>
        <item x="0"/>
        <item t="default"/>
      </items>
    </pivotField>
    <pivotField showAll="0"/>
    <pivotField numFmtId="164" showAll="0"/>
    <pivotField showAll="0"/>
    <pivotField showAll="0"/>
    <pivotField showAll="0"/>
    <pivotField numFmtId="169" showAll="0"/>
    <pivotField numFmtId="2" showAll="0"/>
    <pivotField numFmtId="165" showAll="0"/>
    <pivotField numFmtId="2" showAll="0"/>
    <pivotField showAll="0"/>
    <pivotField showAll="0"/>
    <pivotField showAll="0"/>
    <pivotField numFmtId="165" showAll="0"/>
    <pivotField numFmtId="2" showAll="0"/>
    <pivotField numFmtId="165" showAll="0"/>
    <pivotField showAll="0"/>
    <pivotField showAll="0"/>
    <pivotField numFmtId="165" showAll="0"/>
    <pivotField numFmtId="2" showAll="0"/>
    <pivotField numFmtId="166" showAll="0"/>
    <pivotField numFmtId="2" showAll="0"/>
    <pivotField axis="axisCol" dataField="1" showAll="0">
      <items count="4">
        <item x="1"/>
        <item x="0"/>
        <item m="1" x="2"/>
        <item t="default"/>
      </items>
    </pivotField>
    <pivotField showAll="0"/>
    <pivotField numFmtId="165" showAll="0"/>
    <pivotField numFmtId="2" showAll="0"/>
    <pivotField numFmtId="165" showAll="0"/>
    <pivotField showAll="0"/>
    <pivotField showAll="0"/>
    <pivotField numFmtId="2" showAll="0"/>
    <pivotField numFmtId="169" showAll="0"/>
    <pivotField showAll="0"/>
    <pivotField numFmtId="168" showAll="0"/>
    <pivotField numFmtId="168" showAll="0"/>
  </pivotFields>
  <rowFields count="1">
    <field x="11"/>
  </rowFields>
  <rowItems count="2">
    <i>
      <x v="15"/>
    </i>
    <i t="grand">
      <x/>
    </i>
  </rowItems>
  <colFields count="1">
    <field x="46"/>
  </colFields>
  <colItems count="3">
    <i>
      <x/>
    </i>
    <i>
      <x v="1"/>
    </i>
    <i t="grand">
      <x/>
    </i>
  </colItems>
  <pageFields count="1">
    <pageField fld="24" item="2" hier="-1"/>
  </pageFields>
  <dataFields count="1">
    <dataField name="Count of PUNTUALIDAD 2" fld="46" subtotal="count" showDataAs="percentOfTotal" baseField="11" baseItem="15" numFmtId="10"/>
  </dataFields>
  <formats count="10">
    <format dxfId="115">
      <pivotArea type="all" dataOnly="0" outline="0" fieldPosition="0"/>
    </format>
    <format dxfId="114">
      <pivotArea outline="0" collapsedLevelsAreSubtotals="1" fieldPosition="0"/>
    </format>
    <format dxfId="113">
      <pivotArea type="origin" dataOnly="0" labelOnly="1" outline="0" fieldPosition="0"/>
    </format>
    <format dxfId="112">
      <pivotArea field="46" type="button" dataOnly="0" labelOnly="1" outline="0" axis="axisCol" fieldPosition="0"/>
    </format>
    <format dxfId="111">
      <pivotArea type="topRight" dataOnly="0" labelOnly="1" outline="0" fieldPosition="0"/>
    </format>
    <format dxfId="110">
      <pivotArea field="11" type="button" dataOnly="0" labelOnly="1" outline="0" axis="axisRow" fieldPosition="0"/>
    </format>
    <format dxfId="109">
      <pivotArea dataOnly="0" labelOnly="1" fieldPosition="0">
        <references count="1">
          <reference field="11" count="1">
            <x v="15"/>
          </reference>
        </references>
      </pivotArea>
    </format>
    <format dxfId="108">
      <pivotArea dataOnly="0" labelOnly="1" grandRow="1" outline="0" fieldPosition="0"/>
    </format>
    <format dxfId="107">
      <pivotArea dataOnly="0" labelOnly="1" fieldPosition="0">
        <references count="1">
          <reference field="46" count="0"/>
        </references>
      </pivotArea>
    </format>
    <format dxfId="106">
      <pivotArea dataOnly="0" labelOnly="1" grandCol="1" outline="0" fieldPosition="0"/>
    </format>
  </formats>
  <pivotTableStyleInfo name="PivotStyleLight16" showRowHeaders="1" showColHeaders="1" showRowStripes="0" showColStripes="0" showLastColumn="1"/>
  <filters count="1">
    <filter fld="18" type="dateBetween" evalOrder="-1" id="507"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4B245FDB-20E0-456B-83E7-F8484B418F7A}" name="ZH: WEEKLY AVERAGE ATA TO UNLOADING"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
  <location ref="AD66:AE71" firstHeaderRow="1" firstDataRow="1" firstDataCol="1" rowPageCount="1" colPageCount="1"/>
  <pivotFields count="58">
    <pivotField showAll="0"/>
    <pivotField showAll="0"/>
    <pivotField showAll="0"/>
    <pivotField showAll="0">
      <items count="4">
        <item x="1"/>
        <item m="1" x="2"/>
        <item x="0"/>
        <item t="default"/>
      </items>
    </pivotField>
    <pivotField showAll="0"/>
    <pivotField numFmtId="164" showAll="0"/>
    <pivotField showAll="0"/>
    <pivotField showAll="0"/>
    <pivotField showAll="0"/>
    <pivotField showAll="0"/>
    <pivotField showAll="0"/>
    <pivotField showAll="0">
      <items count="33">
        <item x="11"/>
        <item x="12"/>
        <item x="4"/>
        <item m="1" x="24"/>
        <item x="10"/>
        <item x="2"/>
        <item m="1" x="27"/>
        <item m="1" x="21"/>
        <item m="1" x="31"/>
        <item x="1"/>
        <item x="3"/>
        <item x="9"/>
        <item m="1" x="22"/>
        <item m="1" x="17"/>
        <item m="1" x="20"/>
        <item x="14"/>
        <item x="13"/>
        <item x="5"/>
        <item m="1" x="26"/>
        <item m="1" x="18"/>
        <item m="1" x="16"/>
        <item m="1" x="30"/>
        <item m="1" x="19"/>
        <item m="1" x="29"/>
        <item m="1" x="23"/>
        <item x="8"/>
        <item m="1" x="28"/>
        <item m="1" x="25"/>
        <item m="1" x="15"/>
        <item x="7"/>
        <item x="0"/>
        <item x="6"/>
        <item t="default"/>
      </items>
    </pivotField>
    <pivotField numFmtId="164" showAll="0"/>
    <pivotField numFmtId="164" showAll="0"/>
    <pivotField showAll="0"/>
    <pivotField showAll="0"/>
    <pivotField showAll="0"/>
    <pivotField showAll="0"/>
    <pivotField numFmtId="164"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numFmtId="164" showAll="0"/>
    <pivotField showAll="0"/>
    <pivotField showAll="0"/>
    <pivotField axis="axisRow" showAll="0">
      <items count="54">
        <item x="0"/>
        <item x="1"/>
        <item x="2"/>
        <item x="3"/>
        <item x="4"/>
        <item x="6"/>
        <item x="7"/>
        <item x="5"/>
        <item x="8"/>
        <item x="9"/>
        <item x="10"/>
        <item m="1" x="16"/>
        <item m="1" x="17"/>
        <item m="1" x="18"/>
        <item m="1" x="19"/>
        <item m="1" x="20"/>
        <item m="1" x="21"/>
        <item m="1" x="22"/>
        <item m="1" x="23"/>
        <item m="1" x="24"/>
        <item m="1" x="25"/>
        <item m="1" x="26"/>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51"/>
        <item m="1" x="52"/>
        <item m="1" x="11"/>
        <item m="1" x="12"/>
        <item m="1" x="13"/>
        <item m="1" x="14"/>
        <item m="1" x="15"/>
        <item t="default"/>
      </items>
    </pivotField>
    <pivotField showAll="0"/>
    <pivotField axis="axisPage" showAll="0">
      <items count="5">
        <item x="1"/>
        <item x="2"/>
        <item x="3"/>
        <item x="0"/>
        <item t="default"/>
      </items>
    </pivotField>
    <pivotField showAll="0"/>
    <pivotField numFmtId="164" showAll="0"/>
    <pivotField showAll="0"/>
    <pivotField showAll="0"/>
    <pivotField showAll="0"/>
    <pivotField numFmtId="169" showAll="0"/>
    <pivotField numFmtId="2" showAll="0"/>
    <pivotField numFmtId="165" showAll="0"/>
    <pivotField numFmtId="2" showAll="0"/>
    <pivotField showAll="0"/>
    <pivotField showAll="0"/>
    <pivotField showAll="0"/>
    <pivotField numFmtId="165" showAll="0"/>
    <pivotField numFmtId="2" showAll="0"/>
    <pivotField numFmtId="165" showAll="0"/>
    <pivotField showAll="0"/>
    <pivotField showAll="0"/>
    <pivotField numFmtId="165" showAll="0"/>
    <pivotField numFmtId="2" showAll="0"/>
    <pivotField numFmtId="166" showAll="0"/>
    <pivotField numFmtId="2" showAll="0"/>
    <pivotField showAll="0"/>
    <pivotField showAll="0"/>
    <pivotField numFmtId="165" showAll="0"/>
    <pivotField dataField="1" numFmtId="2" showAll="0"/>
    <pivotField numFmtId="165" showAll="0"/>
    <pivotField showAll="0"/>
    <pivotField showAll="0"/>
    <pivotField numFmtId="2" showAll="0"/>
    <pivotField numFmtId="169" showAll="0"/>
    <pivotField showAll="0"/>
    <pivotField numFmtId="168" showAll="0"/>
    <pivotField numFmtId="168" showAll="0"/>
  </pivotFields>
  <rowFields count="1">
    <field x="22"/>
  </rowFields>
  <rowItems count="5">
    <i>
      <x v="5"/>
    </i>
    <i>
      <x v="6"/>
    </i>
    <i>
      <x v="7"/>
    </i>
    <i>
      <x v="8"/>
    </i>
    <i t="grand">
      <x/>
    </i>
  </rowItems>
  <colItems count="1">
    <i/>
  </colItems>
  <pageFields count="1">
    <pageField fld="24" item="3" hier="-1"/>
  </pageFields>
  <dataFields count="1">
    <dataField name="Average of ATA TO UNLOADING 2" fld="49" subtotal="average" baseField="19" baseItem="0" numFmtId="2"/>
  </dataFields>
  <formats count="7">
    <format dxfId="122">
      <pivotArea type="all" dataOnly="0" outline="0" fieldPosition="0"/>
    </format>
    <format dxfId="121">
      <pivotArea outline="0" collapsedLevelsAreSubtotals="1" fieldPosition="0"/>
    </format>
    <format dxfId="120">
      <pivotArea field="22" type="button" dataOnly="0" labelOnly="1" outline="0" axis="axisRow" fieldPosition="0"/>
    </format>
    <format dxfId="119">
      <pivotArea dataOnly="0" labelOnly="1" fieldPosition="0">
        <references count="1">
          <reference field="22" count="19">
            <x v="3"/>
            <x v="4"/>
            <x v="5"/>
            <x v="6"/>
            <x v="7"/>
            <x v="8"/>
            <x v="9"/>
            <x v="11"/>
            <x v="12"/>
            <x v="14"/>
            <x v="21"/>
            <x v="24"/>
            <x v="25"/>
            <x v="26"/>
            <x v="27"/>
            <x v="28"/>
            <x v="29"/>
            <x v="30"/>
            <x v="31"/>
          </reference>
        </references>
      </pivotArea>
    </format>
    <format dxfId="118">
      <pivotArea dataOnly="0" labelOnly="1" outline="0" axis="axisValues" fieldPosition="0"/>
    </format>
    <format dxfId="117">
      <pivotArea grandRow="1" outline="0" collapsedLevelsAreSubtotals="1" fieldPosition="0"/>
    </format>
    <format dxfId="116">
      <pivotArea dataOnly="0" labelOnly="1" grandRow="1" outline="0" fieldPosition="0"/>
    </format>
  </formats>
  <chartFormats count="1">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8" type="dateBetween" evalOrder="-1" id="1876"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903DB61B-D25F-42B0-9540-A6861EF28F6D}" name="ZH: AVERAGE DELIVERY AVAILABLE A SLOT"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Q95:Q96" firstHeaderRow="1" firstDataRow="1" firstDataCol="0" rowPageCount="1" colPageCount="1"/>
  <pivotFields count="58">
    <pivotField showAll="0"/>
    <pivotField showAll="0"/>
    <pivotField showAll="0"/>
    <pivotField showAll="0">
      <items count="4">
        <item x="1"/>
        <item m="1" x="2"/>
        <item x="0"/>
        <item t="default"/>
      </items>
    </pivotField>
    <pivotField showAll="0"/>
    <pivotField numFmtId="164" showAll="0"/>
    <pivotField showAll="0"/>
    <pivotField showAll="0"/>
    <pivotField showAll="0"/>
    <pivotField showAll="0"/>
    <pivotField showAll="0"/>
    <pivotField showAll="0">
      <items count="33">
        <item x="11"/>
        <item x="12"/>
        <item x="4"/>
        <item m="1" x="24"/>
        <item x="10"/>
        <item x="2"/>
        <item m="1" x="27"/>
        <item m="1" x="21"/>
        <item m="1" x="31"/>
        <item x="1"/>
        <item x="3"/>
        <item x="9"/>
        <item m="1" x="22"/>
        <item m="1" x="17"/>
        <item m="1" x="20"/>
        <item x="14"/>
        <item x="13"/>
        <item x="5"/>
        <item m="1" x="26"/>
        <item m="1" x="18"/>
        <item m="1" x="16"/>
        <item m="1" x="30"/>
        <item m="1" x="19"/>
        <item m="1" x="29"/>
        <item m="1" x="23"/>
        <item x="8"/>
        <item m="1" x="28"/>
        <item m="1" x="25"/>
        <item m="1" x="15"/>
        <item x="7"/>
        <item x="0"/>
        <item x="6"/>
        <item t="default"/>
      </items>
    </pivotField>
    <pivotField numFmtId="164" showAll="0"/>
    <pivotField numFmtId="164" showAll="0"/>
    <pivotField showAll="0"/>
    <pivotField showAll="0"/>
    <pivotField showAll="0"/>
    <pivotField showAll="0"/>
    <pivotField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showAll="0"/>
    <pivotField showAll="0"/>
    <pivotField showAll="0"/>
    <pivotField showAll="0"/>
    <pivotField showAll="0"/>
    <pivotField axis="axisPage" showAll="0">
      <items count="5">
        <item x="1"/>
        <item x="2"/>
        <item x="3"/>
        <item x="0"/>
        <item t="default"/>
      </items>
    </pivotField>
    <pivotField showAll="0"/>
    <pivotField numFmtId="164" showAll="0"/>
    <pivotField showAll="0"/>
    <pivotField showAll="0"/>
    <pivotField showAll="0"/>
    <pivotField numFmtId="169" showAll="0"/>
    <pivotField numFmtId="2" showAll="0"/>
    <pivotField numFmtId="165" showAll="0"/>
    <pivotField numFmtId="2" showAll="0"/>
    <pivotField showAll="0"/>
    <pivotField showAll="0"/>
    <pivotField showAll="0"/>
    <pivotField numFmtId="165" showAll="0"/>
    <pivotField dataField="1" numFmtId="2" showAll="0"/>
    <pivotField numFmtId="165" showAll="0"/>
    <pivotField showAll="0"/>
    <pivotField showAll="0"/>
    <pivotField numFmtId="165" showAll="0"/>
    <pivotField numFmtId="2" showAll="0"/>
    <pivotField numFmtId="166" showAll="0"/>
    <pivotField numFmtId="2" showAll="0"/>
    <pivotField showAll="0"/>
    <pivotField showAll="0"/>
    <pivotField numFmtId="165" showAll="0"/>
    <pivotField numFmtId="2" showAll="0"/>
    <pivotField numFmtId="165" showAll="0"/>
    <pivotField showAll="0"/>
    <pivotField showAll="0"/>
    <pivotField numFmtId="2" showAll="0"/>
    <pivotField numFmtId="169" showAll="0"/>
    <pivotField showAll="0"/>
    <pivotField numFmtId="168" showAll="0"/>
    <pivotField numFmtId="168" showAll="0"/>
  </pivotFields>
  <rowItems count="1">
    <i/>
  </rowItems>
  <colItems count="1">
    <i/>
  </colItems>
  <pageFields count="1">
    <pageField fld="24" item="3" hier="-1"/>
  </pageFields>
  <dataFields count="1">
    <dataField name="Average of DEL. AVAILABLE A SLOT 2" fld="38" subtotal="average" baseField="0" baseItem="0" numFmtId="2"/>
  </dataFields>
  <formats count="6">
    <format dxfId="128">
      <pivotArea type="all" dataOnly="0" outline="0" fieldPosition="0"/>
    </format>
    <format dxfId="127">
      <pivotArea outline="0" collapsedLevelsAreSubtotals="1" fieldPosition="0"/>
    </format>
    <format dxfId="126">
      <pivotArea dataOnly="0" labelOnly="1" outline="0" axis="axisValues" fieldPosition="0"/>
    </format>
    <format dxfId="125">
      <pivotArea type="all" dataOnly="0" outline="0" fieldPosition="0"/>
    </format>
    <format dxfId="124">
      <pivotArea outline="0" collapsedLevelsAreSubtotals="1" fieldPosition="0"/>
    </format>
    <format dxfId="123">
      <pivotArea dataOnly="0" labelOnly="1" outline="0" axis="axisValues" fieldPosition="0"/>
    </format>
  </formats>
  <pivotTableStyleInfo name="PivotStyleLight16" showRowHeaders="1" showColHeaders="1" showRowStripes="0" showColStripes="0" showLastColumn="1"/>
  <filters count="1">
    <filter fld="18" type="dateBetween" evalOrder="-1" id="1876"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B6A54BA7-82E2-4E3F-94CA-5DEB4CA15E1E}" name="ZH: % ENTREGAS POR ALMACEN"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4">
  <location ref="E81:F83" firstHeaderRow="1" firstDataRow="1" firstDataCol="1" rowPageCount="1" colPageCount="1"/>
  <pivotFields count="58">
    <pivotField showAll="0"/>
    <pivotField showAll="0"/>
    <pivotField showAll="0"/>
    <pivotField showAll="0">
      <items count="4">
        <item x="1"/>
        <item m="1" x="2"/>
        <item x="0"/>
        <item t="default"/>
      </items>
    </pivotField>
    <pivotField showAll="0"/>
    <pivotField numFmtId="164" showAll="0"/>
    <pivotField showAll="0"/>
    <pivotField showAll="0"/>
    <pivotField dataField="1" showAll="0"/>
    <pivotField showAll="0"/>
    <pivotField showAll="0"/>
    <pivotField axis="axisRow" showAll="0">
      <items count="33">
        <item x="4"/>
        <item m="1" x="24"/>
        <item x="10"/>
        <item x="2"/>
        <item m="1" x="21"/>
        <item m="1" x="31"/>
        <item x="1"/>
        <item m="1" x="22"/>
        <item m="1" x="20"/>
        <item x="5"/>
        <item m="1" x="18"/>
        <item m="1" x="30"/>
        <item m="1" x="19"/>
        <item m="1" x="29"/>
        <item m="1" x="23"/>
        <item x="8"/>
        <item m="1" x="25"/>
        <item m="1" x="15"/>
        <item x="6"/>
        <item x="0"/>
        <item x="7"/>
        <item m="1" x="26"/>
        <item x="3"/>
        <item x="9"/>
        <item m="1" x="28"/>
        <item x="14"/>
        <item m="1" x="27"/>
        <item m="1" x="16"/>
        <item m="1" x="17"/>
        <item x="12"/>
        <item x="11"/>
        <item x="13"/>
        <item t="default"/>
      </items>
    </pivotField>
    <pivotField numFmtId="164" showAll="0"/>
    <pivotField showAll="0"/>
    <pivotField showAll="0"/>
    <pivotField showAll="0"/>
    <pivotField showAll="0"/>
    <pivotField showAll="0"/>
    <pivotField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showAll="0"/>
    <pivotField showAll="0"/>
    <pivotField showAll="0"/>
    <pivotField showAll="0"/>
    <pivotField showAll="0"/>
    <pivotField axis="axisPage" showAll="0">
      <items count="5">
        <item x="1"/>
        <item x="2"/>
        <item x="3"/>
        <item x="0"/>
        <item t="default"/>
      </items>
    </pivotField>
    <pivotField showAll="0"/>
    <pivotField numFmtId="164" showAll="0"/>
    <pivotField showAll="0"/>
    <pivotField showAll="0"/>
    <pivotField showAll="0"/>
    <pivotField numFmtId="169" showAll="0"/>
    <pivotField numFmtId="2" showAll="0"/>
    <pivotField numFmtId="165" showAll="0"/>
    <pivotField numFmtId="2" showAll="0"/>
    <pivotField showAll="0"/>
    <pivotField showAll="0"/>
    <pivotField showAll="0"/>
    <pivotField numFmtId="165" showAll="0"/>
    <pivotField numFmtId="2" showAll="0"/>
    <pivotField numFmtId="165" showAll="0"/>
    <pivotField showAll="0"/>
    <pivotField showAll="0"/>
    <pivotField numFmtId="165" showAll="0"/>
    <pivotField numFmtId="2" showAll="0"/>
    <pivotField numFmtId="166" showAll="0"/>
    <pivotField numFmtId="2" showAll="0"/>
    <pivotField showAll="0"/>
    <pivotField showAll="0"/>
    <pivotField numFmtId="165" showAll="0"/>
    <pivotField numFmtId="2" showAll="0"/>
    <pivotField numFmtId="165" showAll="0"/>
    <pivotField showAll="0"/>
    <pivotField showAll="0"/>
    <pivotField numFmtId="2" showAll="0"/>
    <pivotField numFmtId="169" showAll="0"/>
    <pivotField showAll="0"/>
    <pivotField numFmtId="168" showAll="0"/>
    <pivotField numFmtId="168" showAll="0"/>
  </pivotFields>
  <rowFields count="1">
    <field x="11"/>
  </rowFields>
  <rowItems count="2">
    <i>
      <x v="19"/>
    </i>
    <i t="grand">
      <x/>
    </i>
  </rowItems>
  <colItems count="1">
    <i/>
  </colItems>
  <pageFields count="1">
    <pageField fld="24" item="3" hier="-1"/>
  </pageFields>
  <dataFields count="1">
    <dataField name="Count of CONTAINER" fld="8" subtotal="count" showDataAs="percentOfCol" baseField="10" baseItem="19" numFmtId="10"/>
  </dataFields>
  <formats count="16">
    <format dxfId="144">
      <pivotArea type="all" dataOnly="0" outline="0" fieldPosition="0"/>
    </format>
    <format dxfId="143">
      <pivotArea outline="0" collapsedLevelsAreSubtotals="1" fieldPosition="0"/>
    </format>
    <format dxfId="142">
      <pivotArea field="11" type="button" dataOnly="0" labelOnly="1" outline="0" axis="axisRow" fieldPosition="0"/>
    </format>
    <format dxfId="141">
      <pivotArea dataOnly="0" labelOnly="1" fieldPosition="0">
        <references count="1">
          <reference field="11" count="9">
            <x v="0"/>
            <x v="2"/>
            <x v="5"/>
            <x v="6"/>
            <x v="9"/>
            <x v="11"/>
            <x v="14"/>
            <x v="16"/>
            <x v="18"/>
          </reference>
        </references>
      </pivotArea>
    </format>
    <format dxfId="140">
      <pivotArea dataOnly="0" labelOnly="1" grandRow="1" outline="0" fieldPosition="0"/>
    </format>
    <format dxfId="139">
      <pivotArea dataOnly="0" labelOnly="1" outline="0" axis="axisValues" fieldPosition="0"/>
    </format>
    <format dxfId="138">
      <pivotArea outline="0" fieldPosition="0">
        <references count="1">
          <reference field="4294967294" count="1">
            <x v="0"/>
          </reference>
        </references>
      </pivotArea>
    </format>
    <format dxfId="137">
      <pivotArea outline="0" collapsedLevelsAreSubtotals="1" fieldPosition="0"/>
    </format>
    <format dxfId="136">
      <pivotArea dataOnly="0" labelOnly="1" fieldPosition="0">
        <references count="1">
          <reference field="11" count="2">
            <x v="6"/>
            <x v="12"/>
          </reference>
        </references>
      </pivotArea>
    </format>
    <format dxfId="135">
      <pivotArea dataOnly="0" labelOnly="1" grandRow="1" outline="0" fieldPosition="0"/>
    </format>
    <format dxfId="134">
      <pivotArea type="all" dataOnly="0" outline="0" fieldPosition="0"/>
    </format>
    <format dxfId="133">
      <pivotArea outline="0" collapsedLevelsAreSubtotals="1" fieldPosition="0"/>
    </format>
    <format dxfId="132">
      <pivotArea field="11" type="button" dataOnly="0" labelOnly="1" outline="0" axis="axisRow" fieldPosition="0"/>
    </format>
    <format dxfId="131">
      <pivotArea dataOnly="0" labelOnly="1" fieldPosition="0">
        <references count="1">
          <reference field="11" count="2">
            <x v="6"/>
            <x v="12"/>
          </reference>
        </references>
      </pivotArea>
    </format>
    <format dxfId="130">
      <pivotArea dataOnly="0" labelOnly="1" grandRow="1" outline="0" fieldPosition="0"/>
    </format>
    <format dxfId="129">
      <pivotArea dataOnly="0" labelOnly="1" outline="0" axis="axisValues" fieldPosition="0"/>
    </format>
  </formats>
  <chartFormats count="24">
    <chartFormat chart="7" format="2" series="1">
      <pivotArea type="data" outline="0" fieldPosition="0">
        <references count="1">
          <reference field="4294967294" count="1" selected="0">
            <x v="0"/>
          </reference>
        </references>
      </pivotArea>
    </chartFormat>
    <chartFormat chart="11" format="4" series="1">
      <pivotArea type="data" outline="0" fieldPosition="0">
        <references count="1">
          <reference field="4294967294" count="1" selected="0">
            <x v="0"/>
          </reference>
        </references>
      </pivotArea>
    </chartFormat>
    <chartFormat chart="13" format="4" series="1">
      <pivotArea type="data" outline="0" fieldPosition="0">
        <references count="1">
          <reference field="4294967294" count="1" selected="0">
            <x v="0"/>
          </reference>
        </references>
      </pivotArea>
    </chartFormat>
    <chartFormat chart="15" format="4" series="1">
      <pivotArea type="data" outline="0" fieldPosition="0">
        <references count="1">
          <reference field="4294967294" count="1" selected="0">
            <x v="0"/>
          </reference>
        </references>
      </pivotArea>
    </chartFormat>
    <chartFormat chart="23" format="6" series="1">
      <pivotArea type="data" outline="0" fieldPosition="0">
        <references count="1">
          <reference field="4294967294" count="1" selected="0">
            <x v="0"/>
          </reference>
        </references>
      </pivotArea>
    </chartFormat>
    <chartFormat chart="23" format="7">
      <pivotArea type="data" outline="0" fieldPosition="0">
        <references count="2">
          <reference field="4294967294" count="1" selected="0">
            <x v="0"/>
          </reference>
          <reference field="11" count="1" selected="0">
            <x v="17"/>
          </reference>
        </references>
      </pivotArea>
    </chartFormat>
    <chartFormat chart="23" format="8">
      <pivotArea type="data" outline="0" fieldPosition="0">
        <references count="2">
          <reference field="4294967294" count="1" selected="0">
            <x v="0"/>
          </reference>
          <reference field="11" count="1" selected="0">
            <x v="19"/>
          </reference>
        </references>
      </pivotArea>
    </chartFormat>
    <chartFormat chart="23" format="9">
      <pivotArea type="data" outline="0" fieldPosition="0">
        <references count="2">
          <reference field="4294967294" count="1" selected="0">
            <x v="0"/>
          </reference>
          <reference field="11" count="1" selected="0">
            <x v="20"/>
          </reference>
        </references>
      </pivotArea>
    </chartFormat>
    <chartFormat chart="23" format="10">
      <pivotArea type="data" outline="0" fieldPosition="0">
        <references count="2">
          <reference field="4294967294" count="1" selected="0">
            <x v="0"/>
          </reference>
          <reference field="11" count="1" selected="0">
            <x v="6"/>
          </reference>
        </references>
      </pivotArea>
    </chartFormat>
    <chartFormat chart="23" format="11">
      <pivotArea type="data" outline="0" fieldPosition="0">
        <references count="2">
          <reference field="4294967294" count="1" selected="0">
            <x v="0"/>
          </reference>
          <reference field="11" count="1" selected="0">
            <x v="12"/>
          </reference>
        </references>
      </pivotArea>
    </chartFormat>
    <chartFormat chart="23" format="12">
      <pivotArea type="data" outline="0" fieldPosition="0">
        <references count="1">
          <reference field="4294967294" count="1" selected="0">
            <x v="0"/>
          </reference>
        </references>
      </pivotArea>
    </chartFormat>
    <chartFormat chart="23" format="13">
      <pivotArea type="data" outline="0" fieldPosition="0">
        <references count="2">
          <reference field="4294967294" count="1" selected="0">
            <x v="0"/>
          </reference>
          <reference field="11" count="1" selected="0">
            <x v="7"/>
          </reference>
        </references>
      </pivotArea>
    </chartFormat>
    <chartFormat chart="23" format="14">
      <pivotArea type="data" outline="0" fieldPosition="0">
        <references count="2">
          <reference field="4294967294" count="1" selected="0">
            <x v="0"/>
          </reference>
          <reference field="11" count="1" selected="0">
            <x v="9"/>
          </reference>
        </references>
      </pivotArea>
    </chartFormat>
    <chartFormat chart="23" format="15">
      <pivotArea type="data" outline="0" fieldPosition="0">
        <references count="2">
          <reference field="4294967294" count="1" selected="0">
            <x v="0"/>
          </reference>
          <reference field="11" count="1" selected="0">
            <x v="14"/>
          </reference>
        </references>
      </pivotArea>
    </chartFormat>
    <chartFormat chart="23" format="16">
      <pivotArea type="data" outline="0" fieldPosition="0">
        <references count="2">
          <reference field="4294967294" count="1" selected="0">
            <x v="0"/>
          </reference>
          <reference field="11" count="1" selected="0">
            <x v="15"/>
          </reference>
        </references>
      </pivotArea>
    </chartFormat>
    <chartFormat chart="23" format="17">
      <pivotArea type="data" outline="0" fieldPosition="0">
        <references count="2">
          <reference field="4294967294" count="1" selected="0">
            <x v="0"/>
          </reference>
          <reference field="11" count="1" selected="0">
            <x v="16"/>
          </reference>
        </references>
      </pivotArea>
    </chartFormat>
    <chartFormat chart="23" format="18">
      <pivotArea type="data" outline="0" fieldPosition="0">
        <references count="2">
          <reference field="4294967294" count="1" selected="0">
            <x v="0"/>
          </reference>
          <reference field="11" count="1" selected="0">
            <x v="18"/>
          </reference>
        </references>
      </pivotArea>
    </chartFormat>
    <chartFormat chart="23" format="19">
      <pivotArea type="data" outline="0" fieldPosition="0">
        <references count="2">
          <reference field="4294967294" count="1" selected="0">
            <x v="0"/>
          </reference>
          <reference field="11" count="1" selected="0">
            <x v="0"/>
          </reference>
        </references>
      </pivotArea>
    </chartFormat>
    <chartFormat chart="23" format="20">
      <pivotArea type="data" outline="0" fieldPosition="0">
        <references count="2">
          <reference field="4294967294" count="1" selected="0">
            <x v="0"/>
          </reference>
          <reference field="11" count="1" selected="0">
            <x v="1"/>
          </reference>
        </references>
      </pivotArea>
    </chartFormat>
    <chartFormat chart="23" format="21">
      <pivotArea type="data" outline="0" fieldPosition="0">
        <references count="2">
          <reference field="4294967294" count="1" selected="0">
            <x v="0"/>
          </reference>
          <reference field="11" count="1" selected="0">
            <x v="2"/>
          </reference>
        </references>
      </pivotArea>
    </chartFormat>
    <chartFormat chart="23" format="22">
      <pivotArea type="data" outline="0" fieldPosition="0">
        <references count="2">
          <reference field="4294967294" count="1" selected="0">
            <x v="0"/>
          </reference>
          <reference field="11" count="1" selected="0">
            <x v="3"/>
          </reference>
        </references>
      </pivotArea>
    </chartFormat>
    <chartFormat chart="23" format="23">
      <pivotArea type="data" outline="0" fieldPosition="0">
        <references count="2">
          <reference field="4294967294" count="1" selected="0">
            <x v="0"/>
          </reference>
          <reference field="11" count="1" selected="0">
            <x v="4"/>
          </reference>
        </references>
      </pivotArea>
    </chartFormat>
    <chartFormat chart="23" format="24">
      <pivotArea type="data" outline="0" fieldPosition="0">
        <references count="2">
          <reference field="4294967294" count="1" selected="0">
            <x v="0"/>
          </reference>
          <reference field="11" count="1" selected="0">
            <x v="8"/>
          </reference>
        </references>
      </pivotArea>
    </chartFormat>
    <chartFormat chart="23" format="25">
      <pivotArea type="data" outline="0" fieldPosition="0">
        <references count="2">
          <reference field="4294967294" count="1" selected="0">
            <x v="0"/>
          </reference>
          <reference field="11" count="1" selected="0">
            <x v="10"/>
          </reference>
        </references>
      </pivotArea>
    </chartFormat>
  </chartFormats>
  <pivotTableStyleInfo name="PivotStyleLight16" showRowHeaders="1" showColHeaders="1" showRowStripes="0" showColStripes="0" showLastColumn="1"/>
  <filters count="1">
    <filter fld="18" type="dateBetween" evalOrder="-1" id="1876"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DB34CDEA-9664-4814-B27B-73D6E077E4AF}" name="MARRUECOS: TOTAL % CNTS PUNTUALES media"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AK197:AL200" firstHeaderRow="1" firstDataRow="1" firstDataCol="1" rowPageCount="1" colPageCount="1"/>
  <pivotFields count="58">
    <pivotField showAll="0"/>
    <pivotField showAll="0"/>
    <pivotField showAll="0"/>
    <pivotField showAll="0"/>
    <pivotField showAll="0"/>
    <pivotField numFmtId="164" showAll="0"/>
    <pivotField showAll="0"/>
    <pivotField showAll="0"/>
    <pivotField dataField="1" showAll="0"/>
    <pivotField showAll="0"/>
    <pivotField showAll="0"/>
    <pivotField showAll="0">
      <items count="33">
        <item x="11"/>
        <item x="12"/>
        <item x="4"/>
        <item m="1" x="24"/>
        <item x="10"/>
        <item x="2"/>
        <item m="1" x="27"/>
        <item m="1" x="21"/>
        <item m="1" x="31"/>
        <item x="1"/>
        <item x="3"/>
        <item x="9"/>
        <item m="1" x="22"/>
        <item m="1" x="17"/>
        <item m="1" x="20"/>
        <item x="14"/>
        <item x="13"/>
        <item x="5"/>
        <item m="1" x="26"/>
        <item m="1" x="18"/>
        <item m="1" x="16"/>
        <item m="1" x="30"/>
        <item m="1" x="19"/>
        <item m="1" x="29"/>
        <item m="1" x="23"/>
        <item x="8"/>
        <item m="1" x="28"/>
        <item m="1" x="25"/>
        <item m="1" x="15"/>
        <item x="7"/>
        <item x="0"/>
        <item x="6"/>
        <item t="default"/>
      </items>
    </pivotField>
    <pivotField numFmtId="164" showAll="0"/>
    <pivotField numFmtId="164" showAll="0"/>
    <pivotField showAll="0"/>
    <pivotField showAll="0"/>
    <pivotField showAll="0"/>
    <pivotField showAll="0"/>
    <pivotField numFmtId="164"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numFmtId="164" showAll="0"/>
    <pivotField showAll="0"/>
    <pivotField showAll="0"/>
    <pivotField showAll="0"/>
    <pivotField showAll="0"/>
    <pivotField axis="axisPage" showAll="0">
      <items count="5">
        <item x="1"/>
        <item x="2"/>
        <item x="3"/>
        <item x="0"/>
        <item t="default"/>
      </items>
    </pivotField>
    <pivotField showAll="0">
      <items count="4">
        <item x="0"/>
        <item x="2"/>
        <item x="1"/>
        <item t="default"/>
      </items>
    </pivotField>
    <pivotField numFmtId="164" showAll="0"/>
    <pivotField showAll="0"/>
    <pivotField showAll="0"/>
    <pivotField showAll="0"/>
    <pivotField numFmtId="169" showAll="0"/>
    <pivotField numFmtId="2" showAll="0"/>
    <pivotField numFmtId="165" showAll="0"/>
    <pivotField numFmtId="2" showAll="0"/>
    <pivotField showAll="0"/>
    <pivotField showAll="0"/>
    <pivotField showAll="0"/>
    <pivotField numFmtId="165" showAll="0"/>
    <pivotField numFmtId="2" showAll="0"/>
    <pivotField numFmtId="165" showAll="0"/>
    <pivotField showAll="0"/>
    <pivotField showAll="0"/>
    <pivotField numFmtId="165" showAll="0"/>
    <pivotField numFmtId="2" showAll="0"/>
    <pivotField numFmtId="166" showAll="0"/>
    <pivotField numFmtId="2" showAll="0"/>
    <pivotField axis="axisRow" showAll="0">
      <items count="4">
        <item x="1"/>
        <item x="0"/>
        <item m="1" x="2"/>
        <item t="default"/>
      </items>
    </pivotField>
    <pivotField showAll="0"/>
    <pivotField numFmtId="165" showAll="0"/>
    <pivotField numFmtId="2" showAll="0"/>
    <pivotField numFmtId="165" showAll="0"/>
    <pivotField showAll="0"/>
    <pivotField showAll="0"/>
    <pivotField numFmtId="2" showAll="0"/>
    <pivotField numFmtId="169" showAll="0"/>
    <pivotField showAll="0"/>
    <pivotField numFmtId="168" showAll="0"/>
    <pivotField numFmtId="168" showAll="0"/>
  </pivotFields>
  <rowFields count="1">
    <field x="46"/>
  </rowFields>
  <rowItems count="3">
    <i>
      <x/>
    </i>
    <i>
      <x v="1"/>
    </i>
    <i t="grand">
      <x/>
    </i>
  </rowItems>
  <colItems count="1">
    <i/>
  </colItems>
  <pageFields count="1">
    <pageField fld="24" item="1" hier="-1"/>
  </pageFields>
  <dataFields count="1">
    <dataField name="Count of CONTAINER" fld="8" subtotal="count" showDataAs="percentOfTotal" baseField="0" baseItem="0" numFmtId="10"/>
  </dataFields>
  <formats count="6">
    <format dxfId="150">
      <pivotArea type="all" dataOnly="0" outline="0" fieldPosition="0"/>
    </format>
    <format dxfId="149">
      <pivotArea outline="0" collapsedLevelsAreSubtotals="1" fieldPosition="0"/>
    </format>
    <format dxfId="148">
      <pivotArea field="46" type="button" dataOnly="0" labelOnly="1" outline="0" axis="axisRow" fieldPosition="0"/>
    </format>
    <format dxfId="147">
      <pivotArea dataOnly="0" labelOnly="1" fieldPosition="0">
        <references count="1">
          <reference field="46" count="0"/>
        </references>
      </pivotArea>
    </format>
    <format dxfId="146">
      <pivotArea dataOnly="0" labelOnly="1" grandRow="1" outline="0" fieldPosition="0"/>
    </format>
    <format dxfId="145">
      <pivotArea dataOnly="0" labelOnly="1" outline="0" axis="axisValues" fieldPosition="0"/>
    </format>
  </formats>
  <pivotTableStyleInfo name="PivotStyleLight16" showRowHeaders="1" showColHeaders="1" showRowStripes="0" showColStripes="0" showLastColumn="1"/>
  <filters count="1">
    <filter fld="18" type="dateBetween" evalOrder="-1" id="1745"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4AE0F8D5-ACED-4952-83B0-5421E485E517}" name="LEFTIES: HORAS DISPONIBILIDAD A ENTREGA SEGUN POD"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9">
  <location ref="AE7:AH10" firstHeaderRow="1" firstDataRow="2" firstDataCol="1" rowPageCount="1" colPageCount="1"/>
  <pivotFields count="58">
    <pivotField showAll="0"/>
    <pivotField showAll="0"/>
    <pivotField showAll="0"/>
    <pivotField axis="axisCol" showAll="0">
      <items count="4">
        <item x="1"/>
        <item m="1" x="2"/>
        <item x="0"/>
        <item t="default"/>
      </items>
    </pivotField>
    <pivotField showAll="0"/>
    <pivotField numFmtId="164" showAll="0"/>
    <pivotField showAll="0"/>
    <pivotField showAll="0"/>
    <pivotField showAll="0"/>
    <pivotField showAll="0"/>
    <pivotField showAll="0"/>
    <pivotField showAll="0">
      <items count="33">
        <item h="1" x="11"/>
        <item h="1" x="12"/>
        <item h="1" x="4"/>
        <item h="1" m="1" x="24"/>
        <item h="1" x="10"/>
        <item h="1" x="2"/>
        <item h="1" m="1" x="27"/>
        <item h="1" m="1" x="21"/>
        <item h="1" m="1" x="31"/>
        <item x="1"/>
        <item h="1" x="3"/>
        <item h="1" x="9"/>
        <item h="1" m="1" x="22"/>
        <item h="1" m="1" x="17"/>
        <item h="1" m="1" x="20"/>
        <item h="1" x="14"/>
        <item h="1" x="13"/>
        <item h="1" x="5"/>
        <item h="1" m="1" x="26"/>
        <item h="1" m="1" x="18"/>
        <item h="1" m="1" x="16"/>
        <item h="1" m="1" x="30"/>
        <item h="1" m="1" x="19"/>
        <item h="1" m="1" x="29"/>
        <item h="1" m="1" x="23"/>
        <item h="1" x="8"/>
        <item h="1" m="1" x="28"/>
        <item h="1" m="1" x="25"/>
        <item h="1" m="1" x="15"/>
        <item h="1" x="7"/>
        <item h="1" x="0"/>
        <item h="1" x="6"/>
        <item t="default"/>
      </items>
    </pivotField>
    <pivotField numFmtId="164" showAll="0"/>
    <pivotField numFmtId="164" showAll="0"/>
    <pivotField showAll="0"/>
    <pivotField showAll="0"/>
    <pivotField showAll="0"/>
    <pivotField showAll="0"/>
    <pivotField numFmtId="164"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numFmtId="164" showAll="0"/>
    <pivotField showAll="0"/>
    <pivotField showAll="0"/>
    <pivotField showAll="0"/>
    <pivotField axis="axisRow" showAll="0">
      <items count="13">
        <item x="0"/>
        <item x="1"/>
        <item x="2"/>
        <item m="1" x="4"/>
        <item m="1" x="5"/>
        <item m="1" x="6"/>
        <item m="1" x="7"/>
        <item m="1" x="8"/>
        <item m="1" x="9"/>
        <item m="1" x="10"/>
        <item m="1" x="11"/>
        <item m="1" x="3"/>
        <item t="default"/>
      </items>
    </pivotField>
    <pivotField axis="axisPage" showAll="0">
      <items count="5">
        <item x="1"/>
        <item x="2"/>
        <item x="3"/>
        <item x="0"/>
        <item t="default"/>
      </items>
    </pivotField>
    <pivotField showAll="0"/>
    <pivotField numFmtId="164" showAll="0"/>
    <pivotField showAll="0"/>
    <pivotField showAll="0"/>
    <pivotField showAll="0"/>
    <pivotField numFmtId="169" showAll="0"/>
    <pivotField numFmtId="2" showAll="0"/>
    <pivotField numFmtId="165" showAll="0"/>
    <pivotField numFmtId="2" showAll="0"/>
    <pivotField showAll="0"/>
    <pivotField showAll="0"/>
    <pivotField showAll="0"/>
    <pivotField numFmtId="165" showAll="0"/>
    <pivotField dataField="1" numFmtId="2" showAll="0"/>
    <pivotField numFmtId="165" showAll="0"/>
    <pivotField showAll="0"/>
    <pivotField showAll="0"/>
    <pivotField numFmtId="165" showAll="0"/>
    <pivotField numFmtId="2" showAll="0"/>
    <pivotField numFmtId="166" showAll="0"/>
    <pivotField numFmtId="2" showAll="0"/>
    <pivotField showAll="0"/>
    <pivotField showAll="0"/>
    <pivotField numFmtId="165" showAll="0"/>
    <pivotField numFmtId="2" showAll="0"/>
    <pivotField numFmtId="165" showAll="0"/>
    <pivotField showAll="0"/>
    <pivotField showAll="0"/>
    <pivotField numFmtId="2" showAll="0"/>
    <pivotField numFmtId="169" showAll="0"/>
    <pivotField showAll="0"/>
    <pivotField numFmtId="168" showAll="0"/>
    <pivotField numFmtId="168" showAll="0"/>
  </pivotFields>
  <rowFields count="1">
    <field x="23"/>
  </rowFields>
  <rowItems count="2">
    <i>
      <x v="1"/>
    </i>
    <i t="grand">
      <x/>
    </i>
  </rowItems>
  <colFields count="1">
    <field x="3"/>
  </colFields>
  <colItems count="3">
    <i>
      <x/>
    </i>
    <i>
      <x v="2"/>
    </i>
    <i t="grand">
      <x/>
    </i>
  </colItems>
  <pageFields count="1">
    <pageField fld="24" item="0" hier="-1"/>
  </pageFields>
  <dataFields count="1">
    <dataField name="Average of DEL. AVAILABLE A SLOT 2" fld="38" subtotal="average" baseField="19" baseItem="5" numFmtId="2"/>
  </dataFields>
  <formats count="10">
    <format dxfId="160">
      <pivotArea type="all" dataOnly="0" outline="0" fieldPosition="0"/>
    </format>
    <format dxfId="159">
      <pivotArea field="3" type="button" dataOnly="0" labelOnly="1" outline="0" axis="axisCol" fieldPosition="0"/>
    </format>
    <format dxfId="158">
      <pivotArea type="topRight" dataOnly="0" labelOnly="1" outline="0" fieldPosition="0"/>
    </format>
    <format dxfId="157">
      <pivotArea dataOnly="0" labelOnly="1" fieldPosition="0">
        <references count="1">
          <reference field="3" count="0"/>
        </references>
      </pivotArea>
    </format>
    <format dxfId="156">
      <pivotArea outline="0" collapsedLevelsAreSubtotals="1" fieldPosition="0"/>
    </format>
    <format dxfId="155">
      <pivotArea field="23" type="button" dataOnly="0" labelOnly="1" outline="0" axis="axisRow" fieldPosition="0"/>
    </format>
    <format dxfId="154">
      <pivotArea dataOnly="0" labelOnly="1" fieldPosition="0">
        <references count="1">
          <reference field="23" count="1">
            <x v="6"/>
          </reference>
        </references>
      </pivotArea>
    </format>
    <format dxfId="153">
      <pivotArea dataOnly="0" labelOnly="1" grandRow="1" outline="0" fieldPosition="0"/>
    </format>
    <format dxfId="152">
      <pivotArea dataOnly="0" labelOnly="1" fieldPosition="0">
        <references count="1">
          <reference field="3" count="2">
            <x v="0"/>
            <x v="2"/>
          </reference>
        </references>
      </pivotArea>
    </format>
    <format dxfId="151">
      <pivotArea dataOnly="0" labelOnly="1" grandCol="1" outline="0" fieldPosition="0"/>
    </format>
  </formats>
  <chartFormats count="4">
    <chartFormat chart="18" format="6" series="1">
      <pivotArea type="data" outline="0" fieldPosition="0">
        <references count="2">
          <reference field="4294967294" count="1" selected="0">
            <x v="0"/>
          </reference>
          <reference field="3" count="1" selected="0">
            <x v="0"/>
          </reference>
        </references>
      </pivotArea>
    </chartFormat>
    <chartFormat chart="18" format="7" series="1">
      <pivotArea type="data" outline="0" fieldPosition="0">
        <references count="2">
          <reference field="4294967294" count="1" selected="0">
            <x v="0"/>
          </reference>
          <reference field="3" count="1" selected="0">
            <x v="1"/>
          </reference>
        </references>
      </pivotArea>
    </chartFormat>
    <chartFormat chart="18" format="8" series="1">
      <pivotArea type="data" outline="0" fieldPosition="0">
        <references count="2">
          <reference field="4294967294" count="1" selected="0">
            <x v="0"/>
          </reference>
          <reference field="3" count="1" selected="0">
            <x v="2"/>
          </reference>
        </references>
      </pivotArea>
    </chartFormat>
    <chartFormat chart="18" format="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8" type="dateBetween" evalOrder="-1" id="1890"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81DCBCB7-3C73-4C3C-9030-BE20865C6EA9}" name="ZH: TRANSPORT MODE POR PUERTO"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4">
  <location ref="J95:M97" firstHeaderRow="1" firstDataRow="2" firstDataCol="1" rowPageCount="1" colPageCount="1"/>
  <pivotFields count="58">
    <pivotField showAll="0"/>
    <pivotField showAll="0"/>
    <pivotField showAll="0"/>
    <pivotField axis="axisCol" showAll="0">
      <items count="4">
        <item x="1"/>
        <item m="1" x="2"/>
        <item x="0"/>
        <item t="default"/>
      </items>
    </pivotField>
    <pivotField showAll="0"/>
    <pivotField numFmtId="164" showAll="0"/>
    <pivotField showAll="0"/>
    <pivotField showAll="0"/>
    <pivotField dataField="1" showAll="0"/>
    <pivotField showAll="0"/>
    <pivotField showAll="0"/>
    <pivotField showAll="0">
      <items count="33">
        <item x="11"/>
        <item x="12"/>
        <item x="4"/>
        <item m="1" x="24"/>
        <item x="10"/>
        <item x="2"/>
        <item m="1" x="27"/>
        <item m="1" x="21"/>
        <item m="1" x="31"/>
        <item x="1"/>
        <item x="3"/>
        <item x="9"/>
        <item m="1" x="22"/>
        <item m="1" x="17"/>
        <item m="1" x="20"/>
        <item x="14"/>
        <item x="13"/>
        <item x="5"/>
        <item m="1" x="26"/>
        <item m="1" x="18"/>
        <item m="1" x="16"/>
        <item m="1" x="30"/>
        <item m="1" x="19"/>
        <item m="1" x="29"/>
        <item m="1" x="23"/>
        <item x="8"/>
        <item m="1" x="28"/>
        <item m="1" x="25"/>
        <item m="1" x="15"/>
        <item x="7"/>
        <item x="0"/>
        <item x="6"/>
        <item t="default"/>
      </items>
    </pivotField>
    <pivotField numFmtId="164" showAll="0"/>
    <pivotField numFmtId="164" showAll="0"/>
    <pivotField showAll="0"/>
    <pivotField showAll="0"/>
    <pivotField showAll="0"/>
    <pivotField showAll="0"/>
    <pivotField numFmtId="164"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numFmtId="164" showAll="0"/>
    <pivotField showAll="0"/>
    <pivotField showAll="0"/>
    <pivotField showAll="0"/>
    <pivotField showAll="0"/>
    <pivotField axis="axisPage" showAll="0">
      <items count="5">
        <item x="1"/>
        <item x="2"/>
        <item x="3"/>
        <item x="0"/>
        <item t="default"/>
      </items>
    </pivotField>
    <pivotField showAll="0"/>
    <pivotField numFmtId="164" showAll="0"/>
    <pivotField showAll="0"/>
    <pivotField showAll="0"/>
    <pivotField showAll="0"/>
    <pivotField numFmtId="169" showAll="0"/>
    <pivotField numFmtId="2" showAll="0"/>
    <pivotField numFmtId="165" showAll="0"/>
    <pivotField numFmtId="2" showAll="0"/>
    <pivotField showAll="0"/>
    <pivotField showAll="0"/>
    <pivotField showAll="0"/>
    <pivotField numFmtId="165" showAll="0"/>
    <pivotField numFmtId="2" showAll="0"/>
    <pivotField numFmtId="165" showAll="0"/>
    <pivotField showAll="0"/>
    <pivotField showAll="0"/>
    <pivotField numFmtId="165" showAll="0"/>
    <pivotField numFmtId="2" showAll="0"/>
    <pivotField numFmtId="166" showAll="0"/>
    <pivotField numFmtId="2" showAll="0"/>
    <pivotField showAll="0"/>
    <pivotField showAll="0"/>
    <pivotField numFmtId="165" showAll="0"/>
    <pivotField numFmtId="2" showAll="0"/>
    <pivotField numFmtId="165" showAll="0"/>
    <pivotField showAll="0"/>
    <pivotField showAll="0"/>
    <pivotField numFmtId="2" showAll="0"/>
    <pivotField numFmtId="169" showAll="0"/>
    <pivotField showAll="0"/>
    <pivotField numFmtId="168" showAll="0"/>
    <pivotField numFmtId="168" showAll="0"/>
  </pivotFields>
  <rowItems count="1">
    <i/>
  </rowItems>
  <colFields count="1">
    <field x="3"/>
  </colFields>
  <colItems count="3">
    <i>
      <x/>
    </i>
    <i>
      <x v="2"/>
    </i>
    <i t="grand">
      <x/>
    </i>
  </colItems>
  <pageFields count="1">
    <pageField fld="24" item="3" hier="-1"/>
  </pageFields>
  <dataFields count="1">
    <dataField name="Count of CONTAINER" fld="8" subtotal="count" baseField="0" baseItem="0"/>
  </dataFields>
  <formats count="8">
    <format dxfId="168">
      <pivotArea type="all" dataOnly="0" outline="0" fieldPosition="0"/>
    </format>
    <format dxfId="167">
      <pivotArea outline="0" collapsedLevelsAreSubtotals="1" fieldPosition="0"/>
    </format>
    <format dxfId="166">
      <pivotArea type="origin" dataOnly="0" labelOnly="1" outline="0" fieldPosition="0"/>
    </format>
    <format dxfId="165">
      <pivotArea field="3" type="button" dataOnly="0" labelOnly="1" outline="0" axis="axisCol" fieldPosition="0"/>
    </format>
    <format dxfId="164">
      <pivotArea type="topRight" dataOnly="0" labelOnly="1" outline="0" fieldPosition="0"/>
    </format>
    <format dxfId="163">
      <pivotArea dataOnly="0" labelOnly="1" grandRow="1" outline="0" fieldPosition="0"/>
    </format>
    <format dxfId="162">
      <pivotArea dataOnly="0" labelOnly="1" fieldPosition="0">
        <references count="1">
          <reference field="3" count="2">
            <x v="0"/>
            <x v="2"/>
          </reference>
        </references>
      </pivotArea>
    </format>
    <format dxfId="161">
      <pivotArea dataOnly="0" labelOnly="1" grandCol="1" outline="0" fieldPosition="0"/>
    </format>
  </formats>
  <chartFormats count="3">
    <chartFormat chart="3" format="4" series="1">
      <pivotArea type="data" outline="0" fieldPosition="0">
        <references count="2">
          <reference field="4294967294" count="1" selected="0">
            <x v="0"/>
          </reference>
          <reference field="3" count="1" selected="0">
            <x v="0"/>
          </reference>
        </references>
      </pivotArea>
    </chartFormat>
    <chartFormat chart="3" format="5" series="1">
      <pivotArea type="data" outline="0" fieldPosition="0">
        <references count="2">
          <reference field="4294967294" count="1" selected="0">
            <x v="0"/>
          </reference>
          <reference field="3" count="1" selected="0">
            <x v="2"/>
          </reference>
        </references>
      </pivotArea>
    </chartFormat>
    <chartFormat chart="3"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8" type="dateBetween" evalOrder="-1" id="1876"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EBBE788-1B1F-4D45-B75E-07712D361293}" name="TEMPE: % reprogramaciones"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J126:J127" firstHeaderRow="1" firstDataRow="1" firstDataCol="0" rowPageCount="1" colPageCount="1"/>
  <pivotFields count="58">
    <pivotField showAll="0"/>
    <pivotField showAll="0"/>
    <pivotField showAll="0"/>
    <pivotField showAll="0"/>
    <pivotField showAll="0"/>
    <pivotField numFmtId="164" showAll="0"/>
    <pivotField showAll="0"/>
    <pivotField showAll="0"/>
    <pivotField showAll="0"/>
    <pivotField showAll="0"/>
    <pivotField showAll="0"/>
    <pivotField showAll="0"/>
    <pivotField numFmtId="164" showAll="0"/>
    <pivotField numFmtId="164" showAll="0"/>
    <pivotField showAll="0"/>
    <pivotField dataField="1" showAll="0" sortType="descending"/>
    <pivotField showAll="0"/>
    <pivotField showAll="0"/>
    <pivotField numFmtId="164"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numFmtId="164" showAll="0"/>
    <pivotField showAll="0"/>
    <pivotField showAll="0"/>
    <pivotField showAll="0"/>
    <pivotField showAll="0"/>
    <pivotField axis="axisPage" showAll="0">
      <items count="5">
        <item x="1"/>
        <item x="2"/>
        <item x="3"/>
        <item x="0"/>
        <item t="default"/>
      </items>
    </pivotField>
    <pivotField showAll="0"/>
    <pivotField numFmtId="164" showAll="0"/>
    <pivotField showAll="0"/>
    <pivotField showAll="0"/>
    <pivotField showAll="0"/>
    <pivotField numFmtId="169" showAll="0"/>
    <pivotField numFmtId="2" showAll="0"/>
    <pivotField numFmtId="165" showAll="0"/>
    <pivotField numFmtId="2" showAll="0"/>
    <pivotField showAll="0"/>
    <pivotField showAll="0"/>
    <pivotField showAll="0"/>
    <pivotField numFmtId="165" showAll="0"/>
    <pivotField numFmtId="2" showAll="0"/>
    <pivotField numFmtId="165" showAll="0"/>
    <pivotField showAll="0"/>
    <pivotField showAll="0"/>
    <pivotField numFmtId="165" showAll="0"/>
    <pivotField numFmtId="2" showAll="0"/>
    <pivotField numFmtId="166" showAll="0"/>
    <pivotField numFmtId="2" showAll="0"/>
    <pivotField showAll="0"/>
    <pivotField showAll="0"/>
    <pivotField numFmtId="165" showAll="0"/>
    <pivotField numFmtId="2" showAll="0"/>
    <pivotField numFmtId="165" showAll="0"/>
    <pivotField showAll="0"/>
    <pivotField showAll="0"/>
    <pivotField numFmtId="2" showAll="0"/>
    <pivotField numFmtId="169" showAll="0"/>
    <pivotField showAll="0"/>
    <pivotField numFmtId="168" showAll="0"/>
    <pivotField numFmtId="168" showAll="0"/>
  </pivotFields>
  <rowItems count="1">
    <i/>
  </rowItems>
  <colItems count="1">
    <i/>
  </colItems>
  <pageFields count="1">
    <pageField fld="24" item="2" hier="-1"/>
  </pageFields>
  <dataFields count="1">
    <dataField name="Sum of Reprogramaciones" fld="15" baseField="0" baseItem="0"/>
  </dataFields>
  <formats count="3">
    <format dxfId="171">
      <pivotArea type="all" dataOnly="0" outline="0" fieldPosition="0"/>
    </format>
    <format dxfId="170">
      <pivotArea outline="0" collapsedLevelsAreSubtotals="1" fieldPosition="0"/>
    </format>
    <format dxfId="169">
      <pivotArea dataOnly="0" labelOnly="1" outline="0" axis="axisValues" fieldPosition="0"/>
    </format>
  </formats>
  <pivotTableStyleInfo name="PivotStyleLight16" showRowHeaders="1" showColHeaders="1" showRowStripes="0" showColStripes="0" showLastColumn="1"/>
  <filters count="1">
    <filter fld="18" type="dateBetween" evalOrder="-1" id="507"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DEF3DFE2-69E8-475D-AE40-2DAB84575B9C}" name="ZH: TOTAL % CNTS PUNTUALES"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4">
  <location ref="Q66:S70" firstHeaderRow="1" firstDataRow="2" firstDataCol="1" rowPageCount="1" colPageCount="1"/>
  <pivotFields count="58">
    <pivotField showAll="0"/>
    <pivotField showAll="0"/>
    <pivotField showAll="0"/>
    <pivotField showAll="0">
      <items count="4">
        <item x="1"/>
        <item m="1" x="2"/>
        <item x="0"/>
        <item t="default"/>
      </items>
    </pivotField>
    <pivotField showAll="0"/>
    <pivotField numFmtId="164" showAll="0"/>
    <pivotField showAll="0"/>
    <pivotField showAll="0"/>
    <pivotField dataField="1" showAll="0"/>
    <pivotField showAll="0"/>
    <pivotField showAll="0"/>
    <pivotField axis="axisCol" showAll="0">
      <items count="33">
        <item x="4"/>
        <item m="1" x="24"/>
        <item x="10"/>
        <item x="2"/>
        <item m="1" x="21"/>
        <item m="1" x="31"/>
        <item x="1"/>
        <item m="1" x="22"/>
        <item m="1" x="20"/>
        <item x="5"/>
        <item m="1" x="18"/>
        <item m="1" x="30"/>
        <item m="1" x="19"/>
        <item m="1" x="29"/>
        <item m="1" x="23"/>
        <item x="8"/>
        <item m="1" x="25"/>
        <item m="1" x="15"/>
        <item x="7"/>
        <item x="0"/>
        <item x="6"/>
        <item m="1" x="26"/>
        <item x="3"/>
        <item x="9"/>
        <item m="1" x="28"/>
        <item x="14"/>
        <item m="1" x="27"/>
        <item m="1" x="16"/>
        <item m="1" x="17"/>
        <item x="12"/>
        <item x="11"/>
        <item x="13"/>
        <item t="default"/>
      </items>
    </pivotField>
    <pivotField numFmtId="164" showAll="0"/>
    <pivotField numFmtId="164" showAll="0"/>
    <pivotField showAll="0"/>
    <pivotField showAll="0"/>
    <pivotField showAll="0"/>
    <pivotField showAll="0"/>
    <pivotField numFmtId="164"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numFmtId="164" showAll="0"/>
    <pivotField showAll="0"/>
    <pivotField showAll="0"/>
    <pivotField showAll="0"/>
    <pivotField showAll="0"/>
    <pivotField axis="axisPage" showAll="0">
      <items count="5">
        <item x="1"/>
        <item x="2"/>
        <item x="3"/>
        <item x="0"/>
        <item t="default"/>
      </items>
    </pivotField>
    <pivotField showAll="0"/>
    <pivotField numFmtId="164" showAll="0"/>
    <pivotField showAll="0"/>
    <pivotField showAll="0"/>
    <pivotField showAll="0"/>
    <pivotField numFmtId="169" showAll="0"/>
    <pivotField numFmtId="2" showAll="0"/>
    <pivotField numFmtId="165" showAll="0"/>
    <pivotField numFmtId="2" showAll="0"/>
    <pivotField showAll="0"/>
    <pivotField showAll="0"/>
    <pivotField showAll="0"/>
    <pivotField numFmtId="165" showAll="0"/>
    <pivotField numFmtId="2" showAll="0"/>
    <pivotField numFmtId="165" showAll="0"/>
    <pivotField showAll="0"/>
    <pivotField showAll="0"/>
    <pivotField numFmtId="165" showAll="0"/>
    <pivotField numFmtId="2" showAll="0"/>
    <pivotField numFmtId="166" showAll="0"/>
    <pivotField numFmtId="2" showAll="0"/>
    <pivotField showAll="0">
      <items count="4">
        <item x="1"/>
        <item x="0"/>
        <item m="1" x="2"/>
        <item t="default"/>
      </items>
    </pivotField>
    <pivotField axis="axisRow" showAll="0">
      <items count="3">
        <item x="1"/>
        <item x="0"/>
        <item t="default"/>
      </items>
    </pivotField>
    <pivotField numFmtId="165" showAll="0"/>
    <pivotField numFmtId="2" showAll="0"/>
    <pivotField numFmtId="165" showAll="0"/>
    <pivotField showAll="0"/>
    <pivotField showAll="0"/>
    <pivotField numFmtId="2" showAll="0"/>
    <pivotField numFmtId="169" showAll="0"/>
    <pivotField showAll="0"/>
    <pivotField numFmtId="168" showAll="0"/>
    <pivotField numFmtId="168" showAll="0"/>
  </pivotFields>
  <rowFields count="1">
    <field x="47"/>
  </rowFields>
  <rowItems count="3">
    <i>
      <x/>
    </i>
    <i>
      <x v="1"/>
    </i>
    <i t="grand">
      <x/>
    </i>
  </rowItems>
  <colFields count="1">
    <field x="11"/>
  </colFields>
  <colItems count="2">
    <i>
      <x v="19"/>
    </i>
    <i t="grand">
      <x/>
    </i>
  </colItems>
  <pageFields count="1">
    <pageField fld="24" item="3" hier="-1"/>
  </pageFields>
  <dataFields count="1">
    <dataField name="Count of CONTAINER" fld="8" subtotal="count" showDataAs="percentOfCol" baseField="38" baseItem="0" numFmtId="9"/>
  </dataFields>
  <formats count="10">
    <format dxfId="181">
      <pivotArea type="all" dataOnly="0" outline="0" fieldPosition="0"/>
    </format>
    <format dxfId="180">
      <pivotArea outline="0" collapsedLevelsAreSubtotals="1" fieldPosition="0"/>
    </format>
    <format dxfId="179">
      <pivotArea type="origin" dataOnly="0" labelOnly="1" outline="0" fieldPosition="0"/>
    </format>
    <format dxfId="178">
      <pivotArea field="11" type="button" dataOnly="0" labelOnly="1" outline="0" axis="axisCol" fieldPosition="0"/>
    </format>
    <format dxfId="177">
      <pivotArea type="topRight" dataOnly="0" labelOnly="1" outline="0" fieldPosition="0"/>
    </format>
    <format dxfId="176">
      <pivotArea field="46" type="button" dataOnly="0" labelOnly="1" outline="0"/>
    </format>
    <format dxfId="175">
      <pivotArea dataOnly="0" labelOnly="1" grandRow="1" outline="0" fieldPosition="0"/>
    </format>
    <format dxfId="174">
      <pivotArea dataOnly="0" labelOnly="1" fieldPosition="0">
        <references count="1">
          <reference field="11" count="2">
            <x v="18"/>
            <x v="19"/>
          </reference>
        </references>
      </pivotArea>
    </format>
    <format dxfId="173">
      <pivotArea dataOnly="0" labelOnly="1" grandCol="1" outline="0" fieldPosition="0"/>
    </format>
    <format dxfId="172">
      <pivotArea outline="0" collapsedLevelsAreSubtotals="1" fieldPosition="0"/>
    </format>
  </formats>
  <chartFormats count="8">
    <chartFormat chart="3" format="8" series="1">
      <pivotArea type="data" outline="0" fieldPosition="0">
        <references count="2">
          <reference field="4294967294" count="1" selected="0">
            <x v="0"/>
          </reference>
          <reference field="11" count="1" selected="0">
            <x v="18"/>
          </reference>
        </references>
      </pivotArea>
    </chartFormat>
    <chartFormat chart="3" format="11" series="1">
      <pivotArea type="data" outline="0" fieldPosition="0">
        <references count="2">
          <reference field="4294967294" count="1" selected="0">
            <x v="0"/>
          </reference>
          <reference field="11" count="1" selected="0">
            <x v="19"/>
          </reference>
        </references>
      </pivotArea>
    </chartFormat>
    <chartFormat chart="3" format="14" series="1">
      <pivotArea type="data" outline="0" fieldPosition="0">
        <references count="1">
          <reference field="4294967294" count="1" selected="0">
            <x v="0"/>
          </reference>
        </references>
      </pivotArea>
    </chartFormat>
    <chartFormat chart="3" format="15">
      <pivotArea type="data" outline="0" fieldPosition="0">
        <references count="1">
          <reference field="4294967294" count="1" selected="0">
            <x v="0"/>
          </reference>
        </references>
      </pivotArea>
    </chartFormat>
    <chartFormat chart="3" format="16">
      <pivotArea type="data" outline="0" fieldPosition="0">
        <references count="3">
          <reference field="4294967294" count="1" selected="0">
            <x v="0"/>
          </reference>
          <reference field="11" count="1" selected="0">
            <x v="18"/>
          </reference>
          <reference field="47" count="1" selected="0">
            <x v="0"/>
          </reference>
        </references>
      </pivotArea>
    </chartFormat>
    <chartFormat chart="3" format="17">
      <pivotArea type="data" outline="0" fieldPosition="0">
        <references count="3">
          <reference field="4294967294" count="1" selected="0">
            <x v="0"/>
          </reference>
          <reference field="11" count="1" selected="0">
            <x v="18"/>
          </reference>
          <reference field="47" count="1" selected="0">
            <x v="1"/>
          </reference>
        </references>
      </pivotArea>
    </chartFormat>
    <chartFormat chart="3" format="18">
      <pivotArea type="data" outline="0" fieldPosition="0">
        <references count="3">
          <reference field="4294967294" count="1" selected="0">
            <x v="0"/>
          </reference>
          <reference field="11" count="1" selected="0">
            <x v="19"/>
          </reference>
          <reference field="47" count="1" selected="0">
            <x v="0"/>
          </reference>
        </references>
      </pivotArea>
    </chartFormat>
    <chartFormat chart="3" format="19">
      <pivotArea type="data" outline="0" fieldPosition="0">
        <references count="3">
          <reference field="4294967294" count="1" selected="0">
            <x v="0"/>
          </reference>
          <reference field="11" count="1" selected="0">
            <x v="19"/>
          </reference>
          <reference field="47" count="1" selected="0">
            <x v="1"/>
          </reference>
        </references>
      </pivotArea>
    </chartFormat>
  </chartFormats>
  <pivotTableStyleInfo name="PivotStyleLight16" showRowHeaders="1" showColHeaders="1" showRowStripes="0" showColStripes="0" showLastColumn="1"/>
  <filters count="1">
    <filter fld="18" type="dateBetween" evalOrder="-1" id="1876"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530F3301-9698-4622-A4F0-2D031EF2193E}" name="TEMPE: ENTREGAS POR ALMACÉN"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E126:F128" firstHeaderRow="1" firstDataRow="1" firstDataCol="1" rowPageCount="1" colPageCount="1"/>
  <pivotFields count="58">
    <pivotField showAll="0"/>
    <pivotField showAll="0"/>
    <pivotField showAll="0"/>
    <pivotField showAll="0"/>
    <pivotField showAll="0"/>
    <pivotField numFmtId="164" showAll="0"/>
    <pivotField showAll="0"/>
    <pivotField showAll="0"/>
    <pivotField dataField="1" showAll="0"/>
    <pivotField showAll="0"/>
    <pivotField showAll="0"/>
    <pivotField axis="axisRow" showAll="0">
      <items count="33">
        <item x="4"/>
        <item m="1" x="24"/>
        <item x="10"/>
        <item x="2"/>
        <item m="1" x="21"/>
        <item m="1" x="31"/>
        <item x="1"/>
        <item m="1" x="22"/>
        <item m="1" x="20"/>
        <item x="5"/>
        <item m="1" x="18"/>
        <item m="1" x="30"/>
        <item m="1" x="19"/>
        <item m="1" x="29"/>
        <item m="1" x="23"/>
        <item m="1" x="25"/>
        <item m="1" x="15"/>
        <item x="7"/>
        <item x="0"/>
        <item x="6"/>
        <item x="8"/>
        <item m="1" x="26"/>
        <item x="3"/>
        <item x="9"/>
        <item m="1" x="28"/>
        <item x="14"/>
        <item m="1" x="27"/>
        <item m="1" x="16"/>
        <item m="1" x="17"/>
        <item x="12"/>
        <item x="11"/>
        <item x="13"/>
        <item t="default"/>
      </items>
    </pivotField>
    <pivotField numFmtId="164" showAll="0"/>
    <pivotField numFmtId="164" showAll="0"/>
    <pivotField showAll="0"/>
    <pivotField showAll="0"/>
    <pivotField showAll="0"/>
    <pivotField showAll="0"/>
    <pivotField numFmtId="164"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numFmtId="164" showAll="0"/>
    <pivotField showAll="0"/>
    <pivotField showAll="0"/>
    <pivotField showAll="0"/>
    <pivotField showAll="0"/>
    <pivotField axis="axisPage" showAll="0">
      <items count="5">
        <item x="1"/>
        <item x="2"/>
        <item x="3"/>
        <item x="0"/>
        <item t="default"/>
      </items>
    </pivotField>
    <pivotField showAll="0"/>
    <pivotField numFmtId="164" showAll="0"/>
    <pivotField showAll="0"/>
    <pivotField showAll="0"/>
    <pivotField showAll="0"/>
    <pivotField numFmtId="169" showAll="0"/>
    <pivotField numFmtId="2" showAll="0"/>
    <pivotField numFmtId="165" showAll="0"/>
    <pivotField numFmtId="2" showAll="0"/>
    <pivotField showAll="0"/>
    <pivotField showAll="0"/>
    <pivotField showAll="0"/>
    <pivotField numFmtId="165" showAll="0"/>
    <pivotField numFmtId="2" showAll="0"/>
    <pivotField numFmtId="165" showAll="0"/>
    <pivotField showAll="0"/>
    <pivotField showAll="0"/>
    <pivotField numFmtId="165" showAll="0"/>
    <pivotField numFmtId="2" showAll="0"/>
    <pivotField numFmtId="166" showAll="0"/>
    <pivotField numFmtId="2" showAll="0"/>
    <pivotField showAll="0"/>
    <pivotField showAll="0"/>
    <pivotField numFmtId="165" showAll="0"/>
    <pivotField numFmtId="2" showAll="0"/>
    <pivotField numFmtId="165" showAll="0"/>
    <pivotField showAll="0"/>
    <pivotField showAll="0"/>
    <pivotField numFmtId="2" showAll="0"/>
    <pivotField numFmtId="169" showAll="0"/>
    <pivotField showAll="0"/>
    <pivotField numFmtId="168" showAll="0"/>
    <pivotField numFmtId="168" showAll="0"/>
  </pivotFields>
  <rowFields count="1">
    <field x="11"/>
  </rowFields>
  <rowItems count="2">
    <i>
      <x v="20"/>
    </i>
    <i t="grand">
      <x/>
    </i>
  </rowItems>
  <colItems count="1">
    <i/>
  </colItems>
  <pageFields count="1">
    <pageField fld="24" item="2" hier="-1"/>
  </pageFields>
  <dataFields count="1">
    <dataField name="Count of CONTAINER" fld="8" subtotal="count" baseField="0" baseItem="0"/>
  </dataFields>
  <formats count="6">
    <format dxfId="187">
      <pivotArea type="all" dataOnly="0" outline="0" fieldPosition="0"/>
    </format>
    <format dxfId="186">
      <pivotArea outline="0" collapsedLevelsAreSubtotals="1" fieldPosition="0"/>
    </format>
    <format dxfId="185">
      <pivotArea field="11" type="button" dataOnly="0" labelOnly="1" outline="0" axis="axisRow" fieldPosition="0"/>
    </format>
    <format dxfId="184">
      <pivotArea dataOnly="0" labelOnly="1" fieldPosition="0">
        <references count="1">
          <reference field="11" count="1">
            <x v="20"/>
          </reference>
        </references>
      </pivotArea>
    </format>
    <format dxfId="183">
      <pivotArea dataOnly="0" labelOnly="1" grandRow="1" outline="0" fieldPosition="0"/>
    </format>
    <format dxfId="182">
      <pivotArea dataOnly="0" labelOnly="1" outline="0" axis="axisValues" fieldPosition="0"/>
    </format>
  </format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8" type="dateBetween" evalOrder="-1" id="507"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0C16F3C9-338B-468F-B033-EEFAE4238B56}" name="LEFTIES: % CNTS PUNTUALES"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6">
  <location ref="J44:K47" firstHeaderRow="1" firstDataRow="1" firstDataCol="1" rowPageCount="1" colPageCount="1"/>
  <pivotFields count="58">
    <pivotField showAll="0"/>
    <pivotField showAll="0"/>
    <pivotField showAll="0"/>
    <pivotField showAll="0"/>
    <pivotField showAll="0"/>
    <pivotField numFmtId="164" showAll="0"/>
    <pivotField showAll="0"/>
    <pivotField showAll="0"/>
    <pivotField dataField="1" showAll="0"/>
    <pivotField showAll="0"/>
    <pivotField showAll="0"/>
    <pivotField showAll="0">
      <items count="33">
        <item h="1" x="11"/>
        <item h="1" x="12"/>
        <item h="1" x="4"/>
        <item h="1" m="1" x="24"/>
        <item h="1" x="10"/>
        <item h="1" x="2"/>
        <item h="1" m="1" x="27"/>
        <item h="1" m="1" x="21"/>
        <item h="1" m="1" x="31"/>
        <item x="1"/>
        <item h="1" x="3"/>
        <item h="1" x="9"/>
        <item h="1" m="1" x="22"/>
        <item h="1" m="1" x="17"/>
        <item h="1" m="1" x="20"/>
        <item h="1" x="14"/>
        <item h="1" x="13"/>
        <item h="1" x="5"/>
        <item h="1" m="1" x="26"/>
        <item h="1" m="1" x="18"/>
        <item h="1" m="1" x="16"/>
        <item h="1" m="1" x="30"/>
        <item h="1" m="1" x="19"/>
        <item h="1" m="1" x="29"/>
        <item h="1" m="1" x="23"/>
        <item h="1" x="8"/>
        <item h="1" m="1" x="28"/>
        <item h="1" m="1" x="25"/>
        <item h="1" m="1" x="15"/>
        <item h="1" x="7"/>
        <item h="1" x="0"/>
        <item h="1" x="6"/>
        <item t="default"/>
      </items>
    </pivotField>
    <pivotField numFmtId="164" showAll="0"/>
    <pivotField showAll="0"/>
    <pivotField showAll="0"/>
    <pivotField showAll="0"/>
    <pivotField showAll="0"/>
    <pivotField showAll="0"/>
    <pivotField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showAll="0"/>
    <pivotField showAll="0"/>
    <pivotField showAll="0"/>
    <pivotField showAll="0"/>
    <pivotField showAll="0"/>
    <pivotField axis="axisPage" showAll="0">
      <items count="5">
        <item x="1"/>
        <item x="2"/>
        <item x="3"/>
        <item x="0"/>
        <item t="default"/>
      </items>
    </pivotField>
    <pivotField showAll="0"/>
    <pivotField numFmtId="164" showAll="0"/>
    <pivotField showAll="0"/>
    <pivotField showAll="0"/>
    <pivotField showAll="0"/>
    <pivotField numFmtId="169" showAll="0"/>
    <pivotField numFmtId="2" showAll="0"/>
    <pivotField numFmtId="165" showAll="0"/>
    <pivotField numFmtId="2" showAll="0"/>
    <pivotField showAll="0"/>
    <pivotField showAll="0"/>
    <pivotField showAll="0"/>
    <pivotField numFmtId="165" showAll="0"/>
    <pivotField numFmtId="2" showAll="0"/>
    <pivotField numFmtId="165" showAll="0"/>
    <pivotField showAll="0"/>
    <pivotField showAll="0"/>
    <pivotField numFmtId="165" showAll="0"/>
    <pivotField numFmtId="2" showAll="0"/>
    <pivotField numFmtId="166" showAll="0"/>
    <pivotField numFmtId="2" showAll="0"/>
    <pivotField axis="axisRow" showAll="0">
      <items count="4">
        <item x="1"/>
        <item x="0"/>
        <item m="1" x="2"/>
        <item t="default"/>
      </items>
    </pivotField>
    <pivotField showAll="0"/>
    <pivotField numFmtId="165" showAll="0"/>
    <pivotField numFmtId="2" showAll="0"/>
    <pivotField numFmtId="165" showAll="0"/>
    <pivotField showAll="0"/>
    <pivotField showAll="0"/>
    <pivotField numFmtId="2" showAll="0"/>
    <pivotField numFmtId="169" showAll="0"/>
    <pivotField showAll="0"/>
    <pivotField numFmtId="168" showAll="0"/>
    <pivotField numFmtId="168" showAll="0"/>
  </pivotFields>
  <rowFields count="1">
    <field x="46"/>
  </rowFields>
  <rowItems count="3">
    <i>
      <x/>
    </i>
    <i>
      <x v="1"/>
    </i>
    <i t="grand">
      <x/>
    </i>
  </rowItems>
  <colItems count="1">
    <i/>
  </colItems>
  <pageFields count="1">
    <pageField fld="24" item="0" hier="-1"/>
  </pageFields>
  <dataFields count="1">
    <dataField name="Count of CONTAINER" fld="8" subtotal="count" showDataAs="percentOfTotal" baseField="10" baseItem="0" numFmtId="10"/>
  </dataFields>
  <formats count="8">
    <format dxfId="195">
      <pivotArea type="all" dataOnly="0" outline="0" fieldPosition="0"/>
    </format>
    <format dxfId="194">
      <pivotArea outline="0" collapsedLevelsAreSubtotals="1" fieldPosition="0"/>
    </format>
    <format dxfId="193">
      <pivotArea dataOnly="0" labelOnly="1" grandRow="1" outline="0" fieldPosition="0"/>
    </format>
    <format dxfId="192">
      <pivotArea dataOnly="0" labelOnly="1" outline="0" axis="axisValues" fieldPosition="0"/>
    </format>
    <format dxfId="191">
      <pivotArea type="all" dataOnly="0" outline="0" fieldPosition="0"/>
    </format>
    <format dxfId="190">
      <pivotArea outline="0" collapsedLevelsAreSubtotals="1" fieldPosition="0"/>
    </format>
    <format dxfId="189">
      <pivotArea dataOnly="0" labelOnly="1" grandRow="1" outline="0" fieldPosition="0"/>
    </format>
    <format dxfId="188">
      <pivotArea dataOnly="0" labelOnly="1" outline="0" axis="axisValues" fieldPosition="0"/>
    </format>
  </formats>
  <chartFormats count="2">
    <chartFormat chart="6" format="4" series="1">
      <pivotArea type="data" outline="0" fieldPosition="0">
        <references count="1">
          <reference field="4294967294" count="1" selected="0">
            <x v="0"/>
          </reference>
        </references>
      </pivotArea>
    </chartFormat>
    <chartFormat chart="6" format="9">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8" type="dateBetween" evalOrder="-1" id="1890"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1BF933E3-5F55-4BA7-9C42-70B6309F395C}" name="LEFTIES: % CNTS DISPONIBLES -72H"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4">
  <location ref="J19:L21" firstHeaderRow="1" firstDataRow="2" firstDataCol="1" rowPageCount="1" colPageCount="1"/>
  <pivotFields count="58">
    <pivotField showAll="0"/>
    <pivotField showAll="0"/>
    <pivotField showAll="0"/>
    <pivotField showAll="0"/>
    <pivotField showAll="0"/>
    <pivotField numFmtId="164" showAll="0"/>
    <pivotField showAll="0"/>
    <pivotField showAll="0"/>
    <pivotField showAll="0"/>
    <pivotField showAll="0"/>
    <pivotField showAll="0"/>
    <pivotField showAll="0">
      <items count="33">
        <item h="1" x="4"/>
        <item h="1" m="1" x="24"/>
        <item h="1" x="10"/>
        <item h="1" x="2"/>
        <item h="1" m="1" x="21"/>
        <item h="1" m="1" x="31"/>
        <item x="1"/>
        <item h="1" m="1" x="22"/>
        <item h="1" m="1" x="20"/>
        <item h="1" x="5"/>
        <item h="1" m="1" x="18"/>
        <item h="1" m="1" x="30"/>
        <item h="1" m="1" x="19"/>
        <item h="1" m="1" x="29"/>
        <item h="1" m="1" x="23"/>
        <item h="1" x="8"/>
        <item h="1" m="1" x="25"/>
        <item h="1" m="1" x="15"/>
        <item h="1" x="6"/>
        <item h="1" x="0"/>
        <item h="1" x="7"/>
        <item h="1" m="1" x="26"/>
        <item h="1" x="3"/>
        <item h="1" x="9"/>
        <item h="1" m="1" x="28"/>
        <item h="1" x="14"/>
        <item h="1" m="1" x="27"/>
        <item h="1" m="1" x="16"/>
        <item h="1" m="1" x="17"/>
        <item h="1" x="12"/>
        <item h="1" x="11"/>
        <item h="1" x="13"/>
        <item t="default"/>
      </items>
    </pivotField>
    <pivotField numFmtId="164" showAll="0"/>
    <pivotField showAll="0"/>
    <pivotField showAll="0"/>
    <pivotField showAll="0"/>
    <pivotField showAll="0"/>
    <pivotField showAll="0"/>
    <pivotField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showAll="0"/>
    <pivotField showAll="0"/>
    <pivotField showAll="0"/>
    <pivotField showAll="0"/>
    <pivotField showAll="0"/>
    <pivotField axis="axisPage" showAll="0">
      <items count="5">
        <item x="1"/>
        <item x="2"/>
        <item x="3"/>
        <item x="0"/>
        <item t="default"/>
      </items>
    </pivotField>
    <pivotField showAll="0"/>
    <pivotField numFmtId="164" showAll="0"/>
    <pivotField showAll="0"/>
    <pivotField showAll="0"/>
    <pivotField showAll="0"/>
    <pivotField numFmtId="169" showAll="0"/>
    <pivotField numFmtId="2" showAll="0"/>
    <pivotField numFmtId="165" showAll="0"/>
    <pivotField numFmtId="2" showAll="0"/>
    <pivotField showAll="0"/>
    <pivotField showAll="0"/>
    <pivotField axis="axisCol" dataField="1" showAll="0">
      <items count="3">
        <item x="0"/>
        <item x="1"/>
        <item t="default"/>
      </items>
    </pivotField>
    <pivotField numFmtId="165" showAll="0"/>
    <pivotField numFmtId="2" showAll="0"/>
    <pivotField numFmtId="165" showAll="0"/>
    <pivotField showAll="0"/>
    <pivotField showAll="0"/>
    <pivotField numFmtId="165" showAll="0"/>
    <pivotField numFmtId="2" showAll="0"/>
    <pivotField numFmtId="166" showAll="0"/>
    <pivotField numFmtId="2" showAll="0"/>
    <pivotField showAll="0"/>
    <pivotField showAll="0"/>
    <pivotField numFmtId="165" showAll="0"/>
    <pivotField numFmtId="2" showAll="0"/>
    <pivotField numFmtId="165" showAll="0"/>
    <pivotField showAll="0"/>
    <pivotField showAll="0"/>
    <pivotField numFmtId="2" showAll="0"/>
    <pivotField numFmtId="169" showAll="0"/>
    <pivotField showAll="0"/>
    <pivotField numFmtId="168" showAll="0"/>
    <pivotField numFmtId="168" showAll="0"/>
  </pivotFields>
  <rowItems count="1">
    <i/>
  </rowItems>
  <colFields count="1">
    <field x="36"/>
  </colFields>
  <colItems count="2">
    <i>
      <x v="1"/>
    </i>
    <i t="grand">
      <x/>
    </i>
  </colItems>
  <pageFields count="1">
    <pageField fld="24" item="0" hier="-1"/>
  </pageFields>
  <dataFields count="1">
    <dataField name="Count of OFRECIMIENTO 72H" fld="36" subtotal="count" showDataAs="percentOfTotal" baseField="28" baseItem="0" numFmtId="10"/>
  </dataFields>
  <formats count="20">
    <format dxfId="215">
      <pivotArea type="all" dataOnly="0" outline="0" fieldPosition="0"/>
    </format>
    <format dxfId="214">
      <pivotArea outline="0" collapsedLevelsAreSubtotals="1" fieldPosition="0"/>
    </format>
    <format dxfId="213">
      <pivotArea field="11" type="button" dataOnly="0" labelOnly="1" outline="0"/>
    </format>
    <format dxfId="212">
      <pivotArea dataOnly="0" labelOnly="1" grandRow="1" outline="0" fieldPosition="0"/>
    </format>
    <format dxfId="211">
      <pivotArea dataOnly="0" labelOnly="1" outline="0" axis="axisValues" fieldPosition="0"/>
    </format>
    <format dxfId="210">
      <pivotArea outline="0" fieldPosition="0">
        <references count="1">
          <reference field="4294967294" count="1">
            <x v="0"/>
          </reference>
        </references>
      </pivotArea>
    </format>
    <format dxfId="209">
      <pivotArea outline="0" collapsedLevelsAreSubtotals="1" fieldPosition="0"/>
    </format>
    <format dxfId="208">
      <pivotArea dataOnly="0" labelOnly="1" outline="0" axis="axisValues" fieldPosition="0"/>
    </format>
    <format dxfId="207">
      <pivotArea type="origin" dataOnly="0" labelOnly="1" outline="0" offset="A2" fieldPosition="0"/>
    </format>
    <format dxfId="206">
      <pivotArea dataOnly="0" labelOnly="1" fieldPosition="0">
        <references count="1">
          <reference field="36" count="0"/>
        </references>
      </pivotArea>
    </format>
    <format dxfId="205">
      <pivotArea dataOnly="0" labelOnly="1" grandCol="1" outline="0" fieldPosition="0"/>
    </format>
    <format dxfId="204">
      <pivotArea type="all" dataOnly="0" outline="0" fieldPosition="0"/>
    </format>
    <format dxfId="203">
      <pivotArea outline="0" collapsedLevelsAreSubtotals="1" fieldPosition="0"/>
    </format>
    <format dxfId="202">
      <pivotArea type="origin" dataOnly="0" labelOnly="1" outline="0" offset="A1" fieldPosition="0"/>
    </format>
    <format dxfId="201">
      <pivotArea dataOnly="0" labelOnly="1" outline="0" axis="axisValues" fieldPosition="0"/>
    </format>
    <format dxfId="200">
      <pivotArea field="36" type="button" dataOnly="0" labelOnly="1" outline="0" axis="axisCol" fieldPosition="0"/>
    </format>
    <format dxfId="199">
      <pivotArea type="topRight" dataOnly="0" labelOnly="1" outline="0" fieldPosition="0"/>
    </format>
    <format dxfId="198">
      <pivotArea type="origin" dataOnly="0" labelOnly="1" outline="0" offset="A2" fieldPosition="0"/>
    </format>
    <format dxfId="197">
      <pivotArea dataOnly="0" labelOnly="1" fieldPosition="0">
        <references count="1">
          <reference field="36" count="0"/>
        </references>
      </pivotArea>
    </format>
    <format dxfId="196">
      <pivotArea dataOnly="0" labelOnly="1" grandCol="1" outline="0" fieldPosition="0"/>
    </format>
  </formats>
  <pivotTableStyleInfo name="PivotStyleLight16" showRowHeaders="1" showColHeaders="1" showRowStripes="0" showColStripes="0" showLastColumn="1"/>
  <filters count="1">
    <filter fld="18" type="dateBetween" evalOrder="-1" id="1890"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7CA02AF5-5847-4FC0-BB40-0C13B95F41AB}" name="MARRUECOS: DISPONIBILIDAD A SLOT (AVG)"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3">
  <location ref="W206:X208" firstHeaderRow="1" firstDataRow="1" firstDataCol="1" rowPageCount="1" colPageCount="1"/>
  <pivotFields count="58">
    <pivotField showAll="0"/>
    <pivotField showAll="0"/>
    <pivotField showAll="0"/>
    <pivotField showAll="0"/>
    <pivotField showAll="0"/>
    <pivotField numFmtId="164" showAll="0"/>
    <pivotField showAll="0"/>
    <pivotField showAll="0"/>
    <pivotField showAll="0"/>
    <pivotField showAll="0"/>
    <pivotField axis="axisRow" showAll="0">
      <items count="7">
        <item m="1" x="3"/>
        <item m="1" x="5"/>
        <item m="1" x="4"/>
        <item x="0"/>
        <item x="1"/>
        <item m="1" x="2"/>
        <item t="default"/>
      </items>
    </pivotField>
    <pivotField showAll="0">
      <items count="33">
        <item x="11"/>
        <item x="12"/>
        <item x="4"/>
        <item m="1" x="24"/>
        <item x="10"/>
        <item x="2"/>
        <item m="1" x="27"/>
        <item m="1" x="21"/>
        <item m="1" x="31"/>
        <item x="1"/>
        <item x="3"/>
        <item x="9"/>
        <item m="1" x="22"/>
        <item m="1" x="17"/>
        <item m="1" x="20"/>
        <item x="14"/>
        <item x="13"/>
        <item x="5"/>
        <item m="1" x="26"/>
        <item m="1" x="18"/>
        <item m="1" x="16"/>
        <item m="1" x="30"/>
        <item m="1" x="19"/>
        <item m="1" x="29"/>
        <item m="1" x="23"/>
        <item x="8"/>
        <item m="1" x="28"/>
        <item m="1" x="25"/>
        <item m="1" x="15"/>
        <item x="7"/>
        <item x="0"/>
        <item x="6"/>
        <item t="default"/>
      </items>
    </pivotField>
    <pivotField numFmtId="164" showAll="0"/>
    <pivotField numFmtId="164" showAll="0"/>
    <pivotField showAll="0"/>
    <pivotField showAll="0"/>
    <pivotField showAll="0"/>
    <pivotField showAll="0"/>
    <pivotField numFmtId="164"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numFmtId="164" showAll="0"/>
    <pivotField showAll="0"/>
    <pivotField showAll="0"/>
    <pivotField showAll="0"/>
    <pivotField showAll="0"/>
    <pivotField axis="axisPage" showAll="0">
      <items count="5">
        <item x="1"/>
        <item x="2"/>
        <item x="3"/>
        <item x="0"/>
        <item t="default"/>
      </items>
    </pivotField>
    <pivotField showAll="0">
      <items count="4">
        <item x="0"/>
        <item x="2"/>
        <item x="1"/>
        <item t="default"/>
      </items>
    </pivotField>
    <pivotField numFmtId="164" showAll="0"/>
    <pivotField showAll="0"/>
    <pivotField showAll="0"/>
    <pivotField showAll="0"/>
    <pivotField numFmtId="169" showAll="0"/>
    <pivotField numFmtId="2" showAll="0"/>
    <pivotField numFmtId="165" showAll="0"/>
    <pivotField numFmtId="2" showAll="0"/>
    <pivotField showAll="0"/>
    <pivotField showAll="0"/>
    <pivotField showAll="0"/>
    <pivotField numFmtId="165" showAll="0"/>
    <pivotField dataField="1" numFmtId="2" showAll="0"/>
    <pivotField numFmtId="165" showAll="0"/>
    <pivotField showAll="0"/>
    <pivotField showAll="0"/>
    <pivotField numFmtId="165" showAll="0"/>
    <pivotField numFmtId="2" showAll="0"/>
    <pivotField numFmtId="166" showAll="0"/>
    <pivotField numFmtId="2" showAll="0"/>
    <pivotField showAll="0"/>
    <pivotField showAll="0"/>
    <pivotField numFmtId="165" showAll="0"/>
    <pivotField numFmtId="2" showAll="0"/>
    <pivotField numFmtId="165" showAll="0"/>
    <pivotField showAll="0"/>
    <pivotField showAll="0"/>
    <pivotField numFmtId="2" showAll="0"/>
    <pivotField numFmtId="169" showAll="0"/>
    <pivotField showAll="0"/>
    <pivotField numFmtId="168" showAll="0"/>
    <pivotField numFmtId="168" showAll="0"/>
  </pivotFields>
  <rowFields count="1">
    <field x="10"/>
  </rowFields>
  <rowItems count="2">
    <i>
      <x v="4"/>
    </i>
    <i t="grand">
      <x/>
    </i>
  </rowItems>
  <colItems count="1">
    <i/>
  </colItems>
  <pageFields count="1">
    <pageField fld="24" item="1" hier="-1"/>
  </pageFields>
  <dataFields count="1">
    <dataField name="Average of DEL. AVAILABLE A SLOT 2" fld="38" subtotal="average" baseField="22" baseItem="2" numFmtId="2"/>
  </dataFields>
  <formats count="6">
    <format dxfId="221">
      <pivotArea type="all" dataOnly="0" outline="0" fieldPosition="0"/>
    </format>
    <format dxfId="220">
      <pivotArea outline="0" collapsedLevelsAreSubtotals="1" fieldPosition="0"/>
    </format>
    <format dxfId="219">
      <pivotArea field="10" type="button" dataOnly="0" labelOnly="1" outline="0" axis="axisRow" fieldPosition="0"/>
    </format>
    <format dxfId="218">
      <pivotArea dataOnly="0" labelOnly="1" fieldPosition="0">
        <references count="1">
          <reference field="10" count="0"/>
        </references>
      </pivotArea>
    </format>
    <format dxfId="217">
      <pivotArea dataOnly="0" labelOnly="1" grandRow="1" outline="0" fieldPosition="0"/>
    </format>
    <format dxfId="216">
      <pivotArea dataOnly="0" labelOnly="1" outline="0" axis="axisValues" fieldPosition="0"/>
    </format>
  </formats>
  <chartFormats count="4">
    <chartFormat chart="22" format="2" series="1">
      <pivotArea type="data" outline="0" fieldPosition="0">
        <references count="1">
          <reference field="4294967294" count="1" selected="0">
            <x v="0"/>
          </reference>
        </references>
      </pivotArea>
    </chartFormat>
    <chartFormat chart="22" format="3">
      <pivotArea type="data" outline="0" fieldPosition="0">
        <references count="2">
          <reference field="4294967294" count="1" selected="0">
            <x v="0"/>
          </reference>
          <reference field="10" count="1" selected="0">
            <x v="0"/>
          </reference>
        </references>
      </pivotArea>
    </chartFormat>
    <chartFormat chart="22" format="4">
      <pivotArea type="data" outline="0" fieldPosition="0">
        <references count="2">
          <reference field="4294967294" count="1" selected="0">
            <x v="0"/>
          </reference>
          <reference field="10" count="1" selected="0">
            <x v="1"/>
          </reference>
        </references>
      </pivotArea>
    </chartFormat>
    <chartFormat chart="22" format="5">
      <pivotArea type="data" outline="0" fieldPosition="0">
        <references count="2">
          <reference field="4294967294" count="1" selected="0">
            <x v="0"/>
          </reference>
          <reference field="10" count="1" selected="0">
            <x v="2"/>
          </reference>
        </references>
      </pivotArea>
    </chartFormat>
  </chartFormats>
  <pivotTableStyleInfo name="PivotStyleLight16" showRowHeaders="1" showColHeaders="1" showRowStripes="0" showColStripes="0" showLastColumn="1"/>
  <filters count="1">
    <filter fld="18" type="dateBetween" evalOrder="-1" id="1229"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70B933EA-6CE0-4E9E-A012-CB845C73714D}" name="ZH: % TRANSPORT MODE"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4">
  <location ref="J109:K112" firstHeaderRow="1" firstDataRow="1" firstDataCol="1" rowPageCount="1" colPageCount="1"/>
  <pivotFields count="58">
    <pivotField showAll="0"/>
    <pivotField showAll="0"/>
    <pivotField showAll="0"/>
    <pivotField showAll="0">
      <items count="4">
        <item x="1"/>
        <item m="1" x="2"/>
        <item x="0"/>
        <item t="default"/>
      </items>
    </pivotField>
    <pivotField showAll="0"/>
    <pivotField numFmtId="164" showAll="0"/>
    <pivotField showAll="0"/>
    <pivotField showAll="0"/>
    <pivotField dataField="1" showAll="0"/>
    <pivotField showAll="0"/>
    <pivotField axis="axisRow" showAll="0">
      <items count="7">
        <item x="1"/>
        <item m="1" x="2"/>
        <item m="1" x="3"/>
        <item m="1" x="5"/>
        <item m="1" x="4"/>
        <item x="0"/>
        <item t="default"/>
      </items>
    </pivotField>
    <pivotField showAll="0">
      <items count="33">
        <item x="11"/>
        <item x="12"/>
        <item x="4"/>
        <item m="1" x="24"/>
        <item x="10"/>
        <item x="2"/>
        <item m="1" x="27"/>
        <item m="1" x="21"/>
        <item m="1" x="31"/>
        <item x="1"/>
        <item x="3"/>
        <item x="9"/>
        <item m="1" x="22"/>
        <item m="1" x="17"/>
        <item m="1" x="20"/>
        <item x="14"/>
        <item x="13"/>
        <item x="5"/>
        <item m="1" x="26"/>
        <item m="1" x="18"/>
        <item m="1" x="16"/>
        <item m="1" x="30"/>
        <item m="1" x="19"/>
        <item m="1" x="29"/>
        <item m="1" x="23"/>
        <item x="8"/>
        <item m="1" x="28"/>
        <item m="1" x="25"/>
        <item m="1" x="15"/>
        <item x="7"/>
        <item x="0"/>
        <item x="6"/>
        <item t="default"/>
      </items>
    </pivotField>
    <pivotField numFmtId="164" showAll="0"/>
    <pivotField numFmtId="164" showAll="0"/>
    <pivotField showAll="0"/>
    <pivotField showAll="0"/>
    <pivotField showAll="0"/>
    <pivotField showAll="0"/>
    <pivotField numFmtId="164"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numFmtId="164" showAll="0"/>
    <pivotField showAll="0"/>
    <pivotField showAll="0"/>
    <pivotField showAll="0"/>
    <pivotField showAll="0"/>
    <pivotField axis="axisPage" showAll="0">
      <items count="5">
        <item x="1"/>
        <item x="2"/>
        <item x="3"/>
        <item x="0"/>
        <item t="default"/>
      </items>
    </pivotField>
    <pivotField showAll="0"/>
    <pivotField numFmtId="164" showAll="0"/>
    <pivotField showAll="0"/>
    <pivotField showAll="0"/>
    <pivotField showAll="0"/>
    <pivotField numFmtId="169" showAll="0"/>
    <pivotField numFmtId="2" showAll="0"/>
    <pivotField numFmtId="165" showAll="0"/>
    <pivotField numFmtId="2" showAll="0"/>
    <pivotField showAll="0"/>
    <pivotField showAll="0"/>
    <pivotField showAll="0"/>
    <pivotField numFmtId="165" showAll="0"/>
    <pivotField numFmtId="2" showAll="0"/>
    <pivotField numFmtId="165" showAll="0"/>
    <pivotField showAll="0"/>
    <pivotField showAll="0"/>
    <pivotField numFmtId="165" showAll="0"/>
    <pivotField numFmtId="2" showAll="0"/>
    <pivotField numFmtId="166" showAll="0"/>
    <pivotField numFmtId="2" showAll="0"/>
    <pivotField showAll="0"/>
    <pivotField showAll="0"/>
    <pivotField numFmtId="165" showAll="0"/>
    <pivotField numFmtId="2" showAll="0"/>
    <pivotField numFmtId="165" showAll="0"/>
    <pivotField showAll="0"/>
    <pivotField showAll="0"/>
    <pivotField numFmtId="2" showAll="0"/>
    <pivotField numFmtId="169" showAll="0"/>
    <pivotField showAll="0"/>
    <pivotField numFmtId="168" showAll="0"/>
    <pivotField numFmtId="168" showAll="0"/>
  </pivotFields>
  <rowFields count="1">
    <field x="10"/>
  </rowFields>
  <rowItems count="3">
    <i>
      <x/>
    </i>
    <i>
      <x v="5"/>
    </i>
    <i t="grand">
      <x/>
    </i>
  </rowItems>
  <colItems count="1">
    <i/>
  </colItems>
  <pageFields count="1">
    <pageField fld="24" item="3" hier="-1"/>
  </pageFields>
  <dataFields count="1">
    <dataField name="Count of CONTAINER" fld="8" subtotal="count" showDataAs="percentOfTotal" baseField="10" baseItem="0" numFmtId="10"/>
  </dataFields>
  <formats count="4">
    <format dxfId="225">
      <pivotArea type="all" dataOnly="0" outline="0" fieldPosition="0"/>
    </format>
    <format dxfId="224">
      <pivotArea outline="0" collapsedLevelsAreSubtotals="1" fieldPosition="0"/>
    </format>
    <format dxfId="223">
      <pivotArea dataOnly="0" labelOnly="1" grandRow="1" outline="0" fieldPosition="0"/>
    </format>
    <format dxfId="222">
      <pivotArea dataOnly="0" labelOnly="1" outline="0" axis="axisValues" fieldPosition="0"/>
    </format>
  </formats>
  <chartFormats count="3">
    <chartFormat chart="3" format="10" series="1">
      <pivotArea type="data" outline="0" fieldPosition="0">
        <references count="1">
          <reference field="4294967294" count="1" selected="0">
            <x v="0"/>
          </reference>
        </references>
      </pivotArea>
    </chartFormat>
    <chartFormat chart="3" format="11">
      <pivotArea type="data" outline="0" fieldPosition="0">
        <references count="2">
          <reference field="4294967294" count="1" selected="0">
            <x v="0"/>
          </reference>
          <reference field="10" count="1" selected="0">
            <x v="0"/>
          </reference>
        </references>
      </pivotArea>
    </chartFormat>
    <chartFormat chart="3" format="12">
      <pivotArea type="data" outline="0" fieldPosition="0">
        <references count="2">
          <reference field="4294967294" count="1" selected="0">
            <x v="0"/>
          </reference>
          <reference field="10" count="1" selected="0">
            <x v="5"/>
          </reference>
        </references>
      </pivotArea>
    </chartFormat>
  </chartFormats>
  <pivotTableStyleInfo name="PivotStyleLight16" showRowHeaders="1" showColHeaders="1" showRowStripes="0" showColStripes="0" showLastColumn="1"/>
  <filters count="1">
    <filter fld="18" type="dateBetween" evalOrder="-1" id="1876"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D4E40F89-D5FE-4FC4-BCD4-BB18AB1EEF55}" name="LEFTIES: TRANSPORT MODE POR PUERTO"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5">
  <location ref="J6:M8" firstHeaderRow="1" firstDataRow="2" firstDataCol="1" rowPageCount="1" colPageCount="1"/>
  <pivotFields count="58">
    <pivotField showAll="0"/>
    <pivotField showAll="0"/>
    <pivotField showAll="0"/>
    <pivotField axis="axisCol" showAll="0">
      <items count="4">
        <item x="1"/>
        <item m="1" x="2"/>
        <item x="0"/>
        <item t="default"/>
      </items>
    </pivotField>
    <pivotField showAll="0"/>
    <pivotField numFmtId="164" showAll="0"/>
    <pivotField showAll="0"/>
    <pivotField showAll="0"/>
    <pivotField dataField="1" showAll="0"/>
    <pivotField showAll="0"/>
    <pivotField showAll="0"/>
    <pivotField showAll="0">
      <items count="33">
        <item h="1" x="11"/>
        <item h="1" x="12"/>
        <item h="1" x="4"/>
        <item h="1" m="1" x="24"/>
        <item h="1" x="10"/>
        <item h="1" x="2"/>
        <item h="1" m="1" x="27"/>
        <item h="1" m="1" x="21"/>
        <item h="1" m="1" x="31"/>
        <item x="1"/>
        <item h="1" x="3"/>
        <item h="1" x="9"/>
        <item h="1" m="1" x="22"/>
        <item h="1" m="1" x="17"/>
        <item h="1" m="1" x="20"/>
        <item h="1" x="14"/>
        <item h="1" x="13"/>
        <item h="1" x="5"/>
        <item h="1" m="1" x="26"/>
        <item h="1" m="1" x="18"/>
        <item h="1" m="1" x="16"/>
        <item h="1" m="1" x="30"/>
        <item h="1" m="1" x="19"/>
        <item h="1" m="1" x="29"/>
        <item h="1" m="1" x="23"/>
        <item h="1" x="8"/>
        <item h="1" m="1" x="28"/>
        <item h="1" m="1" x="25"/>
        <item h="1" m="1" x="15"/>
        <item h="1" x="7"/>
        <item h="1" x="0"/>
        <item h="1" x="6"/>
        <item t="default"/>
      </items>
    </pivotField>
    <pivotField numFmtId="164" showAll="0"/>
    <pivotField showAll="0"/>
    <pivotField showAll="0"/>
    <pivotField showAll="0"/>
    <pivotField showAll="0"/>
    <pivotField showAll="0"/>
    <pivotField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showAll="0"/>
    <pivotField showAll="0"/>
    <pivotField showAll="0"/>
    <pivotField showAll="0"/>
    <pivotField showAll="0"/>
    <pivotField axis="axisPage" showAll="0">
      <items count="5">
        <item x="1"/>
        <item x="2"/>
        <item x="3"/>
        <item x="0"/>
        <item t="default"/>
      </items>
    </pivotField>
    <pivotField showAll="0"/>
    <pivotField numFmtId="164" showAll="0"/>
    <pivotField showAll="0"/>
    <pivotField showAll="0"/>
    <pivotField showAll="0"/>
    <pivotField numFmtId="169" showAll="0"/>
    <pivotField numFmtId="2" showAll="0"/>
    <pivotField numFmtId="165" showAll="0"/>
    <pivotField numFmtId="2" showAll="0"/>
    <pivotField showAll="0"/>
    <pivotField showAll="0"/>
    <pivotField showAll="0"/>
    <pivotField numFmtId="165" showAll="0"/>
    <pivotField numFmtId="2" showAll="0"/>
    <pivotField numFmtId="165" showAll="0"/>
    <pivotField showAll="0"/>
    <pivotField showAll="0"/>
    <pivotField numFmtId="165" showAll="0"/>
    <pivotField numFmtId="2" showAll="0"/>
    <pivotField numFmtId="166" showAll="0"/>
    <pivotField numFmtId="2" showAll="0"/>
    <pivotField showAll="0"/>
    <pivotField showAll="0"/>
    <pivotField numFmtId="165" showAll="0"/>
    <pivotField numFmtId="2" showAll="0"/>
    <pivotField numFmtId="165" showAll="0"/>
    <pivotField showAll="0"/>
    <pivotField showAll="0"/>
    <pivotField numFmtId="2" showAll="0"/>
    <pivotField numFmtId="169" showAll="0"/>
    <pivotField showAll="0"/>
    <pivotField numFmtId="168" showAll="0"/>
    <pivotField numFmtId="168" showAll="0"/>
  </pivotFields>
  <rowItems count="1">
    <i/>
  </rowItems>
  <colFields count="1">
    <field x="3"/>
  </colFields>
  <colItems count="3">
    <i>
      <x/>
    </i>
    <i>
      <x v="2"/>
    </i>
    <i t="grand">
      <x/>
    </i>
  </colItems>
  <pageFields count="1">
    <pageField fld="24" item="0" hier="-1"/>
  </pageFields>
  <dataFields count="1">
    <dataField name="Count of CONTAINER" fld="8" subtotal="count" baseField="0" baseItem="0"/>
  </dataFields>
  <formats count="18">
    <format dxfId="243">
      <pivotArea type="all" dataOnly="0" outline="0" fieldPosition="0"/>
    </format>
    <format dxfId="242">
      <pivotArea outline="0" collapsedLevelsAreSubtotals="1" fieldPosition="0"/>
    </format>
    <format dxfId="241">
      <pivotArea type="origin" dataOnly="0" labelOnly="1" outline="0" fieldPosition="0"/>
    </format>
    <format dxfId="240">
      <pivotArea field="3" type="button" dataOnly="0" labelOnly="1" outline="0" axis="axisCol" fieldPosition="0"/>
    </format>
    <format dxfId="239">
      <pivotArea type="topRight" dataOnly="0" labelOnly="1" outline="0" fieldPosition="0"/>
    </format>
    <format dxfId="238">
      <pivotArea dataOnly="0" labelOnly="1" grandRow="1" outline="0" fieldPosition="0"/>
    </format>
    <format dxfId="237">
      <pivotArea dataOnly="0" labelOnly="1" fieldPosition="0">
        <references count="1">
          <reference field="3" count="0"/>
        </references>
      </pivotArea>
    </format>
    <format dxfId="236">
      <pivotArea dataOnly="0" labelOnly="1" grandCol="1" outline="0" fieldPosition="0"/>
    </format>
    <format dxfId="235">
      <pivotArea type="all" dataOnly="0" outline="0" fieldPosition="0"/>
    </format>
    <format dxfId="234">
      <pivotArea outline="0" collapsedLevelsAreSubtotals="1" fieldPosition="0"/>
    </format>
    <format dxfId="233">
      <pivotArea type="origin" dataOnly="0" labelOnly="1" outline="0" fieldPosition="0"/>
    </format>
    <format dxfId="232">
      <pivotArea field="3" type="button" dataOnly="0" labelOnly="1" outline="0" axis="axisCol" fieldPosition="0"/>
    </format>
    <format dxfId="231">
      <pivotArea type="topRight" dataOnly="0" labelOnly="1" outline="0" fieldPosition="0"/>
    </format>
    <format dxfId="230">
      <pivotArea dataOnly="0" labelOnly="1" grandRow="1" outline="0" fieldPosition="0"/>
    </format>
    <format dxfId="229">
      <pivotArea dataOnly="0" labelOnly="1" fieldPosition="0">
        <references count="1">
          <reference field="3" count="2">
            <x v="0"/>
            <x v="2"/>
          </reference>
        </references>
      </pivotArea>
    </format>
    <format dxfId="228">
      <pivotArea grandCol="1" outline="0" collapsedLevelsAreSubtotals="1" fieldPosition="0"/>
    </format>
    <format dxfId="227">
      <pivotArea type="topRight" dataOnly="0" labelOnly="1" outline="0" offset="B1" fieldPosition="0"/>
    </format>
    <format dxfId="226">
      <pivotArea dataOnly="0" labelOnly="1" grandCol="1" outline="0" fieldPosition="0"/>
    </format>
  </formats>
  <chartFormats count="8">
    <chartFormat chart="5" format="6" series="1">
      <pivotArea type="data" outline="0" fieldPosition="0">
        <references count="2">
          <reference field="4294967294" count="1" selected="0">
            <x v="0"/>
          </reference>
          <reference field="3" count="1" selected="0">
            <x v="0"/>
          </reference>
        </references>
      </pivotArea>
    </chartFormat>
    <chartFormat chart="5" format="7" series="1">
      <pivotArea type="data" outline="0" fieldPosition="0">
        <references count="2">
          <reference field="4294967294" count="1" selected="0">
            <x v="0"/>
          </reference>
          <reference field="3" count="1" selected="0">
            <x v="1"/>
          </reference>
        </references>
      </pivotArea>
    </chartFormat>
    <chartFormat chart="5" format="8" series="1">
      <pivotArea type="data" outline="0" fieldPosition="0">
        <references count="2">
          <reference field="4294967294" count="1" selected="0">
            <x v="0"/>
          </reference>
          <reference field="3" count="1" selected="0">
            <x v="2"/>
          </reference>
        </references>
      </pivotArea>
    </chartFormat>
    <chartFormat chart="5" format="9" series="1">
      <pivotArea type="data" outline="0" fieldPosition="0">
        <references count="1">
          <reference field="4294967294" count="1" selected="0">
            <x v="0"/>
          </reference>
        </references>
      </pivotArea>
    </chartFormat>
    <chartFormat chart="12" format="13" series="1">
      <pivotArea type="data" outline="0" fieldPosition="0">
        <references count="2">
          <reference field="4294967294" count="1" selected="0">
            <x v="0"/>
          </reference>
          <reference field="3" count="1" selected="0">
            <x v="0"/>
          </reference>
        </references>
      </pivotArea>
    </chartFormat>
    <chartFormat chart="12" format="14" series="1">
      <pivotArea type="data" outline="0" fieldPosition="0">
        <references count="2">
          <reference field="4294967294" count="1" selected="0">
            <x v="0"/>
          </reference>
          <reference field="3" count="1" selected="0">
            <x v="1"/>
          </reference>
        </references>
      </pivotArea>
    </chartFormat>
    <chartFormat chart="12" format="15" series="1">
      <pivotArea type="data" outline="0" fieldPosition="0">
        <references count="2">
          <reference field="4294967294" count="1" selected="0">
            <x v="0"/>
          </reference>
          <reference field="3" count="1" selected="0">
            <x v="2"/>
          </reference>
        </references>
      </pivotArea>
    </chartFormat>
    <chartFormat chart="12" format="1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8" type="dateBetween" evalOrder="-1" id="1890"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74B10CB3-2B6F-4622-BD4D-18D0EF2719A4}" name="LEFTIES: ENTREGAS POR ALMACÉN"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6">
  <location ref="E6:F8" firstHeaderRow="1" firstDataRow="1" firstDataCol="1" rowPageCount="1" colPageCount="1"/>
  <pivotFields count="58">
    <pivotField showAll="0"/>
    <pivotField showAll="0"/>
    <pivotField showAll="0"/>
    <pivotField showAll="0"/>
    <pivotField showAll="0"/>
    <pivotField numFmtId="164" showAll="0"/>
    <pivotField showAll="0"/>
    <pivotField showAll="0"/>
    <pivotField dataField="1" showAll="0"/>
    <pivotField showAll="0"/>
    <pivotField showAll="0"/>
    <pivotField axis="axisRow" showAll="0">
      <items count="33">
        <item h="1" x="4"/>
        <item h="1" m="1" x="24"/>
        <item h="1" x="10"/>
        <item h="1" x="2"/>
        <item h="1" m="1" x="21"/>
        <item h="1" m="1" x="31"/>
        <item x="1"/>
        <item h="1" m="1" x="22"/>
        <item h="1" m="1" x="20"/>
        <item h="1" x="5"/>
        <item h="1" m="1" x="18"/>
        <item h="1" m="1" x="30"/>
        <item h="1" m="1" x="19"/>
        <item h="1" m="1" x="29"/>
        <item h="1" m="1" x="23"/>
        <item h="1" x="8"/>
        <item h="1" m="1" x="25"/>
        <item h="1" m="1" x="15"/>
        <item h="1" x="6"/>
        <item h="1" x="0"/>
        <item h="1" x="7"/>
        <item h="1" m="1" x="26"/>
        <item h="1" x="3"/>
        <item h="1" x="9"/>
        <item h="1" m="1" x="28"/>
        <item h="1" x="14"/>
        <item h="1" m="1" x="27"/>
        <item h="1" m="1" x="16"/>
        <item h="1" m="1" x="17"/>
        <item h="1" x="12"/>
        <item h="1" x="11"/>
        <item h="1" x="13"/>
        <item t="default"/>
      </items>
    </pivotField>
    <pivotField numFmtId="164" showAll="0"/>
    <pivotField showAll="0"/>
    <pivotField showAll="0"/>
    <pivotField showAll="0"/>
    <pivotField showAll="0"/>
    <pivotField showAll="0"/>
    <pivotField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showAll="0"/>
    <pivotField showAll="0"/>
    <pivotField showAll="0"/>
    <pivotField showAll="0"/>
    <pivotField showAll="0"/>
    <pivotField axis="axisPage" showAll="0">
      <items count="5">
        <item x="1"/>
        <item x="2"/>
        <item x="3"/>
        <item x="0"/>
        <item t="default"/>
      </items>
    </pivotField>
    <pivotField showAll="0"/>
    <pivotField numFmtId="164" showAll="0"/>
    <pivotField showAll="0"/>
    <pivotField showAll="0"/>
    <pivotField showAll="0"/>
    <pivotField numFmtId="169" showAll="0"/>
    <pivotField numFmtId="2" showAll="0"/>
    <pivotField numFmtId="165" showAll="0"/>
    <pivotField numFmtId="2" showAll="0"/>
    <pivotField showAll="0"/>
    <pivotField showAll="0"/>
    <pivotField showAll="0"/>
    <pivotField numFmtId="165" showAll="0"/>
    <pivotField numFmtId="2" showAll="0"/>
    <pivotField numFmtId="165" showAll="0"/>
    <pivotField showAll="0"/>
    <pivotField showAll="0"/>
    <pivotField numFmtId="165" showAll="0"/>
    <pivotField numFmtId="2" showAll="0"/>
    <pivotField numFmtId="166" showAll="0"/>
    <pivotField numFmtId="2" showAll="0"/>
    <pivotField showAll="0"/>
    <pivotField showAll="0"/>
    <pivotField numFmtId="165" showAll="0"/>
    <pivotField numFmtId="2" showAll="0"/>
    <pivotField numFmtId="165" showAll="0"/>
    <pivotField showAll="0"/>
    <pivotField showAll="0"/>
    <pivotField numFmtId="2" showAll="0"/>
    <pivotField numFmtId="169" showAll="0"/>
    <pivotField showAll="0"/>
    <pivotField numFmtId="168" showAll="0"/>
    <pivotField numFmtId="168" showAll="0"/>
  </pivotFields>
  <rowFields count="1">
    <field x="11"/>
  </rowFields>
  <rowItems count="2">
    <i>
      <x v="6"/>
    </i>
    <i t="grand">
      <x/>
    </i>
  </rowItems>
  <colItems count="1">
    <i/>
  </colItems>
  <pageFields count="1">
    <pageField fld="24" item="0" hier="-1"/>
  </pageFields>
  <dataFields count="1">
    <dataField name="Count of CONTAINER" fld="8" subtotal="count" baseField="0" baseItem="0"/>
  </dataFields>
  <formats count="12">
    <format dxfId="255">
      <pivotArea type="all" dataOnly="0" outline="0" fieldPosition="0"/>
    </format>
    <format dxfId="254">
      <pivotArea outline="0" collapsedLevelsAreSubtotals="1" fieldPosition="0"/>
    </format>
    <format dxfId="253">
      <pivotArea field="11" type="button" dataOnly="0" labelOnly="1" outline="0" axis="axisRow" fieldPosition="0"/>
    </format>
    <format dxfId="252">
      <pivotArea dataOnly="0" labelOnly="1" fieldPosition="0">
        <references count="1">
          <reference field="11" count="9">
            <x v="0"/>
            <x v="2"/>
            <x v="5"/>
            <x v="6"/>
            <x v="9"/>
            <x v="11"/>
            <x v="14"/>
            <x v="16"/>
            <x v="18"/>
          </reference>
        </references>
      </pivotArea>
    </format>
    <format dxfId="251">
      <pivotArea dataOnly="0" labelOnly="1" grandRow="1" outline="0" fieldPosition="0"/>
    </format>
    <format dxfId="250">
      <pivotArea dataOnly="0" labelOnly="1" outline="0" axis="axisValues" fieldPosition="0"/>
    </format>
    <format dxfId="249">
      <pivotArea type="all" dataOnly="0" outline="0" fieldPosition="0"/>
    </format>
    <format dxfId="248">
      <pivotArea outline="0" collapsedLevelsAreSubtotals="1" fieldPosition="0"/>
    </format>
    <format dxfId="247">
      <pivotArea field="11" type="button" dataOnly="0" labelOnly="1" outline="0" axis="axisRow" fieldPosition="0"/>
    </format>
    <format dxfId="246">
      <pivotArea dataOnly="0" labelOnly="1" fieldPosition="0">
        <references count="1">
          <reference field="11" count="2">
            <x v="19"/>
            <x v="20"/>
          </reference>
        </references>
      </pivotArea>
    </format>
    <format dxfId="245">
      <pivotArea dataOnly="0" labelOnly="1" grandRow="1" outline="0" fieldPosition="0"/>
    </format>
    <format dxfId="244">
      <pivotArea dataOnly="0" labelOnly="1" outline="0" axis="axisValues" fieldPosition="0"/>
    </format>
  </formats>
  <chartFormats count="2">
    <chartFormat chart="7" format="2" series="1">
      <pivotArea type="data" outline="0" fieldPosition="0">
        <references count="1">
          <reference field="4294967294" count="1" selected="0">
            <x v="0"/>
          </reference>
        </references>
      </pivotArea>
    </chartFormat>
    <chartFormat chart="7" format="3">
      <pivotArea type="data" outline="0" fieldPosition="0">
        <references count="2">
          <reference field="4294967294" count="1" selected="0">
            <x v="0"/>
          </reference>
          <reference field="11" count="1" selected="0">
            <x v="6"/>
          </reference>
        </references>
      </pivotArea>
    </chartFormat>
  </chartFormats>
  <pivotTableStyleInfo name="PivotStyleLight16" showRowHeaders="1" showColHeaders="1" showRowStripes="0" showColStripes="0" showLastColumn="1"/>
  <filters count="1">
    <filter fld="18" type="dateBetween" evalOrder="-1" id="1890"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830CB150-409F-4140-820A-E315B40B897D}" name="ZH: % CNTS DISPONIBLES -72H"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E109:H111" firstHeaderRow="1" firstDataRow="2" firstDataCol="1" rowPageCount="1" colPageCount="1"/>
  <pivotFields count="58">
    <pivotField showAll="0"/>
    <pivotField showAll="0"/>
    <pivotField showAll="0"/>
    <pivotField showAll="0">
      <items count="4">
        <item x="1"/>
        <item m="1" x="2"/>
        <item x="0"/>
        <item t="default"/>
      </items>
    </pivotField>
    <pivotField showAll="0"/>
    <pivotField numFmtId="164" showAll="0"/>
    <pivotField showAll="0"/>
    <pivotField showAll="0"/>
    <pivotField showAll="0"/>
    <pivotField showAll="0"/>
    <pivotField showAll="0"/>
    <pivotField showAll="0">
      <items count="33">
        <item x="11"/>
        <item x="12"/>
        <item x="4"/>
        <item m="1" x="24"/>
        <item x="10"/>
        <item x="2"/>
        <item m="1" x="27"/>
        <item m="1" x="21"/>
        <item m="1" x="31"/>
        <item x="1"/>
        <item x="3"/>
        <item x="9"/>
        <item m="1" x="22"/>
        <item m="1" x="17"/>
        <item m="1" x="20"/>
        <item x="14"/>
        <item x="13"/>
        <item x="5"/>
        <item m="1" x="26"/>
        <item m="1" x="18"/>
        <item m="1" x="16"/>
        <item m="1" x="30"/>
        <item m="1" x="19"/>
        <item m="1" x="29"/>
        <item m="1" x="23"/>
        <item x="8"/>
        <item m="1" x="28"/>
        <item m="1" x="25"/>
        <item m="1" x="15"/>
        <item x="7"/>
        <item x="0"/>
        <item x="6"/>
        <item t="default"/>
      </items>
    </pivotField>
    <pivotField numFmtId="164" showAll="0"/>
    <pivotField numFmtId="164" showAll="0"/>
    <pivotField showAll="0"/>
    <pivotField showAll="0"/>
    <pivotField showAll="0"/>
    <pivotField showAll="0"/>
    <pivotField numFmtId="164"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numFmtId="164" showAll="0"/>
    <pivotField showAll="0"/>
    <pivotField showAll="0"/>
    <pivotField showAll="0"/>
    <pivotField showAll="0"/>
    <pivotField axis="axisPage" showAll="0">
      <items count="5">
        <item x="1"/>
        <item x="2"/>
        <item x="3"/>
        <item x="0"/>
        <item t="default"/>
      </items>
    </pivotField>
    <pivotField showAll="0"/>
    <pivotField numFmtId="164" showAll="0"/>
    <pivotField showAll="0"/>
    <pivotField showAll="0"/>
    <pivotField showAll="0"/>
    <pivotField numFmtId="169" showAll="0"/>
    <pivotField numFmtId="2" showAll="0"/>
    <pivotField numFmtId="165" showAll="0"/>
    <pivotField numFmtId="2" showAll="0"/>
    <pivotField showAll="0"/>
    <pivotField showAll="0"/>
    <pivotField axis="axisCol" dataField="1" showAll="0">
      <items count="3">
        <item x="0"/>
        <item x="1"/>
        <item t="default"/>
      </items>
    </pivotField>
    <pivotField numFmtId="165" showAll="0"/>
    <pivotField numFmtId="2" showAll="0"/>
    <pivotField numFmtId="165" showAll="0"/>
    <pivotField showAll="0"/>
    <pivotField showAll="0"/>
    <pivotField numFmtId="165" showAll="0"/>
    <pivotField numFmtId="2" showAll="0"/>
    <pivotField numFmtId="166" showAll="0"/>
    <pivotField numFmtId="2" showAll="0"/>
    <pivotField showAll="0"/>
    <pivotField showAll="0"/>
    <pivotField numFmtId="165" showAll="0"/>
    <pivotField numFmtId="2" showAll="0"/>
    <pivotField numFmtId="165" showAll="0"/>
    <pivotField showAll="0"/>
    <pivotField showAll="0"/>
    <pivotField numFmtId="2" showAll="0"/>
    <pivotField numFmtId="169" showAll="0"/>
    <pivotField showAll="0"/>
    <pivotField numFmtId="168" showAll="0"/>
    <pivotField numFmtId="168" showAll="0"/>
  </pivotFields>
  <rowItems count="1">
    <i/>
  </rowItems>
  <colFields count="1">
    <field x="36"/>
  </colFields>
  <colItems count="3">
    <i>
      <x/>
    </i>
    <i>
      <x v="1"/>
    </i>
    <i t="grand">
      <x/>
    </i>
  </colItems>
  <pageFields count="1">
    <pageField fld="24" item="3" hier="-1"/>
  </pageFields>
  <dataFields count="1">
    <dataField name="Count of OFRECIMIENTO 72H" fld="36" subtotal="count" showDataAs="percentOfTotal" baseField="28" baseItem="0" numFmtId="10"/>
  </dataFields>
  <formats count="9">
    <format dxfId="264">
      <pivotArea type="all" dataOnly="0" outline="0" fieldPosition="0"/>
    </format>
    <format dxfId="263">
      <pivotArea outline="0" collapsedLevelsAreSubtotals="1" fieldPosition="0"/>
    </format>
    <format dxfId="262">
      <pivotArea type="origin" dataOnly="0" labelOnly="1" outline="0" offset="A1" fieldPosition="0"/>
    </format>
    <format dxfId="261">
      <pivotArea dataOnly="0" labelOnly="1" outline="0" axis="axisValues" fieldPosition="0"/>
    </format>
    <format dxfId="260">
      <pivotArea field="36" type="button" dataOnly="0" labelOnly="1" outline="0" axis="axisCol" fieldPosition="0"/>
    </format>
    <format dxfId="259">
      <pivotArea type="topRight" dataOnly="0" labelOnly="1" outline="0" fieldPosition="0"/>
    </format>
    <format dxfId="258">
      <pivotArea type="origin" dataOnly="0" labelOnly="1" outline="0" offset="A2" fieldPosition="0"/>
    </format>
    <format dxfId="257">
      <pivotArea dataOnly="0" labelOnly="1" fieldPosition="0">
        <references count="1">
          <reference field="36" count="0"/>
        </references>
      </pivotArea>
    </format>
    <format dxfId="256">
      <pivotArea dataOnly="0" labelOnly="1" grandCol="1" outline="0" fieldPosition="0"/>
    </format>
  </formats>
  <pivotTableStyleInfo name="PivotStyleLight16" showRowHeaders="1" showColHeaders="1" showRowStripes="0" showColStripes="0" showLastColumn="1"/>
  <filters count="1">
    <filter fld="18" type="dateBetween" evalOrder="-1" id="1876"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3B11FBE6-78FD-42E9-8456-62AE3F2C42E9}" name="LEFTIES: WEEKLY AVERAGE ATA TO UNLOADING"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7">
  <location ref="AA7:AB12" firstHeaderRow="1" firstDataRow="1" firstDataCol="1" rowPageCount="1" colPageCount="1"/>
  <pivotFields count="58">
    <pivotField showAll="0"/>
    <pivotField showAll="0"/>
    <pivotField showAll="0"/>
    <pivotField showAll="0"/>
    <pivotField showAll="0"/>
    <pivotField numFmtId="164" showAll="0"/>
    <pivotField showAll="0"/>
    <pivotField showAll="0"/>
    <pivotField showAll="0"/>
    <pivotField showAll="0"/>
    <pivotField showAll="0"/>
    <pivotField showAll="0">
      <items count="33">
        <item h="1" x="11"/>
        <item h="1" x="12"/>
        <item h="1" x="4"/>
        <item h="1" m="1" x="24"/>
        <item h="1" x="10"/>
        <item h="1" x="2"/>
        <item h="1" m="1" x="27"/>
        <item h="1" m="1" x="21"/>
        <item h="1" m="1" x="31"/>
        <item x="1"/>
        <item h="1" x="3"/>
        <item h="1" x="9"/>
        <item h="1" m="1" x="22"/>
        <item h="1" m="1" x="17"/>
        <item h="1" m="1" x="20"/>
        <item h="1" x="14"/>
        <item h="1" x="13"/>
        <item h="1" x="5"/>
        <item h="1" m="1" x="26"/>
        <item h="1" m="1" x="18"/>
        <item h="1" m="1" x="16"/>
        <item h="1" m="1" x="30"/>
        <item h="1" m="1" x="19"/>
        <item h="1" m="1" x="29"/>
        <item h="1" m="1" x="23"/>
        <item h="1" x="8"/>
        <item h="1" m="1" x="28"/>
        <item h="1" m="1" x="25"/>
        <item h="1" m="1" x="15"/>
        <item h="1" x="7"/>
        <item h="1" x="0"/>
        <item h="1" x="6"/>
        <item t="default"/>
      </items>
    </pivotField>
    <pivotField numFmtId="164" showAll="0"/>
    <pivotField numFmtId="164" showAll="0"/>
    <pivotField showAll="0"/>
    <pivotField showAll="0"/>
    <pivotField showAll="0"/>
    <pivotField showAll="0"/>
    <pivotField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showAll="0"/>
    <pivotField showAll="0"/>
    <pivotField showAll="0"/>
    <pivotField axis="axisRow" showAll="0">
      <items count="54">
        <item x="0"/>
        <item x="1"/>
        <item x="2"/>
        <item x="3"/>
        <item x="4"/>
        <item x="6"/>
        <item x="7"/>
        <item x="5"/>
        <item x="8"/>
        <item x="9"/>
        <item x="10"/>
        <item m="1" x="16"/>
        <item m="1" x="17"/>
        <item m="1" x="18"/>
        <item m="1" x="19"/>
        <item m="1" x="20"/>
        <item m="1" x="21"/>
        <item m="1" x="22"/>
        <item m="1" x="23"/>
        <item m="1" x="24"/>
        <item m="1" x="25"/>
        <item m="1" x="26"/>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51"/>
        <item m="1" x="52"/>
        <item m="1" x="11"/>
        <item m="1" x="12"/>
        <item m="1" x="13"/>
        <item m="1" x="14"/>
        <item m="1" x="15"/>
        <item t="default"/>
      </items>
    </pivotField>
    <pivotField showAll="0"/>
    <pivotField axis="axisPage" showAll="0">
      <items count="5">
        <item x="1"/>
        <item x="2"/>
        <item x="3"/>
        <item x="0"/>
        <item t="default"/>
      </items>
    </pivotField>
    <pivotField showAll="0"/>
    <pivotField numFmtId="164" showAll="0"/>
    <pivotField showAll="0"/>
    <pivotField showAll="0"/>
    <pivotField showAll="0"/>
    <pivotField numFmtId="169" showAll="0"/>
    <pivotField numFmtId="2" showAll="0"/>
    <pivotField numFmtId="165" showAll="0"/>
    <pivotField numFmtId="2" showAll="0"/>
    <pivotField showAll="0"/>
    <pivotField showAll="0"/>
    <pivotField showAll="0"/>
    <pivotField numFmtId="165" showAll="0"/>
    <pivotField numFmtId="2" showAll="0"/>
    <pivotField numFmtId="165" showAll="0"/>
    <pivotField showAll="0"/>
    <pivotField showAll="0"/>
    <pivotField numFmtId="165" showAll="0"/>
    <pivotField numFmtId="2" showAll="0"/>
    <pivotField numFmtId="166" showAll="0"/>
    <pivotField numFmtId="2" showAll="0"/>
    <pivotField showAll="0"/>
    <pivotField showAll="0"/>
    <pivotField numFmtId="165" showAll="0"/>
    <pivotField dataField="1" numFmtId="2" showAll="0"/>
    <pivotField numFmtId="165" showAll="0"/>
    <pivotField showAll="0"/>
    <pivotField showAll="0"/>
    <pivotField numFmtId="2" showAll="0"/>
    <pivotField numFmtId="169" showAll="0"/>
    <pivotField showAll="0"/>
    <pivotField numFmtId="168" showAll="0"/>
    <pivotField numFmtId="168" showAll="0"/>
  </pivotFields>
  <rowFields count="1">
    <field x="22"/>
  </rowFields>
  <rowItems count="5">
    <i>
      <x v="5"/>
    </i>
    <i>
      <x v="6"/>
    </i>
    <i>
      <x v="7"/>
    </i>
    <i>
      <x v="8"/>
    </i>
    <i t="grand">
      <x/>
    </i>
  </rowItems>
  <colItems count="1">
    <i/>
  </colItems>
  <pageFields count="1">
    <pageField fld="24" item="0" hier="-1"/>
  </pageFields>
  <dataFields count="1">
    <dataField name="Average of ATA TO UNLOADING 2" fld="49" subtotal="average" baseField="0" baseItem="0" numFmtId="2"/>
  </dataFields>
  <formats count="13">
    <format dxfId="277">
      <pivotArea collapsedLevelsAreSubtotals="1" fieldPosition="0">
        <references count="1">
          <reference field="22" count="5">
            <x v="0"/>
            <x v="1"/>
            <x v="2"/>
            <x v="3"/>
            <x v="4"/>
          </reference>
        </references>
      </pivotArea>
    </format>
    <format dxfId="276">
      <pivotArea dataOnly="0" labelOnly="1" fieldPosition="0">
        <references count="1">
          <reference field="22" count="5">
            <x v="0"/>
            <x v="1"/>
            <x v="2"/>
            <x v="3"/>
            <x v="4"/>
          </reference>
        </references>
      </pivotArea>
    </format>
    <format dxfId="275">
      <pivotArea collapsedLevelsAreSubtotals="1" fieldPosition="0">
        <references count="1">
          <reference field="22" count="27">
            <x v="5"/>
            <x v="6"/>
            <x v="7"/>
            <x v="8"/>
            <x v="9"/>
            <x v="10"/>
            <x v="11"/>
            <x v="12"/>
            <x v="13"/>
            <x v="14"/>
            <x v="15"/>
            <x v="16"/>
            <x v="17"/>
            <x v="18"/>
            <x v="19"/>
            <x v="20"/>
            <x v="21"/>
            <x v="22"/>
            <x v="23"/>
            <x v="24"/>
            <x v="25"/>
            <x v="26"/>
            <x v="27"/>
            <x v="28"/>
            <x v="29"/>
            <x v="30"/>
            <x v="31"/>
          </reference>
        </references>
      </pivotArea>
    </format>
    <format dxfId="274">
      <pivotArea grandRow="1" outline="0" collapsedLevelsAreSubtotals="1" fieldPosition="0"/>
    </format>
    <format dxfId="273">
      <pivotArea dataOnly="0" labelOnly="1" fieldPosition="0">
        <references count="1">
          <reference field="22" count="27">
            <x v="5"/>
            <x v="6"/>
            <x v="7"/>
            <x v="8"/>
            <x v="9"/>
            <x v="10"/>
            <x v="11"/>
            <x v="12"/>
            <x v="13"/>
            <x v="14"/>
            <x v="15"/>
            <x v="16"/>
            <x v="17"/>
            <x v="18"/>
            <x v="19"/>
            <x v="20"/>
            <x v="21"/>
            <x v="22"/>
            <x v="23"/>
            <x v="24"/>
            <x v="25"/>
            <x v="26"/>
            <x v="27"/>
            <x v="28"/>
            <x v="29"/>
            <x v="30"/>
            <x v="31"/>
          </reference>
        </references>
      </pivotArea>
    </format>
    <format dxfId="272">
      <pivotArea dataOnly="0" labelOnly="1" grandRow="1" outline="0" fieldPosition="0"/>
    </format>
    <format dxfId="271">
      <pivotArea type="all" dataOnly="0" outline="0" fieldPosition="0"/>
    </format>
    <format dxfId="270">
      <pivotArea field="22" type="button" dataOnly="0" labelOnly="1" outline="0" axis="axisRow" fieldPosition="0"/>
    </format>
    <format dxfId="269">
      <pivotArea dataOnly="0" labelOnly="1" fieldPosition="0">
        <references count="1">
          <reference field="22" count="32">
            <x v="0"/>
            <x v="1"/>
            <x v="2"/>
            <x v="3"/>
            <x v="4"/>
            <x v="5"/>
            <x v="6"/>
            <x v="7"/>
            <x v="8"/>
            <x v="9"/>
            <x v="10"/>
            <x v="11"/>
            <x v="12"/>
            <x v="13"/>
            <x v="14"/>
            <x v="15"/>
            <x v="16"/>
            <x v="17"/>
            <x v="18"/>
            <x v="19"/>
            <x v="20"/>
            <x v="21"/>
            <x v="22"/>
            <x v="23"/>
            <x v="24"/>
            <x v="25"/>
            <x v="26"/>
            <x v="27"/>
            <x v="28"/>
            <x v="29"/>
            <x v="30"/>
            <x v="31"/>
          </reference>
        </references>
      </pivotArea>
    </format>
    <format dxfId="268">
      <pivotArea dataOnly="0" labelOnly="1" outline="0" axis="axisValues" fieldPosition="0"/>
    </format>
    <format dxfId="267">
      <pivotArea outline="0" collapsedLevelsAreSubtotals="1" fieldPosition="0"/>
    </format>
    <format dxfId="266">
      <pivotArea dataOnly="0" labelOnly="1" fieldPosition="0">
        <references count="1">
          <reference field="22" count="5">
            <x v="26"/>
            <x v="27"/>
            <x v="28"/>
            <x v="29"/>
            <x v="30"/>
          </reference>
        </references>
      </pivotArea>
    </format>
    <format dxfId="265">
      <pivotArea dataOnly="0" labelOnly="1" grandRow="1" outline="0" fieldPosition="0"/>
    </format>
  </formats>
  <chartFormats count="2">
    <chartFormat chart="10" format="10" series="1">
      <pivotArea type="data" outline="0" fieldPosition="0">
        <references count="1">
          <reference field="4294967294" count="1" selected="0">
            <x v="0"/>
          </reference>
        </references>
      </pivotArea>
    </chartFormat>
    <chartFormat chart="18" format="1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8" type="dateBetween" evalOrder="-1" id="1890"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9402824B-5447-4B61-8C24-01BE09226FC3}" name="MARRUECOS: TOTAL CNTS"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6">
  <location ref="A186:B191" firstHeaderRow="1" firstDataRow="1" firstDataCol="1" rowPageCount="1" colPageCount="1"/>
  <pivotFields count="58">
    <pivotField showAll="0"/>
    <pivotField showAll="0"/>
    <pivotField showAll="0"/>
    <pivotField showAll="0"/>
    <pivotField showAll="0"/>
    <pivotField numFmtId="164" showAll="0"/>
    <pivotField showAll="0"/>
    <pivotField showAll="0"/>
    <pivotField dataField="1" showAll="0"/>
    <pivotField showAll="0"/>
    <pivotField showAll="0"/>
    <pivotField showAll="0">
      <items count="33">
        <item x="11"/>
        <item x="12"/>
        <item x="4"/>
        <item m="1" x="24"/>
        <item x="10"/>
        <item x="2"/>
        <item m="1" x="27"/>
        <item m="1" x="21"/>
        <item m="1" x="31"/>
        <item x="1"/>
        <item x="3"/>
        <item x="9"/>
        <item m="1" x="22"/>
        <item m="1" x="17"/>
        <item m="1" x="20"/>
        <item x="14"/>
        <item x="13"/>
        <item x="5"/>
        <item m="1" x="26"/>
        <item m="1" x="18"/>
        <item m="1" x="16"/>
        <item m="1" x="30"/>
        <item m="1" x="19"/>
        <item m="1" x="29"/>
        <item m="1" x="23"/>
        <item x="8"/>
        <item m="1" x="28"/>
        <item m="1" x="25"/>
        <item m="1" x="15"/>
        <item x="7"/>
        <item x="0"/>
        <item x="6"/>
        <item t="default"/>
      </items>
    </pivotField>
    <pivotField numFmtId="164" showAll="0"/>
    <pivotField numFmtId="164" showAll="0"/>
    <pivotField showAll="0"/>
    <pivotField showAll="0"/>
    <pivotField showAll="0"/>
    <pivotField showAll="0"/>
    <pivotField numFmtId="164"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numFmtId="164" showAll="0"/>
    <pivotField showAll="0"/>
    <pivotField showAll="0"/>
    <pivotField axis="axisRow" showAll="0">
      <items count="54">
        <item x="0"/>
        <item x="1"/>
        <item x="2"/>
        <item x="3"/>
        <item x="4"/>
        <item x="6"/>
        <item x="7"/>
        <item x="5"/>
        <item x="8"/>
        <item x="9"/>
        <item x="10"/>
        <item m="1" x="16"/>
        <item m="1" x="17"/>
        <item m="1" x="18"/>
        <item m="1" x="19"/>
        <item m="1" x="20"/>
        <item m="1" x="21"/>
        <item m="1" x="22"/>
        <item m="1" x="23"/>
        <item m="1" x="24"/>
        <item m="1" x="25"/>
        <item m="1" x="26"/>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51"/>
        <item m="1" x="52"/>
        <item m="1" x="11"/>
        <item m="1" x="12"/>
        <item m="1" x="13"/>
        <item m="1" x="14"/>
        <item m="1" x="15"/>
        <item t="default"/>
      </items>
    </pivotField>
    <pivotField showAll="0"/>
    <pivotField axis="axisPage" showAll="0">
      <items count="5">
        <item x="1"/>
        <item x="2"/>
        <item x="3"/>
        <item x="0"/>
        <item t="default"/>
      </items>
    </pivotField>
    <pivotField showAll="0">
      <items count="4">
        <item x="0"/>
        <item x="2"/>
        <item x="1"/>
        <item t="default"/>
      </items>
    </pivotField>
    <pivotField numFmtId="164" showAll="0"/>
    <pivotField showAll="0"/>
    <pivotField showAll="0"/>
    <pivotField showAll="0"/>
    <pivotField numFmtId="169" showAll="0"/>
    <pivotField numFmtId="2" showAll="0"/>
    <pivotField numFmtId="165" showAll="0"/>
    <pivotField numFmtId="2" showAll="0"/>
    <pivotField showAll="0"/>
    <pivotField showAll="0"/>
    <pivotField showAll="0"/>
    <pivotField numFmtId="165" showAll="0"/>
    <pivotField numFmtId="2" showAll="0"/>
    <pivotField numFmtId="165" showAll="0"/>
    <pivotField showAll="0"/>
    <pivotField showAll="0"/>
    <pivotField numFmtId="165" showAll="0"/>
    <pivotField numFmtId="2" showAll="0"/>
    <pivotField numFmtId="166" showAll="0"/>
    <pivotField numFmtId="2" showAll="0"/>
    <pivotField showAll="0"/>
    <pivotField showAll="0"/>
    <pivotField numFmtId="165" showAll="0"/>
    <pivotField numFmtId="2" showAll="0"/>
    <pivotField numFmtId="165" showAll="0"/>
    <pivotField showAll="0"/>
    <pivotField showAll="0"/>
    <pivotField numFmtId="2" showAll="0"/>
    <pivotField numFmtId="169" showAll="0"/>
    <pivotField showAll="0"/>
    <pivotField numFmtId="168" showAll="0"/>
    <pivotField numFmtId="168" showAll="0"/>
  </pivotFields>
  <rowFields count="1">
    <field x="22"/>
  </rowFields>
  <rowItems count="5">
    <i>
      <x v="5"/>
    </i>
    <i>
      <x v="6"/>
    </i>
    <i>
      <x v="7"/>
    </i>
    <i>
      <x v="8"/>
    </i>
    <i t="grand">
      <x/>
    </i>
  </rowItems>
  <colItems count="1">
    <i/>
  </colItems>
  <pageFields count="1">
    <pageField fld="24" item="1" hier="-1"/>
  </pageFields>
  <dataFields count="1">
    <dataField name="Count of CONTAINER" fld="8" subtotal="count" baseField="0" baseItem="0"/>
  </dataFields>
  <formats count="6">
    <format dxfId="283">
      <pivotArea type="all" dataOnly="0" outline="0" fieldPosition="0"/>
    </format>
    <format dxfId="282">
      <pivotArea outline="0" collapsedLevelsAreSubtotals="1" fieldPosition="0"/>
    </format>
    <format dxfId="281">
      <pivotArea field="22" type="button" dataOnly="0" labelOnly="1" outline="0" axis="axisRow" fieldPosition="0"/>
    </format>
    <format dxfId="280">
      <pivotArea dataOnly="0" labelOnly="1" fieldPosition="0">
        <references count="1">
          <reference field="22" count="27">
            <x v="1"/>
            <x v="2"/>
            <x v="3"/>
            <x v="4"/>
            <x v="5"/>
            <x v="6"/>
            <x v="7"/>
            <x v="8"/>
            <x v="9"/>
            <x v="10"/>
            <x v="11"/>
            <x v="12"/>
            <x v="13"/>
            <x v="14"/>
            <x v="15"/>
            <x v="16"/>
            <x v="17"/>
            <x v="18"/>
            <x v="19"/>
            <x v="20"/>
            <x v="21"/>
            <x v="22"/>
            <x v="23"/>
            <x v="26"/>
            <x v="27"/>
            <x v="28"/>
            <x v="29"/>
          </reference>
        </references>
      </pivotArea>
    </format>
    <format dxfId="279">
      <pivotArea dataOnly="0" labelOnly="1" grandRow="1" outline="0" fieldPosition="0"/>
    </format>
    <format dxfId="278">
      <pivotArea dataOnly="0" labelOnly="1" outline="0" axis="axisValues" fieldPosition="0"/>
    </format>
  </formats>
  <chartFormats count="1">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8" type="dateBetween" evalOrder="-1" id="1745"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23426420-91FD-47E8-83D0-863FC9A4AE79}" name="LEFTIES: % CNTS ENTREGA PUNTUAL"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4">
  <location ref="E31:H34" firstHeaderRow="1" firstDataRow="2" firstDataCol="1" rowPageCount="1" colPageCount="1"/>
  <pivotFields count="58">
    <pivotField showAll="0"/>
    <pivotField showAll="0"/>
    <pivotField showAll="0"/>
    <pivotField showAll="0"/>
    <pivotField showAll="0"/>
    <pivotField numFmtId="164" showAll="0"/>
    <pivotField showAll="0"/>
    <pivotField showAll="0"/>
    <pivotField showAll="0"/>
    <pivotField showAll="0"/>
    <pivotField showAll="0"/>
    <pivotField axis="axisRow" showAll="0">
      <items count="33">
        <item h="1" x="4"/>
        <item h="1" m="1" x="24"/>
        <item h="1" x="10"/>
        <item h="1" x="2"/>
        <item h="1" m="1" x="21"/>
        <item h="1" m="1" x="31"/>
        <item x="1"/>
        <item h="1" m="1" x="22"/>
        <item h="1" m="1" x="20"/>
        <item h="1" x="5"/>
        <item h="1" m="1" x="18"/>
        <item h="1" m="1" x="30"/>
        <item h="1" m="1" x="19"/>
        <item h="1" m="1" x="29"/>
        <item h="1" m="1" x="23"/>
        <item h="1" x="8"/>
        <item h="1" m="1" x="25"/>
        <item h="1" m="1" x="15"/>
        <item h="1" x="6"/>
        <item h="1" x="0"/>
        <item h="1" x="7"/>
        <item h="1" m="1" x="26"/>
        <item h="1" x="3"/>
        <item h="1" x="9"/>
        <item h="1" m="1" x="28"/>
        <item h="1" x="14"/>
        <item h="1" m="1" x="27"/>
        <item h="1" m="1" x="16"/>
        <item h="1" m="1" x="17"/>
        <item h="1" x="12"/>
        <item h="1" x="11"/>
        <item h="1" x="13"/>
        <item t="default"/>
      </items>
    </pivotField>
    <pivotField numFmtId="164" showAll="0"/>
    <pivotField showAll="0"/>
    <pivotField showAll="0"/>
    <pivotField showAll="0"/>
    <pivotField showAll="0"/>
    <pivotField showAll="0"/>
    <pivotField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showAll="0"/>
    <pivotField showAll="0"/>
    <pivotField showAll="0"/>
    <pivotField showAll="0"/>
    <pivotField showAll="0"/>
    <pivotField axis="axisPage" showAll="0">
      <items count="5">
        <item x="1"/>
        <item x="2"/>
        <item x="3"/>
        <item x="0"/>
        <item t="default"/>
      </items>
    </pivotField>
    <pivotField showAll="0"/>
    <pivotField numFmtId="164" showAll="0"/>
    <pivotField showAll="0"/>
    <pivotField showAll="0"/>
    <pivotField showAll="0"/>
    <pivotField numFmtId="169" showAll="0"/>
    <pivotField numFmtId="2" showAll="0"/>
    <pivotField numFmtId="165" showAll="0"/>
    <pivotField numFmtId="2" showAll="0"/>
    <pivotField showAll="0"/>
    <pivotField showAll="0"/>
    <pivotField showAll="0"/>
    <pivotField numFmtId="165" showAll="0"/>
    <pivotField numFmtId="2" showAll="0"/>
    <pivotField numFmtId="165" showAll="0"/>
    <pivotField showAll="0"/>
    <pivotField showAll="0"/>
    <pivotField numFmtId="165" showAll="0"/>
    <pivotField numFmtId="2" showAll="0"/>
    <pivotField numFmtId="166" showAll="0"/>
    <pivotField numFmtId="2" showAll="0"/>
    <pivotField axis="axisCol" dataField="1" showAll="0">
      <items count="4">
        <item x="1"/>
        <item x="0"/>
        <item m="1" x="2"/>
        <item t="default"/>
      </items>
    </pivotField>
    <pivotField showAll="0"/>
    <pivotField numFmtId="165" showAll="0"/>
    <pivotField numFmtId="2" showAll="0"/>
    <pivotField numFmtId="165" showAll="0"/>
    <pivotField showAll="0"/>
    <pivotField showAll="0"/>
    <pivotField numFmtId="2" showAll="0"/>
    <pivotField numFmtId="169" showAll="0"/>
    <pivotField showAll="0"/>
    <pivotField numFmtId="168" showAll="0"/>
    <pivotField numFmtId="168" showAll="0"/>
  </pivotFields>
  <rowFields count="1">
    <field x="11"/>
  </rowFields>
  <rowItems count="2">
    <i>
      <x v="6"/>
    </i>
    <i t="grand">
      <x/>
    </i>
  </rowItems>
  <colFields count="1">
    <field x="46"/>
  </colFields>
  <colItems count="3">
    <i>
      <x/>
    </i>
    <i>
      <x v="1"/>
    </i>
    <i t="grand">
      <x/>
    </i>
  </colItems>
  <pageFields count="1">
    <pageField fld="24" item="0" hier="-1"/>
  </pageFields>
  <dataFields count="1">
    <dataField name="Count of PUNTUALIDAD 2" fld="46" subtotal="count" showDataAs="percentOfTotal" baseField="10" baseItem="19" numFmtId="10"/>
  </dataFields>
  <formats count="23">
    <format dxfId="306">
      <pivotArea type="all" dataOnly="0" outline="0" fieldPosition="0"/>
    </format>
    <format dxfId="305">
      <pivotArea outline="0" collapsedLevelsAreSubtotals="1" fieldPosition="0"/>
    </format>
    <format dxfId="304">
      <pivotArea field="11" type="button" dataOnly="0" labelOnly="1" outline="0" axis="axisRow" fieldPosition="0"/>
    </format>
    <format dxfId="303">
      <pivotArea dataOnly="0" labelOnly="1" fieldPosition="0">
        <references count="1">
          <reference field="11" count="9">
            <x v="0"/>
            <x v="2"/>
            <x v="5"/>
            <x v="6"/>
            <x v="9"/>
            <x v="11"/>
            <x v="14"/>
            <x v="16"/>
            <x v="18"/>
          </reference>
        </references>
      </pivotArea>
    </format>
    <format dxfId="302">
      <pivotArea dataOnly="0" labelOnly="1" grandRow="1" outline="0" fieldPosition="0"/>
    </format>
    <format dxfId="301">
      <pivotArea dataOnly="0" labelOnly="1" outline="0" axis="axisValues" fieldPosition="0"/>
    </format>
    <format dxfId="300">
      <pivotArea outline="0" fieldPosition="0">
        <references count="1">
          <reference field="4294967294" count="1">
            <x v="0"/>
          </reference>
        </references>
      </pivotArea>
    </format>
    <format dxfId="299">
      <pivotArea outline="0" collapsedLevelsAreSubtotals="1" fieldPosition="0"/>
    </format>
    <format dxfId="298">
      <pivotArea field="11" type="button" dataOnly="0" labelOnly="1" outline="0" axis="axisRow" fieldPosition="0"/>
    </format>
    <format dxfId="297">
      <pivotArea dataOnly="0" labelOnly="1" fieldPosition="0">
        <references count="1">
          <reference field="11" count="2">
            <x v="6"/>
            <x v="12"/>
          </reference>
        </references>
      </pivotArea>
    </format>
    <format dxfId="296">
      <pivotArea dataOnly="0" labelOnly="1" grandRow="1" outline="0" fieldPosition="0"/>
    </format>
    <format dxfId="295">
      <pivotArea dataOnly="0" labelOnly="1" fieldPosition="0">
        <references count="1">
          <reference field="46" count="0"/>
        </references>
      </pivotArea>
    </format>
    <format dxfId="294">
      <pivotArea dataOnly="0" labelOnly="1" grandCol="1" outline="0" fieldPosition="0"/>
    </format>
    <format dxfId="293">
      <pivotArea type="all" dataOnly="0" outline="0" fieldPosition="0"/>
    </format>
    <format dxfId="292">
      <pivotArea outline="0" collapsedLevelsAreSubtotals="1" fieldPosition="0"/>
    </format>
    <format dxfId="291">
      <pivotArea type="origin" dataOnly="0" labelOnly="1" outline="0" fieldPosition="0"/>
    </format>
    <format dxfId="290">
      <pivotArea field="46" type="button" dataOnly="0" labelOnly="1" outline="0" axis="axisCol" fieldPosition="0"/>
    </format>
    <format dxfId="289">
      <pivotArea type="topRight" dataOnly="0" labelOnly="1" outline="0" fieldPosition="0"/>
    </format>
    <format dxfId="288">
      <pivotArea field="11" type="button" dataOnly="0" labelOnly="1" outline="0" axis="axisRow" fieldPosition="0"/>
    </format>
    <format dxfId="287">
      <pivotArea dataOnly="0" labelOnly="1" fieldPosition="0">
        <references count="1">
          <reference field="11" count="2">
            <x v="6"/>
            <x v="12"/>
          </reference>
        </references>
      </pivotArea>
    </format>
    <format dxfId="286">
      <pivotArea dataOnly="0" labelOnly="1" grandRow="1" outline="0" fieldPosition="0"/>
    </format>
    <format dxfId="285">
      <pivotArea dataOnly="0" labelOnly="1" fieldPosition="0">
        <references count="1">
          <reference field="46" count="0"/>
        </references>
      </pivotArea>
    </format>
    <format dxfId="284">
      <pivotArea dataOnly="0" labelOnly="1" grandCol="1" outline="0" fieldPosition="0"/>
    </format>
  </formats>
  <pivotTableStyleInfo name="PivotStyleLight16" showRowHeaders="1" showColHeaders="1" showRowStripes="0" showColStripes="0" showLastColumn="1"/>
  <filters count="1">
    <filter fld="18" type="dateBetween" evalOrder="-1" id="1890"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78DBF61A-688F-4869-B45D-9C0AEDA36DAB}" name="LEFTIES: AVERAGE PUNTUALIDAD"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1">
  <location ref="E19:F21" firstHeaderRow="1" firstDataRow="1" firstDataCol="1" rowPageCount="1" colPageCount="1"/>
  <pivotFields count="58">
    <pivotField showAll="0"/>
    <pivotField showAll="0"/>
    <pivotField showAll="0"/>
    <pivotField showAll="0">
      <items count="4">
        <item x="1"/>
        <item m="1" x="2"/>
        <item x="0"/>
        <item t="default"/>
      </items>
    </pivotField>
    <pivotField showAll="0"/>
    <pivotField numFmtId="164" showAll="0"/>
    <pivotField showAll="0"/>
    <pivotField showAll="0"/>
    <pivotField showAll="0"/>
    <pivotField showAll="0"/>
    <pivotField showAll="0"/>
    <pivotField axis="axisRow" showAll="0">
      <items count="33">
        <item h="1" x="4"/>
        <item h="1" m="1" x="24"/>
        <item h="1" x="10"/>
        <item h="1" x="2"/>
        <item h="1" m="1" x="21"/>
        <item h="1" m="1" x="31"/>
        <item x="1"/>
        <item h="1" m="1" x="22"/>
        <item h="1" m="1" x="20"/>
        <item h="1" x="5"/>
        <item h="1" m="1" x="18"/>
        <item h="1" m="1" x="30"/>
        <item h="1" m="1" x="19"/>
        <item h="1" m="1" x="29"/>
        <item h="1" m="1" x="23"/>
        <item h="1" x="8"/>
        <item h="1" m="1" x="25"/>
        <item h="1" m="1" x="15"/>
        <item h="1" x="6"/>
        <item h="1" x="0"/>
        <item h="1" x="7"/>
        <item h="1" m="1" x="26"/>
        <item h="1" x="3"/>
        <item h="1" x="9"/>
        <item h="1" m="1" x="28"/>
        <item h="1" x="14"/>
        <item h="1" m="1" x="27"/>
        <item h="1" m="1" x="16"/>
        <item h="1" m="1" x="17"/>
        <item h="1" x="12"/>
        <item h="1" x="11"/>
        <item h="1" x="13"/>
        <item t="default"/>
      </items>
    </pivotField>
    <pivotField numFmtId="164" showAll="0"/>
    <pivotField showAll="0"/>
    <pivotField showAll="0"/>
    <pivotField showAll="0"/>
    <pivotField showAll="0"/>
    <pivotField showAll="0"/>
    <pivotField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showAll="0"/>
    <pivotField showAll="0"/>
    <pivotField showAll="0"/>
    <pivotField showAll="0"/>
    <pivotField showAll="0"/>
    <pivotField axis="axisPage" showAll="0">
      <items count="5">
        <item x="1"/>
        <item x="2"/>
        <item x="3"/>
        <item x="0"/>
        <item t="default"/>
      </items>
    </pivotField>
    <pivotField showAll="0"/>
    <pivotField numFmtId="164" showAll="0"/>
    <pivotField showAll="0"/>
    <pivotField showAll="0"/>
    <pivotField showAll="0"/>
    <pivotField numFmtId="169" showAll="0"/>
    <pivotField numFmtId="2" showAll="0"/>
    <pivotField numFmtId="165" showAll="0"/>
    <pivotField numFmtId="2" showAll="0"/>
    <pivotField showAll="0"/>
    <pivotField showAll="0"/>
    <pivotField showAll="0"/>
    <pivotField numFmtId="165" showAll="0"/>
    <pivotField numFmtId="2" showAll="0"/>
    <pivotField numFmtId="165" showAll="0"/>
    <pivotField showAll="0"/>
    <pivotField showAll="0"/>
    <pivotField numFmtId="165" showAll="0"/>
    <pivotField numFmtId="2" showAll="0"/>
    <pivotField numFmtId="166" showAll="0"/>
    <pivotField dataField="1" numFmtId="2" showAll="0"/>
    <pivotField showAll="0"/>
    <pivotField showAll="0"/>
    <pivotField numFmtId="165" showAll="0"/>
    <pivotField numFmtId="2" showAll="0"/>
    <pivotField numFmtId="165" showAll="0"/>
    <pivotField showAll="0"/>
    <pivotField showAll="0"/>
    <pivotField numFmtId="2" showAll="0"/>
    <pivotField numFmtId="169" showAll="0"/>
    <pivotField showAll="0"/>
    <pivotField numFmtId="168" showAll="0"/>
    <pivotField numFmtId="168" showAll="0"/>
  </pivotFields>
  <rowFields count="1">
    <field x="11"/>
  </rowFields>
  <rowItems count="2">
    <i>
      <x v="6"/>
    </i>
    <i t="grand">
      <x/>
    </i>
  </rowItems>
  <colItems count="1">
    <i/>
  </colItems>
  <pageFields count="1">
    <pageField fld="24" item="0" hier="-1"/>
  </pageFields>
  <dataFields count="1">
    <dataField name="Average of PUNTUALIDAD 3" fld="45" subtotal="average" baseField="3" baseItem="0" numFmtId="2"/>
  </dataFields>
  <formats count="11">
    <format dxfId="317">
      <pivotArea type="all" dataOnly="0" outline="0" fieldPosition="0"/>
    </format>
    <format dxfId="316">
      <pivotArea outline="0" collapsedLevelsAreSubtotals="1" fieldPosition="0"/>
    </format>
    <format dxfId="315">
      <pivotArea field="3" type="button" dataOnly="0" labelOnly="1" outline="0"/>
    </format>
    <format dxfId="314">
      <pivotArea dataOnly="0" labelOnly="1" grandRow="1" outline="0" fieldPosition="0"/>
    </format>
    <format dxfId="313">
      <pivotArea dataOnly="0" labelOnly="1" outline="0" axis="axisValues" fieldPosition="0"/>
    </format>
    <format dxfId="312">
      <pivotArea type="all" dataOnly="0" outline="0" fieldPosition="0"/>
    </format>
    <format dxfId="311">
      <pivotArea outline="0" collapsedLevelsAreSubtotals="1" fieldPosition="0"/>
    </format>
    <format dxfId="310">
      <pivotArea field="11" type="button" dataOnly="0" labelOnly="1" outline="0" axis="axisRow" fieldPosition="0"/>
    </format>
    <format dxfId="309">
      <pivotArea dataOnly="0" labelOnly="1" fieldPosition="0">
        <references count="1">
          <reference field="11" count="2">
            <x v="19"/>
            <x v="20"/>
          </reference>
        </references>
      </pivotArea>
    </format>
    <format dxfId="308">
      <pivotArea dataOnly="0" labelOnly="1" grandRow="1" outline="0" fieldPosition="0"/>
    </format>
    <format dxfId="307">
      <pivotArea dataOnly="0" labelOnly="1" outline="0" axis="axisValues" fieldPosition="0"/>
    </format>
  </formats>
  <pivotTableStyleInfo name="PivotStyleLight16" showRowHeaders="1" showColHeaders="1" showRowStripes="0" showColStripes="0" showLastColumn="1"/>
  <filters count="1">
    <filter fld="18" type="dateBetween" evalOrder="-1" id="1890"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4A809AB4-9984-4931-B026-7A9FD963BADB}" name="MARRUECOS: % CNTS ENTREGA PUNTUAL"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E207:H217" firstHeaderRow="1" firstDataRow="2" firstDataCol="1" rowPageCount="1" colPageCount="1"/>
  <pivotFields count="58">
    <pivotField showAll="0"/>
    <pivotField showAll="0"/>
    <pivotField showAll="0"/>
    <pivotField showAll="0"/>
    <pivotField showAll="0"/>
    <pivotField numFmtId="164" showAll="0"/>
    <pivotField showAll="0"/>
    <pivotField showAll="0"/>
    <pivotField showAll="0"/>
    <pivotField showAll="0"/>
    <pivotField showAll="0"/>
    <pivotField axis="axisRow" showAll="0">
      <items count="33">
        <item x="4"/>
        <item m="1" x="24"/>
        <item x="10"/>
        <item x="2"/>
        <item m="1" x="21"/>
        <item m="1" x="31"/>
        <item x="1"/>
        <item m="1" x="22"/>
        <item m="1" x="20"/>
        <item x="5"/>
        <item m="1" x="18"/>
        <item m="1" x="30"/>
        <item m="1" x="19"/>
        <item m="1" x="29"/>
        <item m="1" x="23"/>
        <item x="8"/>
        <item m="1" x="25"/>
        <item m="1" x="15"/>
        <item x="7"/>
        <item x="0"/>
        <item x="6"/>
        <item m="1" x="26"/>
        <item x="3"/>
        <item x="9"/>
        <item m="1" x="28"/>
        <item x="14"/>
        <item m="1" x="27"/>
        <item m="1" x="16"/>
        <item m="1" x="17"/>
        <item x="12"/>
        <item x="11"/>
        <item x="13"/>
        <item t="default"/>
      </items>
    </pivotField>
    <pivotField numFmtId="164" showAll="0"/>
    <pivotField numFmtId="164" showAll="0"/>
    <pivotField showAll="0"/>
    <pivotField showAll="0"/>
    <pivotField showAll="0"/>
    <pivotField showAll="0"/>
    <pivotField numFmtId="164"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numFmtId="164" showAll="0"/>
    <pivotField showAll="0"/>
    <pivotField showAll="0"/>
    <pivotField showAll="0"/>
    <pivotField showAll="0"/>
    <pivotField axis="axisPage" showAll="0">
      <items count="5">
        <item x="1"/>
        <item x="2"/>
        <item x="3"/>
        <item x="0"/>
        <item t="default"/>
      </items>
    </pivotField>
    <pivotField showAll="0">
      <items count="4">
        <item x="0"/>
        <item x="2"/>
        <item x="1"/>
        <item t="default"/>
      </items>
    </pivotField>
    <pivotField numFmtId="164" showAll="0"/>
    <pivotField showAll="0"/>
    <pivotField showAll="0"/>
    <pivotField showAll="0"/>
    <pivotField numFmtId="169" showAll="0"/>
    <pivotField numFmtId="2" showAll="0"/>
    <pivotField numFmtId="165" showAll="0"/>
    <pivotField numFmtId="2" showAll="0"/>
    <pivotField showAll="0"/>
    <pivotField showAll="0"/>
    <pivotField showAll="0"/>
    <pivotField numFmtId="165" showAll="0"/>
    <pivotField numFmtId="2" showAll="0"/>
    <pivotField numFmtId="165" showAll="0"/>
    <pivotField showAll="0"/>
    <pivotField showAll="0"/>
    <pivotField numFmtId="165" showAll="0"/>
    <pivotField numFmtId="2" showAll="0"/>
    <pivotField numFmtId="166" showAll="0"/>
    <pivotField numFmtId="2" showAll="0"/>
    <pivotField axis="axisCol" dataField="1" showAll="0">
      <items count="4">
        <item x="1"/>
        <item x="0"/>
        <item m="1" x="2"/>
        <item t="default"/>
      </items>
    </pivotField>
    <pivotField showAll="0"/>
    <pivotField numFmtId="165" showAll="0"/>
    <pivotField numFmtId="2" showAll="0"/>
    <pivotField numFmtId="165" showAll="0"/>
    <pivotField showAll="0"/>
    <pivotField showAll="0"/>
    <pivotField numFmtId="2" showAll="0"/>
    <pivotField numFmtId="169" showAll="0"/>
    <pivotField showAll="0"/>
    <pivotField numFmtId="168" showAll="0"/>
    <pivotField numFmtId="168" showAll="0"/>
  </pivotFields>
  <rowFields count="1">
    <field x="11"/>
  </rowFields>
  <rowItems count="9">
    <i>
      <x/>
    </i>
    <i>
      <x v="2"/>
    </i>
    <i>
      <x v="3"/>
    </i>
    <i>
      <x v="9"/>
    </i>
    <i>
      <x v="20"/>
    </i>
    <i>
      <x v="29"/>
    </i>
    <i>
      <x v="30"/>
    </i>
    <i>
      <x v="31"/>
    </i>
    <i t="grand">
      <x/>
    </i>
  </rowItems>
  <colFields count="1">
    <field x="46"/>
  </colFields>
  <colItems count="3">
    <i>
      <x/>
    </i>
    <i>
      <x v="1"/>
    </i>
    <i t="grand">
      <x/>
    </i>
  </colItems>
  <pageFields count="1">
    <pageField fld="24" item="1" hier="-1"/>
  </pageFields>
  <dataFields count="1">
    <dataField name="Count of PUNTUALIDAD 2" fld="46" subtotal="count" showDataAs="percentOfTotal" baseField="11" baseItem="0" numFmtId="10"/>
  </dataFields>
  <formats count="12">
    <format dxfId="329">
      <pivotArea type="all" dataOnly="0" outline="0" fieldPosition="0"/>
    </format>
    <format dxfId="328">
      <pivotArea type="origin" dataOnly="0" labelOnly="1" outline="0" fieldPosition="0"/>
    </format>
    <format dxfId="327">
      <pivotArea field="46" type="button" dataOnly="0" labelOnly="1" outline="0" axis="axisCol" fieldPosition="0"/>
    </format>
    <format dxfId="326">
      <pivotArea type="topRight" dataOnly="0" labelOnly="1" outline="0" fieldPosition="0"/>
    </format>
    <format dxfId="325">
      <pivotArea dataOnly="0" labelOnly="1" fieldPosition="0">
        <references count="1">
          <reference field="11" count="12">
            <x v="0"/>
            <x v="1"/>
            <x v="2"/>
            <x v="3"/>
            <x v="4"/>
            <x v="7"/>
            <x v="8"/>
            <x v="9"/>
            <x v="10"/>
            <x v="14"/>
            <x v="16"/>
            <x v="20"/>
          </reference>
        </references>
      </pivotArea>
    </format>
    <format dxfId="324">
      <pivotArea collapsedLevelsAreSubtotals="1" fieldPosition="0">
        <references count="1">
          <reference field="11" count="5">
            <x v="9"/>
            <x v="20"/>
            <x v="21"/>
            <x v="22"/>
            <x v="23"/>
          </reference>
        </references>
      </pivotArea>
    </format>
    <format dxfId="323">
      <pivotArea outline="0" collapsedLevelsAreSubtotals="1" fieldPosition="0"/>
    </format>
    <format dxfId="322">
      <pivotArea field="11" type="button" dataOnly="0" labelOnly="1" outline="0" axis="axisRow" fieldPosition="0"/>
    </format>
    <format dxfId="321">
      <pivotArea dataOnly="0" labelOnly="1" fieldPosition="0">
        <references count="1">
          <reference field="11" count="9">
            <x v="0"/>
            <x v="2"/>
            <x v="3"/>
            <x v="7"/>
            <x v="9"/>
            <x v="20"/>
            <x v="21"/>
            <x v="22"/>
            <x v="23"/>
          </reference>
        </references>
      </pivotArea>
    </format>
    <format dxfId="320">
      <pivotArea dataOnly="0" labelOnly="1" grandRow="1" outline="0" fieldPosition="0"/>
    </format>
    <format dxfId="319">
      <pivotArea dataOnly="0" labelOnly="1" fieldPosition="0">
        <references count="1">
          <reference field="46" count="0"/>
        </references>
      </pivotArea>
    </format>
    <format dxfId="318">
      <pivotArea dataOnly="0" labelOnly="1" grandCol="1" outline="0" fieldPosition="0"/>
    </format>
  </formats>
  <pivotTableStyleInfo name="PivotStyleLight16" showRowHeaders="1" showColHeaders="1" showRowStripes="0" showColStripes="0" showLastColumn="1"/>
  <filters count="1">
    <filter fld="18" type="dateBetween" evalOrder="-1" id="1745"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A441CEEE-B8D5-46B7-80F6-839FD65FC8DA}" name="LEFTIES: HORAS DISPONIBULIDAD A ENTREGA"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3">
  <location ref="W6:X11" firstHeaderRow="1" firstDataRow="1" firstDataCol="1" rowPageCount="1" colPageCount="1"/>
  <pivotFields count="58">
    <pivotField showAll="0"/>
    <pivotField showAll="0"/>
    <pivotField showAll="0"/>
    <pivotField showAll="0">
      <items count="4">
        <item x="1"/>
        <item m="1" x="2"/>
        <item x="0"/>
        <item t="default"/>
      </items>
    </pivotField>
    <pivotField showAll="0"/>
    <pivotField numFmtId="164" showAll="0"/>
    <pivotField showAll="0"/>
    <pivotField showAll="0"/>
    <pivotField showAll="0"/>
    <pivotField showAll="0"/>
    <pivotField showAll="0"/>
    <pivotField showAll="0">
      <items count="33">
        <item h="1" x="11"/>
        <item h="1" x="12"/>
        <item h="1" x="4"/>
        <item h="1" m="1" x="24"/>
        <item h="1" x="10"/>
        <item h="1" x="2"/>
        <item h="1" m="1" x="27"/>
        <item h="1" m="1" x="21"/>
        <item h="1" m="1" x="31"/>
        <item x="1"/>
        <item h="1" x="3"/>
        <item h="1" x="9"/>
        <item h="1" m="1" x="22"/>
        <item h="1" m="1" x="17"/>
        <item h="1" m="1" x="20"/>
        <item h="1" x="14"/>
        <item h="1" x="13"/>
        <item h="1" x="5"/>
        <item h="1" m="1" x="26"/>
        <item h="1" m="1" x="18"/>
        <item h="1" m="1" x="16"/>
        <item h="1" m="1" x="30"/>
        <item h="1" m="1" x="19"/>
        <item h="1" m="1" x="29"/>
        <item h="1" m="1" x="23"/>
        <item h="1" x="8"/>
        <item h="1" m="1" x="28"/>
        <item h="1" m="1" x="25"/>
        <item h="1" m="1" x="15"/>
        <item h="1" x="7"/>
        <item h="1" x="0"/>
        <item h="1" x="6"/>
        <item t="default"/>
      </items>
    </pivotField>
    <pivotField numFmtId="164" showAll="0"/>
    <pivotField showAll="0"/>
    <pivotField showAll="0"/>
    <pivotField showAll="0"/>
    <pivotField showAll="0"/>
    <pivotField showAll="0"/>
    <pivotField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showAll="0"/>
    <pivotField showAll="0"/>
    <pivotField showAll="0"/>
    <pivotField axis="axisRow" showAll="0">
      <items count="54">
        <item x="0"/>
        <item x="1"/>
        <item x="2"/>
        <item x="3"/>
        <item x="4"/>
        <item x="6"/>
        <item x="7"/>
        <item x="5"/>
        <item x="8"/>
        <item x="9"/>
        <item x="10"/>
        <item m="1" x="16"/>
        <item m="1" x="17"/>
        <item m="1" x="18"/>
        <item m="1" x="19"/>
        <item m="1" x="20"/>
        <item m="1" x="21"/>
        <item m="1" x="22"/>
        <item m="1" x="23"/>
        <item m="1" x="24"/>
        <item m="1" x="25"/>
        <item m="1" x="26"/>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51"/>
        <item m="1" x="52"/>
        <item m="1" x="11"/>
        <item m="1" x="12"/>
        <item m="1" x="13"/>
        <item m="1" x="14"/>
        <item m="1" x="15"/>
        <item t="default"/>
      </items>
    </pivotField>
    <pivotField showAll="0"/>
    <pivotField axis="axisPage" showAll="0">
      <items count="5">
        <item x="1"/>
        <item x="2"/>
        <item x="3"/>
        <item x="0"/>
        <item t="default"/>
      </items>
    </pivotField>
    <pivotField showAll="0"/>
    <pivotField numFmtId="164" showAll="0"/>
    <pivotField showAll="0"/>
    <pivotField showAll="0"/>
    <pivotField showAll="0"/>
    <pivotField numFmtId="169" showAll="0"/>
    <pivotField numFmtId="2" showAll="0"/>
    <pivotField numFmtId="165" showAll="0"/>
    <pivotField numFmtId="2" showAll="0"/>
    <pivotField showAll="0"/>
    <pivotField showAll="0"/>
    <pivotField showAll="0"/>
    <pivotField numFmtId="165" showAll="0"/>
    <pivotField dataField="1" numFmtId="2" showAll="0"/>
    <pivotField numFmtId="165" showAll="0"/>
    <pivotField showAll="0"/>
    <pivotField showAll="0"/>
    <pivotField numFmtId="165" showAll="0"/>
    <pivotField numFmtId="2" showAll="0"/>
    <pivotField numFmtId="166" showAll="0"/>
    <pivotField numFmtId="2" showAll="0"/>
    <pivotField showAll="0"/>
    <pivotField showAll="0"/>
    <pivotField numFmtId="165" showAll="0"/>
    <pivotField numFmtId="2" showAll="0"/>
    <pivotField numFmtId="165" showAll="0"/>
    <pivotField showAll="0"/>
    <pivotField showAll="0"/>
    <pivotField numFmtId="2" showAll="0"/>
    <pivotField numFmtId="169" showAll="0"/>
    <pivotField showAll="0"/>
    <pivotField numFmtId="168" showAll="0"/>
    <pivotField numFmtId="168" showAll="0"/>
  </pivotFields>
  <rowFields count="1">
    <field x="22"/>
  </rowFields>
  <rowItems count="5">
    <i>
      <x v="5"/>
    </i>
    <i>
      <x v="6"/>
    </i>
    <i>
      <x v="7"/>
    </i>
    <i>
      <x v="8"/>
    </i>
    <i t="grand">
      <x/>
    </i>
  </rowItems>
  <colItems count="1">
    <i/>
  </colItems>
  <pageFields count="1">
    <pageField fld="24" item="0" hier="-1"/>
  </pageFields>
  <dataFields count="1">
    <dataField name="Average of DEL. AVAILABLE A SLOT 2" fld="38" subtotal="average" baseField="0" baseItem="0" numFmtId="2"/>
  </dataFields>
  <formats count="24">
    <format dxfId="353">
      <pivotArea collapsedLevelsAreSubtotals="1" fieldPosition="0">
        <references count="1">
          <reference field="22" count="4">
            <x v="0"/>
            <x v="1"/>
            <x v="2"/>
            <x v="3"/>
          </reference>
        </references>
      </pivotArea>
    </format>
    <format dxfId="352">
      <pivotArea field="22" type="button" dataOnly="0" labelOnly="1" outline="0" axis="axisRow" fieldPosition="0"/>
    </format>
    <format dxfId="351">
      <pivotArea dataOnly="0" labelOnly="1" fieldPosition="0">
        <references count="1">
          <reference field="22" count="4">
            <x v="0"/>
            <x v="1"/>
            <x v="2"/>
            <x v="3"/>
          </reference>
        </references>
      </pivotArea>
    </format>
    <format dxfId="350">
      <pivotArea dataOnly="0" labelOnly="1" grandCol="1" outline="0" fieldPosition="0"/>
    </format>
    <format dxfId="349">
      <pivotArea collapsedLevelsAreSubtotals="1" fieldPosition="0">
        <references count="1">
          <reference field="22" count="28">
            <x v="4"/>
            <x v="5"/>
            <x v="6"/>
            <x v="7"/>
            <x v="8"/>
            <x v="9"/>
            <x v="10"/>
            <x v="11"/>
            <x v="12"/>
            <x v="13"/>
            <x v="14"/>
            <x v="15"/>
            <x v="16"/>
            <x v="17"/>
            <x v="18"/>
            <x v="19"/>
            <x v="20"/>
            <x v="21"/>
            <x v="22"/>
            <x v="23"/>
            <x v="24"/>
            <x v="25"/>
            <x v="26"/>
            <x v="27"/>
            <x v="28"/>
            <x v="29"/>
            <x v="30"/>
            <x v="31"/>
          </reference>
        </references>
      </pivotArea>
    </format>
    <format dxfId="348">
      <pivotArea grandRow="1" outline="0" collapsedLevelsAreSubtotals="1" fieldPosition="0"/>
    </format>
    <format dxfId="347">
      <pivotArea dataOnly="0" labelOnly="1" fieldPosition="0">
        <references count="1">
          <reference field="22" count="28">
            <x v="4"/>
            <x v="5"/>
            <x v="6"/>
            <x v="7"/>
            <x v="8"/>
            <x v="9"/>
            <x v="10"/>
            <x v="11"/>
            <x v="12"/>
            <x v="13"/>
            <x v="14"/>
            <x v="15"/>
            <x v="16"/>
            <x v="17"/>
            <x v="18"/>
            <x v="19"/>
            <x v="20"/>
            <x v="21"/>
            <x v="22"/>
            <x v="23"/>
            <x v="24"/>
            <x v="25"/>
            <x v="26"/>
            <x v="27"/>
            <x v="28"/>
            <x v="29"/>
            <x v="30"/>
            <x v="31"/>
          </reference>
        </references>
      </pivotArea>
    </format>
    <format dxfId="346">
      <pivotArea dataOnly="0" labelOnly="1" grandRow="1" outline="0" fieldPosition="0"/>
    </format>
    <format dxfId="345">
      <pivotArea outline="0" collapsedLevelsAreSubtotals="1" fieldPosition="0"/>
    </format>
    <format dxfId="344">
      <pivotArea dataOnly="0" labelOnly="1" outline="0" fieldPosition="0">
        <references count="1">
          <reference field="24" count="1">
            <x v="0"/>
          </reference>
        </references>
      </pivotArea>
    </format>
    <format dxfId="343">
      <pivotArea field="3" type="button" dataOnly="0" labelOnly="1" outline="0"/>
    </format>
    <format dxfId="342">
      <pivotArea type="topRight" dataOnly="0" labelOnly="1" outline="0" fieldPosition="0"/>
    </format>
    <format dxfId="341">
      <pivotArea dataOnly="0" labelOnly="1" grandCol="1" outline="0" fieldPosition="0"/>
    </format>
    <format dxfId="340">
      <pivotArea field="24" type="button" dataOnly="0" labelOnly="1" outline="0" axis="axisPage" fieldPosition="0"/>
    </format>
    <format dxfId="339">
      <pivotArea type="origin" dataOnly="0" labelOnly="1" outline="0" fieldPosition="0"/>
    </format>
    <format dxfId="338">
      <pivotArea field="22" type="button" dataOnly="0" labelOnly="1" outline="0" axis="axisRow" fieldPosition="0"/>
    </format>
    <format dxfId="337">
      <pivotArea dataOnly="0" labelOnly="1" fieldPosition="0">
        <references count="1">
          <reference field="22" count="32">
            <x v="0"/>
            <x v="1"/>
            <x v="2"/>
            <x v="3"/>
            <x v="4"/>
            <x v="5"/>
            <x v="6"/>
            <x v="7"/>
            <x v="8"/>
            <x v="9"/>
            <x v="10"/>
            <x v="11"/>
            <x v="12"/>
            <x v="13"/>
            <x v="14"/>
            <x v="15"/>
            <x v="16"/>
            <x v="17"/>
            <x v="18"/>
            <x v="19"/>
            <x v="20"/>
            <x v="21"/>
            <x v="22"/>
            <x v="23"/>
            <x v="24"/>
            <x v="25"/>
            <x v="26"/>
            <x v="27"/>
            <x v="28"/>
            <x v="29"/>
            <x v="30"/>
            <x v="31"/>
          </reference>
        </references>
      </pivotArea>
    </format>
    <format dxfId="336">
      <pivotArea collapsedLevelsAreSubtotals="1" fieldPosition="0">
        <references count="1">
          <reference field="22" count="4">
            <x v="27"/>
            <x v="28"/>
            <x v="29"/>
            <x v="30"/>
          </reference>
        </references>
      </pivotArea>
    </format>
    <format dxfId="335">
      <pivotArea grandRow="1" outline="0" collapsedLevelsAreSubtotals="1" fieldPosition="0"/>
    </format>
    <format dxfId="334">
      <pivotArea dataOnly="0" labelOnly="1" fieldPosition="0">
        <references count="1">
          <reference field="22" count="4">
            <x v="27"/>
            <x v="28"/>
            <x v="29"/>
            <x v="30"/>
          </reference>
        </references>
      </pivotArea>
    </format>
    <format dxfId="333">
      <pivotArea dataOnly="0" labelOnly="1" fieldPosition="0">
        <references count="1">
          <reference field="22" count="4">
            <x v="31"/>
            <x v="32"/>
            <x v="33"/>
            <x v="34"/>
          </reference>
        </references>
      </pivotArea>
    </format>
    <format dxfId="332">
      <pivotArea dataOnly="0" labelOnly="1" fieldPosition="0">
        <references count="1">
          <reference field="22" count="4">
            <x v="34"/>
            <x v="35"/>
            <x v="36"/>
            <x v="37"/>
          </reference>
        </references>
      </pivotArea>
    </format>
    <format dxfId="331">
      <pivotArea dataOnly="0" labelOnly="1" grandRow="1" outline="0" fieldPosition="0"/>
    </format>
    <format dxfId="330">
      <pivotArea dataOnly="0" labelOnly="1" fieldPosition="0">
        <references count="1">
          <reference field="22" count="10">
            <x v="38"/>
            <x v="39"/>
            <x v="40"/>
            <x v="41"/>
            <x v="42"/>
            <x v="43"/>
            <x v="44"/>
            <x v="45"/>
            <x v="46"/>
            <x v="47"/>
          </reference>
        </references>
      </pivotArea>
    </format>
  </formats>
  <chartFormats count="2">
    <chartFormat chart="4" format="20" series="1">
      <pivotArea type="data" outline="0" fieldPosition="0">
        <references count="1">
          <reference field="4294967294" count="1" selected="0">
            <x v="0"/>
          </reference>
        </references>
      </pivotArea>
    </chartFormat>
    <chartFormat chart="8" format="2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8" type="dateBetween" evalOrder="-1" id="1890"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xmlns:mc="http://schemas.openxmlformats.org/markup-compatibility/2006" xmlns:xr="http://schemas.microsoft.com/office/spreadsheetml/2014/revision" mc:Ignorable="xr" xr:uid="{0EDDCD32-8B61-4855-A7C2-62FF7D91F56D}" name="MARRUECOS: AVERAGE ATA TO UNLOADING"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Q206:Q207" firstHeaderRow="1" firstDataRow="1" firstDataCol="0" rowPageCount="1" colPageCount="1"/>
  <pivotFields count="58">
    <pivotField showAll="0"/>
    <pivotField showAll="0"/>
    <pivotField showAll="0"/>
    <pivotField showAll="0"/>
    <pivotField showAll="0"/>
    <pivotField numFmtId="164" showAll="0"/>
    <pivotField showAll="0"/>
    <pivotField showAll="0"/>
    <pivotField showAll="0"/>
    <pivotField showAll="0"/>
    <pivotField showAll="0"/>
    <pivotField showAll="0">
      <items count="33">
        <item x="11"/>
        <item x="12"/>
        <item x="4"/>
        <item m="1" x="24"/>
        <item x="10"/>
        <item x="2"/>
        <item m="1" x="27"/>
        <item m="1" x="21"/>
        <item m="1" x="31"/>
        <item x="1"/>
        <item x="3"/>
        <item x="9"/>
        <item m="1" x="22"/>
        <item m="1" x="17"/>
        <item m="1" x="20"/>
        <item x="14"/>
        <item x="13"/>
        <item x="5"/>
        <item m="1" x="26"/>
        <item m="1" x="18"/>
        <item m="1" x="16"/>
        <item m="1" x="30"/>
        <item m="1" x="19"/>
        <item m="1" x="29"/>
        <item m="1" x="23"/>
        <item x="8"/>
        <item m="1" x="28"/>
        <item m="1" x="25"/>
        <item m="1" x="15"/>
        <item x="7"/>
        <item x="0"/>
        <item x="6"/>
        <item t="default"/>
      </items>
    </pivotField>
    <pivotField numFmtId="164" showAll="0"/>
    <pivotField numFmtId="164" showAll="0"/>
    <pivotField showAll="0"/>
    <pivotField showAll="0"/>
    <pivotField showAll="0"/>
    <pivotField showAll="0"/>
    <pivotField numFmtId="164"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numFmtId="164" showAll="0"/>
    <pivotField showAll="0"/>
    <pivotField showAll="0"/>
    <pivotField showAll="0"/>
    <pivotField showAll="0"/>
    <pivotField axis="axisPage" showAll="0">
      <items count="5">
        <item x="1"/>
        <item x="2"/>
        <item x="3"/>
        <item x="0"/>
        <item t="default"/>
      </items>
    </pivotField>
    <pivotField showAll="0">
      <items count="4">
        <item x="0"/>
        <item x="2"/>
        <item x="1"/>
        <item t="default"/>
      </items>
    </pivotField>
    <pivotField numFmtId="164" showAll="0"/>
    <pivotField showAll="0"/>
    <pivotField showAll="0"/>
    <pivotField showAll="0"/>
    <pivotField numFmtId="169" showAll="0"/>
    <pivotField numFmtId="2" showAll="0"/>
    <pivotField numFmtId="165" showAll="0"/>
    <pivotField numFmtId="2" showAll="0"/>
    <pivotField showAll="0"/>
    <pivotField showAll="0"/>
    <pivotField showAll="0"/>
    <pivotField numFmtId="165" showAll="0"/>
    <pivotField numFmtId="2" showAll="0"/>
    <pivotField numFmtId="165" showAll="0"/>
    <pivotField showAll="0"/>
    <pivotField showAll="0"/>
    <pivotField numFmtId="165" showAll="0"/>
    <pivotField numFmtId="2" showAll="0"/>
    <pivotField numFmtId="166" showAll="0"/>
    <pivotField numFmtId="2" showAll="0"/>
    <pivotField showAll="0"/>
    <pivotField showAll="0"/>
    <pivotField numFmtId="165" showAll="0"/>
    <pivotField dataField="1" numFmtId="2" showAll="0"/>
    <pivotField numFmtId="165" showAll="0"/>
    <pivotField showAll="0"/>
    <pivotField showAll="0"/>
    <pivotField numFmtId="2" showAll="0"/>
    <pivotField numFmtId="169" showAll="0"/>
    <pivotField showAll="0"/>
    <pivotField numFmtId="168" showAll="0"/>
    <pivotField numFmtId="168" showAll="0"/>
  </pivotFields>
  <rowItems count="1">
    <i/>
  </rowItems>
  <colItems count="1">
    <i/>
  </colItems>
  <pageFields count="1">
    <pageField fld="24" item="1" hier="-1"/>
  </pageFields>
  <dataFields count="1">
    <dataField name="Average of ATA TO UNLOADING 2" fld="49" subtotal="average" baseField="0" baseItem="0" numFmtId="2"/>
  </dataFields>
  <formats count="3">
    <format dxfId="356">
      <pivotArea type="all" dataOnly="0" outline="0" fieldPosition="0"/>
    </format>
    <format dxfId="355">
      <pivotArea outline="0" collapsedLevelsAreSubtotals="1" fieldPosition="0"/>
    </format>
    <format dxfId="354">
      <pivotArea dataOnly="0" labelOnly="1" outline="0" axis="axisValues" fieldPosition="0"/>
    </format>
  </formats>
  <pivotTableStyleInfo name="PivotStyleLight16" showRowHeaders="1" showColHeaders="1" showRowStripes="0" showColStripes="0" showLastColumn="1"/>
  <filters count="1">
    <filter fld="18" type="dateBetween" evalOrder="-1" id="1745"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xmlns:mc="http://schemas.openxmlformats.org/markup-compatibility/2006" xmlns:xr="http://schemas.microsoft.com/office/spreadsheetml/2014/revision" mc:Ignorable="xr" xr:uid="{7C6C0E9D-8519-4AB6-BFC8-7C1903A0D132}" name="TEMPE: TOTAL CNTS"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4">
  <location ref="A126:B129" firstHeaderRow="1" firstDataRow="1" firstDataCol="1" rowPageCount="1" colPageCount="1"/>
  <pivotFields count="58">
    <pivotField showAll="0"/>
    <pivotField showAll="0"/>
    <pivotField showAll="0"/>
    <pivotField showAll="0"/>
    <pivotField showAll="0"/>
    <pivotField numFmtId="164" showAll="0"/>
    <pivotField showAll="0"/>
    <pivotField showAll="0"/>
    <pivotField dataField="1" showAll="0"/>
    <pivotField showAll="0"/>
    <pivotField showAll="0"/>
    <pivotField showAll="0"/>
    <pivotField numFmtId="164" showAll="0"/>
    <pivotField numFmtId="164" showAll="0"/>
    <pivotField showAll="0"/>
    <pivotField showAll="0"/>
    <pivotField showAll="0"/>
    <pivotField showAll="0"/>
    <pivotField numFmtId="164"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numFmtId="164" showAll="0"/>
    <pivotField showAll="0"/>
    <pivotField showAll="0"/>
    <pivotField axis="axisRow" showAll="0">
      <items count="54">
        <item x="0"/>
        <item x="1"/>
        <item x="2"/>
        <item x="3"/>
        <item x="4"/>
        <item x="6"/>
        <item x="7"/>
        <item x="5"/>
        <item x="8"/>
        <item x="9"/>
        <item x="10"/>
        <item m="1" x="16"/>
        <item m="1" x="17"/>
        <item m="1" x="18"/>
        <item m="1" x="19"/>
        <item m="1" x="20"/>
        <item m="1" x="21"/>
        <item m="1" x="22"/>
        <item m="1" x="23"/>
        <item m="1" x="24"/>
        <item m="1" x="25"/>
        <item m="1" x="26"/>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51"/>
        <item m="1" x="52"/>
        <item m="1" x="11"/>
        <item m="1" x="12"/>
        <item m="1" x="13"/>
        <item m="1" x="14"/>
        <item m="1" x="15"/>
        <item t="default"/>
      </items>
    </pivotField>
    <pivotField showAll="0"/>
    <pivotField axis="axisPage" showAll="0">
      <items count="5">
        <item x="1"/>
        <item x="2"/>
        <item x="3"/>
        <item x="0"/>
        <item t="default"/>
      </items>
    </pivotField>
    <pivotField showAll="0"/>
    <pivotField numFmtId="164" showAll="0"/>
    <pivotField showAll="0"/>
    <pivotField showAll="0"/>
    <pivotField showAll="0"/>
    <pivotField numFmtId="169" showAll="0"/>
    <pivotField numFmtId="2" showAll="0"/>
    <pivotField numFmtId="165" showAll="0"/>
    <pivotField numFmtId="2" showAll="0"/>
    <pivotField showAll="0"/>
    <pivotField showAll="0"/>
    <pivotField showAll="0"/>
    <pivotField numFmtId="165" showAll="0"/>
    <pivotField numFmtId="2" showAll="0"/>
    <pivotField numFmtId="165" showAll="0"/>
    <pivotField showAll="0"/>
    <pivotField showAll="0"/>
    <pivotField numFmtId="165" showAll="0"/>
    <pivotField numFmtId="2" showAll="0"/>
    <pivotField numFmtId="166" showAll="0"/>
    <pivotField numFmtId="2" showAll="0"/>
    <pivotField showAll="0"/>
    <pivotField showAll="0"/>
    <pivotField numFmtId="165" showAll="0"/>
    <pivotField numFmtId="2" showAll="0"/>
    <pivotField numFmtId="165" showAll="0"/>
    <pivotField showAll="0"/>
    <pivotField showAll="0"/>
    <pivotField numFmtId="2" showAll="0"/>
    <pivotField numFmtId="169" showAll="0"/>
    <pivotField showAll="0"/>
    <pivotField numFmtId="168" showAll="0"/>
    <pivotField numFmtId="168" showAll="0"/>
  </pivotFields>
  <rowFields count="1">
    <field x="22"/>
  </rowFields>
  <rowItems count="3">
    <i>
      <x v="5"/>
    </i>
    <i>
      <x v="7"/>
    </i>
    <i t="grand">
      <x/>
    </i>
  </rowItems>
  <colItems count="1">
    <i/>
  </colItems>
  <pageFields count="1">
    <pageField fld="24" item="2" hier="-1"/>
  </pageFields>
  <dataFields count="1">
    <dataField name="Count of CONTAINER" fld="8" subtotal="count" baseField="0" baseItem="0"/>
  </dataFields>
  <formats count="7">
    <format dxfId="363">
      <pivotArea type="all" dataOnly="0" outline="0" fieldPosition="0"/>
    </format>
    <format dxfId="362">
      <pivotArea outline="0" collapsedLevelsAreSubtotals="1" fieldPosition="0"/>
    </format>
    <format dxfId="361">
      <pivotArea field="22" type="button" dataOnly="0" labelOnly="1" outline="0" axis="axisRow" fieldPosition="0"/>
    </format>
    <format dxfId="360">
      <pivotArea dataOnly="0" labelOnly="1" fieldPosition="0">
        <references count="1">
          <reference field="22" count="24">
            <x v="6"/>
            <x v="7"/>
            <x v="8"/>
            <x v="9"/>
            <x v="10"/>
            <x v="11"/>
            <x v="12"/>
            <x v="13"/>
            <x v="14"/>
            <x v="15"/>
            <x v="16"/>
            <x v="17"/>
            <x v="18"/>
            <x v="19"/>
            <x v="20"/>
            <x v="21"/>
            <x v="22"/>
            <x v="23"/>
            <x v="24"/>
            <x v="25"/>
            <x v="27"/>
            <x v="30"/>
            <x v="31"/>
            <x v="32"/>
          </reference>
        </references>
      </pivotArea>
    </format>
    <format dxfId="359">
      <pivotArea dataOnly="0" labelOnly="1" outline="0" axis="axisValues" fieldPosition="0"/>
    </format>
    <format dxfId="358">
      <pivotArea grandRow="1" outline="0" collapsedLevelsAreSubtotals="1" fieldPosition="0"/>
    </format>
    <format dxfId="357">
      <pivotArea dataOnly="0" labelOnly="1" grandRow="1" outline="0"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8" type="dateBetween" evalOrder="-1" id="507"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xmlns:mc="http://schemas.openxmlformats.org/markup-compatibility/2006" xmlns:xr="http://schemas.microsoft.com/office/spreadsheetml/2014/revision" mc:Ignorable="xr" xr:uid="{93714626-E858-4CE8-99BE-781E7A631C75}" name="TEMPE: AVERAGE PUNTUALIDAD"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E138:F140" firstHeaderRow="1" firstDataRow="1" firstDataCol="1" rowPageCount="1" colPageCount="1"/>
  <pivotFields count="58">
    <pivotField showAll="0"/>
    <pivotField showAll="0"/>
    <pivotField showAll="0"/>
    <pivotField showAll="0"/>
    <pivotField showAll="0"/>
    <pivotField numFmtId="164" showAll="0"/>
    <pivotField showAll="0"/>
    <pivotField showAll="0"/>
    <pivotField showAll="0"/>
    <pivotField showAll="0"/>
    <pivotField showAll="0"/>
    <pivotField axis="axisRow" showAll="0">
      <items count="33">
        <item x="4"/>
        <item m="1" x="24"/>
        <item x="10"/>
        <item x="2"/>
        <item m="1" x="21"/>
        <item m="1" x="31"/>
        <item x="1"/>
        <item m="1" x="22"/>
        <item m="1" x="20"/>
        <item x="5"/>
        <item m="1" x="18"/>
        <item m="1" x="30"/>
        <item m="1" x="19"/>
        <item m="1" x="29"/>
        <item m="1" x="23"/>
        <item x="8"/>
        <item m="1" x="25"/>
        <item m="1" x="15"/>
        <item x="7"/>
        <item x="0"/>
        <item x="6"/>
        <item m="1" x="26"/>
        <item x="3"/>
        <item x="9"/>
        <item m="1" x="28"/>
        <item x="14"/>
        <item m="1" x="27"/>
        <item m="1" x="16"/>
        <item m="1" x="17"/>
        <item x="12"/>
        <item x="11"/>
        <item x="13"/>
        <item t="default"/>
      </items>
    </pivotField>
    <pivotField numFmtId="164" showAll="0"/>
    <pivotField numFmtId="164" showAll="0"/>
    <pivotField showAll="0"/>
    <pivotField showAll="0"/>
    <pivotField showAll="0"/>
    <pivotField showAll="0"/>
    <pivotField numFmtId="164"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numFmtId="164" showAll="0"/>
    <pivotField showAll="0"/>
    <pivotField showAll="0"/>
    <pivotField showAll="0"/>
    <pivotField showAll="0"/>
    <pivotField axis="axisPage" showAll="0">
      <items count="5">
        <item x="1"/>
        <item x="2"/>
        <item x="3"/>
        <item x="0"/>
        <item t="default"/>
      </items>
    </pivotField>
    <pivotField showAll="0"/>
    <pivotField numFmtId="164" showAll="0"/>
    <pivotField showAll="0"/>
    <pivotField showAll="0"/>
    <pivotField showAll="0"/>
    <pivotField numFmtId="169" showAll="0"/>
    <pivotField numFmtId="2" showAll="0"/>
    <pivotField numFmtId="165" showAll="0"/>
    <pivotField numFmtId="2" showAll="0"/>
    <pivotField showAll="0"/>
    <pivotField showAll="0"/>
    <pivotField showAll="0"/>
    <pivotField numFmtId="165" showAll="0"/>
    <pivotField numFmtId="2" showAll="0"/>
    <pivotField numFmtId="165" showAll="0"/>
    <pivotField showAll="0"/>
    <pivotField showAll="0"/>
    <pivotField numFmtId="165" showAll="0"/>
    <pivotField numFmtId="2" showAll="0"/>
    <pivotField numFmtId="166" showAll="0"/>
    <pivotField dataField="1" numFmtId="2" showAll="0"/>
    <pivotField showAll="0"/>
    <pivotField showAll="0"/>
    <pivotField numFmtId="165" showAll="0"/>
    <pivotField numFmtId="2" showAll="0"/>
    <pivotField numFmtId="165" showAll="0"/>
    <pivotField showAll="0"/>
    <pivotField showAll="0"/>
    <pivotField numFmtId="2" showAll="0"/>
    <pivotField numFmtId="169" showAll="0"/>
    <pivotField showAll="0"/>
    <pivotField numFmtId="168" showAll="0"/>
    <pivotField numFmtId="168" showAll="0"/>
  </pivotFields>
  <rowFields count="1">
    <field x="11"/>
  </rowFields>
  <rowItems count="2">
    <i>
      <x v="15"/>
    </i>
    <i t="grand">
      <x/>
    </i>
  </rowItems>
  <colItems count="1">
    <i/>
  </colItems>
  <pageFields count="1">
    <pageField fld="24" item="2" hier="-1"/>
  </pageFields>
  <dataFields count="1">
    <dataField name="Average of PUNTUALIDAD 3" fld="45" subtotal="average" baseField="11" baseItem="0" numFmtId="2"/>
  </dataFields>
  <formats count="6">
    <format dxfId="369">
      <pivotArea type="all" dataOnly="0" outline="0" fieldPosition="0"/>
    </format>
    <format dxfId="368">
      <pivotArea outline="0" collapsedLevelsAreSubtotals="1" fieldPosition="0"/>
    </format>
    <format dxfId="367">
      <pivotArea field="11" type="button" dataOnly="0" labelOnly="1" outline="0" axis="axisRow" fieldPosition="0"/>
    </format>
    <format dxfId="366">
      <pivotArea dataOnly="0" labelOnly="1" fieldPosition="0">
        <references count="1">
          <reference field="11" count="1">
            <x v="15"/>
          </reference>
        </references>
      </pivotArea>
    </format>
    <format dxfId="365">
      <pivotArea dataOnly="0" labelOnly="1" grandRow="1" outline="0" fieldPosition="0"/>
    </format>
    <format dxfId="364">
      <pivotArea dataOnly="0" labelOnly="1" outline="0" axis="axisValues" fieldPosition="0"/>
    </format>
  </formats>
  <pivotTableStyleInfo name="PivotStyleLight16" showRowHeaders="1" showColHeaders="1" showRowStripes="0" showColStripes="0" showLastColumn="1"/>
  <filters count="1">
    <filter fld="18" type="dateBetween" evalOrder="-1" id="507"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xmlns:mc="http://schemas.openxmlformats.org/markup-compatibility/2006" xmlns:xr="http://schemas.microsoft.com/office/spreadsheetml/2014/revision" mc:Ignorable="xr" xr:uid="{26D79DB5-55DA-448A-9A42-851F49834947}" name="TEMPE: % cnts ENTREGADOS -48h"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7">
  <location ref="E163:H166" firstHeaderRow="1" firstDataRow="2" firstDataCol="1" rowPageCount="1" colPageCount="1"/>
  <pivotFields count="58">
    <pivotField showAll="0"/>
    <pivotField showAll="0"/>
    <pivotField showAll="0"/>
    <pivotField axis="axisRow" showAll="0">
      <items count="4">
        <item x="1"/>
        <item m="1" x="2"/>
        <item x="0"/>
        <item t="default"/>
      </items>
    </pivotField>
    <pivotField showAll="0"/>
    <pivotField numFmtId="164" showAll="0"/>
    <pivotField showAll="0"/>
    <pivotField showAll="0"/>
    <pivotField dataField="1" showAll="0"/>
    <pivotField showAll="0"/>
    <pivotField showAll="0"/>
    <pivotField showAll="0"/>
    <pivotField numFmtId="164" showAll="0"/>
    <pivotField showAll="0"/>
    <pivotField showAll="0"/>
    <pivotField showAll="0"/>
    <pivotField showAll="0"/>
    <pivotField showAll="0"/>
    <pivotField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showAll="0"/>
    <pivotField showAll="0"/>
    <pivotField showAll="0"/>
    <pivotField showAll="0"/>
    <pivotField showAll="0"/>
    <pivotField axis="axisPage" showAll="0">
      <items count="5">
        <item x="1"/>
        <item x="2"/>
        <item x="3"/>
        <item x="0"/>
        <item t="default"/>
      </items>
    </pivotField>
    <pivotField showAll="0"/>
    <pivotField numFmtId="164" showAll="0"/>
    <pivotField showAll="0"/>
    <pivotField showAll="0"/>
    <pivotField showAll="0"/>
    <pivotField numFmtId="169" showAll="0"/>
    <pivotField numFmtId="2" showAll="0"/>
    <pivotField numFmtId="165" showAll="0"/>
    <pivotField numFmtId="2" showAll="0"/>
    <pivotField showAll="0"/>
    <pivotField showAll="0"/>
    <pivotField showAll="0">
      <items count="3">
        <item x="0"/>
        <item x="1"/>
        <item t="default"/>
      </items>
    </pivotField>
    <pivotField numFmtId="165" showAll="0"/>
    <pivotField numFmtId="2" showAll="0"/>
    <pivotField numFmtId="165" showAll="0"/>
    <pivotField showAll="0"/>
    <pivotField showAll="0"/>
    <pivotField numFmtId="165" showAll="0"/>
    <pivotField numFmtId="2" showAll="0"/>
    <pivotField numFmtId="166" showAll="0"/>
    <pivotField numFmtId="2" showAll="0"/>
    <pivotField showAll="0"/>
    <pivotField showAll="0"/>
    <pivotField numFmtId="165" showAll="0"/>
    <pivotField numFmtId="2" showAll="0"/>
    <pivotField numFmtId="165" showAll="0"/>
    <pivotField showAll="0"/>
    <pivotField axis="axisCol" showAll="0">
      <items count="3">
        <item x="0"/>
        <item x="1"/>
        <item t="default"/>
      </items>
    </pivotField>
    <pivotField numFmtId="2" showAll="0"/>
    <pivotField numFmtId="169" showAll="0"/>
    <pivotField showAll="0"/>
    <pivotField numFmtId="168" showAll="0"/>
    <pivotField numFmtId="168" showAll="0"/>
  </pivotFields>
  <rowFields count="1">
    <field x="3"/>
  </rowFields>
  <rowItems count="2">
    <i>
      <x/>
    </i>
    <i t="grand">
      <x/>
    </i>
  </rowItems>
  <colFields count="1">
    <field x="52"/>
  </colFields>
  <colItems count="3">
    <i>
      <x/>
    </i>
    <i>
      <x v="1"/>
    </i>
    <i t="grand">
      <x/>
    </i>
  </colItems>
  <pageFields count="1">
    <pageField fld="24" item="2" hier="-1"/>
  </pageFields>
  <dataFields count="1">
    <dataField name="Count of CONTAINER" fld="8" subtotal="count" showDataAs="percentOfRow" baseField="3" baseItem="0" numFmtId="10"/>
  </dataFields>
  <formats count="19">
    <format dxfId="388">
      <pivotArea type="all" dataOnly="0" outline="0" fieldPosition="0"/>
    </format>
    <format dxfId="387">
      <pivotArea outline="0" collapsedLevelsAreSubtotals="1" fieldPosition="0"/>
    </format>
    <format dxfId="386">
      <pivotArea type="origin" dataOnly="0" labelOnly="1" outline="0" fieldPosition="0"/>
    </format>
    <format dxfId="385">
      <pivotArea field="36" type="button" dataOnly="0" labelOnly="1" outline="0"/>
    </format>
    <format dxfId="384">
      <pivotArea type="topRight" dataOnly="0" labelOnly="1" outline="0" fieldPosition="0"/>
    </format>
    <format dxfId="383">
      <pivotArea field="3" type="button" dataOnly="0" labelOnly="1" outline="0" axis="axisRow" fieldPosition="0"/>
    </format>
    <format dxfId="382">
      <pivotArea dataOnly="0" labelOnly="1" fieldPosition="0">
        <references count="1">
          <reference field="3" count="0"/>
        </references>
      </pivotArea>
    </format>
    <format dxfId="381">
      <pivotArea dataOnly="0" labelOnly="1" grandRow="1" outline="0" fieldPosition="0"/>
    </format>
    <format dxfId="380">
      <pivotArea dataOnly="0" labelOnly="1" grandCol="1" outline="0" fieldPosition="0"/>
    </format>
    <format dxfId="379">
      <pivotArea type="all" dataOnly="0" outline="0" fieldPosition="0"/>
    </format>
    <format dxfId="378">
      <pivotArea outline="0" collapsedLevelsAreSubtotals="1" fieldPosition="0"/>
    </format>
    <format dxfId="377">
      <pivotArea type="origin" dataOnly="0" labelOnly="1" outline="0" fieldPosition="0"/>
    </format>
    <format dxfId="376">
      <pivotArea field="52" type="button" dataOnly="0" labelOnly="1" outline="0" axis="axisCol" fieldPosition="0"/>
    </format>
    <format dxfId="375">
      <pivotArea type="topRight" dataOnly="0" labelOnly="1" outline="0" fieldPosition="0"/>
    </format>
    <format dxfId="374">
      <pivotArea field="3" type="button" dataOnly="0" labelOnly="1" outline="0" axis="axisRow" fieldPosition="0"/>
    </format>
    <format dxfId="373">
      <pivotArea dataOnly="0" labelOnly="1" fieldPosition="0">
        <references count="1">
          <reference field="3" count="1">
            <x v="0"/>
          </reference>
        </references>
      </pivotArea>
    </format>
    <format dxfId="372">
      <pivotArea dataOnly="0" labelOnly="1" grandRow="1" outline="0" fieldPosition="0"/>
    </format>
    <format dxfId="371">
      <pivotArea dataOnly="0" labelOnly="1" fieldPosition="0">
        <references count="1">
          <reference field="52" count="0"/>
        </references>
      </pivotArea>
    </format>
    <format dxfId="370">
      <pivotArea dataOnly="0" labelOnly="1" grandCol="1" outline="0" fieldPosition="0"/>
    </format>
  </formats>
  <chartFormats count="8">
    <chartFormat chart="10" format="6" series="1">
      <pivotArea type="data" outline="0" fieldPosition="0">
        <references count="1">
          <reference field="4294967294" count="1" selected="0">
            <x v="0"/>
          </reference>
        </references>
      </pivotArea>
    </chartFormat>
    <chartFormat chart="16" format="11" series="1">
      <pivotArea type="data" outline="0" fieldPosition="0">
        <references count="1">
          <reference field="4294967294" count="1" selected="0">
            <x v="0"/>
          </reference>
        </references>
      </pivotArea>
    </chartFormat>
    <chartFormat chart="14" format="12" series="1">
      <pivotArea type="data" outline="0" fieldPosition="0">
        <references count="1">
          <reference field="4294967294" count="1" selected="0">
            <x v="0"/>
          </reference>
        </references>
      </pivotArea>
    </chartFormat>
    <chartFormat chart="18" format="11" series="1">
      <pivotArea type="data" outline="0" fieldPosition="0">
        <references count="1">
          <reference field="4294967294" count="1" selected="0">
            <x v="0"/>
          </reference>
        </references>
      </pivotArea>
    </chartFormat>
    <chartFormat chart="26" format="6" series="1">
      <pivotArea type="data" outline="0" fieldPosition="0">
        <references count="1">
          <reference field="4294967294" count="1" selected="0">
            <x v="0"/>
          </reference>
        </references>
      </pivotArea>
    </chartFormat>
    <chartFormat chart="26" format="7" series="1">
      <pivotArea type="data" outline="0" fieldPosition="0">
        <references count="2">
          <reference field="4294967294" count="1" selected="0">
            <x v="0"/>
          </reference>
          <reference field="52" count="1" selected="0">
            <x v="1"/>
          </reference>
        </references>
      </pivotArea>
    </chartFormat>
    <chartFormat chart="26" format="8" series="1">
      <pivotArea type="data" outline="0" fieldPosition="0">
        <references count="2">
          <reference field="4294967294" count="1" selected="0">
            <x v="0"/>
          </reference>
          <reference field="52" count="1" selected="0">
            <x v="0"/>
          </reference>
        </references>
      </pivotArea>
    </chartFormat>
    <chartFormat chart="26" format="9">
      <pivotArea type="data" outline="0" fieldPosition="0">
        <references count="3">
          <reference field="4294967294" count="1" selected="0">
            <x v="0"/>
          </reference>
          <reference field="3" count="1" selected="0">
            <x v="0"/>
          </reference>
          <reference field="52" count="1" selected="0">
            <x v="1"/>
          </reference>
        </references>
      </pivotArea>
    </chartFormat>
  </chartFormats>
  <pivotTableStyleInfo name="PivotStyleLight16" showRowHeaders="1" showColHeaders="1" showRowStripes="0" showColStripes="0" showLastColumn="1"/>
  <filters count="1">
    <filter fld="18" type="dateBetween" evalOrder="-1" id="507"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xmlns:mc="http://schemas.openxmlformats.org/markup-compatibility/2006" xmlns:xr="http://schemas.microsoft.com/office/spreadsheetml/2014/revision" mc:Ignorable="xr" xr:uid="{6D45988A-7464-4E76-9CFD-7E5A829A67B8}" name="MARRUECOS: ENTREGAS POR ALMACÉN"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8">
  <location ref="E186:F195" firstHeaderRow="1" firstDataRow="1" firstDataCol="1" rowPageCount="1" colPageCount="1"/>
  <pivotFields count="58">
    <pivotField showAll="0"/>
    <pivotField showAll="0"/>
    <pivotField showAll="0"/>
    <pivotField showAll="0"/>
    <pivotField showAll="0"/>
    <pivotField numFmtId="164" showAll="0"/>
    <pivotField showAll="0"/>
    <pivotField showAll="0"/>
    <pivotField dataField="1" showAll="0"/>
    <pivotField showAll="0"/>
    <pivotField showAll="0"/>
    <pivotField axis="axisRow" showAll="0">
      <items count="33">
        <item x="4"/>
        <item m="1" x="24"/>
        <item x="10"/>
        <item x="2"/>
        <item m="1" x="21"/>
        <item m="1" x="31"/>
        <item x="1"/>
        <item m="1" x="22"/>
        <item m="1" x="20"/>
        <item x="5"/>
        <item m="1" x="18"/>
        <item m="1" x="30"/>
        <item m="1" x="19"/>
        <item m="1" x="29"/>
        <item m="1" x="23"/>
        <item x="8"/>
        <item m="1" x="25"/>
        <item m="1" x="15"/>
        <item x="7"/>
        <item x="0"/>
        <item x="6"/>
        <item m="1" x="26"/>
        <item x="3"/>
        <item x="9"/>
        <item m="1" x="28"/>
        <item x="14"/>
        <item m="1" x="27"/>
        <item m="1" x="16"/>
        <item m="1" x="17"/>
        <item x="12"/>
        <item x="11"/>
        <item x="13"/>
        <item t="default"/>
      </items>
    </pivotField>
    <pivotField numFmtId="164" showAll="0"/>
    <pivotField numFmtId="164" showAll="0"/>
    <pivotField showAll="0"/>
    <pivotField showAll="0"/>
    <pivotField showAll="0"/>
    <pivotField showAll="0"/>
    <pivotField numFmtId="164"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numFmtId="164" showAll="0"/>
    <pivotField showAll="0"/>
    <pivotField showAll="0"/>
    <pivotField showAll="0"/>
    <pivotField showAll="0"/>
    <pivotField axis="axisPage" showAll="0">
      <items count="5">
        <item x="1"/>
        <item x="2"/>
        <item x="3"/>
        <item x="0"/>
        <item t="default"/>
      </items>
    </pivotField>
    <pivotField showAll="0">
      <items count="4">
        <item x="0"/>
        <item x="2"/>
        <item x="1"/>
        <item t="default"/>
      </items>
    </pivotField>
    <pivotField numFmtId="164" showAll="0"/>
    <pivotField showAll="0"/>
    <pivotField showAll="0"/>
    <pivotField showAll="0"/>
    <pivotField numFmtId="169" showAll="0"/>
    <pivotField numFmtId="2" showAll="0"/>
    <pivotField numFmtId="165" showAll="0"/>
    <pivotField numFmtId="2" showAll="0"/>
    <pivotField showAll="0"/>
    <pivotField showAll="0"/>
    <pivotField showAll="0"/>
    <pivotField numFmtId="165" showAll="0"/>
    <pivotField numFmtId="2" showAll="0"/>
    <pivotField numFmtId="165" showAll="0"/>
    <pivotField showAll="0"/>
    <pivotField showAll="0"/>
    <pivotField numFmtId="165" showAll="0"/>
    <pivotField numFmtId="2" showAll="0"/>
    <pivotField numFmtId="166" showAll="0"/>
    <pivotField numFmtId="2" showAll="0"/>
    <pivotField showAll="0"/>
    <pivotField showAll="0"/>
    <pivotField numFmtId="165" showAll="0"/>
    <pivotField numFmtId="2" showAll="0"/>
    <pivotField numFmtId="165" showAll="0"/>
    <pivotField showAll="0"/>
    <pivotField showAll="0"/>
    <pivotField numFmtId="2" showAll="0"/>
    <pivotField numFmtId="169" showAll="0"/>
    <pivotField showAll="0"/>
    <pivotField numFmtId="168" showAll="0"/>
    <pivotField numFmtId="168" showAll="0"/>
  </pivotFields>
  <rowFields count="1">
    <field x="11"/>
  </rowFields>
  <rowItems count="9">
    <i>
      <x/>
    </i>
    <i>
      <x v="2"/>
    </i>
    <i>
      <x v="3"/>
    </i>
    <i>
      <x v="9"/>
    </i>
    <i>
      <x v="20"/>
    </i>
    <i>
      <x v="29"/>
    </i>
    <i>
      <x v="30"/>
    </i>
    <i>
      <x v="31"/>
    </i>
    <i t="grand">
      <x/>
    </i>
  </rowItems>
  <colItems count="1">
    <i/>
  </colItems>
  <pageFields count="1">
    <pageField fld="24" item="1" hier="-1"/>
  </pageFields>
  <dataFields count="1">
    <dataField name="Count of CONTAINER" fld="8" subtotal="count" baseField="0" baseItem="0"/>
  </dataFields>
  <formats count="9">
    <format dxfId="397">
      <pivotArea type="all" dataOnly="0" outline="0" fieldPosition="0"/>
    </format>
    <format dxfId="396">
      <pivotArea outline="0" collapsedLevelsAreSubtotals="1" fieldPosition="0"/>
    </format>
    <format dxfId="395">
      <pivotArea field="11" type="button" dataOnly="0" labelOnly="1" outline="0" axis="axisRow" fieldPosition="0"/>
    </format>
    <format dxfId="394">
      <pivotArea dataOnly="0" labelOnly="1" fieldPosition="0">
        <references count="1">
          <reference field="11" count="12">
            <x v="0"/>
            <x v="1"/>
            <x v="2"/>
            <x v="3"/>
            <x v="4"/>
            <x v="7"/>
            <x v="8"/>
            <x v="9"/>
            <x v="10"/>
            <x v="14"/>
            <x v="16"/>
            <x v="20"/>
          </reference>
        </references>
      </pivotArea>
    </format>
    <format dxfId="393">
      <pivotArea dataOnly="0" labelOnly="1" outline="0" axis="axisValues" fieldPosition="0"/>
    </format>
    <format dxfId="392">
      <pivotArea collapsedLevelsAreSubtotals="1" fieldPosition="0">
        <references count="1">
          <reference field="11" count="3">
            <x v="21"/>
            <x v="22"/>
            <x v="23"/>
          </reference>
        </references>
      </pivotArea>
    </format>
    <format dxfId="391">
      <pivotArea grandRow="1" outline="0" collapsedLevelsAreSubtotals="1" fieldPosition="0"/>
    </format>
    <format dxfId="390">
      <pivotArea dataOnly="0" labelOnly="1" fieldPosition="0">
        <references count="1">
          <reference field="11" count="3">
            <x v="21"/>
            <x v="22"/>
            <x v="23"/>
          </reference>
        </references>
      </pivotArea>
    </format>
    <format dxfId="389">
      <pivotArea dataOnly="0" labelOnly="1" grandRow="1" outline="0" fieldPosition="0"/>
    </format>
  </formats>
  <chartFormats count="1">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8" type="dateBetween" evalOrder="-1" id="1745"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xmlns:mc="http://schemas.openxmlformats.org/markup-compatibility/2006" xmlns:xr="http://schemas.microsoft.com/office/spreadsheetml/2014/revision" mc:Ignorable="xr" xr:uid="{C5E19FC2-F0F3-4B32-AC4A-B243D2EE65B8}" name="ZH: DIAS DE DESCARGA EN %"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0">
  <location ref="J81:K87" firstHeaderRow="1" firstDataRow="1" firstDataCol="1" rowPageCount="1" colPageCount="1"/>
  <pivotFields count="58">
    <pivotField showAll="0"/>
    <pivotField showAll="0"/>
    <pivotField showAll="0"/>
    <pivotField showAll="0">
      <items count="4">
        <item x="1"/>
        <item m="1" x="2"/>
        <item x="0"/>
        <item t="default"/>
      </items>
    </pivotField>
    <pivotField showAll="0"/>
    <pivotField numFmtId="164" showAll="0"/>
    <pivotField showAll="0"/>
    <pivotField showAll="0"/>
    <pivotField dataField="1" showAll="0"/>
    <pivotField showAll="0"/>
    <pivotField showAll="0"/>
    <pivotField showAll="0">
      <items count="33">
        <item x="11"/>
        <item x="12"/>
        <item x="4"/>
        <item m="1" x="24"/>
        <item x="10"/>
        <item x="2"/>
        <item m="1" x="27"/>
        <item m="1" x="21"/>
        <item m="1" x="31"/>
        <item x="1"/>
        <item x="3"/>
        <item x="9"/>
        <item m="1" x="22"/>
        <item m="1" x="17"/>
        <item m="1" x="20"/>
        <item x="14"/>
        <item x="13"/>
        <item x="5"/>
        <item m="1" x="26"/>
        <item m="1" x="18"/>
        <item m="1" x="16"/>
        <item m="1" x="30"/>
        <item m="1" x="19"/>
        <item m="1" x="29"/>
        <item m="1" x="23"/>
        <item x="8"/>
        <item m="1" x="28"/>
        <item m="1" x="25"/>
        <item m="1" x="15"/>
        <item x="7"/>
        <item x="0"/>
        <item x="6"/>
        <item t="default"/>
      </items>
    </pivotField>
    <pivotField numFmtId="164" showAll="0"/>
    <pivotField numFmtId="164" showAll="0"/>
    <pivotField showAll="0"/>
    <pivotField showAll="0"/>
    <pivotField showAll="0"/>
    <pivotField showAll="0"/>
    <pivotField numFmtId="164"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numFmtId="164" showAll="0"/>
    <pivotField showAll="0"/>
    <pivotField showAll="0"/>
    <pivotField showAll="0"/>
    <pivotField showAll="0"/>
    <pivotField axis="axisPage" showAll="0">
      <items count="5">
        <item x="1"/>
        <item x="2"/>
        <item x="3"/>
        <item x="0"/>
        <item t="default"/>
      </items>
    </pivotField>
    <pivotField showAll="0"/>
    <pivotField numFmtId="164" showAll="0"/>
    <pivotField axis="axisRow" showAll="0">
      <items count="8">
        <item x="2"/>
        <item x="6"/>
        <item x="4"/>
        <item x="5"/>
        <item x="0"/>
        <item x="1"/>
        <item x="3"/>
        <item t="default"/>
      </items>
    </pivotField>
    <pivotField showAll="0"/>
    <pivotField showAll="0"/>
    <pivotField numFmtId="169" showAll="0"/>
    <pivotField numFmtId="2" showAll="0"/>
    <pivotField numFmtId="165" showAll="0"/>
    <pivotField numFmtId="2" showAll="0"/>
    <pivotField showAll="0"/>
    <pivotField showAll="0"/>
    <pivotField showAll="0"/>
    <pivotField numFmtId="165" showAll="0"/>
    <pivotField numFmtId="2" showAll="0"/>
    <pivotField numFmtId="165" showAll="0"/>
    <pivotField showAll="0"/>
    <pivotField showAll="0"/>
    <pivotField numFmtId="165" showAll="0"/>
    <pivotField numFmtId="2" showAll="0"/>
    <pivotField numFmtId="166" showAll="0"/>
    <pivotField numFmtId="2" showAll="0"/>
    <pivotField showAll="0"/>
    <pivotField showAll="0"/>
    <pivotField numFmtId="165" showAll="0"/>
    <pivotField numFmtId="2" showAll="0"/>
    <pivotField numFmtId="165" showAll="0"/>
    <pivotField showAll="0"/>
    <pivotField showAll="0"/>
    <pivotField numFmtId="2" showAll="0"/>
    <pivotField numFmtId="169" showAll="0"/>
    <pivotField showAll="0"/>
    <pivotField numFmtId="168" showAll="0"/>
    <pivotField numFmtId="168" showAll="0"/>
  </pivotFields>
  <rowFields count="1">
    <field x="27"/>
  </rowFields>
  <rowItems count="6">
    <i>
      <x/>
    </i>
    <i>
      <x v="1"/>
    </i>
    <i>
      <x v="2"/>
    </i>
    <i>
      <x v="3"/>
    </i>
    <i>
      <x v="4"/>
    </i>
    <i t="grand">
      <x/>
    </i>
  </rowItems>
  <colItems count="1">
    <i/>
  </colItems>
  <pageFields count="1">
    <pageField fld="24" item="3" hier="-1"/>
  </pageFields>
  <dataFields count="1">
    <dataField name="Count of CONTAINER" fld="8" subtotal="count" showDataAs="percentOfCol" baseField="0" baseItem="0" numFmtId="10"/>
  </dataFields>
  <formats count="6">
    <format dxfId="403">
      <pivotArea type="all" dataOnly="0" outline="0" fieldPosition="0"/>
    </format>
    <format dxfId="402">
      <pivotArea outline="0" collapsedLevelsAreSubtotals="1" fieldPosition="0"/>
    </format>
    <format dxfId="401">
      <pivotArea field="27" type="button" dataOnly="0" labelOnly="1" outline="0" axis="axisRow" fieldPosition="0"/>
    </format>
    <format dxfId="400">
      <pivotArea dataOnly="0" labelOnly="1" fieldPosition="0">
        <references count="1">
          <reference field="27" count="5">
            <x v="0"/>
            <x v="1"/>
            <x v="2"/>
            <x v="3"/>
            <x v="4"/>
          </reference>
        </references>
      </pivotArea>
    </format>
    <format dxfId="399">
      <pivotArea dataOnly="0" labelOnly="1" grandRow="1" outline="0" fieldPosition="0"/>
    </format>
    <format dxfId="398">
      <pivotArea dataOnly="0" labelOnly="1" outline="0" axis="axisValues" fieldPosition="0"/>
    </format>
  </formats>
  <chartFormats count="4">
    <chartFormat chart="7" format="0"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8" type="dateBetween" evalOrder="-1" id="1876"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1.xml><?xml version="1.0" encoding="utf-8"?>
<pivotTableDefinition xmlns="http://schemas.openxmlformats.org/spreadsheetml/2006/main" xmlns:mc="http://schemas.openxmlformats.org/markup-compatibility/2006" xmlns:xr="http://schemas.microsoft.com/office/spreadsheetml/2014/revision" mc:Ignorable="xr" xr:uid="{223CBF83-5F18-42F1-B6B3-56451720F2AB}" name="TEMPE: REASON REPROS"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2">
  <location ref="J149:K151" firstHeaderRow="1" firstDataRow="2" firstDataCol="1" rowPageCount="1" colPageCount="1"/>
  <pivotFields count="58">
    <pivotField showAll="0"/>
    <pivotField showAll="0"/>
    <pivotField showAll="0"/>
    <pivotField showAll="0"/>
    <pivotField showAll="0"/>
    <pivotField numFmtId="164" showAll="0"/>
    <pivotField showAll="0"/>
    <pivotField showAll="0"/>
    <pivotField dataField="1" showAll="0"/>
    <pivotField showAll="0"/>
    <pivotField showAll="0"/>
    <pivotField showAll="0"/>
    <pivotField numFmtId="164" showAll="0"/>
    <pivotField numFmtId="164" showAll="0"/>
    <pivotField showAll="0"/>
    <pivotField axis="axisCol" showAll="0">
      <items count="5">
        <item m="1" x="3"/>
        <item x="2"/>
        <item x="1"/>
        <item x="0"/>
        <item t="default"/>
      </items>
    </pivotField>
    <pivotField showAll="0"/>
    <pivotField axis="axisRow" showAll="0">
      <items count="61">
        <item m="1" x="27"/>
        <item m="1" x="31"/>
        <item m="1" x="32"/>
        <item m="1" x="59"/>
        <item m="1" x="30"/>
        <item m="1" x="29"/>
        <item m="1" x="28"/>
        <item x="0"/>
        <item x="10"/>
        <item m="1" x="26"/>
        <item m="1" x="33"/>
        <item x="20"/>
        <item m="1" x="34"/>
        <item m="1" x="35"/>
        <item m="1" x="36"/>
        <item m="1" x="37"/>
        <item m="1" x="38"/>
        <item m="1" x="39"/>
        <item m="1" x="40"/>
        <item m="1" x="41"/>
        <item m="1" x="43"/>
        <item x="5"/>
        <item x="8"/>
        <item x="11"/>
        <item m="1" x="49"/>
        <item m="1" x="50"/>
        <item m="1" x="51"/>
        <item m="1" x="42"/>
        <item m="1" x="45"/>
        <item m="1" x="46"/>
        <item m="1" x="48"/>
        <item m="1" x="44"/>
        <item m="1" x="47"/>
        <item x="6"/>
        <item m="1" x="52"/>
        <item m="1" x="53"/>
        <item m="1" x="54"/>
        <item m="1" x="58"/>
        <item m="1" x="57"/>
        <item m="1" x="56"/>
        <item m="1" x="55"/>
        <item m="1" x="23"/>
        <item m="1" x="24"/>
        <item m="1" x="25"/>
        <item x="1"/>
        <item x="2"/>
        <item x="3"/>
        <item x="4"/>
        <item x="7"/>
        <item x="9"/>
        <item x="14"/>
        <item x="18"/>
        <item x="12"/>
        <item x="19"/>
        <item x="13"/>
        <item x="15"/>
        <item x="16"/>
        <item x="17"/>
        <item x="21"/>
        <item x="22"/>
        <item t="default"/>
      </items>
    </pivotField>
    <pivotField numFmtId="164"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numFmtId="164" showAll="0"/>
    <pivotField showAll="0"/>
    <pivotField showAll="0"/>
    <pivotField showAll="0"/>
    <pivotField showAll="0"/>
    <pivotField axis="axisPage" showAll="0">
      <items count="5">
        <item x="1"/>
        <item x="2"/>
        <item x="3"/>
        <item x="0"/>
        <item t="default"/>
      </items>
    </pivotField>
    <pivotField showAll="0"/>
    <pivotField numFmtId="164" showAll="0"/>
    <pivotField showAll="0"/>
    <pivotField showAll="0"/>
    <pivotField showAll="0"/>
    <pivotField numFmtId="169" showAll="0"/>
    <pivotField numFmtId="2" showAll="0"/>
    <pivotField numFmtId="165" showAll="0"/>
    <pivotField numFmtId="2" showAll="0"/>
    <pivotField showAll="0"/>
    <pivotField showAll="0"/>
    <pivotField showAll="0"/>
    <pivotField numFmtId="165" showAll="0"/>
    <pivotField numFmtId="2" showAll="0"/>
    <pivotField numFmtId="165" showAll="0"/>
    <pivotField showAll="0"/>
    <pivotField showAll="0"/>
    <pivotField numFmtId="165" showAll="0"/>
    <pivotField numFmtId="2" showAll="0"/>
    <pivotField numFmtId="166" showAll="0"/>
    <pivotField numFmtId="2" showAll="0"/>
    <pivotField showAll="0"/>
    <pivotField showAll="0"/>
    <pivotField numFmtId="165" showAll="0"/>
    <pivotField numFmtId="2" showAll="0"/>
    <pivotField numFmtId="165" showAll="0"/>
    <pivotField showAll="0"/>
    <pivotField showAll="0"/>
    <pivotField numFmtId="2" showAll="0"/>
    <pivotField numFmtId="169" showAll="0"/>
    <pivotField showAll="0"/>
    <pivotField numFmtId="168" showAll="0"/>
    <pivotField numFmtId="168" showAll="0"/>
  </pivotFields>
  <rowFields count="1">
    <field x="17"/>
  </rowFields>
  <rowItems count="1">
    <i t="grand">
      <x/>
    </i>
  </rowItems>
  <colFields count="1">
    <field x="15"/>
  </colFields>
  <colItems count="1">
    <i t="grand">
      <x/>
    </i>
  </colItems>
  <pageFields count="1">
    <pageField fld="24" item="2" hier="-1"/>
  </pageFields>
  <dataFields count="1">
    <dataField name="Count of CONTAINER" fld="8" subtotal="count" baseField="15" baseItem="2"/>
  </dataFields>
  <formats count="10">
    <format dxfId="413">
      <pivotArea type="all" dataOnly="0" outline="0" fieldPosition="0"/>
    </format>
    <format dxfId="412">
      <pivotArea outline="0" collapsedLevelsAreSubtotals="1" fieldPosition="0"/>
    </format>
    <format dxfId="411">
      <pivotArea type="origin" dataOnly="0" labelOnly="1" outline="0" fieldPosition="0"/>
    </format>
    <format dxfId="410">
      <pivotArea field="15" type="button" dataOnly="0" labelOnly="1" outline="0" axis="axisCol" fieldPosition="0"/>
    </format>
    <format dxfId="409">
      <pivotArea type="topRight" dataOnly="0" labelOnly="1" outline="0" fieldPosition="0"/>
    </format>
    <format dxfId="408">
      <pivotArea field="17" type="button" dataOnly="0" labelOnly="1" outline="0" axis="axisRow" fieldPosition="0"/>
    </format>
    <format dxfId="407">
      <pivotArea dataOnly="0" labelOnly="1" fieldPosition="0">
        <references count="1">
          <reference field="17" count="1">
            <x v="14"/>
          </reference>
        </references>
      </pivotArea>
    </format>
    <format dxfId="406">
      <pivotArea dataOnly="0" labelOnly="1" grandRow="1" outline="0" fieldPosition="0"/>
    </format>
    <format dxfId="405">
      <pivotArea dataOnly="0" labelOnly="1" fieldPosition="0">
        <references count="1">
          <reference field="15" count="1">
            <x v="1"/>
          </reference>
        </references>
      </pivotArea>
    </format>
    <format dxfId="404">
      <pivotArea dataOnly="0" labelOnly="1" grandCol="1" outline="0" fieldPosition="0"/>
    </format>
  </formats>
  <chartFormats count="3">
    <chartFormat chart="21" format="4" series="1">
      <pivotArea type="data" outline="0" fieldPosition="0">
        <references count="2">
          <reference field="4294967294" count="1" selected="0">
            <x v="0"/>
          </reference>
          <reference field="15" count="1" selected="0">
            <x v="1"/>
          </reference>
        </references>
      </pivotArea>
    </chartFormat>
    <chartFormat chart="21" format="5" series="1">
      <pivotArea type="data" outline="0" fieldPosition="0">
        <references count="2">
          <reference field="4294967294" count="1" selected="0">
            <x v="0"/>
          </reference>
          <reference field="15" count="1" selected="0">
            <x v="2"/>
          </reference>
        </references>
      </pivotArea>
    </chartFormat>
    <chartFormat chart="21"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18" type="dateBetween" evalOrder="-1" id="819"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 fld="15" type="captionGreaterThan" evalOrder="-1" id="312" stringValue1="0.5">
      <autoFilter ref="A1">
        <filterColumn colId="0">
          <customFilters>
            <customFilter operator="greaterThan" val="0.5"/>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2.xml><?xml version="1.0" encoding="utf-8"?>
<pivotTableDefinition xmlns="http://schemas.openxmlformats.org/spreadsheetml/2006/main" xmlns:mc="http://schemas.openxmlformats.org/markup-compatibility/2006" xmlns:xr="http://schemas.microsoft.com/office/spreadsheetml/2014/revision" mc:Ignorable="xr" xr:uid="{0E3B2807-A7B4-4957-9039-17267BC48927}" name="MARRUECOS: WEEKLY AVERAGE HO TO UNLOADING"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4">
  <location ref="E226:N232" firstHeaderRow="1" firstDataRow="2" firstDataCol="1" rowPageCount="1" colPageCount="1"/>
  <pivotFields count="58">
    <pivotField showAll="0"/>
    <pivotField showAll="0"/>
    <pivotField showAll="0"/>
    <pivotField showAll="0"/>
    <pivotField showAll="0"/>
    <pivotField numFmtId="164" showAll="0"/>
    <pivotField showAll="0"/>
    <pivotField showAll="0"/>
    <pivotField showAll="0"/>
    <pivotField showAll="0"/>
    <pivotField showAll="0"/>
    <pivotField axis="axisCol" showAll="0">
      <items count="33">
        <item x="4"/>
        <item m="1" x="24"/>
        <item x="10"/>
        <item x="2"/>
        <item m="1" x="27"/>
        <item m="1" x="21"/>
        <item m="1" x="31"/>
        <item x="1"/>
        <item x="3"/>
        <item x="9"/>
        <item m="1" x="22"/>
        <item m="1" x="20"/>
        <item x="14"/>
        <item x="5"/>
        <item m="1" x="26"/>
        <item m="1" x="18"/>
        <item m="1" x="30"/>
        <item m="1" x="19"/>
        <item m="1" x="29"/>
        <item m="1" x="23"/>
        <item x="8"/>
        <item m="1" x="28"/>
        <item m="1" x="25"/>
        <item m="1" x="15"/>
        <item x="7"/>
        <item x="0"/>
        <item x="6"/>
        <item m="1" x="16"/>
        <item m="1" x="17"/>
        <item x="12"/>
        <item x="11"/>
        <item x="13"/>
        <item t="default"/>
      </items>
    </pivotField>
    <pivotField numFmtId="164" showAll="0"/>
    <pivotField numFmtId="164" showAll="0"/>
    <pivotField showAll="0"/>
    <pivotField showAll="0"/>
    <pivotField showAll="0"/>
    <pivotField showAll="0"/>
    <pivotField numFmtId="164"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numFmtId="164" showAll="0"/>
    <pivotField showAll="0"/>
    <pivotField showAll="0"/>
    <pivotField axis="axisRow" showAll="0">
      <items count="54">
        <item x="0"/>
        <item x="1"/>
        <item x="2"/>
        <item x="3"/>
        <item x="4"/>
        <item x="6"/>
        <item x="7"/>
        <item x="5"/>
        <item x="8"/>
        <item x="9"/>
        <item x="10"/>
        <item m="1" x="16"/>
        <item m="1" x="17"/>
        <item m="1" x="18"/>
        <item m="1" x="19"/>
        <item m="1" x="20"/>
        <item m="1" x="21"/>
        <item m="1" x="22"/>
        <item m="1" x="23"/>
        <item m="1" x="24"/>
        <item m="1" x="25"/>
        <item m="1" x="26"/>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51"/>
        <item m="1" x="52"/>
        <item m="1" x="11"/>
        <item m="1" x="12"/>
        <item m="1" x="13"/>
        <item m="1" x="14"/>
        <item m="1" x="15"/>
        <item t="default"/>
      </items>
    </pivotField>
    <pivotField showAll="0"/>
    <pivotField axis="axisPage" showAll="0">
      <items count="5">
        <item x="1"/>
        <item x="2"/>
        <item x="3"/>
        <item x="0"/>
        <item t="default"/>
      </items>
    </pivotField>
    <pivotField showAll="0">
      <items count="4">
        <item x="0"/>
        <item x="2"/>
        <item x="1"/>
        <item t="default"/>
      </items>
    </pivotField>
    <pivotField numFmtId="164" showAll="0"/>
    <pivotField showAll="0"/>
    <pivotField showAll="0"/>
    <pivotField showAll="0"/>
    <pivotField numFmtId="169" showAll="0"/>
    <pivotField numFmtId="2" showAll="0"/>
    <pivotField numFmtId="165" showAll="0"/>
    <pivotField numFmtId="2" showAll="0"/>
    <pivotField showAll="0"/>
    <pivotField showAll="0"/>
    <pivotField showAll="0"/>
    <pivotField numFmtId="165" showAll="0"/>
    <pivotField numFmtId="2" showAll="0"/>
    <pivotField numFmtId="165" showAll="0"/>
    <pivotField showAll="0"/>
    <pivotField showAll="0"/>
    <pivotField numFmtId="165" showAll="0"/>
    <pivotField numFmtId="2" showAll="0"/>
    <pivotField numFmtId="166" showAll="0"/>
    <pivotField numFmtId="2" showAll="0"/>
    <pivotField showAll="0"/>
    <pivotField showAll="0"/>
    <pivotField numFmtId="165" showAll="0"/>
    <pivotField numFmtId="2" showAll="0"/>
    <pivotField dataField="1" numFmtId="165" showAll="0"/>
    <pivotField showAll="0"/>
    <pivotField showAll="0"/>
    <pivotField numFmtId="2" showAll="0"/>
    <pivotField numFmtId="169" showAll="0"/>
    <pivotField showAll="0"/>
    <pivotField numFmtId="168" showAll="0"/>
    <pivotField numFmtId="168" showAll="0"/>
  </pivotFields>
  <rowFields count="1">
    <field x="22"/>
  </rowFields>
  <rowItems count="5">
    <i>
      <x v="5"/>
    </i>
    <i>
      <x v="6"/>
    </i>
    <i>
      <x v="7"/>
    </i>
    <i>
      <x v="8"/>
    </i>
    <i t="grand">
      <x/>
    </i>
  </rowItems>
  <colFields count="1">
    <field x="11"/>
  </colFields>
  <colItems count="9">
    <i>
      <x/>
    </i>
    <i>
      <x v="2"/>
    </i>
    <i>
      <x v="3"/>
    </i>
    <i>
      <x v="13"/>
    </i>
    <i>
      <x v="26"/>
    </i>
    <i>
      <x v="29"/>
    </i>
    <i>
      <x v="30"/>
    </i>
    <i>
      <x v="31"/>
    </i>
    <i t="grand">
      <x/>
    </i>
  </colItems>
  <pageFields count="1">
    <pageField fld="24" item="1" hier="-1"/>
  </pageFields>
  <dataFields count="1">
    <dataField name="Average of TOTAL TT (MARRUECOS)" fld="50" subtotal="average" baseField="20" baseItem="42" numFmtId="165"/>
  </dataFields>
  <formats count="17">
    <format dxfId="430">
      <pivotArea type="all" dataOnly="0" outline="0" fieldPosition="0"/>
    </format>
    <format dxfId="429">
      <pivotArea outline="0" collapsedLevelsAreSubtotals="1" fieldPosition="0"/>
    </format>
    <format dxfId="428">
      <pivotArea field="22" type="button" dataOnly="0" labelOnly="1" outline="0" axis="axisRow" fieldPosition="0"/>
    </format>
    <format dxfId="427">
      <pivotArea dataOnly="0" labelOnly="1" fieldPosition="0">
        <references count="1">
          <reference field="22" count="27">
            <x v="1"/>
            <x v="2"/>
            <x v="3"/>
            <x v="4"/>
            <x v="5"/>
            <x v="6"/>
            <x v="7"/>
            <x v="8"/>
            <x v="9"/>
            <x v="10"/>
            <x v="11"/>
            <x v="12"/>
            <x v="13"/>
            <x v="14"/>
            <x v="15"/>
            <x v="16"/>
            <x v="17"/>
            <x v="18"/>
            <x v="19"/>
            <x v="20"/>
            <x v="21"/>
            <x v="22"/>
            <x v="23"/>
            <x v="26"/>
            <x v="27"/>
            <x v="28"/>
            <x v="29"/>
          </reference>
        </references>
      </pivotArea>
    </format>
    <format dxfId="426">
      <pivotArea dataOnly="0" labelOnly="1" grandRow="1" outline="0" fieldPosition="0"/>
    </format>
    <format dxfId="425">
      <pivotArea dataOnly="0" labelOnly="1" outline="0" axis="axisValues" fieldPosition="0"/>
    </format>
    <format dxfId="424">
      <pivotArea field="11" grandRow="1" outline="0" collapsedLevelsAreSubtotals="1" axis="axisCol" fieldPosition="0">
        <references count="1">
          <reference field="11" count="1" selected="0">
            <x v="0"/>
          </reference>
        </references>
      </pivotArea>
    </format>
    <format dxfId="423">
      <pivotArea outline="0" collapsedLevelsAreSubtotals="1" fieldPosition="0">
        <references count="1">
          <reference field="11" count="1" selected="0">
            <x v="2"/>
          </reference>
        </references>
      </pivotArea>
    </format>
    <format dxfId="422">
      <pivotArea collapsedLevelsAreSubtotals="1" fieldPosition="0">
        <references count="2">
          <reference field="11" count="1" selected="0">
            <x v="12"/>
          </reference>
          <reference field="22" count="1">
            <x v="40"/>
          </reference>
        </references>
      </pivotArea>
    </format>
    <format dxfId="421">
      <pivotArea collapsedLevelsAreSubtotals="1" fieldPosition="0">
        <references count="2">
          <reference field="11" count="1" selected="0">
            <x v="12"/>
          </reference>
          <reference field="22" count="1">
            <x v="43"/>
          </reference>
        </references>
      </pivotArea>
    </format>
    <format dxfId="420">
      <pivotArea field="11" grandRow="1" outline="0" collapsedLevelsAreSubtotals="1" axis="axisCol" fieldPosition="0">
        <references count="1">
          <reference field="11" count="1" selected="0">
            <x v="12"/>
          </reference>
        </references>
      </pivotArea>
    </format>
    <format dxfId="419">
      <pivotArea collapsedLevelsAreSubtotals="1" fieldPosition="0">
        <references count="2">
          <reference field="11" count="1" selected="0">
            <x v="3"/>
          </reference>
          <reference field="22" count="3">
            <x v="41"/>
            <x v="42"/>
            <x v="43"/>
          </reference>
        </references>
      </pivotArea>
    </format>
    <format dxfId="418">
      <pivotArea field="11" grandRow="1" outline="0" collapsedLevelsAreSubtotals="1" axis="axisCol" fieldPosition="0">
        <references count="1">
          <reference field="11" count="1" selected="0">
            <x v="3"/>
          </reference>
        </references>
      </pivotArea>
    </format>
    <format dxfId="417">
      <pivotArea collapsedLevelsAreSubtotals="1" fieldPosition="0">
        <references count="2">
          <reference field="11" count="1" selected="0">
            <x v="13"/>
          </reference>
          <reference field="22" count="3">
            <x v="40"/>
            <x v="41"/>
            <x v="42"/>
          </reference>
        </references>
      </pivotArea>
    </format>
    <format dxfId="416">
      <pivotArea collapsedLevelsAreSubtotals="1" fieldPosition="0">
        <references count="2">
          <reference field="11" count="1" selected="0">
            <x v="26"/>
          </reference>
          <reference field="22" count="4">
            <x v="40"/>
            <x v="41"/>
            <x v="42"/>
            <x v="43"/>
          </reference>
        </references>
      </pivotArea>
    </format>
    <format dxfId="415">
      <pivotArea field="11" grandRow="1" outline="0" collapsedLevelsAreSubtotals="1" axis="axisCol" fieldPosition="0">
        <references count="1">
          <reference field="11" count="1" selected="0">
            <x v="26"/>
          </reference>
        </references>
      </pivotArea>
    </format>
    <format dxfId="414">
      <pivotArea grandCol="1" outline="0" collapsedLevelsAreSubtotals="1" fieldPosition="0"/>
    </format>
  </formats>
  <chartFormats count="8">
    <chartFormat chart="3" format="10" series="1">
      <pivotArea type="data" outline="0" fieldPosition="0">
        <references count="2">
          <reference field="4294967294" count="1" selected="0">
            <x v="0"/>
          </reference>
          <reference field="11" count="1" selected="0">
            <x v="0"/>
          </reference>
        </references>
      </pivotArea>
    </chartFormat>
    <chartFormat chart="3" format="11" series="1">
      <pivotArea type="data" outline="0" fieldPosition="0">
        <references count="2">
          <reference field="4294967294" count="1" selected="0">
            <x v="0"/>
          </reference>
          <reference field="11" count="1" selected="0">
            <x v="2"/>
          </reference>
        </references>
      </pivotArea>
    </chartFormat>
    <chartFormat chart="3" format="12" series="1">
      <pivotArea type="data" outline="0" fieldPosition="0">
        <references count="2">
          <reference field="4294967294" count="1" selected="0">
            <x v="0"/>
          </reference>
          <reference field="11" count="1" selected="0">
            <x v="3"/>
          </reference>
        </references>
      </pivotArea>
    </chartFormat>
    <chartFormat chart="3" format="13" series="1">
      <pivotArea type="data" outline="0" fieldPosition="0">
        <references count="2">
          <reference field="4294967294" count="1" selected="0">
            <x v="0"/>
          </reference>
          <reference field="11" count="1" selected="0">
            <x v="12"/>
          </reference>
        </references>
      </pivotArea>
    </chartFormat>
    <chartFormat chart="3" format="14" series="1">
      <pivotArea type="data" outline="0" fieldPosition="0">
        <references count="2">
          <reference field="4294967294" count="1" selected="0">
            <x v="0"/>
          </reference>
          <reference field="11" count="1" selected="0">
            <x v="13"/>
          </reference>
        </references>
      </pivotArea>
    </chartFormat>
    <chartFormat chart="3" format="15" series="1">
      <pivotArea type="data" outline="0" fieldPosition="0">
        <references count="2">
          <reference field="4294967294" count="1" selected="0">
            <x v="0"/>
          </reference>
          <reference field="11" count="1" selected="0">
            <x v="26"/>
          </reference>
        </references>
      </pivotArea>
    </chartFormat>
    <chartFormat chart="3" format="16" series="1">
      <pivotArea type="data" outline="0" fieldPosition="0">
        <references count="2">
          <reference field="4294967294" count="1" selected="0">
            <x v="0"/>
          </reference>
          <reference field="11" count="1" selected="0">
            <x v="4"/>
          </reference>
        </references>
      </pivotArea>
    </chartFormat>
    <chartFormat chart="3" format="1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8" type="dateBetween" evalOrder="-1" id="1745"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3.xml><?xml version="1.0" encoding="utf-8"?>
<pivotTableDefinition xmlns="http://schemas.openxmlformats.org/spreadsheetml/2006/main" xmlns:mc="http://schemas.openxmlformats.org/markup-compatibility/2006" xmlns:xr="http://schemas.microsoft.com/office/spreadsheetml/2014/revision" mc:Ignorable="xr" xr:uid="{ACB66BDF-1151-4662-8E7B-5DACDF1D6DDD}" name="ZH: TOTAL CNTS"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9">
  <location ref="A66:B71" firstHeaderRow="1" firstDataRow="1" firstDataCol="1" rowPageCount="1" colPageCount="1"/>
  <pivotFields count="58">
    <pivotField showAll="0"/>
    <pivotField showAll="0"/>
    <pivotField showAll="0"/>
    <pivotField showAll="0">
      <items count="4">
        <item x="1"/>
        <item m="1" x="2"/>
        <item x="0"/>
        <item t="default"/>
      </items>
    </pivotField>
    <pivotField showAll="0"/>
    <pivotField numFmtId="164" showAll="0"/>
    <pivotField showAll="0"/>
    <pivotField showAll="0"/>
    <pivotField dataField="1" showAll="0"/>
    <pivotField showAll="0"/>
    <pivotField showAll="0"/>
    <pivotField showAll="0">
      <items count="33">
        <item x="11"/>
        <item x="12"/>
        <item x="4"/>
        <item m="1" x="24"/>
        <item x="10"/>
        <item x="2"/>
        <item m="1" x="27"/>
        <item m="1" x="21"/>
        <item m="1" x="31"/>
        <item x="1"/>
        <item x="3"/>
        <item x="9"/>
        <item m="1" x="22"/>
        <item m="1" x="17"/>
        <item m="1" x="20"/>
        <item x="14"/>
        <item x="13"/>
        <item x="5"/>
        <item m="1" x="26"/>
        <item m="1" x="18"/>
        <item m="1" x="16"/>
        <item m="1" x="30"/>
        <item m="1" x="19"/>
        <item m="1" x="29"/>
        <item m="1" x="23"/>
        <item x="8"/>
        <item m="1" x="28"/>
        <item m="1" x="25"/>
        <item m="1" x="15"/>
        <item x="7"/>
        <item x="0"/>
        <item x="6"/>
        <item t="default"/>
      </items>
    </pivotField>
    <pivotField numFmtId="164" showAll="0"/>
    <pivotField numFmtId="164" showAll="0"/>
    <pivotField showAll="0"/>
    <pivotField showAll="0"/>
    <pivotField showAll="0"/>
    <pivotField showAll="0"/>
    <pivotField numFmtId="164"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numFmtId="164" showAll="0"/>
    <pivotField showAll="0"/>
    <pivotField showAll="0"/>
    <pivotField axis="axisRow" showAll="0">
      <items count="54">
        <item x="0"/>
        <item x="1"/>
        <item x="2"/>
        <item x="3"/>
        <item x="4"/>
        <item x="6"/>
        <item x="7"/>
        <item x="5"/>
        <item x="8"/>
        <item x="9"/>
        <item x="10"/>
        <item m="1" x="16"/>
        <item m="1" x="17"/>
        <item m="1" x="18"/>
        <item m="1" x="19"/>
        <item m="1" x="20"/>
        <item m="1" x="21"/>
        <item m="1" x="22"/>
        <item m="1" x="23"/>
        <item m="1" x="24"/>
        <item m="1" x="25"/>
        <item m="1" x="26"/>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51"/>
        <item m="1" x="52"/>
        <item m="1" x="11"/>
        <item m="1" x="12"/>
        <item m="1" x="13"/>
        <item m="1" x="14"/>
        <item m="1" x="15"/>
        <item t="default"/>
      </items>
    </pivotField>
    <pivotField showAll="0"/>
    <pivotField axis="axisPage" multipleItemSelectionAllowed="1" showAll="0">
      <items count="5">
        <item h="1" x="1"/>
        <item h="1" x="2"/>
        <item h="1" x="3"/>
        <item x="0"/>
        <item t="default"/>
      </items>
    </pivotField>
    <pivotField showAll="0"/>
    <pivotField numFmtId="164" showAll="0"/>
    <pivotField showAll="0"/>
    <pivotField showAll="0"/>
    <pivotField showAll="0"/>
    <pivotField numFmtId="169" showAll="0"/>
    <pivotField numFmtId="2" showAll="0"/>
    <pivotField numFmtId="165" showAll="0"/>
    <pivotField numFmtId="2" showAll="0"/>
    <pivotField showAll="0"/>
    <pivotField showAll="0"/>
    <pivotField showAll="0"/>
    <pivotField numFmtId="165" showAll="0"/>
    <pivotField numFmtId="2" showAll="0"/>
    <pivotField numFmtId="165" showAll="0"/>
    <pivotField showAll="0"/>
    <pivotField showAll="0"/>
    <pivotField numFmtId="165" showAll="0"/>
    <pivotField numFmtId="2" showAll="0"/>
    <pivotField numFmtId="166" showAll="0"/>
    <pivotField numFmtId="2" showAll="0"/>
    <pivotField showAll="0"/>
    <pivotField showAll="0"/>
    <pivotField numFmtId="165" showAll="0"/>
    <pivotField numFmtId="2" showAll="0"/>
    <pivotField numFmtId="165" showAll="0"/>
    <pivotField showAll="0"/>
    <pivotField showAll="0"/>
    <pivotField numFmtId="2" showAll="0"/>
    <pivotField numFmtId="169" showAll="0"/>
    <pivotField showAll="0"/>
    <pivotField numFmtId="168" showAll="0"/>
    <pivotField numFmtId="168" showAll="0"/>
  </pivotFields>
  <rowFields count="1">
    <field x="22"/>
  </rowFields>
  <rowItems count="5">
    <i>
      <x v="5"/>
    </i>
    <i>
      <x v="6"/>
    </i>
    <i>
      <x v="7"/>
    </i>
    <i>
      <x v="8"/>
    </i>
    <i t="grand">
      <x/>
    </i>
  </rowItems>
  <colItems count="1">
    <i/>
  </colItems>
  <pageFields count="1">
    <pageField fld="24" hier="-1"/>
  </pageFields>
  <dataFields count="1">
    <dataField name="Count of CONTAINER" fld="8" subtotal="count" baseField="0" baseItem="0"/>
  </dataFields>
  <formats count="6">
    <format dxfId="436">
      <pivotArea type="all" dataOnly="0" outline="0" fieldPosition="0"/>
    </format>
    <format dxfId="435">
      <pivotArea outline="0" collapsedLevelsAreSubtotals="1" fieldPosition="0"/>
    </format>
    <format dxfId="434">
      <pivotArea field="22" type="button" dataOnly="0" labelOnly="1" outline="0" axis="axisRow" fieldPosition="0"/>
    </format>
    <format dxfId="433">
      <pivotArea dataOnly="0" labelOnly="1" fieldPosition="0">
        <references count="1">
          <reference field="22" count="19">
            <x v="3"/>
            <x v="4"/>
            <x v="5"/>
            <x v="6"/>
            <x v="7"/>
            <x v="8"/>
            <x v="9"/>
            <x v="11"/>
            <x v="12"/>
            <x v="14"/>
            <x v="21"/>
            <x v="24"/>
            <x v="25"/>
            <x v="26"/>
            <x v="27"/>
            <x v="28"/>
            <x v="29"/>
            <x v="30"/>
            <x v="31"/>
          </reference>
        </references>
      </pivotArea>
    </format>
    <format dxfId="432">
      <pivotArea dataOnly="0" labelOnly="1" grandRow="1" outline="0" fieldPosition="0"/>
    </format>
    <format dxfId="431">
      <pivotArea dataOnly="0" labelOnly="1" outline="0" axis="axisValues" fieldPosition="0"/>
    </format>
  </formats>
  <chartFormats count="1">
    <chartFormat chart="8"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8" type="dateBetween" evalOrder="-1" id="1876"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4.xml><?xml version="1.0" encoding="utf-8"?>
<pivotTableDefinition xmlns="http://schemas.openxmlformats.org/spreadsheetml/2006/main" xmlns:mc="http://schemas.openxmlformats.org/markup-compatibility/2006" xmlns:xr="http://schemas.microsoft.com/office/spreadsheetml/2014/revision" mc:Ignorable="xr" xr:uid="{B1B64B90-4D5A-462F-8B19-B18B5FF8C0A7}" name="MARRUECOS: TOTAL TT MARRUECOS"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2">
  <location ref="AK208:AL217" firstHeaderRow="1" firstDataRow="1" firstDataCol="1" rowPageCount="1" colPageCount="1"/>
  <pivotFields count="58">
    <pivotField showAll="0"/>
    <pivotField showAll="0"/>
    <pivotField showAll="0"/>
    <pivotField showAll="0"/>
    <pivotField showAll="0"/>
    <pivotField numFmtId="164" showAll="0"/>
    <pivotField showAll="0"/>
    <pivotField showAll="0"/>
    <pivotField showAll="0"/>
    <pivotField showAll="0"/>
    <pivotField showAll="0"/>
    <pivotField axis="axisRow" showAll="0">
      <items count="33">
        <item x="4"/>
        <item m="1" x="24"/>
        <item x="10"/>
        <item x="2"/>
        <item m="1" x="27"/>
        <item m="1" x="21"/>
        <item m="1" x="31"/>
        <item x="1"/>
        <item x="3"/>
        <item x="9"/>
        <item m="1" x="22"/>
        <item m="1" x="20"/>
        <item x="14"/>
        <item x="5"/>
        <item m="1" x="26"/>
        <item m="1" x="18"/>
        <item m="1" x="30"/>
        <item m="1" x="19"/>
        <item m="1" x="29"/>
        <item m="1" x="23"/>
        <item x="8"/>
        <item m="1" x="28"/>
        <item m="1" x="25"/>
        <item m="1" x="15"/>
        <item x="7"/>
        <item x="0"/>
        <item x="6"/>
        <item m="1" x="16"/>
        <item m="1" x="17"/>
        <item x="12"/>
        <item x="11"/>
        <item x="13"/>
        <item t="default"/>
      </items>
    </pivotField>
    <pivotField numFmtId="164" showAll="0"/>
    <pivotField numFmtId="164" showAll="0"/>
    <pivotField showAll="0"/>
    <pivotField showAll="0"/>
    <pivotField showAll="0"/>
    <pivotField showAll="0"/>
    <pivotField numFmtId="164"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numFmtId="164" showAll="0"/>
    <pivotField showAll="0"/>
    <pivotField showAll="0"/>
    <pivotField showAll="0"/>
    <pivotField showAll="0"/>
    <pivotField axis="axisPage" showAll="0">
      <items count="5">
        <item x="1"/>
        <item x="2"/>
        <item x="3"/>
        <item x="0"/>
        <item t="default"/>
      </items>
    </pivotField>
    <pivotField showAll="0">
      <items count="4">
        <item x="0"/>
        <item x="2"/>
        <item x="1"/>
        <item t="default"/>
      </items>
    </pivotField>
    <pivotField numFmtId="164" showAll="0"/>
    <pivotField showAll="0"/>
    <pivotField showAll="0"/>
    <pivotField showAll="0"/>
    <pivotField numFmtId="169" showAll="0"/>
    <pivotField numFmtId="2" showAll="0"/>
    <pivotField numFmtId="165" showAll="0"/>
    <pivotField numFmtId="2" showAll="0"/>
    <pivotField showAll="0"/>
    <pivotField showAll="0"/>
    <pivotField showAll="0"/>
    <pivotField numFmtId="165" showAll="0"/>
    <pivotField numFmtId="2" showAll="0"/>
    <pivotField numFmtId="165" showAll="0"/>
    <pivotField showAll="0"/>
    <pivotField showAll="0"/>
    <pivotField numFmtId="165" showAll="0"/>
    <pivotField numFmtId="2" showAll="0"/>
    <pivotField numFmtId="166" showAll="0"/>
    <pivotField numFmtId="2" showAll="0"/>
    <pivotField showAll="0"/>
    <pivotField showAll="0"/>
    <pivotField numFmtId="165" showAll="0"/>
    <pivotField numFmtId="2" showAll="0"/>
    <pivotField numFmtId="165" showAll="0"/>
    <pivotField dataField="1" showAll="0"/>
    <pivotField showAll="0"/>
    <pivotField numFmtId="2" showAll="0"/>
    <pivotField numFmtId="169" showAll="0"/>
    <pivotField showAll="0"/>
    <pivotField numFmtId="168" showAll="0"/>
    <pivotField numFmtId="168" showAll="0"/>
  </pivotFields>
  <rowFields count="1">
    <field x="11"/>
  </rowFields>
  <rowItems count="9">
    <i>
      <x/>
    </i>
    <i>
      <x v="2"/>
    </i>
    <i>
      <x v="3"/>
    </i>
    <i>
      <x v="13"/>
    </i>
    <i>
      <x v="26"/>
    </i>
    <i>
      <x v="29"/>
    </i>
    <i>
      <x v="30"/>
    </i>
    <i>
      <x v="31"/>
    </i>
    <i t="grand">
      <x/>
    </i>
  </rowItems>
  <colItems count="1">
    <i/>
  </colItems>
  <pageFields count="1">
    <pageField fld="24" item="1" hier="-1"/>
  </pageFields>
  <dataFields count="1">
    <dataField name="Average of TOTAL TT (MOROCCO)" fld="51" subtotal="average" baseField="0" baseItem="0"/>
  </dataFields>
  <formats count="7">
    <format dxfId="443">
      <pivotArea collapsedLevelsAreSubtotals="1" fieldPosition="0">
        <references count="1">
          <reference field="11" count="17">
            <x v="0"/>
            <x v="1"/>
            <x v="2"/>
            <x v="3"/>
            <x v="4"/>
            <x v="5"/>
            <x v="7"/>
            <x v="10"/>
            <x v="11"/>
            <x v="12"/>
            <x v="13"/>
            <x v="14"/>
            <x v="15"/>
            <x v="19"/>
            <x v="22"/>
            <x v="24"/>
            <x v="26"/>
          </reference>
        </references>
      </pivotArea>
    </format>
    <format dxfId="442">
      <pivotArea type="all" dataOnly="0" outline="0" fieldPosition="0"/>
    </format>
    <format dxfId="441">
      <pivotArea outline="0" collapsedLevelsAreSubtotals="1" fieldPosition="0"/>
    </format>
    <format dxfId="440">
      <pivotArea field="11" type="button" dataOnly="0" labelOnly="1" outline="0" axis="axisRow" fieldPosition="0"/>
    </format>
    <format dxfId="439">
      <pivotArea dataOnly="0" labelOnly="1" fieldPosition="0">
        <references count="1">
          <reference field="11" count="6">
            <x v="0"/>
            <x v="2"/>
            <x v="3"/>
            <x v="12"/>
            <x v="13"/>
            <x v="26"/>
          </reference>
        </references>
      </pivotArea>
    </format>
    <format dxfId="438">
      <pivotArea dataOnly="0" labelOnly="1" grandRow="1" outline="0" fieldPosition="0"/>
    </format>
    <format dxfId="437">
      <pivotArea dataOnly="0" labelOnly="1" outline="0" axis="axisValues" fieldPosition="0"/>
    </format>
  </formats>
  <chartFormats count="9">
    <chartFormat chart="14" format="2" series="1">
      <pivotArea type="data" outline="0" fieldPosition="0">
        <references count="1">
          <reference field="4294967294" count="1" selected="0">
            <x v="0"/>
          </reference>
        </references>
      </pivotArea>
    </chartFormat>
    <chartFormat chart="16"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0"/>
          </reference>
        </references>
      </pivotArea>
    </chartFormat>
    <chartFormat chart="14" format="3">
      <pivotArea type="data" outline="0" fieldPosition="0">
        <references count="2">
          <reference field="4294967294" count="1" selected="0">
            <x v="0"/>
          </reference>
          <reference field="11" count="1" selected="0">
            <x v="28"/>
          </reference>
        </references>
      </pivotArea>
    </chartFormat>
    <chartFormat chart="14" format="4">
      <pivotArea type="data" outline="0" fieldPosition="0">
        <references count="2">
          <reference field="4294967294" count="1" selected="0">
            <x v="0"/>
          </reference>
          <reference field="11" count="1" selected="0">
            <x v="27"/>
          </reference>
        </references>
      </pivotArea>
    </chartFormat>
    <chartFormat chart="14" format="5">
      <pivotArea type="data" outline="0" fieldPosition="0">
        <references count="2">
          <reference field="4294967294" count="1" selected="0">
            <x v="0"/>
          </reference>
          <reference field="11" count="1" selected="0">
            <x v="13"/>
          </reference>
        </references>
      </pivotArea>
    </chartFormat>
    <chartFormat chart="14" format="6">
      <pivotArea type="data" outline="0" fieldPosition="0">
        <references count="2">
          <reference field="4294967294" count="1" selected="0">
            <x v="0"/>
          </reference>
          <reference field="11" count="1" selected="0">
            <x v="12"/>
          </reference>
        </references>
      </pivotArea>
    </chartFormat>
    <chartFormat chart="14" format="7">
      <pivotArea type="data" outline="0" fieldPosition="0">
        <references count="2">
          <reference field="4294967294" count="1" selected="0">
            <x v="0"/>
          </reference>
          <reference field="11" count="1" selected="0">
            <x v="2"/>
          </reference>
        </references>
      </pivotArea>
    </chartFormat>
    <chartFormat chart="14" format="8">
      <pivotArea type="data" outline="0" fieldPosition="0">
        <references count="2">
          <reference field="4294967294" count="1" selected="0">
            <x v="0"/>
          </reference>
          <reference field="11" count="1" selected="0">
            <x v="0"/>
          </reference>
        </references>
      </pivotArea>
    </chartFormat>
  </chartFormats>
  <pivotTableStyleInfo name="PivotStyleLight16" showRowHeaders="1" showColHeaders="1" showRowStripes="0" showColStripes="0" showLastColumn="1"/>
  <filters count="1">
    <filter fld="18" type="dateBetween" evalOrder="-1" id="1229"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5.xml><?xml version="1.0" encoding="utf-8"?>
<pivotTableDefinition xmlns="http://schemas.openxmlformats.org/spreadsheetml/2006/main" xmlns:mc="http://schemas.openxmlformats.org/markup-compatibility/2006" xmlns:xr="http://schemas.microsoft.com/office/spreadsheetml/2014/revision" mc:Ignorable="xr" xr:uid="{1E1B0244-CEA5-4338-B177-A88F7B7B9CC7}" name="ZH: ENTREGAS A PARTIR DE DISPONIBILIDAD"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0">
  <location ref="J66:K71" firstHeaderRow="1" firstDataRow="1" firstDataCol="1" rowPageCount="1" colPageCount="1"/>
  <pivotFields count="58">
    <pivotField showAll="0"/>
    <pivotField showAll="0"/>
    <pivotField showAll="0"/>
    <pivotField showAll="0">
      <items count="4">
        <item x="1"/>
        <item m="1" x="2"/>
        <item x="0"/>
        <item t="default"/>
      </items>
    </pivotField>
    <pivotField showAll="0"/>
    <pivotField numFmtId="164" showAll="0"/>
    <pivotField showAll="0"/>
    <pivotField showAll="0"/>
    <pivotField dataField="1" showAll="0"/>
    <pivotField showAll="0"/>
    <pivotField showAll="0"/>
    <pivotField showAll="0">
      <items count="33">
        <item x="11"/>
        <item x="12"/>
        <item x="4"/>
        <item m="1" x="24"/>
        <item x="10"/>
        <item x="2"/>
        <item m="1" x="27"/>
        <item m="1" x="21"/>
        <item m="1" x="31"/>
        <item x="1"/>
        <item x="3"/>
        <item x="9"/>
        <item m="1" x="22"/>
        <item m="1" x="17"/>
        <item m="1" x="20"/>
        <item x="14"/>
        <item x="13"/>
        <item x="5"/>
        <item m="1" x="26"/>
        <item m="1" x="18"/>
        <item m="1" x="16"/>
        <item m="1" x="30"/>
        <item m="1" x="19"/>
        <item m="1" x="29"/>
        <item m="1" x="23"/>
        <item x="8"/>
        <item m="1" x="28"/>
        <item m="1" x="25"/>
        <item m="1" x="15"/>
        <item x="7"/>
        <item x="0"/>
        <item x="6"/>
        <item t="default"/>
      </items>
    </pivotField>
    <pivotField numFmtId="164" showAll="0"/>
    <pivotField showAll="0"/>
    <pivotField showAll="0"/>
    <pivotField showAll="0"/>
    <pivotField showAll="0"/>
    <pivotField showAll="0"/>
    <pivotField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showAll="0"/>
    <pivotField showAll="0"/>
    <pivotField showAll="0"/>
    <pivotField showAll="0"/>
    <pivotField showAll="0"/>
    <pivotField axis="axisPage" showAll="0">
      <items count="5">
        <item x="1"/>
        <item x="2"/>
        <item x="3"/>
        <item x="0"/>
        <item t="default"/>
      </items>
    </pivotField>
    <pivotField showAll="0"/>
    <pivotField numFmtId="164" showAll="0"/>
    <pivotField showAll="0"/>
    <pivotField showAll="0"/>
    <pivotField showAll="0"/>
    <pivotField numFmtId="169" showAll="0"/>
    <pivotField numFmtId="2" showAll="0"/>
    <pivotField numFmtId="165" showAll="0"/>
    <pivotField numFmtId="2" showAll="0"/>
    <pivotField showAll="0"/>
    <pivotField showAll="0"/>
    <pivotField showAll="0">
      <items count="3">
        <item x="0"/>
        <item x="1"/>
        <item t="default"/>
      </items>
    </pivotField>
    <pivotField numFmtId="165" showAll="0"/>
    <pivotField numFmtId="2" showAll="0"/>
    <pivotField numFmtId="165" showAll="0"/>
    <pivotField axis="axisRow" showAll="0" sortType="ascending">
      <items count="7">
        <item m="1" x="4"/>
        <item m="1" x="5"/>
        <item n="a. ENTREGADO PRIMERAS 24H DISPONIBILIDAD" x="2"/>
        <item n="b. ENTREGADO 24-48H DISPONIBILIDAD" x="1"/>
        <item n="c. ENTREGADO 48-72H DISPONIBILIDAD" x="3"/>
        <item n="d. ENTREGADO +72H POSTERIORES A DISPONIBILIDAD" x="0"/>
        <item t="default"/>
      </items>
    </pivotField>
    <pivotField showAll="0"/>
    <pivotField numFmtId="165" showAll="0"/>
    <pivotField numFmtId="2" showAll="0"/>
    <pivotField numFmtId="166" showAll="0"/>
    <pivotField numFmtId="2" showAll="0"/>
    <pivotField showAll="0"/>
    <pivotField showAll="0"/>
    <pivotField numFmtId="165" showAll="0"/>
    <pivotField numFmtId="2" showAll="0"/>
    <pivotField numFmtId="165" showAll="0"/>
    <pivotField showAll="0"/>
    <pivotField showAll="0"/>
    <pivotField numFmtId="2" showAll="0"/>
    <pivotField numFmtId="169" showAll="0"/>
    <pivotField showAll="0"/>
    <pivotField numFmtId="168" showAll="0"/>
    <pivotField numFmtId="168" showAll="0"/>
  </pivotFields>
  <rowFields count="1">
    <field x="40"/>
  </rowFields>
  <rowItems count="5">
    <i>
      <x v="2"/>
    </i>
    <i>
      <x v="3"/>
    </i>
    <i>
      <x v="4"/>
    </i>
    <i>
      <x v="5"/>
    </i>
    <i t="grand">
      <x/>
    </i>
  </rowItems>
  <colItems count="1">
    <i/>
  </colItems>
  <pageFields count="1">
    <pageField fld="24" item="3" hier="-1"/>
  </pageFields>
  <dataFields count="1">
    <dataField name="Count of CONTAINER" fld="8" subtotal="count" showDataAs="percentOfCol" baseField="30" baseItem="2" numFmtId="10"/>
  </dataFields>
  <formats count="15">
    <format dxfId="458">
      <pivotArea type="all" dataOnly="0" outline="0" fieldPosition="0"/>
    </format>
    <format dxfId="457">
      <pivotArea outline="0" collapsedLevelsAreSubtotals="1" fieldPosition="0"/>
    </format>
    <format dxfId="456">
      <pivotArea type="origin" dataOnly="0" labelOnly="1" outline="0" fieldPosition="0"/>
    </format>
    <format dxfId="455">
      <pivotArea field="36" type="button" dataOnly="0" labelOnly="1" outline="0"/>
    </format>
    <format dxfId="454">
      <pivotArea type="topRight" dataOnly="0" labelOnly="1" outline="0" fieldPosition="0"/>
    </format>
    <format dxfId="453">
      <pivotArea field="3" type="button" dataOnly="0" labelOnly="1" outline="0"/>
    </format>
    <format dxfId="452">
      <pivotArea dataOnly="0" labelOnly="1" grandRow="1" outline="0" fieldPosition="0"/>
    </format>
    <format dxfId="451">
      <pivotArea dataOnly="0" labelOnly="1" grandCol="1" outline="0" fieldPosition="0"/>
    </format>
    <format dxfId="450">
      <pivotArea outline="0" fieldPosition="0">
        <references count="1">
          <reference field="4294967294" count="1">
            <x v="0"/>
          </reference>
        </references>
      </pivotArea>
    </format>
    <format dxfId="449">
      <pivotArea type="all" dataOnly="0" outline="0" fieldPosition="0"/>
    </format>
    <format dxfId="448">
      <pivotArea outline="0" collapsedLevelsAreSubtotals="1" fieldPosition="0"/>
    </format>
    <format dxfId="447">
      <pivotArea field="40" type="button" dataOnly="0" labelOnly="1" outline="0" axis="axisRow" fieldPosition="0"/>
    </format>
    <format dxfId="446">
      <pivotArea dataOnly="0" labelOnly="1" fieldPosition="0">
        <references count="1">
          <reference field="40" count="0"/>
        </references>
      </pivotArea>
    </format>
    <format dxfId="445">
      <pivotArea dataOnly="0" labelOnly="1" grandRow="1" outline="0" fieldPosition="0"/>
    </format>
    <format dxfId="444">
      <pivotArea dataOnly="0" labelOnly="1" outline="0" axis="axisValues" fieldPosition="0"/>
    </format>
  </formats>
  <chartFormats count="6">
    <chartFormat chart="49" format="10" series="1">
      <pivotArea type="data" outline="0" fieldPosition="0">
        <references count="1">
          <reference field="4294967294" count="1" selected="0">
            <x v="0"/>
          </reference>
        </references>
      </pivotArea>
    </chartFormat>
    <chartFormat chart="49" format="11">
      <pivotArea type="data" outline="0" fieldPosition="0">
        <references count="2">
          <reference field="4294967294" count="1" selected="0">
            <x v="0"/>
          </reference>
          <reference field="40" count="1" selected="0">
            <x v="2"/>
          </reference>
        </references>
      </pivotArea>
    </chartFormat>
    <chartFormat chart="49" format="12">
      <pivotArea type="data" outline="0" fieldPosition="0">
        <references count="2">
          <reference field="4294967294" count="1" selected="0">
            <x v="0"/>
          </reference>
          <reference field="40" count="1" selected="0">
            <x v="3"/>
          </reference>
        </references>
      </pivotArea>
    </chartFormat>
    <chartFormat chart="49" format="13">
      <pivotArea type="data" outline="0" fieldPosition="0">
        <references count="2">
          <reference field="4294967294" count="1" selected="0">
            <x v="0"/>
          </reference>
          <reference field="40" count="1" selected="0">
            <x v="4"/>
          </reference>
        </references>
      </pivotArea>
    </chartFormat>
    <chartFormat chart="49" format="14">
      <pivotArea type="data" outline="0" fieldPosition="0">
        <references count="2">
          <reference field="4294967294" count="1" selected="0">
            <x v="0"/>
          </reference>
          <reference field="40" count="1" selected="0">
            <x v="5"/>
          </reference>
        </references>
      </pivotArea>
    </chartFormat>
    <chartFormat chart="49" format="15">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8" type="dateBetween" evalOrder="-1" id="1876"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6.xml><?xml version="1.0" encoding="utf-8"?>
<pivotTableDefinition xmlns="http://schemas.openxmlformats.org/spreadsheetml/2006/main" xmlns:mc="http://schemas.openxmlformats.org/markup-compatibility/2006" xmlns:xr="http://schemas.microsoft.com/office/spreadsheetml/2014/revision" mc:Ignorable="xr" xr:uid="{4E1999FC-E8A3-4622-BE8E-C79B4B395A0D}" name="MARRUECOS: TOTAL % CNTS PUNTUALES"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AK186:AT190" firstHeaderRow="1" firstDataRow="2" firstDataCol="1" rowPageCount="1" colPageCount="1"/>
  <pivotFields count="58">
    <pivotField showAll="0"/>
    <pivotField showAll="0"/>
    <pivotField showAll="0"/>
    <pivotField showAll="0"/>
    <pivotField showAll="0"/>
    <pivotField numFmtId="164" showAll="0"/>
    <pivotField showAll="0"/>
    <pivotField showAll="0"/>
    <pivotField dataField="1" showAll="0"/>
    <pivotField showAll="0"/>
    <pivotField showAll="0"/>
    <pivotField axis="axisCol" showAll="0">
      <items count="33">
        <item x="4"/>
        <item m="1" x="24"/>
        <item x="10"/>
        <item x="2"/>
        <item m="1" x="21"/>
        <item m="1" x="31"/>
        <item x="1"/>
        <item m="1" x="22"/>
        <item m="1" x="20"/>
        <item x="5"/>
        <item m="1" x="18"/>
        <item m="1" x="30"/>
        <item m="1" x="19"/>
        <item m="1" x="29"/>
        <item m="1" x="23"/>
        <item x="8"/>
        <item m="1" x="25"/>
        <item m="1" x="15"/>
        <item x="7"/>
        <item x="0"/>
        <item x="6"/>
        <item m="1" x="26"/>
        <item x="3"/>
        <item x="9"/>
        <item m="1" x="28"/>
        <item x="14"/>
        <item m="1" x="27"/>
        <item m="1" x="16"/>
        <item m="1" x="17"/>
        <item x="12"/>
        <item x="11"/>
        <item x="13"/>
        <item t="default"/>
      </items>
    </pivotField>
    <pivotField numFmtId="164" showAll="0"/>
    <pivotField numFmtId="164" showAll="0"/>
    <pivotField showAll="0"/>
    <pivotField showAll="0"/>
    <pivotField showAll="0"/>
    <pivotField showAll="0"/>
    <pivotField numFmtId="164"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numFmtId="164" showAll="0"/>
    <pivotField showAll="0"/>
    <pivotField showAll="0"/>
    <pivotField showAll="0"/>
    <pivotField showAll="0"/>
    <pivotField axis="axisPage" showAll="0">
      <items count="5">
        <item x="1"/>
        <item x="2"/>
        <item x="3"/>
        <item x="0"/>
        <item t="default"/>
      </items>
    </pivotField>
    <pivotField showAll="0">
      <items count="4">
        <item x="0"/>
        <item x="2"/>
        <item x="1"/>
        <item t="default"/>
      </items>
    </pivotField>
    <pivotField numFmtId="164" showAll="0"/>
    <pivotField showAll="0"/>
    <pivotField showAll="0"/>
    <pivotField showAll="0"/>
    <pivotField numFmtId="169" showAll="0"/>
    <pivotField numFmtId="2" showAll="0"/>
    <pivotField numFmtId="165" showAll="0"/>
    <pivotField numFmtId="2" showAll="0"/>
    <pivotField showAll="0"/>
    <pivotField showAll="0"/>
    <pivotField showAll="0"/>
    <pivotField numFmtId="165" showAll="0"/>
    <pivotField numFmtId="2" showAll="0"/>
    <pivotField numFmtId="165" showAll="0"/>
    <pivotField showAll="0"/>
    <pivotField showAll="0"/>
    <pivotField numFmtId="165" showAll="0"/>
    <pivotField numFmtId="2" showAll="0"/>
    <pivotField numFmtId="166" showAll="0"/>
    <pivotField numFmtId="2" showAll="0"/>
    <pivotField axis="axisRow" showAll="0">
      <items count="4">
        <item x="1"/>
        <item x="0"/>
        <item m="1" x="2"/>
        <item t="default"/>
      </items>
    </pivotField>
    <pivotField showAll="0"/>
    <pivotField numFmtId="165" showAll="0"/>
    <pivotField numFmtId="2" showAll="0"/>
    <pivotField numFmtId="165" showAll="0"/>
    <pivotField showAll="0"/>
    <pivotField showAll="0"/>
    <pivotField numFmtId="2" showAll="0"/>
    <pivotField numFmtId="169" showAll="0"/>
    <pivotField showAll="0"/>
    <pivotField numFmtId="168" showAll="0"/>
    <pivotField numFmtId="168" showAll="0"/>
  </pivotFields>
  <rowFields count="1">
    <field x="46"/>
  </rowFields>
  <rowItems count="3">
    <i>
      <x/>
    </i>
    <i>
      <x v="1"/>
    </i>
    <i t="grand">
      <x/>
    </i>
  </rowItems>
  <colFields count="1">
    <field x="11"/>
  </colFields>
  <colItems count="9">
    <i>
      <x/>
    </i>
    <i>
      <x v="2"/>
    </i>
    <i>
      <x v="3"/>
    </i>
    <i>
      <x v="9"/>
    </i>
    <i>
      <x v="20"/>
    </i>
    <i>
      <x v="29"/>
    </i>
    <i>
      <x v="30"/>
    </i>
    <i>
      <x v="31"/>
    </i>
    <i t="grand">
      <x/>
    </i>
  </colItems>
  <pageFields count="1">
    <pageField fld="24" item="1" hier="-1"/>
  </pageFields>
  <dataFields count="1">
    <dataField name="Count of CONTAINER" fld="8" subtotal="count" showDataAs="percentOfTotal" baseField="0" baseItem="0" numFmtId="10"/>
  </dataFields>
  <formats count="13">
    <format dxfId="471">
      <pivotArea type="all" dataOnly="0" outline="0" fieldPosition="0"/>
    </format>
    <format dxfId="470">
      <pivotArea outline="0" collapsedLevelsAreSubtotals="1" fieldPosition="0"/>
    </format>
    <format dxfId="469">
      <pivotArea type="origin" dataOnly="0" labelOnly="1" outline="0" fieldPosition="0"/>
    </format>
    <format dxfId="468">
      <pivotArea field="11" type="button" dataOnly="0" labelOnly="1" outline="0" axis="axisCol" fieldPosition="0"/>
    </format>
    <format dxfId="467">
      <pivotArea type="topRight" dataOnly="0" labelOnly="1" outline="0" fieldPosition="0"/>
    </format>
    <format dxfId="466">
      <pivotArea field="46" type="button" dataOnly="0" labelOnly="1" outline="0" axis="axisRow" fieldPosition="0"/>
    </format>
    <format dxfId="465">
      <pivotArea dataOnly="0" labelOnly="1" fieldPosition="0">
        <references count="1">
          <reference field="46" count="0"/>
        </references>
      </pivotArea>
    </format>
    <format dxfId="464">
      <pivotArea dataOnly="0" labelOnly="1" grandRow="1" outline="0" fieldPosition="0"/>
    </format>
    <format dxfId="463">
      <pivotArea dataOnly="0" labelOnly="1" fieldPosition="0">
        <references count="1">
          <reference field="11" count="12">
            <x v="0"/>
            <x v="1"/>
            <x v="2"/>
            <x v="3"/>
            <x v="4"/>
            <x v="7"/>
            <x v="8"/>
            <x v="9"/>
            <x v="10"/>
            <x v="14"/>
            <x v="16"/>
            <x v="20"/>
          </reference>
        </references>
      </pivotArea>
    </format>
    <format dxfId="462">
      <pivotArea dataOnly="0" labelOnly="1" grandCol="1" outline="0" fieldPosition="0"/>
    </format>
    <format dxfId="461">
      <pivotArea outline="0" collapsedLevelsAreSubtotals="1" fieldPosition="0">
        <references count="1">
          <reference field="11" count="8" selected="0">
            <x v="7"/>
            <x v="8"/>
            <x v="9"/>
            <x v="10"/>
            <x v="14"/>
            <x v="16"/>
            <x v="17"/>
            <x v="18"/>
          </reference>
        </references>
      </pivotArea>
    </format>
    <format dxfId="460">
      <pivotArea type="topRight" dataOnly="0" labelOnly="1" outline="0" offset="E1:L1" fieldPosition="0"/>
    </format>
    <format dxfId="459">
      <pivotArea dataOnly="0" labelOnly="1" fieldPosition="0">
        <references count="1">
          <reference field="11" count="8">
            <x v="7"/>
            <x v="8"/>
            <x v="9"/>
            <x v="10"/>
            <x v="14"/>
            <x v="16"/>
            <x v="17"/>
            <x v="18"/>
          </reference>
        </references>
      </pivotArea>
    </format>
  </formats>
  <pivotTableStyleInfo name="PivotStyleLight16" showRowHeaders="1" showColHeaders="1" showRowStripes="0" showColStripes="0" showLastColumn="1"/>
  <filters count="1">
    <filter fld="18" type="dateBetween" evalOrder="-1" id="1745"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7.xml><?xml version="1.0" encoding="utf-8"?>
<pivotTableDefinition xmlns="http://schemas.openxmlformats.org/spreadsheetml/2006/main" xmlns:mc="http://schemas.openxmlformats.org/markup-compatibility/2006" xmlns:xr="http://schemas.microsoft.com/office/spreadsheetml/2014/revision" mc:Ignorable="xr" xr:uid="{CFFAA803-AE9D-4AF3-8E24-CDC82056B38B}" name="MARRUECOS: AVG ATA TO UNLOADING EACH FLOW"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W223:X225" firstHeaderRow="1" firstDataRow="1" firstDataCol="1" rowPageCount="1" colPageCount="1"/>
  <pivotFields count="58">
    <pivotField showAll="0"/>
    <pivotField showAll="0"/>
    <pivotField showAll="0"/>
    <pivotField showAll="0"/>
    <pivotField showAll="0"/>
    <pivotField numFmtId="164" showAll="0"/>
    <pivotField showAll="0"/>
    <pivotField showAll="0"/>
    <pivotField showAll="0"/>
    <pivotField showAll="0"/>
    <pivotField axis="axisRow" showAll="0">
      <items count="7">
        <item m="1" x="3"/>
        <item m="1" x="5"/>
        <item m="1" x="4"/>
        <item x="0"/>
        <item x="1"/>
        <item m="1" x="2"/>
        <item t="default"/>
      </items>
    </pivotField>
    <pivotField showAll="0">
      <items count="33">
        <item x="11"/>
        <item x="12"/>
        <item x="4"/>
        <item m="1" x="24"/>
        <item x="10"/>
        <item x="2"/>
        <item m="1" x="27"/>
        <item m="1" x="21"/>
        <item m="1" x="31"/>
        <item x="1"/>
        <item x="3"/>
        <item x="9"/>
        <item m="1" x="22"/>
        <item m="1" x="17"/>
        <item m="1" x="20"/>
        <item x="14"/>
        <item x="13"/>
        <item x="5"/>
        <item m="1" x="26"/>
        <item m="1" x="18"/>
        <item m="1" x="16"/>
        <item m="1" x="30"/>
        <item m="1" x="19"/>
        <item m="1" x="29"/>
        <item m="1" x="23"/>
        <item x="8"/>
        <item m="1" x="28"/>
        <item m="1" x="25"/>
        <item m="1" x="15"/>
        <item x="7"/>
        <item x="0"/>
        <item x="6"/>
        <item t="default"/>
      </items>
    </pivotField>
    <pivotField numFmtId="164" showAll="0"/>
    <pivotField numFmtId="164" showAll="0"/>
    <pivotField showAll="0"/>
    <pivotField showAll="0"/>
    <pivotField showAll="0"/>
    <pivotField showAll="0"/>
    <pivotField numFmtId="164"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numFmtId="164" showAll="0"/>
    <pivotField showAll="0"/>
    <pivotField showAll="0"/>
    <pivotField showAll="0"/>
    <pivotField showAll="0"/>
    <pivotField axis="axisPage" showAll="0">
      <items count="5">
        <item x="1"/>
        <item x="2"/>
        <item x="3"/>
        <item x="0"/>
        <item t="default"/>
      </items>
    </pivotField>
    <pivotField showAll="0">
      <items count="4">
        <item x="0"/>
        <item x="2"/>
        <item x="1"/>
        <item t="default"/>
      </items>
    </pivotField>
    <pivotField numFmtId="164" showAll="0"/>
    <pivotField showAll="0"/>
    <pivotField showAll="0"/>
    <pivotField showAll="0"/>
    <pivotField numFmtId="169" showAll="0"/>
    <pivotField numFmtId="2" showAll="0"/>
    <pivotField numFmtId="165" showAll="0"/>
    <pivotField numFmtId="2" showAll="0"/>
    <pivotField showAll="0"/>
    <pivotField showAll="0"/>
    <pivotField showAll="0"/>
    <pivotField numFmtId="165" showAll="0"/>
    <pivotField numFmtId="2" showAll="0"/>
    <pivotField numFmtId="165" showAll="0"/>
    <pivotField showAll="0"/>
    <pivotField showAll="0"/>
    <pivotField numFmtId="165" showAll="0"/>
    <pivotField numFmtId="2" showAll="0"/>
    <pivotField numFmtId="166" showAll="0"/>
    <pivotField numFmtId="2" showAll="0"/>
    <pivotField showAll="0"/>
    <pivotField showAll="0"/>
    <pivotField numFmtId="165" showAll="0"/>
    <pivotField dataField="1" numFmtId="2" showAll="0"/>
    <pivotField numFmtId="165" showAll="0"/>
    <pivotField showAll="0"/>
    <pivotField showAll="0"/>
    <pivotField numFmtId="2" showAll="0"/>
    <pivotField numFmtId="169" showAll="0"/>
    <pivotField showAll="0"/>
    <pivotField numFmtId="168" showAll="0"/>
    <pivotField numFmtId="168" showAll="0"/>
  </pivotFields>
  <rowFields count="1">
    <field x="10"/>
  </rowFields>
  <rowItems count="2">
    <i>
      <x v="4"/>
    </i>
    <i t="grand">
      <x/>
    </i>
  </rowItems>
  <colItems count="1">
    <i/>
  </colItems>
  <pageFields count="1">
    <pageField fld="24" item="1" hier="-1"/>
  </pageFields>
  <dataFields count="1">
    <dataField name="Average of ATA TO UNLOADING 2" fld="49" subtotal="average" baseField="0" baseItem="0" numFmtId="2"/>
  </dataFields>
  <formats count="3">
    <format dxfId="474">
      <pivotArea type="all" dataOnly="0" outline="0" fieldPosition="0"/>
    </format>
    <format dxfId="473">
      <pivotArea outline="0" collapsedLevelsAreSubtotals="1" fieldPosition="0"/>
    </format>
    <format dxfId="472">
      <pivotArea dataOnly="0" labelOnly="1" outline="0" axis="axisValues" fieldPosition="0"/>
    </format>
  </formats>
  <chartFormats count="3">
    <chartFormat chart="2"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8" type="dateBetween" evalOrder="-1" id="1745"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8.xml><?xml version="1.0" encoding="utf-8"?>
<pivotTableDefinition xmlns="http://schemas.openxmlformats.org/spreadsheetml/2006/main" xmlns:mc="http://schemas.openxmlformats.org/markup-compatibility/2006" xmlns:xr="http://schemas.microsoft.com/office/spreadsheetml/2014/revision" mc:Ignorable="xr" xr:uid="{A7CCF11B-52E3-45F0-907A-68291EAD06E7}" name="ZH: HORAS DISPONIBULIDAD A ENTREGA"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
  <location ref="W66:Z68" firstHeaderRow="1" firstDataRow="2" firstDataCol="1" rowPageCount="1" colPageCount="1"/>
  <pivotFields count="58">
    <pivotField showAll="0"/>
    <pivotField showAll="0"/>
    <pivotField showAll="0"/>
    <pivotField axis="axisCol" showAll="0">
      <items count="4">
        <item x="1"/>
        <item m="1" x="2"/>
        <item x="0"/>
        <item t="default"/>
      </items>
    </pivotField>
    <pivotField showAll="0"/>
    <pivotField numFmtId="164" showAll="0"/>
    <pivotField showAll="0"/>
    <pivotField showAll="0"/>
    <pivotField showAll="0"/>
    <pivotField showAll="0"/>
    <pivotField showAll="0"/>
    <pivotField showAll="0">
      <items count="33">
        <item x="11"/>
        <item x="12"/>
        <item x="4"/>
        <item m="1" x="24"/>
        <item x="10"/>
        <item x="2"/>
        <item m="1" x="27"/>
        <item m="1" x="21"/>
        <item m="1" x="31"/>
        <item x="1"/>
        <item x="3"/>
        <item x="9"/>
        <item m="1" x="22"/>
        <item m="1" x="17"/>
        <item m="1" x="20"/>
        <item x="14"/>
        <item x="13"/>
        <item x="5"/>
        <item m="1" x="26"/>
        <item m="1" x="18"/>
        <item m="1" x="16"/>
        <item m="1" x="30"/>
        <item m="1" x="19"/>
        <item m="1" x="29"/>
        <item m="1" x="23"/>
        <item x="8"/>
        <item m="1" x="28"/>
        <item m="1" x="25"/>
        <item m="1" x="15"/>
        <item x="7"/>
        <item x="0"/>
        <item x="6"/>
        <item t="default"/>
      </items>
    </pivotField>
    <pivotField numFmtId="164" showAll="0"/>
    <pivotField numFmtId="164" showAll="0"/>
    <pivotField showAll="0"/>
    <pivotField showAll="0"/>
    <pivotField showAll="0"/>
    <pivotField showAll="0"/>
    <pivotField numFmtId="164"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numFmtId="164" showAll="0"/>
    <pivotField showAll="0"/>
    <pivotField showAll="0"/>
    <pivotField showAll="0">
      <items count="54">
        <item x="0"/>
        <item x="1"/>
        <item x="2"/>
        <item x="3"/>
        <item x="4"/>
        <item x="6"/>
        <item x="7"/>
        <item x="5"/>
        <item x="8"/>
        <item x="9"/>
        <item x="10"/>
        <item m="1" x="16"/>
        <item m="1" x="17"/>
        <item m="1" x="18"/>
        <item m="1" x="19"/>
        <item m="1" x="20"/>
        <item m="1" x="21"/>
        <item m="1" x="22"/>
        <item m="1" x="23"/>
        <item m="1" x="24"/>
        <item m="1" x="25"/>
        <item m="1" x="26"/>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51"/>
        <item m="1" x="52"/>
        <item m="1" x="11"/>
        <item m="1" x="12"/>
        <item m="1" x="13"/>
        <item m="1" x="14"/>
        <item m="1" x="15"/>
        <item t="default"/>
      </items>
    </pivotField>
    <pivotField showAll="0"/>
    <pivotField axis="axisPage" showAll="0">
      <items count="5">
        <item x="1"/>
        <item x="2"/>
        <item x="3"/>
        <item x="0"/>
        <item t="default"/>
      </items>
    </pivotField>
    <pivotField showAll="0"/>
    <pivotField numFmtId="164" showAll="0"/>
    <pivotField showAll="0"/>
    <pivotField showAll="0"/>
    <pivotField showAll="0"/>
    <pivotField numFmtId="169" showAll="0"/>
    <pivotField numFmtId="2" showAll="0"/>
    <pivotField numFmtId="165" showAll="0"/>
    <pivotField dataField="1" numFmtId="2" showAll="0"/>
    <pivotField showAll="0"/>
    <pivotField showAll="0"/>
    <pivotField showAll="0"/>
    <pivotField numFmtId="165" showAll="0"/>
    <pivotField numFmtId="2" showAll="0"/>
    <pivotField numFmtId="165" showAll="0"/>
    <pivotField showAll="0"/>
    <pivotField showAll="0"/>
    <pivotField numFmtId="165" showAll="0"/>
    <pivotField numFmtId="2" showAll="0"/>
    <pivotField numFmtId="166" showAll="0"/>
    <pivotField numFmtId="2" showAll="0"/>
    <pivotField showAll="0"/>
    <pivotField showAll="0"/>
    <pivotField numFmtId="165" showAll="0"/>
    <pivotField numFmtId="2" showAll="0"/>
    <pivotField numFmtId="165" showAll="0"/>
    <pivotField showAll="0"/>
    <pivotField showAll="0"/>
    <pivotField numFmtId="2" showAll="0"/>
    <pivotField numFmtId="169" showAll="0"/>
    <pivotField showAll="0"/>
    <pivotField numFmtId="168" showAll="0"/>
    <pivotField numFmtId="168" showAll="0"/>
  </pivotFields>
  <rowItems count="1">
    <i/>
  </rowItems>
  <colFields count="1">
    <field x="3"/>
  </colFields>
  <colItems count="3">
    <i>
      <x/>
    </i>
    <i>
      <x v="2"/>
    </i>
    <i t="grand">
      <x/>
    </i>
  </colItems>
  <pageFields count="1">
    <pageField fld="24" item="3" hier="-1"/>
  </pageFields>
  <dataFields count="1">
    <dataField name="Average of ATA A OFRECIMIENTO 2" fld="33" subtotal="average" baseField="19" baseItem="8" numFmtId="2"/>
  </dataFields>
  <formats count="9">
    <format dxfId="483">
      <pivotArea type="all" dataOnly="0" outline="0" fieldPosition="0"/>
    </format>
    <format dxfId="482">
      <pivotArea outline="0" collapsedLevelsAreSubtotals="1" fieldPosition="0"/>
    </format>
    <format dxfId="481">
      <pivotArea type="origin" dataOnly="0" labelOnly="1" outline="0" fieldPosition="0"/>
    </format>
    <format dxfId="480">
      <pivotArea field="3" type="button" dataOnly="0" labelOnly="1" outline="0" axis="axisCol" fieldPosition="0"/>
    </format>
    <format dxfId="479">
      <pivotArea type="topRight" dataOnly="0" labelOnly="1" outline="0" fieldPosition="0"/>
    </format>
    <format dxfId="478">
      <pivotArea field="22" type="button" dataOnly="0" labelOnly="1" outline="0"/>
    </format>
    <format dxfId="477">
      <pivotArea dataOnly="0" labelOnly="1" grandRow="1" outline="0" fieldPosition="0"/>
    </format>
    <format dxfId="476">
      <pivotArea dataOnly="0" labelOnly="1" fieldPosition="0">
        <references count="1">
          <reference field="3" count="2">
            <x v="0"/>
            <x v="2"/>
          </reference>
        </references>
      </pivotArea>
    </format>
    <format dxfId="475">
      <pivotArea dataOnly="0" labelOnly="1" grandCol="1" outline="0" fieldPosition="0"/>
    </format>
  </formats>
  <chartFormats count="3">
    <chartFormat chart="6" format="4" series="1">
      <pivotArea type="data" outline="0" fieldPosition="0">
        <references count="2">
          <reference field="4294967294" count="1" selected="0">
            <x v="0"/>
          </reference>
          <reference field="3" count="1" selected="0">
            <x v="0"/>
          </reference>
        </references>
      </pivotArea>
    </chartFormat>
    <chartFormat chart="6" format="5" series="1">
      <pivotArea type="data" outline="0" fieldPosition="0">
        <references count="2">
          <reference field="4294967294" count="1" selected="0">
            <x v="0"/>
          </reference>
          <reference field="3" count="1" selected="0">
            <x v="2"/>
          </reference>
        </references>
      </pivotArea>
    </chartFormat>
    <chartFormat chart="6"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8" type="dateBetween" evalOrder="-1" id="1876"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9.xml><?xml version="1.0" encoding="utf-8"?>
<pivotTableDefinition xmlns="http://schemas.openxmlformats.org/spreadsheetml/2006/main" xmlns:mc="http://schemas.openxmlformats.org/markup-compatibility/2006" xmlns:xr="http://schemas.microsoft.com/office/spreadsheetml/2014/revision" mc:Ignorable="xr" xr:uid="{2EAA0049-5A80-46E3-8F66-1A32BD572F8E}" name="LEFTIES: AVERAGE ATA TO UNLOADING"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Q19:Q20" firstHeaderRow="1" firstDataRow="1" firstDataCol="0" rowPageCount="1" colPageCount="1"/>
  <pivotFields count="58">
    <pivotField showAll="0"/>
    <pivotField showAll="0"/>
    <pivotField showAll="0"/>
    <pivotField showAll="0"/>
    <pivotField showAll="0"/>
    <pivotField numFmtId="164" showAll="0"/>
    <pivotField showAll="0"/>
    <pivotField showAll="0"/>
    <pivotField showAll="0"/>
    <pivotField showAll="0"/>
    <pivotField showAll="0"/>
    <pivotField showAll="0">
      <items count="33">
        <item h="1" x="11"/>
        <item h="1" x="12"/>
        <item h="1" x="4"/>
        <item h="1" m="1" x="24"/>
        <item h="1" x="10"/>
        <item h="1" x="2"/>
        <item h="1" m="1" x="27"/>
        <item h="1" m="1" x="21"/>
        <item h="1" m="1" x="31"/>
        <item x="1"/>
        <item h="1" x="3"/>
        <item h="1" x="9"/>
        <item h="1" m="1" x="22"/>
        <item h="1" m="1" x="17"/>
        <item h="1" m="1" x="20"/>
        <item h="1" x="14"/>
        <item h="1" x="13"/>
        <item h="1" x="5"/>
        <item h="1" m="1" x="26"/>
        <item h="1" m="1" x="18"/>
        <item h="1" m="1" x="16"/>
        <item h="1" m="1" x="30"/>
        <item h="1" m="1" x="19"/>
        <item h="1" m="1" x="29"/>
        <item h="1" m="1" x="23"/>
        <item h="1" x="8"/>
        <item h="1" m="1" x="28"/>
        <item h="1" m="1" x="25"/>
        <item h="1" m="1" x="15"/>
        <item h="1" x="7"/>
        <item h="1" x="0"/>
        <item h="1" x="6"/>
        <item t="default"/>
      </items>
    </pivotField>
    <pivotField numFmtId="164" showAll="0"/>
    <pivotField numFmtId="164" showAll="0"/>
    <pivotField showAll="0"/>
    <pivotField showAll="0"/>
    <pivotField showAll="0"/>
    <pivotField showAll="0"/>
    <pivotField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showAll="0"/>
    <pivotField showAll="0"/>
    <pivotField showAll="0"/>
    <pivotField showAll="0"/>
    <pivotField showAll="0"/>
    <pivotField axis="axisPage" showAll="0">
      <items count="5">
        <item x="1"/>
        <item x="2"/>
        <item x="3"/>
        <item x="0"/>
        <item t="default"/>
      </items>
    </pivotField>
    <pivotField showAll="0"/>
    <pivotField numFmtId="164" showAll="0"/>
    <pivotField showAll="0"/>
    <pivotField showAll="0"/>
    <pivotField showAll="0"/>
    <pivotField numFmtId="169" showAll="0"/>
    <pivotField numFmtId="2" showAll="0"/>
    <pivotField numFmtId="165" showAll="0"/>
    <pivotField numFmtId="2" showAll="0"/>
    <pivotField showAll="0"/>
    <pivotField showAll="0"/>
    <pivotField showAll="0"/>
    <pivotField numFmtId="165" showAll="0"/>
    <pivotField numFmtId="2" showAll="0"/>
    <pivotField numFmtId="165" showAll="0"/>
    <pivotField showAll="0"/>
    <pivotField showAll="0"/>
    <pivotField numFmtId="165" showAll="0"/>
    <pivotField numFmtId="2" showAll="0"/>
    <pivotField numFmtId="166" showAll="0"/>
    <pivotField numFmtId="2" showAll="0"/>
    <pivotField showAll="0"/>
    <pivotField showAll="0"/>
    <pivotField numFmtId="165" showAll="0"/>
    <pivotField dataField="1" numFmtId="2" showAll="0"/>
    <pivotField numFmtId="165" showAll="0"/>
    <pivotField showAll="0"/>
    <pivotField showAll="0"/>
    <pivotField numFmtId="2" showAll="0"/>
    <pivotField numFmtId="169" showAll="0"/>
    <pivotField showAll="0"/>
    <pivotField numFmtId="168" showAll="0"/>
    <pivotField numFmtId="168" showAll="0"/>
  </pivotFields>
  <rowItems count="1">
    <i/>
  </rowItems>
  <colItems count="1">
    <i/>
  </colItems>
  <pageFields count="1">
    <pageField fld="24" item="0" hier="-1"/>
  </pageFields>
  <dataFields count="1">
    <dataField name="Average of ATA TO UNLOADING 2" fld="49" subtotal="average" baseField="0" baseItem="0" numFmtId="2"/>
  </dataFields>
  <formats count="3">
    <format dxfId="486">
      <pivotArea type="all" dataOnly="0" outline="0" fieldPosition="0"/>
    </format>
    <format dxfId="485">
      <pivotArea dataOnly="0" labelOnly="1" outline="0" axis="axisValues" fieldPosition="0"/>
    </format>
    <format dxfId="484">
      <pivotArea outline="0" collapsedLevelsAreSubtotals="1" fieldPosition="0"/>
    </format>
  </formats>
  <pivotTableStyleInfo name="PivotStyleLight16" showRowHeaders="1" showColHeaders="1" showRowStripes="0" showColStripes="0" showLastColumn="1"/>
  <filters count="1">
    <filter fld="18" type="dateBetween" evalOrder="-1" id="1890"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0.xml><?xml version="1.0" encoding="utf-8"?>
<pivotTableDefinition xmlns="http://schemas.openxmlformats.org/spreadsheetml/2006/main" xmlns:mc="http://schemas.openxmlformats.org/markup-compatibility/2006" xmlns:xr="http://schemas.microsoft.com/office/spreadsheetml/2014/revision" mc:Ignorable="xr" xr:uid="{57A3A7FE-FDC7-4410-8A9A-ED8AB93A99E9}" name="LEFTIES: TOTAL CNTS"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7">
  <location ref="A6:B11" firstHeaderRow="1" firstDataRow="1" firstDataCol="1" rowPageCount="1" colPageCount="1"/>
  <pivotFields count="58">
    <pivotField showAll="0"/>
    <pivotField showAll="0"/>
    <pivotField showAll="0"/>
    <pivotField showAll="0"/>
    <pivotField showAll="0"/>
    <pivotField numFmtId="164" showAll="0"/>
    <pivotField showAll="0"/>
    <pivotField showAll="0"/>
    <pivotField dataField="1" showAll="0"/>
    <pivotField showAll="0"/>
    <pivotField showAll="0"/>
    <pivotField showAll="0">
      <items count="33">
        <item h="1" x="11"/>
        <item h="1" x="12"/>
        <item h="1" x="4"/>
        <item h="1" m="1" x="24"/>
        <item h="1" x="10"/>
        <item h="1" x="2"/>
        <item h="1" m="1" x="27"/>
        <item h="1" m="1" x="21"/>
        <item h="1" m="1" x="31"/>
        <item x="1"/>
        <item h="1" x="3"/>
        <item h="1" x="9"/>
        <item h="1" m="1" x="22"/>
        <item h="1" m="1" x="17"/>
        <item h="1" m="1" x="20"/>
        <item h="1" x="14"/>
        <item h="1" x="13"/>
        <item h="1" x="5"/>
        <item h="1" m="1" x="26"/>
        <item h="1" m="1" x="18"/>
        <item h="1" m="1" x="16"/>
        <item h="1" m="1" x="30"/>
        <item h="1" m="1" x="19"/>
        <item h="1" m="1" x="29"/>
        <item h="1" m="1" x="23"/>
        <item h="1" x="8"/>
        <item h="1" m="1" x="28"/>
        <item h="1" m="1" x="25"/>
        <item h="1" m="1" x="15"/>
        <item h="1" x="7"/>
        <item h="1" x="0"/>
        <item h="1" x="6"/>
        <item t="default"/>
      </items>
    </pivotField>
    <pivotField numFmtId="164" showAll="0"/>
    <pivotField showAll="0"/>
    <pivotField showAll="0"/>
    <pivotField showAll="0"/>
    <pivotField showAll="0"/>
    <pivotField showAll="0"/>
    <pivotField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showAll="0"/>
    <pivotField showAll="0"/>
    <pivotField showAll="0"/>
    <pivotField axis="axisRow" showAll="0">
      <items count="54">
        <item x="0"/>
        <item x="1"/>
        <item x="2"/>
        <item x="3"/>
        <item x="4"/>
        <item x="6"/>
        <item x="7"/>
        <item x="5"/>
        <item x="8"/>
        <item x="9"/>
        <item x="10"/>
        <item m="1" x="16"/>
        <item m="1" x="17"/>
        <item m="1" x="18"/>
        <item m="1" x="19"/>
        <item m="1" x="20"/>
        <item m="1" x="21"/>
        <item m="1" x="22"/>
        <item m="1" x="23"/>
        <item m="1" x="24"/>
        <item m="1" x="25"/>
        <item m="1" x="26"/>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51"/>
        <item m="1" x="52"/>
        <item m="1" x="11"/>
        <item m="1" x="12"/>
        <item m="1" x="13"/>
        <item m="1" x="14"/>
        <item m="1" x="15"/>
        <item t="default"/>
      </items>
    </pivotField>
    <pivotField showAll="0"/>
    <pivotField axis="axisPage" showAll="0">
      <items count="5">
        <item x="1"/>
        <item x="2"/>
        <item x="3"/>
        <item x="0"/>
        <item t="default"/>
      </items>
    </pivotField>
    <pivotField showAll="0"/>
    <pivotField numFmtId="164" showAll="0"/>
    <pivotField showAll="0"/>
    <pivotField showAll="0"/>
    <pivotField showAll="0"/>
    <pivotField numFmtId="169" showAll="0"/>
    <pivotField numFmtId="2" showAll="0"/>
    <pivotField numFmtId="165" showAll="0"/>
    <pivotField numFmtId="2" showAll="0"/>
    <pivotField showAll="0"/>
    <pivotField showAll="0"/>
    <pivotField showAll="0"/>
    <pivotField numFmtId="165" showAll="0"/>
    <pivotField numFmtId="2" showAll="0"/>
    <pivotField numFmtId="165" showAll="0"/>
    <pivotField showAll="0"/>
    <pivotField showAll="0"/>
    <pivotField numFmtId="165" showAll="0"/>
    <pivotField numFmtId="2" showAll="0"/>
    <pivotField numFmtId="166" showAll="0"/>
    <pivotField numFmtId="2" showAll="0"/>
    <pivotField showAll="0"/>
    <pivotField showAll="0"/>
    <pivotField numFmtId="165" showAll="0"/>
    <pivotField numFmtId="2" showAll="0"/>
    <pivotField numFmtId="165" showAll="0"/>
    <pivotField showAll="0"/>
    <pivotField showAll="0"/>
    <pivotField numFmtId="2" showAll="0"/>
    <pivotField numFmtId="169" showAll="0"/>
    <pivotField showAll="0"/>
    <pivotField numFmtId="168" showAll="0"/>
    <pivotField numFmtId="168" showAll="0"/>
  </pivotFields>
  <rowFields count="1">
    <field x="22"/>
  </rowFields>
  <rowItems count="5">
    <i>
      <x v="5"/>
    </i>
    <i>
      <x v="6"/>
    </i>
    <i>
      <x v="7"/>
    </i>
    <i>
      <x v="8"/>
    </i>
    <i t="grand">
      <x/>
    </i>
  </rowItems>
  <colItems count="1">
    <i/>
  </colItems>
  <pageFields count="1">
    <pageField fld="24" item="0" hier="-1"/>
  </pageFields>
  <dataFields count="1">
    <dataField name="Count of CONTAINER" fld="8" subtotal="count" baseField="0" baseItem="0"/>
  </dataFields>
  <formats count="12">
    <format dxfId="498">
      <pivotArea type="all" dataOnly="0" outline="0" fieldPosition="0"/>
    </format>
    <format dxfId="497">
      <pivotArea outline="0" collapsedLevelsAreSubtotals="1" fieldPosition="0"/>
    </format>
    <format dxfId="496">
      <pivotArea field="22" type="button" dataOnly="0" labelOnly="1" outline="0" axis="axisRow" fieldPosition="0"/>
    </format>
    <format dxfId="495">
      <pivotArea dataOnly="0" labelOnly="1" fieldPosition="0">
        <references count="1">
          <reference field="22" count="6">
            <x v="21"/>
            <x v="22"/>
            <x v="23"/>
            <x v="24"/>
            <x v="25"/>
            <x v="26"/>
          </reference>
        </references>
      </pivotArea>
    </format>
    <format dxfId="494">
      <pivotArea dataOnly="0" labelOnly="1" grandRow="1" outline="0" fieldPosition="0"/>
    </format>
    <format dxfId="493">
      <pivotArea dataOnly="0" labelOnly="1" outline="0" axis="axisValues" fieldPosition="0"/>
    </format>
    <format dxfId="492">
      <pivotArea type="all" dataOnly="0" outline="0" fieldPosition="0"/>
    </format>
    <format dxfId="491">
      <pivotArea outline="0" collapsedLevelsAreSubtotals="1" fieldPosition="0"/>
    </format>
    <format dxfId="490">
      <pivotArea field="22" type="button" dataOnly="0" labelOnly="1" outline="0" axis="axisRow" fieldPosition="0"/>
    </format>
    <format dxfId="489">
      <pivotArea dataOnly="0" labelOnly="1" fieldPosition="0">
        <references count="1">
          <reference field="22" count="19">
            <x v="3"/>
            <x v="4"/>
            <x v="5"/>
            <x v="6"/>
            <x v="7"/>
            <x v="8"/>
            <x v="9"/>
            <x v="11"/>
            <x v="12"/>
            <x v="14"/>
            <x v="21"/>
            <x v="24"/>
            <x v="25"/>
            <x v="26"/>
            <x v="27"/>
            <x v="28"/>
            <x v="29"/>
            <x v="30"/>
            <x v="31"/>
          </reference>
        </references>
      </pivotArea>
    </format>
    <format dxfId="488">
      <pivotArea dataOnly="0" labelOnly="1" grandRow="1" outline="0" fieldPosition="0"/>
    </format>
    <format dxfId="487">
      <pivotArea dataOnly="0" labelOnly="1" outline="0" axis="axisValues" fieldPosition="0"/>
    </format>
  </formats>
  <chartFormats count="1">
    <chartFormat chart="8"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8" type="dateBetween" evalOrder="-1" id="1890"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1.xml><?xml version="1.0" encoding="utf-8"?>
<pivotTableDefinition xmlns="http://schemas.openxmlformats.org/spreadsheetml/2006/main" xmlns:mc="http://schemas.openxmlformats.org/markup-compatibility/2006" xmlns:xr="http://schemas.microsoft.com/office/spreadsheetml/2014/revision" mc:Ignorable="xr" xr:uid="{0C490C11-53DF-4A35-8A89-1CEF3B244E48}" name="ZH: % CNTS ENTREGA PUNTUAL"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E95:H98" firstHeaderRow="1" firstDataRow="2" firstDataCol="1" rowPageCount="1" colPageCount="1"/>
  <pivotFields count="58">
    <pivotField showAll="0"/>
    <pivotField showAll="0"/>
    <pivotField showAll="0"/>
    <pivotField showAll="0">
      <items count="4">
        <item x="1"/>
        <item m="1" x="2"/>
        <item x="0"/>
        <item t="default"/>
      </items>
    </pivotField>
    <pivotField showAll="0"/>
    <pivotField numFmtId="164" showAll="0"/>
    <pivotField showAll="0"/>
    <pivotField showAll="0"/>
    <pivotField showAll="0"/>
    <pivotField showAll="0"/>
    <pivotField showAll="0"/>
    <pivotField axis="axisRow" showAll="0">
      <items count="33">
        <item x="4"/>
        <item m="1" x="24"/>
        <item x="10"/>
        <item x="2"/>
        <item m="1" x="21"/>
        <item m="1" x="31"/>
        <item x="1"/>
        <item m="1" x="22"/>
        <item m="1" x="20"/>
        <item x="5"/>
        <item m="1" x="18"/>
        <item m="1" x="30"/>
        <item m="1" x="19"/>
        <item m="1" x="29"/>
        <item m="1" x="23"/>
        <item x="8"/>
        <item m="1" x="25"/>
        <item m="1" x="15"/>
        <item x="7"/>
        <item x="0"/>
        <item x="6"/>
        <item m="1" x="26"/>
        <item x="3"/>
        <item x="9"/>
        <item m="1" x="28"/>
        <item x="14"/>
        <item m="1" x="27"/>
        <item m="1" x="16"/>
        <item m="1" x="17"/>
        <item x="12"/>
        <item x="11"/>
        <item x="13"/>
        <item t="default"/>
      </items>
    </pivotField>
    <pivotField numFmtId="164" showAll="0"/>
    <pivotField numFmtId="164" showAll="0"/>
    <pivotField showAll="0"/>
    <pivotField showAll="0"/>
    <pivotField showAll="0"/>
    <pivotField showAll="0"/>
    <pivotField numFmtId="164"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numFmtId="164" showAll="0"/>
    <pivotField showAll="0"/>
    <pivotField showAll="0"/>
    <pivotField showAll="0"/>
    <pivotField showAll="0"/>
    <pivotField axis="axisPage" showAll="0">
      <items count="5">
        <item x="1"/>
        <item x="2"/>
        <item x="3"/>
        <item x="0"/>
        <item t="default"/>
      </items>
    </pivotField>
    <pivotField showAll="0"/>
    <pivotField numFmtId="164" showAll="0"/>
    <pivotField showAll="0"/>
    <pivotField showAll="0"/>
    <pivotField showAll="0"/>
    <pivotField numFmtId="169" showAll="0"/>
    <pivotField numFmtId="2" showAll="0"/>
    <pivotField numFmtId="165" showAll="0"/>
    <pivotField numFmtId="2" showAll="0"/>
    <pivotField showAll="0"/>
    <pivotField showAll="0"/>
    <pivotField showAll="0"/>
    <pivotField numFmtId="165" showAll="0"/>
    <pivotField numFmtId="2" showAll="0"/>
    <pivotField numFmtId="165" showAll="0"/>
    <pivotField showAll="0"/>
    <pivotField showAll="0"/>
    <pivotField numFmtId="165" showAll="0"/>
    <pivotField numFmtId="2" showAll="0"/>
    <pivotField numFmtId="166" showAll="0"/>
    <pivotField numFmtId="2" showAll="0"/>
    <pivotField axis="axisCol" dataField="1" showAll="0">
      <items count="4">
        <item x="1"/>
        <item x="0"/>
        <item m="1" x="2"/>
        <item t="default"/>
      </items>
    </pivotField>
    <pivotField showAll="0"/>
    <pivotField numFmtId="165" showAll="0"/>
    <pivotField numFmtId="2" showAll="0"/>
    <pivotField numFmtId="165" showAll="0"/>
    <pivotField showAll="0"/>
    <pivotField showAll="0"/>
    <pivotField numFmtId="2" showAll="0"/>
    <pivotField numFmtId="169" showAll="0"/>
    <pivotField showAll="0"/>
    <pivotField numFmtId="168" showAll="0"/>
    <pivotField numFmtId="168" showAll="0"/>
  </pivotFields>
  <rowFields count="1">
    <field x="11"/>
  </rowFields>
  <rowItems count="2">
    <i>
      <x v="19"/>
    </i>
    <i t="grand">
      <x/>
    </i>
  </rowItems>
  <colFields count="1">
    <field x="46"/>
  </colFields>
  <colItems count="3">
    <i>
      <x/>
    </i>
    <i>
      <x v="1"/>
    </i>
    <i t="grand">
      <x/>
    </i>
  </colItems>
  <pageFields count="1">
    <pageField fld="24" item="3" hier="-1"/>
  </pageFields>
  <dataFields count="1">
    <dataField name="Count of PUNTUALIDAD 2" fld="46" subtotal="count" showDataAs="percentOfTotal" baseField="11" baseItem="0" numFmtId="10"/>
  </dataFields>
  <formats count="10">
    <format dxfId="508">
      <pivotArea type="all" dataOnly="0" outline="0" fieldPosition="0"/>
    </format>
    <format dxfId="507">
      <pivotArea outline="0" collapsedLevelsAreSubtotals="1" fieldPosition="0"/>
    </format>
    <format dxfId="506">
      <pivotArea type="origin" dataOnly="0" labelOnly="1" outline="0" fieldPosition="0"/>
    </format>
    <format dxfId="505">
      <pivotArea field="46" type="button" dataOnly="0" labelOnly="1" outline="0" axis="axisCol" fieldPosition="0"/>
    </format>
    <format dxfId="504">
      <pivotArea type="topRight" dataOnly="0" labelOnly="1" outline="0" fieldPosition="0"/>
    </format>
    <format dxfId="503">
      <pivotArea field="11" type="button" dataOnly="0" labelOnly="1" outline="0" axis="axisRow" fieldPosition="0"/>
    </format>
    <format dxfId="502">
      <pivotArea dataOnly="0" labelOnly="1" fieldPosition="0">
        <references count="1">
          <reference field="11" count="2">
            <x v="18"/>
            <x v="19"/>
          </reference>
        </references>
      </pivotArea>
    </format>
    <format dxfId="501">
      <pivotArea dataOnly="0" labelOnly="1" grandRow="1" outline="0" fieldPosition="0"/>
    </format>
    <format dxfId="500">
      <pivotArea dataOnly="0" labelOnly="1" fieldPosition="0">
        <references count="1">
          <reference field="46" count="0"/>
        </references>
      </pivotArea>
    </format>
    <format dxfId="499">
      <pivotArea dataOnly="0" labelOnly="1" grandCol="1" outline="0" fieldPosition="0"/>
    </format>
  </formats>
  <pivotTableStyleInfo name="PivotStyleLight16" showRowHeaders="1" showColHeaders="1" showRowStripes="0" showColStripes="0" showLastColumn="1"/>
  <filters count="1">
    <filter fld="18" type="dateBetween" evalOrder="-1" id="1876"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2.xml><?xml version="1.0" encoding="utf-8"?>
<pivotTableDefinition xmlns="http://schemas.openxmlformats.org/spreadsheetml/2006/main" xmlns:mc="http://schemas.openxmlformats.org/markup-compatibility/2006" xmlns:xr="http://schemas.microsoft.com/office/spreadsheetml/2014/revision" mc:Ignorable="xr" xr:uid="{261911CF-5366-4E7D-A6C6-990B576B5FBB}" name="ZH: AVERAGE ATA TO UNLOADING"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Q81:Q82" firstHeaderRow="1" firstDataRow="1" firstDataCol="0" rowPageCount="1" colPageCount="1"/>
  <pivotFields count="58">
    <pivotField showAll="0"/>
    <pivotField showAll="0"/>
    <pivotField showAll="0"/>
    <pivotField showAll="0">
      <items count="4">
        <item x="1"/>
        <item m="1" x="2"/>
        <item x="0"/>
        <item t="default"/>
      </items>
    </pivotField>
    <pivotField showAll="0"/>
    <pivotField numFmtId="164" showAll="0"/>
    <pivotField showAll="0"/>
    <pivotField showAll="0"/>
    <pivotField showAll="0"/>
    <pivotField showAll="0"/>
    <pivotField showAll="0"/>
    <pivotField showAll="0">
      <items count="33">
        <item x="11"/>
        <item x="12"/>
        <item x="4"/>
        <item m="1" x="24"/>
        <item x="10"/>
        <item x="2"/>
        <item m="1" x="27"/>
        <item m="1" x="21"/>
        <item m="1" x="31"/>
        <item x="1"/>
        <item x="3"/>
        <item x="9"/>
        <item m="1" x="22"/>
        <item m="1" x="17"/>
        <item m="1" x="20"/>
        <item x="14"/>
        <item x="13"/>
        <item x="5"/>
        <item m="1" x="26"/>
        <item m="1" x="18"/>
        <item m="1" x="16"/>
        <item m="1" x="30"/>
        <item m="1" x="19"/>
        <item m="1" x="29"/>
        <item m="1" x="23"/>
        <item x="8"/>
        <item m="1" x="28"/>
        <item m="1" x="25"/>
        <item m="1" x="15"/>
        <item x="7"/>
        <item x="0"/>
        <item x="6"/>
        <item t="default"/>
      </items>
    </pivotField>
    <pivotField numFmtId="164" showAll="0"/>
    <pivotField numFmtId="164" showAll="0"/>
    <pivotField showAll="0"/>
    <pivotField showAll="0"/>
    <pivotField showAll="0"/>
    <pivotField showAll="0"/>
    <pivotField numFmtId="164"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numFmtId="164" showAll="0"/>
    <pivotField showAll="0"/>
    <pivotField showAll="0"/>
    <pivotField showAll="0"/>
    <pivotField showAll="0"/>
    <pivotField axis="axisPage" showAll="0">
      <items count="5">
        <item x="1"/>
        <item x="2"/>
        <item x="3"/>
        <item x="0"/>
        <item t="default"/>
      </items>
    </pivotField>
    <pivotField showAll="0"/>
    <pivotField numFmtId="164" showAll="0"/>
    <pivotField showAll="0"/>
    <pivotField showAll="0"/>
    <pivotField showAll="0"/>
    <pivotField numFmtId="169" showAll="0"/>
    <pivotField numFmtId="2" showAll="0"/>
    <pivotField numFmtId="165" showAll="0"/>
    <pivotField numFmtId="2" showAll="0"/>
    <pivotField showAll="0"/>
    <pivotField showAll="0"/>
    <pivotField showAll="0"/>
    <pivotField numFmtId="165" showAll="0"/>
    <pivotField numFmtId="2" showAll="0"/>
    <pivotField numFmtId="165" showAll="0"/>
    <pivotField showAll="0"/>
    <pivotField showAll="0"/>
    <pivotField numFmtId="165" showAll="0"/>
    <pivotField numFmtId="2" showAll="0"/>
    <pivotField numFmtId="166" showAll="0"/>
    <pivotField numFmtId="2" showAll="0"/>
    <pivotField showAll="0"/>
    <pivotField showAll="0"/>
    <pivotField numFmtId="165" showAll="0"/>
    <pivotField dataField="1" numFmtId="2" showAll="0"/>
    <pivotField numFmtId="165" showAll="0"/>
    <pivotField showAll="0"/>
    <pivotField showAll="0"/>
    <pivotField numFmtId="2" showAll="0"/>
    <pivotField numFmtId="169" showAll="0"/>
    <pivotField showAll="0"/>
    <pivotField numFmtId="168" showAll="0"/>
    <pivotField numFmtId="168" showAll="0"/>
  </pivotFields>
  <rowItems count="1">
    <i/>
  </rowItems>
  <colItems count="1">
    <i/>
  </colItems>
  <pageFields count="1">
    <pageField fld="24" item="3" hier="-1"/>
  </pageFields>
  <dataFields count="1">
    <dataField name="Average of ATA TO UNLOADING 2" fld="49" subtotal="average" baseField="0" baseItem="0" numFmtId="2"/>
  </dataFields>
  <formats count="3">
    <format dxfId="511">
      <pivotArea type="all" dataOnly="0" outline="0" fieldPosition="0"/>
    </format>
    <format dxfId="510">
      <pivotArea outline="0" collapsedLevelsAreSubtotals="1" fieldPosition="0"/>
    </format>
    <format dxfId="509">
      <pivotArea dataOnly="0" labelOnly="1" outline="0" axis="axisValues" fieldPosition="0"/>
    </format>
  </formats>
  <pivotTableStyleInfo name="PivotStyleLight16" showRowHeaders="1" showColHeaders="1" showRowStripes="0" showColStripes="0" showLastColumn="1"/>
  <filters count="1">
    <filter fld="18" type="dateBetween" evalOrder="-1" id="1876"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3.xml><?xml version="1.0" encoding="utf-8"?>
<pivotTableDefinition xmlns="http://schemas.openxmlformats.org/spreadsheetml/2006/main" xmlns:mc="http://schemas.openxmlformats.org/markup-compatibility/2006" xmlns:xr="http://schemas.microsoft.com/office/spreadsheetml/2014/revision" mc:Ignorable="xr" xr:uid="{55181A2F-F980-49FB-B032-E0F2224E9FA0}" name="ZH: ENTREGAS POR ALMACÉN"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4">
  <location ref="E66:F68" firstHeaderRow="1" firstDataRow="1" firstDataCol="1" rowPageCount="1" colPageCount="1"/>
  <pivotFields count="58">
    <pivotField showAll="0"/>
    <pivotField showAll="0"/>
    <pivotField showAll="0"/>
    <pivotField showAll="0">
      <items count="4">
        <item x="1"/>
        <item m="1" x="2"/>
        <item x="0"/>
        <item t="default"/>
      </items>
    </pivotField>
    <pivotField showAll="0"/>
    <pivotField numFmtId="164" showAll="0"/>
    <pivotField showAll="0"/>
    <pivotField showAll="0"/>
    <pivotField dataField="1" showAll="0"/>
    <pivotField showAll="0"/>
    <pivotField showAll="0"/>
    <pivotField axis="axisRow" showAll="0">
      <items count="33">
        <item x="4"/>
        <item m="1" x="24"/>
        <item x="10"/>
        <item x="2"/>
        <item m="1" x="21"/>
        <item m="1" x="31"/>
        <item x="1"/>
        <item m="1" x="22"/>
        <item m="1" x="20"/>
        <item x="5"/>
        <item m="1" x="18"/>
        <item m="1" x="30"/>
        <item m="1" x="19"/>
        <item m="1" x="29"/>
        <item m="1" x="23"/>
        <item x="8"/>
        <item m="1" x="25"/>
        <item m="1" x="15"/>
        <item x="7"/>
        <item x="0"/>
        <item x="6"/>
        <item m="1" x="26"/>
        <item x="3"/>
        <item x="9"/>
        <item m="1" x="28"/>
        <item x="14"/>
        <item m="1" x="27"/>
        <item m="1" x="16"/>
        <item m="1" x="17"/>
        <item x="12"/>
        <item x="11"/>
        <item x="13"/>
        <item t="default"/>
      </items>
    </pivotField>
    <pivotField numFmtId="164" showAll="0"/>
    <pivotField numFmtId="164" showAll="0"/>
    <pivotField showAll="0"/>
    <pivotField showAll="0"/>
    <pivotField showAll="0"/>
    <pivotField showAll="0"/>
    <pivotField numFmtId="164"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numFmtId="164" showAll="0"/>
    <pivotField showAll="0"/>
    <pivotField showAll="0"/>
    <pivotField showAll="0"/>
    <pivotField showAll="0"/>
    <pivotField axis="axisPage" showAll="0">
      <items count="5">
        <item x="1"/>
        <item x="2"/>
        <item x="3"/>
        <item x="0"/>
        <item t="default"/>
      </items>
    </pivotField>
    <pivotField showAll="0"/>
    <pivotField numFmtId="164" showAll="0"/>
    <pivotField showAll="0"/>
    <pivotField showAll="0"/>
    <pivotField showAll="0"/>
    <pivotField numFmtId="169" showAll="0"/>
    <pivotField numFmtId="2" showAll="0"/>
    <pivotField numFmtId="165" showAll="0"/>
    <pivotField numFmtId="2" showAll="0"/>
    <pivotField showAll="0"/>
    <pivotField showAll="0"/>
    <pivotField showAll="0"/>
    <pivotField numFmtId="165" showAll="0"/>
    <pivotField numFmtId="2" showAll="0"/>
    <pivotField numFmtId="165" showAll="0"/>
    <pivotField showAll="0"/>
    <pivotField showAll="0"/>
    <pivotField numFmtId="165" showAll="0"/>
    <pivotField numFmtId="2" showAll="0"/>
    <pivotField numFmtId="166" showAll="0"/>
    <pivotField numFmtId="2" showAll="0"/>
    <pivotField showAll="0"/>
    <pivotField showAll="0"/>
    <pivotField numFmtId="165" showAll="0"/>
    <pivotField numFmtId="2" showAll="0"/>
    <pivotField numFmtId="165" showAll="0"/>
    <pivotField showAll="0"/>
    <pivotField showAll="0"/>
    <pivotField numFmtId="2" showAll="0"/>
    <pivotField numFmtId="169" showAll="0"/>
    <pivotField showAll="0"/>
    <pivotField numFmtId="168" showAll="0"/>
    <pivotField numFmtId="168" showAll="0"/>
  </pivotFields>
  <rowFields count="1">
    <field x="11"/>
  </rowFields>
  <rowItems count="2">
    <i>
      <x v="19"/>
    </i>
    <i t="grand">
      <x/>
    </i>
  </rowItems>
  <colItems count="1">
    <i/>
  </colItems>
  <pageFields count="1">
    <pageField fld="24" item="3" hier="-1"/>
  </pageFields>
  <dataFields count="1">
    <dataField name="Count of CONTAINER" fld="8" subtotal="count" baseField="0" baseItem="0"/>
  </dataFields>
  <formats count="6">
    <format dxfId="517">
      <pivotArea type="all" dataOnly="0" outline="0" fieldPosition="0"/>
    </format>
    <format dxfId="516">
      <pivotArea outline="0" collapsedLevelsAreSubtotals="1" fieldPosition="0"/>
    </format>
    <format dxfId="515">
      <pivotArea field="11" type="button" dataOnly="0" labelOnly="1" outline="0" axis="axisRow" fieldPosition="0"/>
    </format>
    <format dxfId="514">
      <pivotArea dataOnly="0" labelOnly="1" fieldPosition="0">
        <references count="1">
          <reference field="11" count="2">
            <x v="18"/>
            <x v="19"/>
          </reference>
        </references>
      </pivotArea>
    </format>
    <format dxfId="513">
      <pivotArea dataOnly="0" labelOnly="1" grandRow="1" outline="0" fieldPosition="0"/>
    </format>
    <format dxfId="512">
      <pivotArea dataOnly="0" labelOnly="1" outline="0" axis="axisValues" fieldPosition="0"/>
    </format>
  </formats>
  <chartFormats count="2">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11" count="1" selected="0">
            <x v="18"/>
          </reference>
        </references>
      </pivotArea>
    </chartFormat>
  </chartFormats>
  <pivotTableStyleInfo name="PivotStyleLight16" showRowHeaders="1" showColHeaders="1" showRowStripes="0" showColStripes="0" showLastColumn="1"/>
  <filters count="1">
    <filter fld="18" type="dateBetween" evalOrder="-1" id="1876"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4.xml><?xml version="1.0" encoding="utf-8"?>
<pivotTableDefinition xmlns="http://schemas.openxmlformats.org/spreadsheetml/2006/main" xmlns:mc="http://schemas.openxmlformats.org/markup-compatibility/2006" xmlns:xr="http://schemas.microsoft.com/office/spreadsheetml/2014/revision" mc:Ignorable="xr" xr:uid="{B80A0073-231A-48C4-9FA6-4C669AC75646}" name="MARRUECOS: TOTAL HO TO AV"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2">
  <location ref="AR197:AS206" firstHeaderRow="1" firstDataRow="1" firstDataCol="1" rowPageCount="1" colPageCount="1"/>
  <pivotFields count="58">
    <pivotField showAll="0"/>
    <pivotField showAll="0"/>
    <pivotField showAll="0"/>
    <pivotField showAll="0"/>
    <pivotField showAll="0"/>
    <pivotField numFmtId="164" showAll="0"/>
    <pivotField showAll="0"/>
    <pivotField showAll="0"/>
    <pivotField showAll="0"/>
    <pivotField showAll="0"/>
    <pivotField showAll="0"/>
    <pivotField axis="axisRow" showAll="0">
      <items count="33">
        <item x="4"/>
        <item m="1" x="24"/>
        <item x="10"/>
        <item x="2"/>
        <item m="1" x="27"/>
        <item m="1" x="21"/>
        <item m="1" x="31"/>
        <item x="1"/>
        <item x="3"/>
        <item x="9"/>
        <item m="1" x="22"/>
        <item m="1" x="20"/>
        <item x="14"/>
        <item x="5"/>
        <item m="1" x="26"/>
        <item m="1" x="18"/>
        <item m="1" x="16"/>
        <item m="1" x="30"/>
        <item m="1" x="19"/>
        <item m="1" x="29"/>
        <item m="1" x="23"/>
        <item x="8"/>
        <item m="1" x="28"/>
        <item m="1" x="25"/>
        <item m="1" x="15"/>
        <item x="7"/>
        <item x="0"/>
        <item x="6"/>
        <item m="1" x="17"/>
        <item x="12"/>
        <item x="11"/>
        <item x="13"/>
        <item t="default"/>
      </items>
    </pivotField>
    <pivotField numFmtId="164" showAll="0"/>
    <pivotField numFmtId="164" showAll="0"/>
    <pivotField showAll="0"/>
    <pivotField showAll="0"/>
    <pivotField showAll="0"/>
    <pivotField showAll="0"/>
    <pivotField numFmtId="164"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numFmtId="164" showAll="0"/>
    <pivotField showAll="0"/>
    <pivotField showAll="0"/>
    <pivotField showAll="0"/>
    <pivotField showAll="0"/>
    <pivotField axis="axisPage" showAll="0">
      <items count="5">
        <item x="1"/>
        <item x="2"/>
        <item x="3"/>
        <item x="0"/>
        <item t="default"/>
      </items>
    </pivotField>
    <pivotField showAll="0">
      <items count="4">
        <item x="0"/>
        <item x="2"/>
        <item x="1"/>
        <item t="default"/>
      </items>
    </pivotField>
    <pivotField numFmtId="164" showAll="0"/>
    <pivotField showAll="0"/>
    <pivotField showAll="0"/>
    <pivotField showAll="0"/>
    <pivotField numFmtId="169" showAll="0"/>
    <pivotField dataField="1" numFmtId="2" showAll="0"/>
    <pivotField numFmtId="165" showAll="0"/>
    <pivotField numFmtId="2" showAll="0"/>
    <pivotField showAll="0"/>
    <pivotField showAll="0"/>
    <pivotField showAll="0"/>
    <pivotField numFmtId="165" showAll="0"/>
    <pivotField numFmtId="2" showAll="0"/>
    <pivotField numFmtId="165" showAll="0"/>
    <pivotField showAll="0"/>
    <pivotField showAll="0"/>
    <pivotField numFmtId="165" showAll="0"/>
    <pivotField numFmtId="2" showAll="0"/>
    <pivotField numFmtId="166" showAll="0"/>
    <pivotField numFmtId="2" showAll="0"/>
    <pivotField showAll="0"/>
    <pivotField showAll="0"/>
    <pivotField numFmtId="165" showAll="0"/>
    <pivotField numFmtId="2" showAll="0"/>
    <pivotField numFmtId="165" showAll="0"/>
    <pivotField showAll="0"/>
    <pivotField showAll="0"/>
    <pivotField numFmtId="2" showAll="0"/>
    <pivotField numFmtId="169" showAll="0"/>
    <pivotField showAll="0"/>
    <pivotField numFmtId="168" showAll="0"/>
    <pivotField numFmtId="168" showAll="0"/>
  </pivotFields>
  <rowFields count="1">
    <field x="11"/>
  </rowFields>
  <rowItems count="9">
    <i>
      <x/>
    </i>
    <i>
      <x v="2"/>
    </i>
    <i>
      <x v="3"/>
    </i>
    <i>
      <x v="13"/>
    </i>
    <i>
      <x v="27"/>
    </i>
    <i>
      <x v="29"/>
    </i>
    <i>
      <x v="30"/>
    </i>
    <i>
      <x v="31"/>
    </i>
    <i t="grand">
      <x/>
    </i>
  </rowItems>
  <colItems count="1">
    <i/>
  </colItems>
  <pageFields count="1">
    <pageField fld="24" item="1" hier="-1"/>
  </pageFields>
  <dataFields count="1">
    <dataField name="Average of HO TO AVAILABILITY 2 (MOROCCO)" fld="31" subtotal="average" baseField="11" baseItem="0" numFmtId="2"/>
  </dataFields>
  <formats count="1">
    <format dxfId="518">
      <pivotArea outline="0" collapsedLevelsAreSubtotals="1" fieldPosition="0"/>
    </format>
  </formats>
  <chartFormats count="19">
    <chartFormat chart="0"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 chart="14" format="1" series="1">
      <pivotArea type="data" outline="0" fieldPosition="0">
        <references count="1">
          <reference field="4294967294" count="1" selected="0">
            <x v="0"/>
          </reference>
        </references>
      </pivotArea>
    </chartFormat>
    <chartFormat chart="15" format="0" series="1">
      <pivotArea type="data" outline="0" fieldPosition="0">
        <references count="1">
          <reference field="4294967294" count="1" selected="0">
            <x v="0"/>
          </reference>
        </references>
      </pivotArea>
    </chartFormat>
    <chartFormat chart="19" format="1" series="1">
      <pivotArea type="data" outline="0" fieldPosition="0">
        <references count="1">
          <reference field="4294967294" count="1" selected="0">
            <x v="0"/>
          </reference>
        </references>
      </pivotArea>
    </chartFormat>
    <chartFormat chart="20" format="3" series="1">
      <pivotArea type="data" outline="0" fieldPosition="0">
        <references count="1">
          <reference field="4294967294" count="1" selected="0">
            <x v="0"/>
          </reference>
        </references>
      </pivotArea>
    </chartFormat>
    <chartFormat chart="20" format="4">
      <pivotArea type="data" outline="0" fieldPosition="0">
        <references count="2">
          <reference field="4294967294" count="1" selected="0">
            <x v="0"/>
          </reference>
          <reference field="11" count="1" selected="0">
            <x v="27"/>
          </reference>
        </references>
      </pivotArea>
    </chartFormat>
    <chartFormat chart="20" format="5">
      <pivotArea type="data" outline="0" fieldPosition="0">
        <references count="2">
          <reference field="4294967294" count="1" selected="0">
            <x v="0"/>
          </reference>
          <reference field="11" count="1" selected="0">
            <x v="13"/>
          </reference>
        </references>
      </pivotArea>
    </chartFormat>
    <chartFormat chart="20" format="6">
      <pivotArea type="data" outline="0" fieldPosition="0">
        <references count="2">
          <reference field="4294967294" count="1" selected="0">
            <x v="0"/>
          </reference>
          <reference field="11" count="1" selected="0">
            <x v="12"/>
          </reference>
        </references>
      </pivotArea>
    </chartFormat>
    <chartFormat chart="20" format="7">
      <pivotArea type="data" outline="0" fieldPosition="0">
        <references count="2">
          <reference field="4294967294" count="1" selected="0">
            <x v="0"/>
          </reference>
          <reference field="11" count="1" selected="0">
            <x v="4"/>
          </reference>
        </references>
      </pivotArea>
    </chartFormat>
    <chartFormat chart="20" format="8">
      <pivotArea type="data" outline="0" fieldPosition="0">
        <references count="2">
          <reference field="4294967294" count="1" selected="0">
            <x v="0"/>
          </reference>
          <reference field="11" count="1" selected="0">
            <x v="2"/>
          </reference>
        </references>
      </pivotArea>
    </chartFormat>
    <chartFormat chart="20" format="9">
      <pivotArea type="data" outline="0" fieldPosition="0">
        <references count="2">
          <reference field="4294967294" count="1" selected="0">
            <x v="0"/>
          </reference>
          <reference field="11" count="1" selected="0">
            <x v="16"/>
          </reference>
        </references>
      </pivotArea>
    </chartFormat>
    <chartFormat chart="20" format="10">
      <pivotArea type="data" outline="0" fieldPosition="0">
        <references count="2">
          <reference field="4294967294" count="1" selected="0">
            <x v="0"/>
          </reference>
          <reference field="11" count="1" selected="0">
            <x v="24"/>
          </reference>
        </references>
      </pivotArea>
    </chartFormat>
    <chartFormat chart="20" format="11">
      <pivotArea type="data" outline="0" fieldPosition="0">
        <references count="2">
          <reference field="4294967294" count="1" selected="0">
            <x v="0"/>
          </reference>
          <reference field="11" count="1" selected="0">
            <x v="28"/>
          </reference>
        </references>
      </pivotArea>
    </chartFormat>
    <chartFormat chart="20" format="12">
      <pivotArea type="data" outline="0" fieldPosition="0">
        <references count="2">
          <reference field="4294967294" count="1" selected="0">
            <x v="0"/>
          </reference>
          <reference field="11" count="1" selected="0">
            <x v="0"/>
          </reference>
        </references>
      </pivotArea>
    </chartFormat>
  </chartFormats>
  <pivotTableStyleInfo name="PivotStyleLight16" showRowHeaders="1" showColHeaders="1" showRowStripes="0" showColStripes="0" showLastColumn="1"/>
  <filters count="1">
    <filter fld="18" type="dateBetween" evalOrder="-1" id="1053"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5.xml><?xml version="1.0" encoding="utf-8"?>
<pivotTableDefinition xmlns="http://schemas.openxmlformats.org/spreadsheetml/2006/main" xmlns:mc="http://schemas.openxmlformats.org/markup-compatibility/2006" xmlns:xr="http://schemas.microsoft.com/office/spreadsheetml/2014/revision" mc:Ignorable="xr" xr:uid="{CE3666E1-9BB6-40F9-8869-BF333322F074}" name="TEMPE: TOTAL % CNTS PUNTUALES"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4">
  <location ref="Q126:S130" firstHeaderRow="1" firstDataRow="2" firstDataCol="1" rowPageCount="1" colPageCount="1"/>
  <pivotFields count="58">
    <pivotField showAll="0"/>
    <pivotField showAll="0"/>
    <pivotField showAll="0"/>
    <pivotField showAll="0"/>
    <pivotField showAll="0"/>
    <pivotField numFmtId="164" showAll="0"/>
    <pivotField showAll="0"/>
    <pivotField showAll="0"/>
    <pivotField dataField="1" showAll="0"/>
    <pivotField showAll="0"/>
    <pivotField showAll="0"/>
    <pivotField axis="axisCol" showAll="0">
      <items count="33">
        <item x="4"/>
        <item m="1" x="24"/>
        <item x="10"/>
        <item x="2"/>
        <item m="1" x="21"/>
        <item m="1" x="31"/>
        <item x="1"/>
        <item m="1" x="22"/>
        <item m="1" x="20"/>
        <item x="5"/>
        <item m="1" x="18"/>
        <item m="1" x="30"/>
        <item m="1" x="19"/>
        <item m="1" x="29"/>
        <item m="1" x="23"/>
        <item x="8"/>
        <item m="1" x="25"/>
        <item m="1" x="15"/>
        <item x="7"/>
        <item x="0"/>
        <item x="6"/>
        <item m="1" x="26"/>
        <item x="3"/>
        <item x="9"/>
        <item m="1" x="28"/>
        <item x="14"/>
        <item m="1" x="27"/>
        <item m="1" x="16"/>
        <item m="1" x="17"/>
        <item x="12"/>
        <item x="11"/>
        <item x="13"/>
        <item t="default"/>
      </items>
    </pivotField>
    <pivotField numFmtId="164" showAll="0"/>
    <pivotField numFmtId="164" showAll="0"/>
    <pivotField showAll="0"/>
    <pivotField showAll="0"/>
    <pivotField showAll="0"/>
    <pivotField showAll="0"/>
    <pivotField numFmtId="164"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numFmtId="164" showAll="0"/>
    <pivotField showAll="0"/>
    <pivotField showAll="0"/>
    <pivotField showAll="0"/>
    <pivotField showAll="0"/>
    <pivotField axis="axisPage" showAll="0">
      <items count="5">
        <item x="1"/>
        <item x="2"/>
        <item x="3"/>
        <item x="0"/>
        <item t="default"/>
      </items>
    </pivotField>
    <pivotField showAll="0"/>
    <pivotField numFmtId="164" showAll="0"/>
    <pivotField showAll="0"/>
    <pivotField showAll="0"/>
    <pivotField showAll="0"/>
    <pivotField numFmtId="169" showAll="0"/>
    <pivotField numFmtId="2" showAll="0"/>
    <pivotField numFmtId="165" showAll="0"/>
    <pivotField numFmtId="2" showAll="0"/>
    <pivotField showAll="0"/>
    <pivotField showAll="0"/>
    <pivotField showAll="0"/>
    <pivotField numFmtId="165" showAll="0"/>
    <pivotField numFmtId="2" showAll="0"/>
    <pivotField numFmtId="165" showAll="0"/>
    <pivotField showAll="0"/>
    <pivotField showAll="0"/>
    <pivotField numFmtId="165" showAll="0"/>
    <pivotField numFmtId="2" showAll="0"/>
    <pivotField numFmtId="166" showAll="0"/>
    <pivotField numFmtId="2" showAll="0"/>
    <pivotField axis="axisRow" showAll="0">
      <items count="4">
        <item x="1"/>
        <item x="0"/>
        <item m="1" x="2"/>
        <item t="default"/>
      </items>
    </pivotField>
    <pivotField showAll="0"/>
    <pivotField numFmtId="165" showAll="0"/>
    <pivotField numFmtId="2" showAll="0"/>
    <pivotField numFmtId="165" showAll="0"/>
    <pivotField showAll="0"/>
    <pivotField showAll="0"/>
    <pivotField numFmtId="2" showAll="0"/>
    <pivotField numFmtId="169" showAll="0"/>
    <pivotField showAll="0"/>
    <pivotField numFmtId="168" showAll="0"/>
    <pivotField numFmtId="168" showAll="0"/>
  </pivotFields>
  <rowFields count="1">
    <field x="46"/>
  </rowFields>
  <rowItems count="3">
    <i>
      <x/>
    </i>
    <i>
      <x v="1"/>
    </i>
    <i t="grand">
      <x/>
    </i>
  </rowItems>
  <colFields count="1">
    <field x="11"/>
  </colFields>
  <colItems count="2">
    <i>
      <x v="15"/>
    </i>
    <i t="grand">
      <x/>
    </i>
  </colItems>
  <pageFields count="1">
    <pageField fld="24" item="2" hier="-1"/>
  </pageFields>
  <dataFields count="1">
    <dataField name="Count of CONTAINER" fld="8" subtotal="count" showDataAs="percentOfTotal" baseField="38" baseItem="0" numFmtId="10"/>
  </dataFields>
  <formats count="10">
    <format dxfId="528">
      <pivotArea type="all" dataOnly="0" outline="0" fieldPosition="0"/>
    </format>
    <format dxfId="527">
      <pivotArea outline="0" collapsedLevelsAreSubtotals="1" fieldPosition="0"/>
    </format>
    <format dxfId="526">
      <pivotArea type="origin" dataOnly="0" labelOnly="1" outline="0" fieldPosition="0"/>
    </format>
    <format dxfId="525">
      <pivotArea field="11" type="button" dataOnly="0" labelOnly="1" outline="0" axis="axisCol" fieldPosition="0"/>
    </format>
    <format dxfId="524">
      <pivotArea type="topRight" dataOnly="0" labelOnly="1" outline="0" fieldPosition="0"/>
    </format>
    <format dxfId="523">
      <pivotArea field="46" type="button" dataOnly="0" labelOnly="1" outline="0" axis="axisRow" fieldPosition="0"/>
    </format>
    <format dxfId="522">
      <pivotArea dataOnly="0" labelOnly="1" fieldPosition="0">
        <references count="1">
          <reference field="46" count="0"/>
        </references>
      </pivotArea>
    </format>
    <format dxfId="521">
      <pivotArea dataOnly="0" labelOnly="1" grandRow="1" outline="0" fieldPosition="0"/>
    </format>
    <format dxfId="520">
      <pivotArea dataOnly="0" labelOnly="1" fieldPosition="0">
        <references count="1">
          <reference field="11" count="1">
            <x v="15"/>
          </reference>
        </references>
      </pivotArea>
    </format>
    <format dxfId="519">
      <pivotArea dataOnly="0" labelOnly="1" grandCol="1" outline="0" fieldPosition="0"/>
    </format>
  </formats>
  <chartFormats count="4">
    <chartFormat chart="3" format="6" series="1">
      <pivotArea type="data" outline="0" fieldPosition="0">
        <references count="2">
          <reference field="4294967294" count="1" selected="0">
            <x v="0"/>
          </reference>
          <reference field="11" count="1" selected="0">
            <x v="15"/>
          </reference>
        </references>
      </pivotArea>
    </chartFormat>
    <chartFormat chart="3" format="7">
      <pivotArea type="data" outline="0" fieldPosition="0">
        <references count="3">
          <reference field="4294967294" count="1" selected="0">
            <x v="0"/>
          </reference>
          <reference field="11" count="1" selected="0">
            <x v="15"/>
          </reference>
          <reference field="46" count="1" selected="0">
            <x v="0"/>
          </reference>
        </references>
      </pivotArea>
    </chartFormat>
    <chartFormat chart="3" format="8">
      <pivotArea type="data" outline="0" fieldPosition="0">
        <references count="3">
          <reference field="4294967294" count="1" selected="0">
            <x v="0"/>
          </reference>
          <reference field="11" count="1" selected="0">
            <x v="15"/>
          </reference>
          <reference field="46" count="1" selected="0">
            <x v="1"/>
          </reference>
        </references>
      </pivotArea>
    </chartFormat>
    <chartFormat chart="3" format="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8" type="dateBetween" evalOrder="-1" id="507"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6.xml><?xml version="1.0" encoding="utf-8"?>
<pivotTableDefinition xmlns="http://schemas.openxmlformats.org/spreadsheetml/2006/main" xmlns:mc="http://schemas.openxmlformats.org/markup-compatibility/2006" xmlns:xr="http://schemas.microsoft.com/office/spreadsheetml/2014/revision" mc:Ignorable="xr" xr:uid="{0940C884-EF34-438F-B0B7-FB6281BC72DB}" name="LEFTIES: % TRANSPORT MODE" cacheId="1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6">
  <location ref="J31:K34" firstHeaderRow="1" firstDataRow="1" firstDataCol="1" rowPageCount="1" colPageCount="1"/>
  <pivotFields count="58">
    <pivotField showAll="0"/>
    <pivotField showAll="0"/>
    <pivotField showAll="0"/>
    <pivotField showAll="0"/>
    <pivotField showAll="0"/>
    <pivotField numFmtId="164" showAll="0"/>
    <pivotField showAll="0"/>
    <pivotField showAll="0"/>
    <pivotField dataField="1" showAll="0"/>
    <pivotField showAll="0"/>
    <pivotField axis="axisRow" showAll="0">
      <items count="7">
        <item x="1"/>
        <item m="1" x="2"/>
        <item m="1" x="3"/>
        <item m="1" x="5"/>
        <item m="1" x="4"/>
        <item x="0"/>
        <item t="default"/>
      </items>
    </pivotField>
    <pivotField showAll="0">
      <items count="33">
        <item h="1" x="11"/>
        <item h="1" x="12"/>
        <item h="1" x="4"/>
        <item h="1" m="1" x="24"/>
        <item h="1" x="10"/>
        <item h="1" x="2"/>
        <item h="1" m="1" x="27"/>
        <item h="1" m="1" x="21"/>
        <item h="1" m="1" x="31"/>
        <item x="1"/>
        <item h="1" x="3"/>
        <item h="1" x="9"/>
        <item h="1" m="1" x="22"/>
        <item h="1" m="1" x="17"/>
        <item h="1" m="1" x="20"/>
        <item h="1" x="14"/>
        <item h="1" x="13"/>
        <item h="1" x="5"/>
        <item h="1" m="1" x="26"/>
        <item h="1" m="1" x="18"/>
        <item h="1" m="1" x="16"/>
        <item h="1" m="1" x="30"/>
        <item h="1" m="1" x="19"/>
        <item h="1" m="1" x="29"/>
        <item h="1" m="1" x="23"/>
        <item h="1" x="8"/>
        <item h="1" m="1" x="28"/>
        <item h="1" m="1" x="25"/>
        <item h="1" m="1" x="15"/>
        <item h="1" x="7"/>
        <item h="1" x="0"/>
        <item h="1" x="6"/>
        <item t="default"/>
      </items>
    </pivotField>
    <pivotField numFmtId="164" showAll="0"/>
    <pivotField showAll="0"/>
    <pivotField showAll="0"/>
    <pivotField showAll="0"/>
    <pivotField showAll="0"/>
    <pivotField showAll="0"/>
    <pivotField showAll="0">
      <items count="1009">
        <item x="0"/>
        <item x="1"/>
        <item x="2"/>
        <item x="4"/>
        <item x="5"/>
        <item x="6"/>
        <item x="3"/>
        <item x="8"/>
        <item x="7"/>
        <item x="9"/>
        <item x="10"/>
        <item x="11"/>
        <item x="12"/>
        <item x="14"/>
        <item x="13"/>
        <item x="18"/>
        <item x="15"/>
        <item x="17"/>
        <item x="19"/>
        <item x="16"/>
        <item x="20"/>
        <item x="21"/>
        <item x="23"/>
        <item x="22"/>
        <item x="24"/>
        <item x="25"/>
        <item x="26"/>
        <item x="27"/>
        <item x="28"/>
        <item x="29"/>
        <item x="30"/>
        <item x="31"/>
        <item x="32"/>
        <item x="33"/>
        <item x="36"/>
        <item x="35"/>
        <item x="34"/>
        <item x="42"/>
        <item x="37"/>
        <item x="41"/>
        <item x="44"/>
        <item x="43"/>
        <item x="45"/>
        <item x="38"/>
        <item x="47"/>
        <item x="40"/>
        <item x="46"/>
        <item x="49"/>
        <item x="39"/>
        <item x="52"/>
        <item x="53"/>
        <item x="48"/>
        <item x="54"/>
        <item x="51"/>
        <item x="50"/>
        <item x="55"/>
        <item x="56"/>
        <item x="58"/>
        <item x="57"/>
        <item x="66"/>
        <item x="59"/>
        <item x="63"/>
        <item x="65"/>
        <item x="67"/>
        <item x="60"/>
        <item x="69"/>
        <item x="61"/>
        <item x="70"/>
        <item x="68"/>
        <item x="72"/>
        <item x="71"/>
        <item x="73"/>
        <item x="64"/>
        <item x="76"/>
        <item x="78"/>
        <item x="62"/>
        <item x="81"/>
        <item x="79"/>
        <item x="83"/>
        <item x="82"/>
        <item x="77"/>
        <item x="80"/>
        <item x="75"/>
        <item x="74"/>
        <item x="84"/>
        <item x="90"/>
        <item x="86"/>
        <item x="89"/>
        <item x="88"/>
        <item x="91"/>
        <item x="87"/>
        <item x="85"/>
        <item x="92"/>
        <item x="93"/>
        <item x="94"/>
        <item x="95"/>
        <item x="99"/>
        <item x="96"/>
        <item x="97"/>
        <item x="98"/>
        <item x="101"/>
        <item x="102"/>
        <item x="103"/>
        <item x="106"/>
        <item x="107"/>
        <item x="104"/>
        <item x="108"/>
        <item x="100"/>
        <item x="109"/>
        <item x="105"/>
        <item x="114"/>
        <item x="110"/>
        <item x="112"/>
        <item x="115"/>
        <item x="116"/>
        <item x="113"/>
        <item x="118"/>
        <item x="117"/>
        <item x="121"/>
        <item x="120"/>
        <item x="111"/>
        <item x="124"/>
        <item x="119"/>
        <item x="134"/>
        <item x="128"/>
        <item x="122"/>
        <item x="136"/>
        <item x="123"/>
        <item x="125"/>
        <item x="133"/>
        <item x="130"/>
        <item x="137"/>
        <item x="126"/>
        <item x="129"/>
        <item x="132"/>
        <item x="138"/>
        <item x="139"/>
        <item x="140"/>
        <item x="127"/>
        <item x="135"/>
        <item x="141"/>
        <item x="131"/>
        <item x="142"/>
        <item x="143"/>
        <item x="144"/>
        <item x="146"/>
        <item x="145"/>
        <item x="147"/>
        <item x="148"/>
        <item x="149"/>
        <item x="161"/>
        <item x="150"/>
        <item x="154"/>
        <item x="153"/>
        <item x="155"/>
        <item x="159"/>
        <item x="156"/>
        <item x="158"/>
        <item x="151"/>
        <item x="152"/>
        <item x="166"/>
        <item x="162"/>
        <item x="165"/>
        <item x="164"/>
        <item x="167"/>
        <item x="169"/>
        <item x="157"/>
        <item x="170"/>
        <item x="160"/>
        <item x="168"/>
        <item x="173"/>
        <item x="177"/>
        <item x="163"/>
        <item x="176"/>
        <item x="178"/>
        <item x="182"/>
        <item x="187"/>
        <item x="171"/>
        <item x="192"/>
        <item x="185"/>
        <item x="184"/>
        <item x="175"/>
        <item x="174"/>
        <item x="186"/>
        <item x="198"/>
        <item x="194"/>
        <item x="195"/>
        <item x="188"/>
        <item x="183"/>
        <item x="191"/>
        <item x="190"/>
        <item x="196"/>
        <item x="199"/>
        <item x="203"/>
        <item x="172"/>
        <item x="179"/>
        <item x="205"/>
        <item x="206"/>
        <item x="180"/>
        <item x="197"/>
        <item x="193"/>
        <item x="189"/>
        <item x="181"/>
        <item x="210"/>
        <item x="211"/>
        <item x="213"/>
        <item x="200"/>
        <item x="214"/>
        <item x="201"/>
        <item x="209"/>
        <item x="207"/>
        <item x="202"/>
        <item x="215"/>
        <item x="216"/>
        <item x="227"/>
        <item x="217"/>
        <item x="212"/>
        <item x="204"/>
        <item x="218"/>
        <item x="219"/>
        <item x="208"/>
        <item x="222"/>
        <item x="221"/>
        <item x="220"/>
        <item x="226"/>
        <item x="225"/>
        <item x="223"/>
        <item x="228"/>
        <item x="229"/>
        <item x="236"/>
        <item x="230"/>
        <item x="231"/>
        <item x="232"/>
        <item x="239"/>
        <item x="235"/>
        <item x="224"/>
        <item x="237"/>
        <item x="242"/>
        <item x="240"/>
        <item x="241"/>
        <item x="233"/>
        <item x="244"/>
        <item x="234"/>
        <item x="246"/>
        <item x="247"/>
        <item x="238"/>
        <item x="257"/>
        <item x="252"/>
        <item x="243"/>
        <item x="254"/>
        <item x="251"/>
        <item x="285"/>
        <item x="250"/>
        <item x="245"/>
        <item x="258"/>
        <item x="259"/>
        <item x="256"/>
        <item x="248"/>
        <item x="261"/>
        <item x="249"/>
        <item x="260"/>
        <item x="253"/>
        <item x="262"/>
        <item x="263"/>
        <item x="264"/>
        <item x="265"/>
        <item x="266"/>
        <item x="255"/>
        <item x="268"/>
        <item x="272"/>
        <item x="267"/>
        <item x="269"/>
        <item x="270"/>
        <item x="271"/>
        <item x="275"/>
        <item x="277"/>
        <item x="274"/>
        <item x="276"/>
        <item x="278"/>
        <item x="279"/>
        <item x="280"/>
        <item x="273"/>
        <item x="282"/>
        <item x="283"/>
        <item x="281"/>
        <item x="286"/>
        <item x="284"/>
        <item x="287"/>
        <item x="288"/>
        <item x="290"/>
        <item x="289"/>
        <item x="292"/>
        <item x="291"/>
        <item x="293"/>
        <item x="296"/>
        <item x="295"/>
        <item x="294"/>
        <item x="298"/>
        <item x="299"/>
        <item x="304"/>
        <item x="297"/>
        <item x="301"/>
        <item x="302"/>
        <item x="305"/>
        <item x="300"/>
        <item x="306"/>
        <item x="307"/>
        <item x="303"/>
        <item x="308"/>
        <item x="310"/>
        <item x="311"/>
        <item x="309"/>
        <item x="312"/>
        <item x="313"/>
        <item x="314"/>
        <item x="316"/>
        <item x="318"/>
        <item x="317"/>
        <item x="315"/>
        <item x="319"/>
        <item x="320"/>
        <item x="327"/>
        <item x="328"/>
        <item x="322"/>
        <item x="325"/>
        <item x="324"/>
        <item x="321"/>
        <item x="326"/>
        <item x="329"/>
        <item x="323"/>
        <item x="330"/>
        <item x="343"/>
        <item x="331"/>
        <item x="339"/>
        <item x="333"/>
        <item x="332"/>
        <item x="336"/>
        <item x="335"/>
        <item x="340"/>
        <item x="334"/>
        <item x="338"/>
        <item x="344"/>
        <item x="345"/>
        <item x="347"/>
        <item x="348"/>
        <item x="337"/>
        <item x="342"/>
        <item x="346"/>
        <item x="356"/>
        <item x="350"/>
        <item x="354"/>
        <item x="341"/>
        <item x="349"/>
        <item x="353"/>
        <item x="355"/>
        <item x="359"/>
        <item x="351"/>
        <item x="357"/>
        <item x="352"/>
        <item x="362"/>
        <item x="360"/>
        <item x="358"/>
        <item x="361"/>
        <item x="363"/>
        <item x="364"/>
        <item x="369"/>
        <item x="367"/>
        <item x="365"/>
        <item x="366"/>
        <item x="372"/>
        <item x="370"/>
        <item x="374"/>
        <item x="375"/>
        <item x="377"/>
        <item x="376"/>
        <item x="373"/>
        <item x="371"/>
        <item x="378"/>
        <item x="368"/>
        <item x="379"/>
        <item x="381"/>
        <item x="382"/>
        <item x="385"/>
        <item x="383"/>
        <item x="384"/>
        <item x="380"/>
        <item x="387"/>
        <item x="388"/>
        <item x="386"/>
        <item x="389"/>
        <item x="390"/>
        <item x="391"/>
        <item x="398"/>
        <item x="392"/>
        <item x="394"/>
        <item x="397"/>
        <item x="395"/>
        <item x="396"/>
        <item x="400"/>
        <item x="401"/>
        <item x="399"/>
        <item x="393"/>
        <item x="404"/>
        <item x="405"/>
        <item x="402"/>
        <item x="408"/>
        <item x="412"/>
        <item x="407"/>
        <item x="403"/>
        <item x="411"/>
        <item x="410"/>
        <item x="415"/>
        <item x="406"/>
        <item x="413"/>
        <item x="414"/>
        <item x="409"/>
        <item x="418"/>
        <item x="416"/>
        <item x="417"/>
        <item x="419"/>
        <item x="420"/>
        <item x="422"/>
        <item x="421"/>
        <item x="425"/>
        <item x="430"/>
        <item x="428"/>
        <item x="427"/>
        <item x="424"/>
        <item x="435"/>
        <item x="426"/>
        <item x="423"/>
        <item x="432"/>
        <item x="439"/>
        <item x="434"/>
        <item x="429"/>
        <item x="433"/>
        <item x="438"/>
        <item x="431"/>
        <item x="436"/>
        <item x="437"/>
        <item x="441"/>
        <item x="442"/>
        <item x="444"/>
        <item x="443"/>
        <item x="440"/>
        <item x="446"/>
        <item x="447"/>
        <item x="448"/>
        <item x="451"/>
        <item x="450"/>
        <item x="452"/>
        <item x="453"/>
        <item x="457"/>
        <item x="445"/>
        <item x="449"/>
        <item x="455"/>
        <item x="458"/>
        <item x="456"/>
        <item x="454"/>
        <item x="459"/>
        <item x="462"/>
        <item x="461"/>
        <item x="460"/>
        <item x="464"/>
        <item x="466"/>
        <item x="465"/>
        <item x="463"/>
        <item x="467"/>
        <item x="468"/>
        <item x="469"/>
        <item x="470"/>
        <item x="473"/>
        <item x="471"/>
        <item x="472"/>
        <item x="475"/>
        <item x="474"/>
        <item x="477"/>
        <item x="476"/>
        <item x="478"/>
        <item x="480"/>
        <item x="486"/>
        <item x="481"/>
        <item x="479"/>
        <item x="490"/>
        <item x="482"/>
        <item x="488"/>
        <item x="491"/>
        <item x="484"/>
        <item x="483"/>
        <item x="487"/>
        <item x="485"/>
        <item x="492"/>
        <item x="493"/>
        <item x="489"/>
        <item x="494"/>
        <item x="495"/>
        <item x="498"/>
        <item x="496"/>
        <item x="497"/>
        <item x="500"/>
        <item x="499"/>
        <item x="502"/>
        <item x="501"/>
        <item x="525"/>
        <item x="526"/>
        <item x="765"/>
        <item x="766"/>
        <item x="764"/>
        <item x="527"/>
        <item x="880"/>
        <item x="879"/>
        <item x="528"/>
        <item x="531"/>
        <item x="529"/>
        <item x="530"/>
        <item x="767"/>
        <item x="884"/>
        <item x="768"/>
        <item x="769"/>
        <item x="506"/>
        <item x="881"/>
        <item x="505"/>
        <item x="882"/>
        <item x="532"/>
        <item x="533"/>
        <item x="845"/>
        <item x="846"/>
        <item x="847"/>
        <item x="850"/>
        <item x="857"/>
        <item x="848"/>
        <item x="849"/>
        <item x="854"/>
        <item x="853"/>
        <item x="852"/>
        <item x="856"/>
        <item x="855"/>
        <item x="858"/>
        <item x="860"/>
        <item x="883"/>
        <item x="869"/>
        <item x="885"/>
        <item x="871"/>
        <item x="771"/>
        <item x="772"/>
        <item x="863"/>
        <item x="770"/>
        <item x="862"/>
        <item x="851"/>
        <item x="534"/>
        <item x="874"/>
        <item x="535"/>
        <item x="872"/>
        <item x="861"/>
        <item x="868"/>
        <item x="864"/>
        <item x="867"/>
        <item x="866"/>
        <item x="537"/>
        <item x="873"/>
        <item x="536"/>
        <item x="886"/>
        <item x="888"/>
        <item x="865"/>
        <item x="774"/>
        <item x="870"/>
        <item x="889"/>
        <item x="844"/>
        <item x="539"/>
        <item x="890"/>
        <item x="887"/>
        <item x="773"/>
        <item x="541"/>
        <item x="859"/>
        <item x="543"/>
        <item x="892"/>
        <item x="538"/>
        <item x="540"/>
        <item x="544"/>
        <item x="891"/>
        <item x="542"/>
        <item x="545"/>
        <item x="546"/>
        <item x="547"/>
        <item x="550"/>
        <item x="551"/>
        <item x="552"/>
        <item x="548"/>
        <item x="549"/>
        <item x="894"/>
        <item x="893"/>
        <item x="556"/>
        <item x="554"/>
        <item x="897"/>
        <item x="896"/>
        <item x="553"/>
        <item x="559"/>
        <item x="557"/>
        <item x="558"/>
        <item x="555"/>
        <item x="895"/>
        <item x="504"/>
        <item x="560"/>
        <item x="561"/>
        <item x="899"/>
        <item x="562"/>
        <item x="563"/>
        <item x="564"/>
        <item x="901"/>
        <item x="902"/>
        <item x="565"/>
        <item x="567"/>
        <item x="568"/>
        <item x="900"/>
        <item x="569"/>
        <item x="903"/>
        <item x="570"/>
        <item x="571"/>
        <item x="573"/>
        <item x="572"/>
        <item x="574"/>
        <item x="904"/>
        <item x="566"/>
        <item x="775"/>
        <item x="777"/>
        <item x="776"/>
        <item x="575"/>
        <item x="576"/>
        <item x="577"/>
        <item x="582"/>
        <item x="583"/>
        <item x="578"/>
        <item x="906"/>
        <item x="581"/>
        <item x="909"/>
        <item x="898"/>
        <item x="905"/>
        <item x="778"/>
        <item x="910"/>
        <item x="779"/>
        <item x="908"/>
        <item x="907"/>
        <item x="818"/>
        <item x="587"/>
        <item x="584"/>
        <item x="586"/>
        <item x="585"/>
        <item x="588"/>
        <item x="819"/>
        <item x="946"/>
        <item x="911"/>
        <item x="589"/>
        <item x="912"/>
        <item x="591"/>
        <item x="508"/>
        <item x="507"/>
        <item x="590"/>
        <item x="913"/>
        <item x="592"/>
        <item x="780"/>
        <item x="914"/>
        <item x="595"/>
        <item x="603"/>
        <item x="596"/>
        <item x="593"/>
        <item x="594"/>
        <item x="597"/>
        <item x="915"/>
        <item x="916"/>
        <item x="599"/>
        <item x="598"/>
        <item x="917"/>
        <item x="601"/>
        <item x="600"/>
        <item x="602"/>
        <item x="605"/>
        <item x="604"/>
        <item x="947"/>
        <item x="606"/>
        <item x="608"/>
        <item x="607"/>
        <item x="948"/>
        <item x="612"/>
        <item x="609"/>
        <item x="610"/>
        <item x="611"/>
        <item x="614"/>
        <item x="613"/>
        <item x="615"/>
        <item x="616"/>
        <item x="617"/>
        <item x="618"/>
        <item x="619"/>
        <item x="620"/>
        <item x="621"/>
        <item x="622"/>
        <item x="623"/>
        <item x="625"/>
        <item x="781"/>
        <item x="624"/>
        <item x="918"/>
        <item x="626"/>
        <item x="628"/>
        <item x="627"/>
        <item x="782"/>
        <item x="629"/>
        <item x="630"/>
        <item x="631"/>
        <item x="632"/>
        <item x="633"/>
        <item x="634"/>
        <item x="636"/>
        <item x="635"/>
        <item x="919"/>
        <item x="783"/>
        <item x="920"/>
        <item x="921"/>
        <item x="638"/>
        <item x="639"/>
        <item x="637"/>
        <item x="784"/>
        <item x="922"/>
        <item x="923"/>
        <item x="641"/>
        <item x="640"/>
        <item x="642"/>
        <item x="643"/>
        <item x="644"/>
        <item x="645"/>
        <item x="646"/>
        <item x="821"/>
        <item x="820"/>
        <item x="503"/>
        <item x="950"/>
        <item x="924"/>
        <item x="949"/>
        <item x="647"/>
        <item x="925"/>
        <item x="649"/>
        <item x="648"/>
        <item x="822"/>
        <item x="513"/>
        <item x="650"/>
        <item x="652"/>
        <item x="651"/>
        <item x="951"/>
        <item x="653"/>
        <item x="655"/>
        <item x="654"/>
        <item x="656"/>
        <item x="657"/>
        <item x="926"/>
        <item x="927"/>
        <item x="658"/>
        <item x="928"/>
        <item x="659"/>
        <item x="660"/>
        <item x="823"/>
        <item x="661"/>
        <item x="664"/>
        <item x="665"/>
        <item x="663"/>
        <item x="662"/>
        <item x="952"/>
        <item x="667"/>
        <item x="666"/>
        <item x="824"/>
        <item x="579"/>
        <item x="929"/>
        <item x="953"/>
        <item x="826"/>
        <item x="825"/>
        <item x="930"/>
        <item x="815"/>
        <item x="931"/>
        <item x="827"/>
        <item x="932"/>
        <item x="954"/>
        <item x="828"/>
        <item x="514"/>
        <item x="515"/>
        <item x="517"/>
        <item x="516"/>
        <item x="875"/>
        <item x="933"/>
        <item x="668"/>
        <item x="669"/>
        <item x="671"/>
        <item x="670"/>
        <item x="672"/>
        <item x="934"/>
        <item x="785"/>
        <item x="816"/>
        <item x="673"/>
        <item x="935"/>
        <item x="955"/>
        <item x="509"/>
        <item x="510"/>
        <item x="876"/>
        <item x="878"/>
        <item x="877"/>
        <item x="674"/>
        <item x="786"/>
        <item x="956"/>
        <item x="675"/>
        <item x="787"/>
        <item x="788"/>
        <item x="676"/>
        <item x="677"/>
        <item x="678"/>
        <item x="679"/>
        <item x="680"/>
        <item x="957"/>
        <item x="681"/>
        <item x="682"/>
        <item x="958"/>
        <item x="831"/>
        <item x="832"/>
        <item x="829"/>
        <item x="830"/>
        <item x="833"/>
        <item x="959"/>
        <item x="936"/>
        <item x="518"/>
        <item x="789"/>
        <item x="790"/>
        <item x="791"/>
        <item x="683"/>
        <item x="684"/>
        <item x="685"/>
        <item x="686"/>
        <item x="792"/>
        <item x="687"/>
        <item x="688"/>
        <item x="793"/>
        <item x="689"/>
        <item x="691"/>
        <item x="794"/>
        <item x="692"/>
        <item x="960"/>
        <item x="690"/>
        <item x="520"/>
        <item x="834"/>
        <item x="937"/>
        <item x="519"/>
        <item x="795"/>
        <item x="796"/>
        <item x="693"/>
        <item x="697"/>
        <item x="694"/>
        <item x="521"/>
        <item x="797"/>
        <item x="817"/>
        <item x="511"/>
        <item x="798"/>
        <item x="698"/>
        <item x="699"/>
        <item x="695"/>
        <item x="799"/>
        <item x="700"/>
        <item x="696"/>
        <item x="701"/>
        <item x="702"/>
        <item x="703"/>
        <item x="800"/>
        <item x="704"/>
        <item x="707"/>
        <item x="705"/>
        <item x="706"/>
        <item x="836"/>
        <item x="835"/>
        <item x="938"/>
        <item x="961"/>
        <item x="708"/>
        <item x="939"/>
        <item x="709"/>
        <item x="940"/>
        <item x="711"/>
        <item x="710"/>
        <item x="941"/>
        <item x="712"/>
        <item x="942"/>
        <item x="839"/>
        <item x="580"/>
        <item x="714"/>
        <item x="962"/>
        <item x="837"/>
        <item x="713"/>
        <item x="720"/>
        <item x="838"/>
        <item x="524"/>
        <item x="718"/>
        <item x="717"/>
        <item x="715"/>
        <item x="716"/>
        <item x="722"/>
        <item x="719"/>
        <item x="801"/>
        <item x="721"/>
        <item x="724"/>
        <item x="723"/>
        <item x="802"/>
        <item x="963"/>
        <item x="943"/>
        <item x="803"/>
        <item x="725"/>
        <item x="727"/>
        <item x="726"/>
        <item x="944"/>
        <item x="729"/>
        <item x="728"/>
        <item x="804"/>
        <item x="731"/>
        <item x="735"/>
        <item x="841"/>
        <item x="733"/>
        <item x="805"/>
        <item x="730"/>
        <item x="736"/>
        <item x="840"/>
        <item x="738"/>
        <item x="737"/>
        <item x="806"/>
        <item x="732"/>
        <item x="734"/>
        <item x="740"/>
        <item x="512"/>
        <item x="741"/>
        <item x="807"/>
        <item x="739"/>
        <item x="742"/>
        <item x="522"/>
        <item x="743"/>
        <item x="808"/>
        <item x="744"/>
        <item x="745"/>
        <item x="747"/>
        <item x="748"/>
        <item x="746"/>
        <item x="842"/>
        <item x="752"/>
        <item x="523"/>
        <item x="945"/>
        <item x="749"/>
        <item x="750"/>
        <item x="809"/>
        <item x="751"/>
        <item x="755"/>
        <item x="754"/>
        <item x="753"/>
        <item x="756"/>
        <item x="810"/>
        <item x="757"/>
        <item x="964"/>
        <item x="758"/>
        <item x="759"/>
        <item x="811"/>
        <item x="760"/>
        <item x="761"/>
        <item x="812"/>
        <item x="813"/>
        <item x="762"/>
        <item x="814"/>
        <item x="763"/>
        <item x="843"/>
        <item x="965"/>
        <item x="966"/>
        <item x="967"/>
        <item x="968"/>
        <item x="969"/>
        <item x="970"/>
        <item x="973"/>
        <item x="974"/>
        <item x="971"/>
        <item x="972"/>
        <item x="975"/>
        <item x="976"/>
        <item x="977"/>
        <item x="979"/>
        <item x="978"/>
        <item x="980"/>
        <item x="982"/>
        <item x="981"/>
        <item x="983"/>
        <item x="984"/>
        <item x="985"/>
        <item x="986"/>
        <item x="991"/>
        <item x="988"/>
        <item x="987"/>
        <item x="989"/>
        <item x="990"/>
        <item x="992"/>
        <item x="993"/>
        <item x="994"/>
        <item x="996"/>
        <item x="995"/>
        <item x="997"/>
        <item x="998"/>
        <item x="999"/>
        <item x="1000"/>
        <item x="1002"/>
        <item x="1001"/>
        <item x="1003"/>
        <item x="1004"/>
        <item x="1005"/>
        <item x="1006"/>
        <item x="1007"/>
        <item t="default"/>
      </items>
    </pivotField>
    <pivotField showAll="0"/>
    <pivotField showAll="0"/>
    <pivotField showAll="0"/>
    <pivotField showAll="0"/>
    <pivotField showAll="0"/>
    <pivotField axis="axisPage" showAll="0">
      <items count="5">
        <item x="1"/>
        <item x="2"/>
        <item x="3"/>
        <item x="0"/>
        <item t="default"/>
      </items>
    </pivotField>
    <pivotField showAll="0"/>
    <pivotField numFmtId="164" showAll="0"/>
    <pivotField showAll="0"/>
    <pivotField showAll="0"/>
    <pivotField showAll="0"/>
    <pivotField numFmtId="169" showAll="0"/>
    <pivotField numFmtId="2" showAll="0"/>
    <pivotField numFmtId="165" showAll="0"/>
    <pivotField numFmtId="2" showAll="0"/>
    <pivotField showAll="0"/>
    <pivotField showAll="0"/>
    <pivotField showAll="0"/>
    <pivotField numFmtId="165" showAll="0"/>
    <pivotField numFmtId="2" showAll="0"/>
    <pivotField numFmtId="165" showAll="0"/>
    <pivotField showAll="0"/>
    <pivotField showAll="0"/>
    <pivotField numFmtId="165" showAll="0"/>
    <pivotField numFmtId="2" showAll="0"/>
    <pivotField numFmtId="166" showAll="0"/>
    <pivotField numFmtId="2" showAll="0"/>
    <pivotField showAll="0"/>
    <pivotField showAll="0"/>
    <pivotField numFmtId="165" showAll="0"/>
    <pivotField numFmtId="2" showAll="0"/>
    <pivotField numFmtId="165" showAll="0"/>
    <pivotField showAll="0"/>
    <pivotField showAll="0"/>
    <pivotField numFmtId="2" showAll="0"/>
    <pivotField numFmtId="169" showAll="0"/>
    <pivotField showAll="0"/>
    <pivotField numFmtId="168" showAll="0"/>
    <pivotField numFmtId="168" showAll="0"/>
  </pivotFields>
  <rowFields count="1">
    <field x="10"/>
  </rowFields>
  <rowItems count="3">
    <i>
      <x/>
    </i>
    <i>
      <x v="5"/>
    </i>
    <i t="grand">
      <x/>
    </i>
  </rowItems>
  <colItems count="1">
    <i/>
  </colItems>
  <pageFields count="1">
    <pageField fld="24" item="0" hier="-1"/>
  </pageFields>
  <dataFields count="1">
    <dataField name="Count of CONTAINER" fld="8" subtotal="count" showDataAs="percentOfTotal" baseField="10" baseItem="0" numFmtId="10"/>
  </dataFields>
  <formats count="8">
    <format dxfId="536">
      <pivotArea type="all" dataOnly="0" outline="0" fieldPosition="0"/>
    </format>
    <format dxfId="535">
      <pivotArea outline="0" collapsedLevelsAreSubtotals="1" fieldPosition="0"/>
    </format>
    <format dxfId="534">
      <pivotArea dataOnly="0" labelOnly="1" grandRow="1" outline="0" fieldPosition="0"/>
    </format>
    <format dxfId="533">
      <pivotArea dataOnly="0" labelOnly="1" outline="0" axis="axisValues" fieldPosition="0"/>
    </format>
    <format dxfId="532">
      <pivotArea type="all" dataOnly="0" outline="0" fieldPosition="0"/>
    </format>
    <format dxfId="531">
      <pivotArea outline="0" collapsedLevelsAreSubtotals="1" fieldPosition="0"/>
    </format>
    <format dxfId="530">
      <pivotArea dataOnly="0" labelOnly="1" grandRow="1" outline="0" fieldPosition="0"/>
    </format>
    <format dxfId="529">
      <pivotArea dataOnly="0" labelOnly="1" outline="0" axis="axisValues" fieldPosition="0"/>
    </format>
  </formats>
  <chartFormats count="3">
    <chartFormat chart="6" format="12" series="1">
      <pivotArea type="data" outline="0" fieldPosition="0">
        <references count="1">
          <reference field="4294967294" count="1" selected="0">
            <x v="0"/>
          </reference>
        </references>
      </pivotArea>
    </chartFormat>
    <chartFormat chart="6" format="13">
      <pivotArea type="data" outline="0" fieldPosition="0">
        <references count="2">
          <reference field="4294967294" count="1" selected="0">
            <x v="0"/>
          </reference>
          <reference field="10" count="1" selected="0">
            <x v="0"/>
          </reference>
        </references>
      </pivotArea>
    </chartFormat>
    <chartFormat chart="6" format="14">
      <pivotArea type="data" outline="0" fieldPosition="0">
        <references count="2">
          <reference field="4294967294" count="1" selected="0">
            <x v="0"/>
          </reference>
          <reference field="10" count="1" selected="0">
            <x v="5"/>
          </reference>
        </references>
      </pivotArea>
    </chartFormat>
  </chartFormats>
  <pivotTableStyleInfo name="PivotStyleLight16" showRowHeaders="1" showColHeaders="1" showRowStripes="0" showColStripes="0" showLastColumn="1"/>
  <filters count="1">
    <filter fld="18" type="dateBetween" evalOrder="-1" id="1890" name="TRUCK SHOW UP">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STINATION" xr10:uid="{8F51A40B-80D4-410A-827B-D3BD7EC1A22F}" sourceName="DESTINATION">
  <pivotTables>
    <pivotTable tabId="18" name="ZH: % ENTREGAS POR ALMACEN"/>
    <pivotTable tabId="18" name="ZH: % CNTS DISPONIBLES -72H"/>
    <pivotTable tabId="18" name="ZH: % CNTS ENTREGA PUNTUAL"/>
    <pivotTable tabId="18" name="ZH: % TRANSPORT MODE"/>
    <pivotTable tabId="18" name="ZH: AVERAGE ATA TO UNLOADING"/>
    <pivotTable tabId="18" name="ZH: AVERAGE DELIVERY AVAILABLE A SLOT"/>
    <pivotTable tabId="18" name="ZH: DIAS DE DESCARGA EN %"/>
    <pivotTable tabId="18" name="ZH: ENTREGAS A PARTIR DE DISPONIBILIDAD"/>
    <pivotTable tabId="18" name="ZH: ENTREGAS POR ALMACÉN"/>
    <pivotTable tabId="18" name="ZH: HORAS DISPONIBULIDAD A ENTREGA"/>
    <pivotTable tabId="18" name="ZH: TOTAL % CNTS PUNTUALES"/>
    <pivotTable tabId="18" name="ZH: TOTAL CNTS"/>
    <pivotTable tabId="18" name="ZH: TRANSPORT MODE POR PUERTO"/>
    <pivotTable tabId="18" name="ZH: WEEKLY AVERAGE ATA TO UNLOADING"/>
  </pivotTables>
  <data>
    <tabular pivotCacheId="1324248962">
      <items count="3">
        <i x="1" s="1"/>
        <i x="0" s="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REHOUSE" xr10:uid="{F441B60F-9F3B-45D6-AA36-E8C4064327B8}" sourceName="WAREHOUSE">
  <pivotTables>
    <pivotTable tabId="18" name="ZH: ENTREGAS A PARTIR DE DISPONIBILIDAD"/>
    <pivotTable tabId="18" name="ZH: % CNTS DISPONIBLES -72H"/>
    <pivotTable tabId="18" name="ZH: % CNTS ENTREGA PUNTUAL"/>
    <pivotTable tabId="18" name="ZH: % ENTREGAS POR ALMACEN"/>
    <pivotTable tabId="18" name="ZH: % TRANSPORT MODE"/>
    <pivotTable tabId="18" name="ZH: AVERAGE ATA TO UNLOADING"/>
    <pivotTable tabId="18" name="ZH: AVERAGE DELIVERY AVAILABLE A SLOT"/>
    <pivotTable tabId="18" name="ZH: DIAS DE DESCARGA EN %"/>
    <pivotTable tabId="18" name="ZH: ENTREGAS POR ALMACÉN"/>
    <pivotTable tabId="18" name="ZH: HORAS DISPONIBULIDAD A ENTREGA"/>
    <pivotTable tabId="18" name="ZH: TOTAL % CNTS PUNTUALES"/>
    <pivotTable tabId="18" name="ZH: TOTAL CNTS"/>
    <pivotTable tabId="18" name="ZH: TRANSPORT MODE POR PUERTO"/>
    <pivotTable tabId="18" name="ZH: WEEKLY AVERAGE ATA TO UNLOADING"/>
  </pivotTables>
  <data>
    <tabular pivotCacheId="1324248962">
      <items count="32">
        <i x="1" s="1"/>
        <i x="3" s="1"/>
        <i x="0" s="1"/>
        <i x="11" s="1" nd="1"/>
        <i x="12" s="1" nd="1"/>
        <i x="4" s="1" nd="1"/>
        <i x="24" s="1" nd="1"/>
        <i x="10" s="1" nd="1"/>
        <i x="2" s="1" nd="1"/>
        <i x="27" s="1" nd="1"/>
        <i x="21" s="1" nd="1"/>
        <i x="31" s="1" nd="1"/>
        <i x="9" s="1" nd="1"/>
        <i x="22" s="1" nd="1"/>
        <i x="17" s="1" nd="1"/>
        <i x="20" s="1" nd="1"/>
        <i x="14" s="1" nd="1"/>
        <i x="13" s="1" nd="1"/>
        <i x="5" s="1" nd="1"/>
        <i x="26" s="1" nd="1"/>
        <i x="18" s="1" nd="1"/>
        <i x="16" s="1" nd="1"/>
        <i x="30" s="1" nd="1"/>
        <i x="19" s="1" nd="1"/>
        <i x="29" s="1" nd="1"/>
        <i x="23" s="1" nd="1"/>
        <i x="8" s="1" nd="1"/>
        <i x="28" s="1" nd="1"/>
        <i x="25" s="1" nd="1"/>
        <i x="15" s="1" nd="1"/>
        <i x="7" s="1" nd="1"/>
        <i x="6"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REHOUSE2" xr10:uid="{4796E5E7-DBA2-4257-9F86-817D4F068D64}" sourceName="WAREHOUSE">
  <pivotTables>
    <pivotTable tabId="18" name="MARRUECOS: AVERAGE PUNTUALIDAD"/>
    <pivotTable tabId="18" name="MARRUECOS: % CNTS DISPONIBLES -72H"/>
    <pivotTable tabId="18" name="MARRUECOS: % CNTS ENTREGA PUNTUAL"/>
    <pivotTable tabId="18" name="MARRUECOS: ATA VS ETA DEVIATION PER TRANSPORT MODE"/>
    <pivotTable tabId="18" name="MARRUECOS: AVERAGE ATA TO UNLOADING"/>
    <pivotTable tabId="18" name="MARRUECOS: AVG ATA TO UNLOADING EACH FLOW"/>
    <pivotTable tabId="18" name="MARRUECOS: DISPONIBILIDAD A SLOT (AVG)"/>
    <pivotTable tabId="18" name="MARRUECOS: ENTREGAS POR ALMACÉN"/>
    <pivotTable tabId="18" name="MARRUECOS: HORAS DISPONIBILIDAD INICIAL A TIMESLOT FINAL"/>
    <pivotTable tabId="18" name="MARRUECOS: TOTAL % CNTS PUNTUALES"/>
    <pivotTable tabId="18" name="MARRUECOS: TOTAL % CNTS PUNTUALES media"/>
    <pivotTable tabId="18" name="MARRUECOS: TOTAL CNTS"/>
    <pivotTable tabId="18" name="MARRUECOS: TOTAL TT MARRUECOS"/>
    <pivotTable tabId="18" name="MARRUECOS: WEEKLY AVERAGE HO TO UNLOADING"/>
    <pivotTable tabId="18" name="MARRUECOS: TOTAL HO TO AV"/>
  </pivotTables>
  <data>
    <tabular pivotCacheId="1324248962">
      <items count="32">
        <i x="11" s="1"/>
        <i x="12" s="1"/>
        <i x="4" s="1"/>
        <i x="10" s="1"/>
        <i x="2" s="1"/>
        <i x="13" s="1"/>
        <i x="5" s="1"/>
        <i x="6" s="1"/>
        <i x="24" s="1" nd="1"/>
        <i x="27" s="1" nd="1"/>
        <i x="21" s="1" nd="1"/>
        <i x="31" s="1" nd="1"/>
        <i x="1" s="1" nd="1"/>
        <i x="3" s="1" nd="1"/>
        <i x="9" s="1" nd="1"/>
        <i x="22" s="1" nd="1"/>
        <i x="17" s="1" nd="1"/>
        <i x="20" s="1" nd="1"/>
        <i x="14" s="1" nd="1"/>
        <i x="26" s="1" nd="1"/>
        <i x="18" s="1" nd="1"/>
        <i x="16" s="1" nd="1"/>
        <i x="30" s="1" nd="1"/>
        <i x="19" s="1" nd="1"/>
        <i x="29" s="1" nd="1"/>
        <i x="23" s="1" nd="1"/>
        <i x="8" s="1" nd="1"/>
        <i x="28" s="1" nd="1"/>
        <i x="25" s="1" nd="1"/>
        <i x="15" s="1" nd="1"/>
        <i x="7" s="1" nd="1"/>
        <i x="0"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RANSPORT_MODE2" xr10:uid="{F54533BF-4E59-4260-8105-A5B84C4D1195}" sourceName="TRANSPORT MODE2">
  <pivotTables>
    <pivotTable tabId="18" name="MARRUECOS: TOTAL CNTS"/>
    <pivotTable tabId="18" name="MARRUECOS: % CNTS DISPONIBLES -72H"/>
    <pivotTable tabId="18" name="MARRUECOS: % CNTS ENTREGA PUNTUAL"/>
    <pivotTable tabId="18" name="MARRUECOS: ATA VS ETA DEVIATION PER TRANSPORT MODE"/>
    <pivotTable tabId="18" name="MARRUECOS: AVERAGE ATA TO UNLOADING"/>
    <pivotTable tabId="18" name="MARRUECOS: AVERAGE PUNTUALIDAD"/>
    <pivotTable tabId="18" name="MARRUECOS: AVG ATA TO UNLOADING EACH FLOW"/>
    <pivotTable tabId="18" name="MARRUECOS: DISPONIBILIDAD A SLOT (AVG)"/>
    <pivotTable tabId="18" name="MARRUECOS: ENTREGAS POR ALMACÉN"/>
    <pivotTable tabId="18" name="MARRUECOS: HORAS DISPONIBILIDAD INICIAL A TIMESLOT FINAL"/>
    <pivotTable tabId="18" name="MARRUECOS: TOTAL % CNTS PUNTUALES"/>
    <pivotTable tabId="18" name="MARRUECOS: TOTAL % CNTS PUNTUALES media"/>
    <pivotTable tabId="18" name="MARRUECOS: TOTAL HO TO AV"/>
    <pivotTable tabId="18" name="MARRUECOS: TOTAL TT MARRUECOS"/>
    <pivotTable tabId="18" name="MARRUECOS: WEEKLY AVERAGE HO TO UNLOADING"/>
  </pivotTables>
  <data>
    <tabular pivotCacheId="1324248962">
      <items count="3">
        <i x="0" s="1"/>
        <i x="2"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REHOUSE1" xr10:uid="{79D858E3-BA7F-4101-9303-F1D050513B5D}" sourceName="WAREHOUSE">
  <pivotTables>
    <pivotTable tabId="18" name="LEFTIES: % CNTS DISPONIBLES -72H"/>
    <pivotTable tabId="18" name="LEFTIES: % CNTS ENTREGA PUNTUAL"/>
    <pivotTable tabId="18" name="LEFTIES: % CNTS PUNTUALES"/>
    <pivotTable tabId="18" name="LEFTIES: % TRANSPORT MODE"/>
    <pivotTable tabId="18" name="LEFTIES: AVERAGE ATA TO UNLOADING"/>
    <pivotTable tabId="18" name="LEFTIES: AVERAGE PUNTUALIDAD"/>
    <pivotTable tabId="18" name="LEFTIES: ENTREGAS POR ALMACÉN"/>
    <pivotTable tabId="18" name="LEFTIES: HORAS DISPONIBILIDAD A ENTREGA SEGUN POD"/>
    <pivotTable tabId="18" name="LEFTIES: HORAS DISPONIBULIDAD A ENTREGA"/>
    <pivotTable tabId="18" name="LEFTIES: TOTAL % CNTS PUNTUALES"/>
    <pivotTable tabId="18" name="LEFTIES: TOTAL CNTS"/>
    <pivotTable tabId="18" name="LEFTIES: TRANSPORT MODE POR PUERTO"/>
    <pivotTable tabId="18" name="LEFTIES: WEEKLY AVERAGE ATA TO UNLOADING"/>
    <pivotTable tabId="18" name="LEFTIES: % CUMPLIMIENTO NORIA"/>
  </pivotTables>
  <data>
    <tabular pivotCacheId="1324248962">
      <items count="32">
        <i x="1" s="1"/>
        <i x="3"/>
        <i x="11" nd="1"/>
        <i x="12" nd="1"/>
        <i x="4" nd="1"/>
        <i x="24" nd="1"/>
        <i x="10" nd="1"/>
        <i x="2" nd="1"/>
        <i x="27" nd="1"/>
        <i x="21" nd="1"/>
        <i x="31" nd="1"/>
        <i x="9" nd="1"/>
        <i x="22" nd="1"/>
        <i x="17" nd="1"/>
        <i x="20" nd="1"/>
        <i x="14" nd="1"/>
        <i x="13" nd="1"/>
        <i x="5" nd="1"/>
        <i x="26" nd="1"/>
        <i x="18" nd="1"/>
        <i x="16" nd="1"/>
        <i x="30" nd="1"/>
        <i x="19" nd="1"/>
        <i x="29" nd="1"/>
        <i x="23" nd="1"/>
        <i x="8" nd="1"/>
        <i x="28" nd="1"/>
        <i x="25" nd="1"/>
        <i x="15" nd="1"/>
        <i x="7" nd="1"/>
        <i x="0" nd="1"/>
        <i x="6"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RANSPORT MODE2" xr10:uid="{B9FD66B2-9675-4CC1-BDFC-A7641DF526B1}" cache="Slicer_TRANSPORT_MODE2" caption="TRANSPORT MODE2" rowHeight="22542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STINATION" xr10:uid="{3626125A-DE3C-4DB2-BAE7-2034BB676337}" cache="Slicer_DESTINATION" caption="DESTINATION" rowHeight="225425"/>
  <slicer name="WAREHOUSE" xr10:uid="{15B876F6-44C9-435D-AD4C-730B4C938D64}" cache="Slicer_WAREHOUSE" caption="WAREHOUSE" rowHeight="225425"/>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AREHOUSE 1" xr10:uid="{2BF5DD19-6D26-494D-933D-49464BD560C0}" cache="Slicer_WAREHOUSE1" caption="ALMACÉN" rowHeight="225425"/>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AREHOUSE 2" xr10:uid="{A518267E-DF84-47A8-8CEB-E7AE4428F0C3}" cache="Slicer_WAREHOUSE2" caption="WAREHOUSE" rowHeight="225425"/>
  <slicer name="TRANSPORT MODE2 1" xr10:uid="{F52A4949-121F-4388-85D5-2918F7753D6B}" cache="Slicer_TRANSPORT_MODE2" caption="TRANSPORT MODE"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F9C2A7-8451-483A-80C0-1A2E773EF7D3}" name="TRACKER" displayName="TRACKER" ref="A1:BF1196" totalsRowShown="0" headerRowDxfId="598" dataDxfId="596" headerRowBorderDxfId="597" tableBorderDxfId="595">
  <autoFilter ref="A1:BF1196" xr:uid="{04F9C2A7-8451-483A-80C0-1A2E773EF7D3}">
    <filterColumn colId="11">
      <filters>
        <filter val="TEMPE 3"/>
      </filters>
    </filterColumn>
  </autoFilter>
  <sortState xmlns:xlrd2="http://schemas.microsoft.com/office/spreadsheetml/2017/richdata2" ref="A2:BF1196">
    <sortCondition ref="N1:N1196"/>
  </sortState>
  <tableColumns count="58">
    <tableColumn id="1" xr3:uid="{281BC4D5-543F-4F4A-82C6-4F93DC0D1B67}" name="MASTER BL" dataDxfId="594"/>
    <tableColumn id="2" xr3:uid="{9AB88684-C643-4D92-9AF1-5EA77EE1BF74}" name="VESSEL" dataDxfId="593"/>
    <tableColumn id="3" xr3:uid="{05E955C4-F09C-4C03-A9CE-71F18D93AD1A}" name="PUERTO ORIGEN" dataDxfId="592"/>
    <tableColumn id="4" xr3:uid="{CD2493E3-7370-4DA9-92D1-2AABAE71DF09}" name="DESTINATION" dataDxfId="591"/>
    <tableColumn id="5" xr3:uid="{C8462B4A-BEF6-4AC4-B1A7-A072F8786EB2}" name="ATA" dataDxfId="590"/>
    <tableColumn id="6" xr3:uid="{ACC5C866-020A-4C8D-A5BF-DFFED357102B}" name="ETA" dataDxfId="589"/>
    <tableColumn id="8" xr3:uid="{B22BE043-0F14-46B1-9559-75E988DB7360}" name="CARRIER" dataDxfId="588"/>
    <tableColumn id="7" xr3:uid="{76776A16-8E55-4690-975C-8862A587B6C5}" name="HAULER" dataDxfId="587"/>
    <tableColumn id="9" xr3:uid="{285FD27F-37B4-4025-8304-CD66656320DA}" name="CONTAINER" dataDxfId="586"/>
    <tableColumn id="40" xr3:uid="{605E62A5-F2C5-495C-BB41-8FE443B1D1CC}" name="TYPE" dataDxfId="585"/>
    <tableColumn id="11" xr3:uid="{0CE7B2B9-E24E-4D7C-BCDB-E58FA45B5141}" name="TRANSPORT MODE" dataDxfId="584"/>
    <tableColumn id="10" xr3:uid="{008E95A0-4257-48F4-84FF-D8ED8CD03BF8}" name="WAREHOUSE" dataDxfId="583"/>
    <tableColumn id="12" xr3:uid="{D8B3C35B-69DA-47C8-9A34-E1C9D0208E7D}" name="DELIVERY AVAILABLE SINCE" dataDxfId="582"/>
    <tableColumn id="14" xr3:uid="{5EF1F6F1-5874-46B5-B84F-703E6F5A19B3}" name="TIMESLOT" dataDxfId="581"/>
    <tableColumn id="49" xr3:uid="{DA7C9101-87F8-4B26-80FB-00D0BE8E1685}" name="HANDOVER Morocco" dataDxfId="580"/>
    <tableColumn id="36" xr3:uid="{13DAF95D-DE95-40F7-992B-A70044C802DB}" name="Reprogramaciones" dataDxfId="579"/>
    <tableColumn id="16" xr3:uid="{F15AF045-F9EA-4670-BB72-37114E06EF2E}" name="REASON DELAY" dataDxfId="578"/>
    <tableColumn id="38" xr3:uid="{FEDDF6CF-B87A-4FE0-B209-C223D04713B9}" name="REASON REPROGRAMACION" dataDxfId="577"/>
    <tableColumn id="13" xr3:uid="{3D296202-941B-4DF8-8FB9-7AC1C8D212CA}" name="TRUCK SHOW UP" dataDxfId="576"/>
    <tableColumn id="15" xr3:uid="{CF44A2BA-E681-4FF6-B691-D3457D6CA31A}" name="DC start date" dataDxfId="575"/>
    <tableColumn id="53" xr3:uid="{A7C08539-2760-4614-A80C-00C18478D1D6}" name="Driver Departure" dataDxfId="574"/>
    <tableColumn id="52" xr3:uid="{309D2F24-4B55-4758-A8F7-BA9CA2106534}" name="DC end date" dataDxfId="573"/>
    <tableColumn id="17" xr3:uid="{C0CC01D1-C2D3-441F-92D8-6AFAF69532C5}" name="WEEK" dataDxfId="572">
      <calculatedColumnFormula>IF(N2="","",WEEKNUM(AA2,2)-0)</calculatedColumnFormula>
    </tableColumn>
    <tableColumn id="18" xr3:uid="{81BBEBB2-D99F-4E1A-A94C-2AE58A88C42B}" name="MONTH" dataDxfId="571">
      <calculatedColumnFormula>IF(N2="","",MONTH(AA2))</calculatedColumnFormula>
    </tableColumn>
    <tableColumn id="35" xr3:uid="{D20007D9-6A93-4591-8D52-087C48FC9003}" name="FLUJO" dataDxfId="570">
      <calculatedColumnFormula>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calculatedColumnFormula>
    </tableColumn>
    <tableColumn id="48" xr3:uid="{DD408508-7CBC-454C-A41F-D38FE0D49332}" name="TRANSPORT MODE2" dataDxfId="569">
      <calculatedColumnFormula>IF(B2="ROPAX","ROPAX",IF(B2="RORO","RORO","OCEAN"))</calculatedColumnFormula>
    </tableColumn>
    <tableColumn id="19" xr3:uid="{BBC12693-F408-4FAB-B0E3-44D1E1FD6C30}" name="HORA DE LLEGADA CONT" dataDxfId="568">
      <calculatedColumnFormula>+MIN(S2,T2)</calculatedColumnFormula>
    </tableColumn>
    <tableColumn id="44" xr3:uid="{B245B558-108B-45F6-B7A7-3522371FEE26}" name="WEEKDAY" dataDxfId="567">
      <calculatedColumnFormula>CHOOSE(WEEKDAY(T2,2),"Monday","Tuesday","Wednesday","Thursday","Friday","Saturday","Sunday")</calculatedColumnFormula>
    </tableColumn>
    <tableColumn id="46" xr3:uid="{7F45D509-EEB9-46D7-81F7-304D350A31F8}" name="ATA - ETA" dataDxfId="566">
      <calculatedColumnFormula>IF((E2-F2)&lt;=0,0,(TRACKER[[#This Row],[ATA]]-TRACKER[[#This Row],[ETA]])*24)</calculatedColumnFormula>
    </tableColumn>
    <tableColumn id="47" xr3:uid="{EC5C7A1C-AE46-471B-B96D-C60856E776BE}" name="ATA DEVIATED FROM ETA" dataDxfId="565">
      <calculatedColumnFormula>IF(AC2&lt;=2,"NO","YES")</calculatedColumnFormula>
    </tableColumn>
    <tableColumn id="56" xr3:uid="{AF0C8A58-6AC0-4761-A9A1-1654F71CB9E5}" name="HO TO AVAILABILITY (MOROCCO)" dataDxfId="564">
      <calculatedColumnFormula>+TRACKER[[#This Row],[DELIVERY AVAILABLE SINCE]]-TRACKER[[#This Row],[HANDOVER Morocco]]</calculatedColumnFormula>
    </tableColumn>
    <tableColumn id="55" xr3:uid="{7184F43E-3F11-4CD5-83BC-388FCCC32379}" name="HO TO AVAILABILITY 2 (MOROCCO)" dataDxfId="563">
      <calculatedColumnFormula>TRACKER[[#This Row],[ATA TO UNLOADING]]*24</calculatedColumnFormula>
    </tableColumn>
    <tableColumn id="20" xr3:uid="{984875D9-D44D-415B-8BD7-9977F96BFAC7}" name="ATA A OFRECIMIENTO" dataDxfId="562">
      <calculatedColumnFormula>(M2-E2)</calculatedColumnFormula>
    </tableColumn>
    <tableColumn id="28" xr3:uid="{C08E2E58-D01B-41D0-A200-605D6D1B6BC9}" name="ATA A OFRECIMIENTO 2" dataDxfId="561">
      <calculatedColumnFormula>TRACKER[[#This Row],[ATA A OFRECIMIENTO]]*24</calculatedColumnFormula>
    </tableColumn>
    <tableColumn id="43" xr3:uid="{1D303E02-0659-4938-99EA-360E241DC602}" name="OFRECIMIENTO 36H" dataDxfId="560">
      <calculatedColumnFormula>IF(AG2="","",IF(AG2&lt;=1.5,"SI","NO"))</calculatedColumnFormula>
    </tableColumn>
    <tableColumn id="39" xr3:uid="{57A3F3D7-A6A4-4FAB-9107-60422EB12D6B}" name="AVAILABILITY -48H" dataDxfId="559">
      <calculatedColumnFormula>IF(AG2="","",IF(AG2&lt;=2,"YES","NO"))</calculatedColumnFormula>
    </tableColumn>
    <tableColumn id="21" xr3:uid="{10F5A87B-EAD9-463F-B5BA-4070CD1F6F4A}" name="OFRECIMIENTO 72H" dataDxfId="558">
      <calculatedColumnFormula>IF(AG2="","",IF(AG2&lt;=3,"SI","NO"))</calculatedColumnFormula>
    </tableColumn>
    <tableColumn id="22" xr3:uid="{A9F03FF2-B69E-4CD4-B3C0-A510059FAFFC}" name="DEL. AVAILABLE A SLOT" dataDxfId="557">
      <calculatedColumnFormula>(N2-M2)</calculatedColumnFormula>
    </tableColumn>
    <tableColumn id="29" xr3:uid="{4C344C92-4AC8-4F6F-9894-DFBA01DAFC82}" name="DEL. AVAILABLE A SLOT 2" dataDxfId="556">
      <calculatedColumnFormula>TRACKER[[#This Row],[DEL. AVAILABLE A SLOT]]*24</calculatedColumnFormula>
    </tableColumn>
    <tableColumn id="37" xr3:uid="{456E0860-0B90-45D5-8422-378321ED869F}" name="DEL. AV. TO TRUCK SHOW UP" dataDxfId="555">
      <calculatedColumnFormula>IF((S2-M2)&lt;0,TIME(0,0,0),S2-M2)</calculatedColumnFormula>
    </tableColumn>
    <tableColumn id="42" xr3:uid="{889A6D6E-26BD-4EA8-8715-F78E2264EE0B}" name="UNLOAD FIRST 24H FROM AV" dataDxfId="554">
      <calculatedColumnFormula>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calculatedColumnFormula>
    </tableColumn>
    <tableColumn id="23" xr3:uid="{377ADE4C-F898-4468-BBBC-733B0BB54149}" name="TIMESLOT MENOS DE 24H" dataDxfId="553">
      <calculatedColumnFormula>IF(AL2="","",IF(AL2&lt;=1,"SI","NO"))</calculatedColumnFormula>
    </tableColumn>
    <tableColumn id="24" xr3:uid="{13985012-6A2F-4B66-B652-695B74300289}" name="ATA A TIMESLOT" dataDxfId="552">
      <calculatedColumnFormula>(N2-E2)</calculatedColumnFormula>
    </tableColumn>
    <tableColumn id="30" xr3:uid="{F1D14D4C-CC87-451B-BDD8-1B33F0078223}" name="ATA A TIMESLOT 2" dataDxfId="551">
      <calculatedColumnFormula>TRACKER[[#This Row],[ATA A TIMESLOT]]*24</calculatedColumnFormula>
    </tableColumn>
    <tableColumn id="25" xr3:uid="{C8C4E13D-682C-44B9-9935-BC5A01CF6F4F}" name="PUNTUALIDAD (H)" dataDxfId="550">
      <calculatedColumnFormula>IF(AA2&lt;N2,TIME(0,0,0),AA2-N2)</calculatedColumnFormula>
    </tableColumn>
    <tableColumn id="31" xr3:uid="{990BEBBE-A32E-4B6A-83C9-0A0ED3F0B408}" name="PUNTUALIDAD 3" dataDxfId="549">
      <calculatedColumnFormula>TRACKER[[#This Row],[PUNTUALIDAD (H)]]*24</calculatedColumnFormula>
    </tableColumn>
    <tableColumn id="26" xr3:uid="{FBE09D5F-9590-4426-ABA4-074C385E6656}" name="PUNTUALIDAD 2" dataDxfId="548">
      <calculatedColumnFormula>IF(AS2&gt;TIME(0,30,0),"NO","SI")</calculatedColumnFormula>
    </tableColumn>
    <tableColumn id="45" xr3:uid="{56D295FB-8BD4-4D8F-A76F-922730A5FE3E}" name="PUNTUALIDAD 4" dataDxfId="547">
      <calculatedColumnFormula>IF(AS2&gt;TIME(1,0,0),"NO","SI")</calculatedColumnFormula>
    </tableColumn>
    <tableColumn id="32" xr3:uid="{997C9BD3-9702-48A7-BF41-756C561F7FF8}" name="ATA TO UNLOADING" dataDxfId="546">
      <calculatedColumnFormula>(S2-E2)</calculatedColumnFormula>
    </tableColumn>
    <tableColumn id="27" xr3:uid="{423BB121-B2C4-4A69-9C61-08F5271F82A0}" name="ATA TO UNLOADING 2" dataDxfId="545">
      <calculatedColumnFormula>TRACKER[[#This Row],[ATA TO UNLOADING]]*24</calculatedColumnFormula>
    </tableColumn>
    <tableColumn id="50" xr3:uid="{A03F3DB6-E8D1-4248-A522-FB6FE9ACF7E6}" name="TOTAL TT (MARRUECOS)" dataDxfId="544">
      <calculatedColumnFormula>IF(O2=0,0,S2-O2)</calculatedColumnFormula>
    </tableColumn>
    <tableColumn id="51" xr3:uid="{B9A8DBFE-2C70-4869-A39F-56A8AEC7F6AB}" name="TOTAL TT (MOROCCO)" dataDxfId="543">
      <calculatedColumnFormula>TRACKER[[#This Row],[TOTAL TT (MARRUECOS)]]*24</calculatedColumnFormula>
    </tableColumn>
    <tableColumn id="41" xr3:uid="{29A94C0D-CF21-40EE-8F1C-C19B0B3B3DB1}" name="ENTREGADO -48H" dataDxfId="542">
      <calculatedColumnFormula>IF(AW2="","",IF(AW2&lt;=2,"SI","NO"))</calculatedColumnFormula>
    </tableColumn>
    <tableColumn id="54" xr3:uid="{833AF7F6-E517-4247-B023-625CD2498F9D}" name="Driver departure vs DC END DATE 2" dataDxfId="541">
      <calculatedColumnFormula>V2-U2</calculatedColumnFormula>
    </tableColumn>
    <tableColumn id="57" xr3:uid="{BA324E09-B68E-47B6-8505-800EB804E168}" name="Driver departure vs DC END DATE" dataDxfId="540">
      <calculatedColumnFormula>(TRACKER[[#This Row],[Driver departure vs DC END DATE 2]])/24</calculatedColumnFormula>
    </tableColumn>
    <tableColumn id="58" xr3:uid="{96232ABE-BF03-472D-900A-490CF7B0C800}" name="NORIA" dataDxfId="539">
      <calculatedColumnFormula>IF(L2="LEFTIES TOLEDO",IF(BC2&gt;=TIME(0,0,0),"YES","NO"),"")</calculatedColumnFormula>
    </tableColumn>
    <tableColumn id="33" xr3:uid="{C6C77F03-9C8A-44A8-867D-0D59E1637989}" name="INVOICING APM" dataDxfId="538">
      <calculatedColumnFormula>$BH$1</calculatedColumnFormula>
    </tableColumn>
    <tableColumn id="34" xr3:uid="{E6E9D2CD-9425-4287-B0C9-CF29385A02F8}" name="MANAGEMENT FEE" dataDxfId="537">
      <calculatedColumnFormula>$BI$1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TRUCK_SHOW_UP1" xr10:uid="{AA9DDF79-1270-471B-800B-D4BBD7C4C3A4}" sourceName="TRUCK SHOW UP">
  <pivotTables>
    <pivotTable tabId="18" name="LEFTIES: % CNTS DISPONIBLES -72H"/>
    <pivotTable tabId="18" name="LEFTIES: % CNTS ENTREGA PUNTUAL"/>
    <pivotTable tabId="18" name="LEFTIES: % CNTS PUNTUALES"/>
    <pivotTable tabId="18" name="LEFTIES: % TRANSPORT MODE"/>
    <pivotTable tabId="18" name="LEFTIES: AVERAGE ATA TO UNLOADING"/>
    <pivotTable tabId="18" name="LEFTIES: AVERAGE PUNTUALIDAD"/>
    <pivotTable tabId="18" name="LEFTIES: ENTREGAS POR ALMACÉN"/>
    <pivotTable tabId="18" name="LEFTIES: HORAS DISPONIBILIDAD A ENTREGA SEGUN POD"/>
    <pivotTable tabId="18" name="LEFTIES: HORAS DISPONIBULIDAD A ENTREGA"/>
    <pivotTable tabId="18" name="LEFTIES: TOTAL % CNTS PUNTUALES"/>
    <pivotTable tabId="18" name="LEFTIES: TOTAL CNTS"/>
    <pivotTable tabId="18" name="LEFTIES: TRANSPORT MODE POR PUERTO"/>
    <pivotTable tabId="18" name="LEFTIES: WEEKLY AVERAGE ATA TO UNLOADING"/>
    <pivotTable tabId="18" name="ZH: % CNTS DISPONIBLES -72H"/>
    <pivotTable tabId="18" name="ZH: % CNTS ENTREGA PUNTUAL"/>
    <pivotTable tabId="18" name="ZH: % CNTS PUNTUALES"/>
    <pivotTable tabId="18" name="ZH: % ENTREGAS POR ALMACEN"/>
    <pivotTable tabId="18" name="ZH: % TRANSPORT MODE"/>
    <pivotTable tabId="18" name="ZH: AVERAGE ATA TO UNLOADING"/>
    <pivotTable tabId="18" name="ZH: AVERAGE DELIVERY AVAILABLE A SLOT"/>
    <pivotTable tabId="18" name="ZH: DIAS DE DESCARGA EN %"/>
    <pivotTable tabId="18" name="ZH: ENTREGAS A PARTIR DE DISPONIBILIDAD"/>
    <pivotTable tabId="18" name="ZH: ENTREGAS POR ALMACÉN"/>
    <pivotTable tabId="18" name="ZH: HORAS DISPONIBULIDAD A ENTREGA"/>
    <pivotTable tabId="18" name="ZH: TOTAL % CNTS PUNTUALES"/>
    <pivotTable tabId="18" name="ZH: TOTAL CNTS"/>
    <pivotTable tabId="18" name="ZH: TRANSPORT MODE POR PUERTO"/>
    <pivotTable tabId="18" name="ZH: WEEKLY AVERAGE ATA TO UNLOADING"/>
    <pivotTable tabId="18" name="LEFTIES: % CUMPLIMIENTO NORIA"/>
  </pivotTables>
  <state minimalRefreshVersion="6" lastRefreshVersion="6" pivotCacheId="1324248962" filterType="dateBetween">
    <selection startDate="2026-02-01T00:00:00" endDate="2026-02-28T00:00:00"/>
    <bounds startDate="2026-01-01T05:30:00" endDate="2027-01-01T15:5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TRUCK_SHOW_UP2" xr10:uid="{48778012-626B-40A2-A8DE-5878FE1A199B}" sourceName="TRUCK SHOW UP">
  <pivotTables>
    <pivotTable tabId="18" name="TEMPE: REASON REPROS"/>
    <pivotTable tabId="18" name="TEMPE: % cnts ENTREGADOS -48h"/>
    <pivotTable tabId="18" name="TEMPE: % CNTS ENTREGA PUNTUAL"/>
    <pivotTable tabId="18" name="TEMPE: % reprogramaciones"/>
    <pivotTable tabId="18" name="TEMPE: % TRANSPORT MODE"/>
    <pivotTable tabId="18" name="TEMPE: AVERAGE ATA TO UNLOADING"/>
    <pivotTable tabId="18" name="TEMPE: AVERAGE PUNTUALIDAD"/>
    <pivotTable tabId="18" name="TEMPE: ENTREGAS POR ALMACÉN"/>
    <pivotTable tabId="18" name="TEMPE: HORAS DISPONIBULIDAD A ENTREGA"/>
    <pivotTable tabId="18" name="TEMPE: TOTAL % CNTS PUNTUALES"/>
    <pivotTable tabId="18" name="TEMPE: TOTAL CNTS"/>
    <pivotTable tabId="18" name="TEMPE: WEEKLY AVERAGE ATA TO UNLOADING"/>
  </pivotTables>
  <state minimalRefreshVersion="6" lastRefreshVersion="6" pivotCacheId="1324248962" filterType="dateBetween">
    <selection startDate="2026-02-01T00:00:00" endDate="2026-02-28T00:00:00"/>
    <bounds startDate="2026-01-01T05:30:00" endDate="2027-01-01T15:50:00"/>
  </state>
</timelineCacheDefinition>
</file>

<file path=xl/timelineCaches/timelineCache3.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TRUCK_SHOW_UP3" xr10:uid="{81B4A57C-F03C-4553-B85E-2471CD795ECF}" sourceName="TRUCK SHOW UP">
  <pivotTables>
    <pivotTable tabId="18" name="MARRUECOS: AVERAGE PUNTUALIDAD"/>
    <pivotTable tabId="18" name="MARRUECOS: % CNTS DISPONIBLES -72H"/>
    <pivotTable tabId="18" name="MARRUECOS: % CNTS ENTREGA PUNTUAL"/>
    <pivotTable tabId="18" name="MARRUECOS: AVERAGE ATA TO UNLOADING"/>
    <pivotTable tabId="18" name="MARRUECOS: ENTREGAS POR ALMACÉN"/>
    <pivotTable tabId="18" name="MARRUECOS: HORAS DISPONIBILIDAD INICIAL A TIMESLOT FINAL"/>
    <pivotTable tabId="18" name="MARRUECOS: TOTAL % CNTS PUNTUALES"/>
    <pivotTable tabId="18" name="MARRUECOS: TOTAL CNTS"/>
    <pivotTable tabId="18" name="MARRUECOS: ATA VS ETA DEVIATION PER TRANSPORT MODE"/>
    <pivotTable tabId="18" name="MARRUECOS: WEEKLY AVERAGE HO TO UNLOADING"/>
    <pivotTable tabId="18" name="MARRUECOS: TOTAL % CNTS PUNTUALES media"/>
    <pivotTable tabId="18" name="MARRUECOS: AVG ATA TO UNLOADING EACH FLOW"/>
    <pivotTable tabId="18" name="MARRUECOS: DISPONIBILIDAD A SLOT (AVG)"/>
    <pivotTable tabId="18" name="MARRUECOS: TOTAL TT MARRUECOS"/>
    <pivotTable tabId="18" name="MARRUECOS: TOTAL HO TO AV"/>
  </pivotTables>
  <state minimalRefreshVersion="6" lastRefreshVersion="6" pivotCacheId="1324248962" filterType="dateBetween">
    <selection startDate="2026-02-01T00:00:00" endDate="2026-02-28T00:00:00"/>
    <bounds startDate="2026-01-01T05:30:00" endDate="2027-01-01T15:5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TRUCK SHOW UP 2" xr10:uid="{F8978E9A-9141-43E6-8183-0F87FAFD09DE}" cache="NativeTimeline_TRUCK_SHOW_UP1" caption="TRUCK SHOW UP" level="2" selectionLevel="2" scrollPosition="2026-01-01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TRUCK SHOW UP 1" xr10:uid="{73147EE2-033A-4C6E-A36C-08E647D621FE}" cache="NativeTimeline_TRUCK_SHOW_UP2" caption="TRUCK SHOW UP" level="2" selectionLevel="2" scrollPosition="2026-01-01T00:00:00"/>
</timelines>
</file>

<file path=xl/timelines/timeline3.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TRUCK SHOW UP" xr10:uid="{08E4AE7F-752E-4AE9-A1F2-CCAB99E687B4}" cache="NativeTimeline_TRUCK_SHOW_UP1" caption="TRUCK SHOW UP" level="2" selectionLevel="2" scrollPosition="2026-01-01T00:00:00"/>
</timelines>
</file>

<file path=xl/timelines/timeline4.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TRUCK SHOW UP 3" xr10:uid="{5EA3E39B-ED8E-4E45-A609-9F11EC74CFFC}" cache="NativeTimeline_TRUCK_SHOW_UP3" caption="TRUCK SHOW UP" level="2" selectionLevel="2" scrollPosition="2026-01-01T00:00:00"/>
</timeline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clockify.me/es/convertidor-tiempo-a-decimal" TargetMode="External"/><Relationship Id="rId1" Type="http://schemas.openxmlformats.org/officeDocument/2006/relationships/hyperlink" Target="https://www.timr.com/es/a/conversor-horas-minutos-a-decimales/" TargetMode="External"/></Relationships>
</file>

<file path=xl/worksheets/_rels/sheet4.xml.rels><?xml version="1.0" encoding="UTF-8" standalone="yes"?>
<Relationships xmlns="http://schemas.openxmlformats.org/package/2006/relationships"><Relationship Id="rId13" Type="http://schemas.openxmlformats.org/officeDocument/2006/relationships/pivotTable" Target="../pivotTables/pivotTable13.xml"/><Relationship Id="rId18" Type="http://schemas.openxmlformats.org/officeDocument/2006/relationships/pivotTable" Target="../pivotTables/pivotTable18.xml"/><Relationship Id="rId26" Type="http://schemas.openxmlformats.org/officeDocument/2006/relationships/pivotTable" Target="../pivotTables/pivotTable26.xml"/><Relationship Id="rId39" Type="http://schemas.openxmlformats.org/officeDocument/2006/relationships/pivotTable" Target="../pivotTables/pivotTable39.xml"/><Relationship Id="rId21" Type="http://schemas.openxmlformats.org/officeDocument/2006/relationships/pivotTable" Target="../pivotTables/pivotTable21.xml"/><Relationship Id="rId34" Type="http://schemas.openxmlformats.org/officeDocument/2006/relationships/pivotTable" Target="../pivotTables/pivotTable34.xml"/><Relationship Id="rId42" Type="http://schemas.openxmlformats.org/officeDocument/2006/relationships/pivotTable" Target="../pivotTables/pivotTable42.xml"/><Relationship Id="rId47" Type="http://schemas.openxmlformats.org/officeDocument/2006/relationships/pivotTable" Target="../pivotTables/pivotTable47.xml"/><Relationship Id="rId50" Type="http://schemas.openxmlformats.org/officeDocument/2006/relationships/pivotTable" Target="../pivotTables/pivotTable50.xml"/><Relationship Id="rId55" Type="http://schemas.openxmlformats.org/officeDocument/2006/relationships/pivotTable" Target="../pivotTables/pivotTable55.xml"/><Relationship Id="rId7" Type="http://schemas.openxmlformats.org/officeDocument/2006/relationships/pivotTable" Target="../pivotTables/pivotTable7.xml"/><Relationship Id="rId2" Type="http://schemas.openxmlformats.org/officeDocument/2006/relationships/pivotTable" Target="../pivotTables/pivotTable2.xml"/><Relationship Id="rId16" Type="http://schemas.openxmlformats.org/officeDocument/2006/relationships/pivotTable" Target="../pivotTables/pivotTable16.xml"/><Relationship Id="rId29" Type="http://schemas.openxmlformats.org/officeDocument/2006/relationships/pivotTable" Target="../pivotTables/pivotTable29.xml"/><Relationship Id="rId11" Type="http://schemas.openxmlformats.org/officeDocument/2006/relationships/pivotTable" Target="../pivotTables/pivotTable11.xml"/><Relationship Id="rId24" Type="http://schemas.openxmlformats.org/officeDocument/2006/relationships/pivotTable" Target="../pivotTables/pivotTable24.xml"/><Relationship Id="rId32" Type="http://schemas.openxmlformats.org/officeDocument/2006/relationships/pivotTable" Target="../pivotTables/pivotTable32.xml"/><Relationship Id="rId37" Type="http://schemas.openxmlformats.org/officeDocument/2006/relationships/pivotTable" Target="../pivotTables/pivotTable37.xml"/><Relationship Id="rId40" Type="http://schemas.openxmlformats.org/officeDocument/2006/relationships/pivotTable" Target="../pivotTables/pivotTable40.xml"/><Relationship Id="rId45" Type="http://schemas.openxmlformats.org/officeDocument/2006/relationships/pivotTable" Target="../pivotTables/pivotTable45.xml"/><Relationship Id="rId53" Type="http://schemas.openxmlformats.org/officeDocument/2006/relationships/pivotTable" Target="../pivotTables/pivotTable53.xml"/><Relationship Id="rId58" Type="http://schemas.openxmlformats.org/officeDocument/2006/relationships/drawing" Target="../drawings/drawing2.xml"/><Relationship Id="rId5" Type="http://schemas.openxmlformats.org/officeDocument/2006/relationships/pivotTable" Target="../pivotTables/pivotTable5.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pivotTable" Target="../pivotTables/pivotTable22.xml"/><Relationship Id="rId27" Type="http://schemas.openxmlformats.org/officeDocument/2006/relationships/pivotTable" Target="../pivotTables/pivotTable27.xml"/><Relationship Id="rId30" Type="http://schemas.openxmlformats.org/officeDocument/2006/relationships/pivotTable" Target="../pivotTables/pivotTable30.xml"/><Relationship Id="rId35" Type="http://schemas.openxmlformats.org/officeDocument/2006/relationships/pivotTable" Target="../pivotTables/pivotTable35.xml"/><Relationship Id="rId43" Type="http://schemas.openxmlformats.org/officeDocument/2006/relationships/pivotTable" Target="../pivotTables/pivotTable43.xml"/><Relationship Id="rId48" Type="http://schemas.openxmlformats.org/officeDocument/2006/relationships/pivotTable" Target="../pivotTables/pivotTable48.xml"/><Relationship Id="rId56" Type="http://schemas.openxmlformats.org/officeDocument/2006/relationships/pivotTable" Target="../pivotTables/pivotTable56.xml"/><Relationship Id="rId8" Type="http://schemas.openxmlformats.org/officeDocument/2006/relationships/pivotTable" Target="../pivotTables/pivotTable8.xml"/><Relationship Id="rId51" Type="http://schemas.openxmlformats.org/officeDocument/2006/relationships/pivotTable" Target="../pivotTables/pivotTable51.xml"/><Relationship Id="rId3" Type="http://schemas.openxmlformats.org/officeDocument/2006/relationships/pivotTable" Target="../pivotTables/pivotTable3.xml"/><Relationship Id="rId12" Type="http://schemas.openxmlformats.org/officeDocument/2006/relationships/pivotTable" Target="../pivotTables/pivotTable12.xml"/><Relationship Id="rId17" Type="http://schemas.openxmlformats.org/officeDocument/2006/relationships/pivotTable" Target="../pivotTables/pivotTable17.xml"/><Relationship Id="rId25" Type="http://schemas.openxmlformats.org/officeDocument/2006/relationships/pivotTable" Target="../pivotTables/pivotTable25.xml"/><Relationship Id="rId33" Type="http://schemas.openxmlformats.org/officeDocument/2006/relationships/pivotTable" Target="../pivotTables/pivotTable33.xml"/><Relationship Id="rId38" Type="http://schemas.openxmlformats.org/officeDocument/2006/relationships/pivotTable" Target="../pivotTables/pivotTable38.xml"/><Relationship Id="rId46" Type="http://schemas.openxmlformats.org/officeDocument/2006/relationships/pivotTable" Target="../pivotTables/pivotTable46.xml"/><Relationship Id="rId59" Type="http://schemas.microsoft.com/office/2007/relationships/slicer" Target="../slicers/slicer1.xml"/><Relationship Id="rId20" Type="http://schemas.openxmlformats.org/officeDocument/2006/relationships/pivotTable" Target="../pivotTables/pivotTable20.xml"/><Relationship Id="rId41" Type="http://schemas.openxmlformats.org/officeDocument/2006/relationships/pivotTable" Target="../pivotTables/pivotTable41.xml"/><Relationship Id="rId54" Type="http://schemas.openxmlformats.org/officeDocument/2006/relationships/pivotTable" Target="../pivotTables/pivotTable54.xml"/><Relationship Id="rId1" Type="http://schemas.openxmlformats.org/officeDocument/2006/relationships/pivotTable" Target="../pivotTables/pivotTable1.xml"/><Relationship Id="rId6" Type="http://schemas.openxmlformats.org/officeDocument/2006/relationships/pivotTable" Target="../pivotTables/pivotTable6.xml"/><Relationship Id="rId15" Type="http://schemas.openxmlformats.org/officeDocument/2006/relationships/pivotTable" Target="../pivotTables/pivotTable15.xml"/><Relationship Id="rId23" Type="http://schemas.openxmlformats.org/officeDocument/2006/relationships/pivotTable" Target="../pivotTables/pivotTable23.xml"/><Relationship Id="rId28" Type="http://schemas.openxmlformats.org/officeDocument/2006/relationships/pivotTable" Target="../pivotTables/pivotTable28.xml"/><Relationship Id="rId36" Type="http://schemas.openxmlformats.org/officeDocument/2006/relationships/pivotTable" Target="../pivotTables/pivotTable36.xml"/><Relationship Id="rId49" Type="http://schemas.openxmlformats.org/officeDocument/2006/relationships/pivotTable" Target="../pivotTables/pivotTable49.xml"/><Relationship Id="rId57" Type="http://schemas.openxmlformats.org/officeDocument/2006/relationships/printerSettings" Target="../printerSettings/printerSettings3.bin"/><Relationship Id="rId10" Type="http://schemas.openxmlformats.org/officeDocument/2006/relationships/pivotTable" Target="../pivotTables/pivotTable10.xml"/><Relationship Id="rId31" Type="http://schemas.openxmlformats.org/officeDocument/2006/relationships/pivotTable" Target="../pivotTables/pivotTable31.xml"/><Relationship Id="rId44" Type="http://schemas.openxmlformats.org/officeDocument/2006/relationships/pivotTable" Target="../pivotTables/pivotTable44.xml"/><Relationship Id="rId52" Type="http://schemas.openxmlformats.org/officeDocument/2006/relationships/pivotTable" Target="../pivotTables/pivotTable52.xml"/></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microsoft.com/office/2011/relationships/timeline" Target="../timelines/timeline1.xml"/></Relationships>
</file>

<file path=xl/worksheets/_rels/sheet6.xml.rels><?xml version="1.0" encoding="UTF-8" standalone="yes"?>
<Relationships xmlns="http://schemas.openxmlformats.org/package/2006/relationships"><Relationship Id="rId2" Type="http://schemas.microsoft.com/office/2011/relationships/timeline" Target="../timelines/timeline2.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microsoft.com/office/2011/relationships/timeline" Target="../timelines/timeline3.xml"/><Relationship Id="rId2" Type="http://schemas.microsoft.com/office/2007/relationships/slicer" Target="../slicers/slicer3.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microsoft.com/office/2011/relationships/timeline" Target="../timelines/timeline4.xml"/><Relationship Id="rId2" Type="http://schemas.microsoft.com/office/2007/relationships/slicer" Target="../slicers/slicer4.x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M1196"/>
  <sheetViews>
    <sheetView tabSelected="1" zoomScale="80" zoomScaleNormal="80" workbookViewId="0">
      <pane ySplit="1" topLeftCell="A888" activePane="bottomLeft" state="frozen"/>
      <selection activeCell="O48" sqref="O48"/>
      <selection pane="bottomLeft" activeCell="D1136" sqref="D1136"/>
    </sheetView>
  </sheetViews>
  <sheetFormatPr defaultColWidth="39.26953125" defaultRowHeight="12.75" customHeight="1"/>
  <cols>
    <col min="1" max="1" width="22" style="2" bestFit="1" customWidth="1"/>
    <col min="2" max="2" width="28.54296875" style="2" bestFit="1" customWidth="1"/>
    <col min="3" max="3" width="30.7265625" style="2" bestFit="1" customWidth="1"/>
    <col min="4" max="4" width="19.453125" style="2" bestFit="1" customWidth="1"/>
    <col min="5" max="6" width="14.26953125" style="2" bestFit="1" customWidth="1"/>
    <col min="7" max="7" width="15.1796875" bestFit="1" customWidth="1"/>
    <col min="8" max="8" width="20.7265625" style="2" bestFit="1" customWidth="1"/>
    <col min="9" max="9" width="28.7265625" style="2" customWidth="1"/>
    <col min="10" max="10" width="13.7265625" style="2" bestFit="1" customWidth="1"/>
    <col min="11" max="11" width="25" bestFit="1" customWidth="1"/>
    <col min="12" max="12" width="25.81640625" style="2" bestFit="1" customWidth="1"/>
    <col min="13" max="13" width="34.453125" style="2" bestFit="1" customWidth="1"/>
    <col min="14" max="14" width="16.7265625" style="2" bestFit="1" customWidth="1"/>
    <col min="15" max="15" width="26.7265625" style="2" bestFit="1" customWidth="1"/>
    <col min="16" max="16" width="26" style="2" bestFit="1" customWidth="1"/>
    <col min="17" max="17" width="44" style="2" bestFit="1" customWidth="1"/>
    <col min="18" max="18" width="41.81640625" style="2" bestFit="1" customWidth="1"/>
    <col min="19" max="19" width="22.81640625" style="2" bestFit="1" customWidth="1"/>
    <col min="20" max="20" width="19.54296875" bestFit="1" customWidth="1"/>
    <col min="21" max="21" width="23.453125" bestFit="1" customWidth="1"/>
    <col min="22" max="22" width="19.54296875" customWidth="1"/>
    <col min="23" max="23" width="12.1796875" bestFit="1" customWidth="1"/>
    <col min="24" max="24" width="13.81640625" bestFit="1" customWidth="1"/>
    <col min="25" max="25" width="13.1796875" bestFit="1" customWidth="1"/>
    <col min="26" max="26" width="25" bestFit="1" customWidth="1"/>
    <col min="27" max="27" width="31.26953125" style="57" bestFit="1" customWidth="1"/>
    <col min="28" max="28" width="16" style="57" bestFit="1" customWidth="1"/>
    <col min="29" max="29" width="16.54296875" style="2" bestFit="1" customWidth="1"/>
    <col min="30" max="30" width="31.7265625" style="57" bestFit="1" customWidth="1"/>
    <col min="31" max="31" width="38.26953125" style="2" bestFit="1" customWidth="1"/>
    <col min="32" max="32" width="39.81640625" style="2" bestFit="1" customWidth="1"/>
    <col min="33" max="33" width="26.81640625" style="2" bestFit="1" customWidth="1"/>
    <col min="34" max="34" width="28.54296875" style="2" bestFit="1" customWidth="1"/>
    <col min="35" max="37" width="24.453125" style="2" bestFit="1" customWidth="1"/>
    <col min="38" max="38" width="30.81640625" style="2" bestFit="1" customWidth="1"/>
    <col min="39" max="39" width="32.453125" style="2" bestFit="1" customWidth="1"/>
    <col min="40" max="40" width="35.1796875" style="2" bestFit="1" customWidth="1"/>
    <col min="41" max="41" width="49.54296875" style="36" bestFit="1" customWidth="1"/>
    <col min="42" max="42" width="31.453125" style="36" bestFit="1" customWidth="1"/>
    <col min="43" max="43" width="23.54296875" style="2" bestFit="1" customWidth="1"/>
    <col min="44" max="44" width="25.26953125" style="2" bestFit="1" customWidth="1"/>
    <col min="45" max="45" width="20.54296875" style="36" bestFit="1" customWidth="1"/>
    <col min="46" max="48" width="22.1796875" style="58" bestFit="1" customWidth="1"/>
    <col min="49" max="49" width="26.26953125" style="2" bestFit="1" customWidth="1"/>
    <col min="50" max="50" width="27.81640625" style="2" bestFit="1" customWidth="1"/>
    <col min="53" max="53" width="31.26953125" style="2" bestFit="1" customWidth="1"/>
    <col min="54" max="54" width="41.453125" style="2" bestFit="1" customWidth="1"/>
    <col min="55" max="55" width="39.81640625" style="109" bestFit="1" customWidth="1"/>
    <col min="56" max="56" width="39.81640625" style="2" customWidth="1"/>
    <col min="57" max="57" width="29.26953125" style="2" bestFit="1" customWidth="1"/>
    <col min="58" max="58" width="23.1796875" style="36" bestFit="1" customWidth="1"/>
    <col min="59" max="59" width="22" style="2" bestFit="1" customWidth="1"/>
    <col min="60" max="60" width="28.453125" style="36" bestFit="1" customWidth="1"/>
    <col min="61" max="61" width="22" style="2" bestFit="1" customWidth="1"/>
    <col min="62" max="62" width="4.453125" style="36" bestFit="1" customWidth="1"/>
    <col min="63" max="63" width="26.7265625" style="36" bestFit="1" customWidth="1"/>
    <col min="64" max="64" width="20.7265625" style="2" bestFit="1" customWidth="1"/>
    <col min="65" max="65" width="26.7265625" style="59" bestFit="1" customWidth="1"/>
    <col min="66" max="16384" width="39.26953125" style="2"/>
  </cols>
  <sheetData>
    <row r="1" spans="1:61" s="1" customFormat="1" ht="12.75" customHeight="1">
      <c r="A1" s="25" t="s">
        <v>1056</v>
      </c>
      <c r="B1" s="26" t="s">
        <v>0</v>
      </c>
      <c r="C1" s="26" t="s">
        <v>1057</v>
      </c>
      <c r="D1" s="26" t="s">
        <v>1</v>
      </c>
      <c r="E1" s="26" t="s">
        <v>2</v>
      </c>
      <c r="F1" s="26" t="s">
        <v>3</v>
      </c>
      <c r="G1" s="26" t="s">
        <v>4</v>
      </c>
      <c r="H1" s="26" t="s">
        <v>5</v>
      </c>
      <c r="I1" s="26" t="s">
        <v>6</v>
      </c>
      <c r="J1" s="26" t="s">
        <v>7</v>
      </c>
      <c r="K1" s="26" t="s">
        <v>20</v>
      </c>
      <c r="L1" s="26" t="s">
        <v>8</v>
      </c>
      <c r="M1" s="26" t="s">
        <v>9</v>
      </c>
      <c r="N1" s="26" t="s">
        <v>10</v>
      </c>
      <c r="O1" s="26" t="s">
        <v>11</v>
      </c>
      <c r="P1" s="56" t="s">
        <v>12</v>
      </c>
      <c r="Q1" s="26" t="s">
        <v>13</v>
      </c>
      <c r="R1" s="26" t="s">
        <v>14</v>
      </c>
      <c r="S1" s="26" t="s">
        <v>15</v>
      </c>
      <c r="T1" s="26" t="s">
        <v>16</v>
      </c>
      <c r="U1" s="26" t="s">
        <v>1050</v>
      </c>
      <c r="V1" s="26" t="s">
        <v>1049</v>
      </c>
      <c r="W1" s="27" t="s">
        <v>17</v>
      </c>
      <c r="X1" s="27" t="s">
        <v>18</v>
      </c>
      <c r="Y1" s="27" t="s">
        <v>19</v>
      </c>
      <c r="Z1" s="27" t="s">
        <v>1058</v>
      </c>
      <c r="AA1" s="27" t="s">
        <v>21</v>
      </c>
      <c r="AB1" s="27" t="s">
        <v>22</v>
      </c>
      <c r="AC1" s="27" t="s">
        <v>23</v>
      </c>
      <c r="AD1" s="27" t="s">
        <v>24</v>
      </c>
      <c r="AE1" s="37" t="s">
        <v>25</v>
      </c>
      <c r="AF1" s="37" t="s">
        <v>26</v>
      </c>
      <c r="AG1" s="27" t="s">
        <v>27</v>
      </c>
      <c r="AH1" s="34" t="s">
        <v>28</v>
      </c>
      <c r="AI1" s="34" t="s">
        <v>29</v>
      </c>
      <c r="AJ1" s="34" t="s">
        <v>1059</v>
      </c>
      <c r="AK1" s="27" t="s">
        <v>30</v>
      </c>
      <c r="AL1" s="27" t="s">
        <v>31</v>
      </c>
      <c r="AM1" s="34" t="s">
        <v>32</v>
      </c>
      <c r="AN1" s="34" t="s">
        <v>33</v>
      </c>
      <c r="AO1" s="34" t="s">
        <v>34</v>
      </c>
      <c r="AP1" s="27" t="s">
        <v>35</v>
      </c>
      <c r="AQ1" s="27" t="s">
        <v>36</v>
      </c>
      <c r="AR1" s="34" t="s">
        <v>37</v>
      </c>
      <c r="AS1" s="27" t="s">
        <v>1060</v>
      </c>
      <c r="AT1" s="27" t="s">
        <v>38</v>
      </c>
      <c r="AU1" s="27" t="s">
        <v>39</v>
      </c>
      <c r="AV1" s="28" t="s">
        <v>40</v>
      </c>
      <c r="AW1" s="28" t="s">
        <v>41</v>
      </c>
      <c r="AX1" s="37" t="s">
        <v>42</v>
      </c>
      <c r="AY1" s="37" t="s">
        <v>43</v>
      </c>
      <c r="AZ1" s="37" t="s">
        <v>44</v>
      </c>
      <c r="BA1" s="37" t="s">
        <v>45</v>
      </c>
      <c r="BB1" s="28" t="s">
        <v>1051</v>
      </c>
      <c r="BC1" s="107" t="s">
        <v>1052</v>
      </c>
      <c r="BD1" s="37" t="s">
        <v>1053</v>
      </c>
      <c r="BE1" s="40" t="s">
        <v>46</v>
      </c>
      <c r="BF1" s="40" t="s">
        <v>1061</v>
      </c>
      <c r="BH1" s="1">
        <v>55</v>
      </c>
      <c r="BI1" s="1">
        <v>7.5</v>
      </c>
    </row>
    <row r="2" spans="1:61" ht="12.75" hidden="1" customHeight="1">
      <c r="A2" s="24">
        <v>260949604</v>
      </c>
      <c r="B2" s="10" t="s">
        <v>210</v>
      </c>
      <c r="C2" s="11" t="s">
        <v>72</v>
      </c>
      <c r="D2" s="11" t="s">
        <v>75</v>
      </c>
      <c r="E2" s="12">
        <v>46014.872916666667</v>
      </c>
      <c r="F2" s="12">
        <v>46014.833333333336</v>
      </c>
      <c r="G2" s="13" t="s">
        <v>49</v>
      </c>
      <c r="H2" s="11" t="s">
        <v>50</v>
      </c>
      <c r="I2" s="13" t="s">
        <v>218</v>
      </c>
      <c r="J2" s="13" t="s">
        <v>51</v>
      </c>
      <c r="K2" s="13" t="s">
        <v>52</v>
      </c>
      <c r="L2" s="12" t="s">
        <v>95</v>
      </c>
      <c r="M2" s="12">
        <v>46020.416666666664</v>
      </c>
      <c r="N2" s="12">
        <v>46024.25</v>
      </c>
      <c r="O2" s="12"/>
      <c r="P2" s="55"/>
      <c r="Q2" s="12"/>
      <c r="R2" s="12"/>
      <c r="S2" s="29">
        <v>46024.229166666664</v>
      </c>
      <c r="T2" s="29">
        <v>46024.270138888889</v>
      </c>
      <c r="U2" s="12"/>
      <c r="V2" s="29"/>
      <c r="W2" s="30">
        <f>IF(N2="","",WEEKNUM(AA2,2)-0)</f>
        <v>1</v>
      </c>
      <c r="X2" s="30">
        <f>IF(N2="","",MONTH(AA2))</f>
        <v>1</v>
      </c>
      <c r="Y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2" s="30" t="str">
        <f>IF(B2="ROPAX","ROPAX",IF(B2="RORO","RORO","OCEAN"))</f>
        <v>OCEAN</v>
      </c>
      <c r="AA2" s="29">
        <f>+MIN(S2,T2)</f>
        <v>46024.229166666664</v>
      </c>
      <c r="AB2" s="29" t="str">
        <f>CHOOSE(WEEKDAY(T2,2),"Monday","Tuesday","Wednesday","Thursday","Friday","Saturday","Sunday")</f>
        <v>Friday</v>
      </c>
      <c r="AC2" s="104">
        <f>IF((E2-F2)&lt;=0,0,(TRACKER[[#This Row],[ATA]]-TRACKER[[#This Row],[ETA]])*24)</f>
        <v>0.94999999995343387</v>
      </c>
      <c r="AD2" s="29" t="str">
        <f>IF(AC2&lt;=2,"NO","YES")</f>
        <v>NO</v>
      </c>
      <c r="AE2" s="106">
        <f>+TRACKER[[#This Row],[DELIVERY AVAILABLE SINCE]]-TRACKER[[#This Row],[HANDOVER Morocco]]</f>
        <v>46020.416666666664</v>
      </c>
      <c r="AF2" s="104">
        <f>TRACKER[[#This Row],[ATA TO UNLOADING]]*24</f>
        <v>224.54999999993015</v>
      </c>
      <c r="AG2" s="31">
        <f>(M2-E2)</f>
        <v>5.5437499999970896</v>
      </c>
      <c r="AH2" s="35">
        <f>TRACKER[[#This Row],[ATA A OFRECIMIENTO]]*24</f>
        <v>133.04999999993015</v>
      </c>
      <c r="AI2" s="30" t="str">
        <f>IF(AG2="","",IF(AG2&lt;=1.5,"SI","NO"))</f>
        <v>NO</v>
      </c>
      <c r="AJ2" s="30" t="str">
        <f>IF(AG2="","",IF(AG2&lt;=2,"YES","NO"))</f>
        <v>NO</v>
      </c>
      <c r="AK2" s="30" t="str">
        <f>IF(AG2="","",IF(AG2&lt;=3,"SI","NO"))</f>
        <v>NO</v>
      </c>
      <c r="AL2" s="31">
        <f>(N2-M2)</f>
        <v>3.8333333333357587</v>
      </c>
      <c r="AM2" s="35">
        <f>TRACKER[[#This Row],[DEL. AVAILABLE A SLOT]]*24</f>
        <v>92.000000000058208</v>
      </c>
      <c r="AN2" s="31">
        <f>IF((S2-M2)&lt;0,TIME(0,0,0),S2-M2)</f>
        <v>3.8125</v>
      </c>
      <c r="AO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2" s="35" t="str">
        <f>IF(AL2="","",IF(AL2&lt;=1,"SI","NO"))</f>
        <v>NO</v>
      </c>
      <c r="AQ2" s="31">
        <f>(N2-E2)</f>
        <v>9.3770833333328483</v>
      </c>
      <c r="AR2" s="35">
        <f>TRACKER[[#This Row],[ATA A TIMESLOT]]*24</f>
        <v>225.04999999998836</v>
      </c>
      <c r="AS2" s="32">
        <f>IF(AA2&lt;N2,TIME(0,0,0),AA2-N2)</f>
        <v>0</v>
      </c>
      <c r="AT2" s="35">
        <f>TRACKER[[#This Row],[PUNTUALIDAD (H)]]*24</f>
        <v>0</v>
      </c>
      <c r="AU2" s="31" t="str">
        <f>IF(AS2&gt;TIME(0,30,0),"NO","SI")</f>
        <v>SI</v>
      </c>
      <c r="AV2" s="33" t="str">
        <f>IF(AS2&gt;TIME(1,0,0),"NO","SI")</f>
        <v>SI</v>
      </c>
      <c r="AW2" s="33">
        <f>(S2-E2)</f>
        <v>9.3562499999970896</v>
      </c>
      <c r="AX2" s="39">
        <f>TRACKER[[#This Row],[ATA TO UNLOADING]]*24</f>
        <v>224.54999999993015</v>
      </c>
      <c r="AY2" s="33">
        <f>IF(O2=0,0,S2-O2)</f>
        <v>0</v>
      </c>
      <c r="AZ2" s="38">
        <f>TRACKER[[#This Row],[TOTAL TT (MARRUECOS)]]*24</f>
        <v>0</v>
      </c>
      <c r="BA2" s="39" t="str">
        <f>IF(AW2="","",IF(AW2&lt;=2,"SI","NO"))</f>
        <v>NO</v>
      </c>
      <c r="BB2" s="39">
        <f>V2-U2</f>
        <v>0</v>
      </c>
      <c r="BC2" s="108">
        <f>(TRACKER[[#This Row],[Driver departure vs DC END DATE 2]])/24</f>
        <v>0</v>
      </c>
      <c r="BD2" s="39" t="str">
        <f>IF(L2="LEFTIES TOLEDO",IF(BC2&gt;=TIME(0,0,0),"YES","NO"),"")</f>
        <v/>
      </c>
      <c r="BE2" s="93">
        <f>$BH$1</f>
        <v>55</v>
      </c>
      <c r="BF2" s="41">
        <f>$BI$1</f>
        <v>7.5</v>
      </c>
    </row>
    <row r="3" spans="1:61" ht="12.75" hidden="1" customHeight="1">
      <c r="A3" s="24">
        <v>260949604</v>
      </c>
      <c r="B3" s="10" t="s">
        <v>210</v>
      </c>
      <c r="C3" s="11" t="s">
        <v>72</v>
      </c>
      <c r="D3" s="11" t="s">
        <v>75</v>
      </c>
      <c r="E3" s="12">
        <v>46014.872916666667</v>
      </c>
      <c r="F3" s="12">
        <v>46014.833333333336</v>
      </c>
      <c r="G3" s="13" t="s">
        <v>49</v>
      </c>
      <c r="H3" s="11" t="s">
        <v>50</v>
      </c>
      <c r="I3" s="13" t="s">
        <v>222</v>
      </c>
      <c r="J3" s="13" t="s">
        <v>51</v>
      </c>
      <c r="K3" s="13" t="s">
        <v>52</v>
      </c>
      <c r="L3" s="12" t="s">
        <v>95</v>
      </c>
      <c r="M3" s="12">
        <v>46020.416666666664</v>
      </c>
      <c r="N3" s="12">
        <v>46024.333333333336</v>
      </c>
      <c r="O3" s="12"/>
      <c r="P3" s="55"/>
      <c r="Q3" s="12"/>
      <c r="R3" s="12"/>
      <c r="S3" s="29">
        <v>46024.3125</v>
      </c>
      <c r="T3" s="29">
        <v>46024.322916666664</v>
      </c>
      <c r="U3" s="12"/>
      <c r="V3" s="29"/>
      <c r="W3" s="30">
        <f>IF(N3="","",WEEKNUM(AA3,2)-0)</f>
        <v>1</v>
      </c>
      <c r="X3" s="30">
        <f>IF(N3="","",MONTH(AA3))</f>
        <v>1</v>
      </c>
      <c r="Y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3" s="30" t="str">
        <f>IF(B3="ROPAX","ROPAX",IF(B3="RORO","RORO","OCEAN"))</f>
        <v>OCEAN</v>
      </c>
      <c r="AA3" s="29">
        <f>+MIN(S3,T3)</f>
        <v>46024.3125</v>
      </c>
      <c r="AB3" s="29" t="str">
        <f>CHOOSE(WEEKDAY(T3,2),"Monday","Tuesday","Wednesday","Thursday","Friday","Saturday","Sunday")</f>
        <v>Friday</v>
      </c>
      <c r="AC3" s="104">
        <f>IF((E3-F3)&lt;=0,0,(TRACKER[[#This Row],[ATA]]-TRACKER[[#This Row],[ETA]])*24)</f>
        <v>0.94999999995343387</v>
      </c>
      <c r="AD3" s="29" t="str">
        <f>IF(AC3&lt;=2,"NO","YES")</f>
        <v>NO</v>
      </c>
      <c r="AE3" s="106">
        <f>+TRACKER[[#This Row],[DELIVERY AVAILABLE SINCE]]-TRACKER[[#This Row],[HANDOVER Morocco]]</f>
        <v>46020.416666666664</v>
      </c>
      <c r="AF3" s="104">
        <f>TRACKER[[#This Row],[ATA TO UNLOADING]]*24</f>
        <v>226.54999999998836</v>
      </c>
      <c r="AG3" s="31">
        <f>(M3-E3)</f>
        <v>5.5437499999970896</v>
      </c>
      <c r="AH3" s="35">
        <f>TRACKER[[#This Row],[ATA A OFRECIMIENTO]]*24</f>
        <v>133.04999999993015</v>
      </c>
      <c r="AI3" s="30" t="str">
        <f>IF(AG3="","",IF(AG3&lt;=1.5,"SI","NO"))</f>
        <v>NO</v>
      </c>
      <c r="AJ3" s="30" t="str">
        <f>IF(AG3="","",IF(AG3&lt;=2,"YES","NO"))</f>
        <v>NO</v>
      </c>
      <c r="AK3" s="30" t="str">
        <f>IF(AG3="","",IF(AG3&lt;=3,"SI","NO"))</f>
        <v>NO</v>
      </c>
      <c r="AL3" s="31">
        <f>(N3-M3)</f>
        <v>3.9166666666715173</v>
      </c>
      <c r="AM3" s="35">
        <f>TRACKER[[#This Row],[DEL. AVAILABLE A SLOT]]*24</f>
        <v>94.000000000116415</v>
      </c>
      <c r="AN3" s="31">
        <f>IF((S3-M3)&lt;0,TIME(0,0,0),S3-M3)</f>
        <v>3.8958333333357587</v>
      </c>
      <c r="AO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3" s="35" t="str">
        <f>IF(AL3="","",IF(AL3&lt;=1,"SI","NO"))</f>
        <v>NO</v>
      </c>
      <c r="AQ3" s="31">
        <f>(N3-E3)</f>
        <v>9.4604166666686069</v>
      </c>
      <c r="AR3" s="35">
        <f>TRACKER[[#This Row],[ATA A TIMESLOT]]*24</f>
        <v>227.05000000004657</v>
      </c>
      <c r="AS3" s="32">
        <f>IF(AA3&lt;N3,TIME(0,0,0),AA3-N3)</f>
        <v>0</v>
      </c>
      <c r="AT3" s="35">
        <f>TRACKER[[#This Row],[PUNTUALIDAD (H)]]*24</f>
        <v>0</v>
      </c>
      <c r="AU3" s="31" t="str">
        <f>IF(AS3&gt;TIME(0,30,0),"NO","SI")</f>
        <v>SI</v>
      </c>
      <c r="AV3" s="33" t="str">
        <f>IF(AS3&gt;TIME(1,0,0),"NO","SI")</f>
        <v>SI</v>
      </c>
      <c r="AW3" s="33">
        <f>(S3-E3)</f>
        <v>9.4395833333328483</v>
      </c>
      <c r="AX3" s="39">
        <f>TRACKER[[#This Row],[ATA TO UNLOADING]]*24</f>
        <v>226.54999999998836</v>
      </c>
      <c r="AY3" s="33">
        <f>IF(O3=0,0,S3-O3)</f>
        <v>0</v>
      </c>
      <c r="AZ3" s="38">
        <f>TRACKER[[#This Row],[TOTAL TT (MARRUECOS)]]*24</f>
        <v>0</v>
      </c>
      <c r="BA3" s="39" t="str">
        <f>IF(AW3="","",IF(AW3&lt;=2,"SI","NO"))</f>
        <v>NO</v>
      </c>
      <c r="BB3" s="39">
        <f>V3-U3</f>
        <v>0</v>
      </c>
      <c r="BC3" s="108">
        <f>(TRACKER[[#This Row],[Driver departure vs DC END DATE 2]])/24</f>
        <v>0</v>
      </c>
      <c r="BD3" s="39" t="str">
        <f>IF(L3="LEFTIES TOLEDO",IF(BC3&gt;=TIME(0,0,0),"YES","NO"),"")</f>
        <v/>
      </c>
      <c r="BE3" s="93">
        <f>$BH$1</f>
        <v>55</v>
      </c>
      <c r="BF3" s="41">
        <f>$BI$1</f>
        <v>7.5</v>
      </c>
    </row>
    <row r="4" spans="1:61" ht="12.75" hidden="1" customHeight="1">
      <c r="A4" s="24" t="s">
        <v>214</v>
      </c>
      <c r="B4" s="10" t="s">
        <v>211</v>
      </c>
      <c r="C4" s="11" t="s">
        <v>57</v>
      </c>
      <c r="D4" s="11" t="s">
        <v>75</v>
      </c>
      <c r="E4" s="12">
        <v>46019.237500000003</v>
      </c>
      <c r="F4" s="12">
        <v>46019</v>
      </c>
      <c r="G4" s="13" t="s">
        <v>88</v>
      </c>
      <c r="H4" s="11" t="s">
        <v>50</v>
      </c>
      <c r="I4" s="13" t="s">
        <v>221</v>
      </c>
      <c r="J4" s="13" t="s">
        <v>51</v>
      </c>
      <c r="K4" s="13" t="s">
        <v>60</v>
      </c>
      <c r="L4" s="12" t="s">
        <v>95</v>
      </c>
      <c r="M4" s="12">
        <v>46022.5</v>
      </c>
      <c r="N4" s="12">
        <v>46024.333333333336</v>
      </c>
      <c r="O4" s="12"/>
      <c r="P4" s="55"/>
      <c r="Q4" s="12"/>
      <c r="R4" s="12"/>
      <c r="S4" s="29">
        <v>46024.3125</v>
      </c>
      <c r="T4" s="29">
        <v>46024.590277777781</v>
      </c>
      <c r="U4" s="12"/>
      <c r="V4" s="29"/>
      <c r="W4" s="30">
        <f>IF(N4="","",WEEKNUM(AA4,2)-0)</f>
        <v>1</v>
      </c>
      <c r="X4" s="30">
        <f>IF(N4="","",MONTH(AA4))</f>
        <v>1</v>
      </c>
      <c r="Y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4" s="30" t="str">
        <f>IF(B4="ROPAX","ROPAX",IF(B4="RORO","RORO","OCEAN"))</f>
        <v>OCEAN</v>
      </c>
      <c r="AA4" s="29">
        <f>+MIN(S4,T4)</f>
        <v>46024.3125</v>
      </c>
      <c r="AB4" s="29" t="str">
        <f>CHOOSE(WEEKDAY(T4,2),"Monday","Tuesday","Wednesday","Thursday","Friday","Saturday","Sunday")</f>
        <v>Friday</v>
      </c>
      <c r="AC4" s="104">
        <f>IF((E4-F4)&lt;=0,0,(TRACKER[[#This Row],[ATA]]-TRACKER[[#This Row],[ETA]])*24)</f>
        <v>5.7000000000698492</v>
      </c>
      <c r="AD4" s="29" t="str">
        <f>IF(AC4&lt;=2,"NO","YES")</f>
        <v>YES</v>
      </c>
      <c r="AE4" s="106">
        <f>+TRACKER[[#This Row],[DELIVERY AVAILABLE SINCE]]-TRACKER[[#This Row],[HANDOVER Morocco]]</f>
        <v>46022.5</v>
      </c>
      <c r="AF4" s="104">
        <f>TRACKER[[#This Row],[ATA TO UNLOADING]]*24</f>
        <v>121.79999999993015</v>
      </c>
      <c r="AG4" s="31">
        <f>(M4-E4)</f>
        <v>3.2624999999970896</v>
      </c>
      <c r="AH4" s="35">
        <f>TRACKER[[#This Row],[ATA A OFRECIMIENTO]]*24</f>
        <v>78.299999999930151</v>
      </c>
      <c r="AI4" s="30" t="str">
        <f>IF(AG4="","",IF(AG4&lt;=1.5,"SI","NO"))</f>
        <v>NO</v>
      </c>
      <c r="AJ4" s="30" t="str">
        <f>IF(AG4="","",IF(AG4&lt;=2,"YES","NO"))</f>
        <v>NO</v>
      </c>
      <c r="AK4" s="30" t="str">
        <f>IF(AG4="","",IF(AG4&lt;=3,"SI","NO"))</f>
        <v>NO</v>
      </c>
      <c r="AL4" s="31">
        <f>(N4-M4)</f>
        <v>1.8333333333357587</v>
      </c>
      <c r="AM4" s="35">
        <f>TRACKER[[#This Row],[DEL. AVAILABLE A SLOT]]*24</f>
        <v>44.000000000058208</v>
      </c>
      <c r="AN4" s="31">
        <f>IF((S4-M4)&lt;0,TIME(0,0,0),S4-M4)</f>
        <v>1.8125</v>
      </c>
      <c r="AO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4" s="35" t="str">
        <f>IF(AL4="","",IF(AL4&lt;=1,"SI","NO"))</f>
        <v>NO</v>
      </c>
      <c r="AQ4" s="31">
        <f>(N4-E4)</f>
        <v>5.0958333333328483</v>
      </c>
      <c r="AR4" s="35">
        <f>TRACKER[[#This Row],[ATA A TIMESLOT]]*24</f>
        <v>122.29999999998836</v>
      </c>
      <c r="AS4" s="32">
        <f>IF(AA4&lt;N4,TIME(0,0,0),AA4-N4)</f>
        <v>0</v>
      </c>
      <c r="AT4" s="35">
        <f>TRACKER[[#This Row],[PUNTUALIDAD (H)]]*24</f>
        <v>0</v>
      </c>
      <c r="AU4" s="31" t="str">
        <f>IF(AS4&gt;TIME(0,30,0),"NO","SI")</f>
        <v>SI</v>
      </c>
      <c r="AV4" s="33" t="str">
        <f>IF(AS4&gt;TIME(1,0,0),"NO","SI")</f>
        <v>SI</v>
      </c>
      <c r="AW4" s="33">
        <f>(S4-E4)</f>
        <v>5.0749999999970896</v>
      </c>
      <c r="AX4" s="39">
        <f>TRACKER[[#This Row],[ATA TO UNLOADING]]*24</f>
        <v>121.79999999993015</v>
      </c>
      <c r="AY4" s="33">
        <f>IF(O4=0,0,S4-O4)</f>
        <v>0</v>
      </c>
      <c r="AZ4" s="38">
        <f>TRACKER[[#This Row],[TOTAL TT (MARRUECOS)]]*24</f>
        <v>0</v>
      </c>
      <c r="BA4" s="39" t="str">
        <f>IF(AW4="","",IF(AW4&lt;=2,"SI","NO"))</f>
        <v>NO</v>
      </c>
      <c r="BB4" s="39">
        <f>V4-U4</f>
        <v>0</v>
      </c>
      <c r="BC4" s="108">
        <f>(TRACKER[[#This Row],[Driver departure vs DC END DATE 2]])/24</f>
        <v>0</v>
      </c>
      <c r="BD4" s="39" t="str">
        <f>IF(L4="LEFTIES TOLEDO",IF(BC4&gt;=TIME(0,0,0),"YES","NO"),"")</f>
        <v/>
      </c>
      <c r="BE4" s="93">
        <f>$BH$1</f>
        <v>55</v>
      </c>
      <c r="BF4" s="41">
        <f>$BI$1</f>
        <v>7.5</v>
      </c>
    </row>
    <row r="5" spans="1:61" ht="12.75" hidden="1" customHeight="1">
      <c r="A5" s="24">
        <v>262070726</v>
      </c>
      <c r="B5" s="10" t="s">
        <v>213</v>
      </c>
      <c r="C5" s="11" t="s">
        <v>47</v>
      </c>
      <c r="D5" s="11" t="s">
        <v>48</v>
      </c>
      <c r="E5" s="12">
        <v>46020.820833333331</v>
      </c>
      <c r="F5" s="12">
        <v>46020.333333333336</v>
      </c>
      <c r="G5" s="13" t="s">
        <v>49</v>
      </c>
      <c r="H5" s="11" t="s">
        <v>50</v>
      </c>
      <c r="I5" s="13" t="s">
        <v>219</v>
      </c>
      <c r="J5" s="13" t="s">
        <v>51</v>
      </c>
      <c r="K5" s="13" t="s">
        <v>52</v>
      </c>
      <c r="L5" s="12" t="s">
        <v>53</v>
      </c>
      <c r="M5" s="12">
        <v>46022.666666666664</v>
      </c>
      <c r="N5" s="12">
        <v>46024.333333333336</v>
      </c>
      <c r="O5" s="12"/>
      <c r="P5" s="55"/>
      <c r="Q5" s="12"/>
      <c r="R5" s="12"/>
      <c r="S5" s="29">
        <v>46024.332638888889</v>
      </c>
      <c r="T5" s="29">
        <v>46024.361111111109</v>
      </c>
      <c r="U5" s="12">
        <v>46024.370138888888</v>
      </c>
      <c r="V5" s="29">
        <v>46024.381944444445</v>
      </c>
      <c r="W5" s="30">
        <f>IF(N5="","",WEEKNUM(AA5,2)-0)</f>
        <v>1</v>
      </c>
      <c r="X5" s="30">
        <f>IF(N5="","",MONTH(AA5))</f>
        <v>1</v>
      </c>
      <c r="Y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 s="30" t="str">
        <f>IF(B5="ROPAX","ROPAX",IF(B5="RORO","RORO","OCEAN"))</f>
        <v>OCEAN</v>
      </c>
      <c r="AA5" s="29">
        <f>+MIN(S5,T5)</f>
        <v>46024.332638888889</v>
      </c>
      <c r="AB5" s="29" t="str">
        <f>CHOOSE(WEEKDAY(T5,2),"Monday","Tuesday","Wednesday","Thursday","Friday","Saturday","Sunday")</f>
        <v>Friday</v>
      </c>
      <c r="AC5" s="104">
        <f>IF((E5-F5)&lt;=0,0,(TRACKER[[#This Row],[ATA]]-TRACKER[[#This Row],[ETA]])*24)</f>
        <v>11.699999999895226</v>
      </c>
      <c r="AD5" s="29" t="str">
        <f>IF(AC5&lt;=2,"NO","YES")</f>
        <v>YES</v>
      </c>
      <c r="AE5" s="106">
        <f>+TRACKER[[#This Row],[DELIVERY AVAILABLE SINCE]]-TRACKER[[#This Row],[HANDOVER Morocco]]</f>
        <v>46022.666666666664</v>
      </c>
      <c r="AF5" s="104">
        <f>TRACKER[[#This Row],[ATA TO UNLOADING]]*24</f>
        <v>84.28333333338378</v>
      </c>
      <c r="AG5" s="31">
        <f>(M5-E5)</f>
        <v>1.8458333333328483</v>
      </c>
      <c r="AH5" s="35">
        <f>TRACKER[[#This Row],[ATA A OFRECIMIENTO]]*24</f>
        <v>44.299999999988358</v>
      </c>
      <c r="AI5" s="30" t="str">
        <f>IF(AG5="","",IF(AG5&lt;=1.5,"SI","NO"))</f>
        <v>NO</v>
      </c>
      <c r="AJ5" s="30" t="str">
        <f>IF(AG5="","",IF(AG5&lt;=2,"YES","NO"))</f>
        <v>YES</v>
      </c>
      <c r="AK5" s="30" t="str">
        <f>IF(AG5="","",IF(AG5&lt;=3,"SI","NO"))</f>
        <v>SI</v>
      </c>
      <c r="AL5" s="31">
        <f>(N5-M5)</f>
        <v>1.6666666666715173</v>
      </c>
      <c r="AM5" s="35">
        <f>TRACKER[[#This Row],[DEL. AVAILABLE A SLOT]]*24</f>
        <v>40.000000000116415</v>
      </c>
      <c r="AN5" s="31">
        <f>IF((S5-M5)&lt;0,TIME(0,0,0),S5-M5)</f>
        <v>1.6659722222248092</v>
      </c>
      <c r="AO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5" s="35" t="str">
        <f>IF(AL5="","",IF(AL5&lt;=1,"SI","NO"))</f>
        <v>NO</v>
      </c>
      <c r="AQ5" s="31">
        <f>(N5-E5)</f>
        <v>3.5125000000043656</v>
      </c>
      <c r="AR5" s="35">
        <f>TRACKER[[#This Row],[ATA A TIMESLOT]]*24</f>
        <v>84.300000000104774</v>
      </c>
      <c r="AS5" s="32">
        <f>IF(AA5&lt;N5,TIME(0,0,0),AA5-N5)</f>
        <v>0</v>
      </c>
      <c r="AT5" s="35">
        <f>TRACKER[[#This Row],[PUNTUALIDAD (H)]]*24</f>
        <v>0</v>
      </c>
      <c r="AU5" s="31" t="str">
        <f>IF(AS5&gt;TIME(0,30,0),"NO","SI")</f>
        <v>SI</v>
      </c>
      <c r="AV5" s="33" t="str">
        <f>IF(AS5&gt;TIME(1,0,0),"NO","SI")</f>
        <v>SI</v>
      </c>
      <c r="AW5" s="33">
        <f>(S5-E5)</f>
        <v>3.5118055555576575</v>
      </c>
      <c r="AX5" s="39">
        <f>TRACKER[[#This Row],[ATA TO UNLOADING]]*24</f>
        <v>84.28333333338378</v>
      </c>
      <c r="AY5" s="33">
        <f>IF(O5=0,0,S5-O5)</f>
        <v>0</v>
      </c>
      <c r="AZ5" s="38">
        <f>TRACKER[[#This Row],[TOTAL TT (MARRUECOS)]]*24</f>
        <v>0</v>
      </c>
      <c r="BA5" s="39" t="str">
        <f>IF(AW5="","",IF(AW5&lt;=2,"SI","NO"))</f>
        <v>NO</v>
      </c>
      <c r="BB5" s="39">
        <f>V5-U5</f>
        <v>1.1805555557657499E-2</v>
      </c>
      <c r="BC5" s="108">
        <f>(TRACKER[[#This Row],[Driver departure vs DC END DATE 2]])/24</f>
        <v>4.9189814823572908E-4</v>
      </c>
      <c r="BD5" s="39" t="str">
        <f>IF(L5="LEFTIES TOLEDO",IF(BC5&gt;=TIME(0,0,0),"YES","NO"),"")</f>
        <v>YES</v>
      </c>
      <c r="BE5" s="93">
        <f>$BH$1</f>
        <v>55</v>
      </c>
      <c r="BF5" s="41">
        <f>$BI$1</f>
        <v>7.5</v>
      </c>
    </row>
    <row r="6" spans="1:61" ht="12.75" hidden="1" customHeight="1">
      <c r="A6" s="24">
        <v>262071162</v>
      </c>
      <c r="B6" s="10" t="s">
        <v>213</v>
      </c>
      <c r="C6" s="11" t="s">
        <v>47</v>
      </c>
      <c r="D6" s="11" t="s">
        <v>48</v>
      </c>
      <c r="E6" s="12">
        <v>46020.820833333331</v>
      </c>
      <c r="F6" s="12">
        <v>46020.333333333336</v>
      </c>
      <c r="G6" s="13" t="s">
        <v>49</v>
      </c>
      <c r="H6" s="11" t="s">
        <v>50</v>
      </c>
      <c r="I6" s="13" t="s">
        <v>220</v>
      </c>
      <c r="J6" s="13" t="s">
        <v>51</v>
      </c>
      <c r="K6" s="13" t="s">
        <v>52</v>
      </c>
      <c r="L6" s="12" t="s">
        <v>53</v>
      </c>
      <c r="M6" s="12">
        <v>46022.666666666664</v>
      </c>
      <c r="N6" s="12">
        <v>46024.333333333336</v>
      </c>
      <c r="O6" s="12"/>
      <c r="P6" s="55"/>
      <c r="Q6" s="12" t="s">
        <v>62</v>
      </c>
      <c r="R6" s="12"/>
      <c r="S6" s="29">
        <v>46024.4</v>
      </c>
      <c r="T6" s="29">
        <v>46024.5</v>
      </c>
      <c r="U6" s="12">
        <v>46024.40902777778</v>
      </c>
      <c r="V6" s="29">
        <v>46024.524305555555</v>
      </c>
      <c r="W6" s="30">
        <f>IF(N6="","",WEEKNUM(AA6,2)-0)</f>
        <v>1</v>
      </c>
      <c r="X6" s="30">
        <f>IF(N6="","",MONTH(AA6))</f>
        <v>1</v>
      </c>
      <c r="Y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 s="30" t="str">
        <f>IF(B6="ROPAX","ROPAX",IF(B6="RORO","RORO","OCEAN"))</f>
        <v>OCEAN</v>
      </c>
      <c r="AA6" s="29">
        <f>+MIN(S6,T6)</f>
        <v>46024.4</v>
      </c>
      <c r="AB6" s="29" t="str">
        <f>CHOOSE(WEEKDAY(T6,2),"Monday","Tuesday","Wednesday","Thursday","Friday","Saturday","Sunday")</f>
        <v>Friday</v>
      </c>
      <c r="AC6" s="104">
        <f>IF((E6-F6)&lt;=0,0,(TRACKER[[#This Row],[ATA]]-TRACKER[[#This Row],[ETA]])*24)</f>
        <v>11.699999999895226</v>
      </c>
      <c r="AD6" s="29" t="str">
        <f>IF(AC6&lt;=2,"NO","YES")</f>
        <v>YES</v>
      </c>
      <c r="AE6" s="106">
        <f>+TRACKER[[#This Row],[DELIVERY AVAILABLE SINCE]]-TRACKER[[#This Row],[HANDOVER Morocco]]</f>
        <v>46022.666666666664</v>
      </c>
      <c r="AF6" s="104">
        <f>TRACKER[[#This Row],[ATA TO UNLOADING]]*24</f>
        <v>85.900000000081491</v>
      </c>
      <c r="AG6" s="31">
        <f>(M6-E6)</f>
        <v>1.8458333333328483</v>
      </c>
      <c r="AH6" s="35">
        <f>TRACKER[[#This Row],[ATA A OFRECIMIENTO]]*24</f>
        <v>44.299999999988358</v>
      </c>
      <c r="AI6" s="30" t="str">
        <f>IF(AG6="","",IF(AG6&lt;=1.5,"SI","NO"))</f>
        <v>NO</v>
      </c>
      <c r="AJ6" s="30" t="str">
        <f>IF(AG6="","",IF(AG6&lt;=2,"YES","NO"))</f>
        <v>YES</v>
      </c>
      <c r="AK6" s="30" t="str">
        <f>IF(AG6="","",IF(AG6&lt;=3,"SI","NO"))</f>
        <v>SI</v>
      </c>
      <c r="AL6" s="31">
        <f>(N6-M6)</f>
        <v>1.6666666666715173</v>
      </c>
      <c r="AM6" s="35">
        <f>TRACKER[[#This Row],[DEL. AVAILABLE A SLOT]]*24</f>
        <v>40.000000000116415</v>
      </c>
      <c r="AN6" s="31">
        <f>IF((S6-M6)&lt;0,TIME(0,0,0),S6-M6)</f>
        <v>1.7333333333372138</v>
      </c>
      <c r="AO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6" s="35" t="str">
        <f>IF(AL6="","",IF(AL6&lt;=1,"SI","NO"))</f>
        <v>NO</v>
      </c>
      <c r="AQ6" s="31">
        <f>(N6-E6)</f>
        <v>3.5125000000043656</v>
      </c>
      <c r="AR6" s="35">
        <f>TRACKER[[#This Row],[ATA A TIMESLOT]]*24</f>
        <v>84.300000000104774</v>
      </c>
      <c r="AS6" s="32">
        <f>IF(AA6&lt;N6,TIME(0,0,0),AA6-N6)</f>
        <v>6.6666666665696539E-2</v>
      </c>
      <c r="AT6" s="35">
        <f>TRACKER[[#This Row],[PUNTUALIDAD (H)]]*24</f>
        <v>1.5999999999767169</v>
      </c>
      <c r="AU6" s="31" t="str">
        <f>IF(AS6&gt;TIME(0,30,0),"NO","SI")</f>
        <v>NO</v>
      </c>
      <c r="AV6" s="33" t="str">
        <f>IF(AS6&gt;TIME(1,0,0),"NO","SI")</f>
        <v>NO</v>
      </c>
      <c r="AW6" s="33">
        <f>(S6-E6)</f>
        <v>3.5791666666700621</v>
      </c>
      <c r="AX6" s="39">
        <f>TRACKER[[#This Row],[ATA TO UNLOADING]]*24</f>
        <v>85.900000000081491</v>
      </c>
      <c r="AY6" s="33">
        <f>IF(O6=0,0,S6-O6)</f>
        <v>0</v>
      </c>
      <c r="AZ6" s="38">
        <f>TRACKER[[#This Row],[TOTAL TT (MARRUECOS)]]*24</f>
        <v>0</v>
      </c>
      <c r="BA6" s="39" t="str">
        <f>IF(AW6="","",IF(AW6&lt;=2,"SI","NO"))</f>
        <v>NO</v>
      </c>
      <c r="BB6" s="39">
        <f>V6-U6</f>
        <v>0.11527777777519077</v>
      </c>
      <c r="BC6" s="108">
        <f>(TRACKER[[#This Row],[Driver departure vs DC END DATE 2]])/24</f>
        <v>4.8032407406329485E-3</v>
      </c>
      <c r="BD6" s="39" t="str">
        <f>IF(L6="LEFTIES TOLEDO",IF(BC6&gt;=TIME(0,0,0),"YES","NO"),"")</f>
        <v>YES</v>
      </c>
      <c r="BE6" s="93">
        <f>$BH$1</f>
        <v>55</v>
      </c>
      <c r="BF6" s="41">
        <f>$BI$1</f>
        <v>7.5</v>
      </c>
    </row>
    <row r="7" spans="1:61" ht="12.75" hidden="1" customHeight="1">
      <c r="A7" s="24" t="s">
        <v>196</v>
      </c>
      <c r="B7" s="10" t="s">
        <v>66</v>
      </c>
      <c r="C7" s="11" t="s">
        <v>79</v>
      </c>
      <c r="D7" s="11" t="s">
        <v>48</v>
      </c>
      <c r="E7" s="12">
        <v>46021.083333333336</v>
      </c>
      <c r="F7" s="12">
        <v>46022.333333333336</v>
      </c>
      <c r="G7" s="13" t="s">
        <v>67</v>
      </c>
      <c r="H7" s="11" t="s">
        <v>99</v>
      </c>
      <c r="I7" s="13" t="s">
        <v>203</v>
      </c>
      <c r="J7" s="13" t="s">
        <v>80</v>
      </c>
      <c r="K7" s="13" t="s">
        <v>60</v>
      </c>
      <c r="L7" s="12" t="s">
        <v>204</v>
      </c>
      <c r="M7" s="12">
        <v>46024.333333333336</v>
      </c>
      <c r="N7" s="12">
        <v>46024.333333333336</v>
      </c>
      <c r="O7" s="12">
        <v>46020</v>
      </c>
      <c r="P7" s="55"/>
      <c r="Q7" s="12"/>
      <c r="R7" s="12"/>
      <c r="S7" s="29">
        <v>46024.363888888889</v>
      </c>
      <c r="T7" s="29">
        <v>46024.378472222219</v>
      </c>
      <c r="U7" s="12"/>
      <c r="V7" s="29"/>
      <c r="W7" s="30">
        <f>IF(N7="","",WEEKNUM(AA7,2)-0)</f>
        <v>1</v>
      </c>
      <c r="X7" s="30">
        <f>IF(N7="","",MONTH(AA7))</f>
        <v>1</v>
      </c>
      <c r="Y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7" s="30" t="str">
        <f>IF(B7="ROPAX","ROPAX",IF(B7="RORO","RORO","OCEAN"))</f>
        <v>RORO</v>
      </c>
      <c r="AA7" s="29">
        <f>+MIN(S7,T7)</f>
        <v>46024.363888888889</v>
      </c>
      <c r="AB7" s="29" t="str">
        <f>CHOOSE(WEEKDAY(T7,2),"Monday","Tuesday","Wednesday","Thursday","Friday","Saturday","Sunday")</f>
        <v>Friday</v>
      </c>
      <c r="AC7" s="104">
        <f>IF((E7-F7)&lt;=0,0,(TRACKER[[#This Row],[ATA]]-TRACKER[[#This Row],[ETA]])*24)</f>
        <v>0</v>
      </c>
      <c r="AD7" s="29" t="str">
        <f>IF(AC7&lt;=2,"NO","YES")</f>
        <v>NO</v>
      </c>
      <c r="AE7" s="106">
        <f>+TRACKER[[#This Row],[DELIVERY AVAILABLE SINCE]]-TRACKER[[#This Row],[HANDOVER Morocco]]</f>
        <v>4.3333333333357587</v>
      </c>
      <c r="AF7" s="104">
        <f>TRACKER[[#This Row],[ATA TO UNLOADING]]*24</f>
        <v>78.733333333279006</v>
      </c>
      <c r="AG7" s="31">
        <f>(M7-E7)</f>
        <v>3.25</v>
      </c>
      <c r="AH7" s="35">
        <f>TRACKER[[#This Row],[ATA A OFRECIMIENTO]]*24</f>
        <v>78</v>
      </c>
      <c r="AI7" s="30" t="str">
        <f>IF(AG7="","",IF(AG7&lt;=1.5,"SI","NO"))</f>
        <v>NO</v>
      </c>
      <c r="AJ7" s="30" t="str">
        <f>IF(AG7="","",IF(AG7&lt;=2,"YES","NO"))</f>
        <v>NO</v>
      </c>
      <c r="AK7" s="30" t="str">
        <f>IF(AG7="","",IF(AG7&lt;=3,"SI","NO"))</f>
        <v>NO</v>
      </c>
      <c r="AL7" s="31">
        <f>(N7-M7)</f>
        <v>0</v>
      </c>
      <c r="AM7" s="35">
        <f>TRACKER[[#This Row],[DEL. AVAILABLE A SLOT]]*24</f>
        <v>0</v>
      </c>
      <c r="AN7" s="31">
        <f>IF((S7-M7)&lt;0,TIME(0,0,0),S7-M7)</f>
        <v>3.0555555553291924E-2</v>
      </c>
      <c r="AO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 s="35" t="str">
        <f>IF(AL7="","",IF(AL7&lt;=1,"SI","NO"))</f>
        <v>SI</v>
      </c>
      <c r="AQ7" s="31">
        <f>(N7-E7)</f>
        <v>3.25</v>
      </c>
      <c r="AR7" s="35">
        <f>TRACKER[[#This Row],[ATA A TIMESLOT]]*24</f>
        <v>78</v>
      </c>
      <c r="AS7" s="32">
        <f>IF(AA7&lt;N7,TIME(0,0,0),AA7-N7)</f>
        <v>3.0555555553291924E-2</v>
      </c>
      <c r="AT7" s="35">
        <f>TRACKER[[#This Row],[PUNTUALIDAD (H)]]*24</f>
        <v>0.73333333327900618</v>
      </c>
      <c r="AU7" s="31" t="str">
        <f>IF(AS7&gt;TIME(0,30,0),"NO","SI")</f>
        <v>NO</v>
      </c>
      <c r="AV7" s="33" t="str">
        <f>IF(AS7&gt;TIME(1,0,0),"NO","SI")</f>
        <v>SI</v>
      </c>
      <c r="AW7" s="33">
        <f>(S7-E7)</f>
        <v>3.2805555555532919</v>
      </c>
      <c r="AX7" s="39">
        <f>TRACKER[[#This Row],[ATA TO UNLOADING]]*24</f>
        <v>78.733333333279006</v>
      </c>
      <c r="AY7" s="33">
        <f>IF(O7=0,0,S7-O7)</f>
        <v>4.3638888888890506</v>
      </c>
      <c r="AZ7" s="38">
        <f>TRACKER[[#This Row],[TOTAL TT (MARRUECOS)]]*24</f>
        <v>104.73333333333721</v>
      </c>
      <c r="BA7" s="39" t="str">
        <f>IF(AW7="","",IF(AW7&lt;=2,"SI","NO"))</f>
        <v>NO</v>
      </c>
      <c r="BB7" s="39">
        <f>V7-U7</f>
        <v>0</v>
      </c>
      <c r="BC7" s="108">
        <f>(TRACKER[[#This Row],[Driver departure vs DC END DATE 2]])/24</f>
        <v>0</v>
      </c>
      <c r="BD7" s="39" t="str">
        <f>IF(L7="LEFTIES TOLEDO",IF(BC7&gt;=TIME(0,0,0),"YES","NO"),"")</f>
        <v/>
      </c>
      <c r="BE7" s="93">
        <f>$BH$1</f>
        <v>55</v>
      </c>
      <c r="BF7" s="41">
        <f>$BI$1</f>
        <v>7.5</v>
      </c>
    </row>
    <row r="8" spans="1:61" ht="12.75" hidden="1" customHeight="1">
      <c r="A8" s="24">
        <v>262071162</v>
      </c>
      <c r="B8" s="10" t="s">
        <v>213</v>
      </c>
      <c r="C8" s="11" t="s">
        <v>47</v>
      </c>
      <c r="D8" s="11" t="s">
        <v>48</v>
      </c>
      <c r="E8" s="12">
        <v>46020.820833333331</v>
      </c>
      <c r="F8" s="12">
        <v>46020.333333333336</v>
      </c>
      <c r="G8" s="13" t="s">
        <v>49</v>
      </c>
      <c r="H8" s="11" t="s">
        <v>50</v>
      </c>
      <c r="I8" s="13" t="s">
        <v>223</v>
      </c>
      <c r="J8" s="13" t="s">
        <v>51</v>
      </c>
      <c r="K8" s="13" t="s">
        <v>52</v>
      </c>
      <c r="L8" s="12" t="s">
        <v>53</v>
      </c>
      <c r="M8" s="12">
        <v>46022.666666666664</v>
      </c>
      <c r="N8" s="12">
        <v>46024.375</v>
      </c>
      <c r="O8" s="12"/>
      <c r="P8" s="55"/>
      <c r="Q8" s="12"/>
      <c r="R8" s="12"/>
      <c r="S8" s="29">
        <v>46024.376388888886</v>
      </c>
      <c r="T8" s="29">
        <v>46024.777777777781</v>
      </c>
      <c r="U8" s="12">
        <v>46024.416666666664</v>
      </c>
      <c r="V8" s="29">
        <v>46024.795138888891</v>
      </c>
      <c r="W8" s="30">
        <f>IF(N8="","",WEEKNUM(AA8,2)-0)</f>
        <v>1</v>
      </c>
      <c r="X8" s="30">
        <f>IF(N8="","",MONTH(AA8))</f>
        <v>1</v>
      </c>
      <c r="Y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 s="30" t="str">
        <f>IF(B8="ROPAX","ROPAX",IF(B8="RORO","RORO","OCEAN"))</f>
        <v>OCEAN</v>
      </c>
      <c r="AA8" s="29">
        <f>+MIN(S8,T8)</f>
        <v>46024.376388888886</v>
      </c>
      <c r="AB8" s="29" t="str">
        <f>CHOOSE(WEEKDAY(T8,2),"Monday","Tuesday","Wednesday","Thursday","Friday","Saturday","Sunday")</f>
        <v>Friday</v>
      </c>
      <c r="AC8" s="104">
        <f>IF((E8-F8)&lt;=0,0,(TRACKER[[#This Row],[ATA]]-TRACKER[[#This Row],[ETA]])*24)</f>
        <v>11.699999999895226</v>
      </c>
      <c r="AD8" s="29" t="str">
        <f>IF(AC8&lt;=2,"NO","YES")</f>
        <v>YES</v>
      </c>
      <c r="AE8" s="106">
        <f>+TRACKER[[#This Row],[DELIVERY AVAILABLE SINCE]]-TRACKER[[#This Row],[HANDOVER Morocco]]</f>
        <v>46022.666666666664</v>
      </c>
      <c r="AF8" s="104">
        <f>TRACKER[[#This Row],[ATA TO UNLOADING]]*24</f>
        <v>85.333333333313931</v>
      </c>
      <c r="AG8" s="31">
        <f>(M8-E8)</f>
        <v>1.8458333333328483</v>
      </c>
      <c r="AH8" s="35">
        <f>TRACKER[[#This Row],[ATA A OFRECIMIENTO]]*24</f>
        <v>44.299999999988358</v>
      </c>
      <c r="AI8" s="30" t="str">
        <f>IF(AG8="","",IF(AG8&lt;=1.5,"SI","NO"))</f>
        <v>NO</v>
      </c>
      <c r="AJ8" s="30" t="str">
        <f>IF(AG8="","",IF(AG8&lt;=2,"YES","NO"))</f>
        <v>YES</v>
      </c>
      <c r="AK8" s="30" t="str">
        <f>IF(AG8="","",IF(AG8&lt;=3,"SI","NO"))</f>
        <v>SI</v>
      </c>
      <c r="AL8" s="31">
        <f>(N8-M8)</f>
        <v>1.7083333333357587</v>
      </c>
      <c r="AM8" s="35">
        <f>TRACKER[[#This Row],[DEL. AVAILABLE A SLOT]]*24</f>
        <v>41.000000000058208</v>
      </c>
      <c r="AN8" s="31">
        <f>IF((S8-M8)&lt;0,TIME(0,0,0),S8-M8)</f>
        <v>1.7097222222218988</v>
      </c>
      <c r="AO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8" s="35" t="str">
        <f>IF(AL8="","",IF(AL8&lt;=1,"SI","NO"))</f>
        <v>NO</v>
      </c>
      <c r="AQ8" s="31">
        <f>(N8-E8)</f>
        <v>3.5541666666686069</v>
      </c>
      <c r="AR8" s="35">
        <f>TRACKER[[#This Row],[ATA A TIMESLOT]]*24</f>
        <v>85.300000000046566</v>
      </c>
      <c r="AS8" s="32">
        <f>IF(AA8&lt;N8,TIME(0,0,0),AA8-N8)</f>
        <v>1.3888888861401938E-3</v>
      </c>
      <c r="AT8" s="35">
        <f>TRACKER[[#This Row],[PUNTUALIDAD (H)]]*24</f>
        <v>3.3333333267364651E-2</v>
      </c>
      <c r="AU8" s="31" t="str">
        <f>IF(AS8&gt;TIME(0,30,0),"NO","SI")</f>
        <v>SI</v>
      </c>
      <c r="AV8" s="33" t="str">
        <f>IF(AS8&gt;TIME(1,0,0),"NO","SI")</f>
        <v>SI</v>
      </c>
      <c r="AW8" s="33">
        <f>(S8-E8)</f>
        <v>3.5555555555547471</v>
      </c>
      <c r="AX8" s="39">
        <f>TRACKER[[#This Row],[ATA TO UNLOADING]]*24</f>
        <v>85.333333333313931</v>
      </c>
      <c r="AY8" s="33">
        <f>IF(O8=0,0,S8-O8)</f>
        <v>0</v>
      </c>
      <c r="AZ8" s="38">
        <f>TRACKER[[#This Row],[TOTAL TT (MARRUECOS)]]*24</f>
        <v>0</v>
      </c>
      <c r="BA8" s="39" t="str">
        <f>IF(AW8="","",IF(AW8&lt;=2,"SI","NO"))</f>
        <v>NO</v>
      </c>
      <c r="BB8" s="39">
        <f>V8-U8</f>
        <v>0.37847222222626442</v>
      </c>
      <c r="BC8" s="108">
        <f>(TRACKER[[#This Row],[Driver departure vs DC END DATE 2]])/24</f>
        <v>1.5769675926094351E-2</v>
      </c>
      <c r="BD8" s="39" t="str">
        <f>IF(L8="LEFTIES TOLEDO",IF(BC8&gt;=TIME(0,0,0),"YES","NO"),"")</f>
        <v>YES</v>
      </c>
      <c r="BE8" s="93">
        <f>$BH$1</f>
        <v>55</v>
      </c>
      <c r="BF8" s="41">
        <f>$BI$1</f>
        <v>7.5</v>
      </c>
    </row>
    <row r="9" spans="1:61" ht="12.75" hidden="1" customHeight="1">
      <c r="A9" s="24">
        <v>260949604</v>
      </c>
      <c r="B9" s="10" t="s">
        <v>210</v>
      </c>
      <c r="C9" s="11" t="s">
        <v>72</v>
      </c>
      <c r="D9" s="11" t="s">
        <v>75</v>
      </c>
      <c r="E9" s="12">
        <v>46014.872916666667</v>
      </c>
      <c r="F9" s="12">
        <v>46014.833333333336</v>
      </c>
      <c r="G9" s="13" t="s">
        <v>49</v>
      </c>
      <c r="H9" s="11" t="s">
        <v>50</v>
      </c>
      <c r="I9" s="13" t="s">
        <v>228</v>
      </c>
      <c r="J9" s="13" t="s">
        <v>51</v>
      </c>
      <c r="K9" s="13" t="s">
        <v>52</v>
      </c>
      <c r="L9" s="12" t="s">
        <v>95</v>
      </c>
      <c r="M9" s="12">
        <v>46020.416666666664</v>
      </c>
      <c r="N9" s="12">
        <v>46024.416666666664</v>
      </c>
      <c r="O9" s="12"/>
      <c r="P9" s="55"/>
      <c r="Q9" s="12"/>
      <c r="R9" s="12"/>
      <c r="S9" s="29">
        <v>46024.395833333328</v>
      </c>
      <c r="T9" s="29">
        <v>46024.454861111109</v>
      </c>
      <c r="U9" s="12"/>
      <c r="V9" s="29"/>
      <c r="W9" s="30">
        <f>IF(N9="","",WEEKNUM(AA9,2)-0)</f>
        <v>1</v>
      </c>
      <c r="X9" s="30">
        <f>IF(N9="","",MONTH(AA9))</f>
        <v>1</v>
      </c>
      <c r="Y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9" s="30" t="str">
        <f>IF(B9="ROPAX","ROPAX",IF(B9="RORO","RORO","OCEAN"))</f>
        <v>OCEAN</v>
      </c>
      <c r="AA9" s="29">
        <f>+MIN(S9,T9)</f>
        <v>46024.395833333328</v>
      </c>
      <c r="AB9" s="29" t="str">
        <f>CHOOSE(WEEKDAY(T9,2),"Monday","Tuesday","Wednesday","Thursday","Friday","Saturday","Sunday")</f>
        <v>Friday</v>
      </c>
      <c r="AC9" s="104">
        <f>IF((E9-F9)&lt;=0,0,(TRACKER[[#This Row],[ATA]]-TRACKER[[#This Row],[ETA]])*24)</f>
        <v>0.94999999995343387</v>
      </c>
      <c r="AD9" s="29" t="str">
        <f>IF(AC9&lt;=2,"NO","YES")</f>
        <v>NO</v>
      </c>
      <c r="AE9" s="106">
        <f>+TRACKER[[#This Row],[DELIVERY AVAILABLE SINCE]]-TRACKER[[#This Row],[HANDOVER Morocco]]</f>
        <v>46020.416666666664</v>
      </c>
      <c r="AF9" s="104">
        <f>TRACKER[[#This Row],[ATA TO UNLOADING]]*24</f>
        <v>228.54999999987194</v>
      </c>
      <c r="AG9" s="31">
        <f>(M9-E9)</f>
        <v>5.5437499999970896</v>
      </c>
      <c r="AH9" s="35">
        <f>TRACKER[[#This Row],[ATA A OFRECIMIENTO]]*24</f>
        <v>133.04999999993015</v>
      </c>
      <c r="AI9" s="30" t="str">
        <f>IF(AG9="","",IF(AG9&lt;=1.5,"SI","NO"))</f>
        <v>NO</v>
      </c>
      <c r="AJ9" s="30" t="str">
        <f>IF(AG9="","",IF(AG9&lt;=2,"YES","NO"))</f>
        <v>NO</v>
      </c>
      <c r="AK9" s="30" t="str">
        <f>IF(AG9="","",IF(AG9&lt;=3,"SI","NO"))</f>
        <v>NO</v>
      </c>
      <c r="AL9" s="31">
        <f>(N9-M9)</f>
        <v>4</v>
      </c>
      <c r="AM9" s="35">
        <f>TRACKER[[#This Row],[DEL. AVAILABLE A SLOT]]*24</f>
        <v>96</v>
      </c>
      <c r="AN9" s="31">
        <f>IF((S9-M9)&lt;0,TIME(0,0,0),S9-M9)</f>
        <v>3.9791666666642413</v>
      </c>
      <c r="AO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 s="35" t="str">
        <f>IF(AL9="","",IF(AL9&lt;=1,"SI","NO"))</f>
        <v>NO</v>
      </c>
      <c r="AQ9" s="31">
        <f>(N9-E9)</f>
        <v>9.5437499999970896</v>
      </c>
      <c r="AR9" s="35">
        <f>TRACKER[[#This Row],[ATA A TIMESLOT]]*24</f>
        <v>229.04999999993015</v>
      </c>
      <c r="AS9" s="32">
        <f>IF(AA9&lt;N9,TIME(0,0,0),AA9-N9)</f>
        <v>0</v>
      </c>
      <c r="AT9" s="35">
        <f>TRACKER[[#This Row],[PUNTUALIDAD (H)]]*24</f>
        <v>0</v>
      </c>
      <c r="AU9" s="31" t="str">
        <f>IF(AS9&gt;TIME(0,30,0),"NO","SI")</f>
        <v>SI</v>
      </c>
      <c r="AV9" s="33" t="str">
        <f>IF(AS9&gt;TIME(1,0,0),"NO","SI")</f>
        <v>SI</v>
      </c>
      <c r="AW9" s="33">
        <f>(S9-E9)</f>
        <v>9.522916666661331</v>
      </c>
      <c r="AX9" s="39">
        <f>TRACKER[[#This Row],[ATA TO UNLOADING]]*24</f>
        <v>228.54999999987194</v>
      </c>
      <c r="AY9" s="33">
        <f>IF(O9=0,0,S9-O9)</f>
        <v>0</v>
      </c>
      <c r="AZ9" s="38">
        <f>TRACKER[[#This Row],[TOTAL TT (MARRUECOS)]]*24</f>
        <v>0</v>
      </c>
      <c r="BA9" s="39" t="str">
        <f>IF(AW9="","",IF(AW9&lt;=2,"SI","NO"))</f>
        <v>NO</v>
      </c>
      <c r="BB9" s="39">
        <f>V9-U9</f>
        <v>0</v>
      </c>
      <c r="BC9" s="108">
        <f>(TRACKER[[#This Row],[Driver departure vs DC END DATE 2]])/24</f>
        <v>0</v>
      </c>
      <c r="BD9" s="39" t="str">
        <f>IF(L9="LEFTIES TOLEDO",IF(BC9&gt;=TIME(0,0,0),"YES","NO"),"")</f>
        <v/>
      </c>
      <c r="BE9" s="93">
        <f>$BH$1</f>
        <v>55</v>
      </c>
      <c r="BF9" s="41">
        <f>$BI$1</f>
        <v>7.5</v>
      </c>
    </row>
    <row r="10" spans="1:61" ht="12.75" hidden="1" customHeight="1">
      <c r="A10" s="24">
        <v>261342631</v>
      </c>
      <c r="B10" s="10" t="s">
        <v>211</v>
      </c>
      <c r="C10" s="11" t="s">
        <v>47</v>
      </c>
      <c r="D10" s="11" t="s">
        <v>75</v>
      </c>
      <c r="E10" s="12">
        <v>46019.237500000003</v>
      </c>
      <c r="F10" s="12">
        <v>46019</v>
      </c>
      <c r="G10" s="13" t="s">
        <v>49</v>
      </c>
      <c r="H10" s="11" t="s">
        <v>50</v>
      </c>
      <c r="I10" s="13" t="s">
        <v>225</v>
      </c>
      <c r="J10" s="13">
        <v>20</v>
      </c>
      <c r="K10" s="13" t="s">
        <v>60</v>
      </c>
      <c r="L10" s="12" t="s">
        <v>102</v>
      </c>
      <c r="M10" s="12">
        <v>46021.416666666664</v>
      </c>
      <c r="N10" s="12">
        <v>46024.416666666664</v>
      </c>
      <c r="O10" s="12"/>
      <c r="P10" s="55"/>
      <c r="Q10" s="12"/>
      <c r="R10" s="12"/>
      <c r="S10" s="29">
        <v>46024.395833333328</v>
      </c>
      <c r="T10" s="29">
        <v>46024.416666666664</v>
      </c>
      <c r="U10" s="12"/>
      <c r="V10" s="29"/>
      <c r="W10" s="30">
        <f>IF(N10="","",WEEKNUM(AA10,2)-0)</f>
        <v>1</v>
      </c>
      <c r="X10" s="30">
        <f>IF(N10="","",MONTH(AA10))</f>
        <v>1</v>
      </c>
      <c r="Y1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 s="30" t="str">
        <f>IF(B10="ROPAX","ROPAX",IF(B10="RORO","RORO","OCEAN"))</f>
        <v>OCEAN</v>
      </c>
      <c r="AA10" s="29">
        <f>+MIN(S10,T10)</f>
        <v>46024.395833333328</v>
      </c>
      <c r="AB10" s="29" t="str">
        <f>CHOOSE(WEEKDAY(T10,2),"Monday","Tuesday","Wednesday","Thursday","Friday","Saturday","Sunday")</f>
        <v>Friday</v>
      </c>
      <c r="AC10" s="104">
        <f>IF((E10-F10)&lt;=0,0,(TRACKER[[#This Row],[ATA]]-TRACKER[[#This Row],[ETA]])*24)</f>
        <v>5.7000000000698492</v>
      </c>
      <c r="AD10" s="29" t="str">
        <f>IF(AC10&lt;=2,"NO","YES")</f>
        <v>YES</v>
      </c>
      <c r="AE10" s="106">
        <f>+TRACKER[[#This Row],[DELIVERY AVAILABLE SINCE]]-TRACKER[[#This Row],[HANDOVER Morocco]]</f>
        <v>46021.416666666664</v>
      </c>
      <c r="AF10" s="104">
        <f>TRACKER[[#This Row],[ATA TO UNLOADING]]*24</f>
        <v>123.79999999981374</v>
      </c>
      <c r="AG10" s="31">
        <f>(M10-E10)</f>
        <v>2.179166666661331</v>
      </c>
      <c r="AH10" s="35">
        <f>TRACKER[[#This Row],[ATA A OFRECIMIENTO]]*24</f>
        <v>52.299999999871943</v>
      </c>
      <c r="AI10" s="30" t="str">
        <f>IF(AG10="","",IF(AG10&lt;=1.5,"SI","NO"))</f>
        <v>NO</v>
      </c>
      <c r="AJ10" s="30" t="str">
        <f>IF(AG10="","",IF(AG10&lt;=2,"YES","NO"))</f>
        <v>NO</v>
      </c>
      <c r="AK10" s="30" t="str">
        <f>IF(AG10="","",IF(AG10&lt;=3,"SI","NO"))</f>
        <v>SI</v>
      </c>
      <c r="AL10" s="31">
        <f>(N10-M10)</f>
        <v>3</v>
      </c>
      <c r="AM10" s="35">
        <f>TRACKER[[#This Row],[DEL. AVAILABLE A SLOT]]*24</f>
        <v>72</v>
      </c>
      <c r="AN10" s="31">
        <f>IF((S10-M10)&lt;0,TIME(0,0,0),S10-M10)</f>
        <v>2.9791666666642413</v>
      </c>
      <c r="AO1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0" s="35" t="str">
        <f>IF(AL10="","",IF(AL10&lt;=1,"SI","NO"))</f>
        <v>NO</v>
      </c>
      <c r="AQ10" s="31">
        <f>(N10-E10)</f>
        <v>5.179166666661331</v>
      </c>
      <c r="AR10" s="35">
        <f>TRACKER[[#This Row],[ATA A TIMESLOT]]*24</f>
        <v>124.29999999987194</v>
      </c>
      <c r="AS10" s="32">
        <f>IF(AA10&lt;N10,TIME(0,0,0),AA10-N10)</f>
        <v>0</v>
      </c>
      <c r="AT10" s="35">
        <f>TRACKER[[#This Row],[PUNTUALIDAD (H)]]*24</f>
        <v>0</v>
      </c>
      <c r="AU10" s="31" t="str">
        <f>IF(AS10&gt;TIME(0,30,0),"NO","SI")</f>
        <v>SI</v>
      </c>
      <c r="AV10" s="33" t="str">
        <f>IF(AS10&gt;TIME(1,0,0),"NO","SI")</f>
        <v>SI</v>
      </c>
      <c r="AW10" s="33">
        <f>(S10-E10)</f>
        <v>5.1583333333255723</v>
      </c>
      <c r="AX10" s="39">
        <f>TRACKER[[#This Row],[ATA TO UNLOADING]]*24</f>
        <v>123.79999999981374</v>
      </c>
      <c r="AY10" s="33">
        <f>IF(O10=0,0,S10-O10)</f>
        <v>0</v>
      </c>
      <c r="AZ10" s="38">
        <f>TRACKER[[#This Row],[TOTAL TT (MARRUECOS)]]*24</f>
        <v>0</v>
      </c>
      <c r="BA10" s="39" t="str">
        <f>IF(AW10="","",IF(AW10&lt;=2,"SI","NO"))</f>
        <v>NO</v>
      </c>
      <c r="BB10" s="39">
        <f>V10-U10</f>
        <v>0</v>
      </c>
      <c r="BC10" s="108">
        <f>(TRACKER[[#This Row],[Driver departure vs DC END DATE 2]])/24</f>
        <v>0</v>
      </c>
      <c r="BD10" s="39" t="str">
        <f>IF(L10="LEFTIES TOLEDO",IF(BC10&gt;=TIME(0,0,0),"YES","NO"),"")</f>
        <v/>
      </c>
      <c r="BE10" s="93">
        <f>$BH$1</f>
        <v>55</v>
      </c>
      <c r="BF10" s="41">
        <f>$BI$1</f>
        <v>7.5</v>
      </c>
    </row>
    <row r="11" spans="1:61" ht="12.75" hidden="1" customHeight="1">
      <c r="A11" s="24">
        <v>258136620</v>
      </c>
      <c r="B11" s="10" t="s">
        <v>211</v>
      </c>
      <c r="C11" s="11" t="s">
        <v>57</v>
      </c>
      <c r="D11" s="11" t="s">
        <v>75</v>
      </c>
      <c r="E11" s="12">
        <v>46019.237500000003</v>
      </c>
      <c r="F11" s="12">
        <v>46019</v>
      </c>
      <c r="G11" s="13" t="s">
        <v>49</v>
      </c>
      <c r="H11" s="11" t="s">
        <v>50</v>
      </c>
      <c r="I11" s="13" t="s">
        <v>226</v>
      </c>
      <c r="J11" s="13" t="s">
        <v>51</v>
      </c>
      <c r="K11" s="13" t="s">
        <v>52</v>
      </c>
      <c r="L11" s="12" t="s">
        <v>53</v>
      </c>
      <c r="M11" s="12">
        <v>46024.416666666664</v>
      </c>
      <c r="N11" s="12">
        <v>46024.416666666664</v>
      </c>
      <c r="O11" s="12"/>
      <c r="P11" s="55"/>
      <c r="Q11" s="12"/>
      <c r="R11" s="12"/>
      <c r="S11" s="29">
        <v>46024.427777777775</v>
      </c>
      <c r="T11" s="29">
        <v>46024.704861111109</v>
      </c>
      <c r="U11" s="12">
        <v>46024.472916666666</v>
      </c>
      <c r="V11" s="29">
        <v>46024.743055555555</v>
      </c>
      <c r="W11" s="30">
        <f>IF(N11="","",WEEKNUM(AA11,2)-0)</f>
        <v>1</v>
      </c>
      <c r="X11" s="30">
        <f>IF(N11="","",MONTH(AA11))</f>
        <v>1</v>
      </c>
      <c r="Y1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1" s="30" t="str">
        <f>IF(B11="ROPAX","ROPAX",IF(B11="RORO","RORO","OCEAN"))</f>
        <v>OCEAN</v>
      </c>
      <c r="AA11" s="29">
        <f>+MIN(S11,T11)</f>
        <v>46024.427777777775</v>
      </c>
      <c r="AB11" s="29" t="str">
        <f>CHOOSE(WEEKDAY(T11,2),"Monday","Tuesday","Wednesday","Thursday","Friday","Saturday","Sunday")</f>
        <v>Friday</v>
      </c>
      <c r="AC11" s="104">
        <f>IF((E11-F11)&lt;=0,0,(TRACKER[[#This Row],[ATA]]-TRACKER[[#This Row],[ETA]])*24)</f>
        <v>5.7000000000698492</v>
      </c>
      <c r="AD11" s="29" t="str">
        <f>IF(AC11&lt;=2,"NO","YES")</f>
        <v>YES</v>
      </c>
      <c r="AE11" s="106">
        <f>+TRACKER[[#This Row],[DELIVERY AVAILABLE SINCE]]-TRACKER[[#This Row],[HANDOVER Morocco]]</f>
        <v>46024.416666666664</v>
      </c>
      <c r="AF11" s="104">
        <f>TRACKER[[#This Row],[ATA TO UNLOADING]]*24</f>
        <v>124.56666666653473</v>
      </c>
      <c r="AG11" s="31">
        <f>(M11-E11)</f>
        <v>5.179166666661331</v>
      </c>
      <c r="AH11" s="35">
        <f>TRACKER[[#This Row],[ATA A OFRECIMIENTO]]*24</f>
        <v>124.29999999987194</v>
      </c>
      <c r="AI11" s="30" t="str">
        <f>IF(AG11="","",IF(AG11&lt;=1.5,"SI","NO"))</f>
        <v>NO</v>
      </c>
      <c r="AJ11" s="30" t="str">
        <f>IF(AG11="","",IF(AG11&lt;=2,"YES","NO"))</f>
        <v>NO</v>
      </c>
      <c r="AK11" s="30" t="str">
        <f>IF(AG11="","",IF(AG11&lt;=3,"SI","NO"))</f>
        <v>NO</v>
      </c>
      <c r="AL11" s="31">
        <f>(N11-M11)</f>
        <v>0</v>
      </c>
      <c r="AM11" s="35">
        <f>TRACKER[[#This Row],[DEL. AVAILABLE A SLOT]]*24</f>
        <v>0</v>
      </c>
      <c r="AN11" s="31">
        <f>IF((S11-M11)&lt;0,TIME(0,0,0),S11-M11)</f>
        <v>1.1111111110949423E-2</v>
      </c>
      <c r="AO1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1" s="35" t="str">
        <f>IF(AL11="","",IF(AL11&lt;=1,"SI","NO"))</f>
        <v>SI</v>
      </c>
      <c r="AQ11" s="31">
        <f>(N11-E11)</f>
        <v>5.179166666661331</v>
      </c>
      <c r="AR11" s="35">
        <f>TRACKER[[#This Row],[ATA A TIMESLOT]]*24</f>
        <v>124.29999999987194</v>
      </c>
      <c r="AS11" s="32">
        <f>IF(AA11&lt;N11,TIME(0,0,0),AA11-N11)</f>
        <v>1.1111111110949423E-2</v>
      </c>
      <c r="AT11" s="35">
        <f>TRACKER[[#This Row],[PUNTUALIDAD (H)]]*24</f>
        <v>0.26666666666278616</v>
      </c>
      <c r="AU11" s="31" t="str">
        <f>IF(AS11&gt;TIME(0,30,0),"NO","SI")</f>
        <v>SI</v>
      </c>
      <c r="AV11" s="33" t="str">
        <f>IF(AS11&gt;TIME(1,0,0),"NO","SI")</f>
        <v>SI</v>
      </c>
      <c r="AW11" s="33">
        <f>(S11-E11)</f>
        <v>5.1902777777722804</v>
      </c>
      <c r="AX11" s="39">
        <f>TRACKER[[#This Row],[ATA TO UNLOADING]]*24</f>
        <v>124.56666666653473</v>
      </c>
      <c r="AY11" s="33">
        <f>IF(O11=0,0,S11-O11)</f>
        <v>0</v>
      </c>
      <c r="AZ11" s="38">
        <f>TRACKER[[#This Row],[TOTAL TT (MARRUECOS)]]*24</f>
        <v>0</v>
      </c>
      <c r="BA11" s="39" t="str">
        <f>IF(AW11="","",IF(AW11&lt;=2,"SI","NO"))</f>
        <v>NO</v>
      </c>
      <c r="BB11" s="39">
        <f>V11-U11</f>
        <v>0.27013888888905058</v>
      </c>
      <c r="BC11" s="108">
        <f>(TRACKER[[#This Row],[Driver departure vs DC END DATE 2]])/24</f>
        <v>1.1255787037043774E-2</v>
      </c>
      <c r="BD11" s="39" t="str">
        <f>IF(L11="LEFTIES TOLEDO",IF(BC11&gt;=TIME(0,0,0),"YES","NO"),"")</f>
        <v>YES</v>
      </c>
      <c r="BE11" s="93">
        <f>$BH$1</f>
        <v>55</v>
      </c>
      <c r="BF11" s="41">
        <f>$BI$1</f>
        <v>7.5</v>
      </c>
    </row>
    <row r="12" spans="1:61" ht="12.75" hidden="1" customHeight="1">
      <c r="A12" s="24">
        <v>261181908</v>
      </c>
      <c r="B12" s="10" t="s">
        <v>211</v>
      </c>
      <c r="C12" s="11" t="s">
        <v>78</v>
      </c>
      <c r="D12" s="11" t="s">
        <v>75</v>
      </c>
      <c r="E12" s="12">
        <v>46019.237500000003</v>
      </c>
      <c r="F12" s="12">
        <v>46019</v>
      </c>
      <c r="G12" s="13" t="s">
        <v>49</v>
      </c>
      <c r="H12" s="11" t="s">
        <v>50</v>
      </c>
      <c r="I12" s="13" t="s">
        <v>227</v>
      </c>
      <c r="J12" s="13">
        <v>20</v>
      </c>
      <c r="K12" s="13" t="s">
        <v>52</v>
      </c>
      <c r="L12" s="12" t="s">
        <v>95</v>
      </c>
      <c r="M12" s="12">
        <v>46022.5</v>
      </c>
      <c r="N12" s="12">
        <v>46024.416666666664</v>
      </c>
      <c r="O12" s="12"/>
      <c r="P12" s="55"/>
      <c r="Q12" s="12"/>
      <c r="R12" s="12"/>
      <c r="S12" s="29">
        <v>46024.395833333328</v>
      </c>
      <c r="T12" s="29">
        <v>46024.395833333328</v>
      </c>
      <c r="U12" s="12"/>
      <c r="V12" s="29"/>
      <c r="W12" s="30">
        <f>IF(N12="","",WEEKNUM(AA12,2)-0)</f>
        <v>1</v>
      </c>
      <c r="X12" s="30">
        <f>IF(N12="","",MONTH(AA12))</f>
        <v>1</v>
      </c>
      <c r="Y1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12" s="30" t="str">
        <f>IF(B12="ROPAX","ROPAX",IF(B12="RORO","RORO","OCEAN"))</f>
        <v>OCEAN</v>
      </c>
      <c r="AA12" s="29">
        <f>+MIN(S12,T12)</f>
        <v>46024.395833333328</v>
      </c>
      <c r="AB12" s="29" t="str">
        <f>CHOOSE(WEEKDAY(T12,2),"Monday","Tuesday","Wednesday","Thursday","Friday","Saturday","Sunday")</f>
        <v>Friday</v>
      </c>
      <c r="AC12" s="104">
        <f>IF((E12-F12)&lt;=0,0,(TRACKER[[#This Row],[ATA]]-TRACKER[[#This Row],[ETA]])*24)</f>
        <v>5.7000000000698492</v>
      </c>
      <c r="AD12" s="29" t="str">
        <f>IF(AC12&lt;=2,"NO","YES")</f>
        <v>YES</v>
      </c>
      <c r="AE12" s="106">
        <f>+TRACKER[[#This Row],[DELIVERY AVAILABLE SINCE]]-TRACKER[[#This Row],[HANDOVER Morocco]]</f>
        <v>46022.5</v>
      </c>
      <c r="AF12" s="104">
        <f>TRACKER[[#This Row],[ATA TO UNLOADING]]*24</f>
        <v>123.79999999981374</v>
      </c>
      <c r="AG12" s="31">
        <f>(M12-E12)</f>
        <v>3.2624999999970896</v>
      </c>
      <c r="AH12" s="35">
        <f>TRACKER[[#This Row],[ATA A OFRECIMIENTO]]*24</f>
        <v>78.299999999930151</v>
      </c>
      <c r="AI12" s="30" t="str">
        <f>IF(AG12="","",IF(AG12&lt;=1.5,"SI","NO"))</f>
        <v>NO</v>
      </c>
      <c r="AJ12" s="30" t="str">
        <f>IF(AG12="","",IF(AG12&lt;=2,"YES","NO"))</f>
        <v>NO</v>
      </c>
      <c r="AK12" s="30" t="str">
        <f>IF(AG12="","",IF(AG12&lt;=3,"SI","NO"))</f>
        <v>NO</v>
      </c>
      <c r="AL12" s="31">
        <f>(N12-M12)</f>
        <v>1.9166666666642413</v>
      </c>
      <c r="AM12" s="35">
        <f>TRACKER[[#This Row],[DEL. AVAILABLE A SLOT]]*24</f>
        <v>45.999999999941792</v>
      </c>
      <c r="AN12" s="31">
        <f>IF((S12-M12)&lt;0,TIME(0,0,0),S12-M12)</f>
        <v>1.8958333333284827</v>
      </c>
      <c r="AO1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12" s="35" t="str">
        <f>IF(AL12="","",IF(AL12&lt;=1,"SI","NO"))</f>
        <v>NO</v>
      </c>
      <c r="AQ12" s="31">
        <f>(N12-E12)</f>
        <v>5.179166666661331</v>
      </c>
      <c r="AR12" s="35">
        <f>TRACKER[[#This Row],[ATA A TIMESLOT]]*24</f>
        <v>124.29999999987194</v>
      </c>
      <c r="AS12" s="32">
        <f>IF(AA12&lt;N12,TIME(0,0,0),AA12-N12)</f>
        <v>0</v>
      </c>
      <c r="AT12" s="35">
        <f>TRACKER[[#This Row],[PUNTUALIDAD (H)]]*24</f>
        <v>0</v>
      </c>
      <c r="AU12" s="31" t="str">
        <f>IF(AS12&gt;TIME(0,30,0),"NO","SI")</f>
        <v>SI</v>
      </c>
      <c r="AV12" s="33" t="str">
        <f>IF(AS12&gt;TIME(1,0,0),"NO","SI")</f>
        <v>SI</v>
      </c>
      <c r="AW12" s="33">
        <f>(S12-E12)</f>
        <v>5.1583333333255723</v>
      </c>
      <c r="AX12" s="39">
        <f>TRACKER[[#This Row],[ATA TO UNLOADING]]*24</f>
        <v>123.79999999981374</v>
      </c>
      <c r="AY12" s="33">
        <f>IF(O12=0,0,S12-O12)</f>
        <v>0</v>
      </c>
      <c r="AZ12" s="38">
        <f>TRACKER[[#This Row],[TOTAL TT (MARRUECOS)]]*24</f>
        <v>0</v>
      </c>
      <c r="BA12" s="39" t="str">
        <f>IF(AW12="","",IF(AW12&lt;=2,"SI","NO"))</f>
        <v>NO</v>
      </c>
      <c r="BB12" s="39">
        <f>V12-U12</f>
        <v>0</v>
      </c>
      <c r="BC12" s="108">
        <f>(TRACKER[[#This Row],[Driver departure vs DC END DATE 2]])/24</f>
        <v>0</v>
      </c>
      <c r="BD12" s="39" t="str">
        <f>IF(L12="LEFTIES TOLEDO",IF(BC12&gt;=TIME(0,0,0),"YES","NO"),"")</f>
        <v/>
      </c>
      <c r="BE12" s="93">
        <f>$BH$1</f>
        <v>55</v>
      </c>
      <c r="BF12" s="41">
        <f>$BI$1</f>
        <v>7.5</v>
      </c>
    </row>
    <row r="13" spans="1:61" ht="12.75" hidden="1" customHeight="1">
      <c r="A13" s="24">
        <v>262071162</v>
      </c>
      <c r="B13" s="10" t="s">
        <v>213</v>
      </c>
      <c r="C13" s="11" t="s">
        <v>47</v>
      </c>
      <c r="D13" s="11" t="s">
        <v>48</v>
      </c>
      <c r="E13" s="12">
        <v>46020.820833333331</v>
      </c>
      <c r="F13" s="12">
        <v>46020.333333333336</v>
      </c>
      <c r="G13" s="13" t="s">
        <v>49</v>
      </c>
      <c r="H13" s="11" t="s">
        <v>50</v>
      </c>
      <c r="I13" s="13" t="s">
        <v>224</v>
      </c>
      <c r="J13" s="13" t="s">
        <v>51</v>
      </c>
      <c r="K13" s="13" t="s">
        <v>52</v>
      </c>
      <c r="L13" s="12" t="s">
        <v>53</v>
      </c>
      <c r="M13" s="12">
        <v>46022.666666666664</v>
      </c>
      <c r="N13" s="12">
        <v>46024.416666666664</v>
      </c>
      <c r="O13" s="12"/>
      <c r="P13" s="55"/>
      <c r="Q13" s="12"/>
      <c r="R13" s="12"/>
      <c r="S13" s="29">
        <v>46024.410416666666</v>
      </c>
      <c r="T13" s="29">
        <v>46024.46875</v>
      </c>
      <c r="U13" s="12">
        <v>46024.500694444447</v>
      </c>
      <c r="V13" s="29">
        <v>46024.491666666669</v>
      </c>
      <c r="W13" s="30">
        <f>IF(N13="","",WEEKNUM(AA13,2)-0)</f>
        <v>1</v>
      </c>
      <c r="X13" s="30">
        <f>IF(N13="","",MONTH(AA13))</f>
        <v>1</v>
      </c>
      <c r="Y1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3" s="30" t="str">
        <f>IF(B13="ROPAX","ROPAX",IF(B13="RORO","RORO","OCEAN"))</f>
        <v>OCEAN</v>
      </c>
      <c r="AA13" s="29">
        <f>+MIN(S13,T13)</f>
        <v>46024.410416666666</v>
      </c>
      <c r="AB13" s="29" t="str">
        <f>CHOOSE(WEEKDAY(T13,2),"Monday","Tuesday","Wednesday","Thursday","Friday","Saturday","Sunday")</f>
        <v>Friday</v>
      </c>
      <c r="AC13" s="104">
        <f>IF((E13-F13)&lt;=0,0,(TRACKER[[#This Row],[ATA]]-TRACKER[[#This Row],[ETA]])*24)</f>
        <v>11.699999999895226</v>
      </c>
      <c r="AD13" s="29" t="str">
        <f>IF(AC13&lt;=2,"NO","YES")</f>
        <v>YES</v>
      </c>
      <c r="AE13" s="106">
        <f>+TRACKER[[#This Row],[DELIVERY AVAILABLE SINCE]]-TRACKER[[#This Row],[HANDOVER Morocco]]</f>
        <v>46022.666666666664</v>
      </c>
      <c r="AF13" s="104">
        <f>TRACKER[[#This Row],[ATA TO UNLOADING]]*24</f>
        <v>86.150000000023283</v>
      </c>
      <c r="AG13" s="31">
        <f>(M13-E13)</f>
        <v>1.8458333333328483</v>
      </c>
      <c r="AH13" s="35">
        <f>TRACKER[[#This Row],[ATA A OFRECIMIENTO]]*24</f>
        <v>44.299999999988358</v>
      </c>
      <c r="AI13" s="30" t="str">
        <f>IF(AG13="","",IF(AG13&lt;=1.5,"SI","NO"))</f>
        <v>NO</v>
      </c>
      <c r="AJ13" s="30" t="str">
        <f>IF(AG13="","",IF(AG13&lt;=2,"YES","NO"))</f>
        <v>YES</v>
      </c>
      <c r="AK13" s="30" t="str">
        <f>IF(AG13="","",IF(AG13&lt;=3,"SI","NO"))</f>
        <v>SI</v>
      </c>
      <c r="AL13" s="31">
        <f>(N13-M13)</f>
        <v>1.75</v>
      </c>
      <c r="AM13" s="35">
        <f>TRACKER[[#This Row],[DEL. AVAILABLE A SLOT]]*24</f>
        <v>42</v>
      </c>
      <c r="AN13" s="31">
        <f>IF((S13-M13)&lt;0,TIME(0,0,0),S13-M13)</f>
        <v>1.7437500000014552</v>
      </c>
      <c r="AO1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13" s="35" t="str">
        <f>IF(AL13="","",IF(AL13&lt;=1,"SI","NO"))</f>
        <v>NO</v>
      </c>
      <c r="AQ13" s="31">
        <f>(N13-E13)</f>
        <v>3.5958333333328483</v>
      </c>
      <c r="AR13" s="35">
        <f>TRACKER[[#This Row],[ATA A TIMESLOT]]*24</f>
        <v>86.299999999988358</v>
      </c>
      <c r="AS13" s="32">
        <f>IF(AA13&lt;N13,TIME(0,0,0),AA13-N13)</f>
        <v>0</v>
      </c>
      <c r="AT13" s="35">
        <f>TRACKER[[#This Row],[PUNTUALIDAD (H)]]*24</f>
        <v>0</v>
      </c>
      <c r="AU13" s="31" t="str">
        <f>IF(AS13&gt;TIME(0,30,0),"NO","SI")</f>
        <v>SI</v>
      </c>
      <c r="AV13" s="33" t="str">
        <f>IF(AS13&gt;TIME(1,0,0),"NO","SI")</f>
        <v>SI</v>
      </c>
      <c r="AW13" s="33">
        <f>(S13-E13)</f>
        <v>3.5895833333343035</v>
      </c>
      <c r="AX13" s="39">
        <f>TRACKER[[#This Row],[ATA TO UNLOADING]]*24</f>
        <v>86.150000000023283</v>
      </c>
      <c r="AY13" s="33">
        <f>IF(O13=0,0,S13-O13)</f>
        <v>0</v>
      </c>
      <c r="AZ13" s="38">
        <f>TRACKER[[#This Row],[TOTAL TT (MARRUECOS)]]*24</f>
        <v>0</v>
      </c>
      <c r="BA13" s="39" t="str">
        <f>IF(AW13="","",IF(AW13&lt;=2,"SI","NO"))</f>
        <v>NO</v>
      </c>
      <c r="BB13" s="110">
        <f>V13-U13</f>
        <v>-9.0277777781011537E-3</v>
      </c>
      <c r="BC13" s="108">
        <f>(TRACKER[[#This Row],[Driver departure vs DC END DATE 2]])/24</f>
        <v>-3.7615740742088138E-4</v>
      </c>
      <c r="BD13" s="39" t="str">
        <f>IF(L13="LEFTIES TOLEDO",IF(BC13&gt;=TIME(0,0,0),"YES","NO"),"")</f>
        <v>NO</v>
      </c>
      <c r="BE13" s="93">
        <f>$BH$1</f>
        <v>55</v>
      </c>
      <c r="BF13" s="41">
        <f>$BI$1</f>
        <v>7.5</v>
      </c>
    </row>
    <row r="14" spans="1:61" ht="12.75" hidden="1" customHeight="1">
      <c r="A14" s="24" t="s">
        <v>215</v>
      </c>
      <c r="B14" s="10" t="s">
        <v>210</v>
      </c>
      <c r="C14" s="11" t="s">
        <v>96</v>
      </c>
      <c r="D14" s="11" t="s">
        <v>75</v>
      </c>
      <c r="E14" s="12">
        <v>46014.872916666667</v>
      </c>
      <c r="F14" s="12">
        <v>46014.833333333336</v>
      </c>
      <c r="G14" s="13" t="s">
        <v>88</v>
      </c>
      <c r="H14" s="11" t="s">
        <v>50</v>
      </c>
      <c r="I14" s="13" t="s">
        <v>232</v>
      </c>
      <c r="J14" s="13" t="s">
        <v>51</v>
      </c>
      <c r="K14" s="13" t="s">
        <v>60</v>
      </c>
      <c r="L14" s="12" t="s">
        <v>95</v>
      </c>
      <c r="M14" s="12">
        <v>46020.416666666664</v>
      </c>
      <c r="N14" s="12">
        <v>46024.5</v>
      </c>
      <c r="O14" s="12"/>
      <c r="P14" s="55"/>
      <c r="Q14" s="12"/>
      <c r="R14" s="12"/>
      <c r="S14" s="29">
        <v>46024.479166666664</v>
      </c>
      <c r="T14" s="29">
        <v>46024.590277777781</v>
      </c>
      <c r="U14" s="12"/>
      <c r="V14" s="29"/>
      <c r="W14" s="30">
        <f>IF(N14="","",WEEKNUM(AA14,2)-0)</f>
        <v>1</v>
      </c>
      <c r="X14" s="30">
        <f>IF(N14="","",MONTH(AA14))</f>
        <v>1</v>
      </c>
      <c r="Y1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14" s="30" t="str">
        <f>IF(B14="ROPAX","ROPAX",IF(B14="RORO","RORO","OCEAN"))</f>
        <v>OCEAN</v>
      </c>
      <c r="AA14" s="29">
        <f>+MIN(S14,T14)</f>
        <v>46024.479166666664</v>
      </c>
      <c r="AB14" s="29" t="str">
        <f>CHOOSE(WEEKDAY(T14,2),"Monday","Tuesday","Wednesday","Thursday","Friday","Saturday","Sunday")</f>
        <v>Friday</v>
      </c>
      <c r="AC14" s="104">
        <f>IF((E14-F14)&lt;=0,0,(TRACKER[[#This Row],[ATA]]-TRACKER[[#This Row],[ETA]])*24)</f>
        <v>0.94999999995343387</v>
      </c>
      <c r="AD14" s="29" t="str">
        <f>IF(AC14&lt;=2,"NO","YES")</f>
        <v>NO</v>
      </c>
      <c r="AE14" s="106">
        <f>+TRACKER[[#This Row],[DELIVERY AVAILABLE SINCE]]-TRACKER[[#This Row],[HANDOVER Morocco]]</f>
        <v>46020.416666666664</v>
      </c>
      <c r="AF14" s="104">
        <f>TRACKER[[#This Row],[ATA TO UNLOADING]]*24</f>
        <v>230.54999999993015</v>
      </c>
      <c r="AG14" s="31">
        <f>(M14-E14)</f>
        <v>5.5437499999970896</v>
      </c>
      <c r="AH14" s="35">
        <f>TRACKER[[#This Row],[ATA A OFRECIMIENTO]]*24</f>
        <v>133.04999999993015</v>
      </c>
      <c r="AI14" s="30" t="str">
        <f>IF(AG14="","",IF(AG14&lt;=1.5,"SI","NO"))</f>
        <v>NO</v>
      </c>
      <c r="AJ14" s="30" t="str">
        <f>IF(AG14="","",IF(AG14&lt;=2,"YES","NO"))</f>
        <v>NO</v>
      </c>
      <c r="AK14" s="30" t="str">
        <f>IF(AG14="","",IF(AG14&lt;=3,"SI","NO"))</f>
        <v>NO</v>
      </c>
      <c r="AL14" s="31">
        <f>(N14-M14)</f>
        <v>4.0833333333357587</v>
      </c>
      <c r="AM14" s="35">
        <f>TRACKER[[#This Row],[DEL. AVAILABLE A SLOT]]*24</f>
        <v>98.000000000058208</v>
      </c>
      <c r="AN14" s="31">
        <f>IF((S14-M14)&lt;0,TIME(0,0,0),S14-M14)</f>
        <v>4.0625</v>
      </c>
      <c r="AO1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4" s="35" t="str">
        <f>IF(AL14="","",IF(AL14&lt;=1,"SI","NO"))</f>
        <v>NO</v>
      </c>
      <c r="AQ14" s="31">
        <f>(N14-E14)</f>
        <v>9.6270833333328483</v>
      </c>
      <c r="AR14" s="35">
        <f>TRACKER[[#This Row],[ATA A TIMESLOT]]*24</f>
        <v>231.04999999998836</v>
      </c>
      <c r="AS14" s="32">
        <f>IF(AA14&lt;N14,TIME(0,0,0),AA14-N14)</f>
        <v>0</v>
      </c>
      <c r="AT14" s="35">
        <f>TRACKER[[#This Row],[PUNTUALIDAD (H)]]*24</f>
        <v>0</v>
      </c>
      <c r="AU14" s="31" t="str">
        <f>IF(AS14&gt;TIME(0,30,0),"NO","SI")</f>
        <v>SI</v>
      </c>
      <c r="AV14" s="33" t="str">
        <f>IF(AS14&gt;TIME(1,0,0),"NO","SI")</f>
        <v>SI</v>
      </c>
      <c r="AW14" s="33">
        <f>(S14-E14)</f>
        <v>9.6062499999970896</v>
      </c>
      <c r="AX14" s="39">
        <f>TRACKER[[#This Row],[ATA TO UNLOADING]]*24</f>
        <v>230.54999999993015</v>
      </c>
      <c r="AY14" s="33">
        <f>IF(O14=0,0,S14-O14)</f>
        <v>0</v>
      </c>
      <c r="AZ14" s="38">
        <f>TRACKER[[#This Row],[TOTAL TT (MARRUECOS)]]*24</f>
        <v>0</v>
      </c>
      <c r="BA14" s="39" t="str">
        <f>IF(AW14="","",IF(AW14&lt;=2,"SI","NO"))</f>
        <v>NO</v>
      </c>
      <c r="BB14" s="39">
        <f>V14-U14</f>
        <v>0</v>
      </c>
      <c r="BC14" s="108">
        <f>(TRACKER[[#This Row],[Driver departure vs DC END DATE 2]])/24</f>
        <v>0</v>
      </c>
      <c r="BD14" s="39" t="str">
        <f>IF(L14="LEFTIES TOLEDO",IF(BC14&gt;=TIME(0,0,0),"YES","NO"),"")</f>
        <v/>
      </c>
      <c r="BE14" s="93">
        <f>$BH$1</f>
        <v>55</v>
      </c>
      <c r="BF14" s="41">
        <f>$BI$1</f>
        <v>7.5</v>
      </c>
    </row>
    <row r="15" spans="1:61" ht="12.75" hidden="1" customHeight="1">
      <c r="A15" s="24">
        <v>260949604</v>
      </c>
      <c r="B15" s="10" t="s">
        <v>210</v>
      </c>
      <c r="C15" s="11" t="s">
        <v>72</v>
      </c>
      <c r="D15" s="11" t="s">
        <v>75</v>
      </c>
      <c r="E15" s="12">
        <v>46014.872916666667</v>
      </c>
      <c r="F15" s="12">
        <v>46014.833333333336</v>
      </c>
      <c r="G15" s="13" t="s">
        <v>49</v>
      </c>
      <c r="H15" s="11" t="s">
        <v>50</v>
      </c>
      <c r="I15" s="13" t="s">
        <v>233</v>
      </c>
      <c r="J15" s="13" t="s">
        <v>51</v>
      </c>
      <c r="K15" s="13" t="s">
        <v>52</v>
      </c>
      <c r="L15" s="12" t="s">
        <v>95</v>
      </c>
      <c r="M15" s="12">
        <v>46020.416666666664</v>
      </c>
      <c r="N15" s="12">
        <v>46024.5</v>
      </c>
      <c r="O15" s="12"/>
      <c r="P15" s="55"/>
      <c r="Q15" s="12"/>
      <c r="R15" s="12"/>
      <c r="S15" s="29">
        <v>46024.479166666664</v>
      </c>
      <c r="T15" s="29">
        <v>46024.583333333336</v>
      </c>
      <c r="U15" s="12"/>
      <c r="V15" s="29"/>
      <c r="W15" s="30">
        <f>IF(N15="","",WEEKNUM(AA15,2)-0)</f>
        <v>1</v>
      </c>
      <c r="X15" s="30">
        <f>IF(N15="","",MONTH(AA15))</f>
        <v>1</v>
      </c>
      <c r="Y1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15" s="30" t="str">
        <f>IF(B15="ROPAX","ROPAX",IF(B15="RORO","RORO","OCEAN"))</f>
        <v>OCEAN</v>
      </c>
      <c r="AA15" s="29">
        <f>+MIN(S15,T15)</f>
        <v>46024.479166666664</v>
      </c>
      <c r="AB15" s="29" t="str">
        <f>CHOOSE(WEEKDAY(T15,2),"Monday","Tuesday","Wednesday","Thursday","Friday","Saturday","Sunday")</f>
        <v>Friday</v>
      </c>
      <c r="AC15" s="104">
        <f>IF((E15-F15)&lt;=0,0,(TRACKER[[#This Row],[ATA]]-TRACKER[[#This Row],[ETA]])*24)</f>
        <v>0.94999999995343387</v>
      </c>
      <c r="AD15" s="29" t="str">
        <f>IF(AC15&lt;=2,"NO","YES")</f>
        <v>NO</v>
      </c>
      <c r="AE15" s="106">
        <f>+TRACKER[[#This Row],[DELIVERY AVAILABLE SINCE]]-TRACKER[[#This Row],[HANDOVER Morocco]]</f>
        <v>46020.416666666664</v>
      </c>
      <c r="AF15" s="104">
        <f>TRACKER[[#This Row],[ATA TO UNLOADING]]*24</f>
        <v>230.54999999993015</v>
      </c>
      <c r="AG15" s="31">
        <f>(M15-E15)</f>
        <v>5.5437499999970896</v>
      </c>
      <c r="AH15" s="35">
        <f>TRACKER[[#This Row],[ATA A OFRECIMIENTO]]*24</f>
        <v>133.04999999993015</v>
      </c>
      <c r="AI15" s="30" t="str">
        <f>IF(AG15="","",IF(AG15&lt;=1.5,"SI","NO"))</f>
        <v>NO</v>
      </c>
      <c r="AJ15" s="30" t="str">
        <f>IF(AG15="","",IF(AG15&lt;=2,"YES","NO"))</f>
        <v>NO</v>
      </c>
      <c r="AK15" s="30" t="str">
        <f>IF(AG15="","",IF(AG15&lt;=3,"SI","NO"))</f>
        <v>NO</v>
      </c>
      <c r="AL15" s="31">
        <f>(N15-M15)</f>
        <v>4.0833333333357587</v>
      </c>
      <c r="AM15" s="35">
        <f>TRACKER[[#This Row],[DEL. AVAILABLE A SLOT]]*24</f>
        <v>98.000000000058208</v>
      </c>
      <c r="AN15" s="31">
        <f>IF((S15-M15)&lt;0,TIME(0,0,0),S15-M15)</f>
        <v>4.0625</v>
      </c>
      <c r="AO1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5" s="35" t="str">
        <f>IF(AL15="","",IF(AL15&lt;=1,"SI","NO"))</f>
        <v>NO</v>
      </c>
      <c r="AQ15" s="31">
        <f>(N15-E15)</f>
        <v>9.6270833333328483</v>
      </c>
      <c r="AR15" s="35">
        <f>TRACKER[[#This Row],[ATA A TIMESLOT]]*24</f>
        <v>231.04999999998836</v>
      </c>
      <c r="AS15" s="32">
        <f>IF(AA15&lt;N15,TIME(0,0,0),AA15-N15)</f>
        <v>0</v>
      </c>
      <c r="AT15" s="35">
        <f>TRACKER[[#This Row],[PUNTUALIDAD (H)]]*24</f>
        <v>0</v>
      </c>
      <c r="AU15" s="31" t="str">
        <f>IF(AS15&gt;TIME(0,30,0),"NO","SI")</f>
        <v>SI</v>
      </c>
      <c r="AV15" s="33" t="str">
        <f>IF(AS15&gt;TIME(1,0,0),"NO","SI")</f>
        <v>SI</v>
      </c>
      <c r="AW15" s="33">
        <f>(S15-E15)</f>
        <v>9.6062499999970896</v>
      </c>
      <c r="AX15" s="39">
        <f>TRACKER[[#This Row],[ATA TO UNLOADING]]*24</f>
        <v>230.54999999993015</v>
      </c>
      <c r="AY15" s="33">
        <f>IF(O15=0,0,S15-O15)</f>
        <v>0</v>
      </c>
      <c r="AZ15" s="38">
        <f>TRACKER[[#This Row],[TOTAL TT (MARRUECOS)]]*24</f>
        <v>0</v>
      </c>
      <c r="BA15" s="39" t="str">
        <f>IF(AW15="","",IF(AW15&lt;=2,"SI","NO"))</f>
        <v>NO</v>
      </c>
      <c r="BB15" s="39">
        <f>V15-U15</f>
        <v>0</v>
      </c>
      <c r="BC15" s="108">
        <f>(TRACKER[[#This Row],[Driver departure vs DC END DATE 2]])/24</f>
        <v>0</v>
      </c>
      <c r="BD15" s="39" t="str">
        <f>IF(L15="LEFTIES TOLEDO",IF(BC15&gt;=TIME(0,0,0),"YES","NO"),"")</f>
        <v/>
      </c>
      <c r="BE15" s="93">
        <f>$BH$1</f>
        <v>55</v>
      </c>
      <c r="BF15" s="41">
        <f>$BI$1</f>
        <v>7.5</v>
      </c>
    </row>
    <row r="16" spans="1:61" ht="12.75" hidden="1" customHeight="1">
      <c r="A16" s="24">
        <v>261181908</v>
      </c>
      <c r="B16" s="10" t="s">
        <v>211</v>
      </c>
      <c r="C16" s="11" t="s">
        <v>78</v>
      </c>
      <c r="D16" s="11" t="s">
        <v>75</v>
      </c>
      <c r="E16" s="12">
        <v>46019.237500000003</v>
      </c>
      <c r="F16" s="12">
        <v>46019</v>
      </c>
      <c r="G16" s="13" t="s">
        <v>49</v>
      </c>
      <c r="H16" s="11" t="s">
        <v>50</v>
      </c>
      <c r="I16" s="13" t="s">
        <v>231</v>
      </c>
      <c r="J16" s="13" t="s">
        <v>51</v>
      </c>
      <c r="K16" s="13" t="s">
        <v>52</v>
      </c>
      <c r="L16" s="12" t="s">
        <v>95</v>
      </c>
      <c r="M16" s="12">
        <v>46022.5</v>
      </c>
      <c r="N16" s="12">
        <v>46024.5</v>
      </c>
      <c r="O16" s="12"/>
      <c r="P16" s="55"/>
      <c r="Q16" s="12"/>
      <c r="R16" s="12"/>
      <c r="S16" s="29">
        <v>46024.479166666664</v>
      </c>
      <c r="T16" s="29">
        <v>46025.256944444445</v>
      </c>
      <c r="U16" s="12"/>
      <c r="V16" s="29"/>
      <c r="W16" s="30">
        <f>IF(N16="","",WEEKNUM(AA16,2)-0)</f>
        <v>1</v>
      </c>
      <c r="X16" s="30">
        <f>IF(N16="","",MONTH(AA16))</f>
        <v>1</v>
      </c>
      <c r="Y1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16" s="30" t="str">
        <f>IF(B16="ROPAX","ROPAX",IF(B16="RORO","RORO","OCEAN"))</f>
        <v>OCEAN</v>
      </c>
      <c r="AA16" s="29">
        <f>+MIN(S16,T16)</f>
        <v>46024.479166666664</v>
      </c>
      <c r="AB16" s="29" t="str">
        <f>CHOOSE(WEEKDAY(T16,2),"Monday","Tuesday","Wednesday","Thursday","Friday","Saturday","Sunday")</f>
        <v>Saturday</v>
      </c>
      <c r="AC16" s="104">
        <f>IF((E16-F16)&lt;=0,0,(TRACKER[[#This Row],[ATA]]-TRACKER[[#This Row],[ETA]])*24)</f>
        <v>5.7000000000698492</v>
      </c>
      <c r="AD16" s="29" t="str">
        <f>IF(AC16&lt;=2,"NO","YES")</f>
        <v>YES</v>
      </c>
      <c r="AE16" s="106">
        <f>+TRACKER[[#This Row],[DELIVERY AVAILABLE SINCE]]-TRACKER[[#This Row],[HANDOVER Morocco]]</f>
        <v>46022.5</v>
      </c>
      <c r="AF16" s="104">
        <f>TRACKER[[#This Row],[ATA TO UNLOADING]]*24</f>
        <v>125.79999999987194</v>
      </c>
      <c r="AG16" s="31">
        <f>(M16-E16)</f>
        <v>3.2624999999970896</v>
      </c>
      <c r="AH16" s="35">
        <f>TRACKER[[#This Row],[ATA A OFRECIMIENTO]]*24</f>
        <v>78.299999999930151</v>
      </c>
      <c r="AI16" s="30" t="str">
        <f>IF(AG16="","",IF(AG16&lt;=1.5,"SI","NO"))</f>
        <v>NO</v>
      </c>
      <c r="AJ16" s="30" t="str">
        <f>IF(AG16="","",IF(AG16&lt;=2,"YES","NO"))</f>
        <v>NO</v>
      </c>
      <c r="AK16" s="30" t="str">
        <f>IF(AG16="","",IF(AG16&lt;=3,"SI","NO"))</f>
        <v>NO</v>
      </c>
      <c r="AL16" s="31">
        <f>(N16-M16)</f>
        <v>2</v>
      </c>
      <c r="AM16" s="35">
        <f>TRACKER[[#This Row],[DEL. AVAILABLE A SLOT]]*24</f>
        <v>48</v>
      </c>
      <c r="AN16" s="31">
        <f>IF((S16-M16)&lt;0,TIME(0,0,0),S16-M16)</f>
        <v>1.9791666666642413</v>
      </c>
      <c r="AO1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16" s="35" t="str">
        <f>IF(AL16="","",IF(AL16&lt;=1,"SI","NO"))</f>
        <v>NO</v>
      </c>
      <c r="AQ16" s="31">
        <f>(N16-E16)</f>
        <v>5.2624999999970896</v>
      </c>
      <c r="AR16" s="35">
        <f>TRACKER[[#This Row],[ATA A TIMESLOT]]*24</f>
        <v>126.29999999993015</v>
      </c>
      <c r="AS16" s="32">
        <f>IF(AA16&lt;N16,TIME(0,0,0),AA16-N16)</f>
        <v>0</v>
      </c>
      <c r="AT16" s="35">
        <f>TRACKER[[#This Row],[PUNTUALIDAD (H)]]*24</f>
        <v>0</v>
      </c>
      <c r="AU16" s="31" t="str">
        <f>IF(AS16&gt;TIME(0,30,0),"NO","SI")</f>
        <v>SI</v>
      </c>
      <c r="AV16" s="33" t="str">
        <f>IF(AS16&gt;TIME(1,0,0),"NO","SI")</f>
        <v>SI</v>
      </c>
      <c r="AW16" s="33">
        <f>(S16-E16)</f>
        <v>5.241666666661331</v>
      </c>
      <c r="AX16" s="39">
        <f>TRACKER[[#This Row],[ATA TO UNLOADING]]*24</f>
        <v>125.79999999987194</v>
      </c>
      <c r="AY16" s="33">
        <f>IF(O16=0,0,S16-O16)</f>
        <v>0</v>
      </c>
      <c r="AZ16" s="38">
        <f>TRACKER[[#This Row],[TOTAL TT (MARRUECOS)]]*24</f>
        <v>0</v>
      </c>
      <c r="BA16" s="39" t="str">
        <f>IF(AW16="","",IF(AW16&lt;=2,"SI","NO"))</f>
        <v>NO</v>
      </c>
      <c r="BB16" s="39">
        <f>V16-U16</f>
        <v>0</v>
      </c>
      <c r="BC16" s="108">
        <f>(TRACKER[[#This Row],[Driver departure vs DC END DATE 2]])/24</f>
        <v>0</v>
      </c>
      <c r="BD16" s="39" t="str">
        <f>IF(L16="LEFTIES TOLEDO",IF(BC16&gt;=TIME(0,0,0),"YES","NO"),"")</f>
        <v/>
      </c>
      <c r="BE16" s="93">
        <f>$BH$1</f>
        <v>55</v>
      </c>
      <c r="BF16" s="41">
        <f>$BI$1</f>
        <v>7.5</v>
      </c>
    </row>
    <row r="17" spans="1:58" ht="12.75" hidden="1" customHeight="1">
      <c r="A17" s="24">
        <v>262070887</v>
      </c>
      <c r="B17" s="10" t="s">
        <v>213</v>
      </c>
      <c r="C17" s="11" t="s">
        <v>47</v>
      </c>
      <c r="D17" s="11" t="s">
        <v>48</v>
      </c>
      <c r="E17" s="12">
        <v>46020.820833333331</v>
      </c>
      <c r="F17" s="12">
        <v>46020.333333333336</v>
      </c>
      <c r="G17" s="13" t="s">
        <v>49</v>
      </c>
      <c r="H17" s="11" t="s">
        <v>50</v>
      </c>
      <c r="I17" s="13" t="s">
        <v>229</v>
      </c>
      <c r="J17" s="13" t="s">
        <v>51</v>
      </c>
      <c r="K17" s="13" t="s">
        <v>52</v>
      </c>
      <c r="L17" s="12" t="s">
        <v>53</v>
      </c>
      <c r="M17" s="12">
        <v>46022.666666666664</v>
      </c>
      <c r="N17" s="12">
        <v>46024.5</v>
      </c>
      <c r="O17" s="12"/>
      <c r="P17" s="55"/>
      <c r="Q17" s="12"/>
      <c r="R17" s="12"/>
      <c r="S17" s="29">
        <v>46024.490972222222</v>
      </c>
      <c r="T17" s="29">
        <v>46024.690972222219</v>
      </c>
      <c r="U17" s="12">
        <v>46024.51458333333</v>
      </c>
      <c r="V17" s="29">
        <v>46024.704861111109</v>
      </c>
      <c r="W17" s="30">
        <f>IF(N17="","",WEEKNUM(AA17,2)-0)</f>
        <v>1</v>
      </c>
      <c r="X17" s="30">
        <f>IF(N17="","",MONTH(AA17))</f>
        <v>1</v>
      </c>
      <c r="Y1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7" s="30" t="str">
        <f>IF(B17="ROPAX","ROPAX",IF(B17="RORO","RORO","OCEAN"))</f>
        <v>OCEAN</v>
      </c>
      <c r="AA17" s="29">
        <f>+MIN(S17,T17)</f>
        <v>46024.490972222222</v>
      </c>
      <c r="AB17" s="29" t="str">
        <f>CHOOSE(WEEKDAY(T17,2),"Monday","Tuesday","Wednesday","Thursday","Friday","Saturday","Sunday")</f>
        <v>Friday</v>
      </c>
      <c r="AC17" s="104">
        <f>IF((E17-F17)&lt;=0,0,(TRACKER[[#This Row],[ATA]]-TRACKER[[#This Row],[ETA]])*24)</f>
        <v>11.699999999895226</v>
      </c>
      <c r="AD17" s="29" t="str">
        <f>IF(AC17&lt;=2,"NO","YES")</f>
        <v>YES</v>
      </c>
      <c r="AE17" s="106">
        <f>+TRACKER[[#This Row],[DELIVERY AVAILABLE SINCE]]-TRACKER[[#This Row],[HANDOVER Morocco]]</f>
        <v>46022.666666666664</v>
      </c>
      <c r="AF17" s="104">
        <f>TRACKER[[#This Row],[ATA TO UNLOADING]]*24</f>
        <v>88.083333333372138</v>
      </c>
      <c r="AG17" s="31">
        <f>(M17-E17)</f>
        <v>1.8458333333328483</v>
      </c>
      <c r="AH17" s="35">
        <f>TRACKER[[#This Row],[ATA A OFRECIMIENTO]]*24</f>
        <v>44.299999999988358</v>
      </c>
      <c r="AI17" s="30" t="str">
        <f>IF(AG17="","",IF(AG17&lt;=1.5,"SI","NO"))</f>
        <v>NO</v>
      </c>
      <c r="AJ17" s="30" t="str">
        <f>IF(AG17="","",IF(AG17&lt;=2,"YES","NO"))</f>
        <v>YES</v>
      </c>
      <c r="AK17" s="30" t="str">
        <f>IF(AG17="","",IF(AG17&lt;=3,"SI","NO"))</f>
        <v>SI</v>
      </c>
      <c r="AL17" s="31">
        <f>(N17-M17)</f>
        <v>1.8333333333357587</v>
      </c>
      <c r="AM17" s="35">
        <f>TRACKER[[#This Row],[DEL. AVAILABLE A SLOT]]*24</f>
        <v>44.000000000058208</v>
      </c>
      <c r="AN17" s="31">
        <f>IF((S17-M17)&lt;0,TIME(0,0,0),S17-M17)</f>
        <v>1.8243055555576575</v>
      </c>
      <c r="AO1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17" s="35" t="str">
        <f>IF(AL17="","",IF(AL17&lt;=1,"SI","NO"))</f>
        <v>NO</v>
      </c>
      <c r="AQ17" s="31">
        <f>(N17-E17)</f>
        <v>3.6791666666686069</v>
      </c>
      <c r="AR17" s="35">
        <f>TRACKER[[#This Row],[ATA A TIMESLOT]]*24</f>
        <v>88.300000000046566</v>
      </c>
      <c r="AS17" s="32">
        <f>IF(AA17&lt;N17,TIME(0,0,0),AA17-N17)</f>
        <v>0</v>
      </c>
      <c r="AT17" s="35">
        <f>TRACKER[[#This Row],[PUNTUALIDAD (H)]]*24</f>
        <v>0</v>
      </c>
      <c r="AU17" s="31" t="str">
        <f>IF(AS17&gt;TIME(0,30,0),"NO","SI")</f>
        <v>SI</v>
      </c>
      <c r="AV17" s="33" t="str">
        <f>IF(AS17&gt;TIME(1,0,0),"NO","SI")</f>
        <v>SI</v>
      </c>
      <c r="AW17" s="33">
        <f>(S17-E17)</f>
        <v>3.6701388888905058</v>
      </c>
      <c r="AX17" s="39">
        <f>TRACKER[[#This Row],[ATA TO UNLOADING]]*24</f>
        <v>88.083333333372138</v>
      </c>
      <c r="AY17" s="33">
        <f>IF(O17=0,0,S17-O17)</f>
        <v>0</v>
      </c>
      <c r="AZ17" s="38">
        <f>TRACKER[[#This Row],[TOTAL TT (MARRUECOS)]]*24</f>
        <v>0</v>
      </c>
      <c r="BA17" s="39" t="str">
        <f>IF(AW17="","",IF(AW17&lt;=2,"SI","NO"))</f>
        <v>NO</v>
      </c>
      <c r="BB17" s="39">
        <f>V17-U17</f>
        <v>0.19027777777955635</v>
      </c>
      <c r="BC17" s="108">
        <f>(TRACKER[[#This Row],[Driver departure vs DC END DATE 2]])/24</f>
        <v>7.9282407408148483E-3</v>
      </c>
      <c r="BD17" s="39" t="str">
        <f>IF(L17="LEFTIES TOLEDO",IF(BC17&gt;=TIME(0,0,0),"YES","NO"),"")</f>
        <v>YES</v>
      </c>
      <c r="BE17" s="93">
        <f>$BH$1</f>
        <v>55</v>
      </c>
      <c r="BF17" s="41">
        <f>$BI$1</f>
        <v>7.5</v>
      </c>
    </row>
    <row r="18" spans="1:58" ht="12.75" hidden="1" customHeight="1">
      <c r="A18" s="24">
        <v>262070887</v>
      </c>
      <c r="B18" s="10" t="s">
        <v>213</v>
      </c>
      <c r="C18" s="11" t="s">
        <v>47</v>
      </c>
      <c r="D18" s="11" t="s">
        <v>48</v>
      </c>
      <c r="E18" s="12">
        <v>46020.820833333331</v>
      </c>
      <c r="F18" s="12">
        <v>46020.333333333336</v>
      </c>
      <c r="G18" s="13" t="s">
        <v>49</v>
      </c>
      <c r="H18" s="11" t="s">
        <v>50</v>
      </c>
      <c r="I18" s="13" t="s">
        <v>230</v>
      </c>
      <c r="J18" s="13" t="s">
        <v>51</v>
      </c>
      <c r="K18" s="13" t="s">
        <v>52</v>
      </c>
      <c r="L18" s="12" t="s">
        <v>53</v>
      </c>
      <c r="M18" s="12">
        <v>46022.666666666664</v>
      </c>
      <c r="N18" s="12">
        <v>46024.5</v>
      </c>
      <c r="O18" s="12"/>
      <c r="P18" s="55"/>
      <c r="Q18" s="12"/>
      <c r="R18" s="12"/>
      <c r="S18" s="29">
        <v>46024.493750000001</v>
      </c>
      <c r="T18" s="29">
        <v>46024.53125</v>
      </c>
      <c r="U18" s="12">
        <v>46024.51458333333</v>
      </c>
      <c r="V18" s="29">
        <v>46024.552083333336</v>
      </c>
      <c r="W18" s="30">
        <f>IF(N18="","",WEEKNUM(AA18,2)-0)</f>
        <v>1</v>
      </c>
      <c r="X18" s="30">
        <f>IF(N18="","",MONTH(AA18))</f>
        <v>1</v>
      </c>
      <c r="Y1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8" s="30" t="str">
        <f>IF(B18="ROPAX","ROPAX",IF(B18="RORO","RORO","OCEAN"))</f>
        <v>OCEAN</v>
      </c>
      <c r="AA18" s="29">
        <f>+MIN(S18,T18)</f>
        <v>46024.493750000001</v>
      </c>
      <c r="AB18" s="29" t="str">
        <f>CHOOSE(WEEKDAY(T18,2),"Monday","Tuesday","Wednesday","Thursday","Friday","Saturday","Sunday")</f>
        <v>Friday</v>
      </c>
      <c r="AC18" s="104">
        <f>IF((E18-F18)&lt;=0,0,(TRACKER[[#This Row],[ATA]]-TRACKER[[#This Row],[ETA]])*24)</f>
        <v>11.699999999895226</v>
      </c>
      <c r="AD18" s="29" t="str">
        <f>IF(AC18&lt;=2,"NO","YES")</f>
        <v>YES</v>
      </c>
      <c r="AE18" s="106">
        <f>+TRACKER[[#This Row],[DELIVERY AVAILABLE SINCE]]-TRACKER[[#This Row],[HANDOVER Morocco]]</f>
        <v>46022.666666666664</v>
      </c>
      <c r="AF18" s="104">
        <f>TRACKER[[#This Row],[ATA TO UNLOADING]]*24</f>
        <v>88.150000000081491</v>
      </c>
      <c r="AG18" s="31">
        <f>(M18-E18)</f>
        <v>1.8458333333328483</v>
      </c>
      <c r="AH18" s="35">
        <f>TRACKER[[#This Row],[ATA A OFRECIMIENTO]]*24</f>
        <v>44.299999999988358</v>
      </c>
      <c r="AI18" s="30" t="str">
        <f>IF(AG18="","",IF(AG18&lt;=1.5,"SI","NO"))</f>
        <v>NO</v>
      </c>
      <c r="AJ18" s="30" t="str">
        <f>IF(AG18="","",IF(AG18&lt;=2,"YES","NO"))</f>
        <v>YES</v>
      </c>
      <c r="AK18" s="30" t="str">
        <f>IF(AG18="","",IF(AG18&lt;=3,"SI","NO"))</f>
        <v>SI</v>
      </c>
      <c r="AL18" s="31">
        <f>(N18-M18)</f>
        <v>1.8333333333357587</v>
      </c>
      <c r="AM18" s="35">
        <f>TRACKER[[#This Row],[DEL. AVAILABLE A SLOT]]*24</f>
        <v>44.000000000058208</v>
      </c>
      <c r="AN18" s="31">
        <f>IF((S18-M18)&lt;0,TIME(0,0,0),S18-M18)</f>
        <v>1.8270833333372138</v>
      </c>
      <c r="AO1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18" s="35" t="str">
        <f>IF(AL18="","",IF(AL18&lt;=1,"SI","NO"))</f>
        <v>NO</v>
      </c>
      <c r="AQ18" s="31">
        <f>(N18-E18)</f>
        <v>3.6791666666686069</v>
      </c>
      <c r="AR18" s="35">
        <f>TRACKER[[#This Row],[ATA A TIMESLOT]]*24</f>
        <v>88.300000000046566</v>
      </c>
      <c r="AS18" s="32">
        <f>IF(AA18&lt;N18,TIME(0,0,0),AA18-N18)</f>
        <v>0</v>
      </c>
      <c r="AT18" s="35">
        <f>TRACKER[[#This Row],[PUNTUALIDAD (H)]]*24</f>
        <v>0</v>
      </c>
      <c r="AU18" s="31" t="str">
        <f>IF(AS18&gt;TIME(0,30,0),"NO","SI")</f>
        <v>SI</v>
      </c>
      <c r="AV18" s="33" t="str">
        <f>IF(AS18&gt;TIME(1,0,0),"NO","SI")</f>
        <v>SI</v>
      </c>
      <c r="AW18" s="33">
        <f>(S18-E18)</f>
        <v>3.6729166666700621</v>
      </c>
      <c r="AX18" s="39">
        <f>TRACKER[[#This Row],[ATA TO UNLOADING]]*24</f>
        <v>88.150000000081491</v>
      </c>
      <c r="AY18" s="33">
        <f>IF(O18=0,0,S18-O18)</f>
        <v>0</v>
      </c>
      <c r="AZ18" s="38">
        <f>TRACKER[[#This Row],[TOTAL TT (MARRUECOS)]]*24</f>
        <v>0</v>
      </c>
      <c r="BA18" s="39" t="str">
        <f>IF(AW18="","",IF(AW18&lt;=2,"SI","NO"))</f>
        <v>NO</v>
      </c>
      <c r="BB18" s="39">
        <f>V18-U18</f>
        <v>3.7500000005820766E-2</v>
      </c>
      <c r="BC18" s="108">
        <f>(TRACKER[[#This Row],[Driver departure vs DC END DATE 2]])/24</f>
        <v>1.562500000242532E-3</v>
      </c>
      <c r="BD18" s="39" t="str">
        <f>IF(L18="LEFTIES TOLEDO",IF(BC18&gt;=TIME(0,0,0),"YES","NO"),"")</f>
        <v>YES</v>
      </c>
      <c r="BE18" s="93">
        <f>$BH$1</f>
        <v>55</v>
      </c>
      <c r="BF18" s="41">
        <f>$BI$1</f>
        <v>7.5</v>
      </c>
    </row>
    <row r="19" spans="1:58" ht="12.75" hidden="1" customHeight="1">
      <c r="A19" s="24" t="s">
        <v>197</v>
      </c>
      <c r="B19" s="10" t="s">
        <v>63</v>
      </c>
      <c r="C19" s="11" t="s">
        <v>79</v>
      </c>
      <c r="D19" s="11" t="s">
        <v>48</v>
      </c>
      <c r="E19" s="12">
        <v>46021.083333333336</v>
      </c>
      <c r="F19" s="12">
        <v>46022.333333333336</v>
      </c>
      <c r="G19" s="13" t="s">
        <v>68</v>
      </c>
      <c r="H19" s="11" t="s">
        <v>194</v>
      </c>
      <c r="I19" s="13" t="s">
        <v>205</v>
      </c>
      <c r="J19" s="13" t="s">
        <v>80</v>
      </c>
      <c r="K19" s="13" t="s">
        <v>60</v>
      </c>
      <c r="L19" s="12" t="s">
        <v>74</v>
      </c>
      <c r="M19" s="12">
        <v>46024.5</v>
      </c>
      <c r="N19" s="12">
        <v>46024.541666666664</v>
      </c>
      <c r="O19" s="12">
        <v>46021</v>
      </c>
      <c r="P19" s="55"/>
      <c r="Q19" s="12"/>
      <c r="R19" s="12"/>
      <c r="S19" s="29">
        <v>46024.520138888889</v>
      </c>
      <c r="T19" s="29">
        <v>46024.625</v>
      </c>
      <c r="U19" s="12"/>
      <c r="V19" s="29"/>
      <c r="W19" s="30">
        <f>IF(N19="","",WEEKNUM(AA19,2)-0)</f>
        <v>1</v>
      </c>
      <c r="X19" s="30">
        <f>IF(N19="","",MONTH(AA19))</f>
        <v>1</v>
      </c>
      <c r="Y1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9" s="30" t="str">
        <f>IF(B19="ROPAX","ROPAX",IF(B19="RORO","RORO","OCEAN"))</f>
        <v>ROPAX</v>
      </c>
      <c r="AA19" s="29">
        <f>+MIN(S19,T19)</f>
        <v>46024.520138888889</v>
      </c>
      <c r="AB19" s="29" t="str">
        <f>CHOOSE(WEEKDAY(T19,2),"Monday","Tuesday","Wednesday","Thursday","Friday","Saturday","Sunday")</f>
        <v>Friday</v>
      </c>
      <c r="AC19" s="104">
        <f>IF((E19-F19)&lt;=0,0,(TRACKER[[#This Row],[ATA]]-TRACKER[[#This Row],[ETA]])*24)</f>
        <v>0</v>
      </c>
      <c r="AD19" s="29" t="str">
        <f>IF(AC19&lt;=2,"NO","YES")</f>
        <v>NO</v>
      </c>
      <c r="AE19" s="106">
        <f>+TRACKER[[#This Row],[DELIVERY AVAILABLE SINCE]]-TRACKER[[#This Row],[HANDOVER Morocco]]</f>
        <v>3.5</v>
      </c>
      <c r="AF19" s="104">
        <f>TRACKER[[#This Row],[ATA TO UNLOADING]]*24</f>
        <v>82.483333333279006</v>
      </c>
      <c r="AG19" s="31">
        <f>(M19-E19)</f>
        <v>3.4166666666642413</v>
      </c>
      <c r="AH19" s="35">
        <f>TRACKER[[#This Row],[ATA A OFRECIMIENTO]]*24</f>
        <v>81.999999999941792</v>
      </c>
      <c r="AI19" s="30" t="str">
        <f>IF(AG19="","",IF(AG19&lt;=1.5,"SI","NO"))</f>
        <v>NO</v>
      </c>
      <c r="AJ19" s="30" t="str">
        <f>IF(AG19="","",IF(AG19&lt;=2,"YES","NO"))</f>
        <v>NO</v>
      </c>
      <c r="AK19" s="30" t="str">
        <f>IF(AG19="","",IF(AG19&lt;=3,"SI","NO"))</f>
        <v>NO</v>
      </c>
      <c r="AL19" s="31">
        <f>(N19-M19)</f>
        <v>4.1666666664241347E-2</v>
      </c>
      <c r="AM19" s="35">
        <f>TRACKER[[#This Row],[DEL. AVAILABLE A SLOT]]*24</f>
        <v>0.99999999994179234</v>
      </c>
      <c r="AN19" s="31">
        <f>IF((S19-M19)&lt;0,TIME(0,0,0),S19-M19)</f>
        <v>2.0138888889050577E-2</v>
      </c>
      <c r="AO1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9" s="35" t="str">
        <f>IF(AL19="","",IF(AL19&lt;=1,"SI","NO"))</f>
        <v>SI</v>
      </c>
      <c r="AQ19" s="31">
        <f>(N19-E19)</f>
        <v>3.4583333333284827</v>
      </c>
      <c r="AR19" s="35">
        <f>TRACKER[[#This Row],[ATA A TIMESLOT]]*24</f>
        <v>82.999999999883585</v>
      </c>
      <c r="AS19" s="32">
        <f>IF(AA19&lt;N19,TIME(0,0,0),AA19-N19)</f>
        <v>0</v>
      </c>
      <c r="AT19" s="35">
        <f>TRACKER[[#This Row],[PUNTUALIDAD (H)]]*24</f>
        <v>0</v>
      </c>
      <c r="AU19" s="31" t="str">
        <f>IF(AS19&gt;TIME(0,30,0),"NO","SI")</f>
        <v>SI</v>
      </c>
      <c r="AV19" s="33" t="str">
        <f>IF(AS19&gt;TIME(1,0,0),"NO","SI")</f>
        <v>SI</v>
      </c>
      <c r="AW19" s="33">
        <f>(S19-E19)</f>
        <v>3.4368055555532919</v>
      </c>
      <c r="AX19" s="39">
        <f>TRACKER[[#This Row],[ATA TO UNLOADING]]*24</f>
        <v>82.483333333279006</v>
      </c>
      <c r="AY19" s="33">
        <f>IF(O19=0,0,S19-O19)</f>
        <v>3.5201388888890506</v>
      </c>
      <c r="AZ19" s="38">
        <f>TRACKER[[#This Row],[TOTAL TT (MARRUECOS)]]*24</f>
        <v>84.483333333337214</v>
      </c>
      <c r="BA19" s="39" t="str">
        <f>IF(AW19="","",IF(AW19&lt;=2,"SI","NO"))</f>
        <v>NO</v>
      </c>
      <c r="BB19" s="39">
        <f>V19-U19</f>
        <v>0</v>
      </c>
      <c r="BC19" s="108">
        <f>(TRACKER[[#This Row],[Driver departure vs DC END DATE 2]])/24</f>
        <v>0</v>
      </c>
      <c r="BD19" s="39" t="str">
        <f>IF(L19="LEFTIES TOLEDO",IF(BC19&gt;=TIME(0,0,0),"YES","NO"),"")</f>
        <v/>
      </c>
      <c r="BE19" s="93">
        <f>$BH$1</f>
        <v>55</v>
      </c>
      <c r="BF19" s="41">
        <f>$BI$1</f>
        <v>7.5</v>
      </c>
    </row>
    <row r="20" spans="1:58" ht="12.75" hidden="1" customHeight="1">
      <c r="A20" s="24" t="s">
        <v>216</v>
      </c>
      <c r="B20" s="10" t="s">
        <v>210</v>
      </c>
      <c r="C20" s="11" t="s">
        <v>72</v>
      </c>
      <c r="D20" s="11" t="s">
        <v>75</v>
      </c>
      <c r="E20" s="12">
        <v>46014.872916666667</v>
      </c>
      <c r="F20" s="12">
        <v>46014.833333333336</v>
      </c>
      <c r="G20" s="13" t="s">
        <v>88</v>
      </c>
      <c r="H20" s="11" t="s">
        <v>50</v>
      </c>
      <c r="I20" s="13" t="s">
        <v>237</v>
      </c>
      <c r="J20" s="13" t="s">
        <v>51</v>
      </c>
      <c r="K20" s="13" t="s">
        <v>60</v>
      </c>
      <c r="L20" s="12" t="s">
        <v>95</v>
      </c>
      <c r="M20" s="12">
        <v>46020.416666666664</v>
      </c>
      <c r="N20" s="12">
        <v>46024.583333333336</v>
      </c>
      <c r="O20" s="12"/>
      <c r="P20" s="55"/>
      <c r="Q20" s="12"/>
      <c r="R20" s="12"/>
      <c r="S20" s="29">
        <v>46024.5625</v>
      </c>
      <c r="T20" s="29">
        <v>46024.791666666664</v>
      </c>
      <c r="U20" s="12"/>
      <c r="V20" s="29"/>
      <c r="W20" s="30">
        <f>IF(N20="","",WEEKNUM(AA20,2)-0)</f>
        <v>1</v>
      </c>
      <c r="X20" s="30">
        <f>IF(N20="","",MONTH(AA20))</f>
        <v>1</v>
      </c>
      <c r="Y2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20" s="30" t="str">
        <f>IF(B20="ROPAX","ROPAX",IF(B20="RORO","RORO","OCEAN"))</f>
        <v>OCEAN</v>
      </c>
      <c r="AA20" s="29">
        <f>+MIN(S20,T20)</f>
        <v>46024.5625</v>
      </c>
      <c r="AB20" s="29" t="str">
        <f>CHOOSE(WEEKDAY(T20,2),"Monday","Tuesday","Wednesday","Thursday","Friday","Saturday","Sunday")</f>
        <v>Friday</v>
      </c>
      <c r="AC20" s="104">
        <f>IF((E20-F20)&lt;=0,0,(TRACKER[[#This Row],[ATA]]-TRACKER[[#This Row],[ETA]])*24)</f>
        <v>0.94999999995343387</v>
      </c>
      <c r="AD20" s="29" t="str">
        <f>IF(AC20&lt;=2,"NO","YES")</f>
        <v>NO</v>
      </c>
      <c r="AE20" s="106">
        <f>+TRACKER[[#This Row],[DELIVERY AVAILABLE SINCE]]-TRACKER[[#This Row],[HANDOVER Morocco]]</f>
        <v>46020.416666666664</v>
      </c>
      <c r="AF20" s="104">
        <f>TRACKER[[#This Row],[ATA TO UNLOADING]]*24</f>
        <v>232.54999999998836</v>
      </c>
      <c r="AG20" s="31">
        <f>(M20-E20)</f>
        <v>5.5437499999970896</v>
      </c>
      <c r="AH20" s="35">
        <f>TRACKER[[#This Row],[ATA A OFRECIMIENTO]]*24</f>
        <v>133.04999999993015</v>
      </c>
      <c r="AI20" s="30" t="str">
        <f>IF(AG20="","",IF(AG20&lt;=1.5,"SI","NO"))</f>
        <v>NO</v>
      </c>
      <c r="AJ20" s="30" t="str">
        <f>IF(AG20="","",IF(AG20&lt;=2,"YES","NO"))</f>
        <v>NO</v>
      </c>
      <c r="AK20" s="30" t="str">
        <f>IF(AG20="","",IF(AG20&lt;=3,"SI","NO"))</f>
        <v>NO</v>
      </c>
      <c r="AL20" s="31">
        <f>(N20-M20)</f>
        <v>4.1666666666715173</v>
      </c>
      <c r="AM20" s="35">
        <f>TRACKER[[#This Row],[DEL. AVAILABLE A SLOT]]*24</f>
        <v>100.00000000011642</v>
      </c>
      <c r="AN20" s="31">
        <f>IF((S20-M20)&lt;0,TIME(0,0,0),S20-M20)</f>
        <v>4.1458333333357587</v>
      </c>
      <c r="AO2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20" s="35" t="str">
        <f>IF(AL20="","",IF(AL20&lt;=1,"SI","NO"))</f>
        <v>NO</v>
      </c>
      <c r="AQ20" s="31">
        <f>(N20-E20)</f>
        <v>9.7104166666686069</v>
      </c>
      <c r="AR20" s="35">
        <f>TRACKER[[#This Row],[ATA A TIMESLOT]]*24</f>
        <v>233.05000000004657</v>
      </c>
      <c r="AS20" s="32">
        <f>IF(AA20&lt;N20,TIME(0,0,0),AA20-N20)</f>
        <v>0</v>
      </c>
      <c r="AT20" s="35">
        <f>TRACKER[[#This Row],[PUNTUALIDAD (H)]]*24</f>
        <v>0</v>
      </c>
      <c r="AU20" s="31" t="str">
        <f>IF(AS20&gt;TIME(0,30,0),"NO","SI")</f>
        <v>SI</v>
      </c>
      <c r="AV20" s="33" t="str">
        <f>IF(AS20&gt;TIME(1,0,0),"NO","SI")</f>
        <v>SI</v>
      </c>
      <c r="AW20" s="33">
        <f>(S20-E20)</f>
        <v>9.6895833333328483</v>
      </c>
      <c r="AX20" s="39">
        <f>TRACKER[[#This Row],[ATA TO UNLOADING]]*24</f>
        <v>232.54999999998836</v>
      </c>
      <c r="AY20" s="33">
        <f>IF(O20=0,0,S20-O20)</f>
        <v>0</v>
      </c>
      <c r="AZ20" s="38">
        <f>TRACKER[[#This Row],[TOTAL TT (MARRUECOS)]]*24</f>
        <v>0</v>
      </c>
      <c r="BA20" s="39" t="str">
        <f>IF(AW20="","",IF(AW20&lt;=2,"SI","NO"))</f>
        <v>NO</v>
      </c>
      <c r="BB20" s="39">
        <f>V20-U20</f>
        <v>0</v>
      </c>
      <c r="BC20" s="108">
        <f>(TRACKER[[#This Row],[Driver departure vs DC END DATE 2]])/24</f>
        <v>0</v>
      </c>
      <c r="BD20" s="39" t="str">
        <f>IF(L20="LEFTIES TOLEDO",IF(BC20&gt;=TIME(0,0,0),"YES","NO"),"")</f>
        <v/>
      </c>
      <c r="BE20" s="93">
        <f>$BH$1</f>
        <v>55</v>
      </c>
      <c r="BF20" s="41">
        <f>$BI$1</f>
        <v>7.5</v>
      </c>
    </row>
    <row r="21" spans="1:58" ht="12.75" hidden="1" customHeight="1">
      <c r="A21" s="24">
        <v>260452470</v>
      </c>
      <c r="B21" s="10" t="s">
        <v>211</v>
      </c>
      <c r="C21" s="11" t="s">
        <v>65</v>
      </c>
      <c r="D21" s="11" t="s">
        <v>75</v>
      </c>
      <c r="E21" s="12">
        <v>46019.237500000003</v>
      </c>
      <c r="F21" s="12">
        <v>46019</v>
      </c>
      <c r="G21" s="13" t="s">
        <v>49</v>
      </c>
      <c r="H21" s="11" t="s">
        <v>50</v>
      </c>
      <c r="I21" s="13" t="s">
        <v>236</v>
      </c>
      <c r="J21" s="13">
        <v>40</v>
      </c>
      <c r="K21" s="13" t="s">
        <v>52</v>
      </c>
      <c r="L21" s="12" t="s">
        <v>95</v>
      </c>
      <c r="M21" s="12">
        <v>46022.5</v>
      </c>
      <c r="N21" s="12">
        <v>46024.583333333336</v>
      </c>
      <c r="O21" s="12"/>
      <c r="P21" s="55"/>
      <c r="Q21" s="12"/>
      <c r="R21" s="12"/>
      <c r="S21" s="29">
        <v>46024.5625</v>
      </c>
      <c r="T21" s="29">
        <v>46024.6875</v>
      </c>
      <c r="U21" s="12"/>
      <c r="V21" s="29"/>
      <c r="W21" s="30">
        <f>IF(N21="","",WEEKNUM(AA21,2)-0)</f>
        <v>1</v>
      </c>
      <c r="X21" s="30">
        <f>IF(N21="","",MONTH(AA21))</f>
        <v>1</v>
      </c>
      <c r="Y2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21" s="30" t="str">
        <f>IF(B21="ROPAX","ROPAX",IF(B21="RORO","RORO","OCEAN"))</f>
        <v>OCEAN</v>
      </c>
      <c r="AA21" s="29">
        <f>+MIN(S21,T21)</f>
        <v>46024.5625</v>
      </c>
      <c r="AB21" s="29" t="str">
        <f>CHOOSE(WEEKDAY(T21,2),"Monday","Tuesday","Wednesday","Thursday","Friday","Saturday","Sunday")</f>
        <v>Friday</v>
      </c>
      <c r="AC21" s="104">
        <f>IF((E21-F21)&lt;=0,0,(TRACKER[[#This Row],[ATA]]-TRACKER[[#This Row],[ETA]])*24)</f>
        <v>5.7000000000698492</v>
      </c>
      <c r="AD21" s="29" t="str">
        <f>IF(AC21&lt;=2,"NO","YES")</f>
        <v>YES</v>
      </c>
      <c r="AE21" s="106">
        <f>+TRACKER[[#This Row],[DELIVERY AVAILABLE SINCE]]-TRACKER[[#This Row],[HANDOVER Morocco]]</f>
        <v>46022.5</v>
      </c>
      <c r="AF21" s="104">
        <f>TRACKER[[#This Row],[ATA TO UNLOADING]]*24</f>
        <v>127.79999999993015</v>
      </c>
      <c r="AG21" s="31">
        <f>(M21-E21)</f>
        <v>3.2624999999970896</v>
      </c>
      <c r="AH21" s="35">
        <f>TRACKER[[#This Row],[ATA A OFRECIMIENTO]]*24</f>
        <v>78.299999999930151</v>
      </c>
      <c r="AI21" s="30" t="str">
        <f>IF(AG21="","",IF(AG21&lt;=1.5,"SI","NO"))</f>
        <v>NO</v>
      </c>
      <c r="AJ21" s="30" t="str">
        <f>IF(AG21="","",IF(AG21&lt;=2,"YES","NO"))</f>
        <v>NO</v>
      </c>
      <c r="AK21" s="30" t="str">
        <f>IF(AG21="","",IF(AG21&lt;=3,"SI","NO"))</f>
        <v>NO</v>
      </c>
      <c r="AL21" s="31">
        <f>(N21-M21)</f>
        <v>2.0833333333357587</v>
      </c>
      <c r="AM21" s="35">
        <f>TRACKER[[#This Row],[DEL. AVAILABLE A SLOT]]*24</f>
        <v>50.000000000058208</v>
      </c>
      <c r="AN21" s="31">
        <f>IF((S21-M21)&lt;0,TIME(0,0,0),S21-M21)</f>
        <v>2.0625</v>
      </c>
      <c r="AO2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21" s="35" t="str">
        <f>IF(AL21="","",IF(AL21&lt;=1,"SI","NO"))</f>
        <v>NO</v>
      </c>
      <c r="AQ21" s="31">
        <f>(N21-E21)</f>
        <v>5.3458333333328483</v>
      </c>
      <c r="AR21" s="35">
        <f>TRACKER[[#This Row],[ATA A TIMESLOT]]*24</f>
        <v>128.29999999998836</v>
      </c>
      <c r="AS21" s="32">
        <f>IF(AA21&lt;N21,TIME(0,0,0),AA21-N21)</f>
        <v>0</v>
      </c>
      <c r="AT21" s="35">
        <f>TRACKER[[#This Row],[PUNTUALIDAD (H)]]*24</f>
        <v>0</v>
      </c>
      <c r="AU21" s="31" t="str">
        <f>IF(AS21&gt;TIME(0,30,0),"NO","SI")</f>
        <v>SI</v>
      </c>
      <c r="AV21" s="33" t="str">
        <f>IF(AS21&gt;TIME(1,0,0),"NO","SI")</f>
        <v>SI</v>
      </c>
      <c r="AW21" s="33">
        <f>(S21-E21)</f>
        <v>5.3249999999970896</v>
      </c>
      <c r="AX21" s="39">
        <f>TRACKER[[#This Row],[ATA TO UNLOADING]]*24</f>
        <v>127.79999999993015</v>
      </c>
      <c r="AY21" s="33">
        <f>IF(O21=0,0,S21-O21)</f>
        <v>0</v>
      </c>
      <c r="AZ21" s="38">
        <f>TRACKER[[#This Row],[TOTAL TT (MARRUECOS)]]*24</f>
        <v>0</v>
      </c>
      <c r="BA21" s="39" t="str">
        <f>IF(AW21="","",IF(AW21&lt;=2,"SI","NO"))</f>
        <v>NO</v>
      </c>
      <c r="BB21" s="39">
        <f>V21-U21</f>
        <v>0</v>
      </c>
      <c r="BC21" s="108">
        <f>(TRACKER[[#This Row],[Driver departure vs DC END DATE 2]])/24</f>
        <v>0</v>
      </c>
      <c r="BD21" s="39" t="str">
        <f>IF(L21="LEFTIES TOLEDO",IF(BC21&gt;=TIME(0,0,0),"YES","NO"),"")</f>
        <v/>
      </c>
      <c r="BE21" s="93">
        <f>$BH$1</f>
        <v>55</v>
      </c>
      <c r="BF21" s="41">
        <f>$BI$1</f>
        <v>7.5</v>
      </c>
    </row>
    <row r="22" spans="1:58" ht="12.75" hidden="1" customHeight="1">
      <c r="A22" s="24">
        <v>262068490</v>
      </c>
      <c r="B22" s="10" t="s">
        <v>213</v>
      </c>
      <c r="C22" s="11" t="s">
        <v>47</v>
      </c>
      <c r="D22" s="11" t="s">
        <v>48</v>
      </c>
      <c r="E22" s="12">
        <v>46020.820833333331</v>
      </c>
      <c r="F22" s="12">
        <v>46020.333333333336</v>
      </c>
      <c r="G22" s="13" t="s">
        <v>49</v>
      </c>
      <c r="H22" s="11" t="s">
        <v>50</v>
      </c>
      <c r="I22" s="13" t="s">
        <v>234</v>
      </c>
      <c r="J22" s="13" t="s">
        <v>51</v>
      </c>
      <c r="K22" s="13" t="s">
        <v>52</v>
      </c>
      <c r="L22" s="12" t="s">
        <v>53</v>
      </c>
      <c r="M22" s="12">
        <v>46022.666666666664</v>
      </c>
      <c r="N22" s="12">
        <v>46024.583333333336</v>
      </c>
      <c r="O22" s="12"/>
      <c r="P22" s="55"/>
      <c r="Q22" s="12"/>
      <c r="R22" s="12"/>
      <c r="S22" s="29">
        <v>46024.540277777778</v>
      </c>
      <c r="T22" s="29">
        <v>46024.625</v>
      </c>
      <c r="U22" s="12">
        <v>46024.576388888891</v>
      </c>
      <c r="V22" s="29">
        <v>46024.642361111109</v>
      </c>
      <c r="W22" s="30">
        <f>IF(N22="","",WEEKNUM(AA22,2)-0)</f>
        <v>1</v>
      </c>
      <c r="X22" s="30">
        <f>IF(N22="","",MONTH(AA22))</f>
        <v>1</v>
      </c>
      <c r="Y2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22" s="30" t="str">
        <f>IF(B22="ROPAX","ROPAX",IF(B22="RORO","RORO","OCEAN"))</f>
        <v>OCEAN</v>
      </c>
      <c r="AA22" s="29">
        <f>+MIN(S22,T22)</f>
        <v>46024.540277777778</v>
      </c>
      <c r="AB22" s="29" t="str">
        <f>CHOOSE(WEEKDAY(T22,2),"Monday","Tuesday","Wednesday","Thursday","Friday","Saturday","Sunday")</f>
        <v>Friday</v>
      </c>
      <c r="AC22" s="104">
        <f>IF((E22-F22)&lt;=0,0,(TRACKER[[#This Row],[ATA]]-TRACKER[[#This Row],[ETA]])*24)</f>
        <v>11.699999999895226</v>
      </c>
      <c r="AD22" s="29" t="str">
        <f>IF(AC22&lt;=2,"NO","YES")</f>
        <v>YES</v>
      </c>
      <c r="AE22" s="106">
        <f>+TRACKER[[#This Row],[DELIVERY AVAILABLE SINCE]]-TRACKER[[#This Row],[HANDOVER Morocco]]</f>
        <v>46022.666666666664</v>
      </c>
      <c r="AF22" s="104">
        <f>TRACKER[[#This Row],[ATA TO UNLOADING]]*24</f>
        <v>89.266666666720994</v>
      </c>
      <c r="AG22" s="31">
        <f>(M22-E22)</f>
        <v>1.8458333333328483</v>
      </c>
      <c r="AH22" s="35">
        <f>TRACKER[[#This Row],[ATA A OFRECIMIENTO]]*24</f>
        <v>44.299999999988358</v>
      </c>
      <c r="AI22" s="30" t="str">
        <f>IF(AG22="","",IF(AG22&lt;=1.5,"SI","NO"))</f>
        <v>NO</v>
      </c>
      <c r="AJ22" s="30" t="str">
        <f>IF(AG22="","",IF(AG22&lt;=2,"YES","NO"))</f>
        <v>YES</v>
      </c>
      <c r="AK22" s="30" t="str">
        <f>IF(AG22="","",IF(AG22&lt;=3,"SI","NO"))</f>
        <v>SI</v>
      </c>
      <c r="AL22" s="31">
        <f>(N22-M22)</f>
        <v>1.9166666666715173</v>
      </c>
      <c r="AM22" s="35">
        <f>TRACKER[[#This Row],[DEL. AVAILABLE A SLOT]]*24</f>
        <v>46.000000000116415</v>
      </c>
      <c r="AN22" s="31">
        <f>IF((S22-M22)&lt;0,TIME(0,0,0),S22-M22)</f>
        <v>1.8736111111138598</v>
      </c>
      <c r="AO2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22" s="35" t="str">
        <f>IF(AL22="","",IF(AL22&lt;=1,"SI","NO"))</f>
        <v>NO</v>
      </c>
      <c r="AQ22" s="31">
        <f>(N22-E22)</f>
        <v>3.7625000000043656</v>
      </c>
      <c r="AR22" s="35">
        <f>TRACKER[[#This Row],[ATA A TIMESLOT]]*24</f>
        <v>90.300000000104774</v>
      </c>
      <c r="AS22" s="32">
        <f>IF(AA22&lt;N22,TIME(0,0,0),AA22-N22)</f>
        <v>0</v>
      </c>
      <c r="AT22" s="35">
        <f>TRACKER[[#This Row],[PUNTUALIDAD (H)]]*24</f>
        <v>0</v>
      </c>
      <c r="AU22" s="31" t="str">
        <f>IF(AS22&gt;TIME(0,30,0),"NO","SI")</f>
        <v>SI</v>
      </c>
      <c r="AV22" s="33" t="str">
        <f>IF(AS22&gt;TIME(1,0,0),"NO","SI")</f>
        <v>SI</v>
      </c>
      <c r="AW22" s="33">
        <f>(S22-E22)</f>
        <v>3.7194444444467081</v>
      </c>
      <c r="AX22" s="39">
        <f>TRACKER[[#This Row],[ATA TO UNLOADING]]*24</f>
        <v>89.266666666720994</v>
      </c>
      <c r="AY22" s="33">
        <f>IF(O22=0,0,S22-O22)</f>
        <v>0</v>
      </c>
      <c r="AZ22" s="38">
        <f>TRACKER[[#This Row],[TOTAL TT (MARRUECOS)]]*24</f>
        <v>0</v>
      </c>
      <c r="BA22" s="39" t="str">
        <f>IF(AW22="","",IF(AW22&lt;=2,"SI","NO"))</f>
        <v>NO</v>
      </c>
      <c r="BB22" s="39">
        <f>V22-U22</f>
        <v>6.5972222218988463E-2</v>
      </c>
      <c r="BC22" s="108">
        <f>(TRACKER[[#This Row],[Driver departure vs DC END DATE 2]])/24</f>
        <v>2.7488425924578528E-3</v>
      </c>
      <c r="BD22" s="39" t="str">
        <f>IF(L22="LEFTIES TOLEDO",IF(BC22&gt;=TIME(0,0,0),"YES","NO"),"")</f>
        <v>YES</v>
      </c>
      <c r="BE22" s="93">
        <f>$BH$1</f>
        <v>55</v>
      </c>
      <c r="BF22" s="41">
        <f>$BI$1</f>
        <v>7.5</v>
      </c>
    </row>
    <row r="23" spans="1:58" ht="12.75" hidden="1" customHeight="1">
      <c r="A23" s="24">
        <v>262068267</v>
      </c>
      <c r="B23" s="10" t="s">
        <v>213</v>
      </c>
      <c r="C23" s="11" t="s">
        <v>47</v>
      </c>
      <c r="D23" s="11" t="s">
        <v>48</v>
      </c>
      <c r="E23" s="12">
        <v>46020.820833333331</v>
      </c>
      <c r="F23" s="12">
        <v>46020.333333333336</v>
      </c>
      <c r="G23" s="13" t="s">
        <v>49</v>
      </c>
      <c r="H23" s="11" t="s">
        <v>50</v>
      </c>
      <c r="I23" s="13" t="s">
        <v>235</v>
      </c>
      <c r="J23" s="13" t="s">
        <v>51</v>
      </c>
      <c r="K23" s="13" t="s">
        <v>52</v>
      </c>
      <c r="L23" s="12" t="s">
        <v>53</v>
      </c>
      <c r="M23" s="12">
        <v>46022.666666666664</v>
      </c>
      <c r="N23" s="12">
        <v>46024.583333333336</v>
      </c>
      <c r="O23" s="12"/>
      <c r="P23" s="55"/>
      <c r="Q23" s="12"/>
      <c r="R23" s="12"/>
      <c r="S23" s="29">
        <v>46024.579861111109</v>
      </c>
      <c r="T23" s="29">
        <v>46024.65625</v>
      </c>
      <c r="U23" s="12">
        <v>46024.613194444442</v>
      </c>
      <c r="V23" s="29">
        <v>46024.680555555555</v>
      </c>
      <c r="W23" s="30">
        <f>IF(N23="","",WEEKNUM(AA23,2)-0)</f>
        <v>1</v>
      </c>
      <c r="X23" s="30">
        <f>IF(N23="","",MONTH(AA23))</f>
        <v>1</v>
      </c>
      <c r="Y2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23" s="30" t="str">
        <f>IF(B23="ROPAX","ROPAX",IF(B23="RORO","RORO","OCEAN"))</f>
        <v>OCEAN</v>
      </c>
      <c r="AA23" s="29">
        <f>+MIN(S23,T23)</f>
        <v>46024.579861111109</v>
      </c>
      <c r="AB23" s="29" t="str">
        <f>CHOOSE(WEEKDAY(T23,2),"Monday","Tuesday","Wednesday","Thursday","Friday","Saturday","Sunday")</f>
        <v>Friday</v>
      </c>
      <c r="AC23" s="104">
        <f>IF((E23-F23)&lt;=0,0,(TRACKER[[#This Row],[ATA]]-TRACKER[[#This Row],[ETA]])*24)</f>
        <v>11.699999999895226</v>
      </c>
      <c r="AD23" s="29" t="str">
        <f>IF(AC23&lt;=2,"NO","YES")</f>
        <v>YES</v>
      </c>
      <c r="AE23" s="106">
        <f>+TRACKER[[#This Row],[DELIVERY AVAILABLE SINCE]]-TRACKER[[#This Row],[HANDOVER Morocco]]</f>
        <v>46022.666666666664</v>
      </c>
      <c r="AF23" s="104">
        <f>TRACKER[[#This Row],[ATA TO UNLOADING]]*24</f>
        <v>90.216666666674428</v>
      </c>
      <c r="AG23" s="31">
        <f>(M23-E23)</f>
        <v>1.8458333333328483</v>
      </c>
      <c r="AH23" s="35">
        <f>TRACKER[[#This Row],[ATA A OFRECIMIENTO]]*24</f>
        <v>44.299999999988358</v>
      </c>
      <c r="AI23" s="30" t="str">
        <f>IF(AG23="","",IF(AG23&lt;=1.5,"SI","NO"))</f>
        <v>NO</v>
      </c>
      <c r="AJ23" s="30" t="str">
        <f>IF(AG23="","",IF(AG23&lt;=2,"YES","NO"))</f>
        <v>YES</v>
      </c>
      <c r="AK23" s="30" t="str">
        <f>IF(AG23="","",IF(AG23&lt;=3,"SI","NO"))</f>
        <v>SI</v>
      </c>
      <c r="AL23" s="31">
        <f>(N23-M23)</f>
        <v>1.9166666666715173</v>
      </c>
      <c r="AM23" s="35">
        <f>TRACKER[[#This Row],[DEL. AVAILABLE A SLOT]]*24</f>
        <v>46.000000000116415</v>
      </c>
      <c r="AN23" s="31">
        <f>IF((S23-M23)&lt;0,TIME(0,0,0),S23-M23)</f>
        <v>1.9131944444452529</v>
      </c>
      <c r="AO2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23" s="35" t="str">
        <f>IF(AL23="","",IF(AL23&lt;=1,"SI","NO"))</f>
        <v>NO</v>
      </c>
      <c r="AQ23" s="31">
        <f>(N23-E23)</f>
        <v>3.7625000000043656</v>
      </c>
      <c r="AR23" s="35">
        <f>TRACKER[[#This Row],[ATA A TIMESLOT]]*24</f>
        <v>90.300000000104774</v>
      </c>
      <c r="AS23" s="32">
        <f>IF(AA23&lt;N23,TIME(0,0,0),AA23-N23)</f>
        <v>0</v>
      </c>
      <c r="AT23" s="35">
        <f>TRACKER[[#This Row],[PUNTUALIDAD (H)]]*24</f>
        <v>0</v>
      </c>
      <c r="AU23" s="31" t="str">
        <f>IF(AS23&gt;TIME(0,30,0),"NO","SI")</f>
        <v>SI</v>
      </c>
      <c r="AV23" s="33" t="str">
        <f>IF(AS23&gt;TIME(1,0,0),"NO","SI")</f>
        <v>SI</v>
      </c>
      <c r="AW23" s="33">
        <f>(S23-E23)</f>
        <v>3.7590277777781012</v>
      </c>
      <c r="AX23" s="39">
        <f>TRACKER[[#This Row],[ATA TO UNLOADING]]*24</f>
        <v>90.216666666674428</v>
      </c>
      <c r="AY23" s="33">
        <f>IF(O23=0,0,S23-O23)</f>
        <v>0</v>
      </c>
      <c r="AZ23" s="38">
        <f>TRACKER[[#This Row],[TOTAL TT (MARRUECOS)]]*24</f>
        <v>0</v>
      </c>
      <c r="BA23" s="39" t="str">
        <f>IF(AW23="","",IF(AW23&lt;=2,"SI","NO"))</f>
        <v>NO</v>
      </c>
      <c r="BB23" s="39">
        <f>V23-U23</f>
        <v>6.7361111112404615E-2</v>
      </c>
      <c r="BC23" s="108">
        <f>(TRACKER[[#This Row],[Driver departure vs DC END DATE 2]])/24</f>
        <v>2.8067129630168588E-3</v>
      </c>
      <c r="BD23" s="39" t="str">
        <f>IF(L23="LEFTIES TOLEDO",IF(BC23&gt;=TIME(0,0,0),"YES","NO"),"")</f>
        <v>YES</v>
      </c>
      <c r="BE23" s="93">
        <f>$BH$1</f>
        <v>55</v>
      </c>
      <c r="BF23" s="41">
        <f>$BI$1</f>
        <v>7.5</v>
      </c>
    </row>
    <row r="24" spans="1:58" ht="12.75" hidden="1" customHeight="1">
      <c r="A24" s="24">
        <v>260949604</v>
      </c>
      <c r="B24" s="10" t="s">
        <v>210</v>
      </c>
      <c r="C24" s="11" t="s">
        <v>72</v>
      </c>
      <c r="D24" s="11" t="s">
        <v>75</v>
      </c>
      <c r="E24" s="12">
        <v>46014.872916666667</v>
      </c>
      <c r="F24" s="12">
        <v>46014.833333333336</v>
      </c>
      <c r="G24" s="13" t="s">
        <v>49</v>
      </c>
      <c r="H24" s="11" t="s">
        <v>50</v>
      </c>
      <c r="I24" s="13" t="s">
        <v>242</v>
      </c>
      <c r="J24" s="13" t="s">
        <v>51</v>
      </c>
      <c r="K24" s="13" t="s">
        <v>52</v>
      </c>
      <c r="L24" s="12" t="s">
        <v>95</v>
      </c>
      <c r="M24" s="12">
        <v>46020.416666666664</v>
      </c>
      <c r="N24" s="12">
        <v>46024.666666666664</v>
      </c>
      <c r="O24" s="12"/>
      <c r="P24" s="55"/>
      <c r="Q24" s="12"/>
      <c r="R24" s="12"/>
      <c r="S24" s="29">
        <v>46024.645833333328</v>
      </c>
      <c r="T24" s="29">
        <v>46024.763888888891</v>
      </c>
      <c r="U24" s="12"/>
      <c r="V24" s="29"/>
      <c r="W24" s="30">
        <f>IF(N24="","",WEEKNUM(AA24,2)-0)</f>
        <v>1</v>
      </c>
      <c r="X24" s="30">
        <f>IF(N24="","",MONTH(AA24))</f>
        <v>1</v>
      </c>
      <c r="Y2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24" s="30" t="str">
        <f>IF(B24="ROPAX","ROPAX",IF(B24="RORO","RORO","OCEAN"))</f>
        <v>OCEAN</v>
      </c>
      <c r="AA24" s="29">
        <f>+MIN(S24,T24)</f>
        <v>46024.645833333328</v>
      </c>
      <c r="AB24" s="29" t="str">
        <f>CHOOSE(WEEKDAY(T24,2),"Monday","Tuesday","Wednesday","Thursday","Friday","Saturday","Sunday")</f>
        <v>Friday</v>
      </c>
      <c r="AC24" s="104">
        <f>IF((E24-F24)&lt;=0,0,(TRACKER[[#This Row],[ATA]]-TRACKER[[#This Row],[ETA]])*24)</f>
        <v>0.94999999995343387</v>
      </c>
      <c r="AD24" s="29" t="str">
        <f>IF(AC24&lt;=2,"NO","YES")</f>
        <v>NO</v>
      </c>
      <c r="AE24" s="106">
        <f>+TRACKER[[#This Row],[DELIVERY AVAILABLE SINCE]]-TRACKER[[#This Row],[HANDOVER Morocco]]</f>
        <v>46020.416666666664</v>
      </c>
      <c r="AF24" s="104">
        <f>TRACKER[[#This Row],[ATA TO UNLOADING]]*24</f>
        <v>234.54999999987194</v>
      </c>
      <c r="AG24" s="31">
        <f>(M24-E24)</f>
        <v>5.5437499999970896</v>
      </c>
      <c r="AH24" s="35">
        <f>TRACKER[[#This Row],[ATA A OFRECIMIENTO]]*24</f>
        <v>133.04999999993015</v>
      </c>
      <c r="AI24" s="30" t="str">
        <f>IF(AG24="","",IF(AG24&lt;=1.5,"SI","NO"))</f>
        <v>NO</v>
      </c>
      <c r="AJ24" s="30" t="str">
        <f>IF(AG24="","",IF(AG24&lt;=2,"YES","NO"))</f>
        <v>NO</v>
      </c>
      <c r="AK24" s="30" t="str">
        <f>IF(AG24="","",IF(AG24&lt;=3,"SI","NO"))</f>
        <v>NO</v>
      </c>
      <c r="AL24" s="31">
        <f>(N24-M24)</f>
        <v>4.25</v>
      </c>
      <c r="AM24" s="35">
        <f>TRACKER[[#This Row],[DEL. AVAILABLE A SLOT]]*24</f>
        <v>102</v>
      </c>
      <c r="AN24" s="31">
        <f>IF((S24-M24)&lt;0,TIME(0,0,0),S24-M24)</f>
        <v>4.2291666666642413</v>
      </c>
      <c r="AO2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24" s="35" t="str">
        <f>IF(AL24="","",IF(AL24&lt;=1,"SI","NO"))</f>
        <v>NO</v>
      </c>
      <c r="AQ24" s="31">
        <f>(N24-E24)</f>
        <v>9.7937499999970896</v>
      </c>
      <c r="AR24" s="35">
        <f>TRACKER[[#This Row],[ATA A TIMESLOT]]*24</f>
        <v>235.04999999993015</v>
      </c>
      <c r="AS24" s="32">
        <f>IF(AA24&lt;N24,TIME(0,0,0),AA24-N24)</f>
        <v>0</v>
      </c>
      <c r="AT24" s="35">
        <f>TRACKER[[#This Row],[PUNTUALIDAD (H)]]*24</f>
        <v>0</v>
      </c>
      <c r="AU24" s="31" t="str">
        <f>IF(AS24&gt;TIME(0,30,0),"NO","SI")</f>
        <v>SI</v>
      </c>
      <c r="AV24" s="33" t="str">
        <f>IF(AS24&gt;TIME(1,0,0),"NO","SI")</f>
        <v>SI</v>
      </c>
      <c r="AW24" s="33">
        <f>(S24-E24)</f>
        <v>9.772916666661331</v>
      </c>
      <c r="AX24" s="39">
        <f>TRACKER[[#This Row],[ATA TO UNLOADING]]*24</f>
        <v>234.54999999987194</v>
      </c>
      <c r="AY24" s="33">
        <f>IF(O24=0,0,S24-O24)</f>
        <v>0</v>
      </c>
      <c r="AZ24" s="38">
        <f>TRACKER[[#This Row],[TOTAL TT (MARRUECOS)]]*24</f>
        <v>0</v>
      </c>
      <c r="BA24" s="39" t="str">
        <f>IF(AW24="","",IF(AW24&lt;=2,"SI","NO"))</f>
        <v>NO</v>
      </c>
      <c r="BB24" s="39">
        <f>V24-U24</f>
        <v>0</v>
      </c>
      <c r="BC24" s="108">
        <f>(TRACKER[[#This Row],[Driver departure vs DC END DATE 2]])/24</f>
        <v>0</v>
      </c>
      <c r="BD24" s="39" t="str">
        <f>IF(L24="LEFTIES TOLEDO",IF(BC24&gt;=TIME(0,0,0),"YES","NO"),"")</f>
        <v/>
      </c>
      <c r="BE24" s="93">
        <f>$BH$1</f>
        <v>55</v>
      </c>
      <c r="BF24" s="41">
        <f>$BI$1</f>
        <v>7.5</v>
      </c>
    </row>
    <row r="25" spans="1:58" ht="12.75" hidden="1" customHeight="1">
      <c r="A25" s="24">
        <v>261944407</v>
      </c>
      <c r="B25" s="10" t="s">
        <v>211</v>
      </c>
      <c r="C25" s="11" t="s">
        <v>57</v>
      </c>
      <c r="D25" s="11" t="s">
        <v>75</v>
      </c>
      <c r="E25" s="12">
        <v>46019.237500000003</v>
      </c>
      <c r="F25" s="12">
        <v>46019</v>
      </c>
      <c r="G25" s="13" t="s">
        <v>49</v>
      </c>
      <c r="H25" s="11" t="s">
        <v>50</v>
      </c>
      <c r="I25" s="13" t="s">
        <v>240</v>
      </c>
      <c r="J25" s="13">
        <v>40</v>
      </c>
      <c r="K25" s="13" t="s">
        <v>60</v>
      </c>
      <c r="L25" s="12" t="s">
        <v>102</v>
      </c>
      <c r="M25" s="12">
        <v>46021.416666666664</v>
      </c>
      <c r="N25" s="12">
        <v>46024.666666666664</v>
      </c>
      <c r="O25" s="12"/>
      <c r="P25" s="55"/>
      <c r="Q25" s="12"/>
      <c r="R25" s="12"/>
      <c r="S25" s="29">
        <v>46024.645833333328</v>
      </c>
      <c r="T25" s="29">
        <v>46024.597222222219</v>
      </c>
      <c r="U25" s="12"/>
      <c r="V25" s="29"/>
      <c r="W25" s="30">
        <f>IF(N25="","",WEEKNUM(AA25,2)-0)</f>
        <v>1</v>
      </c>
      <c r="X25" s="30">
        <f>IF(N25="","",MONTH(AA25))</f>
        <v>1</v>
      </c>
      <c r="Y2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25" s="30" t="str">
        <f>IF(B25="ROPAX","ROPAX",IF(B25="RORO","RORO","OCEAN"))</f>
        <v>OCEAN</v>
      </c>
      <c r="AA25" s="29">
        <f>+MIN(S25,T25)</f>
        <v>46024.597222222219</v>
      </c>
      <c r="AB25" s="29" t="str">
        <f>CHOOSE(WEEKDAY(T25,2),"Monday","Tuesday","Wednesday","Thursday","Friday","Saturday","Sunday")</f>
        <v>Friday</v>
      </c>
      <c r="AC25" s="104">
        <f>IF((E25-F25)&lt;=0,0,(TRACKER[[#This Row],[ATA]]-TRACKER[[#This Row],[ETA]])*24)</f>
        <v>5.7000000000698492</v>
      </c>
      <c r="AD25" s="29" t="str">
        <f>IF(AC25&lt;=2,"NO","YES")</f>
        <v>YES</v>
      </c>
      <c r="AE25" s="106">
        <f>+TRACKER[[#This Row],[DELIVERY AVAILABLE SINCE]]-TRACKER[[#This Row],[HANDOVER Morocco]]</f>
        <v>46021.416666666664</v>
      </c>
      <c r="AF25" s="104">
        <f>TRACKER[[#This Row],[ATA TO UNLOADING]]*24</f>
        <v>129.79999999981374</v>
      </c>
      <c r="AG25" s="31">
        <f>(M25-E25)</f>
        <v>2.179166666661331</v>
      </c>
      <c r="AH25" s="35">
        <f>TRACKER[[#This Row],[ATA A OFRECIMIENTO]]*24</f>
        <v>52.299999999871943</v>
      </c>
      <c r="AI25" s="30" t="str">
        <f>IF(AG25="","",IF(AG25&lt;=1.5,"SI","NO"))</f>
        <v>NO</v>
      </c>
      <c r="AJ25" s="30" t="str">
        <f>IF(AG25="","",IF(AG25&lt;=2,"YES","NO"))</f>
        <v>NO</v>
      </c>
      <c r="AK25" s="30" t="str">
        <f>IF(AG25="","",IF(AG25&lt;=3,"SI","NO"))</f>
        <v>SI</v>
      </c>
      <c r="AL25" s="31">
        <f>(N25-M25)</f>
        <v>3.25</v>
      </c>
      <c r="AM25" s="35">
        <f>TRACKER[[#This Row],[DEL. AVAILABLE A SLOT]]*24</f>
        <v>78</v>
      </c>
      <c r="AN25" s="31">
        <f>IF((S25-M25)&lt;0,TIME(0,0,0),S25-M25)</f>
        <v>3.2291666666642413</v>
      </c>
      <c r="AO2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25" s="35" t="str">
        <f>IF(AL25="","",IF(AL25&lt;=1,"SI","NO"))</f>
        <v>NO</v>
      </c>
      <c r="AQ25" s="31">
        <f>(N25-E25)</f>
        <v>5.429166666661331</v>
      </c>
      <c r="AR25" s="35">
        <f>TRACKER[[#This Row],[ATA A TIMESLOT]]*24</f>
        <v>130.29999999987194</v>
      </c>
      <c r="AS25" s="32">
        <f>IF(AA25&lt;N25,TIME(0,0,0),AA25-N25)</f>
        <v>0</v>
      </c>
      <c r="AT25" s="35">
        <f>TRACKER[[#This Row],[PUNTUALIDAD (H)]]*24</f>
        <v>0</v>
      </c>
      <c r="AU25" s="31" t="str">
        <f>IF(AS25&gt;TIME(0,30,0),"NO","SI")</f>
        <v>SI</v>
      </c>
      <c r="AV25" s="33" t="str">
        <f>IF(AS25&gt;TIME(1,0,0),"NO","SI")</f>
        <v>SI</v>
      </c>
      <c r="AW25" s="33">
        <f>(S25-E25)</f>
        <v>5.4083333333255723</v>
      </c>
      <c r="AX25" s="39">
        <f>TRACKER[[#This Row],[ATA TO UNLOADING]]*24</f>
        <v>129.79999999981374</v>
      </c>
      <c r="AY25" s="33">
        <f>IF(O25=0,0,S25-O25)</f>
        <v>0</v>
      </c>
      <c r="AZ25" s="38">
        <f>TRACKER[[#This Row],[TOTAL TT (MARRUECOS)]]*24</f>
        <v>0</v>
      </c>
      <c r="BA25" s="39" t="str">
        <f>IF(AW25="","",IF(AW25&lt;=2,"SI","NO"))</f>
        <v>NO</v>
      </c>
      <c r="BB25" s="39">
        <f>V25-U25</f>
        <v>0</v>
      </c>
      <c r="BC25" s="108">
        <f>(TRACKER[[#This Row],[Driver departure vs DC END DATE 2]])/24</f>
        <v>0</v>
      </c>
      <c r="BD25" s="39" t="str">
        <f>IF(L25="LEFTIES TOLEDO",IF(BC25&gt;=TIME(0,0,0),"YES","NO"),"")</f>
        <v/>
      </c>
      <c r="BE25" s="93">
        <f>$BH$1</f>
        <v>55</v>
      </c>
      <c r="BF25" s="41">
        <f>$BI$1</f>
        <v>7.5</v>
      </c>
    </row>
    <row r="26" spans="1:58" ht="12.75" hidden="1" customHeight="1">
      <c r="A26" s="24">
        <v>260452470</v>
      </c>
      <c r="B26" s="10" t="s">
        <v>211</v>
      </c>
      <c r="C26" s="11" t="s">
        <v>65</v>
      </c>
      <c r="D26" s="11" t="s">
        <v>75</v>
      </c>
      <c r="E26" s="12">
        <v>46019.237500000003</v>
      </c>
      <c r="F26" s="12">
        <v>46019</v>
      </c>
      <c r="G26" s="13" t="s">
        <v>49</v>
      </c>
      <c r="H26" s="11" t="s">
        <v>50</v>
      </c>
      <c r="I26" s="13" t="s">
        <v>241</v>
      </c>
      <c r="J26" s="13" t="s">
        <v>51</v>
      </c>
      <c r="K26" s="13" t="s">
        <v>52</v>
      </c>
      <c r="L26" s="12" t="s">
        <v>95</v>
      </c>
      <c r="M26" s="12">
        <v>46022.5</v>
      </c>
      <c r="N26" s="12">
        <v>46024.666666666664</v>
      </c>
      <c r="O26" s="12"/>
      <c r="P26" s="55"/>
      <c r="Q26" s="12"/>
      <c r="R26" s="12"/>
      <c r="S26" s="29">
        <v>46024.645833333328</v>
      </c>
      <c r="T26" s="29">
        <v>46024.763888888891</v>
      </c>
      <c r="U26" s="29"/>
      <c r="V26" s="29"/>
      <c r="W26" s="30">
        <f>IF(N26="","",WEEKNUM(AA26,2)-0)</f>
        <v>1</v>
      </c>
      <c r="X26" s="30">
        <f>IF(N26="","",MONTH(AA26))</f>
        <v>1</v>
      </c>
      <c r="Y2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26" s="30" t="str">
        <f>IF(B26="ROPAX","ROPAX",IF(B26="RORO","RORO","OCEAN"))</f>
        <v>OCEAN</v>
      </c>
      <c r="AA26" s="29">
        <f>+MIN(S26,T26)</f>
        <v>46024.645833333328</v>
      </c>
      <c r="AB26" s="29" t="str">
        <f>CHOOSE(WEEKDAY(T26,2),"Monday","Tuesday","Wednesday","Thursday","Friday","Saturday","Sunday")</f>
        <v>Friday</v>
      </c>
      <c r="AC26" s="104">
        <f>IF((E26-F26)&lt;=0,0,(TRACKER[[#This Row],[ATA]]-TRACKER[[#This Row],[ETA]])*24)</f>
        <v>5.7000000000698492</v>
      </c>
      <c r="AD26" s="29" t="str">
        <f>IF(AC26&lt;=2,"NO","YES")</f>
        <v>YES</v>
      </c>
      <c r="AE26" s="106">
        <f>+TRACKER[[#This Row],[DELIVERY AVAILABLE SINCE]]-TRACKER[[#This Row],[HANDOVER Morocco]]</f>
        <v>46022.5</v>
      </c>
      <c r="AF26" s="104">
        <f>TRACKER[[#This Row],[ATA TO UNLOADING]]*24</f>
        <v>129.79999999981374</v>
      </c>
      <c r="AG26" s="31">
        <f>(M26-E26)</f>
        <v>3.2624999999970896</v>
      </c>
      <c r="AH26" s="35">
        <f>TRACKER[[#This Row],[ATA A OFRECIMIENTO]]*24</f>
        <v>78.299999999930151</v>
      </c>
      <c r="AI26" s="30" t="str">
        <f>IF(AG26="","",IF(AG26&lt;=1.5,"SI","NO"))</f>
        <v>NO</v>
      </c>
      <c r="AJ26" s="30" t="str">
        <f>IF(AG26="","",IF(AG26&lt;=2,"YES","NO"))</f>
        <v>NO</v>
      </c>
      <c r="AK26" s="30" t="str">
        <f>IF(AG26="","",IF(AG26&lt;=3,"SI","NO"))</f>
        <v>NO</v>
      </c>
      <c r="AL26" s="31">
        <f>(N26-M26)</f>
        <v>2.1666666666642413</v>
      </c>
      <c r="AM26" s="35">
        <f>TRACKER[[#This Row],[DEL. AVAILABLE A SLOT]]*24</f>
        <v>51.999999999941792</v>
      </c>
      <c r="AN26" s="31">
        <f>IF((S26-M26)&lt;0,TIME(0,0,0),S26-M26)</f>
        <v>2.1458333333284827</v>
      </c>
      <c r="AO2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26" s="35" t="str">
        <f>IF(AL26="","",IF(AL26&lt;=1,"SI","NO"))</f>
        <v>NO</v>
      </c>
      <c r="AQ26" s="31">
        <f>(N26-E26)</f>
        <v>5.429166666661331</v>
      </c>
      <c r="AR26" s="35">
        <f>TRACKER[[#This Row],[ATA A TIMESLOT]]*24</f>
        <v>130.29999999987194</v>
      </c>
      <c r="AS26" s="32">
        <f>IF(AA26&lt;N26,TIME(0,0,0),AA26-N26)</f>
        <v>0</v>
      </c>
      <c r="AT26" s="35">
        <f>TRACKER[[#This Row],[PUNTUALIDAD (H)]]*24</f>
        <v>0</v>
      </c>
      <c r="AU26" s="31" t="str">
        <f>IF(AS26&gt;TIME(0,30,0),"NO","SI")</f>
        <v>SI</v>
      </c>
      <c r="AV26" s="33" t="str">
        <f>IF(AS26&gt;TIME(1,0,0),"NO","SI")</f>
        <v>SI</v>
      </c>
      <c r="AW26" s="33">
        <f>(S26-E26)</f>
        <v>5.4083333333255723</v>
      </c>
      <c r="AX26" s="39">
        <f>TRACKER[[#This Row],[ATA TO UNLOADING]]*24</f>
        <v>129.79999999981374</v>
      </c>
      <c r="AY26" s="33">
        <f>IF(O26=0,0,S26-O26)</f>
        <v>0</v>
      </c>
      <c r="AZ26" s="38">
        <f>TRACKER[[#This Row],[TOTAL TT (MARRUECOS)]]*24</f>
        <v>0</v>
      </c>
      <c r="BA26" s="39" t="str">
        <f>IF(AW26="","",IF(AW26&lt;=2,"SI","NO"))</f>
        <v>NO</v>
      </c>
      <c r="BB26" s="39">
        <f>V26-U26</f>
        <v>0</v>
      </c>
      <c r="BC26" s="108">
        <f>(TRACKER[[#This Row],[Driver departure vs DC END DATE 2]])/24</f>
        <v>0</v>
      </c>
      <c r="BD26" s="39" t="str">
        <f>IF(L26="LEFTIES TOLEDO",IF(BC26&gt;=TIME(0,0,0),"YES","NO"),"")</f>
        <v/>
      </c>
      <c r="BE26" s="93">
        <f>$BH$1</f>
        <v>55</v>
      </c>
      <c r="BF26" s="41">
        <f>$BI$1</f>
        <v>7.5</v>
      </c>
    </row>
    <row r="27" spans="1:58" ht="12.75" hidden="1" customHeight="1">
      <c r="A27" s="24">
        <v>262068267</v>
      </c>
      <c r="B27" s="10" t="s">
        <v>213</v>
      </c>
      <c r="C27" s="11" t="s">
        <v>47</v>
      </c>
      <c r="D27" s="11" t="s">
        <v>48</v>
      </c>
      <c r="E27" s="12">
        <v>46020.820833333331</v>
      </c>
      <c r="F27" s="12">
        <v>46020.333333333336</v>
      </c>
      <c r="G27" s="13" t="s">
        <v>49</v>
      </c>
      <c r="H27" s="11" t="s">
        <v>50</v>
      </c>
      <c r="I27" s="13" t="s">
        <v>238</v>
      </c>
      <c r="J27" s="13" t="s">
        <v>51</v>
      </c>
      <c r="K27" s="13" t="s">
        <v>52</v>
      </c>
      <c r="L27" s="12" t="s">
        <v>53</v>
      </c>
      <c r="M27" s="12">
        <v>46022.666666666664</v>
      </c>
      <c r="N27" s="12">
        <v>46024.666666666664</v>
      </c>
      <c r="O27" s="12"/>
      <c r="P27" s="55"/>
      <c r="Q27" s="12"/>
      <c r="R27" s="12"/>
      <c r="S27" s="29">
        <v>46024.626388888886</v>
      </c>
      <c r="T27" s="29">
        <v>46024.652777777781</v>
      </c>
      <c r="U27" s="29">
        <v>46024.654861111114</v>
      </c>
      <c r="V27" s="29">
        <v>46024.670138888891</v>
      </c>
      <c r="W27" s="30">
        <f>IF(N27="","",WEEKNUM(AA27,2)-0)</f>
        <v>1</v>
      </c>
      <c r="X27" s="30">
        <f>IF(N27="","",MONTH(AA27))</f>
        <v>1</v>
      </c>
      <c r="Y2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27" s="30" t="str">
        <f>IF(B27="ROPAX","ROPAX",IF(B27="RORO","RORO","OCEAN"))</f>
        <v>OCEAN</v>
      </c>
      <c r="AA27" s="29">
        <f>+MIN(S27,T27)</f>
        <v>46024.626388888886</v>
      </c>
      <c r="AB27" s="29" t="str">
        <f>CHOOSE(WEEKDAY(T27,2),"Monday","Tuesday","Wednesday","Thursday","Friday","Saturday","Sunday")</f>
        <v>Friday</v>
      </c>
      <c r="AC27" s="104">
        <f>IF((E27-F27)&lt;=0,0,(TRACKER[[#This Row],[ATA]]-TRACKER[[#This Row],[ETA]])*24)</f>
        <v>11.699999999895226</v>
      </c>
      <c r="AD27" s="29" t="str">
        <f>IF(AC27&lt;=2,"NO","YES")</f>
        <v>YES</v>
      </c>
      <c r="AE27" s="106">
        <f>+TRACKER[[#This Row],[DELIVERY AVAILABLE SINCE]]-TRACKER[[#This Row],[HANDOVER Morocco]]</f>
        <v>46022.666666666664</v>
      </c>
      <c r="AF27" s="104">
        <f>TRACKER[[#This Row],[ATA TO UNLOADING]]*24</f>
        <v>91.333333333313931</v>
      </c>
      <c r="AG27" s="31">
        <f>(M27-E27)</f>
        <v>1.8458333333328483</v>
      </c>
      <c r="AH27" s="35">
        <f>TRACKER[[#This Row],[ATA A OFRECIMIENTO]]*24</f>
        <v>44.299999999988358</v>
      </c>
      <c r="AI27" s="30" t="str">
        <f>IF(AG27="","",IF(AG27&lt;=1.5,"SI","NO"))</f>
        <v>NO</v>
      </c>
      <c r="AJ27" s="30" t="str">
        <f>IF(AG27="","",IF(AG27&lt;=2,"YES","NO"))</f>
        <v>YES</v>
      </c>
      <c r="AK27" s="30" t="str">
        <f>IF(AG27="","",IF(AG27&lt;=3,"SI","NO"))</f>
        <v>SI</v>
      </c>
      <c r="AL27" s="31">
        <f>(N27-M27)</f>
        <v>2</v>
      </c>
      <c r="AM27" s="35">
        <f>TRACKER[[#This Row],[DEL. AVAILABLE A SLOT]]*24</f>
        <v>48</v>
      </c>
      <c r="AN27" s="31">
        <f>IF((S27-M27)&lt;0,TIME(0,0,0),S27-M27)</f>
        <v>1.9597222222218988</v>
      </c>
      <c r="AO2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27" s="35" t="str">
        <f>IF(AL27="","",IF(AL27&lt;=1,"SI","NO"))</f>
        <v>NO</v>
      </c>
      <c r="AQ27" s="31">
        <f>(N27-E27)</f>
        <v>3.8458333333328483</v>
      </c>
      <c r="AR27" s="35">
        <f>TRACKER[[#This Row],[ATA A TIMESLOT]]*24</f>
        <v>92.299999999988358</v>
      </c>
      <c r="AS27" s="32">
        <f>IF(AA27&lt;N27,TIME(0,0,0),AA27-N27)</f>
        <v>0</v>
      </c>
      <c r="AT27" s="35">
        <f>TRACKER[[#This Row],[PUNTUALIDAD (H)]]*24</f>
        <v>0</v>
      </c>
      <c r="AU27" s="31" t="str">
        <f>IF(AS27&gt;TIME(0,30,0),"NO","SI")</f>
        <v>SI</v>
      </c>
      <c r="AV27" s="33" t="str">
        <f>IF(AS27&gt;TIME(1,0,0),"NO","SI")</f>
        <v>SI</v>
      </c>
      <c r="AW27" s="33">
        <f>(S27-E27)</f>
        <v>3.8055555555547471</v>
      </c>
      <c r="AX27" s="39">
        <f>TRACKER[[#This Row],[ATA TO UNLOADING]]*24</f>
        <v>91.333333333313931</v>
      </c>
      <c r="AY27" s="33">
        <f>IF(O27=0,0,S27-O27)</f>
        <v>0</v>
      </c>
      <c r="AZ27" s="38">
        <f>TRACKER[[#This Row],[TOTAL TT (MARRUECOS)]]*24</f>
        <v>0</v>
      </c>
      <c r="BA27" s="39" t="str">
        <f>IF(AW27="","",IF(AW27&lt;=2,"SI","NO"))</f>
        <v>NO</v>
      </c>
      <c r="BB27" s="39">
        <f>V27-U27</f>
        <v>1.5277777776645962E-2</v>
      </c>
      <c r="BC27" s="108">
        <f>(TRACKER[[#This Row],[Driver departure vs DC END DATE 2]])/24</f>
        <v>6.3657407402691513E-4</v>
      </c>
      <c r="BD27" s="39" t="str">
        <f>IF(L27="LEFTIES TOLEDO",IF(BC27&gt;=TIME(0,0,0),"YES","NO"),"")</f>
        <v>YES</v>
      </c>
      <c r="BE27" s="93">
        <f>$BH$1</f>
        <v>55</v>
      </c>
      <c r="BF27" s="41">
        <f>$BI$1</f>
        <v>7.5</v>
      </c>
    </row>
    <row r="28" spans="1:58" ht="12.75" hidden="1" customHeight="1">
      <c r="A28" s="24">
        <v>262068267</v>
      </c>
      <c r="B28" s="10" t="s">
        <v>213</v>
      </c>
      <c r="C28" s="11" t="s">
        <v>47</v>
      </c>
      <c r="D28" s="11" t="s">
        <v>48</v>
      </c>
      <c r="E28" s="12">
        <v>46020.820833333331</v>
      </c>
      <c r="F28" s="12">
        <v>46020.333333333336</v>
      </c>
      <c r="G28" s="13" t="s">
        <v>49</v>
      </c>
      <c r="H28" s="11" t="s">
        <v>50</v>
      </c>
      <c r="I28" s="13" t="s">
        <v>239</v>
      </c>
      <c r="J28" s="13" t="s">
        <v>51</v>
      </c>
      <c r="K28" s="13" t="s">
        <v>52</v>
      </c>
      <c r="L28" s="12" t="s">
        <v>53</v>
      </c>
      <c r="M28" s="12">
        <v>46022.666666666664</v>
      </c>
      <c r="N28" s="12">
        <v>46024.666666666664</v>
      </c>
      <c r="O28" s="12"/>
      <c r="P28" s="55"/>
      <c r="Q28" s="12"/>
      <c r="R28" s="12"/>
      <c r="S28" s="29">
        <v>46024.565972222219</v>
      </c>
      <c r="T28" s="29">
        <v>46024.604166666664</v>
      </c>
      <c r="U28" s="29">
        <v>46024.629861111112</v>
      </c>
      <c r="V28" s="29">
        <v>46024.621527777781</v>
      </c>
      <c r="W28" s="30">
        <f>IF(N28="","",WEEKNUM(AA28,2)-0)</f>
        <v>1</v>
      </c>
      <c r="X28" s="30">
        <f>IF(N28="","",MONTH(AA28))</f>
        <v>1</v>
      </c>
      <c r="Y2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28" s="30" t="str">
        <f>IF(B28="ROPAX","ROPAX",IF(B28="RORO","RORO","OCEAN"))</f>
        <v>OCEAN</v>
      </c>
      <c r="AA28" s="29">
        <f>+MIN(S28,T28)</f>
        <v>46024.565972222219</v>
      </c>
      <c r="AB28" s="29" t="str">
        <f>CHOOSE(WEEKDAY(T28,2),"Monday","Tuesday","Wednesday","Thursday","Friday","Saturday","Sunday")</f>
        <v>Friday</v>
      </c>
      <c r="AC28" s="104">
        <f>IF((E28-F28)&lt;=0,0,(TRACKER[[#This Row],[ATA]]-TRACKER[[#This Row],[ETA]])*24)</f>
        <v>11.699999999895226</v>
      </c>
      <c r="AD28" s="29" t="str">
        <f>IF(AC28&lt;=2,"NO","YES")</f>
        <v>YES</v>
      </c>
      <c r="AE28" s="106">
        <f>+TRACKER[[#This Row],[DELIVERY AVAILABLE SINCE]]-TRACKER[[#This Row],[HANDOVER Morocco]]</f>
        <v>46022.666666666664</v>
      </c>
      <c r="AF28" s="104">
        <f>TRACKER[[#This Row],[ATA TO UNLOADING]]*24</f>
        <v>89.883333333302289</v>
      </c>
      <c r="AG28" s="31">
        <f>(M28-E28)</f>
        <v>1.8458333333328483</v>
      </c>
      <c r="AH28" s="35">
        <f>TRACKER[[#This Row],[ATA A OFRECIMIENTO]]*24</f>
        <v>44.299999999988358</v>
      </c>
      <c r="AI28" s="30" t="str">
        <f>IF(AG28="","",IF(AG28&lt;=1.5,"SI","NO"))</f>
        <v>NO</v>
      </c>
      <c r="AJ28" s="30" t="str">
        <f>IF(AG28="","",IF(AG28&lt;=2,"YES","NO"))</f>
        <v>YES</v>
      </c>
      <c r="AK28" s="30" t="str">
        <f>IF(AG28="","",IF(AG28&lt;=3,"SI","NO"))</f>
        <v>SI</v>
      </c>
      <c r="AL28" s="31">
        <f>(N28-M28)</f>
        <v>2</v>
      </c>
      <c r="AM28" s="35">
        <f>TRACKER[[#This Row],[DEL. AVAILABLE A SLOT]]*24</f>
        <v>48</v>
      </c>
      <c r="AN28" s="31">
        <f>IF((S28-M28)&lt;0,TIME(0,0,0),S28-M28)</f>
        <v>1.8993055555547471</v>
      </c>
      <c r="AO2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28" s="35" t="str">
        <f>IF(AL28="","",IF(AL28&lt;=1,"SI","NO"))</f>
        <v>NO</v>
      </c>
      <c r="AQ28" s="31">
        <f>(N28-E28)</f>
        <v>3.8458333333328483</v>
      </c>
      <c r="AR28" s="35">
        <f>TRACKER[[#This Row],[ATA A TIMESLOT]]*24</f>
        <v>92.299999999988358</v>
      </c>
      <c r="AS28" s="32">
        <f>IF(AA28&lt;N28,TIME(0,0,0),AA28-N28)</f>
        <v>0</v>
      </c>
      <c r="AT28" s="35">
        <f>TRACKER[[#This Row],[PUNTUALIDAD (H)]]*24</f>
        <v>0</v>
      </c>
      <c r="AU28" s="31" t="str">
        <f>IF(AS28&gt;TIME(0,30,0),"NO","SI")</f>
        <v>SI</v>
      </c>
      <c r="AV28" s="33" t="str">
        <f>IF(AS28&gt;TIME(1,0,0),"NO","SI")</f>
        <v>SI</v>
      </c>
      <c r="AW28" s="33">
        <f>(S28-E28)</f>
        <v>3.7451388888875954</v>
      </c>
      <c r="AX28" s="39">
        <f>TRACKER[[#This Row],[ATA TO UNLOADING]]*24</f>
        <v>89.883333333302289</v>
      </c>
      <c r="AY28" s="33">
        <f>IF(O28=0,0,S28-O28)</f>
        <v>0</v>
      </c>
      <c r="AZ28" s="38">
        <f>TRACKER[[#This Row],[TOTAL TT (MARRUECOS)]]*24</f>
        <v>0</v>
      </c>
      <c r="BA28" s="39" t="str">
        <f>IF(AW28="","",IF(AW28&lt;=2,"SI","NO"))</f>
        <v>NO</v>
      </c>
      <c r="BB28" s="110">
        <f>V28-U28</f>
        <v>-8.333333331393078E-3</v>
      </c>
      <c r="BC28" s="108">
        <f>(TRACKER[[#This Row],[Driver departure vs DC END DATE 2]])/24</f>
        <v>-3.4722222214137827E-4</v>
      </c>
      <c r="BD28" s="39" t="str">
        <f>IF(L28="LEFTIES TOLEDO",IF(BC28&gt;=TIME(0,0,0),"YES","NO"),"")</f>
        <v>NO</v>
      </c>
      <c r="BE28" s="93">
        <f>$BH$1</f>
        <v>55</v>
      </c>
      <c r="BF28" s="41">
        <f>$BI$1</f>
        <v>7.5</v>
      </c>
    </row>
    <row r="29" spans="1:58" ht="12.75" hidden="1" customHeight="1">
      <c r="A29" s="24">
        <v>263636348</v>
      </c>
      <c r="B29" s="10" t="s">
        <v>112</v>
      </c>
      <c r="C29" s="11" t="s">
        <v>79</v>
      </c>
      <c r="D29" s="11" t="s">
        <v>48</v>
      </c>
      <c r="E29" s="12">
        <v>46021.32708333333</v>
      </c>
      <c r="F29" s="12">
        <v>46021.083333333336</v>
      </c>
      <c r="G29" s="13" t="s">
        <v>49</v>
      </c>
      <c r="H29" s="11" t="s">
        <v>194</v>
      </c>
      <c r="I29" s="13" t="s">
        <v>202</v>
      </c>
      <c r="J29" s="13" t="s">
        <v>107</v>
      </c>
      <c r="K29" s="13" t="s">
        <v>60</v>
      </c>
      <c r="L29" s="12" t="s">
        <v>71</v>
      </c>
      <c r="M29" s="12">
        <v>46021.875</v>
      </c>
      <c r="N29" s="12">
        <v>46024.666666666664</v>
      </c>
      <c r="O29" s="12">
        <v>46018</v>
      </c>
      <c r="P29" s="55"/>
      <c r="Q29" s="12"/>
      <c r="R29" s="12"/>
      <c r="S29" s="29">
        <v>46024.643055555556</v>
      </c>
      <c r="T29" s="29">
        <v>46024.643055555556</v>
      </c>
      <c r="U29" s="29"/>
      <c r="V29" s="29"/>
      <c r="W29" s="30">
        <f>IF(N29="","",WEEKNUM(AA29,2)-0)</f>
        <v>1</v>
      </c>
      <c r="X29" s="30">
        <f>IF(N29="","",MONTH(AA29))</f>
        <v>1</v>
      </c>
      <c r="Y2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29" s="30" t="str">
        <f>IF(B29="ROPAX","ROPAX",IF(B29="RORO","RORO","OCEAN"))</f>
        <v>OCEAN</v>
      </c>
      <c r="AA29" s="29">
        <f>+MIN(S29,T29)</f>
        <v>46024.643055555556</v>
      </c>
      <c r="AB29" s="29" t="str">
        <f>CHOOSE(WEEKDAY(T29,2),"Monday","Tuesday","Wednesday","Thursday","Friday","Saturday","Sunday")</f>
        <v>Friday</v>
      </c>
      <c r="AC29" s="104">
        <f>IF((E29-F29)&lt;=0,0,(TRACKER[[#This Row],[ATA]]-TRACKER[[#This Row],[ETA]])*24)</f>
        <v>5.8499999998603016</v>
      </c>
      <c r="AD29" s="29" t="str">
        <f>IF(AC29&lt;=2,"NO","YES")</f>
        <v>YES</v>
      </c>
      <c r="AE29" s="106">
        <f>+TRACKER[[#This Row],[DELIVERY AVAILABLE SINCE]]-TRACKER[[#This Row],[HANDOVER Morocco]]</f>
        <v>3.875</v>
      </c>
      <c r="AF29" s="104">
        <f>TRACKER[[#This Row],[ATA TO UNLOADING]]*24</f>
        <v>79.583333333430346</v>
      </c>
      <c r="AG29" s="31">
        <f>(M29-E29)</f>
        <v>0.54791666667006211</v>
      </c>
      <c r="AH29" s="35">
        <f>TRACKER[[#This Row],[ATA A OFRECIMIENTO]]*24</f>
        <v>13.150000000081491</v>
      </c>
      <c r="AI29" s="30" t="str">
        <f>IF(AG29="","",IF(AG29&lt;=1.5,"SI","NO"))</f>
        <v>SI</v>
      </c>
      <c r="AJ29" s="30" t="str">
        <f>IF(AG29="","",IF(AG29&lt;=2,"YES","NO"))</f>
        <v>YES</v>
      </c>
      <c r="AK29" s="30" t="str">
        <f>IF(AG29="","",IF(AG29&lt;=3,"SI","NO"))</f>
        <v>SI</v>
      </c>
      <c r="AL29" s="31">
        <f>(N29-M29)</f>
        <v>2.7916666666642413</v>
      </c>
      <c r="AM29" s="35">
        <f>TRACKER[[#This Row],[DEL. AVAILABLE A SLOT]]*24</f>
        <v>66.999999999941792</v>
      </c>
      <c r="AN29" s="31">
        <f>IF((S29-M29)&lt;0,TIME(0,0,0),S29-M29)</f>
        <v>2.7680555555562023</v>
      </c>
      <c r="AO2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29" s="35" t="str">
        <f>IF(AL29="","",IF(AL29&lt;=1,"SI","NO"))</f>
        <v>NO</v>
      </c>
      <c r="AQ29" s="31">
        <f>(N29-E29)</f>
        <v>3.3395833333343035</v>
      </c>
      <c r="AR29" s="35">
        <f>TRACKER[[#This Row],[ATA A TIMESLOT]]*24</f>
        <v>80.150000000023283</v>
      </c>
      <c r="AS29" s="32">
        <f>IF(AA29&lt;N29,TIME(0,0,0),AA29-N29)</f>
        <v>0</v>
      </c>
      <c r="AT29" s="35">
        <f>TRACKER[[#This Row],[PUNTUALIDAD (H)]]*24</f>
        <v>0</v>
      </c>
      <c r="AU29" s="31" t="str">
        <f>IF(AS29&gt;TIME(0,30,0),"NO","SI")</f>
        <v>SI</v>
      </c>
      <c r="AV29" s="33" t="str">
        <f>IF(AS29&gt;TIME(1,0,0),"NO","SI")</f>
        <v>SI</v>
      </c>
      <c r="AW29" s="33">
        <f>(S29-E29)</f>
        <v>3.3159722222262644</v>
      </c>
      <c r="AX29" s="39">
        <f>TRACKER[[#This Row],[ATA TO UNLOADING]]*24</f>
        <v>79.583333333430346</v>
      </c>
      <c r="AY29" s="33">
        <f>IF(O29=0,0,S29-O29)</f>
        <v>6.6430555555562023</v>
      </c>
      <c r="AZ29" s="38">
        <f>TRACKER[[#This Row],[TOTAL TT (MARRUECOS)]]*24</f>
        <v>159.43333333334886</v>
      </c>
      <c r="BA29" s="39" t="str">
        <f>IF(AW29="","",IF(AW29&lt;=2,"SI","NO"))</f>
        <v>NO</v>
      </c>
      <c r="BB29" s="39">
        <f>V29-U29</f>
        <v>0</v>
      </c>
      <c r="BC29" s="108">
        <f>(TRACKER[[#This Row],[Driver departure vs DC END DATE 2]])/24</f>
        <v>0</v>
      </c>
      <c r="BD29" s="39" t="str">
        <f>IF(L29="LEFTIES TOLEDO",IF(BC29&gt;=TIME(0,0,0),"YES","NO"),"")</f>
        <v/>
      </c>
      <c r="BE29" s="93">
        <f>$BH$1</f>
        <v>55</v>
      </c>
      <c r="BF29" s="41">
        <f>$BI$1</f>
        <v>7.5</v>
      </c>
    </row>
    <row r="30" spans="1:58" ht="12.75" hidden="1" customHeight="1">
      <c r="A30" s="24">
        <v>262068490</v>
      </c>
      <c r="B30" s="10" t="s">
        <v>213</v>
      </c>
      <c r="C30" s="11" t="s">
        <v>47</v>
      </c>
      <c r="D30" s="11" t="s">
        <v>48</v>
      </c>
      <c r="E30" s="12">
        <v>46020.820833333331</v>
      </c>
      <c r="F30" s="12">
        <v>46020.333333333336</v>
      </c>
      <c r="G30" s="13" t="s">
        <v>49</v>
      </c>
      <c r="H30" s="11" t="s">
        <v>50</v>
      </c>
      <c r="I30" s="13" t="s">
        <v>243</v>
      </c>
      <c r="J30" s="13" t="s">
        <v>51</v>
      </c>
      <c r="K30" s="13" t="s">
        <v>52</v>
      </c>
      <c r="L30" s="12" t="s">
        <v>53</v>
      </c>
      <c r="M30" s="12">
        <v>46022.666666666664</v>
      </c>
      <c r="N30" s="12">
        <v>46024.75</v>
      </c>
      <c r="O30" s="12"/>
      <c r="P30" s="55"/>
      <c r="Q30" s="12"/>
      <c r="R30" s="12"/>
      <c r="S30" s="29">
        <v>46024.686805555553</v>
      </c>
      <c r="T30" s="29">
        <v>46024.791666666664</v>
      </c>
      <c r="U30" s="29">
        <v>46024.736805555556</v>
      </c>
      <c r="V30" s="29">
        <v>46024.809027777781</v>
      </c>
      <c r="W30" s="30">
        <f>IF(N30="","",WEEKNUM(AA30,2)-0)</f>
        <v>1</v>
      </c>
      <c r="X30" s="30">
        <f>IF(N30="","",MONTH(AA30))</f>
        <v>1</v>
      </c>
      <c r="Y3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0" s="30" t="str">
        <f>IF(B30="ROPAX","ROPAX",IF(B30="RORO","RORO","OCEAN"))</f>
        <v>OCEAN</v>
      </c>
      <c r="AA30" s="29">
        <f>+MIN(S30,T30)</f>
        <v>46024.686805555553</v>
      </c>
      <c r="AB30" s="29" t="str">
        <f>CHOOSE(WEEKDAY(T30,2),"Monday","Tuesday","Wednesday","Thursday","Friday","Saturday","Sunday")</f>
        <v>Friday</v>
      </c>
      <c r="AC30" s="104">
        <f>IF((E30-F30)&lt;=0,0,(TRACKER[[#This Row],[ATA]]-TRACKER[[#This Row],[ETA]])*24)</f>
        <v>11.699999999895226</v>
      </c>
      <c r="AD30" s="29" t="str">
        <f>IF(AC30&lt;=2,"NO","YES")</f>
        <v>YES</v>
      </c>
      <c r="AE30" s="106">
        <f>+TRACKER[[#This Row],[DELIVERY AVAILABLE SINCE]]-TRACKER[[#This Row],[HANDOVER Morocco]]</f>
        <v>46022.666666666664</v>
      </c>
      <c r="AF30" s="104">
        <f>TRACKER[[#This Row],[ATA TO UNLOADING]]*24</f>
        <v>92.783333333325572</v>
      </c>
      <c r="AG30" s="31">
        <f>(M30-E30)</f>
        <v>1.8458333333328483</v>
      </c>
      <c r="AH30" s="35">
        <f>TRACKER[[#This Row],[ATA A OFRECIMIENTO]]*24</f>
        <v>44.299999999988358</v>
      </c>
      <c r="AI30" s="30" t="str">
        <f>IF(AG30="","",IF(AG30&lt;=1.5,"SI","NO"))</f>
        <v>NO</v>
      </c>
      <c r="AJ30" s="30" t="str">
        <f>IF(AG30="","",IF(AG30&lt;=2,"YES","NO"))</f>
        <v>YES</v>
      </c>
      <c r="AK30" s="30" t="str">
        <f>IF(AG30="","",IF(AG30&lt;=3,"SI","NO"))</f>
        <v>SI</v>
      </c>
      <c r="AL30" s="31">
        <f>(N30-M30)</f>
        <v>2.0833333333357587</v>
      </c>
      <c r="AM30" s="35">
        <f>TRACKER[[#This Row],[DEL. AVAILABLE A SLOT]]*24</f>
        <v>50.000000000058208</v>
      </c>
      <c r="AN30" s="31">
        <f>IF((S30-M30)&lt;0,TIME(0,0,0),S30-M30)</f>
        <v>2.0201388888890506</v>
      </c>
      <c r="AO3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30" s="35" t="str">
        <f>IF(AL30="","",IF(AL30&lt;=1,"SI","NO"))</f>
        <v>NO</v>
      </c>
      <c r="AQ30" s="31">
        <f>(N30-E30)</f>
        <v>3.9291666666686069</v>
      </c>
      <c r="AR30" s="35">
        <f>TRACKER[[#This Row],[ATA A TIMESLOT]]*24</f>
        <v>94.300000000046566</v>
      </c>
      <c r="AS30" s="32">
        <f>IF(AA30&lt;N30,TIME(0,0,0),AA30-N30)</f>
        <v>0</v>
      </c>
      <c r="AT30" s="35">
        <f>TRACKER[[#This Row],[PUNTUALIDAD (H)]]*24</f>
        <v>0</v>
      </c>
      <c r="AU30" s="31" t="str">
        <f>IF(AS30&gt;TIME(0,30,0),"NO","SI")</f>
        <v>SI</v>
      </c>
      <c r="AV30" s="33" t="str">
        <f>IF(AS30&gt;TIME(1,0,0),"NO","SI")</f>
        <v>SI</v>
      </c>
      <c r="AW30" s="33">
        <f>(S30-E30)</f>
        <v>3.8659722222218988</v>
      </c>
      <c r="AX30" s="39">
        <f>TRACKER[[#This Row],[ATA TO UNLOADING]]*24</f>
        <v>92.783333333325572</v>
      </c>
      <c r="AY30" s="33">
        <f>IF(O30=0,0,S30-O30)</f>
        <v>0</v>
      </c>
      <c r="AZ30" s="38">
        <f>TRACKER[[#This Row],[TOTAL TT (MARRUECOS)]]*24</f>
        <v>0</v>
      </c>
      <c r="BA30" s="39" t="str">
        <f>IF(AW30="","",IF(AW30&lt;=2,"SI","NO"))</f>
        <v>NO</v>
      </c>
      <c r="BB30" s="39">
        <f>V30-U30</f>
        <v>7.2222222224809229E-2</v>
      </c>
      <c r="BC30" s="108">
        <f>(TRACKER[[#This Row],[Driver departure vs DC END DATE 2]])/24</f>
        <v>3.0092592593670511E-3</v>
      </c>
      <c r="BD30" s="39" t="str">
        <f>IF(L30="LEFTIES TOLEDO",IF(BC30&gt;=TIME(0,0,0),"YES","NO"),"")</f>
        <v>YES</v>
      </c>
      <c r="BE30" s="93">
        <f>$BH$1</f>
        <v>55</v>
      </c>
      <c r="BF30" s="41">
        <f>$BI$1</f>
        <v>7.5</v>
      </c>
    </row>
    <row r="31" spans="1:58" ht="12.75" hidden="1" customHeight="1">
      <c r="A31" s="24">
        <v>262068490</v>
      </c>
      <c r="B31" s="10" t="s">
        <v>213</v>
      </c>
      <c r="C31" s="11" t="s">
        <v>47</v>
      </c>
      <c r="D31" s="11" t="s">
        <v>48</v>
      </c>
      <c r="E31" s="12">
        <v>46020.820833333331</v>
      </c>
      <c r="F31" s="12">
        <v>46020.333333333336</v>
      </c>
      <c r="G31" s="13" t="s">
        <v>49</v>
      </c>
      <c r="H31" s="11" t="s">
        <v>50</v>
      </c>
      <c r="I31" s="13" t="s">
        <v>244</v>
      </c>
      <c r="J31" s="13" t="s">
        <v>51</v>
      </c>
      <c r="K31" s="13" t="s">
        <v>52</v>
      </c>
      <c r="L31" s="12" t="s">
        <v>53</v>
      </c>
      <c r="M31" s="12">
        <v>46022.666666666664</v>
      </c>
      <c r="N31" s="12">
        <v>46024.75</v>
      </c>
      <c r="O31" s="12"/>
      <c r="P31" s="55"/>
      <c r="Q31" s="12"/>
      <c r="R31" s="12"/>
      <c r="S31" s="29">
        <v>46024.693055555559</v>
      </c>
      <c r="T31" s="29">
        <v>46024.819444444445</v>
      </c>
      <c r="U31" s="29">
        <v>46024.731944444444</v>
      </c>
      <c r="V31" s="29">
        <v>46024.836805555555</v>
      </c>
      <c r="W31" s="30">
        <f>IF(N31="","",WEEKNUM(AA31,2)-0)</f>
        <v>1</v>
      </c>
      <c r="X31" s="30">
        <f>IF(N31="","",MONTH(AA31))</f>
        <v>1</v>
      </c>
      <c r="Y3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1" s="30" t="str">
        <f>IF(B31="ROPAX","ROPAX",IF(B31="RORO","RORO","OCEAN"))</f>
        <v>OCEAN</v>
      </c>
      <c r="AA31" s="29">
        <f>+MIN(S31,T31)</f>
        <v>46024.693055555559</v>
      </c>
      <c r="AB31" s="29" t="str">
        <f>CHOOSE(WEEKDAY(T31,2),"Monday","Tuesday","Wednesday","Thursday","Friday","Saturday","Sunday")</f>
        <v>Friday</v>
      </c>
      <c r="AC31" s="104">
        <f>IF((E31-F31)&lt;=0,0,(TRACKER[[#This Row],[ATA]]-TRACKER[[#This Row],[ETA]])*24)</f>
        <v>11.699999999895226</v>
      </c>
      <c r="AD31" s="29" t="str">
        <f>IF(AC31&lt;=2,"NO","YES")</f>
        <v>YES</v>
      </c>
      <c r="AE31" s="106">
        <f>+TRACKER[[#This Row],[DELIVERY AVAILABLE SINCE]]-TRACKER[[#This Row],[HANDOVER Morocco]]</f>
        <v>46022.666666666664</v>
      </c>
      <c r="AF31" s="104">
        <f>TRACKER[[#This Row],[ATA TO UNLOADING]]*24</f>
        <v>92.933333333465271</v>
      </c>
      <c r="AG31" s="31">
        <f>(M31-E31)</f>
        <v>1.8458333333328483</v>
      </c>
      <c r="AH31" s="35">
        <f>TRACKER[[#This Row],[ATA A OFRECIMIENTO]]*24</f>
        <v>44.299999999988358</v>
      </c>
      <c r="AI31" s="30" t="str">
        <f>IF(AG31="","",IF(AG31&lt;=1.5,"SI","NO"))</f>
        <v>NO</v>
      </c>
      <c r="AJ31" s="30" t="str">
        <f>IF(AG31="","",IF(AG31&lt;=2,"YES","NO"))</f>
        <v>YES</v>
      </c>
      <c r="AK31" s="30" t="str">
        <f>IF(AG31="","",IF(AG31&lt;=3,"SI","NO"))</f>
        <v>SI</v>
      </c>
      <c r="AL31" s="31">
        <f>(N31-M31)</f>
        <v>2.0833333333357587</v>
      </c>
      <c r="AM31" s="35">
        <f>TRACKER[[#This Row],[DEL. AVAILABLE A SLOT]]*24</f>
        <v>50.000000000058208</v>
      </c>
      <c r="AN31" s="31">
        <f>IF((S31-M31)&lt;0,TIME(0,0,0),S31-M31)</f>
        <v>2.0263888888948713</v>
      </c>
      <c r="AO3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31" s="35" t="str">
        <f>IF(AL31="","",IF(AL31&lt;=1,"SI","NO"))</f>
        <v>NO</v>
      </c>
      <c r="AQ31" s="31">
        <f>(N31-E31)</f>
        <v>3.9291666666686069</v>
      </c>
      <c r="AR31" s="35">
        <f>TRACKER[[#This Row],[ATA A TIMESLOT]]*24</f>
        <v>94.300000000046566</v>
      </c>
      <c r="AS31" s="32">
        <f>IF(AA31&lt;N31,TIME(0,0,0),AA31-N31)</f>
        <v>0</v>
      </c>
      <c r="AT31" s="35">
        <f>TRACKER[[#This Row],[PUNTUALIDAD (H)]]*24</f>
        <v>0</v>
      </c>
      <c r="AU31" s="31" t="str">
        <f>IF(AS31&gt;TIME(0,30,0),"NO","SI")</f>
        <v>SI</v>
      </c>
      <c r="AV31" s="33" t="str">
        <f>IF(AS31&gt;TIME(1,0,0),"NO","SI")</f>
        <v>SI</v>
      </c>
      <c r="AW31" s="33">
        <f>(S31-E31)</f>
        <v>3.8722222222277196</v>
      </c>
      <c r="AX31" s="39">
        <f>TRACKER[[#This Row],[ATA TO UNLOADING]]*24</f>
        <v>92.933333333465271</v>
      </c>
      <c r="AY31" s="33">
        <f>IF(O31=0,0,S31-O31)</f>
        <v>0</v>
      </c>
      <c r="AZ31" s="38">
        <f>TRACKER[[#This Row],[TOTAL TT (MARRUECOS)]]*24</f>
        <v>0</v>
      </c>
      <c r="BA31" s="39" t="str">
        <f>IF(AW31="","",IF(AW31&lt;=2,"SI","NO"))</f>
        <v>NO</v>
      </c>
      <c r="BB31" s="39">
        <f>V31-U31</f>
        <v>0.10486111111094942</v>
      </c>
      <c r="BC31" s="108">
        <f>(TRACKER[[#This Row],[Driver departure vs DC END DATE 2]])/24</f>
        <v>4.369212962956226E-3</v>
      </c>
      <c r="BD31" s="39" t="str">
        <f>IF(L31="LEFTIES TOLEDO",IF(BC31&gt;=TIME(0,0,0),"YES","NO"),"")</f>
        <v>YES</v>
      </c>
      <c r="BE31" s="93">
        <f>$BH$1</f>
        <v>55</v>
      </c>
      <c r="BF31" s="41">
        <f>$BI$1</f>
        <v>7.5</v>
      </c>
    </row>
    <row r="32" spans="1:58" ht="12.75" hidden="1" customHeight="1">
      <c r="A32" s="24">
        <v>262070726</v>
      </c>
      <c r="B32" s="10" t="s">
        <v>213</v>
      </c>
      <c r="C32" s="11" t="s">
        <v>47</v>
      </c>
      <c r="D32" s="11" t="s">
        <v>48</v>
      </c>
      <c r="E32" s="12">
        <v>46020.820833333331</v>
      </c>
      <c r="F32" s="12">
        <v>46020.333333333336</v>
      </c>
      <c r="G32" s="13" t="s">
        <v>49</v>
      </c>
      <c r="H32" s="11" t="s">
        <v>50</v>
      </c>
      <c r="I32" s="13" t="s">
        <v>245</v>
      </c>
      <c r="J32" s="13" t="s">
        <v>51</v>
      </c>
      <c r="K32" s="13" t="s">
        <v>52</v>
      </c>
      <c r="L32" s="12" t="s">
        <v>53</v>
      </c>
      <c r="M32" s="12">
        <v>46022.666666666664</v>
      </c>
      <c r="N32" s="12">
        <v>46024.791666666664</v>
      </c>
      <c r="O32" s="12"/>
      <c r="P32" s="55"/>
      <c r="Q32" s="12"/>
      <c r="R32" s="12"/>
      <c r="S32" s="29">
        <v>46024.686805555553</v>
      </c>
      <c r="T32" s="29">
        <v>46024.791666666664</v>
      </c>
      <c r="U32" s="29">
        <v>46024.736805555556</v>
      </c>
      <c r="V32" s="29">
        <v>46024.819444444445</v>
      </c>
      <c r="W32" s="30">
        <f>IF(N32="","",WEEKNUM(AA32,2)-0)</f>
        <v>1</v>
      </c>
      <c r="X32" s="30">
        <f>IF(N32="","",MONTH(AA32))</f>
        <v>1</v>
      </c>
      <c r="Y3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2" s="30" t="str">
        <f>IF(B32="ROPAX","ROPAX",IF(B32="RORO","RORO","OCEAN"))</f>
        <v>OCEAN</v>
      </c>
      <c r="AA32" s="29">
        <f>+MIN(S32,T32)</f>
        <v>46024.686805555553</v>
      </c>
      <c r="AB32" s="29" t="str">
        <f>CHOOSE(WEEKDAY(T32,2),"Monday","Tuesday","Wednesday","Thursday","Friday","Saturday","Sunday")</f>
        <v>Friday</v>
      </c>
      <c r="AC32" s="104">
        <f>IF((E32-F32)&lt;=0,0,(TRACKER[[#This Row],[ATA]]-TRACKER[[#This Row],[ETA]])*24)</f>
        <v>11.699999999895226</v>
      </c>
      <c r="AD32" s="29" t="str">
        <f>IF(AC32&lt;=2,"NO","YES")</f>
        <v>YES</v>
      </c>
      <c r="AE32" s="106">
        <f>+TRACKER[[#This Row],[DELIVERY AVAILABLE SINCE]]-TRACKER[[#This Row],[HANDOVER Morocco]]</f>
        <v>46022.666666666664</v>
      </c>
      <c r="AF32" s="104">
        <f>TRACKER[[#This Row],[ATA TO UNLOADING]]*24</f>
        <v>92.783333333325572</v>
      </c>
      <c r="AG32" s="31">
        <f>(M32-E32)</f>
        <v>1.8458333333328483</v>
      </c>
      <c r="AH32" s="35">
        <f>TRACKER[[#This Row],[ATA A OFRECIMIENTO]]*24</f>
        <v>44.299999999988358</v>
      </c>
      <c r="AI32" s="30" t="str">
        <f>IF(AG32="","",IF(AG32&lt;=1.5,"SI","NO"))</f>
        <v>NO</v>
      </c>
      <c r="AJ32" s="30" t="str">
        <f>IF(AG32="","",IF(AG32&lt;=2,"YES","NO"))</f>
        <v>YES</v>
      </c>
      <c r="AK32" s="30" t="str">
        <f>IF(AG32="","",IF(AG32&lt;=3,"SI","NO"))</f>
        <v>SI</v>
      </c>
      <c r="AL32" s="31">
        <f>(N32-M32)</f>
        <v>2.125</v>
      </c>
      <c r="AM32" s="35">
        <f>TRACKER[[#This Row],[DEL. AVAILABLE A SLOT]]*24</f>
        <v>51</v>
      </c>
      <c r="AN32" s="31">
        <f>IF((S32-M32)&lt;0,TIME(0,0,0),S32-M32)</f>
        <v>2.0201388888890506</v>
      </c>
      <c r="AO3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32" s="35" t="str">
        <f>IF(AL32="","",IF(AL32&lt;=1,"SI","NO"))</f>
        <v>NO</v>
      </c>
      <c r="AQ32" s="31">
        <f>(N32-E32)</f>
        <v>3.9708333333328483</v>
      </c>
      <c r="AR32" s="35">
        <f>TRACKER[[#This Row],[ATA A TIMESLOT]]*24</f>
        <v>95.299999999988358</v>
      </c>
      <c r="AS32" s="32">
        <f>IF(AA32&lt;N32,TIME(0,0,0),AA32-N32)</f>
        <v>0</v>
      </c>
      <c r="AT32" s="35">
        <f>TRACKER[[#This Row],[PUNTUALIDAD (H)]]*24</f>
        <v>0</v>
      </c>
      <c r="AU32" s="31" t="str">
        <f>IF(AS32&gt;TIME(0,30,0),"NO","SI")</f>
        <v>SI</v>
      </c>
      <c r="AV32" s="33" t="str">
        <f>IF(AS32&gt;TIME(1,0,0),"NO","SI")</f>
        <v>SI</v>
      </c>
      <c r="AW32" s="33">
        <f>(S32-E32)</f>
        <v>3.8659722222218988</v>
      </c>
      <c r="AX32" s="39">
        <f>TRACKER[[#This Row],[ATA TO UNLOADING]]*24</f>
        <v>92.783333333325572</v>
      </c>
      <c r="AY32" s="33">
        <f>IF(O32=0,0,S32-O32)</f>
        <v>0</v>
      </c>
      <c r="AZ32" s="38">
        <f>TRACKER[[#This Row],[TOTAL TT (MARRUECOS)]]*24</f>
        <v>0</v>
      </c>
      <c r="BA32" s="39" t="str">
        <f>IF(AW32="","",IF(AW32&lt;=2,"SI","NO"))</f>
        <v>NO</v>
      </c>
      <c r="BB32" s="39">
        <f>V32-U32</f>
        <v>8.2638888889050577E-2</v>
      </c>
      <c r="BC32" s="108">
        <f>(TRACKER[[#This Row],[Driver departure vs DC END DATE 2]])/24</f>
        <v>3.443287037043774E-3</v>
      </c>
      <c r="BD32" s="39" t="str">
        <f>IF(L32="LEFTIES TOLEDO",IF(BC32&gt;=TIME(0,0,0),"YES","NO"),"")</f>
        <v>YES</v>
      </c>
      <c r="BE32" s="93">
        <f>$BH$1</f>
        <v>55</v>
      </c>
      <c r="BF32" s="41">
        <f>$BI$1</f>
        <v>7.5</v>
      </c>
    </row>
    <row r="33" spans="1:58" ht="12.75" hidden="1" customHeight="1">
      <c r="A33" s="24">
        <v>262071043</v>
      </c>
      <c r="B33" s="10" t="s">
        <v>213</v>
      </c>
      <c r="C33" s="11" t="s">
        <v>47</v>
      </c>
      <c r="D33" s="11" t="s">
        <v>48</v>
      </c>
      <c r="E33" s="12">
        <v>46020.820833333331</v>
      </c>
      <c r="F33" s="12">
        <v>46020.333333333336</v>
      </c>
      <c r="G33" s="13" t="s">
        <v>49</v>
      </c>
      <c r="H33" s="11" t="s">
        <v>50</v>
      </c>
      <c r="I33" s="13" t="s">
        <v>246</v>
      </c>
      <c r="J33" s="13" t="s">
        <v>51</v>
      </c>
      <c r="K33" s="13" t="s">
        <v>52</v>
      </c>
      <c r="L33" s="12" t="s">
        <v>53</v>
      </c>
      <c r="M33" s="12">
        <v>46022.666666666664</v>
      </c>
      <c r="N33" s="12">
        <v>46024.833333333336</v>
      </c>
      <c r="O33" s="12"/>
      <c r="P33" s="55"/>
      <c r="Q33" s="12" t="s">
        <v>62</v>
      </c>
      <c r="R33" s="12"/>
      <c r="S33" s="29">
        <v>46024.89166666667</v>
      </c>
      <c r="T33" s="29">
        <v>46025.270833333336</v>
      </c>
      <c r="U33" s="29">
        <v>46024.906944444447</v>
      </c>
      <c r="V33" s="29">
        <v>46025.295138888891</v>
      </c>
      <c r="W33" s="30">
        <f>IF(N33="","",WEEKNUM(AA33,2)-0)</f>
        <v>1</v>
      </c>
      <c r="X33" s="30">
        <f>IF(N33="","",MONTH(AA33))</f>
        <v>1</v>
      </c>
      <c r="Y3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3" s="30" t="str">
        <f>IF(B33="ROPAX","ROPAX",IF(B33="RORO","RORO","OCEAN"))</f>
        <v>OCEAN</v>
      </c>
      <c r="AA33" s="29">
        <f>+MIN(S33,T33)</f>
        <v>46024.89166666667</v>
      </c>
      <c r="AB33" s="29" t="str">
        <f>CHOOSE(WEEKDAY(T33,2),"Monday","Tuesday","Wednesday","Thursday","Friday","Saturday","Sunday")</f>
        <v>Saturday</v>
      </c>
      <c r="AC33" s="104">
        <f>IF((E33-F33)&lt;=0,0,(TRACKER[[#This Row],[ATA]]-TRACKER[[#This Row],[ETA]])*24)</f>
        <v>11.699999999895226</v>
      </c>
      <c r="AD33" s="29" t="str">
        <f>IF(AC33&lt;=2,"NO","YES")</f>
        <v>YES</v>
      </c>
      <c r="AE33" s="106">
        <f>+TRACKER[[#This Row],[DELIVERY AVAILABLE SINCE]]-TRACKER[[#This Row],[HANDOVER Morocco]]</f>
        <v>46022.666666666664</v>
      </c>
      <c r="AF33" s="104">
        <f>TRACKER[[#This Row],[ATA TO UNLOADING]]*24</f>
        <v>97.700000000128057</v>
      </c>
      <c r="AG33" s="31">
        <f>(M33-E33)</f>
        <v>1.8458333333328483</v>
      </c>
      <c r="AH33" s="35">
        <f>TRACKER[[#This Row],[ATA A OFRECIMIENTO]]*24</f>
        <v>44.299999999988358</v>
      </c>
      <c r="AI33" s="30" t="str">
        <f>IF(AG33="","",IF(AG33&lt;=1.5,"SI","NO"))</f>
        <v>NO</v>
      </c>
      <c r="AJ33" s="30" t="str">
        <f>IF(AG33="","",IF(AG33&lt;=2,"YES","NO"))</f>
        <v>YES</v>
      </c>
      <c r="AK33" s="30" t="str">
        <f>IF(AG33="","",IF(AG33&lt;=3,"SI","NO"))</f>
        <v>SI</v>
      </c>
      <c r="AL33" s="31">
        <f>(N33-M33)</f>
        <v>2.1666666666715173</v>
      </c>
      <c r="AM33" s="35">
        <f>TRACKER[[#This Row],[DEL. AVAILABLE A SLOT]]*24</f>
        <v>52.000000000116415</v>
      </c>
      <c r="AN33" s="31">
        <f>IF((S33-M33)&lt;0,TIME(0,0,0),S33-M33)</f>
        <v>2.2250000000058208</v>
      </c>
      <c r="AO3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33" s="35" t="str">
        <f>IF(AL33="","",IF(AL33&lt;=1,"SI","NO"))</f>
        <v>NO</v>
      </c>
      <c r="AQ33" s="31">
        <f>(N33-E33)</f>
        <v>4.0125000000043656</v>
      </c>
      <c r="AR33" s="35">
        <f>TRACKER[[#This Row],[ATA A TIMESLOT]]*24</f>
        <v>96.300000000104774</v>
      </c>
      <c r="AS33" s="32">
        <f>IF(AA33&lt;N33,TIME(0,0,0),AA33-N33)</f>
        <v>5.8333333334303461E-2</v>
      </c>
      <c r="AT33" s="35">
        <f>TRACKER[[#This Row],[PUNTUALIDAD (H)]]*24</f>
        <v>1.4000000000232831</v>
      </c>
      <c r="AU33" s="31" t="str">
        <f>IF(AS33&gt;TIME(0,30,0),"NO","SI")</f>
        <v>NO</v>
      </c>
      <c r="AV33" s="33" t="str">
        <f>IF(AS33&gt;TIME(1,0,0),"NO","SI")</f>
        <v>NO</v>
      </c>
      <c r="AW33" s="33">
        <f>(S33-E33)</f>
        <v>4.070833333338669</v>
      </c>
      <c r="AX33" s="39">
        <f>TRACKER[[#This Row],[ATA TO UNLOADING]]*24</f>
        <v>97.700000000128057</v>
      </c>
      <c r="AY33" s="33">
        <f>IF(O33=0,0,S33-O33)</f>
        <v>0</v>
      </c>
      <c r="AZ33" s="38">
        <f>TRACKER[[#This Row],[TOTAL TT (MARRUECOS)]]*24</f>
        <v>0</v>
      </c>
      <c r="BA33" s="39" t="str">
        <f>IF(AW33="","",IF(AW33&lt;=2,"SI","NO"))</f>
        <v>NO</v>
      </c>
      <c r="BB33" s="39">
        <f>V33-U33</f>
        <v>0.38819444444379769</v>
      </c>
      <c r="BC33" s="108">
        <f>(TRACKER[[#This Row],[Driver departure vs DC END DATE 2]])/24</f>
        <v>1.6174768518491572E-2</v>
      </c>
      <c r="BD33" s="39" t="str">
        <f>IF(L33="LEFTIES TOLEDO",IF(BC33&gt;=TIME(0,0,0),"YES","NO"),"")</f>
        <v>YES</v>
      </c>
      <c r="BE33" s="93">
        <f>$BH$1</f>
        <v>55</v>
      </c>
      <c r="BF33" s="41">
        <f>$BI$1</f>
        <v>7.5</v>
      </c>
    </row>
    <row r="34" spans="1:58" ht="12.65" hidden="1" customHeight="1">
      <c r="A34" s="24">
        <v>262071043</v>
      </c>
      <c r="B34" s="10" t="s">
        <v>213</v>
      </c>
      <c r="C34" s="11" t="s">
        <v>47</v>
      </c>
      <c r="D34" s="11" t="s">
        <v>48</v>
      </c>
      <c r="E34" s="12">
        <v>46020.820833333331</v>
      </c>
      <c r="F34" s="12">
        <v>46020.333333333336</v>
      </c>
      <c r="G34" s="13" t="s">
        <v>49</v>
      </c>
      <c r="H34" s="11" t="s">
        <v>50</v>
      </c>
      <c r="I34" s="13" t="s">
        <v>247</v>
      </c>
      <c r="J34" s="13" t="s">
        <v>51</v>
      </c>
      <c r="K34" s="13" t="s">
        <v>52</v>
      </c>
      <c r="L34" s="12" t="s">
        <v>53</v>
      </c>
      <c r="M34" s="12">
        <v>46022.666666666664</v>
      </c>
      <c r="N34" s="12">
        <v>46024.833333333336</v>
      </c>
      <c r="O34" s="12"/>
      <c r="P34" s="55"/>
      <c r="Q34" s="12" t="s">
        <v>62</v>
      </c>
      <c r="R34" s="12"/>
      <c r="S34" s="29">
        <v>46024.876388888886</v>
      </c>
      <c r="T34" s="29">
        <v>46024.885416666664</v>
      </c>
      <c r="U34" s="29">
        <v>46024.893750000003</v>
      </c>
      <c r="V34" s="29">
        <v>46024.902777777781</v>
      </c>
      <c r="W34" s="30">
        <f>IF(N34="","",WEEKNUM(AA34,2)-0)</f>
        <v>1</v>
      </c>
      <c r="X34" s="30">
        <f>IF(N34="","",MONTH(AA34))</f>
        <v>1</v>
      </c>
      <c r="Y3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4" s="30" t="str">
        <f>IF(B34="ROPAX","ROPAX",IF(B34="RORO","RORO","OCEAN"))</f>
        <v>OCEAN</v>
      </c>
      <c r="AA34" s="29">
        <f>+MIN(S34,T34)</f>
        <v>46024.876388888886</v>
      </c>
      <c r="AB34" s="29" t="str">
        <f>CHOOSE(WEEKDAY(T34,2),"Monday","Tuesday","Wednesday","Thursday","Friday","Saturday","Sunday")</f>
        <v>Friday</v>
      </c>
      <c r="AC34" s="104">
        <f>IF((E34-F34)&lt;=0,0,(TRACKER[[#This Row],[ATA]]-TRACKER[[#This Row],[ETA]])*24)</f>
        <v>11.699999999895226</v>
      </c>
      <c r="AD34" s="29" t="str">
        <f>IF(AC34&lt;=2,"NO","YES")</f>
        <v>YES</v>
      </c>
      <c r="AE34" s="106">
        <f>+TRACKER[[#This Row],[DELIVERY AVAILABLE SINCE]]-TRACKER[[#This Row],[HANDOVER Morocco]]</f>
        <v>46022.666666666664</v>
      </c>
      <c r="AF34" s="104">
        <f>TRACKER[[#This Row],[ATA TO UNLOADING]]*24</f>
        <v>97.333333333313931</v>
      </c>
      <c r="AG34" s="31">
        <f>(M34-E34)</f>
        <v>1.8458333333328483</v>
      </c>
      <c r="AH34" s="35">
        <f>TRACKER[[#This Row],[ATA A OFRECIMIENTO]]*24</f>
        <v>44.299999999988358</v>
      </c>
      <c r="AI34" s="30" t="str">
        <f>IF(AG34="","",IF(AG34&lt;=1.5,"SI","NO"))</f>
        <v>NO</v>
      </c>
      <c r="AJ34" s="30" t="str">
        <f>IF(AG34="","",IF(AG34&lt;=2,"YES","NO"))</f>
        <v>YES</v>
      </c>
      <c r="AK34" s="30" t="str">
        <f>IF(AG34="","",IF(AG34&lt;=3,"SI","NO"))</f>
        <v>SI</v>
      </c>
      <c r="AL34" s="31">
        <f>(N34-M34)</f>
        <v>2.1666666666715173</v>
      </c>
      <c r="AM34" s="35">
        <f>TRACKER[[#This Row],[DEL. AVAILABLE A SLOT]]*24</f>
        <v>52.000000000116415</v>
      </c>
      <c r="AN34" s="31">
        <f>IF((S34-M34)&lt;0,TIME(0,0,0),S34-M34)</f>
        <v>2.2097222222218988</v>
      </c>
      <c r="AO3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34" s="35" t="str">
        <f>IF(AL34="","",IF(AL34&lt;=1,"SI","NO"))</f>
        <v>NO</v>
      </c>
      <c r="AQ34" s="31">
        <f>(N34-E34)</f>
        <v>4.0125000000043656</v>
      </c>
      <c r="AR34" s="35">
        <f>TRACKER[[#This Row],[ATA A TIMESLOT]]*24</f>
        <v>96.300000000104774</v>
      </c>
      <c r="AS34" s="32">
        <f>IF(AA34&lt;N34,TIME(0,0,0),AA34-N34)</f>
        <v>4.3055555550381541E-2</v>
      </c>
      <c r="AT34" s="35">
        <f>TRACKER[[#This Row],[PUNTUALIDAD (H)]]*24</f>
        <v>1.033333333209157</v>
      </c>
      <c r="AU34" s="31" t="str">
        <f>IF(AS34&gt;TIME(0,30,0),"NO","SI")</f>
        <v>NO</v>
      </c>
      <c r="AV34" s="33" t="str">
        <f>IF(AS34&gt;TIME(1,0,0),"NO","SI")</f>
        <v>NO</v>
      </c>
      <c r="AW34" s="33">
        <f>(S34-E34)</f>
        <v>4.0555555555547471</v>
      </c>
      <c r="AX34" s="39">
        <f>TRACKER[[#This Row],[ATA TO UNLOADING]]*24</f>
        <v>97.333333333313931</v>
      </c>
      <c r="AY34" s="33">
        <f>IF(O34=0,0,S34-O34)</f>
        <v>0</v>
      </c>
      <c r="AZ34" s="38">
        <f>TRACKER[[#This Row],[TOTAL TT (MARRUECOS)]]*24</f>
        <v>0</v>
      </c>
      <c r="BA34" s="39" t="str">
        <f>IF(AW34="","",IF(AW34&lt;=2,"SI","NO"))</f>
        <v>NO</v>
      </c>
      <c r="BB34" s="39">
        <f>V34-U34</f>
        <v>9.0277777781011537E-3</v>
      </c>
      <c r="BC34" s="108">
        <f>(TRACKER[[#This Row],[Driver departure vs DC END DATE 2]])/24</f>
        <v>3.7615740742088138E-4</v>
      </c>
      <c r="BD34" s="39" t="str">
        <f>IF(L34="LEFTIES TOLEDO",IF(BC34&gt;=TIME(0,0,0),"YES","NO"),"")</f>
        <v>YES</v>
      </c>
      <c r="BE34" s="93">
        <f>$BH$1</f>
        <v>55</v>
      </c>
      <c r="BF34" s="41">
        <f>$BI$1</f>
        <v>7.5</v>
      </c>
    </row>
    <row r="35" spans="1:58" ht="12.75" hidden="1" customHeight="1">
      <c r="A35" s="24">
        <v>258136620</v>
      </c>
      <c r="B35" s="10" t="s">
        <v>211</v>
      </c>
      <c r="C35" s="11" t="s">
        <v>57</v>
      </c>
      <c r="D35" s="11" t="s">
        <v>75</v>
      </c>
      <c r="E35" s="12">
        <v>46019.237500000003</v>
      </c>
      <c r="F35" s="12">
        <v>46019</v>
      </c>
      <c r="G35" s="13" t="s">
        <v>49</v>
      </c>
      <c r="H35" s="11" t="s">
        <v>50</v>
      </c>
      <c r="I35" s="13" t="s">
        <v>248</v>
      </c>
      <c r="J35" s="13" t="s">
        <v>51</v>
      </c>
      <c r="K35" s="13" t="s">
        <v>52</v>
      </c>
      <c r="L35" s="12" t="s">
        <v>53</v>
      </c>
      <c r="M35" s="12">
        <v>46025.333333333336</v>
      </c>
      <c r="N35" s="12">
        <v>46025.333333333336</v>
      </c>
      <c r="O35" s="12"/>
      <c r="P35" s="55"/>
      <c r="Q35" s="12"/>
      <c r="R35" s="12"/>
      <c r="S35" s="29">
        <v>46025.336805555555</v>
      </c>
      <c r="T35" s="29">
        <v>46025.354166666664</v>
      </c>
      <c r="U35" s="29">
        <v>46025.373611111114</v>
      </c>
      <c r="V35" s="29">
        <v>46025.379166666666</v>
      </c>
      <c r="W35" s="30">
        <f>IF(N35="","",WEEKNUM(AA35,2)-0)</f>
        <v>1</v>
      </c>
      <c r="X35" s="30">
        <f>IF(N35="","",MONTH(AA35))</f>
        <v>1</v>
      </c>
      <c r="Y3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5" s="30" t="str">
        <f>IF(B35="ROPAX","ROPAX",IF(B35="RORO","RORO","OCEAN"))</f>
        <v>OCEAN</v>
      </c>
      <c r="AA35" s="29">
        <f>+MIN(S35,T35)</f>
        <v>46025.336805555555</v>
      </c>
      <c r="AB35" s="29" t="str">
        <f>CHOOSE(WEEKDAY(T35,2),"Monday","Tuesday","Wednesday","Thursday","Friday","Saturday","Sunday")</f>
        <v>Saturday</v>
      </c>
      <c r="AC35" s="104">
        <f>IF((E35-F35)&lt;=0,0,(TRACKER[[#This Row],[ATA]]-TRACKER[[#This Row],[ETA]])*24)</f>
        <v>5.7000000000698492</v>
      </c>
      <c r="AD35" s="29" t="str">
        <f>IF(AC35&lt;=2,"NO","YES")</f>
        <v>YES</v>
      </c>
      <c r="AE35" s="106">
        <f>+TRACKER[[#This Row],[DELIVERY AVAILABLE SINCE]]-TRACKER[[#This Row],[HANDOVER Morocco]]</f>
        <v>46025.333333333336</v>
      </c>
      <c r="AF35" s="104">
        <f>TRACKER[[#This Row],[ATA TO UNLOADING]]*24</f>
        <v>146.38333333324408</v>
      </c>
      <c r="AG35" s="31">
        <f>(M35-E35)</f>
        <v>6.0958333333328483</v>
      </c>
      <c r="AH35" s="35">
        <f>TRACKER[[#This Row],[ATA A OFRECIMIENTO]]*24</f>
        <v>146.29999999998836</v>
      </c>
      <c r="AI35" s="30" t="str">
        <f>IF(AG35="","",IF(AG35&lt;=1.5,"SI","NO"))</f>
        <v>NO</v>
      </c>
      <c r="AJ35" s="30" t="str">
        <f>IF(AG35="","",IF(AG35&lt;=2,"YES","NO"))</f>
        <v>NO</v>
      </c>
      <c r="AK35" s="30" t="str">
        <f>IF(AG35="","",IF(AG35&lt;=3,"SI","NO"))</f>
        <v>NO</v>
      </c>
      <c r="AL35" s="31">
        <f>(N35-M35)</f>
        <v>0</v>
      </c>
      <c r="AM35" s="35">
        <f>TRACKER[[#This Row],[DEL. AVAILABLE A SLOT]]*24</f>
        <v>0</v>
      </c>
      <c r="AN35" s="31">
        <f>IF((S35-M35)&lt;0,TIME(0,0,0),S35-M35)</f>
        <v>3.4722222189884633E-3</v>
      </c>
      <c r="AO3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5" s="35" t="str">
        <f>IF(AL35="","",IF(AL35&lt;=1,"SI","NO"))</f>
        <v>SI</v>
      </c>
      <c r="AQ35" s="31">
        <f>(N35-E35)</f>
        <v>6.0958333333328483</v>
      </c>
      <c r="AR35" s="35">
        <f>TRACKER[[#This Row],[ATA A TIMESLOT]]*24</f>
        <v>146.29999999998836</v>
      </c>
      <c r="AS35" s="32">
        <f>IF(AA35&lt;N35,TIME(0,0,0),AA35-N35)</f>
        <v>3.4722222189884633E-3</v>
      </c>
      <c r="AT35" s="35">
        <f>TRACKER[[#This Row],[PUNTUALIDAD (H)]]*24</f>
        <v>8.3333333255723119E-2</v>
      </c>
      <c r="AU35" s="31" t="str">
        <f>IF(AS35&gt;TIME(0,30,0),"NO","SI")</f>
        <v>SI</v>
      </c>
      <c r="AV35" s="33" t="str">
        <f>IF(AS35&gt;TIME(1,0,0),"NO","SI")</f>
        <v>SI</v>
      </c>
      <c r="AW35" s="33">
        <f>(S35-E35)</f>
        <v>6.0993055555518367</v>
      </c>
      <c r="AX35" s="39">
        <f>TRACKER[[#This Row],[ATA TO UNLOADING]]*24</f>
        <v>146.38333333324408</v>
      </c>
      <c r="AY35" s="33">
        <f>IF(O35=0,0,S35-O35)</f>
        <v>0</v>
      </c>
      <c r="AZ35" s="38">
        <f>TRACKER[[#This Row],[TOTAL TT (MARRUECOS)]]*24</f>
        <v>0</v>
      </c>
      <c r="BA35" s="39" t="str">
        <f>IF(AW35="","",IF(AW35&lt;=2,"SI","NO"))</f>
        <v>NO</v>
      </c>
      <c r="BB35" s="108">
        <f>V35-U35</f>
        <v>5.5555555518367328E-3</v>
      </c>
      <c r="BC35" s="108">
        <f>(TRACKER[[#This Row],[Driver departure vs DC END DATE 2]])/24</f>
        <v>2.3148148132653054E-4</v>
      </c>
      <c r="BD35" s="39" t="str">
        <f>IF(L35="LEFTIES TOLEDO",IF(BC35&gt;=TIME(0,0,0),"YES","NO"),"")</f>
        <v>YES</v>
      </c>
      <c r="BE35" s="93">
        <f>$BH$1</f>
        <v>55</v>
      </c>
      <c r="BF35" s="41">
        <f>$BI$1</f>
        <v>7.5</v>
      </c>
    </row>
    <row r="36" spans="1:58" ht="12.75" hidden="1" customHeight="1">
      <c r="A36" s="24">
        <v>262070887</v>
      </c>
      <c r="B36" s="10" t="s">
        <v>213</v>
      </c>
      <c r="C36" s="11" t="s">
        <v>47</v>
      </c>
      <c r="D36" s="11" t="s">
        <v>48</v>
      </c>
      <c r="E36" s="12">
        <v>46020.820833333331</v>
      </c>
      <c r="F36" s="12">
        <v>46020.333333333336</v>
      </c>
      <c r="G36" s="13" t="s">
        <v>49</v>
      </c>
      <c r="H36" s="11" t="s">
        <v>50</v>
      </c>
      <c r="I36" s="13" t="s">
        <v>249</v>
      </c>
      <c r="J36" s="13" t="s">
        <v>51</v>
      </c>
      <c r="K36" s="13" t="s">
        <v>52</v>
      </c>
      <c r="L36" s="12" t="s">
        <v>53</v>
      </c>
      <c r="M36" s="12">
        <v>46022.666666666664</v>
      </c>
      <c r="N36" s="12">
        <v>46025.375</v>
      </c>
      <c r="O36" s="12"/>
      <c r="P36" s="55"/>
      <c r="Q36" s="12"/>
      <c r="R36" s="12"/>
      <c r="S36" s="29">
        <v>46025.371527777781</v>
      </c>
      <c r="T36" s="29">
        <v>46025.402777777781</v>
      </c>
      <c r="U36" s="29">
        <v>46025.393750000003</v>
      </c>
      <c r="V36" s="29">
        <v>46025.427083333336</v>
      </c>
      <c r="W36" s="30">
        <f>IF(N36="","",WEEKNUM(AA36,2)-0)</f>
        <v>1</v>
      </c>
      <c r="X36" s="30">
        <f>IF(N36="","",MONTH(AA36))</f>
        <v>1</v>
      </c>
      <c r="Y3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6" s="30" t="str">
        <f>IF(B36="ROPAX","ROPAX",IF(B36="RORO","RORO","OCEAN"))</f>
        <v>OCEAN</v>
      </c>
      <c r="AA36" s="29">
        <f>+MIN(S36,T36)</f>
        <v>46025.371527777781</v>
      </c>
      <c r="AB36" s="29" t="str">
        <f>CHOOSE(WEEKDAY(T36,2),"Monday","Tuesday","Wednesday","Thursday","Friday","Saturday","Sunday")</f>
        <v>Saturday</v>
      </c>
      <c r="AC36" s="104">
        <f>IF((E36-F36)&lt;=0,0,(TRACKER[[#This Row],[ATA]]-TRACKER[[#This Row],[ETA]])*24)</f>
        <v>11.699999999895226</v>
      </c>
      <c r="AD36" s="29" t="str">
        <f>IF(AC36&lt;=2,"NO","YES")</f>
        <v>YES</v>
      </c>
      <c r="AE36" s="106">
        <f>+TRACKER[[#This Row],[DELIVERY AVAILABLE SINCE]]-TRACKER[[#This Row],[HANDOVER Morocco]]</f>
        <v>46022.666666666664</v>
      </c>
      <c r="AF36" s="104">
        <f>TRACKER[[#This Row],[ATA TO UNLOADING]]*24</f>
        <v>109.21666666679084</v>
      </c>
      <c r="AG36" s="31">
        <f>(M36-E36)</f>
        <v>1.8458333333328483</v>
      </c>
      <c r="AH36" s="35">
        <f>TRACKER[[#This Row],[ATA A OFRECIMIENTO]]*24</f>
        <v>44.299999999988358</v>
      </c>
      <c r="AI36" s="30" t="str">
        <f>IF(AG36="","",IF(AG36&lt;=1.5,"SI","NO"))</f>
        <v>NO</v>
      </c>
      <c r="AJ36" s="30" t="str">
        <f>IF(AG36="","",IF(AG36&lt;=2,"YES","NO"))</f>
        <v>YES</v>
      </c>
      <c r="AK36" s="30" t="str">
        <f>IF(AG36="","",IF(AG36&lt;=3,"SI","NO"))</f>
        <v>SI</v>
      </c>
      <c r="AL36" s="31">
        <f>(N36-M36)</f>
        <v>2.7083333333357587</v>
      </c>
      <c r="AM36" s="35">
        <f>TRACKER[[#This Row],[DEL. AVAILABLE A SLOT]]*24</f>
        <v>65.000000000058208</v>
      </c>
      <c r="AN36" s="31">
        <f>IF((S36-M36)&lt;0,TIME(0,0,0),S36-M36)</f>
        <v>2.7048611111167702</v>
      </c>
      <c r="AO3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36" s="35" t="str">
        <f>IF(AL36="","",IF(AL36&lt;=1,"SI","NO"))</f>
        <v>NO</v>
      </c>
      <c r="AQ36" s="31">
        <f>(N36-E36)</f>
        <v>4.5541666666686069</v>
      </c>
      <c r="AR36" s="35">
        <f>TRACKER[[#This Row],[ATA A TIMESLOT]]*24</f>
        <v>109.30000000004657</v>
      </c>
      <c r="AS36" s="32">
        <f>IF(AA36&lt;N36,TIME(0,0,0),AA36-N36)</f>
        <v>0</v>
      </c>
      <c r="AT36" s="35">
        <f>TRACKER[[#This Row],[PUNTUALIDAD (H)]]*24</f>
        <v>0</v>
      </c>
      <c r="AU36" s="31" t="str">
        <f>IF(AS36&gt;TIME(0,30,0),"NO","SI")</f>
        <v>SI</v>
      </c>
      <c r="AV36" s="33" t="str">
        <f>IF(AS36&gt;TIME(1,0,0),"NO","SI")</f>
        <v>SI</v>
      </c>
      <c r="AW36" s="33">
        <f>(S36-E36)</f>
        <v>4.5506944444496185</v>
      </c>
      <c r="AX36" s="39">
        <f>TRACKER[[#This Row],[ATA TO UNLOADING]]*24</f>
        <v>109.21666666679084</v>
      </c>
      <c r="AY36" s="33">
        <f>IF(O36=0,0,S36-O36)</f>
        <v>0</v>
      </c>
      <c r="AZ36" s="38">
        <f>TRACKER[[#This Row],[TOTAL TT (MARRUECOS)]]*24</f>
        <v>0</v>
      </c>
      <c r="BA36" s="39" t="str">
        <f>IF(AW36="","",IF(AW36&lt;=2,"SI","NO"))</f>
        <v>NO</v>
      </c>
      <c r="BB36" s="39">
        <f>V36-U36</f>
        <v>3.3333333332848269E-2</v>
      </c>
      <c r="BC36" s="108">
        <f>(TRACKER[[#This Row],[Driver departure vs DC END DATE 2]])/24</f>
        <v>1.3888888888686779E-3</v>
      </c>
      <c r="BD36" s="39" t="str">
        <f>IF(L36="LEFTIES TOLEDO",IF(BC36&gt;=TIME(0,0,0),"YES","NO"),"")</f>
        <v>YES</v>
      </c>
      <c r="BE36" s="93">
        <f>$BH$1</f>
        <v>55</v>
      </c>
      <c r="BF36" s="41">
        <f>$BI$1</f>
        <v>7.5</v>
      </c>
    </row>
    <row r="37" spans="1:58" ht="12.75" hidden="1" customHeight="1">
      <c r="A37" s="24">
        <v>262071043</v>
      </c>
      <c r="B37" s="10" t="s">
        <v>213</v>
      </c>
      <c r="C37" s="11" t="s">
        <v>47</v>
      </c>
      <c r="D37" s="11" t="s">
        <v>48</v>
      </c>
      <c r="E37" s="12">
        <v>46020.820833333331</v>
      </c>
      <c r="F37" s="12">
        <v>46020.333333333336</v>
      </c>
      <c r="G37" s="13" t="s">
        <v>49</v>
      </c>
      <c r="H37" s="11" t="s">
        <v>50</v>
      </c>
      <c r="I37" s="13" t="s">
        <v>250</v>
      </c>
      <c r="J37" s="13" t="s">
        <v>51</v>
      </c>
      <c r="K37" s="13" t="s">
        <v>52</v>
      </c>
      <c r="L37" s="12" t="s">
        <v>53</v>
      </c>
      <c r="M37" s="12">
        <v>46022.666666666664</v>
      </c>
      <c r="N37" s="12">
        <v>46025.416666666664</v>
      </c>
      <c r="O37" s="12"/>
      <c r="P37" s="55"/>
      <c r="Q37" s="12"/>
      <c r="R37" s="12"/>
      <c r="S37" s="29">
        <v>46025.40347222222</v>
      </c>
      <c r="T37" s="29">
        <v>46025.427777777775</v>
      </c>
      <c r="U37" s="29">
        <v>46025.413888888892</v>
      </c>
      <c r="V37" s="29">
        <v>46025.440972222219</v>
      </c>
      <c r="W37" s="30">
        <f>IF(N37="","",WEEKNUM(AA37,2)-0)</f>
        <v>1</v>
      </c>
      <c r="X37" s="30">
        <f>IF(N37="","",MONTH(AA37))</f>
        <v>1</v>
      </c>
      <c r="Y3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7" s="30" t="str">
        <f>IF(B37="ROPAX","ROPAX",IF(B37="RORO","RORO","OCEAN"))</f>
        <v>OCEAN</v>
      </c>
      <c r="AA37" s="29">
        <f>+MIN(S37,T37)</f>
        <v>46025.40347222222</v>
      </c>
      <c r="AB37" s="29" t="str">
        <f>CHOOSE(WEEKDAY(T37,2),"Monday","Tuesday","Wednesday","Thursday","Friday","Saturday","Sunday")</f>
        <v>Saturday</v>
      </c>
      <c r="AC37" s="104">
        <f>IF((E37-F37)&lt;=0,0,(TRACKER[[#This Row],[ATA]]-TRACKER[[#This Row],[ETA]])*24)</f>
        <v>11.699999999895226</v>
      </c>
      <c r="AD37" s="29" t="str">
        <f>IF(AC37&lt;=2,"NO","YES")</f>
        <v>YES</v>
      </c>
      <c r="AE37" s="106">
        <f>+TRACKER[[#This Row],[DELIVERY AVAILABLE SINCE]]-TRACKER[[#This Row],[HANDOVER Morocco]]</f>
        <v>46022.666666666664</v>
      </c>
      <c r="AF37" s="104">
        <f>TRACKER[[#This Row],[ATA TO UNLOADING]]*24</f>
        <v>109.98333333333721</v>
      </c>
      <c r="AG37" s="31">
        <f>(M37-E37)</f>
        <v>1.8458333333328483</v>
      </c>
      <c r="AH37" s="35">
        <f>TRACKER[[#This Row],[ATA A OFRECIMIENTO]]*24</f>
        <v>44.299999999988358</v>
      </c>
      <c r="AI37" s="30" t="str">
        <f>IF(AG37="","",IF(AG37&lt;=1.5,"SI","NO"))</f>
        <v>NO</v>
      </c>
      <c r="AJ37" s="30" t="str">
        <f>IF(AG37="","",IF(AG37&lt;=2,"YES","NO"))</f>
        <v>YES</v>
      </c>
      <c r="AK37" s="30" t="str">
        <f>IF(AG37="","",IF(AG37&lt;=3,"SI","NO"))</f>
        <v>SI</v>
      </c>
      <c r="AL37" s="31">
        <f>(N37-M37)</f>
        <v>2.75</v>
      </c>
      <c r="AM37" s="35">
        <f>TRACKER[[#This Row],[DEL. AVAILABLE A SLOT]]*24</f>
        <v>66</v>
      </c>
      <c r="AN37" s="31">
        <f>IF((S37-M37)&lt;0,TIME(0,0,0),S37-M37)</f>
        <v>2.7368055555562023</v>
      </c>
      <c r="AO3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37" s="35" t="str">
        <f>IF(AL37="","",IF(AL37&lt;=1,"SI","NO"))</f>
        <v>NO</v>
      </c>
      <c r="AQ37" s="31">
        <f>(N37-E37)</f>
        <v>4.5958333333328483</v>
      </c>
      <c r="AR37" s="35">
        <f>TRACKER[[#This Row],[ATA A TIMESLOT]]*24</f>
        <v>110.29999999998836</v>
      </c>
      <c r="AS37" s="32">
        <f>IF(AA37&lt;N37,TIME(0,0,0),AA37-N37)</f>
        <v>0</v>
      </c>
      <c r="AT37" s="35">
        <f>TRACKER[[#This Row],[PUNTUALIDAD (H)]]*24</f>
        <v>0</v>
      </c>
      <c r="AU37" s="31" t="str">
        <f>IF(AS37&gt;TIME(0,30,0),"NO","SI")</f>
        <v>SI</v>
      </c>
      <c r="AV37" s="33" t="str">
        <f>IF(AS37&gt;TIME(1,0,0),"NO","SI")</f>
        <v>SI</v>
      </c>
      <c r="AW37" s="33">
        <f>(S37-E37)</f>
        <v>4.5826388888890506</v>
      </c>
      <c r="AX37" s="39">
        <f>TRACKER[[#This Row],[ATA TO UNLOADING]]*24</f>
        <v>109.98333333333721</v>
      </c>
      <c r="AY37" s="33">
        <f>IF(O37=0,0,S37-O37)</f>
        <v>0</v>
      </c>
      <c r="AZ37" s="38">
        <f>TRACKER[[#This Row],[TOTAL TT (MARRUECOS)]]*24</f>
        <v>0</v>
      </c>
      <c r="BA37" s="39" t="str">
        <f>IF(AW37="","",IF(AW37&lt;=2,"SI","NO"))</f>
        <v>NO</v>
      </c>
      <c r="BB37" s="39">
        <f>V37-U37</f>
        <v>2.7083333327027503E-2</v>
      </c>
      <c r="BC37" s="108">
        <f>(TRACKER[[#This Row],[Driver departure vs DC END DATE 2]])/24</f>
        <v>1.1284722219594794E-3</v>
      </c>
      <c r="BD37" s="39" t="str">
        <f>IF(L37="LEFTIES TOLEDO",IF(BC37&gt;=TIME(0,0,0),"YES","NO"),"")</f>
        <v>YES</v>
      </c>
      <c r="BE37" s="93">
        <f>$BH$1</f>
        <v>55</v>
      </c>
      <c r="BF37" s="41">
        <f>$BI$1</f>
        <v>7.5</v>
      </c>
    </row>
    <row r="38" spans="1:58" ht="12.75" hidden="1" customHeight="1">
      <c r="A38" s="24">
        <v>262071162</v>
      </c>
      <c r="B38" s="10" t="s">
        <v>213</v>
      </c>
      <c r="C38" s="11" t="s">
        <v>47</v>
      </c>
      <c r="D38" s="11" t="s">
        <v>48</v>
      </c>
      <c r="E38" s="12">
        <v>46020.820833333331</v>
      </c>
      <c r="F38" s="12">
        <v>46020.333333333336</v>
      </c>
      <c r="G38" s="13" t="s">
        <v>49</v>
      </c>
      <c r="H38" s="11" t="s">
        <v>50</v>
      </c>
      <c r="I38" s="13" t="s">
        <v>251</v>
      </c>
      <c r="J38" s="13">
        <v>20</v>
      </c>
      <c r="K38" s="13" t="s">
        <v>52</v>
      </c>
      <c r="L38" s="12" t="s">
        <v>53</v>
      </c>
      <c r="M38" s="12">
        <v>46022.666666666664</v>
      </c>
      <c r="N38" s="12">
        <v>46025.458333333336</v>
      </c>
      <c r="O38" s="12"/>
      <c r="P38" s="55"/>
      <c r="Q38" s="12"/>
      <c r="R38" s="12"/>
      <c r="S38" s="29">
        <v>46025.427777777775</v>
      </c>
      <c r="T38" s="29">
        <v>46025.482638888891</v>
      </c>
      <c r="U38" s="29">
        <v>46025.495138888888</v>
      </c>
      <c r="V38" s="29">
        <v>46025.493055555555</v>
      </c>
      <c r="W38" s="30">
        <f>IF(N38="","",WEEKNUM(AA38,2)-0)</f>
        <v>1</v>
      </c>
      <c r="X38" s="30">
        <f>IF(N38="","",MONTH(AA38))</f>
        <v>1</v>
      </c>
      <c r="Y3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8" s="30" t="str">
        <f>IF(B38="ROPAX","ROPAX",IF(B38="RORO","RORO","OCEAN"))</f>
        <v>OCEAN</v>
      </c>
      <c r="AA38" s="29">
        <f>+MIN(S38,T38)</f>
        <v>46025.427777777775</v>
      </c>
      <c r="AB38" s="29" t="str">
        <f>CHOOSE(WEEKDAY(T38,2),"Monday","Tuesday","Wednesday","Thursday","Friday","Saturday","Sunday")</f>
        <v>Saturday</v>
      </c>
      <c r="AC38" s="104">
        <f>IF((E38-F38)&lt;=0,0,(TRACKER[[#This Row],[ATA]]-TRACKER[[#This Row],[ETA]])*24)</f>
        <v>11.699999999895226</v>
      </c>
      <c r="AD38" s="29" t="str">
        <f>IF(AC38&lt;=2,"NO","YES")</f>
        <v>YES</v>
      </c>
      <c r="AE38" s="106">
        <f>+TRACKER[[#This Row],[DELIVERY AVAILABLE SINCE]]-TRACKER[[#This Row],[HANDOVER Morocco]]</f>
        <v>46022.666666666664</v>
      </c>
      <c r="AF38" s="104">
        <f>TRACKER[[#This Row],[ATA TO UNLOADING]]*24</f>
        <v>110.56666666665114</v>
      </c>
      <c r="AG38" s="31">
        <f>(M38-E38)</f>
        <v>1.8458333333328483</v>
      </c>
      <c r="AH38" s="35">
        <f>TRACKER[[#This Row],[ATA A OFRECIMIENTO]]*24</f>
        <v>44.299999999988358</v>
      </c>
      <c r="AI38" s="30" t="str">
        <f>IF(AG38="","",IF(AG38&lt;=1.5,"SI","NO"))</f>
        <v>NO</v>
      </c>
      <c r="AJ38" s="30" t="str">
        <f>IF(AG38="","",IF(AG38&lt;=2,"YES","NO"))</f>
        <v>YES</v>
      </c>
      <c r="AK38" s="30" t="str">
        <f>IF(AG38="","",IF(AG38&lt;=3,"SI","NO"))</f>
        <v>SI</v>
      </c>
      <c r="AL38" s="31">
        <f>(N38-M38)</f>
        <v>2.7916666666715173</v>
      </c>
      <c r="AM38" s="35">
        <f>TRACKER[[#This Row],[DEL. AVAILABLE A SLOT]]*24</f>
        <v>67.000000000116415</v>
      </c>
      <c r="AN38" s="31">
        <f>IF((S38-M38)&lt;0,TIME(0,0,0),S38-M38)</f>
        <v>2.7611111111109494</v>
      </c>
      <c r="AO3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38" s="35" t="str">
        <f>IF(AL38="","",IF(AL38&lt;=1,"SI","NO"))</f>
        <v>NO</v>
      </c>
      <c r="AQ38" s="31">
        <f>(N38-E38)</f>
        <v>4.6375000000043656</v>
      </c>
      <c r="AR38" s="35">
        <f>TRACKER[[#This Row],[ATA A TIMESLOT]]*24</f>
        <v>111.30000000010477</v>
      </c>
      <c r="AS38" s="32">
        <f>IF(AA38&lt;N38,TIME(0,0,0),AA38-N38)</f>
        <v>0</v>
      </c>
      <c r="AT38" s="35">
        <f>TRACKER[[#This Row],[PUNTUALIDAD (H)]]*24</f>
        <v>0</v>
      </c>
      <c r="AU38" s="31" t="str">
        <f>IF(AS38&gt;TIME(0,30,0),"NO","SI")</f>
        <v>SI</v>
      </c>
      <c r="AV38" s="33" t="str">
        <f>IF(AS38&gt;TIME(1,0,0),"NO","SI")</f>
        <v>SI</v>
      </c>
      <c r="AW38" s="33">
        <f>(S38-E38)</f>
        <v>4.6069444444437977</v>
      </c>
      <c r="AX38" s="39">
        <f>TRACKER[[#This Row],[ATA TO UNLOADING]]*24</f>
        <v>110.56666666665114</v>
      </c>
      <c r="AY38" s="33">
        <f>IF(O38=0,0,S38-O38)</f>
        <v>0</v>
      </c>
      <c r="AZ38" s="38">
        <f>TRACKER[[#This Row],[TOTAL TT (MARRUECOS)]]*24</f>
        <v>0</v>
      </c>
      <c r="BA38" s="39" t="str">
        <f>IF(AW38="","",IF(AW38&lt;=2,"SI","NO"))</f>
        <v>NO</v>
      </c>
      <c r="BB38" s="110">
        <f>V38-U38</f>
        <v>-2.0833333328482695E-3</v>
      </c>
      <c r="BC38" s="108">
        <f>(TRACKER[[#This Row],[Driver departure vs DC END DATE 2]])/24</f>
        <v>-8.6805555535344567E-5</v>
      </c>
      <c r="BD38" s="39" t="str">
        <f>IF(L38="LEFTIES TOLEDO",IF(BC38&gt;=TIME(0,0,0),"YES","NO"),"")</f>
        <v>NO</v>
      </c>
      <c r="BE38" s="93">
        <f>$BH$1</f>
        <v>55</v>
      </c>
      <c r="BF38" s="41">
        <f>$BI$1</f>
        <v>7.5</v>
      </c>
    </row>
    <row r="39" spans="1:58" ht="12.75" hidden="1" customHeight="1">
      <c r="A39" s="24">
        <v>262071043</v>
      </c>
      <c r="B39" s="10" t="s">
        <v>213</v>
      </c>
      <c r="C39" s="11" t="s">
        <v>47</v>
      </c>
      <c r="D39" s="11" t="s">
        <v>48</v>
      </c>
      <c r="E39" s="12">
        <v>46020.820833333331</v>
      </c>
      <c r="F39" s="12">
        <v>46020.333333333336</v>
      </c>
      <c r="G39" s="13" t="s">
        <v>49</v>
      </c>
      <c r="H39" s="11" t="s">
        <v>50</v>
      </c>
      <c r="I39" s="13" t="s">
        <v>252</v>
      </c>
      <c r="J39" s="13" t="s">
        <v>51</v>
      </c>
      <c r="K39" s="13" t="s">
        <v>52</v>
      </c>
      <c r="L39" s="12" t="s">
        <v>53</v>
      </c>
      <c r="M39" s="12">
        <v>46022.666666666664</v>
      </c>
      <c r="N39" s="12">
        <v>46025.5</v>
      </c>
      <c r="O39" s="12"/>
      <c r="P39" s="55"/>
      <c r="Q39" s="12" t="s">
        <v>62</v>
      </c>
      <c r="R39" s="12"/>
      <c r="S39" s="29">
        <v>46025.552083333336</v>
      </c>
      <c r="T39" s="29">
        <v>46025.5625</v>
      </c>
      <c r="U39" s="12">
        <v>46025.569444444445</v>
      </c>
      <c r="V39" s="29">
        <v>46025.576388888891</v>
      </c>
      <c r="W39" s="30">
        <f>IF(N39="","",WEEKNUM(AA39,2)-0)</f>
        <v>1</v>
      </c>
      <c r="X39" s="30">
        <f>IF(N39="","",MONTH(AA39))</f>
        <v>1</v>
      </c>
      <c r="Y3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9" s="30" t="str">
        <f>IF(B39="ROPAX","ROPAX",IF(B39="RORO","RORO","OCEAN"))</f>
        <v>OCEAN</v>
      </c>
      <c r="AA39" s="29">
        <f>+MIN(S39,T39)</f>
        <v>46025.552083333336</v>
      </c>
      <c r="AB39" s="29" t="str">
        <f>CHOOSE(WEEKDAY(T39,2),"Monday","Tuesday","Wednesday","Thursday","Friday","Saturday","Sunday")</f>
        <v>Saturday</v>
      </c>
      <c r="AC39" s="104">
        <f>IF((E39-F39)&lt;=0,0,(TRACKER[[#This Row],[ATA]]-TRACKER[[#This Row],[ETA]])*24)</f>
        <v>11.699999999895226</v>
      </c>
      <c r="AD39" s="29" t="str">
        <f>IF(AC39&lt;=2,"NO","YES")</f>
        <v>YES</v>
      </c>
      <c r="AE39" s="106">
        <f>+TRACKER[[#This Row],[DELIVERY AVAILABLE SINCE]]-TRACKER[[#This Row],[HANDOVER Morocco]]</f>
        <v>46022.666666666664</v>
      </c>
      <c r="AF39" s="104">
        <f>TRACKER[[#This Row],[ATA TO UNLOADING]]*24</f>
        <v>113.55000000010477</v>
      </c>
      <c r="AG39" s="31">
        <f>(M39-E39)</f>
        <v>1.8458333333328483</v>
      </c>
      <c r="AH39" s="35">
        <f>TRACKER[[#This Row],[ATA A OFRECIMIENTO]]*24</f>
        <v>44.299999999988358</v>
      </c>
      <c r="AI39" s="30" t="str">
        <f>IF(AG39="","",IF(AG39&lt;=1.5,"SI","NO"))</f>
        <v>NO</v>
      </c>
      <c r="AJ39" s="30" t="str">
        <f>IF(AG39="","",IF(AG39&lt;=2,"YES","NO"))</f>
        <v>YES</v>
      </c>
      <c r="AK39" s="30" t="str">
        <f>IF(AG39="","",IF(AG39&lt;=3,"SI","NO"))</f>
        <v>SI</v>
      </c>
      <c r="AL39" s="31">
        <f>(N39-M39)</f>
        <v>2.8333333333357587</v>
      </c>
      <c r="AM39" s="35">
        <f>TRACKER[[#This Row],[DEL. AVAILABLE A SLOT]]*24</f>
        <v>68.000000000058208</v>
      </c>
      <c r="AN39" s="31">
        <f>IF((S39-M39)&lt;0,TIME(0,0,0),S39-M39)</f>
        <v>2.8854166666715173</v>
      </c>
      <c r="AO3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39" s="35" t="str">
        <f>IF(AL39="","",IF(AL39&lt;=1,"SI","NO"))</f>
        <v>NO</v>
      </c>
      <c r="AQ39" s="31">
        <f>(N39-E39)</f>
        <v>4.6791666666686069</v>
      </c>
      <c r="AR39" s="35">
        <f>TRACKER[[#This Row],[ATA A TIMESLOT]]*24</f>
        <v>112.30000000004657</v>
      </c>
      <c r="AS39" s="32">
        <f>IF(AA39&lt;N39,TIME(0,0,0),AA39-N39)</f>
        <v>5.2083333335758653E-2</v>
      </c>
      <c r="AT39" s="35">
        <f>TRACKER[[#This Row],[PUNTUALIDAD (H)]]*24</f>
        <v>1.2500000000582077</v>
      </c>
      <c r="AU39" s="31" t="str">
        <f>IF(AS39&gt;TIME(0,30,0),"NO","SI")</f>
        <v>NO</v>
      </c>
      <c r="AV39" s="33" t="str">
        <f>IF(AS39&gt;TIME(1,0,0),"NO","SI")</f>
        <v>NO</v>
      </c>
      <c r="AW39" s="33">
        <f>(S39-E39)</f>
        <v>4.7312500000043656</v>
      </c>
      <c r="AX39" s="39">
        <f>TRACKER[[#This Row],[ATA TO UNLOADING]]*24</f>
        <v>113.55000000010477</v>
      </c>
      <c r="AY39" s="33">
        <f>IF(O39=0,0,S39-O39)</f>
        <v>0</v>
      </c>
      <c r="AZ39" s="38">
        <f>TRACKER[[#This Row],[TOTAL TT (MARRUECOS)]]*24</f>
        <v>0</v>
      </c>
      <c r="BA39" s="39" t="str">
        <f>IF(AW39="","",IF(AW39&lt;=2,"SI","NO"))</f>
        <v>NO</v>
      </c>
      <c r="BB39" s="39">
        <f>V39-U39</f>
        <v>6.9444444452528842E-3</v>
      </c>
      <c r="BC39" s="108">
        <f>(TRACKER[[#This Row],[Driver departure vs DC END DATE 2]])/24</f>
        <v>2.8935185188553686E-4</v>
      </c>
      <c r="BD39" s="39" t="str">
        <f>IF(L39="LEFTIES TOLEDO",IF(BC39&gt;=TIME(0,0,0),"YES","NO"),"")</f>
        <v>YES</v>
      </c>
      <c r="BE39" s="93">
        <f>$BH$1</f>
        <v>55</v>
      </c>
      <c r="BF39" s="41">
        <f>$BI$1</f>
        <v>7.5</v>
      </c>
    </row>
    <row r="40" spans="1:58" ht="12.75" hidden="1" customHeight="1">
      <c r="A40" s="24">
        <v>262070726</v>
      </c>
      <c r="B40" s="10" t="s">
        <v>213</v>
      </c>
      <c r="C40" s="11" t="s">
        <v>47</v>
      </c>
      <c r="D40" s="11" t="s">
        <v>48</v>
      </c>
      <c r="E40" s="12">
        <v>46020.820833333331</v>
      </c>
      <c r="F40" s="12">
        <v>46020.333333333336</v>
      </c>
      <c r="G40" s="13" t="s">
        <v>49</v>
      </c>
      <c r="H40" s="11" t="s">
        <v>50</v>
      </c>
      <c r="I40" s="13" t="s">
        <v>253</v>
      </c>
      <c r="J40" s="13" t="s">
        <v>51</v>
      </c>
      <c r="K40" s="13" t="s">
        <v>52</v>
      </c>
      <c r="L40" s="12" t="s">
        <v>53</v>
      </c>
      <c r="M40" s="12">
        <v>46022.666666666664</v>
      </c>
      <c r="N40" s="12">
        <v>46025.541666666664</v>
      </c>
      <c r="O40" s="12"/>
      <c r="P40" s="55"/>
      <c r="Q40" s="12" t="s">
        <v>62</v>
      </c>
      <c r="R40" s="12"/>
      <c r="S40" s="29">
        <v>46025.574999999997</v>
      </c>
      <c r="T40" s="29">
        <v>46027.604166666664</v>
      </c>
      <c r="U40" s="12">
        <v>46025.607638888891</v>
      </c>
      <c r="V40" s="29">
        <v>46027.635416666664</v>
      </c>
      <c r="W40" s="30">
        <f>IF(N40="","",WEEKNUM(AA40,2)-0)</f>
        <v>1</v>
      </c>
      <c r="X40" s="30">
        <f>IF(N40="","",MONTH(AA40))</f>
        <v>1</v>
      </c>
      <c r="Y4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40" s="30" t="str">
        <f>IF(B40="ROPAX","ROPAX",IF(B40="RORO","RORO","OCEAN"))</f>
        <v>OCEAN</v>
      </c>
      <c r="AA40" s="29">
        <f>+MIN(S40,T40)</f>
        <v>46025.574999999997</v>
      </c>
      <c r="AB40" s="29" t="str">
        <f>CHOOSE(WEEKDAY(T40,2),"Monday","Tuesday","Wednesday","Thursday","Friday","Saturday","Sunday")</f>
        <v>Monday</v>
      </c>
      <c r="AC40" s="104">
        <f>IF((E40-F40)&lt;=0,0,(TRACKER[[#This Row],[ATA]]-TRACKER[[#This Row],[ETA]])*24)</f>
        <v>11.699999999895226</v>
      </c>
      <c r="AD40" s="29" t="str">
        <f>IF(AC40&lt;=2,"NO","YES")</f>
        <v>YES</v>
      </c>
      <c r="AE40" s="106">
        <f>+TRACKER[[#This Row],[DELIVERY AVAILABLE SINCE]]-TRACKER[[#This Row],[HANDOVER Morocco]]</f>
        <v>46022.666666666664</v>
      </c>
      <c r="AF40" s="104">
        <f>TRACKER[[#This Row],[ATA TO UNLOADING]]*24</f>
        <v>114.09999999997672</v>
      </c>
      <c r="AG40" s="31">
        <f>(M40-E40)</f>
        <v>1.8458333333328483</v>
      </c>
      <c r="AH40" s="35">
        <f>TRACKER[[#This Row],[ATA A OFRECIMIENTO]]*24</f>
        <v>44.299999999988358</v>
      </c>
      <c r="AI40" s="30" t="str">
        <f>IF(AG40="","",IF(AG40&lt;=1.5,"SI","NO"))</f>
        <v>NO</v>
      </c>
      <c r="AJ40" s="30" t="str">
        <f>IF(AG40="","",IF(AG40&lt;=2,"YES","NO"))</f>
        <v>YES</v>
      </c>
      <c r="AK40" s="30" t="str">
        <f>IF(AG40="","",IF(AG40&lt;=3,"SI","NO"))</f>
        <v>SI</v>
      </c>
      <c r="AL40" s="31">
        <f>(N40-M40)</f>
        <v>2.875</v>
      </c>
      <c r="AM40" s="35">
        <f>TRACKER[[#This Row],[DEL. AVAILABLE A SLOT]]*24</f>
        <v>69</v>
      </c>
      <c r="AN40" s="31">
        <f>IF((S40-M40)&lt;0,TIME(0,0,0),S40-M40)</f>
        <v>2.9083333333328483</v>
      </c>
      <c r="AO4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40" s="35" t="str">
        <f>IF(AL40="","",IF(AL40&lt;=1,"SI","NO"))</f>
        <v>NO</v>
      </c>
      <c r="AQ40" s="31">
        <f>(N40-E40)</f>
        <v>4.7208333333328483</v>
      </c>
      <c r="AR40" s="35">
        <f>TRACKER[[#This Row],[ATA A TIMESLOT]]*24</f>
        <v>113.29999999998836</v>
      </c>
      <c r="AS40" s="32">
        <f>IF(AA40&lt;N40,TIME(0,0,0),AA40-N40)</f>
        <v>3.3333333332848269E-2</v>
      </c>
      <c r="AT40" s="35">
        <f>TRACKER[[#This Row],[PUNTUALIDAD (H)]]*24</f>
        <v>0.79999999998835847</v>
      </c>
      <c r="AU40" s="31" t="str">
        <f>IF(AS40&gt;TIME(0,30,0),"NO","SI")</f>
        <v>NO</v>
      </c>
      <c r="AV40" s="33" t="str">
        <f>IF(AS40&gt;TIME(1,0,0),"NO","SI")</f>
        <v>SI</v>
      </c>
      <c r="AW40" s="33">
        <f>(S40-E40)</f>
        <v>4.7541666666656965</v>
      </c>
      <c r="AX40" s="39">
        <f>TRACKER[[#This Row],[ATA TO UNLOADING]]*24</f>
        <v>114.09999999997672</v>
      </c>
      <c r="AY40" s="33">
        <f>IF(O40=0,0,S40-O40)</f>
        <v>0</v>
      </c>
      <c r="AZ40" s="38">
        <f>TRACKER[[#This Row],[TOTAL TT (MARRUECOS)]]*24</f>
        <v>0</v>
      </c>
      <c r="BA40" s="39" t="str">
        <f>IF(AW40="","",IF(AW40&lt;=2,"SI","NO"))</f>
        <v>NO</v>
      </c>
      <c r="BB40" s="39">
        <f>V40-U40</f>
        <v>2.0277777777737356</v>
      </c>
      <c r="BC40" s="108">
        <f>(TRACKER[[#This Row],[Driver departure vs DC END DATE 2]])/24</f>
        <v>8.449074074057232E-2</v>
      </c>
      <c r="BD40" s="39" t="str">
        <f>IF(L40="LEFTIES TOLEDO",IF(BC40&gt;=TIME(0,0,0),"YES","NO"),"")</f>
        <v>YES</v>
      </c>
      <c r="BE40" s="93">
        <f>$BH$1</f>
        <v>55</v>
      </c>
      <c r="BF40" s="41">
        <f>$BI$1</f>
        <v>7.5</v>
      </c>
    </row>
    <row r="41" spans="1:58" ht="12.75" hidden="1" customHeight="1">
      <c r="A41" s="24" t="s">
        <v>198</v>
      </c>
      <c r="B41" s="10" t="s">
        <v>66</v>
      </c>
      <c r="C41" s="11" t="s">
        <v>79</v>
      </c>
      <c r="D41" s="11" t="s">
        <v>48</v>
      </c>
      <c r="E41" s="12">
        <v>46024.083333333336</v>
      </c>
      <c r="F41" s="12">
        <v>46024.583333333336</v>
      </c>
      <c r="G41" s="13" t="s">
        <v>67</v>
      </c>
      <c r="H41" s="11" t="s">
        <v>100</v>
      </c>
      <c r="I41" s="13" t="s">
        <v>206</v>
      </c>
      <c r="J41" s="13" t="s">
        <v>80</v>
      </c>
      <c r="K41" s="13" t="s">
        <v>60</v>
      </c>
      <c r="L41" s="12" t="s">
        <v>64</v>
      </c>
      <c r="M41" s="12">
        <v>46025.75</v>
      </c>
      <c r="N41" s="12">
        <v>46026.458333333336</v>
      </c>
      <c r="O41" s="12">
        <v>46022</v>
      </c>
      <c r="P41" s="55"/>
      <c r="Q41" s="12"/>
      <c r="R41" s="12"/>
      <c r="S41" s="29">
        <v>46025.729166666664</v>
      </c>
      <c r="T41" s="29">
        <v>46025.729166666664</v>
      </c>
      <c r="U41" s="12"/>
      <c r="V41" s="29"/>
      <c r="W41" s="30">
        <f>IF(N41="","",WEEKNUM(AA41,2)-0)</f>
        <v>1</v>
      </c>
      <c r="X41" s="30">
        <f>IF(N41="","",MONTH(AA41))</f>
        <v>1</v>
      </c>
      <c r="Y4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41" s="30" t="str">
        <f>IF(B41="ROPAX","ROPAX",IF(B41="RORO","RORO","OCEAN"))</f>
        <v>RORO</v>
      </c>
      <c r="AA41" s="29">
        <f>+MIN(S41,T41)</f>
        <v>46025.729166666664</v>
      </c>
      <c r="AB41" s="29" t="str">
        <f>CHOOSE(WEEKDAY(T41,2),"Monday","Tuesday","Wednesday","Thursday","Friday","Saturday","Sunday")</f>
        <v>Saturday</v>
      </c>
      <c r="AC41" s="104">
        <f>IF((E41-F41)&lt;=0,0,(TRACKER[[#This Row],[ATA]]-TRACKER[[#This Row],[ETA]])*24)</f>
        <v>0</v>
      </c>
      <c r="AD41" s="29" t="str">
        <f>IF(AC41&lt;=2,"NO","YES")</f>
        <v>NO</v>
      </c>
      <c r="AE41" s="106">
        <f>+TRACKER[[#This Row],[DELIVERY AVAILABLE SINCE]]-TRACKER[[#This Row],[HANDOVER Morocco]]</f>
        <v>3.75</v>
      </c>
      <c r="AF41" s="104">
        <f>TRACKER[[#This Row],[ATA TO UNLOADING]]*24</f>
        <v>39.499999999883585</v>
      </c>
      <c r="AG41" s="31">
        <f>(M41-E41)</f>
        <v>1.6666666666642413</v>
      </c>
      <c r="AH41" s="35">
        <f>TRACKER[[#This Row],[ATA A OFRECIMIENTO]]*24</f>
        <v>39.999999999941792</v>
      </c>
      <c r="AI41" s="30" t="str">
        <f>IF(AG41="","",IF(AG41&lt;=1.5,"SI","NO"))</f>
        <v>NO</v>
      </c>
      <c r="AJ41" s="30" t="str">
        <f>IF(AG41="","",IF(AG41&lt;=2,"YES","NO"))</f>
        <v>YES</v>
      </c>
      <c r="AK41" s="30" t="str">
        <f>IF(AG41="","",IF(AG41&lt;=3,"SI","NO"))</f>
        <v>SI</v>
      </c>
      <c r="AL41" s="31">
        <f>(N41-M41)</f>
        <v>0.70833333333575865</v>
      </c>
      <c r="AM41" s="35">
        <f>TRACKER[[#This Row],[DEL. AVAILABLE A SLOT]]*24</f>
        <v>17.000000000058208</v>
      </c>
      <c r="AN41" s="31">
        <f>IF((S41-M41)&lt;0,TIME(0,0,0),S41-M41)</f>
        <v>0</v>
      </c>
      <c r="AO4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41" s="35" t="str">
        <f>IF(AL41="","",IF(AL41&lt;=1,"SI","NO"))</f>
        <v>SI</v>
      </c>
      <c r="AQ41" s="31">
        <f>(N41-E41)</f>
        <v>2.375</v>
      </c>
      <c r="AR41" s="35">
        <f>TRACKER[[#This Row],[ATA A TIMESLOT]]*24</f>
        <v>57</v>
      </c>
      <c r="AS41" s="32">
        <f>IF(AA41&lt;N41,TIME(0,0,0),AA41-N41)</f>
        <v>0</v>
      </c>
      <c r="AT41" s="35">
        <f>TRACKER[[#This Row],[PUNTUALIDAD (H)]]*24</f>
        <v>0</v>
      </c>
      <c r="AU41" s="31" t="str">
        <f>IF(AS41&gt;TIME(0,30,0),"NO","SI")</f>
        <v>SI</v>
      </c>
      <c r="AV41" s="33" t="str">
        <f>IF(AS41&gt;TIME(1,0,0),"NO","SI")</f>
        <v>SI</v>
      </c>
      <c r="AW41" s="33">
        <f>(S41-E41)</f>
        <v>1.6458333333284827</v>
      </c>
      <c r="AX41" s="39">
        <f>TRACKER[[#This Row],[ATA TO UNLOADING]]*24</f>
        <v>39.499999999883585</v>
      </c>
      <c r="AY41" s="33">
        <f>IF(O41=0,0,S41-O41)</f>
        <v>3.7291666666642413</v>
      </c>
      <c r="AZ41" s="38">
        <f>TRACKER[[#This Row],[TOTAL TT (MARRUECOS)]]*24</f>
        <v>89.499999999941792</v>
      </c>
      <c r="BA41" s="39" t="str">
        <f>IF(AW41="","",IF(AW41&lt;=2,"SI","NO"))</f>
        <v>SI</v>
      </c>
      <c r="BB41" s="39">
        <f>V41-U41</f>
        <v>0</v>
      </c>
      <c r="BC41" s="108">
        <f>(TRACKER[[#This Row],[Driver departure vs DC END DATE 2]])/24</f>
        <v>0</v>
      </c>
      <c r="BD41" s="39" t="str">
        <f>IF(L41="LEFTIES TOLEDO",IF(BC41&gt;=TIME(0,0,0),"YES","NO"),"")</f>
        <v/>
      </c>
      <c r="BE41" s="93">
        <f>$BH$1</f>
        <v>55</v>
      </c>
      <c r="BF41" s="41">
        <f>$BI$1</f>
        <v>7.5</v>
      </c>
    </row>
    <row r="42" spans="1:58" ht="12.75" hidden="1" customHeight="1">
      <c r="A42" s="24" t="s">
        <v>199</v>
      </c>
      <c r="B42" s="10" t="s">
        <v>66</v>
      </c>
      <c r="C42" s="11" t="s">
        <v>79</v>
      </c>
      <c r="D42" s="11" t="s">
        <v>48</v>
      </c>
      <c r="E42" s="12">
        <v>46024.083333333336</v>
      </c>
      <c r="F42" s="12">
        <v>46024.583333333336</v>
      </c>
      <c r="G42" s="13" t="s">
        <v>67</v>
      </c>
      <c r="H42" s="11" t="s">
        <v>100</v>
      </c>
      <c r="I42" s="13" t="s">
        <v>207</v>
      </c>
      <c r="J42" s="13" t="s">
        <v>80</v>
      </c>
      <c r="K42" s="13" t="s">
        <v>60</v>
      </c>
      <c r="L42" s="12" t="s">
        <v>64</v>
      </c>
      <c r="M42" s="12">
        <v>46025.75</v>
      </c>
      <c r="N42" s="12">
        <v>46026.5</v>
      </c>
      <c r="O42" s="12">
        <v>46022</v>
      </c>
      <c r="P42" s="55"/>
      <c r="Q42" s="12"/>
      <c r="R42" s="12"/>
      <c r="S42" s="29">
        <v>46025.804861111108</v>
      </c>
      <c r="T42" s="29">
        <v>46025.804861111108</v>
      </c>
      <c r="U42" s="12"/>
      <c r="V42" s="29"/>
      <c r="W42" s="30">
        <f>IF(N42="","",WEEKNUM(AA42,2)-0)</f>
        <v>1</v>
      </c>
      <c r="X42" s="30">
        <f>IF(N42="","",MONTH(AA42))</f>
        <v>1</v>
      </c>
      <c r="Y4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42" s="30" t="str">
        <f>IF(B42="ROPAX","ROPAX",IF(B42="RORO","RORO","OCEAN"))</f>
        <v>RORO</v>
      </c>
      <c r="AA42" s="29">
        <f>+MIN(S42,T42)</f>
        <v>46025.804861111108</v>
      </c>
      <c r="AB42" s="29" t="str">
        <f>CHOOSE(WEEKDAY(T42,2),"Monday","Tuesday","Wednesday","Thursday","Friday","Saturday","Sunday")</f>
        <v>Saturday</v>
      </c>
      <c r="AC42" s="104">
        <f>IF((E42-F42)&lt;=0,0,(TRACKER[[#This Row],[ATA]]-TRACKER[[#This Row],[ETA]])*24)</f>
        <v>0</v>
      </c>
      <c r="AD42" s="29" t="str">
        <f>IF(AC42&lt;=2,"NO","YES")</f>
        <v>NO</v>
      </c>
      <c r="AE42" s="106">
        <f>+TRACKER[[#This Row],[DELIVERY AVAILABLE SINCE]]-TRACKER[[#This Row],[HANDOVER Morocco]]</f>
        <v>3.75</v>
      </c>
      <c r="AF42" s="104">
        <f>TRACKER[[#This Row],[ATA TO UNLOADING]]*24</f>
        <v>41.316666666534729</v>
      </c>
      <c r="AG42" s="31">
        <f>(M42-E42)</f>
        <v>1.6666666666642413</v>
      </c>
      <c r="AH42" s="35">
        <f>TRACKER[[#This Row],[ATA A OFRECIMIENTO]]*24</f>
        <v>39.999999999941792</v>
      </c>
      <c r="AI42" s="30" t="str">
        <f>IF(AG42="","",IF(AG42&lt;=1.5,"SI","NO"))</f>
        <v>NO</v>
      </c>
      <c r="AJ42" s="30" t="str">
        <f>IF(AG42="","",IF(AG42&lt;=2,"YES","NO"))</f>
        <v>YES</v>
      </c>
      <c r="AK42" s="30" t="str">
        <f>IF(AG42="","",IF(AG42&lt;=3,"SI","NO"))</f>
        <v>SI</v>
      </c>
      <c r="AL42" s="31">
        <f>(N42-M42)</f>
        <v>0.75</v>
      </c>
      <c r="AM42" s="35">
        <f>TRACKER[[#This Row],[DEL. AVAILABLE A SLOT]]*24</f>
        <v>18</v>
      </c>
      <c r="AN42" s="31">
        <f>IF((S42-M42)&lt;0,TIME(0,0,0),S42-M42)</f>
        <v>5.486111110803904E-2</v>
      </c>
      <c r="AO4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42" s="35" t="str">
        <f>IF(AL42="","",IF(AL42&lt;=1,"SI","NO"))</f>
        <v>SI</v>
      </c>
      <c r="AQ42" s="31">
        <f>(N42-E42)</f>
        <v>2.4166666666642413</v>
      </c>
      <c r="AR42" s="35">
        <f>TRACKER[[#This Row],[ATA A TIMESLOT]]*24</f>
        <v>57.999999999941792</v>
      </c>
      <c r="AS42" s="32">
        <f>IF(AA42&lt;N42,TIME(0,0,0),AA42-N42)</f>
        <v>0</v>
      </c>
      <c r="AT42" s="35">
        <f>TRACKER[[#This Row],[PUNTUALIDAD (H)]]*24</f>
        <v>0</v>
      </c>
      <c r="AU42" s="31" t="str">
        <f>IF(AS42&gt;TIME(0,30,0),"NO","SI")</f>
        <v>SI</v>
      </c>
      <c r="AV42" s="33" t="str">
        <f>IF(AS42&gt;TIME(1,0,0),"NO","SI")</f>
        <v>SI</v>
      </c>
      <c r="AW42" s="33">
        <f>(S42-E42)</f>
        <v>1.7215277777722804</v>
      </c>
      <c r="AX42" s="39">
        <f>TRACKER[[#This Row],[ATA TO UNLOADING]]*24</f>
        <v>41.316666666534729</v>
      </c>
      <c r="AY42" s="33">
        <f>IF(O42=0,0,S42-O42)</f>
        <v>3.804861111108039</v>
      </c>
      <c r="AZ42" s="38">
        <f>TRACKER[[#This Row],[TOTAL TT (MARRUECOS)]]*24</f>
        <v>91.316666666592937</v>
      </c>
      <c r="BA42" s="39" t="str">
        <f>IF(AW42="","",IF(AW42&lt;=2,"SI","NO"))</f>
        <v>SI</v>
      </c>
      <c r="BB42" s="39">
        <f>V42-U42</f>
        <v>0</v>
      </c>
      <c r="BC42" s="108">
        <f>(TRACKER[[#This Row],[Driver departure vs DC END DATE 2]])/24</f>
        <v>0</v>
      </c>
      <c r="BD42" s="39" t="str">
        <f>IF(L42="LEFTIES TOLEDO",IF(BC42&gt;=TIME(0,0,0),"YES","NO"),"")</f>
        <v/>
      </c>
      <c r="BE42" s="93">
        <f>$BH$1</f>
        <v>55</v>
      </c>
      <c r="BF42" s="41">
        <f>$BI$1</f>
        <v>7.5</v>
      </c>
    </row>
    <row r="43" spans="1:58" ht="12.75" hidden="1" customHeight="1">
      <c r="A43" s="24" t="s">
        <v>200</v>
      </c>
      <c r="B43" s="10" t="s">
        <v>66</v>
      </c>
      <c r="C43" s="11" t="s">
        <v>79</v>
      </c>
      <c r="D43" s="11" t="s">
        <v>48</v>
      </c>
      <c r="E43" s="12">
        <v>46024.083333333336</v>
      </c>
      <c r="F43" s="12">
        <v>46024.583333333336</v>
      </c>
      <c r="G43" s="13" t="s">
        <v>67</v>
      </c>
      <c r="H43" s="11" t="s">
        <v>100</v>
      </c>
      <c r="I43" s="13" t="s">
        <v>208</v>
      </c>
      <c r="J43" s="13" t="s">
        <v>80</v>
      </c>
      <c r="K43" s="13" t="s">
        <v>60</v>
      </c>
      <c r="L43" s="12" t="s">
        <v>64</v>
      </c>
      <c r="M43" s="12">
        <v>46025.75</v>
      </c>
      <c r="N43" s="12">
        <v>46026.541666666664</v>
      </c>
      <c r="O43" s="12">
        <v>46022</v>
      </c>
      <c r="P43" s="55"/>
      <c r="Q43" s="12"/>
      <c r="R43" s="12"/>
      <c r="S43" s="29">
        <v>46026.518055555556</v>
      </c>
      <c r="T43" s="29">
        <v>46026.583333333336</v>
      </c>
      <c r="U43" s="12"/>
      <c r="V43" s="29"/>
      <c r="W43" s="30">
        <f>IF(N43="","",WEEKNUM(AA43,2)-0)</f>
        <v>1</v>
      </c>
      <c r="X43" s="30">
        <f>IF(N43="","",MONTH(AA43))</f>
        <v>1</v>
      </c>
      <c r="Y4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43" s="30" t="str">
        <f>IF(B43="ROPAX","ROPAX",IF(B43="RORO","RORO","OCEAN"))</f>
        <v>RORO</v>
      </c>
      <c r="AA43" s="29">
        <f>+MIN(S43,T43)</f>
        <v>46026.518055555556</v>
      </c>
      <c r="AB43" s="29" t="str">
        <f>CHOOSE(WEEKDAY(T43,2),"Monday","Tuesday","Wednesday","Thursday","Friday","Saturday","Sunday")</f>
        <v>Sunday</v>
      </c>
      <c r="AC43" s="104">
        <f>IF((E43-F43)&lt;=0,0,(TRACKER[[#This Row],[ATA]]-TRACKER[[#This Row],[ETA]])*24)</f>
        <v>0</v>
      </c>
      <c r="AD43" s="29" t="str">
        <f>IF(AC43&lt;=2,"NO","YES")</f>
        <v>NO</v>
      </c>
      <c r="AE43" s="106">
        <f>+TRACKER[[#This Row],[DELIVERY AVAILABLE SINCE]]-TRACKER[[#This Row],[HANDOVER Morocco]]</f>
        <v>3.75</v>
      </c>
      <c r="AF43" s="104">
        <f>TRACKER[[#This Row],[ATA TO UNLOADING]]*24</f>
        <v>58.433333333290648</v>
      </c>
      <c r="AG43" s="31">
        <f>(M43-E43)</f>
        <v>1.6666666666642413</v>
      </c>
      <c r="AH43" s="35">
        <f>TRACKER[[#This Row],[ATA A OFRECIMIENTO]]*24</f>
        <v>39.999999999941792</v>
      </c>
      <c r="AI43" s="30" t="str">
        <f>IF(AG43="","",IF(AG43&lt;=1.5,"SI","NO"))</f>
        <v>NO</v>
      </c>
      <c r="AJ43" s="30" t="str">
        <f>IF(AG43="","",IF(AG43&lt;=2,"YES","NO"))</f>
        <v>YES</v>
      </c>
      <c r="AK43" s="30" t="str">
        <f>IF(AG43="","",IF(AG43&lt;=3,"SI","NO"))</f>
        <v>SI</v>
      </c>
      <c r="AL43" s="31">
        <f>(N43-M43)</f>
        <v>0.79166666666424135</v>
      </c>
      <c r="AM43" s="35">
        <f>TRACKER[[#This Row],[DEL. AVAILABLE A SLOT]]*24</f>
        <v>18.999999999941792</v>
      </c>
      <c r="AN43" s="31">
        <f>IF((S43-M43)&lt;0,TIME(0,0,0),S43-M43)</f>
        <v>0.76805555555620231</v>
      </c>
      <c r="AO4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43" s="35" t="str">
        <f>IF(AL43="","",IF(AL43&lt;=1,"SI","NO"))</f>
        <v>SI</v>
      </c>
      <c r="AQ43" s="31">
        <f>(N43-E43)</f>
        <v>2.4583333333284827</v>
      </c>
      <c r="AR43" s="35">
        <f>TRACKER[[#This Row],[ATA A TIMESLOT]]*24</f>
        <v>58.999999999883585</v>
      </c>
      <c r="AS43" s="32">
        <f>IF(AA43&lt;N43,TIME(0,0,0),AA43-N43)</f>
        <v>0</v>
      </c>
      <c r="AT43" s="35">
        <f>TRACKER[[#This Row],[PUNTUALIDAD (H)]]*24</f>
        <v>0</v>
      </c>
      <c r="AU43" s="31" t="str">
        <f>IF(AS43&gt;TIME(0,30,0),"NO","SI")</f>
        <v>SI</v>
      </c>
      <c r="AV43" s="33" t="str">
        <f>IF(AS43&gt;TIME(1,0,0),"NO","SI")</f>
        <v>SI</v>
      </c>
      <c r="AW43" s="33">
        <f>(S43-E43)</f>
        <v>2.4347222222204437</v>
      </c>
      <c r="AX43" s="39">
        <f>TRACKER[[#This Row],[ATA TO UNLOADING]]*24</f>
        <v>58.433333333290648</v>
      </c>
      <c r="AY43" s="33">
        <f>IF(O43=0,0,S43-O43)</f>
        <v>4.5180555555562023</v>
      </c>
      <c r="AZ43" s="38">
        <f>TRACKER[[#This Row],[TOTAL TT (MARRUECOS)]]*24</f>
        <v>108.43333333334886</v>
      </c>
      <c r="BA43" s="39" t="str">
        <f>IF(AW43="","",IF(AW43&lt;=2,"SI","NO"))</f>
        <v>NO</v>
      </c>
      <c r="BB43" s="39">
        <f>V43-U43</f>
        <v>0</v>
      </c>
      <c r="BC43" s="108">
        <f>(TRACKER[[#This Row],[Driver departure vs DC END DATE 2]])/24</f>
        <v>0</v>
      </c>
      <c r="BD43" s="39" t="str">
        <f>IF(L43="LEFTIES TOLEDO",IF(BC43&gt;=TIME(0,0,0),"YES","NO"),"")</f>
        <v/>
      </c>
      <c r="BE43" s="93">
        <f>$BH$1</f>
        <v>55</v>
      </c>
      <c r="BF43" s="41">
        <f>$BI$1</f>
        <v>7.5</v>
      </c>
    </row>
    <row r="44" spans="1:58" ht="12.75" hidden="1" customHeight="1">
      <c r="A44" s="24" t="s">
        <v>201</v>
      </c>
      <c r="B44" s="10" t="s">
        <v>63</v>
      </c>
      <c r="C44" s="11" t="s">
        <v>79</v>
      </c>
      <c r="D44" s="11" t="s">
        <v>48</v>
      </c>
      <c r="E44" s="12">
        <v>46025.083333333336</v>
      </c>
      <c r="F44" s="12">
        <v>46025.333333333336</v>
      </c>
      <c r="G44" s="13" t="s">
        <v>68</v>
      </c>
      <c r="H44" s="11" t="s">
        <v>99</v>
      </c>
      <c r="I44" s="13" t="s">
        <v>97</v>
      </c>
      <c r="J44" s="13" t="s">
        <v>80</v>
      </c>
      <c r="K44" s="13" t="s">
        <v>60</v>
      </c>
      <c r="L44" s="12" t="s">
        <v>64</v>
      </c>
      <c r="M44" s="12">
        <v>46026.5</v>
      </c>
      <c r="N44" s="12">
        <v>46026.583333333336</v>
      </c>
      <c r="O44" s="12">
        <v>46024</v>
      </c>
      <c r="P44" s="55"/>
      <c r="Q44" s="12"/>
      <c r="R44" s="12"/>
      <c r="S44" s="29">
        <v>46026.57708333333</v>
      </c>
      <c r="T44" s="29">
        <v>46026.625</v>
      </c>
      <c r="U44" s="12"/>
      <c r="V44" s="29"/>
      <c r="W44" s="30">
        <f>IF(N44="","",WEEKNUM(AA44,2)-0)</f>
        <v>1</v>
      </c>
      <c r="X44" s="30">
        <f>IF(N44="","",MONTH(AA44))</f>
        <v>1</v>
      </c>
      <c r="Y4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44" s="30" t="str">
        <f>IF(B44="ROPAX","ROPAX",IF(B44="RORO","RORO","OCEAN"))</f>
        <v>ROPAX</v>
      </c>
      <c r="AA44" s="29">
        <f>+MIN(S44,T44)</f>
        <v>46026.57708333333</v>
      </c>
      <c r="AB44" s="29" t="str">
        <f>CHOOSE(WEEKDAY(T44,2),"Monday","Tuesday","Wednesday","Thursday","Friday","Saturday","Sunday")</f>
        <v>Sunday</v>
      </c>
      <c r="AC44" s="104">
        <f>IF((E44-F44)&lt;=0,0,(TRACKER[[#This Row],[ATA]]-TRACKER[[#This Row],[ETA]])*24)</f>
        <v>0</v>
      </c>
      <c r="AD44" s="29" t="str">
        <f>IF(AC44&lt;=2,"NO","YES")</f>
        <v>NO</v>
      </c>
      <c r="AE44" s="106">
        <f>+TRACKER[[#This Row],[DELIVERY AVAILABLE SINCE]]-TRACKER[[#This Row],[HANDOVER Morocco]]</f>
        <v>2.5</v>
      </c>
      <c r="AF44" s="104">
        <f>TRACKER[[#This Row],[ATA TO UNLOADING]]*24</f>
        <v>35.849999999860302</v>
      </c>
      <c r="AG44" s="31">
        <f>(M44-E44)</f>
        <v>1.4166666666642413</v>
      </c>
      <c r="AH44" s="35">
        <f>TRACKER[[#This Row],[ATA A OFRECIMIENTO]]*24</f>
        <v>33.999999999941792</v>
      </c>
      <c r="AI44" s="30" t="str">
        <f>IF(AG44="","",IF(AG44&lt;=1.5,"SI","NO"))</f>
        <v>SI</v>
      </c>
      <c r="AJ44" s="30" t="str">
        <f>IF(AG44="","",IF(AG44&lt;=2,"YES","NO"))</f>
        <v>YES</v>
      </c>
      <c r="AK44" s="30" t="str">
        <f>IF(AG44="","",IF(AG44&lt;=3,"SI","NO"))</f>
        <v>SI</v>
      </c>
      <c r="AL44" s="31">
        <f>(N44-M44)</f>
        <v>8.3333333335758653E-2</v>
      </c>
      <c r="AM44" s="35">
        <f>TRACKER[[#This Row],[DEL. AVAILABLE A SLOT]]*24</f>
        <v>2.0000000000582077</v>
      </c>
      <c r="AN44" s="31">
        <f>IF((S44-M44)&lt;0,TIME(0,0,0),S44-M44)</f>
        <v>7.7083333329937886E-2</v>
      </c>
      <c r="AO4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44" s="35" t="str">
        <f>IF(AL44="","",IF(AL44&lt;=1,"SI","NO"))</f>
        <v>SI</v>
      </c>
      <c r="AQ44" s="31">
        <f>(N44-E44)</f>
        <v>1.5</v>
      </c>
      <c r="AR44" s="35">
        <f>TRACKER[[#This Row],[ATA A TIMESLOT]]*24</f>
        <v>36</v>
      </c>
      <c r="AS44" s="32">
        <f>IF(AA44&lt;N44,TIME(0,0,0),AA44-N44)</f>
        <v>0</v>
      </c>
      <c r="AT44" s="35">
        <f>TRACKER[[#This Row],[PUNTUALIDAD (H)]]*24</f>
        <v>0</v>
      </c>
      <c r="AU44" s="31" t="str">
        <f>IF(AS44&gt;TIME(0,30,0),"NO","SI")</f>
        <v>SI</v>
      </c>
      <c r="AV44" s="33" t="str">
        <f>IF(AS44&gt;TIME(1,0,0),"NO","SI")</f>
        <v>SI</v>
      </c>
      <c r="AW44" s="33">
        <f>(S44-E44)</f>
        <v>1.4937499999941792</v>
      </c>
      <c r="AX44" s="39">
        <f>TRACKER[[#This Row],[ATA TO UNLOADING]]*24</f>
        <v>35.849999999860302</v>
      </c>
      <c r="AY44" s="33">
        <f>IF(O44=0,0,S44-O44)</f>
        <v>2.5770833333299379</v>
      </c>
      <c r="AZ44" s="38">
        <f>TRACKER[[#This Row],[TOTAL TT (MARRUECOS)]]*24</f>
        <v>61.849999999918509</v>
      </c>
      <c r="BA44" s="39" t="str">
        <f>IF(AW44="","",IF(AW44&lt;=2,"SI","NO"))</f>
        <v>SI</v>
      </c>
      <c r="BB44" s="39">
        <f>V44-U44</f>
        <v>0</v>
      </c>
      <c r="BC44" s="108">
        <f>(TRACKER[[#This Row],[Driver departure vs DC END DATE 2]])/24</f>
        <v>0</v>
      </c>
      <c r="BD44" s="39" t="str">
        <f>IF(L44="LEFTIES TOLEDO",IF(BC44&gt;=TIME(0,0,0),"YES","NO"),"")</f>
        <v/>
      </c>
      <c r="BE44" s="93">
        <f>$BH$1</f>
        <v>55</v>
      </c>
      <c r="BF44" s="41">
        <f>$BI$1</f>
        <v>7.5</v>
      </c>
    </row>
    <row r="45" spans="1:58" ht="12.75" hidden="1" customHeight="1">
      <c r="A45" s="24">
        <v>259792996</v>
      </c>
      <c r="B45" s="10" t="s">
        <v>209</v>
      </c>
      <c r="C45" s="11" t="s">
        <v>55</v>
      </c>
      <c r="D45" s="11" t="s">
        <v>75</v>
      </c>
      <c r="E45" s="12">
        <v>46012.181250000001</v>
      </c>
      <c r="F45" s="12">
        <v>46012.083333333336</v>
      </c>
      <c r="G45" s="13" t="s">
        <v>49</v>
      </c>
      <c r="H45" s="11" t="s">
        <v>50</v>
      </c>
      <c r="I45" s="13" t="s">
        <v>271</v>
      </c>
      <c r="J45" s="13">
        <v>40</v>
      </c>
      <c r="K45" s="13" t="s">
        <v>52</v>
      </c>
      <c r="L45" s="12" t="s">
        <v>95</v>
      </c>
      <c r="M45" s="12">
        <v>46017.416666666664</v>
      </c>
      <c r="N45" s="12">
        <v>46027.25</v>
      </c>
      <c r="O45" s="12"/>
      <c r="P45" s="55">
        <v>2</v>
      </c>
      <c r="Q45" s="12" t="s">
        <v>62</v>
      </c>
      <c r="R45" s="12" t="s">
        <v>388</v>
      </c>
      <c r="S45" s="29">
        <v>46027.284722222219</v>
      </c>
      <c r="T45" s="29">
        <v>46027.305555555555</v>
      </c>
      <c r="U45" s="12"/>
      <c r="V45" s="29"/>
      <c r="W45" s="30">
        <f>IF(N45="","",WEEKNUM(AA45,2)-0)</f>
        <v>2</v>
      </c>
      <c r="X45" s="30">
        <f>IF(N45="","",MONTH(AA45))</f>
        <v>1</v>
      </c>
      <c r="Y4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45" s="30" t="str">
        <f>IF(B45="ROPAX","ROPAX",IF(B45="RORO","RORO","OCEAN"))</f>
        <v>OCEAN</v>
      </c>
      <c r="AA45" s="29">
        <f>+MIN(S45,T45)</f>
        <v>46027.284722222219</v>
      </c>
      <c r="AB45" s="29" t="str">
        <f>CHOOSE(WEEKDAY(T45,2),"Monday","Tuesday","Wednesday","Thursday","Friday","Saturday","Sunday")</f>
        <v>Monday</v>
      </c>
      <c r="AC45" s="104">
        <f>IF((E45-F45)&lt;=0,0,(TRACKER[[#This Row],[ATA]]-TRACKER[[#This Row],[ETA]])*24)</f>
        <v>2.3499999999767169</v>
      </c>
      <c r="AD45" s="29" t="str">
        <f>IF(AC45&lt;=2,"NO","YES")</f>
        <v>YES</v>
      </c>
      <c r="AE45" s="106">
        <f>+TRACKER[[#This Row],[DELIVERY AVAILABLE SINCE]]-TRACKER[[#This Row],[HANDOVER Morocco]]</f>
        <v>46017.416666666664</v>
      </c>
      <c r="AF45" s="104">
        <f>TRACKER[[#This Row],[ATA TO UNLOADING]]*24</f>
        <v>362.4833333332208</v>
      </c>
      <c r="AG45" s="31">
        <f>(M45-E45)</f>
        <v>5.2354166666627862</v>
      </c>
      <c r="AH45" s="35">
        <f>TRACKER[[#This Row],[ATA A OFRECIMIENTO]]*24</f>
        <v>125.64999999990687</v>
      </c>
      <c r="AI45" s="30" t="str">
        <f>IF(AG45="","",IF(AG45&lt;=1.5,"SI","NO"))</f>
        <v>NO</v>
      </c>
      <c r="AJ45" s="30" t="str">
        <f>IF(AG45="","",IF(AG45&lt;=2,"YES","NO"))</f>
        <v>NO</v>
      </c>
      <c r="AK45" s="30" t="str">
        <f>IF(AG45="","",IF(AG45&lt;=3,"SI","NO"))</f>
        <v>NO</v>
      </c>
      <c r="AL45" s="31">
        <f>(N45-M45)</f>
        <v>9.8333333333357587</v>
      </c>
      <c r="AM45" s="35">
        <f>TRACKER[[#This Row],[DEL. AVAILABLE A SLOT]]*24</f>
        <v>236.00000000005821</v>
      </c>
      <c r="AN45" s="31">
        <f>IF((S45-M45)&lt;0,TIME(0,0,0),S45-M45)</f>
        <v>9.8680555555547471</v>
      </c>
      <c r="AO4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45" s="35" t="str">
        <f>IF(AL45="","",IF(AL45&lt;=1,"SI","NO"))</f>
        <v>NO</v>
      </c>
      <c r="AQ45" s="31">
        <f>(N45-E45)</f>
        <v>15.068749999998545</v>
      </c>
      <c r="AR45" s="35">
        <f>TRACKER[[#This Row],[ATA A TIMESLOT]]*24</f>
        <v>361.64999999996508</v>
      </c>
      <c r="AS45" s="32">
        <f>IF(AA45&lt;N45,TIME(0,0,0),AA45-N45)</f>
        <v>3.4722222218988463E-2</v>
      </c>
      <c r="AT45" s="35">
        <f>TRACKER[[#This Row],[PUNTUALIDAD (H)]]*24</f>
        <v>0.83333333325572312</v>
      </c>
      <c r="AU45" s="31" t="str">
        <f>IF(AS45&gt;TIME(0,30,0),"NO","SI")</f>
        <v>NO</v>
      </c>
      <c r="AV45" s="33" t="str">
        <f>IF(AS45&gt;TIME(1,0,0),"NO","SI")</f>
        <v>SI</v>
      </c>
      <c r="AW45" s="33">
        <f>(S45-E45)</f>
        <v>15.103472222217533</v>
      </c>
      <c r="AX45" s="39">
        <f>TRACKER[[#This Row],[ATA TO UNLOADING]]*24</f>
        <v>362.4833333332208</v>
      </c>
      <c r="AY45" s="33">
        <f>IF(O45=0,0,S45-O45)</f>
        <v>0</v>
      </c>
      <c r="AZ45" s="38">
        <f>TRACKER[[#This Row],[TOTAL TT (MARRUECOS)]]*24</f>
        <v>0</v>
      </c>
      <c r="BA45" s="39" t="str">
        <f>IF(AW45="","",IF(AW45&lt;=2,"SI","NO"))</f>
        <v>NO</v>
      </c>
      <c r="BB45" s="39">
        <f>V45-U45</f>
        <v>0</v>
      </c>
      <c r="BC45" s="108">
        <f>(TRACKER[[#This Row],[Driver departure vs DC END DATE 2]])/24</f>
        <v>0</v>
      </c>
      <c r="BD45" s="39" t="str">
        <f>IF(L45="LEFTIES TOLEDO",IF(BC45&gt;=TIME(0,0,0),"YES","NO"),"")</f>
        <v/>
      </c>
      <c r="BE45" s="93">
        <f>$BH$1</f>
        <v>55</v>
      </c>
      <c r="BF45" s="41">
        <f>$BI$1</f>
        <v>7.5</v>
      </c>
    </row>
    <row r="46" spans="1:58" ht="12.75" hidden="1" customHeight="1">
      <c r="A46" s="24" t="s">
        <v>212</v>
      </c>
      <c r="B46" s="10" t="s">
        <v>210</v>
      </c>
      <c r="C46" s="11" t="s">
        <v>72</v>
      </c>
      <c r="D46" s="11" t="s">
        <v>75</v>
      </c>
      <c r="E46" s="12">
        <v>46014.872916666667</v>
      </c>
      <c r="F46" s="12">
        <v>46014.833333333336</v>
      </c>
      <c r="G46" s="13" t="s">
        <v>88</v>
      </c>
      <c r="H46" s="11" t="s">
        <v>50</v>
      </c>
      <c r="I46" s="13" t="s">
        <v>273</v>
      </c>
      <c r="J46" s="13" t="s">
        <v>51</v>
      </c>
      <c r="K46" s="13" t="s">
        <v>60</v>
      </c>
      <c r="L46" s="12" t="s">
        <v>95</v>
      </c>
      <c r="M46" s="12">
        <v>46020.416666666664</v>
      </c>
      <c r="N46" s="12">
        <v>46027.25</v>
      </c>
      <c r="O46" s="12"/>
      <c r="P46" s="55"/>
      <c r="Q46" s="12"/>
      <c r="R46" s="12"/>
      <c r="S46" s="29">
        <v>46027.256944444445</v>
      </c>
      <c r="T46" s="29">
        <v>46027.277777777781</v>
      </c>
      <c r="U46" s="12"/>
      <c r="V46" s="29"/>
      <c r="W46" s="30">
        <f>IF(N46="","",WEEKNUM(AA46,2)-0)</f>
        <v>2</v>
      </c>
      <c r="X46" s="30">
        <f>IF(N46="","",MONTH(AA46))</f>
        <v>1</v>
      </c>
      <c r="Y4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46" s="30" t="str">
        <f>IF(B46="ROPAX","ROPAX",IF(B46="RORO","RORO","OCEAN"))</f>
        <v>OCEAN</v>
      </c>
      <c r="AA46" s="29">
        <f>+MIN(S46,T46)</f>
        <v>46027.256944444445</v>
      </c>
      <c r="AB46" s="29" t="str">
        <f>CHOOSE(WEEKDAY(T46,2),"Monday","Tuesday","Wednesday","Thursday","Friday","Saturday","Sunday")</f>
        <v>Monday</v>
      </c>
      <c r="AC46" s="104">
        <f>IF((E46-F46)&lt;=0,0,(TRACKER[[#This Row],[ATA]]-TRACKER[[#This Row],[ETA]])*24)</f>
        <v>0.94999999995343387</v>
      </c>
      <c r="AD46" s="29" t="str">
        <f>IF(AC46&lt;=2,"NO","YES")</f>
        <v>NO</v>
      </c>
      <c r="AE46" s="106">
        <f>+TRACKER[[#This Row],[DELIVERY AVAILABLE SINCE]]-TRACKER[[#This Row],[HANDOVER Morocco]]</f>
        <v>46020.416666666664</v>
      </c>
      <c r="AF46" s="104">
        <f>TRACKER[[#This Row],[ATA TO UNLOADING]]*24</f>
        <v>297.21666666667443</v>
      </c>
      <c r="AG46" s="31">
        <f>(M46-E46)</f>
        <v>5.5437499999970896</v>
      </c>
      <c r="AH46" s="35">
        <f>TRACKER[[#This Row],[ATA A OFRECIMIENTO]]*24</f>
        <v>133.04999999993015</v>
      </c>
      <c r="AI46" s="30" t="str">
        <f>IF(AG46="","",IF(AG46&lt;=1.5,"SI","NO"))</f>
        <v>NO</v>
      </c>
      <c r="AJ46" s="30" t="str">
        <f>IF(AG46="","",IF(AG46&lt;=2,"YES","NO"))</f>
        <v>NO</v>
      </c>
      <c r="AK46" s="30" t="str">
        <f>IF(AG46="","",IF(AG46&lt;=3,"SI","NO"))</f>
        <v>NO</v>
      </c>
      <c r="AL46" s="31">
        <f>(N46-M46)</f>
        <v>6.8333333333357587</v>
      </c>
      <c r="AM46" s="35">
        <f>TRACKER[[#This Row],[DEL. AVAILABLE A SLOT]]*24</f>
        <v>164.00000000005821</v>
      </c>
      <c r="AN46" s="31">
        <f>IF((S46-M46)&lt;0,TIME(0,0,0),S46-M46)</f>
        <v>6.8402777777810115</v>
      </c>
      <c r="AO4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46" s="35" t="str">
        <f>IF(AL46="","",IF(AL46&lt;=1,"SI","NO"))</f>
        <v>NO</v>
      </c>
      <c r="AQ46" s="31">
        <f>(N46-E46)</f>
        <v>12.377083333332848</v>
      </c>
      <c r="AR46" s="35">
        <f>TRACKER[[#This Row],[ATA A TIMESLOT]]*24</f>
        <v>297.04999999998836</v>
      </c>
      <c r="AS46" s="32">
        <f>IF(AA46&lt;N46,TIME(0,0,0),AA46-N46)</f>
        <v>6.9444444452528842E-3</v>
      </c>
      <c r="AT46" s="35">
        <f>TRACKER[[#This Row],[PUNTUALIDAD (H)]]*24</f>
        <v>0.16666666668606922</v>
      </c>
      <c r="AU46" s="31" t="str">
        <f>IF(AS46&gt;TIME(0,30,0),"NO","SI")</f>
        <v>SI</v>
      </c>
      <c r="AV46" s="33" t="str">
        <f>IF(AS46&gt;TIME(1,0,0),"NO","SI")</f>
        <v>SI</v>
      </c>
      <c r="AW46" s="33">
        <f>(S46-E46)</f>
        <v>12.384027777778101</v>
      </c>
      <c r="AX46" s="39">
        <f>TRACKER[[#This Row],[ATA TO UNLOADING]]*24</f>
        <v>297.21666666667443</v>
      </c>
      <c r="AY46" s="33">
        <f>IF(O46=0,0,S46-O46)</f>
        <v>0</v>
      </c>
      <c r="AZ46" s="38">
        <f>TRACKER[[#This Row],[TOTAL TT (MARRUECOS)]]*24</f>
        <v>0</v>
      </c>
      <c r="BA46" s="39" t="str">
        <f>IF(AW46="","",IF(AW46&lt;=2,"SI","NO"))</f>
        <v>NO</v>
      </c>
      <c r="BB46" s="39">
        <f>V46-U46</f>
        <v>0</v>
      </c>
      <c r="BC46" s="108">
        <f>(TRACKER[[#This Row],[Driver departure vs DC END DATE 2]])/24</f>
        <v>0</v>
      </c>
      <c r="BD46" s="39" t="str">
        <f>IF(L46="LEFTIES TOLEDO",IF(BC46&gt;=TIME(0,0,0),"YES","NO"),"")</f>
        <v/>
      </c>
      <c r="BE46" s="93">
        <f>$BH$1</f>
        <v>55</v>
      </c>
      <c r="BF46" s="41">
        <f>$BI$1</f>
        <v>7.5</v>
      </c>
    </row>
    <row r="47" spans="1:58" ht="12.75" hidden="1" customHeight="1">
      <c r="A47" s="24">
        <v>261181908</v>
      </c>
      <c r="B47" s="10" t="s">
        <v>211</v>
      </c>
      <c r="C47" s="11" t="s">
        <v>78</v>
      </c>
      <c r="D47" s="11" t="s">
        <v>75</v>
      </c>
      <c r="E47" s="12">
        <v>46019.237500000003</v>
      </c>
      <c r="F47" s="12">
        <v>46019</v>
      </c>
      <c r="G47" s="13" t="s">
        <v>49</v>
      </c>
      <c r="H47" s="11" t="s">
        <v>50</v>
      </c>
      <c r="I47" s="13" t="s">
        <v>272</v>
      </c>
      <c r="J47" s="13" t="s">
        <v>56</v>
      </c>
      <c r="K47" s="13" t="s">
        <v>52</v>
      </c>
      <c r="L47" s="12" t="s">
        <v>95</v>
      </c>
      <c r="M47" s="12">
        <v>46022.5</v>
      </c>
      <c r="N47" s="12">
        <v>46027.25</v>
      </c>
      <c r="O47" s="12"/>
      <c r="P47" s="55"/>
      <c r="Q47" s="12"/>
      <c r="R47" s="12"/>
      <c r="S47" s="29">
        <v>46027.25</v>
      </c>
      <c r="T47" s="29">
        <v>46027.270833333336</v>
      </c>
      <c r="U47" s="12"/>
      <c r="V47" s="29"/>
      <c r="W47" s="30">
        <f>IF(N47="","",WEEKNUM(AA47,2)-0)</f>
        <v>2</v>
      </c>
      <c r="X47" s="30">
        <f>IF(N47="","",MONTH(AA47))</f>
        <v>1</v>
      </c>
      <c r="Y4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47" s="30" t="str">
        <f>IF(B47="ROPAX","ROPAX",IF(B47="RORO","RORO","OCEAN"))</f>
        <v>OCEAN</v>
      </c>
      <c r="AA47" s="29">
        <f>+MIN(S47,T47)</f>
        <v>46027.25</v>
      </c>
      <c r="AB47" s="29" t="str">
        <f>CHOOSE(WEEKDAY(T47,2),"Monday","Tuesday","Wednesday","Thursday","Friday","Saturday","Sunday")</f>
        <v>Monday</v>
      </c>
      <c r="AC47" s="104">
        <f>IF((E47-F47)&lt;=0,0,(TRACKER[[#This Row],[ATA]]-TRACKER[[#This Row],[ETA]])*24)</f>
        <v>5.7000000000698492</v>
      </c>
      <c r="AD47" s="29" t="str">
        <f>IF(AC47&lt;=2,"NO","YES")</f>
        <v>YES</v>
      </c>
      <c r="AE47" s="106">
        <f>+TRACKER[[#This Row],[DELIVERY AVAILABLE SINCE]]-TRACKER[[#This Row],[HANDOVER Morocco]]</f>
        <v>46022.5</v>
      </c>
      <c r="AF47" s="104">
        <f>TRACKER[[#This Row],[ATA TO UNLOADING]]*24</f>
        <v>192.29999999993015</v>
      </c>
      <c r="AG47" s="31">
        <f>(M47-E47)</f>
        <v>3.2624999999970896</v>
      </c>
      <c r="AH47" s="35">
        <f>TRACKER[[#This Row],[ATA A OFRECIMIENTO]]*24</f>
        <v>78.299999999930151</v>
      </c>
      <c r="AI47" s="30" t="str">
        <f>IF(AG47="","",IF(AG47&lt;=1.5,"SI","NO"))</f>
        <v>NO</v>
      </c>
      <c r="AJ47" s="30" t="str">
        <f>IF(AG47="","",IF(AG47&lt;=2,"YES","NO"))</f>
        <v>NO</v>
      </c>
      <c r="AK47" s="30" t="str">
        <f>IF(AG47="","",IF(AG47&lt;=3,"SI","NO"))</f>
        <v>NO</v>
      </c>
      <c r="AL47" s="31">
        <f>(N47-M47)</f>
        <v>4.75</v>
      </c>
      <c r="AM47" s="35">
        <f>TRACKER[[#This Row],[DEL. AVAILABLE A SLOT]]*24</f>
        <v>114</v>
      </c>
      <c r="AN47" s="31">
        <f>IF((S47-M47)&lt;0,TIME(0,0,0),S47-M47)</f>
        <v>4.75</v>
      </c>
      <c r="AO4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47" s="35" t="str">
        <f>IF(AL47="","",IF(AL47&lt;=1,"SI","NO"))</f>
        <v>NO</v>
      </c>
      <c r="AQ47" s="31">
        <f>(N47-E47)</f>
        <v>8.0124999999970896</v>
      </c>
      <c r="AR47" s="35">
        <f>TRACKER[[#This Row],[ATA A TIMESLOT]]*24</f>
        <v>192.29999999993015</v>
      </c>
      <c r="AS47" s="32">
        <f>IF(AA47&lt;N47,TIME(0,0,0),AA47-N47)</f>
        <v>0</v>
      </c>
      <c r="AT47" s="35">
        <f>TRACKER[[#This Row],[PUNTUALIDAD (H)]]*24</f>
        <v>0</v>
      </c>
      <c r="AU47" s="31" t="str">
        <f>IF(AS47&gt;TIME(0,30,0),"NO","SI")</f>
        <v>SI</v>
      </c>
      <c r="AV47" s="33" t="str">
        <f>IF(AS47&gt;TIME(1,0,0),"NO","SI")</f>
        <v>SI</v>
      </c>
      <c r="AW47" s="33">
        <f>(S47-E47)</f>
        <v>8.0124999999970896</v>
      </c>
      <c r="AX47" s="39">
        <f>TRACKER[[#This Row],[ATA TO UNLOADING]]*24</f>
        <v>192.29999999993015</v>
      </c>
      <c r="AY47" s="33">
        <f>IF(O47=0,0,S47-O47)</f>
        <v>0</v>
      </c>
      <c r="AZ47" s="38">
        <f>TRACKER[[#This Row],[TOTAL TT (MARRUECOS)]]*24</f>
        <v>0</v>
      </c>
      <c r="BA47" s="39" t="str">
        <f>IF(AW47="","",IF(AW47&lt;=2,"SI","NO"))</f>
        <v>NO</v>
      </c>
      <c r="BB47" s="39">
        <f>V47-U47</f>
        <v>0</v>
      </c>
      <c r="BC47" s="108">
        <f>(TRACKER[[#This Row],[Driver departure vs DC END DATE 2]])/24</f>
        <v>0</v>
      </c>
      <c r="BD47" s="39" t="str">
        <f>IF(L47="LEFTIES TOLEDO",IF(BC47&gt;=TIME(0,0,0),"YES","NO"),"")</f>
        <v/>
      </c>
      <c r="BE47" s="93">
        <f>$BH$1</f>
        <v>55</v>
      </c>
      <c r="BF47" s="41">
        <f>$BI$1</f>
        <v>7.5</v>
      </c>
    </row>
    <row r="48" spans="1:58" ht="12.75" hidden="1" customHeight="1">
      <c r="A48" s="24" t="s">
        <v>214</v>
      </c>
      <c r="B48" s="10" t="s">
        <v>211</v>
      </c>
      <c r="C48" s="11" t="s">
        <v>57</v>
      </c>
      <c r="D48" s="11" t="s">
        <v>75</v>
      </c>
      <c r="E48" s="12">
        <v>46019.237500000003</v>
      </c>
      <c r="F48" s="12">
        <v>46019</v>
      </c>
      <c r="G48" s="13" t="s">
        <v>88</v>
      </c>
      <c r="H48" s="11" t="s">
        <v>50</v>
      </c>
      <c r="I48" s="13" t="s">
        <v>275</v>
      </c>
      <c r="J48" s="13" t="s">
        <v>51</v>
      </c>
      <c r="K48" s="13" t="s">
        <v>60</v>
      </c>
      <c r="L48" s="12" t="s">
        <v>95</v>
      </c>
      <c r="M48" s="12">
        <v>46022.5</v>
      </c>
      <c r="N48" s="12">
        <v>46027.333333333336</v>
      </c>
      <c r="O48" s="12"/>
      <c r="P48" s="55"/>
      <c r="Q48" s="12"/>
      <c r="R48" s="12"/>
      <c r="S48" s="29">
        <v>46027.333333333336</v>
      </c>
      <c r="T48" s="29">
        <v>46027.354166666664</v>
      </c>
      <c r="U48" s="12"/>
      <c r="V48" s="29"/>
      <c r="W48" s="30">
        <f>IF(N48="","",WEEKNUM(AA48,2)-0)</f>
        <v>2</v>
      </c>
      <c r="X48" s="30">
        <f>IF(N48="","",MONTH(AA48))</f>
        <v>1</v>
      </c>
      <c r="Y4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48" s="30" t="str">
        <f>IF(B48="ROPAX","ROPAX",IF(B48="RORO","RORO","OCEAN"))</f>
        <v>OCEAN</v>
      </c>
      <c r="AA48" s="29">
        <f>+MIN(S48,T48)</f>
        <v>46027.333333333336</v>
      </c>
      <c r="AB48" s="29" t="str">
        <f>CHOOSE(WEEKDAY(T48,2),"Monday","Tuesday","Wednesday","Thursday","Friday","Saturday","Sunday")</f>
        <v>Monday</v>
      </c>
      <c r="AC48" s="104">
        <f>IF((E48-F48)&lt;=0,0,(TRACKER[[#This Row],[ATA]]-TRACKER[[#This Row],[ETA]])*24)</f>
        <v>5.7000000000698492</v>
      </c>
      <c r="AD48" s="29" t="str">
        <f>IF(AC48&lt;=2,"NO","YES")</f>
        <v>YES</v>
      </c>
      <c r="AE48" s="106">
        <f>+TRACKER[[#This Row],[DELIVERY AVAILABLE SINCE]]-TRACKER[[#This Row],[HANDOVER Morocco]]</f>
        <v>46022.5</v>
      </c>
      <c r="AF48" s="104">
        <f>TRACKER[[#This Row],[ATA TO UNLOADING]]*24</f>
        <v>194.29999999998836</v>
      </c>
      <c r="AG48" s="31">
        <f>(M48-E48)</f>
        <v>3.2624999999970896</v>
      </c>
      <c r="AH48" s="35">
        <f>TRACKER[[#This Row],[ATA A OFRECIMIENTO]]*24</f>
        <v>78.299999999930151</v>
      </c>
      <c r="AI48" s="30" t="str">
        <f>IF(AG48="","",IF(AG48&lt;=1.5,"SI","NO"))</f>
        <v>NO</v>
      </c>
      <c r="AJ48" s="30" t="str">
        <f>IF(AG48="","",IF(AG48&lt;=2,"YES","NO"))</f>
        <v>NO</v>
      </c>
      <c r="AK48" s="30" t="str">
        <f>IF(AG48="","",IF(AG48&lt;=3,"SI","NO"))</f>
        <v>NO</v>
      </c>
      <c r="AL48" s="31">
        <f>(N48-M48)</f>
        <v>4.8333333333357587</v>
      </c>
      <c r="AM48" s="35">
        <f>TRACKER[[#This Row],[DEL. AVAILABLE A SLOT]]*24</f>
        <v>116.00000000005821</v>
      </c>
      <c r="AN48" s="31">
        <f>IF((S48-M48)&lt;0,TIME(0,0,0),S48-M48)</f>
        <v>4.8333333333357587</v>
      </c>
      <c r="AO4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48" s="35" t="str">
        <f>IF(AL48="","",IF(AL48&lt;=1,"SI","NO"))</f>
        <v>NO</v>
      </c>
      <c r="AQ48" s="31">
        <f>(N48-E48)</f>
        <v>8.0958333333328483</v>
      </c>
      <c r="AR48" s="35">
        <f>TRACKER[[#This Row],[ATA A TIMESLOT]]*24</f>
        <v>194.29999999998836</v>
      </c>
      <c r="AS48" s="32">
        <f>IF(AA48&lt;N48,TIME(0,0,0),AA48-N48)</f>
        <v>0</v>
      </c>
      <c r="AT48" s="35">
        <f>TRACKER[[#This Row],[PUNTUALIDAD (H)]]*24</f>
        <v>0</v>
      </c>
      <c r="AU48" s="31" t="str">
        <f>IF(AS48&gt;TIME(0,30,0),"NO","SI")</f>
        <v>SI</v>
      </c>
      <c r="AV48" s="33" t="str">
        <f>IF(AS48&gt;TIME(1,0,0),"NO","SI")</f>
        <v>SI</v>
      </c>
      <c r="AW48" s="33">
        <f>(S48-E48)</f>
        <v>8.0958333333328483</v>
      </c>
      <c r="AX48" s="39">
        <f>TRACKER[[#This Row],[ATA TO UNLOADING]]*24</f>
        <v>194.29999999998836</v>
      </c>
      <c r="AY48" s="33">
        <f>IF(O48=0,0,S48-O48)</f>
        <v>0</v>
      </c>
      <c r="AZ48" s="38">
        <f>TRACKER[[#This Row],[TOTAL TT (MARRUECOS)]]*24</f>
        <v>0</v>
      </c>
      <c r="BA48" s="39" t="str">
        <f>IF(AW48="","",IF(AW48&lt;=2,"SI","NO"))</f>
        <v>NO</v>
      </c>
      <c r="BB48" s="39">
        <f>V48-U48</f>
        <v>0</v>
      </c>
      <c r="BC48" s="108">
        <f>(TRACKER[[#This Row],[Driver departure vs DC END DATE 2]])/24</f>
        <v>0</v>
      </c>
      <c r="BD48" s="39" t="str">
        <f>IF(L48="LEFTIES TOLEDO",IF(BC48&gt;=TIME(0,0,0),"YES","NO"),"")</f>
        <v/>
      </c>
      <c r="BE48" s="93">
        <f>$BH$1</f>
        <v>55</v>
      </c>
      <c r="BF48" s="41">
        <f>$BI$1</f>
        <v>7.5</v>
      </c>
    </row>
    <row r="49" spans="1:58" ht="12.75" hidden="1" customHeight="1">
      <c r="A49" s="24">
        <v>261170047</v>
      </c>
      <c r="B49" s="10" t="s">
        <v>254</v>
      </c>
      <c r="C49" s="11" t="s">
        <v>72</v>
      </c>
      <c r="D49" s="11" t="s">
        <v>48</v>
      </c>
      <c r="E49" s="12">
        <v>46021.806250000001</v>
      </c>
      <c r="F49" s="12">
        <v>46021.833333333336</v>
      </c>
      <c r="G49" s="13" t="s">
        <v>49</v>
      </c>
      <c r="H49" s="11" t="s">
        <v>50</v>
      </c>
      <c r="I49" s="13" t="s">
        <v>274</v>
      </c>
      <c r="J49" s="13" t="s">
        <v>51</v>
      </c>
      <c r="K49" s="13" t="s">
        <v>60</v>
      </c>
      <c r="L49" s="12" t="s">
        <v>95</v>
      </c>
      <c r="M49" s="12">
        <v>46026.666666666664</v>
      </c>
      <c r="N49" s="12">
        <v>46027.333333333336</v>
      </c>
      <c r="O49" s="12"/>
      <c r="P49" s="55"/>
      <c r="Q49" s="12" t="s">
        <v>62</v>
      </c>
      <c r="R49" s="12"/>
      <c r="S49" s="12">
        <v>46027.4375</v>
      </c>
      <c r="T49" s="29">
        <v>46027.458333333336</v>
      </c>
      <c r="U49" s="12"/>
      <c r="V49" s="29"/>
      <c r="W49" s="30">
        <f>IF(N49="","",WEEKNUM(AA49,2)-0)</f>
        <v>2</v>
      </c>
      <c r="X49" s="30">
        <f>IF(N49="","",MONTH(AA49))</f>
        <v>1</v>
      </c>
      <c r="Y4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49" s="30" t="str">
        <f>IF(B49="ROPAX","ROPAX",IF(B49="RORO","RORO","OCEAN"))</f>
        <v>OCEAN</v>
      </c>
      <c r="AA49" s="29">
        <f>+MIN(S49,T49)</f>
        <v>46027.4375</v>
      </c>
      <c r="AB49" s="29" t="str">
        <f>CHOOSE(WEEKDAY(T49,2),"Monday","Tuesday","Wednesday","Thursday","Friday","Saturday","Sunday")</f>
        <v>Monday</v>
      </c>
      <c r="AC49" s="104">
        <f>IF((E49-F49)&lt;=0,0,(TRACKER[[#This Row],[ATA]]-TRACKER[[#This Row],[ETA]])*24)</f>
        <v>0</v>
      </c>
      <c r="AD49" s="29" t="str">
        <f>IF(AC49&lt;=2,"NO","YES")</f>
        <v>NO</v>
      </c>
      <c r="AE49" s="106">
        <f>+TRACKER[[#This Row],[DELIVERY AVAILABLE SINCE]]-TRACKER[[#This Row],[HANDOVER Morocco]]</f>
        <v>46026.666666666664</v>
      </c>
      <c r="AF49" s="104">
        <f>TRACKER[[#This Row],[ATA TO UNLOADING]]*24</f>
        <v>135.14999999996508</v>
      </c>
      <c r="AG49" s="31">
        <f>(M49-E49)</f>
        <v>4.8604166666627862</v>
      </c>
      <c r="AH49" s="35">
        <f>TRACKER[[#This Row],[ATA A OFRECIMIENTO]]*24</f>
        <v>116.64999999990687</v>
      </c>
      <c r="AI49" s="30" t="str">
        <f>IF(AG49="","",IF(AG49&lt;=1.5,"SI","NO"))</f>
        <v>NO</v>
      </c>
      <c r="AJ49" s="30" t="str">
        <f>IF(AG49="","",IF(AG49&lt;=2,"YES","NO"))</f>
        <v>NO</v>
      </c>
      <c r="AK49" s="30" t="str">
        <f>IF(AG49="","",IF(AG49&lt;=3,"SI","NO"))</f>
        <v>NO</v>
      </c>
      <c r="AL49" s="31">
        <f>(N49-M49)</f>
        <v>0.66666666667151731</v>
      </c>
      <c r="AM49" s="35">
        <f>TRACKER[[#This Row],[DEL. AVAILABLE A SLOT]]*24</f>
        <v>16.000000000116415</v>
      </c>
      <c r="AN49" s="31">
        <f>IF((S49-M49)&lt;0,TIME(0,0,0),S49-M49)</f>
        <v>0.77083333333575865</v>
      </c>
      <c r="AO4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49" s="35" t="str">
        <f>IF(AL49="","",IF(AL49&lt;=1,"SI","NO"))</f>
        <v>SI</v>
      </c>
      <c r="AQ49" s="31">
        <f>(N49-E49)</f>
        <v>5.5270833333343035</v>
      </c>
      <c r="AR49" s="35">
        <f>TRACKER[[#This Row],[ATA A TIMESLOT]]*24</f>
        <v>132.65000000002328</v>
      </c>
      <c r="AS49" s="32">
        <f>IF(AA49&lt;N49,TIME(0,0,0),AA49-N49)</f>
        <v>0.10416666666424135</v>
      </c>
      <c r="AT49" s="35">
        <f>TRACKER[[#This Row],[PUNTUALIDAD (H)]]*24</f>
        <v>2.4999999999417923</v>
      </c>
      <c r="AU49" s="31" t="str">
        <f>IF(AS49&gt;TIME(0,30,0),"NO","SI")</f>
        <v>NO</v>
      </c>
      <c r="AV49" s="33" t="str">
        <f>IF(AS49&gt;TIME(1,0,0),"NO","SI")</f>
        <v>NO</v>
      </c>
      <c r="AW49" s="33">
        <f>(S49-E49)</f>
        <v>5.6312499999985448</v>
      </c>
      <c r="AX49" s="39">
        <f>TRACKER[[#This Row],[ATA TO UNLOADING]]*24</f>
        <v>135.14999999996508</v>
      </c>
      <c r="AY49" s="33">
        <f>IF(O49=0,0,S49-O49)</f>
        <v>0</v>
      </c>
      <c r="AZ49" s="38">
        <f>TRACKER[[#This Row],[TOTAL TT (MARRUECOS)]]*24</f>
        <v>0</v>
      </c>
      <c r="BA49" s="39" t="str">
        <f>IF(AW49="","",IF(AW49&lt;=2,"SI","NO"))</f>
        <v>NO</v>
      </c>
      <c r="BB49" s="39">
        <f>V49-U49</f>
        <v>0</v>
      </c>
      <c r="BC49" s="108">
        <f>(TRACKER[[#This Row],[Driver departure vs DC END DATE 2]])/24</f>
        <v>0</v>
      </c>
      <c r="BD49" s="39" t="str">
        <f>IF(L49="LEFTIES TOLEDO",IF(BC49&gt;=TIME(0,0,0),"YES","NO"),"")</f>
        <v/>
      </c>
      <c r="BE49" s="93">
        <f>$BH$1</f>
        <v>55</v>
      </c>
      <c r="BF49" s="41">
        <f>$BI$1</f>
        <v>7.5</v>
      </c>
    </row>
    <row r="50" spans="1:58" ht="12.75" hidden="1" customHeight="1">
      <c r="A50" s="24">
        <v>261593640</v>
      </c>
      <c r="B50" s="10" t="s">
        <v>255</v>
      </c>
      <c r="C50" s="11" t="s">
        <v>58</v>
      </c>
      <c r="D50" s="11" t="s">
        <v>75</v>
      </c>
      <c r="E50" s="12">
        <v>46021.786111111112</v>
      </c>
      <c r="F50" s="12">
        <v>46021.583333333336</v>
      </c>
      <c r="G50" s="13" t="s">
        <v>49</v>
      </c>
      <c r="H50" s="11" t="s">
        <v>50</v>
      </c>
      <c r="I50" s="13" t="s">
        <v>276</v>
      </c>
      <c r="J50" s="13" t="s">
        <v>56</v>
      </c>
      <c r="K50" s="13" t="s">
        <v>52</v>
      </c>
      <c r="L50" s="12" t="s">
        <v>102</v>
      </c>
      <c r="M50" s="12">
        <v>46025.416666666664</v>
      </c>
      <c r="N50" s="12">
        <v>46027.375</v>
      </c>
      <c r="O50" s="12"/>
      <c r="P50" s="55"/>
      <c r="Q50" s="12" t="s">
        <v>61</v>
      </c>
      <c r="R50" s="12"/>
      <c r="S50" s="29">
        <v>46027.556944444441</v>
      </c>
      <c r="T50" s="29">
        <v>46027.583333333336</v>
      </c>
      <c r="U50" s="12"/>
      <c r="V50" s="29"/>
      <c r="W50" s="30">
        <f>IF(N50="","",WEEKNUM(AA50,2)-0)</f>
        <v>2</v>
      </c>
      <c r="X50" s="30">
        <f>IF(N50="","",MONTH(AA50))</f>
        <v>1</v>
      </c>
      <c r="Y5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0" s="30" t="str">
        <f>IF(B50="ROPAX","ROPAX",IF(B50="RORO","RORO","OCEAN"))</f>
        <v>OCEAN</v>
      </c>
      <c r="AA50" s="29">
        <f>+MIN(S50,T50)</f>
        <v>46027.556944444441</v>
      </c>
      <c r="AB50" s="29" t="str">
        <f>CHOOSE(WEEKDAY(T50,2),"Monday","Tuesday","Wednesday","Thursday","Friday","Saturday","Sunday")</f>
        <v>Monday</v>
      </c>
      <c r="AC50" s="104">
        <f>IF((E50-F50)&lt;=0,0,(TRACKER[[#This Row],[ATA]]-TRACKER[[#This Row],[ETA]])*24)</f>
        <v>4.8666666666395031</v>
      </c>
      <c r="AD50" s="29" t="str">
        <f>IF(AC50&lt;=2,"NO","YES")</f>
        <v>YES</v>
      </c>
      <c r="AE50" s="106">
        <f>+TRACKER[[#This Row],[DELIVERY AVAILABLE SINCE]]-TRACKER[[#This Row],[HANDOVER Morocco]]</f>
        <v>46025.416666666664</v>
      </c>
      <c r="AF50" s="104">
        <f>TRACKER[[#This Row],[ATA TO UNLOADING]]*24</f>
        <v>138.49999999988358</v>
      </c>
      <c r="AG50" s="31">
        <f>(M50-E50)</f>
        <v>3.6305555555518367</v>
      </c>
      <c r="AH50" s="35">
        <f>TRACKER[[#This Row],[ATA A OFRECIMIENTO]]*24</f>
        <v>87.133333333244082</v>
      </c>
      <c r="AI50" s="30" t="str">
        <f>IF(AG50="","",IF(AG50&lt;=1.5,"SI","NO"))</f>
        <v>NO</v>
      </c>
      <c r="AJ50" s="30" t="str">
        <f>IF(AG50="","",IF(AG50&lt;=2,"YES","NO"))</f>
        <v>NO</v>
      </c>
      <c r="AK50" s="30" t="str">
        <f>IF(AG50="","",IF(AG50&lt;=3,"SI","NO"))</f>
        <v>NO</v>
      </c>
      <c r="AL50" s="31">
        <f>(N50-M50)</f>
        <v>1.9583333333357587</v>
      </c>
      <c r="AM50" s="35">
        <f>TRACKER[[#This Row],[DEL. AVAILABLE A SLOT]]*24</f>
        <v>47.000000000058208</v>
      </c>
      <c r="AN50" s="31">
        <f>IF((S50-M50)&lt;0,TIME(0,0,0),S50-M50)</f>
        <v>2.140277777776646</v>
      </c>
      <c r="AO5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50" s="35" t="str">
        <f>IF(AL50="","",IF(AL50&lt;=1,"SI","NO"))</f>
        <v>NO</v>
      </c>
      <c r="AQ50" s="31">
        <f>(N50-E50)</f>
        <v>5.5888888888875954</v>
      </c>
      <c r="AR50" s="35">
        <f>TRACKER[[#This Row],[ATA A TIMESLOT]]*24</f>
        <v>134.13333333330229</v>
      </c>
      <c r="AS50" s="32">
        <f>IF(AA50&lt;N50,TIME(0,0,0),AA50-N50)</f>
        <v>0.18194444444088731</v>
      </c>
      <c r="AT50" s="35">
        <f>TRACKER[[#This Row],[PUNTUALIDAD (H)]]*24</f>
        <v>4.3666666665812954</v>
      </c>
      <c r="AU50" s="31" t="str">
        <f>IF(AS50&gt;TIME(0,30,0),"NO","SI")</f>
        <v>NO</v>
      </c>
      <c r="AV50" s="33" t="str">
        <f>IF(AS50&gt;TIME(1,0,0),"NO","SI")</f>
        <v>NO</v>
      </c>
      <c r="AW50" s="33">
        <f>(S50-E50)</f>
        <v>5.7708333333284827</v>
      </c>
      <c r="AX50" s="39">
        <f>TRACKER[[#This Row],[ATA TO UNLOADING]]*24</f>
        <v>138.49999999988358</v>
      </c>
      <c r="AY50" s="33">
        <f>IF(O50=0,0,S50-O50)</f>
        <v>0</v>
      </c>
      <c r="AZ50" s="38">
        <f>TRACKER[[#This Row],[TOTAL TT (MARRUECOS)]]*24</f>
        <v>0</v>
      </c>
      <c r="BA50" s="39" t="str">
        <f>IF(AW50="","",IF(AW50&lt;=2,"SI","NO"))</f>
        <v>NO</v>
      </c>
      <c r="BB50" s="39">
        <f>V50-U50</f>
        <v>0</v>
      </c>
      <c r="BC50" s="108">
        <f>(TRACKER[[#This Row],[Driver departure vs DC END DATE 2]])/24</f>
        <v>0</v>
      </c>
      <c r="BD50" s="39" t="str">
        <f>IF(L50="LEFTIES TOLEDO",IF(BC50&gt;=TIME(0,0,0),"YES","NO"),"")</f>
        <v/>
      </c>
      <c r="BE50" s="93">
        <f>$BH$1</f>
        <v>55</v>
      </c>
      <c r="BF50" s="41">
        <f>$BI$1</f>
        <v>7.5</v>
      </c>
    </row>
    <row r="51" spans="1:58" ht="12.75" hidden="1" customHeight="1">
      <c r="A51" s="24">
        <v>261170047</v>
      </c>
      <c r="B51" s="10" t="s">
        <v>254</v>
      </c>
      <c r="C51" s="11" t="s">
        <v>72</v>
      </c>
      <c r="D51" s="11" t="s">
        <v>48</v>
      </c>
      <c r="E51" s="12">
        <v>46021.806250000001</v>
      </c>
      <c r="F51" s="12">
        <v>46021.833333333336</v>
      </c>
      <c r="G51" s="13" t="s">
        <v>49</v>
      </c>
      <c r="H51" s="11" t="s">
        <v>50</v>
      </c>
      <c r="I51" s="13" t="s">
        <v>278</v>
      </c>
      <c r="J51" s="13" t="s">
        <v>51</v>
      </c>
      <c r="K51" s="13" t="s">
        <v>52</v>
      </c>
      <c r="L51" s="12" t="s">
        <v>95</v>
      </c>
      <c r="M51" s="12">
        <v>46026.666666666664</v>
      </c>
      <c r="N51" s="12">
        <v>46027.416666666664</v>
      </c>
      <c r="O51" s="12"/>
      <c r="P51" s="55"/>
      <c r="Q51" s="12" t="s">
        <v>62</v>
      </c>
      <c r="R51" s="12"/>
      <c r="S51" s="29">
        <v>46027.520833333328</v>
      </c>
      <c r="T51" s="29">
        <v>46027.541666666664</v>
      </c>
      <c r="U51" s="12"/>
      <c r="V51" s="29"/>
      <c r="W51" s="30">
        <f>IF(N51="","",WEEKNUM(AA51,2)-0)</f>
        <v>2</v>
      </c>
      <c r="X51" s="30">
        <f>IF(N51="","",MONTH(AA51))</f>
        <v>1</v>
      </c>
      <c r="Y5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51" s="30" t="str">
        <f>IF(B51="ROPAX","ROPAX",IF(B51="RORO","RORO","OCEAN"))</f>
        <v>OCEAN</v>
      </c>
      <c r="AA51" s="29">
        <f>+MIN(S51,T51)</f>
        <v>46027.520833333328</v>
      </c>
      <c r="AB51" s="29" t="str">
        <f>CHOOSE(WEEKDAY(T51,2),"Monday","Tuesday","Wednesday","Thursday","Friday","Saturday","Sunday")</f>
        <v>Monday</v>
      </c>
      <c r="AC51" s="104">
        <f>IF((E51-F51)&lt;=0,0,(TRACKER[[#This Row],[ATA]]-TRACKER[[#This Row],[ETA]])*24)</f>
        <v>0</v>
      </c>
      <c r="AD51" s="29" t="str">
        <f>IF(AC51&lt;=2,"NO","YES")</f>
        <v>NO</v>
      </c>
      <c r="AE51" s="106">
        <f>+TRACKER[[#This Row],[DELIVERY AVAILABLE SINCE]]-TRACKER[[#This Row],[HANDOVER Morocco]]</f>
        <v>46026.666666666664</v>
      </c>
      <c r="AF51" s="104">
        <f>TRACKER[[#This Row],[ATA TO UNLOADING]]*24</f>
        <v>137.14999999984866</v>
      </c>
      <c r="AG51" s="31">
        <f>(M51-E51)</f>
        <v>4.8604166666627862</v>
      </c>
      <c r="AH51" s="35">
        <f>TRACKER[[#This Row],[ATA A OFRECIMIENTO]]*24</f>
        <v>116.64999999990687</v>
      </c>
      <c r="AI51" s="30" t="str">
        <f>IF(AG51="","",IF(AG51&lt;=1.5,"SI","NO"))</f>
        <v>NO</v>
      </c>
      <c r="AJ51" s="30" t="str">
        <f>IF(AG51="","",IF(AG51&lt;=2,"YES","NO"))</f>
        <v>NO</v>
      </c>
      <c r="AK51" s="30" t="str">
        <f>IF(AG51="","",IF(AG51&lt;=3,"SI","NO"))</f>
        <v>NO</v>
      </c>
      <c r="AL51" s="31">
        <f>(N51-M51)</f>
        <v>0.75</v>
      </c>
      <c r="AM51" s="35">
        <f>TRACKER[[#This Row],[DEL. AVAILABLE A SLOT]]*24</f>
        <v>18</v>
      </c>
      <c r="AN51" s="31">
        <f>IF((S51-M51)&lt;0,TIME(0,0,0),S51-M51)</f>
        <v>0.85416666666424135</v>
      </c>
      <c r="AO5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1" s="35" t="str">
        <f>IF(AL51="","",IF(AL51&lt;=1,"SI","NO"))</f>
        <v>SI</v>
      </c>
      <c r="AQ51" s="31">
        <f>(N51-E51)</f>
        <v>5.6104166666627862</v>
      </c>
      <c r="AR51" s="35">
        <f>TRACKER[[#This Row],[ATA A TIMESLOT]]*24</f>
        <v>134.64999999990687</v>
      </c>
      <c r="AS51" s="32">
        <f>IF(AA51&lt;N51,TIME(0,0,0),AA51-N51)</f>
        <v>0.10416666666424135</v>
      </c>
      <c r="AT51" s="35">
        <f>TRACKER[[#This Row],[PUNTUALIDAD (H)]]*24</f>
        <v>2.4999999999417923</v>
      </c>
      <c r="AU51" s="31" t="str">
        <f>IF(AS51&gt;TIME(0,30,0),"NO","SI")</f>
        <v>NO</v>
      </c>
      <c r="AV51" s="33" t="str">
        <f>IF(AS51&gt;TIME(1,0,0),"NO","SI")</f>
        <v>NO</v>
      </c>
      <c r="AW51" s="33">
        <f>(S51-E51)</f>
        <v>5.7145833333270275</v>
      </c>
      <c r="AX51" s="39">
        <f>TRACKER[[#This Row],[ATA TO UNLOADING]]*24</f>
        <v>137.14999999984866</v>
      </c>
      <c r="AY51" s="33">
        <f>IF(O51=0,0,S51-O51)</f>
        <v>0</v>
      </c>
      <c r="AZ51" s="38">
        <f>TRACKER[[#This Row],[TOTAL TT (MARRUECOS)]]*24</f>
        <v>0</v>
      </c>
      <c r="BA51" s="39" t="str">
        <f>IF(AW51="","",IF(AW51&lt;=2,"SI","NO"))</f>
        <v>NO</v>
      </c>
      <c r="BB51" s="39">
        <f>V51-U51</f>
        <v>0</v>
      </c>
      <c r="BC51" s="108">
        <f>(TRACKER[[#This Row],[Driver departure vs DC END DATE 2]])/24</f>
        <v>0</v>
      </c>
      <c r="BD51" s="39" t="str">
        <f>IF(L51="LEFTIES TOLEDO",IF(BC51&gt;=TIME(0,0,0),"YES","NO"),"")</f>
        <v/>
      </c>
      <c r="BE51" s="93">
        <f>$BH$1</f>
        <v>55</v>
      </c>
      <c r="BF51" s="41">
        <f>$BI$1</f>
        <v>7.5</v>
      </c>
    </row>
    <row r="52" spans="1:58" ht="12.75" hidden="1" customHeight="1">
      <c r="A52" s="24">
        <v>261752250</v>
      </c>
      <c r="B52" s="10" t="s">
        <v>254</v>
      </c>
      <c r="C52" s="11" t="s">
        <v>58</v>
      </c>
      <c r="D52" s="11" t="s">
        <v>48</v>
      </c>
      <c r="E52" s="12">
        <v>46021.806250000001</v>
      </c>
      <c r="F52" s="12">
        <v>46021.833333333336</v>
      </c>
      <c r="G52" s="13" t="s">
        <v>49</v>
      </c>
      <c r="H52" s="11" t="s">
        <v>50</v>
      </c>
      <c r="I52" s="13" t="s">
        <v>279</v>
      </c>
      <c r="J52" s="13" t="s">
        <v>51</v>
      </c>
      <c r="K52" s="13" t="s">
        <v>60</v>
      </c>
      <c r="L52" s="12" t="s">
        <v>53</v>
      </c>
      <c r="M52" s="12">
        <v>46026.666666666664</v>
      </c>
      <c r="N52" s="12">
        <v>46027.416666666664</v>
      </c>
      <c r="O52" s="12"/>
      <c r="P52" s="55"/>
      <c r="Q52" s="12"/>
      <c r="R52" s="12"/>
      <c r="S52" s="29">
        <v>46027.364583333336</v>
      </c>
      <c r="T52" s="29">
        <v>46027.395833333336</v>
      </c>
      <c r="U52" s="12"/>
      <c r="V52" s="29"/>
      <c r="W52" s="30">
        <f>IF(N52="","",WEEKNUM(AA52,2)-0)</f>
        <v>2</v>
      </c>
      <c r="X52" s="30">
        <f>IF(N52="","",MONTH(AA52))</f>
        <v>1</v>
      </c>
      <c r="Y5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2" s="30" t="str">
        <f>IF(B52="ROPAX","ROPAX",IF(B52="RORO","RORO","OCEAN"))</f>
        <v>OCEAN</v>
      </c>
      <c r="AA52" s="29">
        <f>+MIN(S52,T52)</f>
        <v>46027.364583333336</v>
      </c>
      <c r="AB52" s="29" t="str">
        <f>CHOOSE(WEEKDAY(T52,2),"Monday","Tuesday","Wednesday","Thursday","Friday","Saturday","Sunday")</f>
        <v>Monday</v>
      </c>
      <c r="AC52" s="104">
        <f>IF((E52-F52)&lt;=0,0,(TRACKER[[#This Row],[ATA]]-TRACKER[[#This Row],[ETA]])*24)</f>
        <v>0</v>
      </c>
      <c r="AD52" s="29" t="str">
        <f>IF(AC52&lt;=2,"NO","YES")</f>
        <v>NO</v>
      </c>
      <c r="AE52" s="106">
        <f>+TRACKER[[#This Row],[DELIVERY AVAILABLE SINCE]]-TRACKER[[#This Row],[HANDOVER Morocco]]</f>
        <v>46026.666666666664</v>
      </c>
      <c r="AF52" s="104">
        <f>TRACKER[[#This Row],[ATA TO UNLOADING]]*24</f>
        <v>133.40000000002328</v>
      </c>
      <c r="AG52" s="31">
        <f>(M52-E52)</f>
        <v>4.8604166666627862</v>
      </c>
      <c r="AH52" s="35">
        <f>TRACKER[[#This Row],[ATA A OFRECIMIENTO]]*24</f>
        <v>116.64999999990687</v>
      </c>
      <c r="AI52" s="30" t="str">
        <f>IF(AG52="","",IF(AG52&lt;=1.5,"SI","NO"))</f>
        <v>NO</v>
      </c>
      <c r="AJ52" s="30" t="str">
        <f>IF(AG52="","",IF(AG52&lt;=2,"YES","NO"))</f>
        <v>NO</v>
      </c>
      <c r="AK52" s="30" t="str">
        <f>IF(AG52="","",IF(AG52&lt;=3,"SI","NO"))</f>
        <v>NO</v>
      </c>
      <c r="AL52" s="31">
        <f>(N52-M52)</f>
        <v>0.75</v>
      </c>
      <c r="AM52" s="35">
        <f>TRACKER[[#This Row],[DEL. AVAILABLE A SLOT]]*24</f>
        <v>18</v>
      </c>
      <c r="AN52" s="31">
        <f>IF((S52-M52)&lt;0,TIME(0,0,0),S52-M52)</f>
        <v>0.69791666667151731</v>
      </c>
      <c r="AO5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2" s="35" t="str">
        <f>IF(AL52="","",IF(AL52&lt;=1,"SI","NO"))</f>
        <v>SI</v>
      </c>
      <c r="AQ52" s="31">
        <f>(N52-E52)</f>
        <v>5.6104166666627862</v>
      </c>
      <c r="AR52" s="35">
        <f>TRACKER[[#This Row],[ATA A TIMESLOT]]*24</f>
        <v>134.64999999990687</v>
      </c>
      <c r="AS52" s="32">
        <f>IF(AA52&lt;N52,TIME(0,0,0),AA52-N52)</f>
        <v>0</v>
      </c>
      <c r="AT52" s="35">
        <f>TRACKER[[#This Row],[PUNTUALIDAD (H)]]*24</f>
        <v>0</v>
      </c>
      <c r="AU52" s="31" t="str">
        <f>IF(AS52&gt;TIME(0,30,0),"NO","SI")</f>
        <v>SI</v>
      </c>
      <c r="AV52" s="33" t="str">
        <f>IF(AS52&gt;TIME(1,0,0),"NO","SI")</f>
        <v>SI</v>
      </c>
      <c r="AW52" s="33">
        <f>(S52-E52)</f>
        <v>5.5583333333343035</v>
      </c>
      <c r="AX52" s="39">
        <f>TRACKER[[#This Row],[ATA TO UNLOADING]]*24</f>
        <v>133.40000000002328</v>
      </c>
      <c r="AY52" s="33">
        <f>IF(O52=0,0,S52-O52)</f>
        <v>0</v>
      </c>
      <c r="AZ52" s="38">
        <f>TRACKER[[#This Row],[TOTAL TT (MARRUECOS)]]*24</f>
        <v>0</v>
      </c>
      <c r="BA52" s="39" t="str">
        <f>IF(AW52="","",IF(AW52&lt;=2,"SI","NO"))</f>
        <v>NO</v>
      </c>
      <c r="BB52" s="39">
        <f>V52-U52</f>
        <v>0</v>
      </c>
      <c r="BC52" s="108">
        <f>(TRACKER[[#This Row],[Driver departure vs DC END DATE 2]])/24</f>
        <v>0</v>
      </c>
      <c r="BD52" s="39"/>
      <c r="BE52" s="93">
        <f>$BH$1</f>
        <v>55</v>
      </c>
      <c r="BF52" s="41">
        <f>$BI$1</f>
        <v>7.5</v>
      </c>
    </row>
    <row r="53" spans="1:58" ht="12.75" hidden="1" customHeight="1">
      <c r="A53" s="24">
        <v>261752368</v>
      </c>
      <c r="B53" s="10" t="s">
        <v>254</v>
      </c>
      <c r="C53" s="11" t="s">
        <v>58</v>
      </c>
      <c r="D53" s="11" t="s">
        <v>48</v>
      </c>
      <c r="E53" s="12">
        <v>46021.806250000001</v>
      </c>
      <c r="F53" s="12">
        <v>46021.833333333336</v>
      </c>
      <c r="G53" s="13" t="s">
        <v>49</v>
      </c>
      <c r="H53" s="11" t="s">
        <v>50</v>
      </c>
      <c r="I53" s="13" t="s">
        <v>280</v>
      </c>
      <c r="J53" s="13" t="s">
        <v>51</v>
      </c>
      <c r="K53" s="13" t="s">
        <v>60</v>
      </c>
      <c r="L53" s="12" t="s">
        <v>53</v>
      </c>
      <c r="M53" s="12">
        <v>46026.666666666664</v>
      </c>
      <c r="N53" s="12">
        <v>46027.416666666664</v>
      </c>
      <c r="O53" s="12"/>
      <c r="P53" s="55"/>
      <c r="Q53" s="12"/>
      <c r="R53" s="12"/>
      <c r="S53" s="29">
        <v>46027.329861111109</v>
      </c>
      <c r="T53" s="29">
        <v>46027.375</v>
      </c>
      <c r="U53" s="12"/>
      <c r="V53" s="29"/>
      <c r="W53" s="30">
        <f>IF(N53="","",WEEKNUM(AA53,2)-0)</f>
        <v>2</v>
      </c>
      <c r="X53" s="30">
        <f>IF(N53="","",MONTH(AA53))</f>
        <v>1</v>
      </c>
      <c r="Y5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3" s="30" t="str">
        <f>IF(B53="ROPAX","ROPAX",IF(B53="RORO","RORO","OCEAN"))</f>
        <v>OCEAN</v>
      </c>
      <c r="AA53" s="29">
        <f>+MIN(S53,T53)</f>
        <v>46027.329861111109</v>
      </c>
      <c r="AB53" s="29" t="str">
        <f>CHOOSE(WEEKDAY(T53,2),"Monday","Tuesday","Wednesday","Thursday","Friday","Saturday","Sunday")</f>
        <v>Monday</v>
      </c>
      <c r="AC53" s="104">
        <f>IF((E53-F53)&lt;=0,0,(TRACKER[[#This Row],[ATA]]-TRACKER[[#This Row],[ETA]])*24)</f>
        <v>0</v>
      </c>
      <c r="AD53" s="29" t="str">
        <f>IF(AC53&lt;=2,"NO","YES")</f>
        <v>NO</v>
      </c>
      <c r="AE53" s="106">
        <f>+TRACKER[[#This Row],[DELIVERY AVAILABLE SINCE]]-TRACKER[[#This Row],[HANDOVER Morocco]]</f>
        <v>46026.666666666664</v>
      </c>
      <c r="AF53" s="104">
        <f>TRACKER[[#This Row],[ATA TO UNLOADING]]*24</f>
        <v>132.56666666659294</v>
      </c>
      <c r="AG53" s="31">
        <f>(M53-E53)</f>
        <v>4.8604166666627862</v>
      </c>
      <c r="AH53" s="35">
        <f>TRACKER[[#This Row],[ATA A OFRECIMIENTO]]*24</f>
        <v>116.64999999990687</v>
      </c>
      <c r="AI53" s="30" t="str">
        <f>IF(AG53="","",IF(AG53&lt;=1.5,"SI","NO"))</f>
        <v>NO</v>
      </c>
      <c r="AJ53" s="30" t="str">
        <f>IF(AG53="","",IF(AG53&lt;=2,"YES","NO"))</f>
        <v>NO</v>
      </c>
      <c r="AK53" s="30" t="str">
        <f>IF(AG53="","",IF(AG53&lt;=3,"SI","NO"))</f>
        <v>NO</v>
      </c>
      <c r="AL53" s="31">
        <f>(N53-M53)</f>
        <v>0.75</v>
      </c>
      <c r="AM53" s="35">
        <f>TRACKER[[#This Row],[DEL. AVAILABLE A SLOT]]*24</f>
        <v>18</v>
      </c>
      <c r="AN53" s="31">
        <f>IF((S53-M53)&lt;0,TIME(0,0,0),S53-M53)</f>
        <v>0.66319444444525288</v>
      </c>
      <c r="AO5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3" s="35" t="str">
        <f>IF(AL53="","",IF(AL53&lt;=1,"SI","NO"))</f>
        <v>SI</v>
      </c>
      <c r="AQ53" s="31">
        <f>(N53-E53)</f>
        <v>5.6104166666627862</v>
      </c>
      <c r="AR53" s="35">
        <f>TRACKER[[#This Row],[ATA A TIMESLOT]]*24</f>
        <v>134.64999999990687</v>
      </c>
      <c r="AS53" s="32">
        <f>IF(AA53&lt;N53,TIME(0,0,0),AA53-N53)</f>
        <v>0</v>
      </c>
      <c r="AT53" s="35">
        <f>TRACKER[[#This Row],[PUNTUALIDAD (H)]]*24</f>
        <v>0</v>
      </c>
      <c r="AU53" s="31" t="str">
        <f>IF(AS53&gt;TIME(0,30,0),"NO","SI")</f>
        <v>SI</v>
      </c>
      <c r="AV53" s="33" t="str">
        <f>IF(AS53&gt;TIME(1,0,0),"NO","SI")</f>
        <v>SI</v>
      </c>
      <c r="AW53" s="33">
        <f>(S53-E53)</f>
        <v>5.523611111108039</v>
      </c>
      <c r="AX53" s="39">
        <f>TRACKER[[#This Row],[ATA TO UNLOADING]]*24</f>
        <v>132.56666666659294</v>
      </c>
      <c r="AY53" s="33">
        <f>IF(O53=0,0,S53-O53)</f>
        <v>0</v>
      </c>
      <c r="AZ53" s="38">
        <f>TRACKER[[#This Row],[TOTAL TT (MARRUECOS)]]*24</f>
        <v>0</v>
      </c>
      <c r="BA53" s="39" t="str">
        <f>IF(AW53="","",IF(AW53&lt;=2,"SI","NO"))</f>
        <v>NO</v>
      </c>
      <c r="BB53" s="39">
        <f>V53-U53</f>
        <v>0</v>
      </c>
      <c r="BC53" s="108">
        <f>(TRACKER[[#This Row],[Driver departure vs DC END DATE 2]])/24</f>
        <v>0</v>
      </c>
      <c r="BD53" s="39"/>
      <c r="BE53" s="93">
        <f>$BH$1</f>
        <v>55</v>
      </c>
      <c r="BF53" s="41">
        <f>$BI$1</f>
        <v>7.5</v>
      </c>
    </row>
    <row r="54" spans="1:58" ht="12.75" hidden="1" customHeight="1">
      <c r="A54" s="24">
        <v>256800110</v>
      </c>
      <c r="B54" s="10" t="s">
        <v>256</v>
      </c>
      <c r="C54" s="11" t="s">
        <v>65</v>
      </c>
      <c r="D54" s="11" t="s">
        <v>48</v>
      </c>
      <c r="E54" s="12">
        <v>46024.078472222223</v>
      </c>
      <c r="F54" s="12">
        <v>46024.083333333336</v>
      </c>
      <c r="G54" s="13" t="s">
        <v>49</v>
      </c>
      <c r="H54" s="11" t="s">
        <v>50</v>
      </c>
      <c r="I54" s="13" t="s">
        <v>277</v>
      </c>
      <c r="J54" s="13">
        <v>40</v>
      </c>
      <c r="K54" s="13" t="s">
        <v>52</v>
      </c>
      <c r="L54" s="12" t="s">
        <v>95</v>
      </c>
      <c r="M54" s="12">
        <v>46026.666666666664</v>
      </c>
      <c r="N54" s="12">
        <v>46027.416666666664</v>
      </c>
      <c r="O54" s="12"/>
      <c r="P54" s="55"/>
      <c r="Q54" s="12"/>
      <c r="R54" s="12"/>
      <c r="S54" s="29">
        <v>46027.409722222219</v>
      </c>
      <c r="T54" s="29">
        <v>46027.430555555555</v>
      </c>
      <c r="U54" s="12"/>
      <c r="V54" s="29"/>
      <c r="W54" s="30">
        <f>IF(N54="","",WEEKNUM(AA54,2)-0)</f>
        <v>2</v>
      </c>
      <c r="X54" s="30">
        <f>IF(N54="","",MONTH(AA54))</f>
        <v>1</v>
      </c>
      <c r="Y5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54" s="30" t="str">
        <f>IF(B54="ROPAX","ROPAX",IF(B54="RORO","RORO","OCEAN"))</f>
        <v>OCEAN</v>
      </c>
      <c r="AA54" s="29">
        <f>+MIN(S54,T54)</f>
        <v>46027.409722222219</v>
      </c>
      <c r="AB54" s="29" t="str">
        <f>CHOOSE(WEEKDAY(T54,2),"Monday","Tuesday","Wednesday","Thursday","Friday","Saturday","Sunday")</f>
        <v>Monday</v>
      </c>
      <c r="AC54" s="104">
        <f>IF((E54-F54)&lt;=0,0,(TRACKER[[#This Row],[ATA]]-TRACKER[[#This Row],[ETA]])*24)</f>
        <v>0</v>
      </c>
      <c r="AD54" s="29" t="str">
        <f>IF(AC54&lt;=2,"NO","YES")</f>
        <v>NO</v>
      </c>
      <c r="AE54" s="106">
        <f>+TRACKER[[#This Row],[DELIVERY AVAILABLE SINCE]]-TRACKER[[#This Row],[HANDOVER Morocco]]</f>
        <v>46026.666666666664</v>
      </c>
      <c r="AF54" s="104">
        <f>TRACKER[[#This Row],[ATA TO UNLOADING]]*24</f>
        <v>79.949999999895226</v>
      </c>
      <c r="AG54" s="31">
        <f>(M54-E54)</f>
        <v>2.5881944444408873</v>
      </c>
      <c r="AH54" s="35">
        <f>TRACKER[[#This Row],[ATA A OFRECIMIENTO]]*24</f>
        <v>62.116666666581295</v>
      </c>
      <c r="AI54" s="30" t="str">
        <f>IF(AG54="","",IF(AG54&lt;=1.5,"SI","NO"))</f>
        <v>NO</v>
      </c>
      <c r="AJ54" s="30" t="str">
        <f>IF(AG54="","",IF(AG54&lt;=2,"YES","NO"))</f>
        <v>NO</v>
      </c>
      <c r="AK54" s="30" t="str">
        <f>IF(AG54="","",IF(AG54&lt;=3,"SI","NO"))</f>
        <v>SI</v>
      </c>
      <c r="AL54" s="31">
        <f>(N54-M54)</f>
        <v>0.75</v>
      </c>
      <c r="AM54" s="35">
        <f>TRACKER[[#This Row],[DEL. AVAILABLE A SLOT]]*24</f>
        <v>18</v>
      </c>
      <c r="AN54" s="31">
        <f>IF((S54-M54)&lt;0,TIME(0,0,0),S54-M54)</f>
        <v>0.74305555555474712</v>
      </c>
      <c r="AO5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4" s="35" t="str">
        <f>IF(AL54="","",IF(AL54&lt;=1,"SI","NO"))</f>
        <v>SI</v>
      </c>
      <c r="AQ54" s="31">
        <f>(N54-E54)</f>
        <v>3.3381944444408873</v>
      </c>
      <c r="AR54" s="35">
        <f>TRACKER[[#This Row],[ATA A TIMESLOT]]*24</f>
        <v>80.116666666581295</v>
      </c>
      <c r="AS54" s="32">
        <f>IF(AA54&lt;N54,TIME(0,0,0),AA54-N54)</f>
        <v>0</v>
      </c>
      <c r="AT54" s="35">
        <f>TRACKER[[#This Row],[PUNTUALIDAD (H)]]*24</f>
        <v>0</v>
      </c>
      <c r="AU54" s="31" t="str">
        <f>IF(AS54&gt;TIME(0,30,0),"NO","SI")</f>
        <v>SI</v>
      </c>
      <c r="AV54" s="33" t="str">
        <f>IF(AS54&gt;TIME(1,0,0),"NO","SI")</f>
        <v>SI</v>
      </c>
      <c r="AW54" s="33">
        <f>(S54-E54)</f>
        <v>3.3312499999956344</v>
      </c>
      <c r="AX54" s="39">
        <f>TRACKER[[#This Row],[ATA TO UNLOADING]]*24</f>
        <v>79.949999999895226</v>
      </c>
      <c r="AY54" s="33">
        <f>IF(O54=0,0,S54-O54)</f>
        <v>0</v>
      </c>
      <c r="AZ54" s="38">
        <f>TRACKER[[#This Row],[TOTAL TT (MARRUECOS)]]*24</f>
        <v>0</v>
      </c>
      <c r="BA54" s="39" t="str">
        <f>IF(AW54="","",IF(AW54&lt;=2,"SI","NO"))</f>
        <v>NO</v>
      </c>
      <c r="BB54" s="39">
        <f>V54-U54</f>
        <v>0</v>
      </c>
      <c r="BC54" s="108">
        <f>(TRACKER[[#This Row],[Driver departure vs DC END DATE 2]])/24</f>
        <v>0</v>
      </c>
      <c r="BD54" s="39" t="str">
        <f>IF(L54="LEFTIES TOLEDO",IF(BC54&gt;=TIME(0,0,0),"YES","NO"),"")</f>
        <v/>
      </c>
      <c r="BE54" s="93">
        <f>$BH$1</f>
        <v>55</v>
      </c>
      <c r="BF54" s="41">
        <f>$BI$1</f>
        <v>7.5</v>
      </c>
    </row>
    <row r="55" spans="1:58" ht="12.75" hidden="1" customHeight="1">
      <c r="A55" s="24">
        <v>262361759</v>
      </c>
      <c r="B55" s="10" t="s">
        <v>256</v>
      </c>
      <c r="C55" s="11" t="s">
        <v>54</v>
      </c>
      <c r="D55" s="11" t="s">
        <v>48</v>
      </c>
      <c r="E55" s="12">
        <v>46024.078472222223</v>
      </c>
      <c r="F55" s="12">
        <v>46024.083333333336</v>
      </c>
      <c r="G55" s="13" t="s">
        <v>49</v>
      </c>
      <c r="H55" s="11" t="s">
        <v>50</v>
      </c>
      <c r="I55" s="13" t="s">
        <v>281</v>
      </c>
      <c r="J55" s="13" t="s">
        <v>51</v>
      </c>
      <c r="K55" s="13" t="s">
        <v>52</v>
      </c>
      <c r="L55" s="12" t="s">
        <v>53</v>
      </c>
      <c r="M55" s="12">
        <v>46026.666666666664</v>
      </c>
      <c r="N55" s="12">
        <v>46027.458333333336</v>
      </c>
      <c r="O55" s="12"/>
      <c r="P55" s="55"/>
      <c r="Q55" s="12"/>
      <c r="R55" s="12"/>
      <c r="S55" s="29">
        <v>46027.40625</v>
      </c>
      <c r="T55" s="29">
        <v>46027.444444444445</v>
      </c>
      <c r="U55" s="12">
        <v>46027.474305555559</v>
      </c>
      <c r="V55" s="29">
        <v>46027.465277777781</v>
      </c>
      <c r="W55" s="30">
        <f>IF(N55="","",WEEKNUM(AA55,2)-0)</f>
        <v>2</v>
      </c>
      <c r="X55" s="30">
        <f>IF(N55="","",MONTH(AA55))</f>
        <v>1</v>
      </c>
      <c r="Y5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5" s="30" t="str">
        <f>IF(B55="ROPAX","ROPAX",IF(B55="RORO","RORO","OCEAN"))</f>
        <v>OCEAN</v>
      </c>
      <c r="AA55" s="29">
        <f>+MIN(S55,T55)</f>
        <v>46027.40625</v>
      </c>
      <c r="AB55" s="29" t="str">
        <f>CHOOSE(WEEKDAY(T55,2),"Monday","Tuesday","Wednesday","Thursday","Friday","Saturday","Sunday")</f>
        <v>Monday</v>
      </c>
      <c r="AC55" s="104">
        <f>IF((E55-F55)&lt;=0,0,(TRACKER[[#This Row],[ATA]]-TRACKER[[#This Row],[ETA]])*24)</f>
        <v>0</v>
      </c>
      <c r="AD55" s="29" t="str">
        <f>IF(AC55&lt;=2,"NO","YES")</f>
        <v>NO</v>
      </c>
      <c r="AE55" s="106">
        <f>+TRACKER[[#This Row],[DELIVERY AVAILABLE SINCE]]-TRACKER[[#This Row],[HANDOVER Morocco]]</f>
        <v>46026.666666666664</v>
      </c>
      <c r="AF55" s="104">
        <f>TRACKER[[#This Row],[ATA TO UNLOADING]]*24</f>
        <v>79.866666666639503</v>
      </c>
      <c r="AG55" s="31">
        <f>(M55-E55)</f>
        <v>2.5881944444408873</v>
      </c>
      <c r="AH55" s="35">
        <f>TRACKER[[#This Row],[ATA A OFRECIMIENTO]]*24</f>
        <v>62.116666666581295</v>
      </c>
      <c r="AI55" s="30" t="str">
        <f>IF(AG55="","",IF(AG55&lt;=1.5,"SI","NO"))</f>
        <v>NO</v>
      </c>
      <c r="AJ55" s="30" t="str">
        <f>IF(AG55="","",IF(AG55&lt;=2,"YES","NO"))</f>
        <v>NO</v>
      </c>
      <c r="AK55" s="30" t="str">
        <f>IF(AG55="","",IF(AG55&lt;=3,"SI","NO"))</f>
        <v>SI</v>
      </c>
      <c r="AL55" s="31">
        <f>(N55-M55)</f>
        <v>0.79166666667151731</v>
      </c>
      <c r="AM55" s="35">
        <f>TRACKER[[#This Row],[DEL. AVAILABLE A SLOT]]*24</f>
        <v>19.000000000116415</v>
      </c>
      <c r="AN55" s="31">
        <f>IF((S55-M55)&lt;0,TIME(0,0,0),S55-M55)</f>
        <v>0.73958333333575865</v>
      </c>
      <c r="AO5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5" s="35" t="str">
        <f>IF(AL55="","",IF(AL55&lt;=1,"SI","NO"))</f>
        <v>SI</v>
      </c>
      <c r="AQ55" s="31">
        <f>(N55-E55)</f>
        <v>3.3798611111124046</v>
      </c>
      <c r="AR55" s="35">
        <f>TRACKER[[#This Row],[ATA A TIMESLOT]]*24</f>
        <v>81.116666666697711</v>
      </c>
      <c r="AS55" s="32">
        <f>IF(AA55&lt;N55,TIME(0,0,0),AA55-N55)</f>
        <v>0</v>
      </c>
      <c r="AT55" s="35">
        <f>TRACKER[[#This Row],[PUNTUALIDAD (H)]]*24</f>
        <v>0</v>
      </c>
      <c r="AU55" s="31" t="str">
        <f>IF(AS55&gt;TIME(0,30,0),"NO","SI")</f>
        <v>SI</v>
      </c>
      <c r="AV55" s="33" t="str">
        <f>IF(AS55&gt;TIME(1,0,0),"NO","SI")</f>
        <v>SI</v>
      </c>
      <c r="AW55" s="33">
        <f>(S55-E55)</f>
        <v>3.327777777776646</v>
      </c>
      <c r="AX55" s="39">
        <f>TRACKER[[#This Row],[ATA TO UNLOADING]]*24</f>
        <v>79.866666666639503</v>
      </c>
      <c r="AY55" s="33">
        <f>IF(O55=0,0,S55-O55)</f>
        <v>0</v>
      </c>
      <c r="AZ55" s="38">
        <f>TRACKER[[#This Row],[TOTAL TT (MARRUECOS)]]*24</f>
        <v>0</v>
      </c>
      <c r="BA55" s="39" t="str">
        <f>IF(AW55="","",IF(AW55&lt;=2,"SI","NO"))</f>
        <v>NO</v>
      </c>
      <c r="BB55" s="110">
        <f>V55-U55</f>
        <v>-9.0277777781011537E-3</v>
      </c>
      <c r="BC55" s="108">
        <f>(TRACKER[[#This Row],[Driver departure vs DC END DATE 2]])/24</f>
        <v>-3.7615740742088138E-4</v>
      </c>
      <c r="BD55" s="39" t="str">
        <f>IF(L55="LEFTIES TOLEDO",IF(BC55&gt;=TIME(0,0,0),"YES","NO"),"")</f>
        <v>NO</v>
      </c>
      <c r="BE55" s="93">
        <f>$BH$1</f>
        <v>55</v>
      </c>
      <c r="BF55" s="41">
        <f>$BI$1</f>
        <v>7.5</v>
      </c>
    </row>
    <row r="56" spans="1:58" ht="12.65" hidden="1" customHeight="1">
      <c r="A56" s="24" t="s">
        <v>257</v>
      </c>
      <c r="B56" s="10" t="s">
        <v>256</v>
      </c>
      <c r="C56" s="11" t="s">
        <v>65</v>
      </c>
      <c r="D56" s="11" t="s">
        <v>48</v>
      </c>
      <c r="E56" s="12">
        <v>46024.078472222223</v>
      </c>
      <c r="F56" s="12">
        <v>46024.083333333336</v>
      </c>
      <c r="G56" s="13" t="s">
        <v>88</v>
      </c>
      <c r="H56" s="11" t="s">
        <v>50</v>
      </c>
      <c r="I56" s="13" t="s">
        <v>282</v>
      </c>
      <c r="J56" s="13" t="s">
        <v>51</v>
      </c>
      <c r="K56" s="13" t="s">
        <v>52</v>
      </c>
      <c r="L56" s="12" t="s">
        <v>53</v>
      </c>
      <c r="M56" s="12">
        <v>46026.666666666664</v>
      </c>
      <c r="N56" s="12">
        <v>46027.458333333336</v>
      </c>
      <c r="O56" s="12"/>
      <c r="P56" s="55"/>
      <c r="Q56" s="12"/>
      <c r="R56" s="12"/>
      <c r="S56" s="29">
        <v>46027.418749999997</v>
      </c>
      <c r="T56" s="29">
        <v>46027.458333333336</v>
      </c>
      <c r="U56" s="12">
        <v>46027.460416666669</v>
      </c>
      <c r="V56" s="29">
        <v>46027.479166666664</v>
      </c>
      <c r="W56" s="30">
        <f>IF(N56="","",WEEKNUM(AA56,2)-0)</f>
        <v>2</v>
      </c>
      <c r="X56" s="30">
        <f>IF(N56="","",MONTH(AA56))</f>
        <v>1</v>
      </c>
      <c r="Y5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6" s="30" t="str">
        <f>IF(B56="ROPAX","ROPAX",IF(B56="RORO","RORO","OCEAN"))</f>
        <v>OCEAN</v>
      </c>
      <c r="AA56" s="29">
        <f>+MIN(S56,T56)</f>
        <v>46027.418749999997</v>
      </c>
      <c r="AB56" s="29" t="str">
        <f>CHOOSE(WEEKDAY(T56,2),"Monday","Tuesday","Wednesday","Thursday","Friday","Saturday","Sunday")</f>
        <v>Monday</v>
      </c>
      <c r="AC56" s="104">
        <f>IF((E56-F56)&lt;=0,0,(TRACKER[[#This Row],[ATA]]-TRACKER[[#This Row],[ETA]])*24)</f>
        <v>0</v>
      </c>
      <c r="AD56" s="29" t="str">
        <f>IF(AC56&lt;=2,"NO","YES")</f>
        <v>NO</v>
      </c>
      <c r="AE56" s="106">
        <f>+TRACKER[[#This Row],[DELIVERY AVAILABLE SINCE]]-TRACKER[[#This Row],[HANDOVER Morocco]]</f>
        <v>46026.666666666664</v>
      </c>
      <c r="AF56" s="104">
        <f>TRACKER[[#This Row],[ATA TO UNLOADING]]*24</f>
        <v>80.166666666569654</v>
      </c>
      <c r="AG56" s="31">
        <f>(M56-E56)</f>
        <v>2.5881944444408873</v>
      </c>
      <c r="AH56" s="35">
        <f>TRACKER[[#This Row],[ATA A OFRECIMIENTO]]*24</f>
        <v>62.116666666581295</v>
      </c>
      <c r="AI56" s="30" t="str">
        <f>IF(AG56="","",IF(AG56&lt;=1.5,"SI","NO"))</f>
        <v>NO</v>
      </c>
      <c r="AJ56" s="30" t="str">
        <f>IF(AG56="","",IF(AG56&lt;=2,"YES","NO"))</f>
        <v>NO</v>
      </c>
      <c r="AK56" s="30" t="str">
        <f>IF(AG56="","",IF(AG56&lt;=3,"SI","NO"))</f>
        <v>SI</v>
      </c>
      <c r="AL56" s="31">
        <f>(N56-M56)</f>
        <v>0.79166666667151731</v>
      </c>
      <c r="AM56" s="35">
        <f>TRACKER[[#This Row],[DEL. AVAILABLE A SLOT]]*24</f>
        <v>19.000000000116415</v>
      </c>
      <c r="AN56" s="31">
        <f>IF((S56-M56)&lt;0,TIME(0,0,0),S56-M56)</f>
        <v>0.75208333333284827</v>
      </c>
      <c r="AO5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6" s="35" t="str">
        <f>IF(AL56="","",IF(AL56&lt;=1,"SI","NO"))</f>
        <v>SI</v>
      </c>
      <c r="AQ56" s="31">
        <f>(N56-E56)</f>
        <v>3.3798611111124046</v>
      </c>
      <c r="AR56" s="35">
        <f>TRACKER[[#This Row],[ATA A TIMESLOT]]*24</f>
        <v>81.116666666697711</v>
      </c>
      <c r="AS56" s="32">
        <f>IF(AA56&lt;N56,TIME(0,0,0),AA56-N56)</f>
        <v>0</v>
      </c>
      <c r="AT56" s="35">
        <f>TRACKER[[#This Row],[PUNTUALIDAD (H)]]*24</f>
        <v>0</v>
      </c>
      <c r="AU56" s="31" t="str">
        <f>IF(AS56&gt;TIME(0,30,0),"NO","SI")</f>
        <v>SI</v>
      </c>
      <c r="AV56" s="33" t="str">
        <f>IF(AS56&gt;TIME(1,0,0),"NO","SI")</f>
        <v>SI</v>
      </c>
      <c r="AW56" s="33">
        <f>(S56-E56)</f>
        <v>3.3402777777737356</v>
      </c>
      <c r="AX56" s="39">
        <f>TRACKER[[#This Row],[ATA TO UNLOADING]]*24</f>
        <v>80.166666666569654</v>
      </c>
      <c r="AY56" s="33">
        <f>IF(O56=0,0,S56-O56)</f>
        <v>0</v>
      </c>
      <c r="AZ56" s="38">
        <f>TRACKER[[#This Row],[TOTAL TT (MARRUECOS)]]*24</f>
        <v>0</v>
      </c>
      <c r="BA56" s="39" t="str">
        <f>IF(AW56="","",IF(AW56&lt;=2,"SI","NO"))</f>
        <v>NO</v>
      </c>
      <c r="BB56" s="39">
        <f>V56-U56</f>
        <v>1.8749999995634425E-2</v>
      </c>
      <c r="BC56" s="108">
        <f>(TRACKER[[#This Row],[Driver departure vs DC END DATE 2]])/24</f>
        <v>7.8124999981810106E-4</v>
      </c>
      <c r="BD56" s="39" t="str">
        <f>IF(L56="LEFTIES TOLEDO",IF(BC56&gt;=TIME(0,0,0),"YES","NO"),"")</f>
        <v>YES</v>
      </c>
      <c r="BE56" s="93">
        <f>$BH$1</f>
        <v>55</v>
      </c>
      <c r="BF56" s="41">
        <f>$BI$1</f>
        <v>7.5</v>
      </c>
    </row>
    <row r="57" spans="1:58" ht="12.75" hidden="1" customHeight="1">
      <c r="A57" s="24">
        <v>260949604</v>
      </c>
      <c r="B57" s="10" t="s">
        <v>210</v>
      </c>
      <c r="C57" s="11" t="s">
        <v>72</v>
      </c>
      <c r="D57" s="11" t="s">
        <v>75</v>
      </c>
      <c r="E57" s="12">
        <v>46014.872916666667</v>
      </c>
      <c r="F57" s="12">
        <v>46014.833333333336</v>
      </c>
      <c r="G57" s="13" t="s">
        <v>49</v>
      </c>
      <c r="H57" s="11" t="s">
        <v>50</v>
      </c>
      <c r="I57" s="13" t="s">
        <v>285</v>
      </c>
      <c r="J57" s="13" t="s">
        <v>51</v>
      </c>
      <c r="K57" s="13" t="s">
        <v>52</v>
      </c>
      <c r="L57" s="12" t="s">
        <v>95</v>
      </c>
      <c r="M57" s="12">
        <v>46020.416666666664</v>
      </c>
      <c r="N57" s="12">
        <v>46027.5</v>
      </c>
      <c r="O57" s="12"/>
      <c r="P57" s="55"/>
      <c r="Q57" s="12" t="s">
        <v>62</v>
      </c>
      <c r="R57" s="12"/>
      <c r="S57" s="29">
        <v>46027.541666666664</v>
      </c>
      <c r="T57" s="29">
        <v>46027.5625</v>
      </c>
      <c r="U57" s="12"/>
      <c r="V57" s="29"/>
      <c r="W57" s="30">
        <f>IF(N57="","",WEEKNUM(AA57,2)-0)</f>
        <v>2</v>
      </c>
      <c r="X57" s="30">
        <f>IF(N57="","",MONTH(AA57))</f>
        <v>1</v>
      </c>
      <c r="Y5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57" s="30" t="str">
        <f>IF(B57="ROPAX","ROPAX",IF(B57="RORO","RORO","OCEAN"))</f>
        <v>OCEAN</v>
      </c>
      <c r="AA57" s="29">
        <f>+MIN(S57,T57)</f>
        <v>46027.541666666664</v>
      </c>
      <c r="AB57" s="29" t="str">
        <f>CHOOSE(WEEKDAY(T57,2),"Monday","Tuesday","Wednesday","Thursday","Friday","Saturday","Sunday")</f>
        <v>Monday</v>
      </c>
      <c r="AC57" s="104">
        <f>IF((E57-F57)&lt;=0,0,(TRACKER[[#This Row],[ATA]]-TRACKER[[#This Row],[ETA]])*24)</f>
        <v>0.94999999995343387</v>
      </c>
      <c r="AD57" s="29" t="str">
        <f>IF(AC57&lt;=2,"NO","YES")</f>
        <v>NO</v>
      </c>
      <c r="AE57" s="106">
        <f>+TRACKER[[#This Row],[DELIVERY AVAILABLE SINCE]]-TRACKER[[#This Row],[HANDOVER Morocco]]</f>
        <v>46020.416666666664</v>
      </c>
      <c r="AF57" s="104">
        <f>TRACKER[[#This Row],[ATA TO UNLOADING]]*24</f>
        <v>304.04999999993015</v>
      </c>
      <c r="AG57" s="31">
        <f>(M57-E57)</f>
        <v>5.5437499999970896</v>
      </c>
      <c r="AH57" s="35">
        <f>TRACKER[[#This Row],[ATA A OFRECIMIENTO]]*24</f>
        <v>133.04999999993015</v>
      </c>
      <c r="AI57" s="30" t="str">
        <f>IF(AG57="","",IF(AG57&lt;=1.5,"SI","NO"))</f>
        <v>NO</v>
      </c>
      <c r="AJ57" s="30" t="str">
        <f>IF(AG57="","",IF(AG57&lt;=2,"YES","NO"))</f>
        <v>NO</v>
      </c>
      <c r="AK57" s="30" t="str">
        <f>IF(AG57="","",IF(AG57&lt;=3,"SI","NO"))</f>
        <v>NO</v>
      </c>
      <c r="AL57" s="31">
        <f>(N57-M57)</f>
        <v>7.0833333333357587</v>
      </c>
      <c r="AM57" s="35">
        <f>TRACKER[[#This Row],[DEL. AVAILABLE A SLOT]]*24</f>
        <v>170.00000000005821</v>
      </c>
      <c r="AN57" s="31">
        <f>IF((S57-M57)&lt;0,TIME(0,0,0),S57-M57)</f>
        <v>7.125</v>
      </c>
      <c r="AO5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57" s="35" t="str">
        <f>IF(AL57="","",IF(AL57&lt;=1,"SI","NO"))</f>
        <v>NO</v>
      </c>
      <c r="AQ57" s="31">
        <f>(N57-E57)</f>
        <v>12.627083333332848</v>
      </c>
      <c r="AR57" s="35">
        <f>TRACKER[[#This Row],[ATA A TIMESLOT]]*24</f>
        <v>303.04999999998836</v>
      </c>
      <c r="AS57" s="32">
        <f>IF(AA57&lt;N57,TIME(0,0,0),AA57-N57)</f>
        <v>4.1666666664241347E-2</v>
      </c>
      <c r="AT57" s="35">
        <f>TRACKER[[#This Row],[PUNTUALIDAD (H)]]*24</f>
        <v>0.99999999994179234</v>
      </c>
      <c r="AU57" s="31" t="str">
        <f>IF(AS57&gt;TIME(0,30,0),"NO","SI")</f>
        <v>NO</v>
      </c>
      <c r="AV57" s="33" t="str">
        <f>IF(AS57&gt;TIME(1,0,0),"NO","SI")</f>
        <v>SI</v>
      </c>
      <c r="AW57" s="33">
        <f>(S57-E57)</f>
        <v>12.66874999999709</v>
      </c>
      <c r="AX57" s="39">
        <f>TRACKER[[#This Row],[ATA TO UNLOADING]]*24</f>
        <v>304.04999999993015</v>
      </c>
      <c r="AY57" s="33">
        <f>IF(O57=0,0,S57-O57)</f>
        <v>0</v>
      </c>
      <c r="AZ57" s="38">
        <f>TRACKER[[#This Row],[TOTAL TT (MARRUECOS)]]*24</f>
        <v>0</v>
      </c>
      <c r="BA57" s="39" t="str">
        <f>IF(AW57="","",IF(AW57&lt;=2,"SI","NO"))</f>
        <v>NO</v>
      </c>
      <c r="BB57" s="39">
        <f>V57-U57</f>
        <v>0</v>
      </c>
      <c r="BC57" s="108">
        <f>(TRACKER[[#This Row],[Driver departure vs DC END DATE 2]])/24</f>
        <v>0</v>
      </c>
      <c r="BD57" s="39" t="str">
        <f>IF(L57="LEFTIES TOLEDO",IF(BC57&gt;=TIME(0,0,0),"YES","NO"),"")</f>
        <v/>
      </c>
      <c r="BE57" s="93">
        <f>$BH$1</f>
        <v>55</v>
      </c>
      <c r="BF57" s="41">
        <f>$BI$1</f>
        <v>7.5</v>
      </c>
    </row>
    <row r="58" spans="1:58" ht="12.75" hidden="1" customHeight="1">
      <c r="A58" s="24">
        <v>261181908</v>
      </c>
      <c r="B58" s="10" t="s">
        <v>211</v>
      </c>
      <c r="C58" s="11" t="s">
        <v>78</v>
      </c>
      <c r="D58" s="11" t="s">
        <v>75</v>
      </c>
      <c r="E58" s="12">
        <v>46019.237500000003</v>
      </c>
      <c r="F58" s="12">
        <v>46019</v>
      </c>
      <c r="G58" s="13" t="s">
        <v>49</v>
      </c>
      <c r="H58" s="11" t="s">
        <v>50</v>
      </c>
      <c r="I58" s="13" t="s">
        <v>284</v>
      </c>
      <c r="J58" s="13" t="s">
        <v>51</v>
      </c>
      <c r="K58" s="13" t="s">
        <v>52</v>
      </c>
      <c r="L58" s="12" t="s">
        <v>95</v>
      </c>
      <c r="M58" s="12">
        <v>46022.5</v>
      </c>
      <c r="N58" s="12">
        <v>46027.5</v>
      </c>
      <c r="O58" s="12"/>
      <c r="P58" s="55"/>
      <c r="Q58" s="12"/>
      <c r="R58" s="12"/>
      <c r="S58" s="29">
        <v>46027.520833333328</v>
      </c>
      <c r="T58" s="29">
        <v>46027.541666666664</v>
      </c>
      <c r="U58" s="12"/>
      <c r="V58" s="29"/>
      <c r="W58" s="30">
        <f>IF(N58="","",WEEKNUM(AA58,2)-0)</f>
        <v>2</v>
      </c>
      <c r="X58" s="30">
        <f>IF(N58="","",MONTH(AA58))</f>
        <v>1</v>
      </c>
      <c r="Y5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58" s="30" t="str">
        <f>IF(B58="ROPAX","ROPAX",IF(B58="RORO","RORO","OCEAN"))</f>
        <v>OCEAN</v>
      </c>
      <c r="AA58" s="29">
        <f>+MIN(S58,T58)</f>
        <v>46027.520833333328</v>
      </c>
      <c r="AB58" s="29" t="str">
        <f>CHOOSE(WEEKDAY(T58,2),"Monday","Tuesday","Wednesday","Thursday","Friday","Saturday","Sunday")</f>
        <v>Monday</v>
      </c>
      <c r="AC58" s="104">
        <f>IF((E58-F58)&lt;=0,0,(TRACKER[[#This Row],[ATA]]-TRACKER[[#This Row],[ETA]])*24)</f>
        <v>5.7000000000698492</v>
      </c>
      <c r="AD58" s="29" t="str">
        <f>IF(AC58&lt;=2,"NO","YES")</f>
        <v>YES</v>
      </c>
      <c r="AE58" s="106">
        <f>+TRACKER[[#This Row],[DELIVERY AVAILABLE SINCE]]-TRACKER[[#This Row],[HANDOVER Morocco]]</f>
        <v>46022.5</v>
      </c>
      <c r="AF58" s="104">
        <f>TRACKER[[#This Row],[ATA TO UNLOADING]]*24</f>
        <v>198.79999999981374</v>
      </c>
      <c r="AG58" s="31">
        <f>(M58-E58)</f>
        <v>3.2624999999970896</v>
      </c>
      <c r="AH58" s="35">
        <f>TRACKER[[#This Row],[ATA A OFRECIMIENTO]]*24</f>
        <v>78.299999999930151</v>
      </c>
      <c r="AI58" s="30" t="str">
        <f>IF(AG58="","",IF(AG58&lt;=1.5,"SI","NO"))</f>
        <v>NO</v>
      </c>
      <c r="AJ58" s="30" t="str">
        <f>IF(AG58="","",IF(AG58&lt;=2,"YES","NO"))</f>
        <v>NO</v>
      </c>
      <c r="AK58" s="30" t="str">
        <f>IF(AG58="","",IF(AG58&lt;=3,"SI","NO"))</f>
        <v>NO</v>
      </c>
      <c r="AL58" s="31">
        <f>(N58-M58)</f>
        <v>5</v>
      </c>
      <c r="AM58" s="35">
        <f>TRACKER[[#This Row],[DEL. AVAILABLE A SLOT]]*24</f>
        <v>120</v>
      </c>
      <c r="AN58" s="31">
        <f>IF((S58-M58)&lt;0,TIME(0,0,0),S58-M58)</f>
        <v>5.0208333333284827</v>
      </c>
      <c r="AO5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58" s="35" t="str">
        <f>IF(AL58="","",IF(AL58&lt;=1,"SI","NO"))</f>
        <v>NO</v>
      </c>
      <c r="AQ58" s="31">
        <f>(N58-E58)</f>
        <v>8.2624999999970896</v>
      </c>
      <c r="AR58" s="35">
        <f>TRACKER[[#This Row],[ATA A TIMESLOT]]*24</f>
        <v>198.29999999993015</v>
      </c>
      <c r="AS58" s="32">
        <f>IF(AA58&lt;N58,TIME(0,0,0),AA58-N58)</f>
        <v>2.0833333328482695E-2</v>
      </c>
      <c r="AT58" s="35">
        <f>TRACKER[[#This Row],[PUNTUALIDAD (H)]]*24</f>
        <v>0.49999999988358468</v>
      </c>
      <c r="AU58" s="31" t="str">
        <f>IF(AS58&gt;TIME(0,30,0),"NO","SI")</f>
        <v>SI</v>
      </c>
      <c r="AV58" s="33" t="str">
        <f>IF(AS58&gt;TIME(1,0,0),"NO","SI")</f>
        <v>SI</v>
      </c>
      <c r="AW58" s="33">
        <f>(S58-E58)</f>
        <v>8.2833333333255723</v>
      </c>
      <c r="AX58" s="39">
        <f>TRACKER[[#This Row],[ATA TO UNLOADING]]*24</f>
        <v>198.79999999981374</v>
      </c>
      <c r="AY58" s="33">
        <f>IF(O58=0,0,S58-O58)</f>
        <v>0</v>
      </c>
      <c r="AZ58" s="38">
        <f>TRACKER[[#This Row],[TOTAL TT (MARRUECOS)]]*24</f>
        <v>0</v>
      </c>
      <c r="BA58" s="39" t="str">
        <f>IF(AW58="","",IF(AW58&lt;=2,"SI","NO"))</f>
        <v>NO</v>
      </c>
      <c r="BB58" s="39">
        <f>V58-U58</f>
        <v>0</v>
      </c>
      <c r="BC58" s="108">
        <f>(TRACKER[[#This Row],[Driver departure vs DC END DATE 2]])/24</f>
        <v>0</v>
      </c>
      <c r="BD58" s="39" t="str">
        <f>IF(L58="LEFTIES TOLEDO",IF(BC58&gt;=TIME(0,0,0),"YES","NO"),"")</f>
        <v/>
      </c>
      <c r="BE58" s="93">
        <f>$BH$1</f>
        <v>55</v>
      </c>
      <c r="BF58" s="41">
        <f>$BI$1</f>
        <v>7.5</v>
      </c>
    </row>
    <row r="59" spans="1:58" ht="12.75" hidden="1" customHeight="1">
      <c r="A59" s="24">
        <v>261170047</v>
      </c>
      <c r="B59" s="10" t="s">
        <v>254</v>
      </c>
      <c r="C59" s="11" t="s">
        <v>72</v>
      </c>
      <c r="D59" s="11" t="s">
        <v>48</v>
      </c>
      <c r="E59" s="12">
        <v>46021.806250000001</v>
      </c>
      <c r="F59" s="12">
        <v>46021.833333333336</v>
      </c>
      <c r="G59" s="13" t="s">
        <v>49</v>
      </c>
      <c r="H59" s="11" t="s">
        <v>50</v>
      </c>
      <c r="I59" s="13" t="s">
        <v>283</v>
      </c>
      <c r="J59" s="13" t="s">
        <v>51</v>
      </c>
      <c r="K59" s="13" t="s">
        <v>52</v>
      </c>
      <c r="L59" s="12" t="s">
        <v>95</v>
      </c>
      <c r="M59" s="12">
        <v>46026.666666666664</v>
      </c>
      <c r="N59" s="12">
        <v>46027.5</v>
      </c>
      <c r="O59" s="12"/>
      <c r="P59" s="55"/>
      <c r="Q59" s="12" t="s">
        <v>62</v>
      </c>
      <c r="R59" s="12"/>
      <c r="S59" s="29">
        <v>46027.541666666664</v>
      </c>
      <c r="T59" s="29">
        <v>46027.5625</v>
      </c>
      <c r="U59" s="12"/>
      <c r="V59" s="29"/>
      <c r="W59" s="30">
        <f>IF(N59="","",WEEKNUM(AA59,2)-0)</f>
        <v>2</v>
      </c>
      <c r="X59" s="30">
        <f>IF(N59="","",MONTH(AA59))</f>
        <v>1</v>
      </c>
      <c r="Y5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59" s="30" t="str">
        <f>IF(B59="ROPAX","ROPAX",IF(B59="RORO","RORO","OCEAN"))</f>
        <v>OCEAN</v>
      </c>
      <c r="AA59" s="29">
        <f>+MIN(S59,T59)</f>
        <v>46027.541666666664</v>
      </c>
      <c r="AB59" s="29" t="str">
        <f>CHOOSE(WEEKDAY(T59,2),"Monday","Tuesday","Wednesday","Thursday","Friday","Saturday","Sunday")</f>
        <v>Monday</v>
      </c>
      <c r="AC59" s="104">
        <f>IF((E59-F59)&lt;=0,0,(TRACKER[[#This Row],[ATA]]-TRACKER[[#This Row],[ETA]])*24)</f>
        <v>0</v>
      </c>
      <c r="AD59" s="29" t="str">
        <f>IF(AC59&lt;=2,"NO","YES")</f>
        <v>NO</v>
      </c>
      <c r="AE59" s="106">
        <f>+TRACKER[[#This Row],[DELIVERY AVAILABLE SINCE]]-TRACKER[[#This Row],[HANDOVER Morocco]]</f>
        <v>46026.666666666664</v>
      </c>
      <c r="AF59" s="104">
        <f>TRACKER[[#This Row],[ATA TO UNLOADING]]*24</f>
        <v>137.64999999990687</v>
      </c>
      <c r="AG59" s="31">
        <f>(M59-E59)</f>
        <v>4.8604166666627862</v>
      </c>
      <c r="AH59" s="35">
        <f>TRACKER[[#This Row],[ATA A OFRECIMIENTO]]*24</f>
        <v>116.64999999990687</v>
      </c>
      <c r="AI59" s="30" t="str">
        <f>IF(AG59="","",IF(AG59&lt;=1.5,"SI","NO"))</f>
        <v>NO</v>
      </c>
      <c r="AJ59" s="30" t="str">
        <f>IF(AG59="","",IF(AG59&lt;=2,"YES","NO"))</f>
        <v>NO</v>
      </c>
      <c r="AK59" s="30" t="str">
        <f>IF(AG59="","",IF(AG59&lt;=3,"SI","NO"))</f>
        <v>NO</v>
      </c>
      <c r="AL59" s="31">
        <f>(N59-M59)</f>
        <v>0.83333333333575865</v>
      </c>
      <c r="AM59" s="35">
        <f>TRACKER[[#This Row],[DEL. AVAILABLE A SLOT]]*24</f>
        <v>20.000000000058208</v>
      </c>
      <c r="AN59" s="31">
        <f>IF((S59-M59)&lt;0,TIME(0,0,0),S59-M59)</f>
        <v>0.875</v>
      </c>
      <c r="AO5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9" s="35" t="str">
        <f>IF(AL59="","",IF(AL59&lt;=1,"SI","NO"))</f>
        <v>SI</v>
      </c>
      <c r="AQ59" s="31">
        <f>(N59-E59)</f>
        <v>5.6937499999985448</v>
      </c>
      <c r="AR59" s="35">
        <f>TRACKER[[#This Row],[ATA A TIMESLOT]]*24</f>
        <v>136.64999999996508</v>
      </c>
      <c r="AS59" s="32">
        <f>IF(AA59&lt;N59,TIME(0,0,0),AA59-N59)</f>
        <v>4.1666666664241347E-2</v>
      </c>
      <c r="AT59" s="35">
        <f>TRACKER[[#This Row],[PUNTUALIDAD (H)]]*24</f>
        <v>0.99999999994179234</v>
      </c>
      <c r="AU59" s="31" t="str">
        <f>IF(AS59&gt;TIME(0,30,0),"NO","SI")</f>
        <v>NO</v>
      </c>
      <c r="AV59" s="33" t="str">
        <f>IF(AS59&gt;TIME(1,0,0),"NO","SI")</f>
        <v>SI</v>
      </c>
      <c r="AW59" s="33">
        <f>(S59-E59)</f>
        <v>5.7354166666627862</v>
      </c>
      <c r="AX59" s="39">
        <f>TRACKER[[#This Row],[ATA TO UNLOADING]]*24</f>
        <v>137.64999999990687</v>
      </c>
      <c r="AY59" s="33">
        <f>IF(O59=0,0,S59-O59)</f>
        <v>0</v>
      </c>
      <c r="AZ59" s="38">
        <f>TRACKER[[#This Row],[TOTAL TT (MARRUECOS)]]*24</f>
        <v>0</v>
      </c>
      <c r="BA59" s="39" t="str">
        <f>IF(AW59="","",IF(AW59&lt;=2,"SI","NO"))</f>
        <v>NO</v>
      </c>
      <c r="BB59" s="39">
        <f>V59-U59</f>
        <v>0</v>
      </c>
      <c r="BC59" s="108">
        <f>(TRACKER[[#This Row],[Driver departure vs DC END DATE 2]])/24</f>
        <v>0</v>
      </c>
      <c r="BD59" s="39" t="str">
        <f>IF(L59="LEFTIES TOLEDO",IF(BC59&gt;=TIME(0,0,0),"YES","NO"),"")</f>
        <v/>
      </c>
      <c r="BE59" s="93">
        <f>$BH$1</f>
        <v>55</v>
      </c>
      <c r="BF59" s="41">
        <f>$BI$1</f>
        <v>7.5</v>
      </c>
    </row>
    <row r="60" spans="1:58" ht="12.75" hidden="1" customHeight="1">
      <c r="A60" s="24">
        <v>261170047</v>
      </c>
      <c r="B60" s="10" t="s">
        <v>254</v>
      </c>
      <c r="C60" s="11" t="s">
        <v>72</v>
      </c>
      <c r="D60" s="11" t="s">
        <v>48</v>
      </c>
      <c r="E60" s="12">
        <v>46021.806250000001</v>
      </c>
      <c r="F60" s="12">
        <v>46021.833333333336</v>
      </c>
      <c r="G60" s="13" t="s">
        <v>49</v>
      </c>
      <c r="H60" s="11" t="s">
        <v>50</v>
      </c>
      <c r="I60" s="13" t="s">
        <v>286</v>
      </c>
      <c r="J60" s="13" t="s">
        <v>51</v>
      </c>
      <c r="K60" s="13" t="s">
        <v>52</v>
      </c>
      <c r="L60" s="12" t="s">
        <v>53</v>
      </c>
      <c r="M60" s="12">
        <v>46026.666666666664</v>
      </c>
      <c r="N60" s="12">
        <v>46027.5</v>
      </c>
      <c r="O60" s="12"/>
      <c r="P60" s="55"/>
      <c r="Q60" s="12"/>
      <c r="R60" s="12"/>
      <c r="S60" s="29">
        <v>46027.493055555555</v>
      </c>
      <c r="T60" s="29">
        <v>46027.524305555555</v>
      </c>
      <c r="U60" s="12">
        <v>46027.530555555553</v>
      </c>
      <c r="V60" s="29">
        <v>46027.538194444445</v>
      </c>
      <c r="W60" s="30">
        <f>IF(N60="","",WEEKNUM(AA60,2)-0)</f>
        <v>2</v>
      </c>
      <c r="X60" s="30">
        <f>IF(N60="","",MONTH(AA60))</f>
        <v>1</v>
      </c>
      <c r="Y6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0" s="30" t="str">
        <f>IF(B60="ROPAX","ROPAX",IF(B60="RORO","RORO","OCEAN"))</f>
        <v>OCEAN</v>
      </c>
      <c r="AA60" s="29">
        <f>+MIN(S60,T60)</f>
        <v>46027.493055555555</v>
      </c>
      <c r="AB60" s="29" t="str">
        <f>CHOOSE(WEEKDAY(T60,2),"Monday","Tuesday","Wednesday","Thursday","Friday","Saturday","Sunday")</f>
        <v>Monday</v>
      </c>
      <c r="AC60" s="104">
        <f>IF((E60-F60)&lt;=0,0,(TRACKER[[#This Row],[ATA]]-TRACKER[[#This Row],[ETA]])*24)</f>
        <v>0</v>
      </c>
      <c r="AD60" s="29" t="str">
        <f>IF(AC60&lt;=2,"NO","YES")</f>
        <v>NO</v>
      </c>
      <c r="AE60" s="106">
        <f>+TRACKER[[#This Row],[DELIVERY AVAILABLE SINCE]]-TRACKER[[#This Row],[HANDOVER Morocco]]</f>
        <v>46026.666666666664</v>
      </c>
      <c r="AF60" s="104">
        <f>TRACKER[[#This Row],[ATA TO UNLOADING]]*24</f>
        <v>136.48333333327901</v>
      </c>
      <c r="AG60" s="31">
        <f>(M60-E60)</f>
        <v>4.8604166666627862</v>
      </c>
      <c r="AH60" s="35">
        <f>TRACKER[[#This Row],[ATA A OFRECIMIENTO]]*24</f>
        <v>116.64999999990687</v>
      </c>
      <c r="AI60" s="30" t="str">
        <f>IF(AG60="","",IF(AG60&lt;=1.5,"SI","NO"))</f>
        <v>NO</v>
      </c>
      <c r="AJ60" s="30" t="str">
        <f>IF(AG60="","",IF(AG60&lt;=2,"YES","NO"))</f>
        <v>NO</v>
      </c>
      <c r="AK60" s="30" t="str">
        <f>IF(AG60="","",IF(AG60&lt;=3,"SI","NO"))</f>
        <v>NO</v>
      </c>
      <c r="AL60" s="31">
        <f>(N60-M60)</f>
        <v>0.83333333333575865</v>
      </c>
      <c r="AM60" s="35">
        <f>TRACKER[[#This Row],[DEL. AVAILABLE A SLOT]]*24</f>
        <v>20.000000000058208</v>
      </c>
      <c r="AN60" s="31">
        <f>IF((S60-M60)&lt;0,TIME(0,0,0),S60-M60)</f>
        <v>0.82638888889050577</v>
      </c>
      <c r="AO6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0" s="35" t="str">
        <f>IF(AL60="","",IF(AL60&lt;=1,"SI","NO"))</f>
        <v>SI</v>
      </c>
      <c r="AQ60" s="31">
        <f>(N60-E60)</f>
        <v>5.6937499999985448</v>
      </c>
      <c r="AR60" s="35">
        <f>TRACKER[[#This Row],[ATA A TIMESLOT]]*24</f>
        <v>136.64999999996508</v>
      </c>
      <c r="AS60" s="32">
        <f>IF(AA60&lt;N60,TIME(0,0,0),AA60-N60)</f>
        <v>0</v>
      </c>
      <c r="AT60" s="35">
        <f>TRACKER[[#This Row],[PUNTUALIDAD (H)]]*24</f>
        <v>0</v>
      </c>
      <c r="AU60" s="31" t="str">
        <f>IF(AS60&gt;TIME(0,30,0),"NO","SI")</f>
        <v>SI</v>
      </c>
      <c r="AV60" s="33" t="str">
        <f>IF(AS60&gt;TIME(1,0,0),"NO","SI")</f>
        <v>SI</v>
      </c>
      <c r="AW60" s="33">
        <f>(S60-E60)</f>
        <v>5.6868055555532919</v>
      </c>
      <c r="AX60" s="39">
        <f>TRACKER[[#This Row],[ATA TO UNLOADING]]*24</f>
        <v>136.48333333327901</v>
      </c>
      <c r="AY60" s="33">
        <f>IF(O60=0,0,S60-O60)</f>
        <v>0</v>
      </c>
      <c r="AZ60" s="38">
        <f>TRACKER[[#This Row],[TOTAL TT (MARRUECOS)]]*24</f>
        <v>0</v>
      </c>
      <c r="BA60" s="39" t="str">
        <f>IF(AW60="","",IF(AW60&lt;=2,"SI","NO"))</f>
        <v>NO</v>
      </c>
      <c r="BB60" s="39">
        <f>V60-U60</f>
        <v>7.6388888919609599E-3</v>
      </c>
      <c r="BC60" s="108">
        <f>(TRACKER[[#This Row],[Driver departure vs DC END DATE 2]])/24</f>
        <v>3.1828703716503998E-4</v>
      </c>
      <c r="BD60" s="39" t="str">
        <f>IF(L60="LEFTIES TOLEDO",IF(BC60&gt;=TIME(0,0,0),"YES","NO"),"")</f>
        <v>YES</v>
      </c>
      <c r="BE60" s="93">
        <f>$BH$1</f>
        <v>55</v>
      </c>
      <c r="BF60" s="41">
        <f>$BI$1</f>
        <v>7.5</v>
      </c>
    </row>
    <row r="61" spans="1:58" ht="12.75" hidden="1" customHeight="1">
      <c r="A61" s="24">
        <v>262361759</v>
      </c>
      <c r="B61" s="10" t="s">
        <v>256</v>
      </c>
      <c r="C61" s="11" t="s">
        <v>54</v>
      </c>
      <c r="D61" s="11" t="s">
        <v>48</v>
      </c>
      <c r="E61" s="12">
        <v>46024.078472222223</v>
      </c>
      <c r="F61" s="12">
        <v>46024.083333333336</v>
      </c>
      <c r="G61" s="13" t="s">
        <v>49</v>
      </c>
      <c r="H61" s="11" t="s">
        <v>50</v>
      </c>
      <c r="I61" s="13" t="s">
        <v>287</v>
      </c>
      <c r="J61" s="13" t="s">
        <v>51</v>
      </c>
      <c r="K61" s="13" t="s">
        <v>52</v>
      </c>
      <c r="L61" s="12" t="s">
        <v>53</v>
      </c>
      <c r="M61" s="12">
        <v>46026.666666666664</v>
      </c>
      <c r="N61" s="12">
        <v>46027.5</v>
      </c>
      <c r="O61" s="12"/>
      <c r="P61" s="55"/>
      <c r="Q61" s="12" t="s">
        <v>93</v>
      </c>
      <c r="R61" s="12"/>
      <c r="S61" s="29">
        <v>46027.520833333336</v>
      </c>
      <c r="T61" s="29">
        <v>46027.625</v>
      </c>
      <c r="U61" s="12">
        <v>46027.555555555555</v>
      </c>
      <c r="V61" s="29">
        <v>46027.652777777781</v>
      </c>
      <c r="W61" s="30">
        <f>IF(N61="","",WEEKNUM(AA61,2)-0)</f>
        <v>2</v>
      </c>
      <c r="X61" s="30">
        <f>IF(N61="","",MONTH(AA61))</f>
        <v>1</v>
      </c>
      <c r="Y6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1" s="30" t="str">
        <f>IF(B61="ROPAX","ROPAX",IF(B61="RORO","RORO","OCEAN"))</f>
        <v>OCEAN</v>
      </c>
      <c r="AA61" s="29">
        <f>+MIN(S61,T61)</f>
        <v>46027.520833333336</v>
      </c>
      <c r="AB61" s="29" t="str">
        <f>CHOOSE(WEEKDAY(T61,2),"Monday","Tuesday","Wednesday","Thursday","Friday","Saturday","Sunday")</f>
        <v>Monday</v>
      </c>
      <c r="AC61" s="104">
        <f>IF((E61-F61)&lt;=0,0,(TRACKER[[#This Row],[ATA]]-TRACKER[[#This Row],[ETA]])*24)</f>
        <v>0</v>
      </c>
      <c r="AD61" s="29" t="str">
        <f>IF(AC61&lt;=2,"NO","YES")</f>
        <v>NO</v>
      </c>
      <c r="AE61" s="106">
        <f>+TRACKER[[#This Row],[DELIVERY AVAILABLE SINCE]]-TRACKER[[#This Row],[HANDOVER Morocco]]</f>
        <v>46026.666666666664</v>
      </c>
      <c r="AF61" s="104">
        <f>TRACKER[[#This Row],[ATA TO UNLOADING]]*24</f>
        <v>82.616666666697711</v>
      </c>
      <c r="AG61" s="31">
        <f>(M61-E61)</f>
        <v>2.5881944444408873</v>
      </c>
      <c r="AH61" s="35">
        <f>TRACKER[[#This Row],[ATA A OFRECIMIENTO]]*24</f>
        <v>62.116666666581295</v>
      </c>
      <c r="AI61" s="30" t="str">
        <f>IF(AG61="","",IF(AG61&lt;=1.5,"SI","NO"))</f>
        <v>NO</v>
      </c>
      <c r="AJ61" s="30" t="str">
        <f>IF(AG61="","",IF(AG61&lt;=2,"YES","NO"))</f>
        <v>NO</v>
      </c>
      <c r="AK61" s="30" t="str">
        <f>IF(AG61="","",IF(AG61&lt;=3,"SI","NO"))</f>
        <v>SI</v>
      </c>
      <c r="AL61" s="31">
        <f>(N61-M61)</f>
        <v>0.83333333333575865</v>
      </c>
      <c r="AM61" s="35">
        <f>TRACKER[[#This Row],[DEL. AVAILABLE A SLOT]]*24</f>
        <v>20.000000000058208</v>
      </c>
      <c r="AN61" s="31">
        <f>IF((S61-M61)&lt;0,TIME(0,0,0),S61-M61)</f>
        <v>0.85416666667151731</v>
      </c>
      <c r="AO6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1" s="35" t="str">
        <f>IF(AL61="","",IF(AL61&lt;=1,"SI","NO"))</f>
        <v>SI</v>
      </c>
      <c r="AQ61" s="31">
        <f>(N61-E61)</f>
        <v>3.421527777776646</v>
      </c>
      <c r="AR61" s="35">
        <f>TRACKER[[#This Row],[ATA A TIMESLOT]]*24</f>
        <v>82.116666666639503</v>
      </c>
      <c r="AS61" s="32">
        <f>IF(AA61&lt;N61,TIME(0,0,0),AA61-N61)</f>
        <v>2.0833333335758653E-2</v>
      </c>
      <c r="AT61" s="35">
        <f>TRACKER[[#This Row],[PUNTUALIDAD (H)]]*24</f>
        <v>0.50000000005820766</v>
      </c>
      <c r="AU61" s="31" t="str">
        <f>IF(AS61&gt;TIME(0,30,0),"NO","SI")</f>
        <v>NO</v>
      </c>
      <c r="AV61" s="33" t="str">
        <f>IF(AS61&gt;TIME(1,0,0),"NO","SI")</f>
        <v>SI</v>
      </c>
      <c r="AW61" s="33">
        <f>(S61-E61)</f>
        <v>3.4423611111124046</v>
      </c>
      <c r="AX61" s="39">
        <f>TRACKER[[#This Row],[ATA TO UNLOADING]]*24</f>
        <v>82.616666666697711</v>
      </c>
      <c r="AY61" s="33">
        <f>IF(O61=0,0,S61-O61)</f>
        <v>0</v>
      </c>
      <c r="AZ61" s="38">
        <f>TRACKER[[#This Row],[TOTAL TT (MARRUECOS)]]*24</f>
        <v>0</v>
      </c>
      <c r="BA61" s="39" t="str">
        <f>IF(AW61="","",IF(AW61&lt;=2,"SI","NO"))</f>
        <v>NO</v>
      </c>
      <c r="BB61" s="39">
        <f>V61-U61</f>
        <v>9.7222222226264421E-2</v>
      </c>
      <c r="BC61" s="108">
        <f>(TRACKER[[#This Row],[Driver departure vs DC END DATE 2]])/24</f>
        <v>4.0509259260943509E-3</v>
      </c>
      <c r="BD61" s="39" t="str">
        <f>IF(L61="LEFTIES TOLEDO",IF(BC61&gt;=TIME(0,0,0),"YES","NO"),"")</f>
        <v>YES</v>
      </c>
      <c r="BE61" s="93">
        <f>$BH$1</f>
        <v>55</v>
      </c>
      <c r="BF61" s="41">
        <f>$BI$1</f>
        <v>7.5</v>
      </c>
    </row>
    <row r="62" spans="1:58" ht="12.75" hidden="1" customHeight="1">
      <c r="A62" s="24">
        <v>258979050</v>
      </c>
      <c r="B62" s="10" t="s">
        <v>256</v>
      </c>
      <c r="C62" s="11" t="s">
        <v>65</v>
      </c>
      <c r="D62" s="11" t="s">
        <v>48</v>
      </c>
      <c r="E62" s="12">
        <v>46024.078472222223</v>
      </c>
      <c r="F62" s="12">
        <v>46024.083333333336</v>
      </c>
      <c r="G62" s="13" t="s">
        <v>49</v>
      </c>
      <c r="H62" s="11" t="s">
        <v>50</v>
      </c>
      <c r="I62" s="13" t="s">
        <v>288</v>
      </c>
      <c r="J62" s="13" t="s">
        <v>51</v>
      </c>
      <c r="K62" s="13" t="s">
        <v>52</v>
      </c>
      <c r="L62" s="12" t="s">
        <v>53</v>
      </c>
      <c r="M62" s="12">
        <v>46026.666666666664</v>
      </c>
      <c r="N62" s="12">
        <v>46027.541666666664</v>
      </c>
      <c r="O62" s="12"/>
      <c r="P62" s="55"/>
      <c r="Q62" s="12" t="s">
        <v>93</v>
      </c>
      <c r="R62" s="12"/>
      <c r="S62" s="29">
        <v>46027.609722222223</v>
      </c>
      <c r="T62" s="29">
        <v>46027.677083333336</v>
      </c>
      <c r="U62" s="12">
        <v>46027.634722222225</v>
      </c>
      <c r="V62" s="29">
        <v>46027.698611111111</v>
      </c>
      <c r="W62" s="30">
        <f>IF(N62="","",WEEKNUM(AA62,2)-0)</f>
        <v>2</v>
      </c>
      <c r="X62" s="30">
        <f>IF(N62="","",MONTH(AA62))</f>
        <v>1</v>
      </c>
      <c r="Y6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2" s="30" t="str">
        <f>IF(B62="ROPAX","ROPAX",IF(B62="RORO","RORO","OCEAN"))</f>
        <v>OCEAN</v>
      </c>
      <c r="AA62" s="29">
        <f>+MIN(S62,T62)</f>
        <v>46027.609722222223</v>
      </c>
      <c r="AB62" s="29" t="str">
        <f>CHOOSE(WEEKDAY(T62,2),"Monday","Tuesday","Wednesday","Thursday","Friday","Saturday","Sunday")</f>
        <v>Monday</v>
      </c>
      <c r="AC62" s="104">
        <f>IF((E62-F62)&lt;=0,0,(TRACKER[[#This Row],[ATA]]-TRACKER[[#This Row],[ETA]])*24)</f>
        <v>0</v>
      </c>
      <c r="AD62" s="29" t="str">
        <f>IF(AC62&lt;=2,"NO","YES")</f>
        <v>NO</v>
      </c>
      <c r="AE62" s="106">
        <f>+TRACKER[[#This Row],[DELIVERY AVAILABLE SINCE]]-TRACKER[[#This Row],[HANDOVER Morocco]]</f>
        <v>46026.666666666664</v>
      </c>
      <c r="AF62" s="104">
        <f>TRACKER[[#This Row],[ATA TO UNLOADING]]*24</f>
        <v>84.75</v>
      </c>
      <c r="AG62" s="31">
        <f>(M62-E62)</f>
        <v>2.5881944444408873</v>
      </c>
      <c r="AH62" s="35">
        <f>TRACKER[[#This Row],[ATA A OFRECIMIENTO]]*24</f>
        <v>62.116666666581295</v>
      </c>
      <c r="AI62" s="30" t="str">
        <f>IF(AG62="","",IF(AG62&lt;=1.5,"SI","NO"))</f>
        <v>NO</v>
      </c>
      <c r="AJ62" s="30" t="str">
        <f>IF(AG62="","",IF(AG62&lt;=2,"YES","NO"))</f>
        <v>NO</v>
      </c>
      <c r="AK62" s="30" t="str">
        <f>IF(AG62="","",IF(AG62&lt;=3,"SI","NO"))</f>
        <v>SI</v>
      </c>
      <c r="AL62" s="31">
        <f>(N62-M62)</f>
        <v>0.875</v>
      </c>
      <c r="AM62" s="35">
        <f>TRACKER[[#This Row],[DEL. AVAILABLE A SLOT]]*24</f>
        <v>21</v>
      </c>
      <c r="AN62" s="31">
        <f>IF((S62-M62)&lt;0,TIME(0,0,0),S62-M62)</f>
        <v>0.94305555555911269</v>
      </c>
      <c r="AO6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2" s="35" t="str">
        <f>IF(AL62="","",IF(AL62&lt;=1,"SI","NO"))</f>
        <v>SI</v>
      </c>
      <c r="AQ62" s="31">
        <f>(N62-E62)</f>
        <v>3.4631944444408873</v>
      </c>
      <c r="AR62" s="35">
        <f>TRACKER[[#This Row],[ATA A TIMESLOT]]*24</f>
        <v>83.116666666581295</v>
      </c>
      <c r="AS62" s="32">
        <f>IF(AA62&lt;N62,TIME(0,0,0),AA62-N62)</f>
        <v>6.805555555911269E-2</v>
      </c>
      <c r="AT62" s="35">
        <f>TRACKER[[#This Row],[PUNTUALIDAD (H)]]*24</f>
        <v>1.6333333334187046</v>
      </c>
      <c r="AU62" s="31" t="str">
        <f>IF(AS62&gt;TIME(0,30,0),"NO","SI")</f>
        <v>NO</v>
      </c>
      <c r="AV62" s="33" t="str">
        <f>IF(AS62&gt;TIME(1,0,0),"NO","SI")</f>
        <v>NO</v>
      </c>
      <c r="AW62" s="33">
        <f>(S62-E62)</f>
        <v>3.53125</v>
      </c>
      <c r="AX62" s="39">
        <f>TRACKER[[#This Row],[ATA TO UNLOADING]]*24</f>
        <v>84.75</v>
      </c>
      <c r="AY62" s="33">
        <f>IF(O62=0,0,S62-O62)</f>
        <v>0</v>
      </c>
      <c r="AZ62" s="38">
        <f>TRACKER[[#This Row],[TOTAL TT (MARRUECOS)]]*24</f>
        <v>0</v>
      </c>
      <c r="BA62" s="39" t="str">
        <f>IF(AW62="","",IF(AW62&lt;=2,"SI","NO"))</f>
        <v>NO</v>
      </c>
      <c r="BB62" s="39">
        <f>V62-U62</f>
        <v>6.3888888886140194E-2</v>
      </c>
      <c r="BC62" s="108">
        <f>(TRACKER[[#This Row],[Driver departure vs DC END DATE 2]])/24</f>
        <v>2.6620370369225079E-3</v>
      </c>
      <c r="BD62" s="39" t="str">
        <f>IF(L62="LEFTIES TOLEDO",IF(BC62&gt;=TIME(0,0,0),"YES","NO"),"")</f>
        <v>YES</v>
      </c>
      <c r="BE62" s="93">
        <f>$BH$1</f>
        <v>55</v>
      </c>
      <c r="BF62" s="41">
        <f>$BI$1</f>
        <v>7.5</v>
      </c>
    </row>
    <row r="63" spans="1:58" ht="12.75" hidden="1" customHeight="1">
      <c r="A63" s="24">
        <v>262361759</v>
      </c>
      <c r="B63" s="10" t="s">
        <v>256</v>
      </c>
      <c r="C63" s="11" t="s">
        <v>54</v>
      </c>
      <c r="D63" s="11" t="s">
        <v>48</v>
      </c>
      <c r="E63" s="12">
        <v>46024.078472222223</v>
      </c>
      <c r="F63" s="12">
        <v>46024.083333333336</v>
      </c>
      <c r="G63" s="13" t="s">
        <v>49</v>
      </c>
      <c r="H63" s="11" t="s">
        <v>50</v>
      </c>
      <c r="I63" s="13" t="s">
        <v>289</v>
      </c>
      <c r="J63" s="13" t="s">
        <v>51</v>
      </c>
      <c r="K63" s="13" t="s">
        <v>52</v>
      </c>
      <c r="L63" s="12" t="s">
        <v>53</v>
      </c>
      <c r="M63" s="12">
        <v>46026.666666666664</v>
      </c>
      <c r="N63" s="12">
        <v>46027.541666666664</v>
      </c>
      <c r="O63" s="12"/>
      <c r="P63" s="55"/>
      <c r="Q63" s="12"/>
      <c r="R63" s="12"/>
      <c r="S63" s="29">
        <v>46027.55</v>
      </c>
      <c r="T63" s="29">
        <v>46027.565972222219</v>
      </c>
      <c r="U63" s="12">
        <v>46027.586111111108</v>
      </c>
      <c r="V63" s="29">
        <v>46027.579861111109</v>
      </c>
      <c r="W63" s="30">
        <f>IF(N63="","",WEEKNUM(AA63,2)-0)</f>
        <v>2</v>
      </c>
      <c r="X63" s="30">
        <f>IF(N63="","",MONTH(AA63))</f>
        <v>1</v>
      </c>
      <c r="Y6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3" s="30" t="str">
        <f>IF(B63="ROPAX","ROPAX",IF(B63="RORO","RORO","OCEAN"))</f>
        <v>OCEAN</v>
      </c>
      <c r="AA63" s="29">
        <f>+MIN(S63,T63)</f>
        <v>46027.55</v>
      </c>
      <c r="AB63" s="29" t="str">
        <f>CHOOSE(WEEKDAY(T63,2),"Monday","Tuesday","Wednesday","Thursday","Friday","Saturday","Sunday")</f>
        <v>Monday</v>
      </c>
      <c r="AC63" s="104">
        <f>IF((E63-F63)&lt;=0,0,(TRACKER[[#This Row],[ATA]]-TRACKER[[#This Row],[ETA]])*24)</f>
        <v>0</v>
      </c>
      <c r="AD63" s="29" t="str">
        <f>IF(AC63&lt;=2,"NO","YES")</f>
        <v>NO</v>
      </c>
      <c r="AE63" s="106">
        <f>+TRACKER[[#This Row],[DELIVERY AVAILABLE SINCE]]-TRACKER[[#This Row],[HANDOVER Morocco]]</f>
        <v>46026.666666666664</v>
      </c>
      <c r="AF63" s="104">
        <f>TRACKER[[#This Row],[ATA TO UNLOADING]]*24</f>
        <v>83.316666666709352</v>
      </c>
      <c r="AG63" s="31">
        <f>(M63-E63)</f>
        <v>2.5881944444408873</v>
      </c>
      <c r="AH63" s="35">
        <f>TRACKER[[#This Row],[ATA A OFRECIMIENTO]]*24</f>
        <v>62.116666666581295</v>
      </c>
      <c r="AI63" s="30" t="str">
        <f>IF(AG63="","",IF(AG63&lt;=1.5,"SI","NO"))</f>
        <v>NO</v>
      </c>
      <c r="AJ63" s="30" t="str">
        <f>IF(AG63="","",IF(AG63&lt;=2,"YES","NO"))</f>
        <v>NO</v>
      </c>
      <c r="AK63" s="30" t="str">
        <f>IF(AG63="","",IF(AG63&lt;=3,"SI","NO"))</f>
        <v>SI</v>
      </c>
      <c r="AL63" s="31">
        <f>(N63-M63)</f>
        <v>0.875</v>
      </c>
      <c r="AM63" s="35">
        <f>TRACKER[[#This Row],[DEL. AVAILABLE A SLOT]]*24</f>
        <v>21</v>
      </c>
      <c r="AN63" s="31">
        <f>IF((S63-M63)&lt;0,TIME(0,0,0),S63-M63)</f>
        <v>0.88333333333866904</v>
      </c>
      <c r="AO6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3" s="35" t="str">
        <f>IF(AL63="","",IF(AL63&lt;=1,"SI","NO"))</f>
        <v>SI</v>
      </c>
      <c r="AQ63" s="31">
        <f>(N63-E63)</f>
        <v>3.4631944444408873</v>
      </c>
      <c r="AR63" s="35">
        <f>TRACKER[[#This Row],[ATA A TIMESLOT]]*24</f>
        <v>83.116666666581295</v>
      </c>
      <c r="AS63" s="32">
        <f>IF(AA63&lt;N63,TIME(0,0,0),AA63-N63)</f>
        <v>8.3333333386690356E-3</v>
      </c>
      <c r="AT63" s="35">
        <f>TRACKER[[#This Row],[PUNTUALIDAD (H)]]*24</f>
        <v>0.20000000012805685</v>
      </c>
      <c r="AU63" s="31" t="str">
        <f>IF(AS63&gt;TIME(0,30,0),"NO","SI")</f>
        <v>SI</v>
      </c>
      <c r="AV63" s="33" t="str">
        <f>IF(AS63&gt;TIME(1,0,0),"NO","SI")</f>
        <v>SI</v>
      </c>
      <c r="AW63" s="33">
        <f>(S63-E63)</f>
        <v>3.4715277777795563</v>
      </c>
      <c r="AX63" s="39">
        <f>TRACKER[[#This Row],[ATA TO UNLOADING]]*24</f>
        <v>83.316666666709352</v>
      </c>
      <c r="AY63" s="33">
        <f>IF(O63=0,0,S63-O63)</f>
        <v>0</v>
      </c>
      <c r="AZ63" s="38">
        <f>TRACKER[[#This Row],[TOTAL TT (MARRUECOS)]]*24</f>
        <v>0</v>
      </c>
      <c r="BA63" s="39" t="str">
        <f>IF(AW63="","",IF(AW63&lt;=2,"SI","NO"))</f>
        <v>NO</v>
      </c>
      <c r="BB63" s="110">
        <f>V63-U63</f>
        <v>-6.2499999985448085E-3</v>
      </c>
      <c r="BC63" s="108">
        <f>(TRACKER[[#This Row],[Driver departure vs DC END DATE 2]])/24</f>
        <v>-2.6041666660603369E-4</v>
      </c>
      <c r="BD63" s="39" t="str">
        <f>IF(L63="LEFTIES TOLEDO",IF(BC63&gt;=TIME(0,0,0),"YES","NO"),"")</f>
        <v>NO</v>
      </c>
      <c r="BE63" s="93">
        <f>$BH$1</f>
        <v>55</v>
      </c>
      <c r="BF63" s="41">
        <f>$BI$1</f>
        <v>7.5</v>
      </c>
    </row>
    <row r="64" spans="1:58" ht="12.75" hidden="1" customHeight="1">
      <c r="A64" s="24" t="s">
        <v>216</v>
      </c>
      <c r="B64" s="10" t="s">
        <v>210</v>
      </c>
      <c r="C64" s="11" t="s">
        <v>72</v>
      </c>
      <c r="D64" s="11" t="s">
        <v>75</v>
      </c>
      <c r="E64" s="12">
        <v>46014.872916666667</v>
      </c>
      <c r="F64" s="12">
        <v>46014.833333333336</v>
      </c>
      <c r="G64" s="13" t="s">
        <v>88</v>
      </c>
      <c r="H64" s="11" t="s">
        <v>50</v>
      </c>
      <c r="I64" s="13" t="s">
        <v>291</v>
      </c>
      <c r="J64" s="13" t="s">
        <v>51</v>
      </c>
      <c r="K64" s="13" t="s">
        <v>60</v>
      </c>
      <c r="L64" s="12" t="s">
        <v>95</v>
      </c>
      <c r="M64" s="12">
        <v>46020.416666666664</v>
      </c>
      <c r="N64" s="12">
        <v>46027.583333333336</v>
      </c>
      <c r="O64" s="12"/>
      <c r="P64" s="55"/>
      <c r="Q64" s="12" t="s">
        <v>62</v>
      </c>
      <c r="R64" s="12"/>
      <c r="S64" s="29">
        <v>46027.708333333328</v>
      </c>
      <c r="T64" s="29">
        <v>46027.729166666664</v>
      </c>
      <c r="U64" s="12"/>
      <c r="V64" s="29"/>
      <c r="W64" s="30">
        <f>IF(N64="","",WEEKNUM(AA64,2)-0)</f>
        <v>2</v>
      </c>
      <c r="X64" s="30">
        <f>IF(N64="","",MONTH(AA64))</f>
        <v>1</v>
      </c>
      <c r="Y6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64" s="30" t="str">
        <f>IF(B64="ROPAX","ROPAX",IF(B64="RORO","RORO","OCEAN"))</f>
        <v>OCEAN</v>
      </c>
      <c r="AA64" s="29">
        <f>+MIN(S64,T64)</f>
        <v>46027.708333333328</v>
      </c>
      <c r="AB64" s="29" t="str">
        <f>CHOOSE(WEEKDAY(T64,2),"Monday","Tuesday","Wednesday","Thursday","Friday","Saturday","Sunday")</f>
        <v>Monday</v>
      </c>
      <c r="AC64" s="104">
        <f>IF((E64-F64)&lt;=0,0,(TRACKER[[#This Row],[ATA]]-TRACKER[[#This Row],[ETA]])*24)</f>
        <v>0.94999999995343387</v>
      </c>
      <c r="AD64" s="29" t="str">
        <f>IF(AC64&lt;=2,"NO","YES")</f>
        <v>NO</v>
      </c>
      <c r="AE64" s="106">
        <f>+TRACKER[[#This Row],[DELIVERY AVAILABLE SINCE]]-TRACKER[[#This Row],[HANDOVER Morocco]]</f>
        <v>46020.416666666664</v>
      </c>
      <c r="AF64" s="104">
        <f>TRACKER[[#This Row],[ATA TO UNLOADING]]*24</f>
        <v>308.04999999987194</v>
      </c>
      <c r="AG64" s="31">
        <f>(M64-E64)</f>
        <v>5.5437499999970896</v>
      </c>
      <c r="AH64" s="35">
        <f>TRACKER[[#This Row],[ATA A OFRECIMIENTO]]*24</f>
        <v>133.04999999993015</v>
      </c>
      <c r="AI64" s="30" t="str">
        <f>IF(AG64="","",IF(AG64&lt;=1.5,"SI","NO"))</f>
        <v>NO</v>
      </c>
      <c r="AJ64" s="30" t="str">
        <f>IF(AG64="","",IF(AG64&lt;=2,"YES","NO"))</f>
        <v>NO</v>
      </c>
      <c r="AK64" s="30" t="str">
        <f>IF(AG64="","",IF(AG64&lt;=3,"SI","NO"))</f>
        <v>NO</v>
      </c>
      <c r="AL64" s="31">
        <f>(N64-M64)</f>
        <v>7.1666666666715173</v>
      </c>
      <c r="AM64" s="35">
        <f>TRACKER[[#This Row],[DEL. AVAILABLE A SLOT]]*24</f>
        <v>172.00000000011642</v>
      </c>
      <c r="AN64" s="31">
        <f>IF((S64-M64)&lt;0,TIME(0,0,0),S64-M64)</f>
        <v>7.2916666666642413</v>
      </c>
      <c r="AO6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64" s="35" t="str">
        <f>IF(AL64="","",IF(AL64&lt;=1,"SI","NO"))</f>
        <v>NO</v>
      </c>
      <c r="AQ64" s="31">
        <f>(N64-E64)</f>
        <v>12.710416666668607</v>
      </c>
      <c r="AR64" s="35">
        <f>TRACKER[[#This Row],[ATA A TIMESLOT]]*24</f>
        <v>305.05000000004657</v>
      </c>
      <c r="AS64" s="32">
        <f>IF(AA64&lt;N64,TIME(0,0,0),AA64-N64)</f>
        <v>0.12499999999272404</v>
      </c>
      <c r="AT64" s="35">
        <f>TRACKER[[#This Row],[PUNTUALIDAD (H)]]*24</f>
        <v>2.999999999825377</v>
      </c>
      <c r="AU64" s="31" t="str">
        <f>IF(AS64&gt;TIME(0,30,0),"NO","SI")</f>
        <v>NO</v>
      </c>
      <c r="AV64" s="33" t="str">
        <f>IF(AS64&gt;TIME(1,0,0),"NO","SI")</f>
        <v>NO</v>
      </c>
      <c r="AW64" s="33">
        <f>(S64-E64)</f>
        <v>12.835416666661331</v>
      </c>
      <c r="AX64" s="39">
        <f>TRACKER[[#This Row],[ATA TO UNLOADING]]*24</f>
        <v>308.04999999987194</v>
      </c>
      <c r="AY64" s="33">
        <f>IF(O64=0,0,S64-O64)</f>
        <v>0</v>
      </c>
      <c r="AZ64" s="38">
        <f>TRACKER[[#This Row],[TOTAL TT (MARRUECOS)]]*24</f>
        <v>0</v>
      </c>
      <c r="BA64" s="39" t="str">
        <f>IF(AW64="","",IF(AW64&lt;=2,"SI","NO"))</f>
        <v>NO</v>
      </c>
      <c r="BB64" s="39">
        <f>V64-U64</f>
        <v>0</v>
      </c>
      <c r="BC64" s="108">
        <f>(TRACKER[[#This Row],[Driver departure vs DC END DATE 2]])/24</f>
        <v>0</v>
      </c>
      <c r="BD64" s="39" t="str">
        <f>IF(L64="LEFTIES TOLEDO",IF(BC64&gt;=TIME(0,0,0),"YES","NO"),"")</f>
        <v/>
      </c>
      <c r="BE64" s="93">
        <f>$BH$1</f>
        <v>55</v>
      </c>
      <c r="BF64" s="41">
        <f>$BI$1</f>
        <v>7.5</v>
      </c>
    </row>
    <row r="65" spans="1:58" ht="12.75" hidden="1" customHeight="1">
      <c r="A65" s="24">
        <v>261181908</v>
      </c>
      <c r="B65" s="10" t="s">
        <v>211</v>
      </c>
      <c r="C65" s="11" t="s">
        <v>78</v>
      </c>
      <c r="D65" s="11" t="s">
        <v>75</v>
      </c>
      <c r="E65" s="12">
        <v>46019.237500000003</v>
      </c>
      <c r="F65" s="12">
        <v>46019</v>
      </c>
      <c r="G65" s="13" t="s">
        <v>49</v>
      </c>
      <c r="H65" s="11" t="s">
        <v>50</v>
      </c>
      <c r="I65" s="13" t="s">
        <v>290</v>
      </c>
      <c r="J65" s="13" t="s">
        <v>51</v>
      </c>
      <c r="K65" s="13" t="s">
        <v>52</v>
      </c>
      <c r="L65" s="12" t="s">
        <v>95</v>
      </c>
      <c r="M65" s="12">
        <v>46022.5</v>
      </c>
      <c r="N65" s="12">
        <v>46027.583333333336</v>
      </c>
      <c r="O65" s="12"/>
      <c r="P65" s="55"/>
      <c r="Q65" s="12" t="s">
        <v>62</v>
      </c>
      <c r="R65" s="12"/>
      <c r="S65" s="29">
        <v>46027.6875</v>
      </c>
      <c r="T65" s="29">
        <v>46027.708333333336</v>
      </c>
      <c r="U65" s="12"/>
      <c r="V65" s="29"/>
      <c r="W65" s="30">
        <f>IF(N65="","",WEEKNUM(AA65,2)-0)</f>
        <v>2</v>
      </c>
      <c r="X65" s="30">
        <f>IF(N65="","",MONTH(AA65))</f>
        <v>1</v>
      </c>
      <c r="Y6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65" s="30" t="str">
        <f>IF(B65="ROPAX","ROPAX",IF(B65="RORO","RORO","OCEAN"))</f>
        <v>OCEAN</v>
      </c>
      <c r="AA65" s="29">
        <f>+MIN(S65,T65)</f>
        <v>46027.6875</v>
      </c>
      <c r="AB65" s="29" t="str">
        <f>CHOOSE(WEEKDAY(T65,2),"Monday","Tuesday","Wednesday","Thursday","Friday","Saturday","Sunday")</f>
        <v>Monday</v>
      </c>
      <c r="AC65" s="104">
        <f>IF((E65-F65)&lt;=0,0,(TRACKER[[#This Row],[ATA]]-TRACKER[[#This Row],[ETA]])*24)</f>
        <v>5.7000000000698492</v>
      </c>
      <c r="AD65" s="29" t="str">
        <f>IF(AC65&lt;=2,"NO","YES")</f>
        <v>YES</v>
      </c>
      <c r="AE65" s="106">
        <f>+TRACKER[[#This Row],[DELIVERY AVAILABLE SINCE]]-TRACKER[[#This Row],[HANDOVER Morocco]]</f>
        <v>46022.5</v>
      </c>
      <c r="AF65" s="104">
        <f>TRACKER[[#This Row],[ATA TO UNLOADING]]*24</f>
        <v>202.79999999993015</v>
      </c>
      <c r="AG65" s="31">
        <f>(M65-E65)</f>
        <v>3.2624999999970896</v>
      </c>
      <c r="AH65" s="35">
        <f>TRACKER[[#This Row],[ATA A OFRECIMIENTO]]*24</f>
        <v>78.299999999930151</v>
      </c>
      <c r="AI65" s="30" t="str">
        <f>IF(AG65="","",IF(AG65&lt;=1.5,"SI","NO"))</f>
        <v>NO</v>
      </c>
      <c r="AJ65" s="30" t="str">
        <f>IF(AG65="","",IF(AG65&lt;=2,"YES","NO"))</f>
        <v>NO</v>
      </c>
      <c r="AK65" s="30" t="str">
        <f>IF(AG65="","",IF(AG65&lt;=3,"SI","NO"))</f>
        <v>NO</v>
      </c>
      <c r="AL65" s="31">
        <f>(N65-M65)</f>
        <v>5.0833333333357587</v>
      </c>
      <c r="AM65" s="35">
        <f>TRACKER[[#This Row],[DEL. AVAILABLE A SLOT]]*24</f>
        <v>122.00000000005821</v>
      </c>
      <c r="AN65" s="31">
        <f>IF((S65-M65)&lt;0,TIME(0,0,0),S65-M65)</f>
        <v>5.1875</v>
      </c>
      <c r="AO6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65" s="35" t="str">
        <f>IF(AL65="","",IF(AL65&lt;=1,"SI","NO"))</f>
        <v>NO</v>
      </c>
      <c r="AQ65" s="31">
        <f>(N65-E65)</f>
        <v>8.3458333333328483</v>
      </c>
      <c r="AR65" s="35">
        <f>TRACKER[[#This Row],[ATA A TIMESLOT]]*24</f>
        <v>200.29999999998836</v>
      </c>
      <c r="AS65" s="32">
        <f>IF(AA65&lt;N65,TIME(0,0,0),AA65-N65)</f>
        <v>0.10416666666424135</v>
      </c>
      <c r="AT65" s="35">
        <f>TRACKER[[#This Row],[PUNTUALIDAD (H)]]*24</f>
        <v>2.4999999999417923</v>
      </c>
      <c r="AU65" s="31" t="str">
        <f>IF(AS65&gt;TIME(0,30,0),"NO","SI")</f>
        <v>NO</v>
      </c>
      <c r="AV65" s="33" t="str">
        <f>IF(AS65&gt;TIME(1,0,0),"NO","SI")</f>
        <v>NO</v>
      </c>
      <c r="AW65" s="33">
        <f>(S65-E65)</f>
        <v>8.4499999999970896</v>
      </c>
      <c r="AX65" s="39">
        <f>TRACKER[[#This Row],[ATA TO UNLOADING]]*24</f>
        <v>202.79999999993015</v>
      </c>
      <c r="AY65" s="33">
        <f>IF(O65=0,0,S65-O65)</f>
        <v>0</v>
      </c>
      <c r="AZ65" s="38">
        <f>TRACKER[[#This Row],[TOTAL TT (MARRUECOS)]]*24</f>
        <v>0</v>
      </c>
      <c r="BA65" s="39" t="str">
        <f>IF(AW65="","",IF(AW65&lt;=2,"SI","NO"))</f>
        <v>NO</v>
      </c>
      <c r="BB65" s="39">
        <f>V65-U65</f>
        <v>0</v>
      </c>
      <c r="BC65" s="108">
        <f>(TRACKER[[#This Row],[Driver departure vs DC END DATE 2]])/24</f>
        <v>0</v>
      </c>
      <c r="BD65" s="39" t="str">
        <f>IF(L65="LEFTIES TOLEDO",IF(BC65&gt;=TIME(0,0,0),"YES","NO"),"")</f>
        <v/>
      </c>
      <c r="BE65" s="93">
        <f>$BH$1</f>
        <v>55</v>
      </c>
      <c r="BF65" s="41">
        <f>$BI$1</f>
        <v>7.5</v>
      </c>
    </row>
    <row r="66" spans="1:58" ht="12.75" hidden="1" customHeight="1">
      <c r="A66" s="24">
        <v>262361759</v>
      </c>
      <c r="B66" s="10" t="s">
        <v>256</v>
      </c>
      <c r="C66" s="11" t="s">
        <v>54</v>
      </c>
      <c r="D66" s="11" t="s">
        <v>48</v>
      </c>
      <c r="E66" s="12">
        <v>46024.078472222223</v>
      </c>
      <c r="F66" s="12">
        <v>46024.083333333336</v>
      </c>
      <c r="G66" s="13" t="s">
        <v>49</v>
      </c>
      <c r="H66" s="11" t="s">
        <v>50</v>
      </c>
      <c r="I66" s="13" t="s">
        <v>292</v>
      </c>
      <c r="J66" s="13" t="s">
        <v>51</v>
      </c>
      <c r="K66" s="13" t="s">
        <v>52</v>
      </c>
      <c r="L66" s="12" t="s">
        <v>53</v>
      </c>
      <c r="M66" s="12">
        <v>46026.666666666664</v>
      </c>
      <c r="N66" s="12">
        <v>46027.583333333336</v>
      </c>
      <c r="O66" s="12"/>
      <c r="P66" s="55"/>
      <c r="Q66" s="12"/>
      <c r="R66" s="12"/>
      <c r="S66" s="29">
        <v>46027.566666666666</v>
      </c>
      <c r="T66" s="29">
        <v>46027.625</v>
      </c>
      <c r="U66" s="12">
        <v>46027.666666666664</v>
      </c>
      <c r="V66" s="29">
        <v>46027.657638888886</v>
      </c>
      <c r="W66" s="30">
        <f>IF(N66="","",WEEKNUM(AA66,2)-0)</f>
        <v>2</v>
      </c>
      <c r="X66" s="30">
        <f>IF(N66="","",MONTH(AA66))</f>
        <v>1</v>
      </c>
      <c r="Y6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6" s="30" t="str">
        <f>IF(B66="ROPAX","ROPAX",IF(B66="RORO","RORO","OCEAN"))</f>
        <v>OCEAN</v>
      </c>
      <c r="AA66" s="29">
        <f>+MIN(S66,T66)</f>
        <v>46027.566666666666</v>
      </c>
      <c r="AB66" s="29" t="str">
        <f>CHOOSE(WEEKDAY(T66,2),"Monday","Tuesday","Wednesday","Thursday","Friday","Saturday","Sunday")</f>
        <v>Monday</v>
      </c>
      <c r="AC66" s="104">
        <f>IF((E66-F66)&lt;=0,0,(TRACKER[[#This Row],[ATA]]-TRACKER[[#This Row],[ETA]])*24)</f>
        <v>0</v>
      </c>
      <c r="AD66" s="29" t="str">
        <f>IF(AC66&lt;=2,"NO","YES")</f>
        <v>NO</v>
      </c>
      <c r="AE66" s="106">
        <f>+TRACKER[[#This Row],[DELIVERY AVAILABLE SINCE]]-TRACKER[[#This Row],[HANDOVER Morocco]]</f>
        <v>46026.666666666664</v>
      </c>
      <c r="AF66" s="104">
        <f>TRACKER[[#This Row],[ATA TO UNLOADING]]*24</f>
        <v>83.71666666661622</v>
      </c>
      <c r="AG66" s="31">
        <f>(M66-E66)</f>
        <v>2.5881944444408873</v>
      </c>
      <c r="AH66" s="35">
        <f>TRACKER[[#This Row],[ATA A OFRECIMIENTO]]*24</f>
        <v>62.116666666581295</v>
      </c>
      <c r="AI66" s="30" t="str">
        <f>IF(AG66="","",IF(AG66&lt;=1.5,"SI","NO"))</f>
        <v>NO</v>
      </c>
      <c r="AJ66" s="30" t="str">
        <f>IF(AG66="","",IF(AG66&lt;=2,"YES","NO"))</f>
        <v>NO</v>
      </c>
      <c r="AK66" s="30" t="str">
        <f>IF(AG66="","",IF(AG66&lt;=3,"SI","NO"))</f>
        <v>SI</v>
      </c>
      <c r="AL66" s="31">
        <f>(N66-M66)</f>
        <v>0.91666666667151731</v>
      </c>
      <c r="AM66" s="35">
        <f>TRACKER[[#This Row],[DEL. AVAILABLE A SLOT]]*24</f>
        <v>22.000000000116415</v>
      </c>
      <c r="AN66" s="31">
        <f>IF((S66-M66)&lt;0,TIME(0,0,0),S66-M66)</f>
        <v>0.90000000000145519</v>
      </c>
      <c r="AO6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6" s="35" t="str">
        <f>IF(AL66="","",IF(AL66&lt;=1,"SI","NO"))</f>
        <v>SI</v>
      </c>
      <c r="AQ66" s="31">
        <f>(N66-E66)</f>
        <v>3.5048611111124046</v>
      </c>
      <c r="AR66" s="35">
        <f>TRACKER[[#This Row],[ATA A TIMESLOT]]*24</f>
        <v>84.116666666697711</v>
      </c>
      <c r="AS66" s="32">
        <f>IF(AA66&lt;N66,TIME(0,0,0),AA66-N66)</f>
        <v>0</v>
      </c>
      <c r="AT66" s="35">
        <f>TRACKER[[#This Row],[PUNTUALIDAD (H)]]*24</f>
        <v>0</v>
      </c>
      <c r="AU66" s="31" t="str">
        <f>IF(AS66&gt;TIME(0,30,0),"NO","SI")</f>
        <v>SI</v>
      </c>
      <c r="AV66" s="33" t="str">
        <f>IF(AS66&gt;TIME(1,0,0),"NO","SI")</f>
        <v>SI</v>
      </c>
      <c r="AW66" s="33">
        <f>(S66-E66)</f>
        <v>3.4881944444423425</v>
      </c>
      <c r="AX66" s="39">
        <f>TRACKER[[#This Row],[ATA TO UNLOADING]]*24</f>
        <v>83.71666666661622</v>
      </c>
      <c r="AY66" s="33">
        <f>IF(O66=0,0,S66-O66)</f>
        <v>0</v>
      </c>
      <c r="AZ66" s="38">
        <f>TRACKER[[#This Row],[TOTAL TT (MARRUECOS)]]*24</f>
        <v>0</v>
      </c>
      <c r="BA66" s="39" t="str">
        <f>IF(AW66="","",IF(AW66&lt;=2,"SI","NO"))</f>
        <v>NO</v>
      </c>
      <c r="BB66" s="110">
        <f>V66-U66</f>
        <v>-9.0277777781011537E-3</v>
      </c>
      <c r="BC66" s="108">
        <f>(TRACKER[[#This Row],[Driver departure vs DC END DATE 2]])/24</f>
        <v>-3.7615740742088138E-4</v>
      </c>
      <c r="BD66" s="39" t="str">
        <f>IF(L66="LEFTIES TOLEDO",IF(BC66&gt;=TIME(0,0,0),"YES","NO"),"")</f>
        <v>NO</v>
      </c>
      <c r="BE66" s="93">
        <f>$BH$1</f>
        <v>55</v>
      </c>
      <c r="BF66" s="41">
        <f>$BI$1</f>
        <v>7.5</v>
      </c>
    </row>
    <row r="67" spans="1:58" ht="12.75" hidden="1" customHeight="1">
      <c r="A67" s="24">
        <v>262361759</v>
      </c>
      <c r="B67" s="10" t="s">
        <v>256</v>
      </c>
      <c r="C67" s="11" t="s">
        <v>54</v>
      </c>
      <c r="D67" s="11" t="s">
        <v>48</v>
      </c>
      <c r="E67" s="12">
        <v>46024.078472222223</v>
      </c>
      <c r="F67" s="12">
        <v>46024.083333333336</v>
      </c>
      <c r="G67" s="13" t="s">
        <v>49</v>
      </c>
      <c r="H67" s="11" t="s">
        <v>50</v>
      </c>
      <c r="I67" s="13" t="s">
        <v>293</v>
      </c>
      <c r="J67" s="13" t="s">
        <v>51</v>
      </c>
      <c r="K67" s="13" t="s">
        <v>52</v>
      </c>
      <c r="L67" s="12" t="s">
        <v>53</v>
      </c>
      <c r="M67" s="12">
        <v>46026.666666666664</v>
      </c>
      <c r="N67" s="12">
        <v>46027.583333333336</v>
      </c>
      <c r="O67" s="12"/>
      <c r="P67" s="55"/>
      <c r="Q67" s="12"/>
      <c r="R67" s="12"/>
      <c r="S67" s="29">
        <v>46027.6</v>
      </c>
      <c r="T67" s="29">
        <v>46027.732638888891</v>
      </c>
      <c r="U67" s="12">
        <v>46027.624305555553</v>
      </c>
      <c r="V67" s="29">
        <v>46027.753472222219</v>
      </c>
      <c r="W67" s="30">
        <f>IF(N67="","",WEEKNUM(AA67,2)-0)</f>
        <v>2</v>
      </c>
      <c r="X67" s="30">
        <f>IF(N67="","",MONTH(AA67))</f>
        <v>1</v>
      </c>
      <c r="Y6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7" s="30" t="str">
        <f>IF(B67="ROPAX","ROPAX",IF(B67="RORO","RORO","OCEAN"))</f>
        <v>OCEAN</v>
      </c>
      <c r="AA67" s="29">
        <f>+MIN(S67,T67)</f>
        <v>46027.6</v>
      </c>
      <c r="AB67" s="29" t="str">
        <f>CHOOSE(WEEKDAY(T67,2),"Monday","Tuesday","Wednesday","Thursday","Friday","Saturday","Sunday")</f>
        <v>Monday</v>
      </c>
      <c r="AC67" s="104">
        <f>IF((E67-F67)&lt;=0,0,(TRACKER[[#This Row],[ATA]]-TRACKER[[#This Row],[ETA]])*24)</f>
        <v>0</v>
      </c>
      <c r="AD67" s="29" t="str">
        <f>IF(AC67&lt;=2,"NO","YES")</f>
        <v>NO</v>
      </c>
      <c r="AE67" s="106">
        <f>+TRACKER[[#This Row],[DELIVERY AVAILABLE SINCE]]-TRACKER[[#This Row],[HANDOVER Morocco]]</f>
        <v>46026.666666666664</v>
      </c>
      <c r="AF67" s="104">
        <f>TRACKER[[#This Row],[ATA TO UNLOADING]]*24</f>
        <v>84.516666666604578</v>
      </c>
      <c r="AG67" s="31">
        <f>(M67-E67)</f>
        <v>2.5881944444408873</v>
      </c>
      <c r="AH67" s="35">
        <f>TRACKER[[#This Row],[ATA A OFRECIMIENTO]]*24</f>
        <v>62.116666666581295</v>
      </c>
      <c r="AI67" s="30" t="str">
        <f>IF(AG67="","",IF(AG67&lt;=1.5,"SI","NO"))</f>
        <v>NO</v>
      </c>
      <c r="AJ67" s="30" t="str">
        <f>IF(AG67="","",IF(AG67&lt;=2,"YES","NO"))</f>
        <v>NO</v>
      </c>
      <c r="AK67" s="30" t="str">
        <f>IF(AG67="","",IF(AG67&lt;=3,"SI","NO"))</f>
        <v>SI</v>
      </c>
      <c r="AL67" s="31">
        <f>(N67-M67)</f>
        <v>0.91666666667151731</v>
      </c>
      <c r="AM67" s="35">
        <f>TRACKER[[#This Row],[DEL. AVAILABLE A SLOT]]*24</f>
        <v>22.000000000116415</v>
      </c>
      <c r="AN67" s="31">
        <f>IF((S67-M67)&lt;0,TIME(0,0,0),S67-M67)</f>
        <v>0.93333333333430346</v>
      </c>
      <c r="AO6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7" s="35" t="str">
        <f>IF(AL67="","",IF(AL67&lt;=1,"SI","NO"))</f>
        <v>SI</v>
      </c>
      <c r="AQ67" s="31">
        <f>(N67-E67)</f>
        <v>3.5048611111124046</v>
      </c>
      <c r="AR67" s="35">
        <f>TRACKER[[#This Row],[ATA A TIMESLOT]]*24</f>
        <v>84.116666666697711</v>
      </c>
      <c r="AS67" s="32">
        <f>IF(AA67&lt;N67,TIME(0,0,0),AA67-N67)</f>
        <v>1.6666666662786156E-2</v>
      </c>
      <c r="AT67" s="35">
        <f>TRACKER[[#This Row],[PUNTUALIDAD (H)]]*24</f>
        <v>0.39999999990686774</v>
      </c>
      <c r="AU67" s="31" t="str">
        <f>IF(AS67&gt;TIME(0,30,0),"NO","SI")</f>
        <v>SI</v>
      </c>
      <c r="AV67" s="33" t="str">
        <f>IF(AS67&gt;TIME(1,0,0),"NO","SI")</f>
        <v>SI</v>
      </c>
      <c r="AW67" s="33">
        <f>(S67-E67)</f>
        <v>3.5215277777751908</v>
      </c>
      <c r="AX67" s="39">
        <f>TRACKER[[#This Row],[ATA TO UNLOADING]]*24</f>
        <v>84.516666666604578</v>
      </c>
      <c r="AY67" s="33">
        <f>IF(O67=0,0,S67-O67)</f>
        <v>0</v>
      </c>
      <c r="AZ67" s="38">
        <f>TRACKER[[#This Row],[TOTAL TT (MARRUECOS)]]*24</f>
        <v>0</v>
      </c>
      <c r="BA67" s="39" t="str">
        <f>IF(AW67="","",IF(AW67&lt;=2,"SI","NO"))</f>
        <v>NO</v>
      </c>
      <c r="BB67" s="39">
        <f>V67-U67</f>
        <v>0.12916666666569654</v>
      </c>
      <c r="BC67" s="108">
        <f>(TRACKER[[#This Row],[Driver departure vs DC END DATE 2]])/24</f>
        <v>5.3819444444040227E-3</v>
      </c>
      <c r="BD67" s="39" t="str">
        <f>IF(L67="LEFTIES TOLEDO",IF(BC67&gt;=TIME(0,0,0),"YES","NO"),"")</f>
        <v>YES</v>
      </c>
      <c r="BE67" s="93">
        <f>$BH$1</f>
        <v>55</v>
      </c>
      <c r="BF67" s="41">
        <f>$BI$1</f>
        <v>7.5</v>
      </c>
    </row>
    <row r="68" spans="1:58" ht="12.75" hidden="1" customHeight="1">
      <c r="A68" s="24" t="s">
        <v>258</v>
      </c>
      <c r="B68" s="10" t="s">
        <v>255</v>
      </c>
      <c r="C68" s="11" t="s">
        <v>72</v>
      </c>
      <c r="D68" s="11" t="s">
        <v>75</v>
      </c>
      <c r="E68" s="12">
        <v>46021.786111111112</v>
      </c>
      <c r="F68" s="12">
        <v>46021.833333333336</v>
      </c>
      <c r="G68" s="13" t="s">
        <v>88</v>
      </c>
      <c r="H68" s="11" t="s">
        <v>50</v>
      </c>
      <c r="I68" s="13" t="s">
        <v>294</v>
      </c>
      <c r="J68" s="13" t="s">
        <v>51</v>
      </c>
      <c r="K68" s="13" t="s">
        <v>60</v>
      </c>
      <c r="L68" s="12" t="s">
        <v>102</v>
      </c>
      <c r="M68" s="12">
        <v>46027.416666666664</v>
      </c>
      <c r="N68" s="12">
        <v>46027.625</v>
      </c>
      <c r="O68" s="12"/>
      <c r="P68" s="55"/>
      <c r="Q68" s="12" t="s">
        <v>62</v>
      </c>
      <c r="R68" s="12"/>
      <c r="S68" s="29">
        <v>46027.651388888888</v>
      </c>
      <c r="T68" s="29">
        <v>46027.673611111109</v>
      </c>
      <c r="U68" s="12"/>
      <c r="V68" s="29"/>
      <c r="W68" s="30">
        <f>IF(N68="","",WEEKNUM(AA68,2)-0)</f>
        <v>2</v>
      </c>
      <c r="X68" s="30">
        <f>IF(N68="","",MONTH(AA68))</f>
        <v>1</v>
      </c>
      <c r="Y6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8" s="30" t="str">
        <f>IF(B68="ROPAX","ROPAX",IF(B68="RORO","RORO","OCEAN"))</f>
        <v>OCEAN</v>
      </c>
      <c r="AA68" s="29">
        <f>+MIN(S68,T68)</f>
        <v>46027.651388888888</v>
      </c>
      <c r="AB68" s="29" t="str">
        <f>CHOOSE(WEEKDAY(T68,2),"Monday","Tuesday","Wednesday","Thursday","Friday","Saturday","Sunday")</f>
        <v>Monday</v>
      </c>
      <c r="AC68" s="104">
        <f>IF((E68-F68)&lt;=0,0,(TRACKER[[#This Row],[ATA]]-TRACKER[[#This Row],[ETA]])*24)</f>
        <v>0</v>
      </c>
      <c r="AD68" s="29" t="str">
        <f>IF(AC68&lt;=2,"NO","YES")</f>
        <v>NO</v>
      </c>
      <c r="AE68" s="106">
        <f>+TRACKER[[#This Row],[DELIVERY AVAILABLE SINCE]]-TRACKER[[#This Row],[HANDOVER Morocco]]</f>
        <v>46027.416666666664</v>
      </c>
      <c r="AF68" s="104">
        <f>TRACKER[[#This Row],[ATA TO UNLOADING]]*24</f>
        <v>140.76666666660458</v>
      </c>
      <c r="AG68" s="31">
        <f>(M68-E68)</f>
        <v>5.6305555555518367</v>
      </c>
      <c r="AH68" s="35">
        <f>TRACKER[[#This Row],[ATA A OFRECIMIENTO]]*24</f>
        <v>135.13333333324408</v>
      </c>
      <c r="AI68" s="30" t="str">
        <f>IF(AG68="","",IF(AG68&lt;=1.5,"SI","NO"))</f>
        <v>NO</v>
      </c>
      <c r="AJ68" s="30" t="str">
        <f>IF(AG68="","",IF(AG68&lt;=2,"YES","NO"))</f>
        <v>NO</v>
      </c>
      <c r="AK68" s="30" t="str">
        <f>IF(AG68="","",IF(AG68&lt;=3,"SI","NO"))</f>
        <v>NO</v>
      </c>
      <c r="AL68" s="31">
        <f>(N68-M68)</f>
        <v>0.20833333333575865</v>
      </c>
      <c r="AM68" s="35">
        <f>TRACKER[[#This Row],[DEL. AVAILABLE A SLOT]]*24</f>
        <v>5.0000000000582077</v>
      </c>
      <c r="AN68" s="31">
        <f>IF((S68-M68)&lt;0,TIME(0,0,0),S68-M68)</f>
        <v>0.23472222222335404</v>
      </c>
      <c r="AO6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8" s="35" t="str">
        <f>IF(AL68="","",IF(AL68&lt;=1,"SI","NO"))</f>
        <v>SI</v>
      </c>
      <c r="AQ68" s="31">
        <f>(N68-E68)</f>
        <v>5.8388888888875954</v>
      </c>
      <c r="AR68" s="35">
        <f>TRACKER[[#This Row],[ATA A TIMESLOT]]*24</f>
        <v>140.13333333330229</v>
      </c>
      <c r="AS68" s="32">
        <f>IF(AA68&lt;N68,TIME(0,0,0),AA68-N68)</f>
        <v>2.6388888887595385E-2</v>
      </c>
      <c r="AT68" s="35">
        <f>TRACKER[[#This Row],[PUNTUALIDAD (H)]]*24</f>
        <v>0.63333333330228925</v>
      </c>
      <c r="AU68" s="31" t="str">
        <f>IF(AS68&gt;TIME(0,30,0),"NO","SI")</f>
        <v>NO</v>
      </c>
      <c r="AV68" s="33" t="str">
        <f>IF(AS68&gt;TIME(1,0,0),"NO","SI")</f>
        <v>SI</v>
      </c>
      <c r="AW68" s="33">
        <f>(S68-E68)</f>
        <v>5.8652777777751908</v>
      </c>
      <c r="AX68" s="39">
        <f>TRACKER[[#This Row],[ATA TO UNLOADING]]*24</f>
        <v>140.76666666660458</v>
      </c>
      <c r="AY68" s="33">
        <f>IF(O68=0,0,S68-O68)</f>
        <v>0</v>
      </c>
      <c r="AZ68" s="38">
        <f>TRACKER[[#This Row],[TOTAL TT (MARRUECOS)]]*24</f>
        <v>0</v>
      </c>
      <c r="BA68" s="39" t="str">
        <f>IF(AW68="","",IF(AW68&lt;=2,"SI","NO"))</f>
        <v>NO</v>
      </c>
      <c r="BB68" s="39">
        <f>V68-U68</f>
        <v>0</v>
      </c>
      <c r="BC68" s="108">
        <f>(TRACKER[[#This Row],[Driver departure vs DC END DATE 2]])/24</f>
        <v>0</v>
      </c>
      <c r="BD68" s="39" t="str">
        <f>IF(L68="LEFTIES TOLEDO",IF(BC68&gt;=TIME(0,0,0),"YES","NO"),"")</f>
        <v/>
      </c>
      <c r="BE68" s="93">
        <f>$BH$1</f>
        <v>55</v>
      </c>
      <c r="BF68" s="41">
        <f>$BI$1</f>
        <v>7.5</v>
      </c>
    </row>
    <row r="69" spans="1:58" ht="12.75" hidden="1" customHeight="1">
      <c r="A69" s="24">
        <v>262361759</v>
      </c>
      <c r="B69" s="10" t="s">
        <v>256</v>
      </c>
      <c r="C69" s="11" t="s">
        <v>54</v>
      </c>
      <c r="D69" s="11" t="s">
        <v>48</v>
      </c>
      <c r="E69" s="12">
        <v>46024.078472222223</v>
      </c>
      <c r="F69" s="12">
        <v>46024.083333333336</v>
      </c>
      <c r="G69" s="13" t="s">
        <v>49</v>
      </c>
      <c r="H69" s="11" t="s">
        <v>50</v>
      </c>
      <c r="I69" s="13" t="s">
        <v>295</v>
      </c>
      <c r="J69" s="13" t="s">
        <v>51</v>
      </c>
      <c r="K69" s="13" t="s">
        <v>52</v>
      </c>
      <c r="L69" s="12" t="s">
        <v>53</v>
      </c>
      <c r="M69" s="12">
        <v>46026.666666666664</v>
      </c>
      <c r="N69" s="12">
        <v>46027.666666666664</v>
      </c>
      <c r="O69" s="12"/>
      <c r="P69" s="55"/>
      <c r="Q69" s="12" t="s">
        <v>93</v>
      </c>
      <c r="R69" s="12"/>
      <c r="S69" s="29">
        <v>46027.711805555555</v>
      </c>
      <c r="T69" s="29">
        <v>46027.763888888891</v>
      </c>
      <c r="U69" s="12">
        <v>46027.743055555555</v>
      </c>
      <c r="V69" s="29">
        <v>46027.788888888892</v>
      </c>
      <c r="W69" s="30">
        <f>IF(N69="","",WEEKNUM(AA69,2)-0)</f>
        <v>2</v>
      </c>
      <c r="X69" s="30">
        <f>IF(N69="","",MONTH(AA69))</f>
        <v>1</v>
      </c>
      <c r="Y6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9" s="30" t="str">
        <f>IF(B69="ROPAX","ROPAX",IF(B69="RORO","RORO","OCEAN"))</f>
        <v>OCEAN</v>
      </c>
      <c r="AA69" s="29">
        <f>+MIN(S69,T69)</f>
        <v>46027.711805555555</v>
      </c>
      <c r="AB69" s="29" t="str">
        <f>CHOOSE(WEEKDAY(T69,2),"Monday","Tuesday","Wednesday","Thursday","Friday","Saturday","Sunday")</f>
        <v>Monday</v>
      </c>
      <c r="AC69" s="104">
        <f>IF((E69-F69)&lt;=0,0,(TRACKER[[#This Row],[ATA]]-TRACKER[[#This Row],[ETA]])*24)</f>
        <v>0</v>
      </c>
      <c r="AD69" s="29" t="str">
        <f>IF(AC69&lt;=2,"NO","YES")</f>
        <v>NO</v>
      </c>
      <c r="AE69" s="106">
        <f>+TRACKER[[#This Row],[DELIVERY AVAILABLE SINCE]]-TRACKER[[#This Row],[HANDOVER Morocco]]</f>
        <v>46026.666666666664</v>
      </c>
      <c r="AF69" s="104">
        <f>TRACKER[[#This Row],[ATA TO UNLOADING]]*24</f>
        <v>87.199999999953434</v>
      </c>
      <c r="AG69" s="31">
        <f>(M69-E69)</f>
        <v>2.5881944444408873</v>
      </c>
      <c r="AH69" s="35">
        <f>TRACKER[[#This Row],[ATA A OFRECIMIENTO]]*24</f>
        <v>62.116666666581295</v>
      </c>
      <c r="AI69" s="30" t="str">
        <f>IF(AG69="","",IF(AG69&lt;=1.5,"SI","NO"))</f>
        <v>NO</v>
      </c>
      <c r="AJ69" s="30" t="str">
        <f>IF(AG69="","",IF(AG69&lt;=2,"YES","NO"))</f>
        <v>NO</v>
      </c>
      <c r="AK69" s="30" t="str">
        <f>IF(AG69="","",IF(AG69&lt;=3,"SI","NO"))</f>
        <v>SI</v>
      </c>
      <c r="AL69" s="31">
        <f>(N69-M69)</f>
        <v>1</v>
      </c>
      <c r="AM69" s="35">
        <f>TRACKER[[#This Row],[DEL. AVAILABLE A SLOT]]*24</f>
        <v>24</v>
      </c>
      <c r="AN69" s="31">
        <f>IF((S69-M69)&lt;0,TIME(0,0,0),S69-M69)</f>
        <v>1.0451388888905058</v>
      </c>
      <c r="AO6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69" s="35" t="str">
        <f>IF(AL69="","",IF(AL69&lt;=1,"SI","NO"))</f>
        <v>SI</v>
      </c>
      <c r="AQ69" s="31">
        <f>(N69-E69)</f>
        <v>3.5881944444408873</v>
      </c>
      <c r="AR69" s="35">
        <f>TRACKER[[#This Row],[ATA A TIMESLOT]]*24</f>
        <v>86.116666666581295</v>
      </c>
      <c r="AS69" s="32">
        <f>IF(AA69&lt;N69,TIME(0,0,0),AA69-N69)</f>
        <v>4.5138888890505768E-2</v>
      </c>
      <c r="AT69" s="35">
        <f>TRACKER[[#This Row],[PUNTUALIDAD (H)]]*24</f>
        <v>1.0833333333721384</v>
      </c>
      <c r="AU69" s="31" t="str">
        <f>IF(AS69&gt;TIME(0,30,0),"NO","SI")</f>
        <v>NO</v>
      </c>
      <c r="AV69" s="33" t="str">
        <f>IF(AS69&gt;TIME(1,0,0),"NO","SI")</f>
        <v>NO</v>
      </c>
      <c r="AW69" s="33">
        <f>(S69-E69)</f>
        <v>3.6333333333313931</v>
      </c>
      <c r="AX69" s="39">
        <f>TRACKER[[#This Row],[ATA TO UNLOADING]]*24</f>
        <v>87.199999999953434</v>
      </c>
      <c r="AY69" s="33">
        <f>IF(O69=0,0,S69-O69)</f>
        <v>0</v>
      </c>
      <c r="AZ69" s="38">
        <f>TRACKER[[#This Row],[TOTAL TT (MARRUECOS)]]*24</f>
        <v>0</v>
      </c>
      <c r="BA69" s="39" t="str">
        <f>IF(AW69="","",IF(AW69&lt;=2,"SI","NO"))</f>
        <v>NO</v>
      </c>
      <c r="BB69" s="39">
        <f>V69-U69</f>
        <v>4.5833333337213844E-2</v>
      </c>
      <c r="BC69" s="108">
        <f>(TRACKER[[#This Row],[Driver departure vs DC END DATE 2]])/24</f>
        <v>1.9097222223839101E-3</v>
      </c>
      <c r="BD69" s="39" t="str">
        <f>IF(L69="LEFTIES TOLEDO",IF(BC69&gt;=TIME(0,0,0),"YES","NO"),"")</f>
        <v>YES</v>
      </c>
      <c r="BE69" s="93">
        <f>$BH$1</f>
        <v>55</v>
      </c>
      <c r="BF69" s="41">
        <f>$BI$1</f>
        <v>7.5</v>
      </c>
    </row>
    <row r="70" spans="1:58" ht="12.75" hidden="1" customHeight="1">
      <c r="A70" s="24" t="s">
        <v>257</v>
      </c>
      <c r="B70" s="10" t="s">
        <v>256</v>
      </c>
      <c r="C70" s="11" t="s">
        <v>65</v>
      </c>
      <c r="D70" s="11" t="s">
        <v>48</v>
      </c>
      <c r="E70" s="12">
        <v>46024.078472222223</v>
      </c>
      <c r="F70" s="12">
        <v>46024.083333333336</v>
      </c>
      <c r="G70" s="13" t="s">
        <v>88</v>
      </c>
      <c r="H70" s="11" t="s">
        <v>50</v>
      </c>
      <c r="I70" s="13" t="s">
        <v>296</v>
      </c>
      <c r="J70" s="13" t="s">
        <v>51</v>
      </c>
      <c r="K70" s="13" t="s">
        <v>52</v>
      </c>
      <c r="L70" s="12" t="s">
        <v>53</v>
      </c>
      <c r="M70" s="12">
        <v>46026.666666666664</v>
      </c>
      <c r="N70" s="12">
        <v>46027.666666666664</v>
      </c>
      <c r="O70" s="12"/>
      <c r="P70" s="55"/>
      <c r="Q70" s="12" t="s">
        <v>389</v>
      </c>
      <c r="R70" s="12"/>
      <c r="S70" s="29">
        <v>46027.745138888888</v>
      </c>
      <c r="T70" s="29">
        <v>46027.795138888891</v>
      </c>
      <c r="U70" s="12">
        <v>46027.763888888891</v>
      </c>
      <c r="V70" s="29">
        <v>46027.818055555559</v>
      </c>
      <c r="W70" s="30">
        <f>IF(N70="","",WEEKNUM(AA70,2)-0)</f>
        <v>2</v>
      </c>
      <c r="X70" s="30">
        <f>IF(N70="","",MONTH(AA70))</f>
        <v>1</v>
      </c>
      <c r="Y7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0" s="30" t="str">
        <f>IF(B70="ROPAX","ROPAX",IF(B70="RORO","RORO","OCEAN"))</f>
        <v>OCEAN</v>
      </c>
      <c r="AA70" s="29">
        <f>+MIN(S70,T70)</f>
        <v>46027.745138888888</v>
      </c>
      <c r="AB70" s="29" t="str">
        <f>CHOOSE(WEEKDAY(T70,2),"Monday","Tuesday","Wednesday","Thursday","Friday","Saturday","Sunday")</f>
        <v>Monday</v>
      </c>
      <c r="AC70" s="104">
        <f>IF((E70-F70)&lt;=0,0,(TRACKER[[#This Row],[ATA]]-TRACKER[[#This Row],[ETA]])*24)</f>
        <v>0</v>
      </c>
      <c r="AD70" s="29" t="str">
        <f>IF(AC70&lt;=2,"NO","YES")</f>
        <v>NO</v>
      </c>
      <c r="AE70" s="106">
        <f>+TRACKER[[#This Row],[DELIVERY AVAILABLE SINCE]]-TRACKER[[#This Row],[HANDOVER Morocco]]</f>
        <v>46026.666666666664</v>
      </c>
      <c r="AF70" s="104">
        <f>TRACKER[[#This Row],[ATA TO UNLOADING]]*24</f>
        <v>87.999999999941792</v>
      </c>
      <c r="AG70" s="31">
        <f>(M70-E70)</f>
        <v>2.5881944444408873</v>
      </c>
      <c r="AH70" s="35">
        <f>TRACKER[[#This Row],[ATA A OFRECIMIENTO]]*24</f>
        <v>62.116666666581295</v>
      </c>
      <c r="AI70" s="30" t="str">
        <f>IF(AG70="","",IF(AG70&lt;=1.5,"SI","NO"))</f>
        <v>NO</v>
      </c>
      <c r="AJ70" s="30" t="str">
        <f>IF(AG70="","",IF(AG70&lt;=2,"YES","NO"))</f>
        <v>NO</v>
      </c>
      <c r="AK70" s="30" t="str">
        <f>IF(AG70="","",IF(AG70&lt;=3,"SI","NO"))</f>
        <v>SI</v>
      </c>
      <c r="AL70" s="31">
        <f>(N70-M70)</f>
        <v>1</v>
      </c>
      <c r="AM70" s="35">
        <f>TRACKER[[#This Row],[DEL. AVAILABLE A SLOT]]*24</f>
        <v>24</v>
      </c>
      <c r="AN70" s="31">
        <f>IF((S70-M70)&lt;0,TIME(0,0,0),S70-M70)</f>
        <v>1.078472222223354</v>
      </c>
      <c r="AO7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70" s="35" t="str">
        <f>IF(AL70="","",IF(AL70&lt;=1,"SI","NO"))</f>
        <v>SI</v>
      </c>
      <c r="AQ70" s="31">
        <f>(N70-E70)</f>
        <v>3.5881944444408873</v>
      </c>
      <c r="AR70" s="35">
        <f>TRACKER[[#This Row],[ATA A TIMESLOT]]*24</f>
        <v>86.116666666581295</v>
      </c>
      <c r="AS70" s="32">
        <f>IF(AA70&lt;N70,TIME(0,0,0),AA70-N70)</f>
        <v>7.8472222223354038E-2</v>
      </c>
      <c r="AT70" s="35">
        <f>TRACKER[[#This Row],[PUNTUALIDAD (H)]]*24</f>
        <v>1.8833333333604969</v>
      </c>
      <c r="AU70" s="31" t="str">
        <f>IF(AS70&gt;TIME(0,30,0),"NO","SI")</f>
        <v>NO</v>
      </c>
      <c r="AV70" s="33" t="str">
        <f>IF(AS70&gt;TIME(1,0,0),"NO","SI")</f>
        <v>NO</v>
      </c>
      <c r="AW70" s="33">
        <f>(S70-E70)</f>
        <v>3.6666666666642413</v>
      </c>
      <c r="AX70" s="39">
        <f>TRACKER[[#This Row],[ATA TO UNLOADING]]*24</f>
        <v>87.999999999941792</v>
      </c>
      <c r="AY70" s="33">
        <f>IF(O70=0,0,S70-O70)</f>
        <v>0</v>
      </c>
      <c r="AZ70" s="38">
        <f>TRACKER[[#This Row],[TOTAL TT (MARRUECOS)]]*24</f>
        <v>0</v>
      </c>
      <c r="BA70" s="39" t="str">
        <f>IF(AW70="","",IF(AW70&lt;=2,"SI","NO"))</f>
        <v>NO</v>
      </c>
      <c r="BB70" s="39">
        <f>V70-U70</f>
        <v>5.4166666668606922E-2</v>
      </c>
      <c r="BC70" s="108">
        <f>(TRACKER[[#This Row],[Driver departure vs DC END DATE 2]])/24</f>
        <v>2.2569444445252884E-3</v>
      </c>
      <c r="BD70" s="39" t="str">
        <f>IF(L70="LEFTIES TOLEDO",IF(BC70&gt;=TIME(0,0,0),"YES","NO"),"")</f>
        <v>YES</v>
      </c>
      <c r="BE70" s="93">
        <f>$BH$1</f>
        <v>55</v>
      </c>
      <c r="BF70" s="41">
        <f>$BI$1</f>
        <v>7.5</v>
      </c>
    </row>
    <row r="71" spans="1:58" ht="12.75" hidden="1" customHeight="1">
      <c r="A71" s="24">
        <v>262361759</v>
      </c>
      <c r="B71" s="10" t="s">
        <v>256</v>
      </c>
      <c r="C71" s="11" t="s">
        <v>54</v>
      </c>
      <c r="D71" s="11" t="s">
        <v>48</v>
      </c>
      <c r="E71" s="12">
        <v>46024.078472222223</v>
      </c>
      <c r="F71" s="12">
        <v>46024.083333333336</v>
      </c>
      <c r="G71" s="13" t="s">
        <v>49</v>
      </c>
      <c r="H71" s="11" t="s">
        <v>50</v>
      </c>
      <c r="I71" s="13" t="s">
        <v>297</v>
      </c>
      <c r="J71" s="13" t="s">
        <v>51</v>
      </c>
      <c r="K71" s="13" t="s">
        <v>52</v>
      </c>
      <c r="L71" s="12" t="s">
        <v>53</v>
      </c>
      <c r="M71" s="12">
        <v>46026.666666666664</v>
      </c>
      <c r="N71" s="12">
        <v>46027.75</v>
      </c>
      <c r="O71" s="12"/>
      <c r="P71" s="55"/>
      <c r="Q71" s="12" t="s">
        <v>59</v>
      </c>
      <c r="R71" s="12"/>
      <c r="S71" s="29">
        <v>46027.784722222219</v>
      </c>
      <c r="T71" s="29">
        <v>46029.265972222223</v>
      </c>
      <c r="U71" s="12">
        <v>46027.815972222219</v>
      </c>
      <c r="V71" s="29">
        <v>46029.291666666664</v>
      </c>
      <c r="W71" s="30">
        <f>IF(N71="","",WEEKNUM(AA71,2)-0)</f>
        <v>2</v>
      </c>
      <c r="X71" s="30">
        <f>IF(N71="","",MONTH(AA71))</f>
        <v>1</v>
      </c>
      <c r="Y7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1" s="30" t="str">
        <f>IF(B71="ROPAX","ROPAX",IF(B71="RORO","RORO","OCEAN"))</f>
        <v>OCEAN</v>
      </c>
      <c r="AA71" s="29">
        <f>+MIN(S71,T71)</f>
        <v>46027.784722222219</v>
      </c>
      <c r="AB71" s="29" t="str">
        <f>CHOOSE(WEEKDAY(T71,2),"Monday","Tuesday","Wednesday","Thursday","Friday","Saturday","Sunday")</f>
        <v>Wednesday</v>
      </c>
      <c r="AC71" s="104">
        <f>IF((E71-F71)&lt;=0,0,(TRACKER[[#This Row],[ATA]]-TRACKER[[#This Row],[ETA]])*24)</f>
        <v>0</v>
      </c>
      <c r="AD71" s="29" t="str">
        <f>IF(AC71&lt;=2,"NO","YES")</f>
        <v>NO</v>
      </c>
      <c r="AE71" s="106">
        <f>+TRACKER[[#This Row],[DELIVERY AVAILABLE SINCE]]-TRACKER[[#This Row],[HANDOVER Morocco]]</f>
        <v>46026.666666666664</v>
      </c>
      <c r="AF71" s="104">
        <f>TRACKER[[#This Row],[ATA TO UNLOADING]]*24</f>
        <v>88.949999999895226</v>
      </c>
      <c r="AG71" s="31">
        <f>(M71-E71)</f>
        <v>2.5881944444408873</v>
      </c>
      <c r="AH71" s="35">
        <f>TRACKER[[#This Row],[ATA A OFRECIMIENTO]]*24</f>
        <v>62.116666666581295</v>
      </c>
      <c r="AI71" s="30" t="str">
        <f>IF(AG71="","",IF(AG71&lt;=1.5,"SI","NO"))</f>
        <v>NO</v>
      </c>
      <c r="AJ71" s="30" t="str">
        <f>IF(AG71="","",IF(AG71&lt;=2,"YES","NO"))</f>
        <v>NO</v>
      </c>
      <c r="AK71" s="30" t="str">
        <f>IF(AG71="","",IF(AG71&lt;=3,"SI","NO"))</f>
        <v>SI</v>
      </c>
      <c r="AL71" s="31">
        <f>(N71-M71)</f>
        <v>1.0833333333357587</v>
      </c>
      <c r="AM71" s="35">
        <f>TRACKER[[#This Row],[DEL. AVAILABLE A SLOT]]*24</f>
        <v>26.000000000058208</v>
      </c>
      <c r="AN71" s="31">
        <f>IF((S71-M71)&lt;0,TIME(0,0,0),S71-M71)</f>
        <v>1.1180555555547471</v>
      </c>
      <c r="AO7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71" s="35" t="str">
        <f>IF(AL71="","",IF(AL71&lt;=1,"SI","NO"))</f>
        <v>NO</v>
      </c>
      <c r="AQ71" s="31">
        <f>(N71-E71)</f>
        <v>3.671527777776646</v>
      </c>
      <c r="AR71" s="35">
        <f>TRACKER[[#This Row],[ATA A TIMESLOT]]*24</f>
        <v>88.116666666639503</v>
      </c>
      <c r="AS71" s="32">
        <f>IF(AA71&lt;N71,TIME(0,0,0),AA71-N71)</f>
        <v>3.4722222218988463E-2</v>
      </c>
      <c r="AT71" s="35">
        <f>TRACKER[[#This Row],[PUNTUALIDAD (H)]]*24</f>
        <v>0.83333333325572312</v>
      </c>
      <c r="AU71" s="31" t="str">
        <f>IF(AS71&gt;TIME(0,30,0),"NO","SI")</f>
        <v>NO</v>
      </c>
      <c r="AV71" s="33" t="str">
        <f>IF(AS71&gt;TIME(1,0,0),"NO","SI")</f>
        <v>SI</v>
      </c>
      <c r="AW71" s="33">
        <f>(S71-E71)</f>
        <v>3.7062499999956344</v>
      </c>
      <c r="AX71" s="39">
        <f>TRACKER[[#This Row],[ATA TO UNLOADING]]*24</f>
        <v>88.949999999895226</v>
      </c>
      <c r="AY71" s="33">
        <f>IF(O71=0,0,S71-O71)</f>
        <v>0</v>
      </c>
      <c r="AZ71" s="38">
        <f>TRACKER[[#This Row],[TOTAL TT (MARRUECOS)]]*24</f>
        <v>0</v>
      </c>
      <c r="BA71" s="39" t="str">
        <f>IF(AW71="","",IF(AW71&lt;=2,"SI","NO"))</f>
        <v>NO</v>
      </c>
      <c r="BB71" s="39">
        <f>V71-U71</f>
        <v>1.4756944444452529</v>
      </c>
      <c r="BC71" s="108">
        <f>(TRACKER[[#This Row],[Driver departure vs DC END DATE 2]])/24</f>
        <v>6.1487268518552206E-2</v>
      </c>
      <c r="BD71" s="39" t="str">
        <f>IF(L71="LEFTIES TOLEDO",IF(BC71&gt;=TIME(0,0,0),"YES","NO"),"")</f>
        <v>YES</v>
      </c>
      <c r="BE71" s="93">
        <f>$BH$1</f>
        <v>55</v>
      </c>
      <c r="BF71" s="41">
        <f>$BI$1</f>
        <v>7.5</v>
      </c>
    </row>
    <row r="72" spans="1:58" ht="12.75" hidden="1" customHeight="1">
      <c r="A72" s="24">
        <v>262361759</v>
      </c>
      <c r="B72" s="10" t="s">
        <v>256</v>
      </c>
      <c r="C72" s="11" t="s">
        <v>54</v>
      </c>
      <c r="D72" s="11" t="s">
        <v>48</v>
      </c>
      <c r="E72" s="12">
        <v>46024.078472222223</v>
      </c>
      <c r="F72" s="12">
        <v>46024.083333333336</v>
      </c>
      <c r="G72" s="13" t="s">
        <v>49</v>
      </c>
      <c r="H72" s="11" t="s">
        <v>50</v>
      </c>
      <c r="I72" s="13" t="s">
        <v>298</v>
      </c>
      <c r="J72" s="13" t="s">
        <v>51</v>
      </c>
      <c r="K72" s="13" t="s">
        <v>52</v>
      </c>
      <c r="L72" s="12" t="s">
        <v>53</v>
      </c>
      <c r="M72" s="12">
        <v>46026.666666666664</v>
      </c>
      <c r="N72" s="12">
        <v>46027.75</v>
      </c>
      <c r="O72" s="12"/>
      <c r="P72" s="55"/>
      <c r="Q72" s="12"/>
      <c r="R72" s="12"/>
      <c r="S72" s="29">
        <v>46027.76666666667</v>
      </c>
      <c r="T72" s="29">
        <v>46027.833333333336</v>
      </c>
      <c r="U72" s="12">
        <v>46027.789583333331</v>
      </c>
      <c r="V72" s="29">
        <v>46027.861111111109</v>
      </c>
      <c r="W72" s="30">
        <f>IF(N72="","",WEEKNUM(AA72,2)-0)</f>
        <v>2</v>
      </c>
      <c r="X72" s="30">
        <f>IF(N72="","",MONTH(AA72))</f>
        <v>1</v>
      </c>
      <c r="Y7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2" s="30" t="str">
        <f>IF(B72="ROPAX","ROPAX",IF(B72="RORO","RORO","OCEAN"))</f>
        <v>OCEAN</v>
      </c>
      <c r="AA72" s="29">
        <f>+MIN(S72,T72)</f>
        <v>46027.76666666667</v>
      </c>
      <c r="AB72" s="29" t="str">
        <f>CHOOSE(WEEKDAY(T72,2),"Monday","Tuesday","Wednesday","Thursday","Friday","Saturday","Sunday")</f>
        <v>Monday</v>
      </c>
      <c r="AC72" s="104">
        <f>IF((E72-F72)&lt;=0,0,(TRACKER[[#This Row],[ATA]]-TRACKER[[#This Row],[ETA]])*24)</f>
        <v>0</v>
      </c>
      <c r="AD72" s="29" t="str">
        <f>IF(AC72&lt;=2,"NO","YES")</f>
        <v>NO</v>
      </c>
      <c r="AE72" s="106">
        <f>+TRACKER[[#This Row],[DELIVERY AVAILABLE SINCE]]-TRACKER[[#This Row],[HANDOVER Morocco]]</f>
        <v>46026.666666666664</v>
      </c>
      <c r="AF72" s="104">
        <f>TRACKER[[#This Row],[ATA TO UNLOADING]]*24</f>
        <v>88.516666666720994</v>
      </c>
      <c r="AG72" s="31">
        <f>(M72-E72)</f>
        <v>2.5881944444408873</v>
      </c>
      <c r="AH72" s="35">
        <f>TRACKER[[#This Row],[ATA A OFRECIMIENTO]]*24</f>
        <v>62.116666666581295</v>
      </c>
      <c r="AI72" s="30" t="str">
        <f>IF(AG72="","",IF(AG72&lt;=1.5,"SI","NO"))</f>
        <v>NO</v>
      </c>
      <c r="AJ72" s="30" t="str">
        <f>IF(AG72="","",IF(AG72&lt;=2,"YES","NO"))</f>
        <v>NO</v>
      </c>
      <c r="AK72" s="30" t="str">
        <f>IF(AG72="","",IF(AG72&lt;=3,"SI","NO"))</f>
        <v>SI</v>
      </c>
      <c r="AL72" s="31">
        <f>(N72-M72)</f>
        <v>1.0833333333357587</v>
      </c>
      <c r="AM72" s="35">
        <f>TRACKER[[#This Row],[DEL. AVAILABLE A SLOT]]*24</f>
        <v>26.000000000058208</v>
      </c>
      <c r="AN72" s="31">
        <f>IF((S72-M72)&lt;0,TIME(0,0,0),S72-M72)</f>
        <v>1.1000000000058208</v>
      </c>
      <c r="AO7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72" s="35" t="str">
        <f>IF(AL72="","",IF(AL72&lt;=1,"SI","NO"))</f>
        <v>NO</v>
      </c>
      <c r="AQ72" s="31">
        <f>(N72-E72)</f>
        <v>3.671527777776646</v>
      </c>
      <c r="AR72" s="35">
        <f>TRACKER[[#This Row],[ATA A TIMESLOT]]*24</f>
        <v>88.116666666639503</v>
      </c>
      <c r="AS72" s="32">
        <f>IF(AA72&lt;N72,TIME(0,0,0),AA72-N72)</f>
        <v>1.6666666670062114E-2</v>
      </c>
      <c r="AT72" s="35">
        <f>TRACKER[[#This Row],[PUNTUALIDAD (H)]]*24</f>
        <v>0.40000000008149073</v>
      </c>
      <c r="AU72" s="31" t="str">
        <f>IF(AS72&gt;TIME(0,30,0),"NO","SI")</f>
        <v>SI</v>
      </c>
      <c r="AV72" s="33" t="str">
        <f>IF(AS72&gt;TIME(1,0,0),"NO","SI")</f>
        <v>SI</v>
      </c>
      <c r="AW72" s="33">
        <f>(S72-E72)</f>
        <v>3.6881944444467081</v>
      </c>
      <c r="AX72" s="39">
        <f>TRACKER[[#This Row],[ATA TO UNLOADING]]*24</f>
        <v>88.516666666720994</v>
      </c>
      <c r="AY72" s="33">
        <f>IF(O72=0,0,S72-O72)</f>
        <v>0</v>
      </c>
      <c r="AZ72" s="38">
        <f>TRACKER[[#This Row],[TOTAL TT (MARRUECOS)]]*24</f>
        <v>0</v>
      </c>
      <c r="BA72" s="39" t="str">
        <f>IF(AW72="","",IF(AW72&lt;=2,"SI","NO"))</f>
        <v>NO</v>
      </c>
      <c r="BB72" s="39">
        <f>V72-U72</f>
        <v>7.1527777778101154E-2</v>
      </c>
      <c r="BC72" s="108">
        <f>(TRACKER[[#This Row],[Driver departure vs DC END DATE 2]])/24</f>
        <v>2.9803240740875481E-3</v>
      </c>
      <c r="BD72" s="39" t="str">
        <f>IF(L72="LEFTIES TOLEDO",IF(BC72&gt;=TIME(0,0,0),"YES","NO"),"")</f>
        <v>YES</v>
      </c>
      <c r="BE72" s="93">
        <f>$BH$1</f>
        <v>55</v>
      </c>
      <c r="BF72" s="41">
        <f>$BI$1</f>
        <v>7.5</v>
      </c>
    </row>
    <row r="73" spans="1:58" ht="12.75" hidden="1" customHeight="1">
      <c r="A73" s="24">
        <v>260949604</v>
      </c>
      <c r="B73" s="10" t="s">
        <v>210</v>
      </c>
      <c r="C73" s="11" t="s">
        <v>72</v>
      </c>
      <c r="D73" s="11" t="s">
        <v>75</v>
      </c>
      <c r="E73" s="12">
        <v>46014.872916666667</v>
      </c>
      <c r="F73" s="12">
        <v>46014.833333333336</v>
      </c>
      <c r="G73" s="13" t="s">
        <v>49</v>
      </c>
      <c r="H73" s="11" t="s">
        <v>50</v>
      </c>
      <c r="I73" s="13" t="s">
        <v>299</v>
      </c>
      <c r="J73" s="13" t="s">
        <v>51</v>
      </c>
      <c r="K73" s="13" t="s">
        <v>52</v>
      </c>
      <c r="L73" s="12" t="s">
        <v>95</v>
      </c>
      <c r="M73" s="12">
        <v>46020.416666666664</v>
      </c>
      <c r="N73" s="12">
        <v>46029.25</v>
      </c>
      <c r="O73" s="12"/>
      <c r="P73" s="55"/>
      <c r="Q73" s="12"/>
      <c r="R73" s="12" t="s">
        <v>390</v>
      </c>
      <c r="S73" s="29">
        <v>46029.236111111109</v>
      </c>
      <c r="T73" s="29">
        <v>46029.256944444445</v>
      </c>
      <c r="U73" s="12"/>
      <c r="V73" s="29"/>
      <c r="W73" s="30">
        <f>IF(N73="","",WEEKNUM(AA73,2)-0)</f>
        <v>2</v>
      </c>
      <c r="X73" s="30">
        <f>IF(N73="","",MONTH(AA73))</f>
        <v>1</v>
      </c>
      <c r="Y7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73" s="30" t="str">
        <f>IF(B73="ROPAX","ROPAX",IF(B73="RORO","RORO","OCEAN"))</f>
        <v>OCEAN</v>
      </c>
      <c r="AA73" s="29">
        <f>+MIN(S73,T73)</f>
        <v>46029.236111111109</v>
      </c>
      <c r="AB73" s="29" t="str">
        <f>CHOOSE(WEEKDAY(T73,2),"Monday","Tuesday","Wednesday","Thursday","Friday","Saturday","Sunday")</f>
        <v>Wednesday</v>
      </c>
      <c r="AC73" s="104">
        <f>IF((E73-F73)&lt;=0,0,(TRACKER[[#This Row],[ATA]]-TRACKER[[#This Row],[ETA]])*24)</f>
        <v>0.94999999995343387</v>
      </c>
      <c r="AD73" s="29" t="str">
        <f>IF(AC73&lt;=2,"NO","YES")</f>
        <v>NO</v>
      </c>
      <c r="AE73" s="106">
        <f>+TRACKER[[#This Row],[DELIVERY AVAILABLE SINCE]]-TRACKER[[#This Row],[HANDOVER Morocco]]</f>
        <v>46020.416666666664</v>
      </c>
      <c r="AF73" s="104">
        <f>TRACKER[[#This Row],[ATA TO UNLOADING]]*24</f>
        <v>344.71666666661622</v>
      </c>
      <c r="AG73" s="31">
        <f>(M73-E73)</f>
        <v>5.5437499999970896</v>
      </c>
      <c r="AH73" s="35">
        <f>TRACKER[[#This Row],[ATA A OFRECIMIENTO]]*24</f>
        <v>133.04999999993015</v>
      </c>
      <c r="AI73" s="30" t="str">
        <f>IF(AG73="","",IF(AG73&lt;=1.5,"SI","NO"))</f>
        <v>NO</v>
      </c>
      <c r="AJ73" s="30" t="str">
        <f>IF(AG73="","",IF(AG73&lt;=2,"YES","NO"))</f>
        <v>NO</v>
      </c>
      <c r="AK73" s="30" t="str">
        <f>IF(AG73="","",IF(AG73&lt;=3,"SI","NO"))</f>
        <v>NO</v>
      </c>
      <c r="AL73" s="31">
        <f>(N73-M73)</f>
        <v>8.8333333333357587</v>
      </c>
      <c r="AM73" s="35">
        <f>TRACKER[[#This Row],[DEL. AVAILABLE A SLOT]]*24</f>
        <v>212.00000000005821</v>
      </c>
      <c r="AN73" s="31">
        <f>IF((S73-M73)&lt;0,TIME(0,0,0),S73-M73)</f>
        <v>8.8194444444452529</v>
      </c>
      <c r="AO7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73" s="35" t="str">
        <f>IF(AL73="","",IF(AL73&lt;=1,"SI","NO"))</f>
        <v>NO</v>
      </c>
      <c r="AQ73" s="31">
        <f>(N73-E73)</f>
        <v>14.377083333332848</v>
      </c>
      <c r="AR73" s="35">
        <f>TRACKER[[#This Row],[ATA A TIMESLOT]]*24</f>
        <v>345.04999999998836</v>
      </c>
      <c r="AS73" s="32">
        <f>IF(AA73&lt;N73,TIME(0,0,0),AA73-N73)</f>
        <v>0</v>
      </c>
      <c r="AT73" s="35">
        <f>TRACKER[[#This Row],[PUNTUALIDAD (H)]]*24</f>
        <v>0</v>
      </c>
      <c r="AU73" s="31" t="str">
        <f>IF(AS73&gt;TIME(0,30,0),"NO","SI")</f>
        <v>SI</v>
      </c>
      <c r="AV73" s="33" t="str">
        <f>IF(AS73&gt;TIME(1,0,0),"NO","SI")</f>
        <v>SI</v>
      </c>
      <c r="AW73" s="33">
        <f>(S73-E73)</f>
        <v>14.363194444442343</v>
      </c>
      <c r="AX73" s="39">
        <f>TRACKER[[#This Row],[ATA TO UNLOADING]]*24</f>
        <v>344.71666666661622</v>
      </c>
      <c r="AY73" s="33">
        <f>IF(O73=0,0,S73-O73)</f>
        <v>0</v>
      </c>
      <c r="AZ73" s="38">
        <f>TRACKER[[#This Row],[TOTAL TT (MARRUECOS)]]*24</f>
        <v>0</v>
      </c>
      <c r="BA73" s="39" t="str">
        <f>IF(AW73="","",IF(AW73&lt;=2,"SI","NO"))</f>
        <v>NO</v>
      </c>
      <c r="BB73" s="39">
        <f>V73-U73</f>
        <v>0</v>
      </c>
      <c r="BC73" s="108">
        <f>(TRACKER[[#This Row],[Driver departure vs DC END DATE 2]])/24</f>
        <v>0</v>
      </c>
      <c r="BD73" s="39" t="str">
        <f>IF(L73="LEFTIES TOLEDO",IF(BC73&gt;=TIME(0,0,0),"YES","NO"),"")</f>
        <v/>
      </c>
      <c r="BE73" s="93">
        <f>$BH$1</f>
        <v>55</v>
      </c>
      <c r="BF73" s="41">
        <f>$BI$1</f>
        <v>7.5</v>
      </c>
    </row>
    <row r="74" spans="1:58" ht="12.75" hidden="1" customHeight="1">
      <c r="A74" s="24" t="s">
        <v>212</v>
      </c>
      <c r="B74" s="10" t="s">
        <v>210</v>
      </c>
      <c r="C74" s="11" t="s">
        <v>72</v>
      </c>
      <c r="D74" s="11" t="s">
        <v>75</v>
      </c>
      <c r="E74" s="12">
        <v>46014.872916666667</v>
      </c>
      <c r="F74" s="12">
        <v>46014.833333333336</v>
      </c>
      <c r="G74" s="13" t="s">
        <v>88</v>
      </c>
      <c r="H74" s="11" t="s">
        <v>50</v>
      </c>
      <c r="I74" s="13" t="s">
        <v>303</v>
      </c>
      <c r="J74" s="13" t="s">
        <v>51</v>
      </c>
      <c r="K74" s="13" t="s">
        <v>60</v>
      </c>
      <c r="L74" s="12" t="s">
        <v>95</v>
      </c>
      <c r="M74" s="12">
        <v>46020.416666666664</v>
      </c>
      <c r="N74" s="12">
        <v>46029.25</v>
      </c>
      <c r="O74" s="12"/>
      <c r="P74" s="55"/>
      <c r="Q74" s="12" t="s">
        <v>62</v>
      </c>
      <c r="R74" s="12"/>
      <c r="S74" s="29">
        <v>46029.333333333328</v>
      </c>
      <c r="T74" s="29">
        <v>46029.354166666664</v>
      </c>
      <c r="U74" s="12"/>
      <c r="V74" s="29"/>
      <c r="W74" s="30">
        <f>IF(N74="","",WEEKNUM(AA74,2)-0)</f>
        <v>2</v>
      </c>
      <c r="X74" s="30">
        <f>IF(N74="","",MONTH(AA74))</f>
        <v>1</v>
      </c>
      <c r="Y7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74" s="30" t="str">
        <f>IF(B74="ROPAX","ROPAX",IF(B74="RORO","RORO","OCEAN"))</f>
        <v>OCEAN</v>
      </c>
      <c r="AA74" s="29">
        <f>+MIN(S74,T74)</f>
        <v>46029.333333333328</v>
      </c>
      <c r="AB74" s="29" t="str">
        <f>CHOOSE(WEEKDAY(T74,2),"Monday","Tuesday","Wednesday","Thursday","Friday","Saturday","Sunday")</f>
        <v>Wednesday</v>
      </c>
      <c r="AC74" s="104">
        <f>IF((E74-F74)&lt;=0,0,(TRACKER[[#This Row],[ATA]]-TRACKER[[#This Row],[ETA]])*24)</f>
        <v>0.94999999995343387</v>
      </c>
      <c r="AD74" s="29" t="str">
        <f>IF(AC74&lt;=2,"NO","YES")</f>
        <v>NO</v>
      </c>
      <c r="AE74" s="106">
        <f>+TRACKER[[#This Row],[DELIVERY AVAILABLE SINCE]]-TRACKER[[#This Row],[HANDOVER Morocco]]</f>
        <v>46020.416666666664</v>
      </c>
      <c r="AF74" s="104">
        <f>TRACKER[[#This Row],[ATA TO UNLOADING]]*24</f>
        <v>347.04999999987194</v>
      </c>
      <c r="AG74" s="31">
        <f>(M74-E74)</f>
        <v>5.5437499999970896</v>
      </c>
      <c r="AH74" s="35">
        <f>TRACKER[[#This Row],[ATA A OFRECIMIENTO]]*24</f>
        <v>133.04999999993015</v>
      </c>
      <c r="AI74" s="30" t="str">
        <f>IF(AG74="","",IF(AG74&lt;=1.5,"SI","NO"))</f>
        <v>NO</v>
      </c>
      <c r="AJ74" s="30" t="str">
        <f>IF(AG74="","",IF(AG74&lt;=2,"YES","NO"))</f>
        <v>NO</v>
      </c>
      <c r="AK74" s="30" t="str">
        <f>IF(AG74="","",IF(AG74&lt;=3,"SI","NO"))</f>
        <v>NO</v>
      </c>
      <c r="AL74" s="31">
        <f>(N74-M74)</f>
        <v>8.8333333333357587</v>
      </c>
      <c r="AM74" s="35">
        <f>TRACKER[[#This Row],[DEL. AVAILABLE A SLOT]]*24</f>
        <v>212.00000000005821</v>
      </c>
      <c r="AN74" s="31">
        <f>IF((S74-M74)&lt;0,TIME(0,0,0),S74-M74)</f>
        <v>8.9166666666642413</v>
      </c>
      <c r="AO7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74" s="35" t="str">
        <f>IF(AL74="","",IF(AL74&lt;=1,"SI","NO"))</f>
        <v>NO</v>
      </c>
      <c r="AQ74" s="31">
        <f>(N74-E74)</f>
        <v>14.377083333332848</v>
      </c>
      <c r="AR74" s="35">
        <f>TRACKER[[#This Row],[ATA A TIMESLOT]]*24</f>
        <v>345.04999999998836</v>
      </c>
      <c r="AS74" s="32">
        <f>IF(AA74&lt;N74,TIME(0,0,0),AA74-N74)</f>
        <v>8.3333333328482695E-2</v>
      </c>
      <c r="AT74" s="35">
        <f>TRACKER[[#This Row],[PUNTUALIDAD (H)]]*24</f>
        <v>1.9999999998835847</v>
      </c>
      <c r="AU74" s="31" t="str">
        <f>IF(AS74&gt;TIME(0,30,0),"NO","SI")</f>
        <v>NO</v>
      </c>
      <c r="AV74" s="33" t="str">
        <f>IF(AS74&gt;TIME(1,0,0),"NO","SI")</f>
        <v>NO</v>
      </c>
      <c r="AW74" s="33">
        <f>(S74-E74)</f>
        <v>14.460416666661331</v>
      </c>
      <c r="AX74" s="39">
        <f>TRACKER[[#This Row],[ATA TO UNLOADING]]*24</f>
        <v>347.04999999987194</v>
      </c>
      <c r="AY74" s="33">
        <f>IF(O74=0,0,S74-O74)</f>
        <v>0</v>
      </c>
      <c r="AZ74" s="38">
        <f>TRACKER[[#This Row],[TOTAL TT (MARRUECOS)]]*24</f>
        <v>0</v>
      </c>
      <c r="BA74" s="39" t="str">
        <f>IF(AW74="","",IF(AW74&lt;=2,"SI","NO"))</f>
        <v>NO</v>
      </c>
      <c r="BB74" s="39">
        <f>V74-U74</f>
        <v>0</v>
      </c>
      <c r="BC74" s="108">
        <f>(TRACKER[[#This Row],[Driver departure vs DC END DATE 2]])/24</f>
        <v>0</v>
      </c>
      <c r="BD74" s="39" t="str">
        <f>IF(L74="LEFTIES TOLEDO",IF(BC74&gt;=TIME(0,0,0),"YES","NO"),"")</f>
        <v/>
      </c>
      <c r="BE74" s="93">
        <f>$BH$1</f>
        <v>55</v>
      </c>
      <c r="BF74" s="41">
        <f>$BI$1</f>
        <v>7.5</v>
      </c>
    </row>
    <row r="75" spans="1:58" ht="12.75" hidden="1" customHeight="1">
      <c r="A75" s="24">
        <v>261181908</v>
      </c>
      <c r="B75" s="10" t="s">
        <v>211</v>
      </c>
      <c r="C75" s="11" t="s">
        <v>78</v>
      </c>
      <c r="D75" s="11" t="s">
        <v>75</v>
      </c>
      <c r="E75" s="12">
        <v>46019.237500000003</v>
      </c>
      <c r="F75" s="12">
        <v>46019</v>
      </c>
      <c r="G75" s="13" t="s">
        <v>49</v>
      </c>
      <c r="H75" s="11" t="s">
        <v>50</v>
      </c>
      <c r="I75" s="13" t="s">
        <v>300</v>
      </c>
      <c r="J75" s="13" t="s">
        <v>51</v>
      </c>
      <c r="K75" s="13" t="s">
        <v>52</v>
      </c>
      <c r="L75" s="12" t="s">
        <v>95</v>
      </c>
      <c r="M75" s="12">
        <v>46022.5</v>
      </c>
      <c r="N75" s="12">
        <v>46029.25</v>
      </c>
      <c r="O75" s="12"/>
      <c r="P75" s="55"/>
      <c r="Q75" s="12" t="s">
        <v>62</v>
      </c>
      <c r="R75" s="12"/>
      <c r="S75" s="29">
        <v>46029.354166666664</v>
      </c>
      <c r="T75" s="29">
        <v>46029.375</v>
      </c>
      <c r="U75" s="12"/>
      <c r="V75" s="29"/>
      <c r="W75" s="30">
        <f>IF(N75="","",WEEKNUM(AA75,2)-0)</f>
        <v>2</v>
      </c>
      <c r="X75" s="30">
        <f>IF(N75="","",MONTH(AA75))</f>
        <v>1</v>
      </c>
      <c r="Y7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75" s="30" t="str">
        <f>IF(B75="ROPAX","ROPAX",IF(B75="RORO","RORO","OCEAN"))</f>
        <v>OCEAN</v>
      </c>
      <c r="AA75" s="29">
        <f>+MIN(S75,T75)</f>
        <v>46029.354166666664</v>
      </c>
      <c r="AB75" s="29" t="str">
        <f>CHOOSE(WEEKDAY(T75,2),"Monday","Tuesday","Wednesday","Thursday","Friday","Saturday","Sunday")</f>
        <v>Wednesday</v>
      </c>
      <c r="AC75" s="104">
        <f>IF((E75-F75)&lt;=0,0,(TRACKER[[#This Row],[ATA]]-TRACKER[[#This Row],[ETA]])*24)</f>
        <v>5.7000000000698492</v>
      </c>
      <c r="AD75" s="29" t="str">
        <f>IF(AC75&lt;=2,"NO","YES")</f>
        <v>YES</v>
      </c>
      <c r="AE75" s="106">
        <f>+TRACKER[[#This Row],[DELIVERY AVAILABLE SINCE]]-TRACKER[[#This Row],[HANDOVER Morocco]]</f>
        <v>46022.5</v>
      </c>
      <c r="AF75" s="104">
        <f>TRACKER[[#This Row],[ATA TO UNLOADING]]*24</f>
        <v>242.79999999987194</v>
      </c>
      <c r="AG75" s="31">
        <f>(M75-E75)</f>
        <v>3.2624999999970896</v>
      </c>
      <c r="AH75" s="35">
        <f>TRACKER[[#This Row],[ATA A OFRECIMIENTO]]*24</f>
        <v>78.299999999930151</v>
      </c>
      <c r="AI75" s="30" t="str">
        <f>IF(AG75="","",IF(AG75&lt;=1.5,"SI","NO"))</f>
        <v>NO</v>
      </c>
      <c r="AJ75" s="30" t="str">
        <f>IF(AG75="","",IF(AG75&lt;=2,"YES","NO"))</f>
        <v>NO</v>
      </c>
      <c r="AK75" s="30" t="str">
        <f>IF(AG75="","",IF(AG75&lt;=3,"SI","NO"))</f>
        <v>NO</v>
      </c>
      <c r="AL75" s="31">
        <f>(N75-M75)</f>
        <v>6.75</v>
      </c>
      <c r="AM75" s="35">
        <f>TRACKER[[#This Row],[DEL. AVAILABLE A SLOT]]*24</f>
        <v>162</v>
      </c>
      <c r="AN75" s="31">
        <f>IF((S75-M75)&lt;0,TIME(0,0,0),S75-M75)</f>
        <v>6.8541666666642413</v>
      </c>
      <c r="AO7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75" s="35" t="str">
        <f>IF(AL75="","",IF(AL75&lt;=1,"SI","NO"))</f>
        <v>NO</v>
      </c>
      <c r="AQ75" s="31">
        <f>(N75-E75)</f>
        <v>10.01249999999709</v>
      </c>
      <c r="AR75" s="35">
        <f>TRACKER[[#This Row],[ATA A TIMESLOT]]*24</f>
        <v>240.29999999993015</v>
      </c>
      <c r="AS75" s="32">
        <f>IF(AA75&lt;N75,TIME(0,0,0),AA75-N75)</f>
        <v>0.10416666666424135</v>
      </c>
      <c r="AT75" s="35">
        <f>TRACKER[[#This Row],[PUNTUALIDAD (H)]]*24</f>
        <v>2.4999999999417923</v>
      </c>
      <c r="AU75" s="31" t="str">
        <f>IF(AS75&gt;TIME(0,30,0),"NO","SI")</f>
        <v>NO</v>
      </c>
      <c r="AV75" s="33" t="str">
        <f>IF(AS75&gt;TIME(1,0,0),"NO","SI")</f>
        <v>NO</v>
      </c>
      <c r="AW75" s="33">
        <f>(S75-E75)</f>
        <v>10.116666666661331</v>
      </c>
      <c r="AX75" s="39">
        <f>TRACKER[[#This Row],[ATA TO UNLOADING]]*24</f>
        <v>242.79999999987194</v>
      </c>
      <c r="AY75" s="33">
        <f>IF(O75=0,0,S75-O75)</f>
        <v>0</v>
      </c>
      <c r="AZ75" s="38">
        <f>TRACKER[[#This Row],[TOTAL TT (MARRUECOS)]]*24</f>
        <v>0</v>
      </c>
      <c r="BA75" s="39" t="str">
        <f>IF(AW75="","",IF(AW75&lt;=2,"SI","NO"))</f>
        <v>NO</v>
      </c>
      <c r="BB75" s="39">
        <f>V75-U75</f>
        <v>0</v>
      </c>
      <c r="BC75" s="108">
        <f>(TRACKER[[#This Row],[Driver departure vs DC END DATE 2]])/24</f>
        <v>0</v>
      </c>
      <c r="BD75" s="39" t="str">
        <f>IF(L75="LEFTIES TOLEDO",IF(BC75&gt;=TIME(0,0,0),"YES","NO"),"")</f>
        <v/>
      </c>
      <c r="BE75" s="93">
        <f>$BH$1</f>
        <v>55</v>
      </c>
      <c r="BF75" s="41">
        <f>$BI$1</f>
        <v>7.5</v>
      </c>
    </row>
    <row r="76" spans="1:58" ht="12.75" hidden="1" customHeight="1">
      <c r="A76" s="24">
        <v>261181908</v>
      </c>
      <c r="B76" s="10" t="s">
        <v>211</v>
      </c>
      <c r="C76" s="11" t="s">
        <v>78</v>
      </c>
      <c r="D76" s="11" t="s">
        <v>75</v>
      </c>
      <c r="E76" s="12">
        <v>46019.237500000003</v>
      </c>
      <c r="F76" s="12">
        <v>46019</v>
      </c>
      <c r="G76" s="13" t="s">
        <v>49</v>
      </c>
      <c r="H76" s="11" t="s">
        <v>50</v>
      </c>
      <c r="I76" s="13" t="s">
        <v>301</v>
      </c>
      <c r="J76" s="13" t="s">
        <v>51</v>
      </c>
      <c r="K76" s="13" t="s">
        <v>52</v>
      </c>
      <c r="L76" s="12" t="s">
        <v>95</v>
      </c>
      <c r="M76" s="12">
        <v>46022.5</v>
      </c>
      <c r="N76" s="12">
        <v>46029.25</v>
      </c>
      <c r="O76" s="12"/>
      <c r="P76" s="55"/>
      <c r="Q76" s="12" t="s">
        <v>62</v>
      </c>
      <c r="R76" s="12"/>
      <c r="S76" s="29">
        <v>46029.5625</v>
      </c>
      <c r="T76" s="29">
        <v>46029.583333333336</v>
      </c>
      <c r="U76" s="12"/>
      <c r="V76" s="29"/>
      <c r="W76" s="30">
        <f>IF(N76="","",WEEKNUM(AA76,2)-0)</f>
        <v>2</v>
      </c>
      <c r="X76" s="30">
        <f>IF(N76="","",MONTH(AA76))</f>
        <v>1</v>
      </c>
      <c r="Y7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76" s="30" t="str">
        <f>IF(B76="ROPAX","ROPAX",IF(B76="RORO","RORO","OCEAN"))</f>
        <v>OCEAN</v>
      </c>
      <c r="AA76" s="29">
        <f>+MIN(S76,T76)</f>
        <v>46029.5625</v>
      </c>
      <c r="AB76" s="29" t="str">
        <f>CHOOSE(WEEKDAY(T76,2),"Monday","Tuesday","Wednesday","Thursday","Friday","Saturday","Sunday")</f>
        <v>Wednesday</v>
      </c>
      <c r="AC76" s="104">
        <f>IF((E76-F76)&lt;=0,0,(TRACKER[[#This Row],[ATA]]-TRACKER[[#This Row],[ETA]])*24)</f>
        <v>5.7000000000698492</v>
      </c>
      <c r="AD76" s="29" t="str">
        <f>IF(AC76&lt;=2,"NO","YES")</f>
        <v>YES</v>
      </c>
      <c r="AE76" s="106">
        <f>+TRACKER[[#This Row],[DELIVERY AVAILABLE SINCE]]-TRACKER[[#This Row],[HANDOVER Morocco]]</f>
        <v>46022.5</v>
      </c>
      <c r="AF76" s="104">
        <f>TRACKER[[#This Row],[ATA TO UNLOADING]]*24</f>
        <v>247.79999999993015</v>
      </c>
      <c r="AG76" s="31">
        <f>(M76-E76)</f>
        <v>3.2624999999970896</v>
      </c>
      <c r="AH76" s="35">
        <f>TRACKER[[#This Row],[ATA A OFRECIMIENTO]]*24</f>
        <v>78.299999999930151</v>
      </c>
      <c r="AI76" s="30" t="str">
        <f>IF(AG76="","",IF(AG76&lt;=1.5,"SI","NO"))</f>
        <v>NO</v>
      </c>
      <c r="AJ76" s="30" t="str">
        <f>IF(AG76="","",IF(AG76&lt;=2,"YES","NO"))</f>
        <v>NO</v>
      </c>
      <c r="AK76" s="30" t="str">
        <f>IF(AG76="","",IF(AG76&lt;=3,"SI","NO"))</f>
        <v>NO</v>
      </c>
      <c r="AL76" s="31">
        <f>(N76-M76)</f>
        <v>6.75</v>
      </c>
      <c r="AM76" s="35">
        <f>TRACKER[[#This Row],[DEL. AVAILABLE A SLOT]]*24</f>
        <v>162</v>
      </c>
      <c r="AN76" s="31">
        <f>IF((S76-M76)&lt;0,TIME(0,0,0),S76-M76)</f>
        <v>7.0625</v>
      </c>
      <c r="AO7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76" s="35" t="str">
        <f>IF(AL76="","",IF(AL76&lt;=1,"SI","NO"))</f>
        <v>NO</v>
      </c>
      <c r="AQ76" s="31">
        <f>(N76-E76)</f>
        <v>10.01249999999709</v>
      </c>
      <c r="AR76" s="35">
        <f>TRACKER[[#This Row],[ATA A TIMESLOT]]*24</f>
        <v>240.29999999993015</v>
      </c>
      <c r="AS76" s="32">
        <f>IF(AA76&lt;N76,TIME(0,0,0),AA76-N76)</f>
        <v>0.3125</v>
      </c>
      <c r="AT76" s="35">
        <f>TRACKER[[#This Row],[PUNTUALIDAD (H)]]*24</f>
        <v>7.5</v>
      </c>
      <c r="AU76" s="31" t="str">
        <f>IF(AS76&gt;TIME(0,30,0),"NO","SI")</f>
        <v>NO</v>
      </c>
      <c r="AV76" s="33" t="str">
        <f>IF(AS76&gt;TIME(1,0,0),"NO","SI")</f>
        <v>NO</v>
      </c>
      <c r="AW76" s="33">
        <f>(S76-E76)</f>
        <v>10.32499999999709</v>
      </c>
      <c r="AX76" s="39">
        <f>TRACKER[[#This Row],[ATA TO UNLOADING]]*24</f>
        <v>247.79999999993015</v>
      </c>
      <c r="AY76" s="33">
        <f>IF(O76=0,0,S76-O76)</f>
        <v>0</v>
      </c>
      <c r="AZ76" s="38">
        <f>TRACKER[[#This Row],[TOTAL TT (MARRUECOS)]]*24</f>
        <v>0</v>
      </c>
      <c r="BA76" s="39" t="str">
        <f>IF(AW76="","",IF(AW76&lt;=2,"SI","NO"))</f>
        <v>NO</v>
      </c>
      <c r="BB76" s="39">
        <f>V76-U76</f>
        <v>0</v>
      </c>
      <c r="BC76" s="108">
        <f>(TRACKER[[#This Row],[Driver departure vs DC END DATE 2]])/24</f>
        <v>0</v>
      </c>
      <c r="BD76" s="39" t="str">
        <f>IF(L76="LEFTIES TOLEDO",IF(BC76&gt;=TIME(0,0,0),"YES","NO"),"")</f>
        <v/>
      </c>
      <c r="BE76" s="93">
        <f>$BH$1</f>
        <v>55</v>
      </c>
      <c r="BF76" s="41">
        <f>$BI$1</f>
        <v>7.5</v>
      </c>
    </row>
    <row r="77" spans="1:58" ht="12.75" hidden="1" customHeight="1">
      <c r="A77" s="24">
        <v>260299930</v>
      </c>
      <c r="B77" s="10" t="s">
        <v>211</v>
      </c>
      <c r="C77" s="11" t="s">
        <v>103</v>
      </c>
      <c r="D77" s="11" t="s">
        <v>75</v>
      </c>
      <c r="E77" s="12">
        <v>46019.237500000003</v>
      </c>
      <c r="F77" s="12">
        <v>46019</v>
      </c>
      <c r="G77" s="13" t="s">
        <v>49</v>
      </c>
      <c r="H77" s="11" t="s">
        <v>50</v>
      </c>
      <c r="I77" s="13" t="s">
        <v>302</v>
      </c>
      <c r="J77" s="13" t="s">
        <v>51</v>
      </c>
      <c r="K77" s="13" t="s">
        <v>52</v>
      </c>
      <c r="L77" s="12" t="s">
        <v>95</v>
      </c>
      <c r="M77" s="12">
        <v>46022.5</v>
      </c>
      <c r="N77" s="12">
        <v>46029.25</v>
      </c>
      <c r="O77" s="12"/>
      <c r="P77" s="55"/>
      <c r="Q77" s="12"/>
      <c r="R77" s="12"/>
      <c r="S77" s="29">
        <v>46029.270833333328</v>
      </c>
      <c r="T77" s="29">
        <v>46029.291666666664</v>
      </c>
      <c r="U77" s="12"/>
      <c r="V77" s="29"/>
      <c r="W77" s="30">
        <f>IF(N77="","",WEEKNUM(AA77,2)-0)</f>
        <v>2</v>
      </c>
      <c r="X77" s="30">
        <f>IF(N77="","",MONTH(AA77))</f>
        <v>1</v>
      </c>
      <c r="Y7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77" s="30" t="str">
        <f>IF(B77="ROPAX","ROPAX",IF(B77="RORO","RORO","OCEAN"))</f>
        <v>OCEAN</v>
      </c>
      <c r="AA77" s="29">
        <f>+MIN(S77,T77)</f>
        <v>46029.270833333328</v>
      </c>
      <c r="AB77" s="29" t="str">
        <f>CHOOSE(WEEKDAY(T77,2),"Monday","Tuesday","Wednesday","Thursday","Friday","Saturday","Sunday")</f>
        <v>Wednesday</v>
      </c>
      <c r="AC77" s="104">
        <f>IF((E77-F77)&lt;=0,0,(TRACKER[[#This Row],[ATA]]-TRACKER[[#This Row],[ETA]])*24)</f>
        <v>5.7000000000698492</v>
      </c>
      <c r="AD77" s="29" t="str">
        <f>IF(AC77&lt;=2,"NO","YES")</f>
        <v>YES</v>
      </c>
      <c r="AE77" s="106">
        <f>+TRACKER[[#This Row],[DELIVERY AVAILABLE SINCE]]-TRACKER[[#This Row],[HANDOVER Morocco]]</f>
        <v>46022.5</v>
      </c>
      <c r="AF77" s="104">
        <f>TRACKER[[#This Row],[ATA TO UNLOADING]]*24</f>
        <v>240.79999999981374</v>
      </c>
      <c r="AG77" s="31">
        <f>(M77-E77)</f>
        <v>3.2624999999970896</v>
      </c>
      <c r="AH77" s="35">
        <f>TRACKER[[#This Row],[ATA A OFRECIMIENTO]]*24</f>
        <v>78.299999999930151</v>
      </c>
      <c r="AI77" s="30" t="str">
        <f>IF(AG77="","",IF(AG77&lt;=1.5,"SI","NO"))</f>
        <v>NO</v>
      </c>
      <c r="AJ77" s="30" t="str">
        <f>IF(AG77="","",IF(AG77&lt;=2,"YES","NO"))</f>
        <v>NO</v>
      </c>
      <c r="AK77" s="30" t="str">
        <f>IF(AG77="","",IF(AG77&lt;=3,"SI","NO"))</f>
        <v>NO</v>
      </c>
      <c r="AL77" s="31">
        <f>(N77-M77)</f>
        <v>6.75</v>
      </c>
      <c r="AM77" s="35">
        <f>TRACKER[[#This Row],[DEL. AVAILABLE A SLOT]]*24</f>
        <v>162</v>
      </c>
      <c r="AN77" s="31">
        <f>IF((S77-M77)&lt;0,TIME(0,0,0),S77-M77)</f>
        <v>6.7708333333284827</v>
      </c>
      <c r="AO7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77" s="35" t="str">
        <f>IF(AL77="","",IF(AL77&lt;=1,"SI","NO"))</f>
        <v>NO</v>
      </c>
      <c r="AQ77" s="31">
        <f>(N77-E77)</f>
        <v>10.01249999999709</v>
      </c>
      <c r="AR77" s="35">
        <f>TRACKER[[#This Row],[ATA A TIMESLOT]]*24</f>
        <v>240.29999999993015</v>
      </c>
      <c r="AS77" s="32">
        <f>IF(AA77&lt;N77,TIME(0,0,0),AA77-N77)</f>
        <v>2.0833333328482695E-2</v>
      </c>
      <c r="AT77" s="35">
        <f>TRACKER[[#This Row],[PUNTUALIDAD (H)]]*24</f>
        <v>0.49999999988358468</v>
      </c>
      <c r="AU77" s="31" t="str">
        <f>IF(AS77&gt;TIME(0,30,0),"NO","SI")</f>
        <v>SI</v>
      </c>
      <c r="AV77" s="33" t="str">
        <f>IF(AS77&gt;TIME(1,0,0),"NO","SI")</f>
        <v>SI</v>
      </c>
      <c r="AW77" s="33">
        <f>(S77-E77)</f>
        <v>10.033333333325572</v>
      </c>
      <c r="AX77" s="39">
        <f>TRACKER[[#This Row],[ATA TO UNLOADING]]*24</f>
        <v>240.79999999981374</v>
      </c>
      <c r="AY77" s="33">
        <f>IF(O77=0,0,S77-O77)</f>
        <v>0</v>
      </c>
      <c r="AZ77" s="38">
        <f>TRACKER[[#This Row],[TOTAL TT (MARRUECOS)]]*24</f>
        <v>0</v>
      </c>
      <c r="BA77" s="39" t="str">
        <f>IF(AW77="","",IF(AW77&lt;=2,"SI","NO"))</f>
        <v>NO</v>
      </c>
      <c r="BB77" s="39">
        <f>V77-U77</f>
        <v>0</v>
      </c>
      <c r="BC77" s="108">
        <f>(TRACKER[[#This Row],[Driver departure vs DC END DATE 2]])/24</f>
        <v>0</v>
      </c>
      <c r="BD77" s="39" t="str">
        <f>IF(L77="LEFTIES TOLEDO",IF(BC77&gt;=TIME(0,0,0),"YES","NO"),"")</f>
        <v/>
      </c>
      <c r="BE77" s="93">
        <f>$BH$1</f>
        <v>55</v>
      </c>
      <c r="BF77" s="41">
        <f>$BI$1</f>
        <v>7.5</v>
      </c>
    </row>
    <row r="78" spans="1:58" ht="12.75" hidden="1" customHeight="1">
      <c r="A78" s="24">
        <v>261170047</v>
      </c>
      <c r="B78" s="10" t="s">
        <v>254</v>
      </c>
      <c r="C78" s="11" t="s">
        <v>72</v>
      </c>
      <c r="D78" s="11" t="s">
        <v>48</v>
      </c>
      <c r="E78" s="12">
        <v>46021.806250000001</v>
      </c>
      <c r="F78" s="12">
        <v>46021.833333333336</v>
      </c>
      <c r="G78" s="13" t="s">
        <v>49</v>
      </c>
      <c r="H78" s="11" t="s">
        <v>50</v>
      </c>
      <c r="I78" s="13" t="s">
        <v>304</v>
      </c>
      <c r="J78" s="13" t="s">
        <v>51</v>
      </c>
      <c r="K78" s="13" t="s">
        <v>52</v>
      </c>
      <c r="L78" s="12" t="s">
        <v>95</v>
      </c>
      <c r="M78" s="12">
        <v>46026.666666666664</v>
      </c>
      <c r="N78" s="12">
        <v>46029.25</v>
      </c>
      <c r="O78" s="12"/>
      <c r="P78" s="55"/>
      <c r="Q78" s="12"/>
      <c r="R78" s="12" t="s">
        <v>390</v>
      </c>
      <c r="S78" s="29">
        <v>46029.236111111109</v>
      </c>
      <c r="T78" s="29">
        <v>46029.256944444445</v>
      </c>
      <c r="U78" s="12"/>
      <c r="V78" s="29"/>
      <c r="W78" s="30">
        <f>IF(N78="","",WEEKNUM(AA78,2)-0)</f>
        <v>2</v>
      </c>
      <c r="X78" s="30">
        <f>IF(N78="","",MONTH(AA78))</f>
        <v>1</v>
      </c>
      <c r="Y7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78" s="30" t="str">
        <f>IF(B78="ROPAX","ROPAX",IF(B78="RORO","RORO","OCEAN"))</f>
        <v>OCEAN</v>
      </c>
      <c r="AA78" s="29">
        <f>+MIN(S78,T78)</f>
        <v>46029.236111111109</v>
      </c>
      <c r="AB78" s="29" t="str">
        <f>CHOOSE(WEEKDAY(T78,2),"Monday","Tuesday","Wednesday","Thursday","Friday","Saturday","Sunday")</f>
        <v>Wednesday</v>
      </c>
      <c r="AC78" s="104">
        <f>IF((E78-F78)&lt;=0,0,(TRACKER[[#This Row],[ATA]]-TRACKER[[#This Row],[ETA]])*24)</f>
        <v>0</v>
      </c>
      <c r="AD78" s="29" t="str">
        <f>IF(AC78&lt;=2,"NO","YES")</f>
        <v>NO</v>
      </c>
      <c r="AE78" s="106">
        <f>+TRACKER[[#This Row],[DELIVERY AVAILABLE SINCE]]-TRACKER[[#This Row],[HANDOVER Morocco]]</f>
        <v>46026.666666666664</v>
      </c>
      <c r="AF78" s="104">
        <f>TRACKER[[#This Row],[ATA TO UNLOADING]]*24</f>
        <v>178.31666666659294</v>
      </c>
      <c r="AG78" s="31">
        <f>(M78-E78)</f>
        <v>4.8604166666627862</v>
      </c>
      <c r="AH78" s="35">
        <f>TRACKER[[#This Row],[ATA A OFRECIMIENTO]]*24</f>
        <v>116.64999999990687</v>
      </c>
      <c r="AI78" s="30" t="str">
        <f>IF(AG78="","",IF(AG78&lt;=1.5,"SI","NO"))</f>
        <v>NO</v>
      </c>
      <c r="AJ78" s="30" t="str">
        <f>IF(AG78="","",IF(AG78&lt;=2,"YES","NO"))</f>
        <v>NO</v>
      </c>
      <c r="AK78" s="30" t="str">
        <f>IF(AG78="","",IF(AG78&lt;=3,"SI","NO"))</f>
        <v>NO</v>
      </c>
      <c r="AL78" s="31">
        <f>(N78-M78)</f>
        <v>2.5833333333357587</v>
      </c>
      <c r="AM78" s="35">
        <f>TRACKER[[#This Row],[DEL. AVAILABLE A SLOT]]*24</f>
        <v>62.000000000058208</v>
      </c>
      <c r="AN78" s="31">
        <f>IF((S78-M78)&lt;0,TIME(0,0,0),S78-M78)</f>
        <v>2.5694444444452529</v>
      </c>
      <c r="AO7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78" s="35" t="str">
        <f>IF(AL78="","",IF(AL78&lt;=1,"SI","NO"))</f>
        <v>NO</v>
      </c>
      <c r="AQ78" s="31">
        <f>(N78-E78)</f>
        <v>7.4437499999985448</v>
      </c>
      <c r="AR78" s="35">
        <f>TRACKER[[#This Row],[ATA A TIMESLOT]]*24</f>
        <v>178.64999999996508</v>
      </c>
      <c r="AS78" s="32">
        <f>IF(AA78&lt;N78,TIME(0,0,0),AA78-N78)</f>
        <v>0</v>
      </c>
      <c r="AT78" s="35">
        <f>TRACKER[[#This Row],[PUNTUALIDAD (H)]]*24</f>
        <v>0</v>
      </c>
      <c r="AU78" s="31" t="str">
        <f>IF(AS78&gt;TIME(0,30,0),"NO","SI")</f>
        <v>SI</v>
      </c>
      <c r="AV78" s="33" t="str">
        <f>IF(AS78&gt;TIME(1,0,0),"NO","SI")</f>
        <v>SI</v>
      </c>
      <c r="AW78" s="33">
        <f>(S78-E78)</f>
        <v>7.429861111108039</v>
      </c>
      <c r="AX78" s="39">
        <f>TRACKER[[#This Row],[ATA TO UNLOADING]]*24</f>
        <v>178.31666666659294</v>
      </c>
      <c r="AY78" s="33">
        <f>IF(O78=0,0,S78-O78)</f>
        <v>0</v>
      </c>
      <c r="AZ78" s="38">
        <f>TRACKER[[#This Row],[TOTAL TT (MARRUECOS)]]*24</f>
        <v>0</v>
      </c>
      <c r="BA78" s="39" t="str">
        <f>IF(AW78="","",IF(AW78&lt;=2,"SI","NO"))</f>
        <v>NO</v>
      </c>
      <c r="BB78" s="39">
        <f>V78-U78</f>
        <v>0</v>
      </c>
      <c r="BC78" s="108">
        <f>(TRACKER[[#This Row],[Driver departure vs DC END DATE 2]])/24</f>
        <v>0</v>
      </c>
      <c r="BD78" s="39" t="str">
        <f>IF(L78="LEFTIES TOLEDO",IF(BC78&gt;=TIME(0,0,0),"YES","NO"),"")</f>
        <v/>
      </c>
      <c r="BE78" s="93">
        <f>$BH$1</f>
        <v>55</v>
      </c>
      <c r="BF78" s="41">
        <f>$BI$1</f>
        <v>7.5</v>
      </c>
    </row>
    <row r="79" spans="1:58" ht="12.75" hidden="1" customHeight="1">
      <c r="A79" s="24" t="s">
        <v>259</v>
      </c>
      <c r="B79" s="10" t="s">
        <v>255</v>
      </c>
      <c r="C79" s="11" t="s">
        <v>96</v>
      </c>
      <c r="D79" s="11" t="s">
        <v>75</v>
      </c>
      <c r="E79" s="12">
        <v>46021.786111111112</v>
      </c>
      <c r="F79" s="12">
        <v>46021.833333333336</v>
      </c>
      <c r="G79" s="13" t="s">
        <v>88</v>
      </c>
      <c r="H79" s="11" t="s">
        <v>50</v>
      </c>
      <c r="I79" s="13" t="s">
        <v>305</v>
      </c>
      <c r="J79" s="13" t="s">
        <v>51</v>
      </c>
      <c r="K79" s="13" t="s">
        <v>60</v>
      </c>
      <c r="L79" s="12" t="s">
        <v>95</v>
      </c>
      <c r="M79" s="12">
        <v>46025.416666666664</v>
      </c>
      <c r="N79" s="12">
        <v>46029.333333333336</v>
      </c>
      <c r="O79" s="12"/>
      <c r="P79" s="55"/>
      <c r="Q79" s="12" t="s">
        <v>62</v>
      </c>
      <c r="R79" s="12"/>
      <c r="S79" s="29">
        <v>46029.479166666664</v>
      </c>
      <c r="T79" s="29">
        <v>46029.5</v>
      </c>
      <c r="U79" s="12"/>
      <c r="V79" s="29"/>
      <c r="W79" s="30">
        <f>IF(N79="","",WEEKNUM(AA79,2)-0)</f>
        <v>2</v>
      </c>
      <c r="X79" s="30">
        <f>IF(N79="","",MONTH(AA79))</f>
        <v>1</v>
      </c>
      <c r="Y7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79" s="30" t="str">
        <f>IF(B79="ROPAX","ROPAX",IF(B79="RORO","RORO","OCEAN"))</f>
        <v>OCEAN</v>
      </c>
      <c r="AA79" s="29">
        <f>+MIN(S79,T79)</f>
        <v>46029.479166666664</v>
      </c>
      <c r="AB79" s="29" t="str">
        <f>CHOOSE(WEEKDAY(T79,2),"Monday","Tuesday","Wednesday","Thursday","Friday","Saturday","Sunday")</f>
        <v>Wednesday</v>
      </c>
      <c r="AC79" s="104">
        <f>IF((E79-F79)&lt;=0,0,(TRACKER[[#This Row],[ATA]]-TRACKER[[#This Row],[ETA]])*24)</f>
        <v>0</v>
      </c>
      <c r="AD79" s="29" t="str">
        <f>IF(AC79&lt;=2,"NO","YES")</f>
        <v>NO</v>
      </c>
      <c r="AE79" s="106">
        <f>+TRACKER[[#This Row],[DELIVERY AVAILABLE SINCE]]-TRACKER[[#This Row],[HANDOVER Morocco]]</f>
        <v>46025.416666666664</v>
      </c>
      <c r="AF79" s="104">
        <f>TRACKER[[#This Row],[ATA TO UNLOADING]]*24</f>
        <v>184.63333333324408</v>
      </c>
      <c r="AG79" s="31">
        <f>(M79-E79)</f>
        <v>3.6305555555518367</v>
      </c>
      <c r="AH79" s="35">
        <f>TRACKER[[#This Row],[ATA A OFRECIMIENTO]]*24</f>
        <v>87.133333333244082</v>
      </c>
      <c r="AI79" s="30" t="str">
        <f>IF(AG79="","",IF(AG79&lt;=1.5,"SI","NO"))</f>
        <v>NO</v>
      </c>
      <c r="AJ79" s="30" t="str">
        <f>IF(AG79="","",IF(AG79&lt;=2,"YES","NO"))</f>
        <v>NO</v>
      </c>
      <c r="AK79" s="30" t="str">
        <f>IF(AG79="","",IF(AG79&lt;=3,"SI","NO"))</f>
        <v>NO</v>
      </c>
      <c r="AL79" s="31">
        <f>(N79-M79)</f>
        <v>3.9166666666715173</v>
      </c>
      <c r="AM79" s="35">
        <f>TRACKER[[#This Row],[DEL. AVAILABLE A SLOT]]*24</f>
        <v>94.000000000116415</v>
      </c>
      <c r="AN79" s="31">
        <f>IF((S79-M79)&lt;0,TIME(0,0,0),S79-M79)</f>
        <v>4.0625</v>
      </c>
      <c r="AO7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79" s="35" t="str">
        <f>IF(AL79="","",IF(AL79&lt;=1,"SI","NO"))</f>
        <v>NO</v>
      </c>
      <c r="AQ79" s="31">
        <f>(N79-E79)</f>
        <v>7.547222222223354</v>
      </c>
      <c r="AR79" s="35">
        <f>TRACKER[[#This Row],[ATA A TIMESLOT]]*24</f>
        <v>181.1333333333605</v>
      </c>
      <c r="AS79" s="32">
        <f>IF(AA79&lt;N79,TIME(0,0,0),AA79-N79)</f>
        <v>0.14583333332848269</v>
      </c>
      <c r="AT79" s="35">
        <f>TRACKER[[#This Row],[PUNTUALIDAD (H)]]*24</f>
        <v>3.4999999998835847</v>
      </c>
      <c r="AU79" s="31" t="str">
        <f>IF(AS79&gt;TIME(0,30,0),"NO","SI")</f>
        <v>NO</v>
      </c>
      <c r="AV79" s="33" t="str">
        <f>IF(AS79&gt;TIME(1,0,0),"NO","SI")</f>
        <v>NO</v>
      </c>
      <c r="AW79" s="33">
        <f>(S79-E79)</f>
        <v>7.6930555555518367</v>
      </c>
      <c r="AX79" s="39">
        <f>TRACKER[[#This Row],[ATA TO UNLOADING]]*24</f>
        <v>184.63333333324408</v>
      </c>
      <c r="AY79" s="33">
        <f>IF(O79=0,0,S79-O79)</f>
        <v>0</v>
      </c>
      <c r="AZ79" s="38">
        <f>TRACKER[[#This Row],[TOTAL TT (MARRUECOS)]]*24</f>
        <v>0</v>
      </c>
      <c r="BA79" s="39" t="str">
        <f>IF(AW79="","",IF(AW79&lt;=2,"SI","NO"))</f>
        <v>NO</v>
      </c>
      <c r="BB79" s="39">
        <f>V79-U79</f>
        <v>0</v>
      </c>
      <c r="BC79" s="108">
        <f>(TRACKER[[#This Row],[Driver departure vs DC END DATE 2]])/24</f>
        <v>0</v>
      </c>
      <c r="BD79" s="39" t="str">
        <f>IF(L79="LEFTIES TOLEDO",IF(BC79&gt;=TIME(0,0,0),"YES","NO"),"")</f>
        <v/>
      </c>
      <c r="BE79" s="93">
        <f>$BH$1</f>
        <v>55</v>
      </c>
      <c r="BF79" s="41">
        <f>$BI$1</f>
        <v>7.5</v>
      </c>
    </row>
    <row r="80" spans="1:58" ht="12.75" hidden="1" customHeight="1">
      <c r="A80" s="24">
        <v>260653573</v>
      </c>
      <c r="B80" s="10" t="s">
        <v>256</v>
      </c>
      <c r="C80" s="11" t="s">
        <v>76</v>
      </c>
      <c r="D80" s="11" t="s">
        <v>48</v>
      </c>
      <c r="E80" s="12">
        <v>46024.078472222223</v>
      </c>
      <c r="F80" s="12">
        <v>46024.083333333336</v>
      </c>
      <c r="G80" s="13" t="s">
        <v>49</v>
      </c>
      <c r="H80" s="11" t="s">
        <v>50</v>
      </c>
      <c r="I80" s="13" t="s">
        <v>306</v>
      </c>
      <c r="J80" s="13" t="s">
        <v>51</v>
      </c>
      <c r="K80" s="13" t="s">
        <v>52</v>
      </c>
      <c r="L80" s="12" t="s">
        <v>53</v>
      </c>
      <c r="M80" s="12">
        <v>46026.666666666664</v>
      </c>
      <c r="N80" s="12">
        <v>46029.333333333336</v>
      </c>
      <c r="O80" s="12"/>
      <c r="P80" s="55"/>
      <c r="Q80" s="12"/>
      <c r="R80" s="12"/>
      <c r="S80" s="29">
        <v>46029.318055555559</v>
      </c>
      <c r="T80" s="29">
        <v>46029.339583333334</v>
      </c>
      <c r="U80" s="12">
        <v>46029.366666666669</v>
      </c>
      <c r="V80" s="29">
        <v>46029.359027777777</v>
      </c>
      <c r="W80" s="30">
        <f>IF(N80="","",WEEKNUM(AA80,2)-0)</f>
        <v>2</v>
      </c>
      <c r="X80" s="30">
        <f>IF(N80="","",MONTH(AA80))</f>
        <v>1</v>
      </c>
      <c r="Y8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0" s="30" t="str">
        <f>IF(B80="ROPAX","ROPAX",IF(B80="RORO","RORO","OCEAN"))</f>
        <v>OCEAN</v>
      </c>
      <c r="AA80" s="29">
        <f>+MIN(S80,T80)</f>
        <v>46029.318055555559</v>
      </c>
      <c r="AB80" s="29" t="str">
        <f>CHOOSE(WEEKDAY(T80,2),"Monday","Tuesday","Wednesday","Thursday","Friday","Saturday","Sunday")</f>
        <v>Wednesday</v>
      </c>
      <c r="AC80" s="104">
        <f>IF((E80-F80)&lt;=0,0,(TRACKER[[#This Row],[ATA]]-TRACKER[[#This Row],[ETA]])*24)</f>
        <v>0</v>
      </c>
      <c r="AD80" s="29" t="str">
        <f>IF(AC80&lt;=2,"NO","YES")</f>
        <v>NO</v>
      </c>
      <c r="AE80" s="106">
        <f>+TRACKER[[#This Row],[DELIVERY AVAILABLE SINCE]]-TRACKER[[#This Row],[HANDOVER Morocco]]</f>
        <v>46026.666666666664</v>
      </c>
      <c r="AF80" s="104">
        <f>TRACKER[[#This Row],[ATA TO UNLOADING]]*24</f>
        <v>125.75000000005821</v>
      </c>
      <c r="AG80" s="31">
        <f>(M80-E80)</f>
        <v>2.5881944444408873</v>
      </c>
      <c r="AH80" s="35">
        <f>TRACKER[[#This Row],[ATA A OFRECIMIENTO]]*24</f>
        <v>62.116666666581295</v>
      </c>
      <c r="AI80" s="30" t="str">
        <f>IF(AG80="","",IF(AG80&lt;=1.5,"SI","NO"))</f>
        <v>NO</v>
      </c>
      <c r="AJ80" s="30" t="str">
        <f>IF(AG80="","",IF(AG80&lt;=2,"YES","NO"))</f>
        <v>NO</v>
      </c>
      <c r="AK80" s="30" t="str">
        <f>IF(AG80="","",IF(AG80&lt;=3,"SI","NO"))</f>
        <v>SI</v>
      </c>
      <c r="AL80" s="31">
        <f>(N80-M80)</f>
        <v>2.6666666666715173</v>
      </c>
      <c r="AM80" s="35">
        <f>TRACKER[[#This Row],[DEL. AVAILABLE A SLOT]]*24</f>
        <v>64.000000000116415</v>
      </c>
      <c r="AN80" s="31">
        <f>IF((S80-M80)&lt;0,TIME(0,0,0),S80-M80)</f>
        <v>2.6513888888948713</v>
      </c>
      <c r="AO8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80" s="35" t="str">
        <f>IF(AL80="","",IF(AL80&lt;=1,"SI","NO"))</f>
        <v>NO</v>
      </c>
      <c r="AQ80" s="31">
        <f>(N80-E80)</f>
        <v>5.2548611111124046</v>
      </c>
      <c r="AR80" s="35">
        <f>TRACKER[[#This Row],[ATA A TIMESLOT]]*24</f>
        <v>126.11666666669771</v>
      </c>
      <c r="AS80" s="32">
        <f>IF(AA80&lt;N80,TIME(0,0,0),AA80-N80)</f>
        <v>0</v>
      </c>
      <c r="AT80" s="35">
        <f>TRACKER[[#This Row],[PUNTUALIDAD (H)]]*24</f>
        <v>0</v>
      </c>
      <c r="AU80" s="31" t="str">
        <f>IF(AS80&gt;TIME(0,30,0),"NO","SI")</f>
        <v>SI</v>
      </c>
      <c r="AV80" s="33" t="str">
        <f>IF(AS80&gt;TIME(1,0,0),"NO","SI")</f>
        <v>SI</v>
      </c>
      <c r="AW80" s="33">
        <f>(S80-E80)</f>
        <v>5.2395833333357587</v>
      </c>
      <c r="AX80" s="39">
        <f>TRACKER[[#This Row],[ATA TO UNLOADING]]*24</f>
        <v>125.75000000005821</v>
      </c>
      <c r="AY80" s="33">
        <f>IF(O80=0,0,S80-O80)</f>
        <v>0</v>
      </c>
      <c r="AZ80" s="38">
        <f>TRACKER[[#This Row],[TOTAL TT (MARRUECOS)]]*24</f>
        <v>0</v>
      </c>
      <c r="BA80" s="39" t="str">
        <f>IF(AW80="","",IF(AW80&lt;=2,"SI","NO"))</f>
        <v>NO</v>
      </c>
      <c r="BB80" s="110">
        <f>V80-U80</f>
        <v>-7.6388888919609599E-3</v>
      </c>
      <c r="BC80" s="108">
        <f>(TRACKER[[#This Row],[Driver departure vs DC END DATE 2]])/24</f>
        <v>-3.1828703716503998E-4</v>
      </c>
      <c r="BD80" s="39" t="str">
        <f>IF(L80="LEFTIES TOLEDO",IF(BC80&gt;=TIME(0,0,0),"YES","NO"),"")</f>
        <v>NO</v>
      </c>
      <c r="BE80" s="93">
        <f>$BH$1</f>
        <v>55</v>
      </c>
      <c r="BF80" s="41">
        <f>$BI$1</f>
        <v>7.5</v>
      </c>
    </row>
    <row r="81" spans="1:58" ht="12.75" hidden="1" customHeight="1">
      <c r="A81" s="24">
        <v>258979050</v>
      </c>
      <c r="B81" s="10" t="s">
        <v>256</v>
      </c>
      <c r="C81" s="11" t="s">
        <v>65</v>
      </c>
      <c r="D81" s="11" t="s">
        <v>48</v>
      </c>
      <c r="E81" s="12">
        <v>46024.078472222223</v>
      </c>
      <c r="F81" s="12">
        <v>46024.083333333336</v>
      </c>
      <c r="G81" s="13" t="s">
        <v>49</v>
      </c>
      <c r="H81" s="11" t="s">
        <v>50</v>
      </c>
      <c r="I81" s="13" t="s">
        <v>307</v>
      </c>
      <c r="J81" s="13" t="s">
        <v>51</v>
      </c>
      <c r="K81" s="13" t="s">
        <v>52</v>
      </c>
      <c r="L81" s="12" t="s">
        <v>53</v>
      </c>
      <c r="M81" s="12">
        <v>46026.666666666664</v>
      </c>
      <c r="N81" s="12">
        <v>46029.333333333336</v>
      </c>
      <c r="O81" s="12"/>
      <c r="P81" s="55"/>
      <c r="Q81" s="12"/>
      <c r="R81" s="12"/>
      <c r="S81" s="29">
        <v>46027.799305555556</v>
      </c>
      <c r="T81" s="29">
        <v>46027.847222222219</v>
      </c>
      <c r="U81" s="12">
        <v>46027.818055555559</v>
      </c>
      <c r="V81" s="29">
        <v>46027.870138888888</v>
      </c>
      <c r="W81" s="30">
        <f>IF(N81="","",WEEKNUM(AA81,2)-0)</f>
        <v>2</v>
      </c>
      <c r="X81" s="30">
        <f>IF(N81="","",MONTH(AA81))</f>
        <v>1</v>
      </c>
      <c r="Y8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1" s="30" t="str">
        <f>IF(B81="ROPAX","ROPAX",IF(B81="RORO","RORO","OCEAN"))</f>
        <v>OCEAN</v>
      </c>
      <c r="AA81" s="29">
        <f>+MIN(S81,T81)</f>
        <v>46027.799305555556</v>
      </c>
      <c r="AB81" s="29" t="str">
        <f>CHOOSE(WEEKDAY(T81,2),"Monday","Tuesday","Wednesday","Thursday","Friday","Saturday","Sunday")</f>
        <v>Monday</v>
      </c>
      <c r="AC81" s="104">
        <f>IF((E81-F81)&lt;=0,0,(TRACKER[[#This Row],[ATA]]-TRACKER[[#This Row],[ETA]])*24)</f>
        <v>0</v>
      </c>
      <c r="AD81" s="29" t="str">
        <f>IF(AC81&lt;=2,"NO","YES")</f>
        <v>NO</v>
      </c>
      <c r="AE81" s="106">
        <f>+TRACKER[[#This Row],[DELIVERY AVAILABLE SINCE]]-TRACKER[[#This Row],[HANDOVER Morocco]]</f>
        <v>46026.666666666664</v>
      </c>
      <c r="AF81" s="104">
        <f>TRACKER[[#This Row],[ATA TO UNLOADING]]*24</f>
        <v>89.299999999988358</v>
      </c>
      <c r="AG81" s="31">
        <f>(M81-E81)</f>
        <v>2.5881944444408873</v>
      </c>
      <c r="AH81" s="35">
        <f>TRACKER[[#This Row],[ATA A OFRECIMIENTO]]*24</f>
        <v>62.116666666581295</v>
      </c>
      <c r="AI81" s="30" t="str">
        <f>IF(AG81="","",IF(AG81&lt;=1.5,"SI","NO"))</f>
        <v>NO</v>
      </c>
      <c r="AJ81" s="30" t="str">
        <f>IF(AG81="","",IF(AG81&lt;=2,"YES","NO"))</f>
        <v>NO</v>
      </c>
      <c r="AK81" s="30" t="str">
        <f>IF(AG81="","",IF(AG81&lt;=3,"SI","NO"))</f>
        <v>SI</v>
      </c>
      <c r="AL81" s="31">
        <f>(N81-M81)</f>
        <v>2.6666666666715173</v>
      </c>
      <c r="AM81" s="35">
        <f>TRACKER[[#This Row],[DEL. AVAILABLE A SLOT]]*24</f>
        <v>64.000000000116415</v>
      </c>
      <c r="AN81" s="31">
        <f>IF((S81-M81)&lt;0,TIME(0,0,0),S81-M81)</f>
        <v>1.132638888891961</v>
      </c>
      <c r="AO8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81" s="35" t="str">
        <f>IF(AL81="","",IF(AL81&lt;=1,"SI","NO"))</f>
        <v>NO</v>
      </c>
      <c r="AQ81" s="31">
        <f>(N81-E81)</f>
        <v>5.2548611111124046</v>
      </c>
      <c r="AR81" s="35">
        <f>TRACKER[[#This Row],[ATA A TIMESLOT]]*24</f>
        <v>126.11666666669771</v>
      </c>
      <c r="AS81" s="32">
        <f>IF(AA81&lt;N81,TIME(0,0,0),AA81-N81)</f>
        <v>0</v>
      </c>
      <c r="AT81" s="35">
        <f>TRACKER[[#This Row],[PUNTUALIDAD (H)]]*24</f>
        <v>0</v>
      </c>
      <c r="AU81" s="31" t="str">
        <f>IF(AS81&gt;TIME(0,30,0),"NO","SI")</f>
        <v>SI</v>
      </c>
      <c r="AV81" s="33" t="str">
        <f>IF(AS81&gt;TIME(1,0,0),"NO","SI")</f>
        <v>SI</v>
      </c>
      <c r="AW81" s="33">
        <f>(S81-E81)</f>
        <v>3.7208333333328483</v>
      </c>
      <c r="AX81" s="39">
        <f>TRACKER[[#This Row],[ATA TO UNLOADING]]*24</f>
        <v>89.299999999988358</v>
      </c>
      <c r="AY81" s="33">
        <f>IF(O81=0,0,S81-O81)</f>
        <v>0</v>
      </c>
      <c r="AZ81" s="38">
        <f>TRACKER[[#This Row],[TOTAL TT (MARRUECOS)]]*24</f>
        <v>0</v>
      </c>
      <c r="BA81" s="39" t="str">
        <f>IF(AW81="","",IF(AW81&lt;=2,"SI","NO"))</f>
        <v>NO</v>
      </c>
      <c r="BB81" s="39">
        <f>V81-U81</f>
        <v>5.2083333328482695E-2</v>
      </c>
      <c r="BC81" s="108">
        <f>(TRACKER[[#This Row],[Driver departure vs DC END DATE 2]])/24</f>
        <v>2.170138888686779E-3</v>
      </c>
      <c r="BD81" s="39" t="str">
        <f>IF(L81="LEFTIES TOLEDO",IF(BC81&gt;=TIME(0,0,0),"YES","NO"),"")</f>
        <v>YES</v>
      </c>
      <c r="BE81" s="93">
        <f>$BH$1</f>
        <v>55</v>
      </c>
      <c r="BF81" s="41">
        <f>$BI$1</f>
        <v>7.5</v>
      </c>
    </row>
    <row r="82" spans="1:58" ht="12.75" hidden="1" customHeight="1">
      <c r="A82" s="24" t="s">
        <v>394</v>
      </c>
      <c r="B82" s="10" t="s">
        <v>66</v>
      </c>
      <c r="C82" s="11" t="s">
        <v>79</v>
      </c>
      <c r="D82" s="11" t="s">
        <v>48</v>
      </c>
      <c r="E82" s="12">
        <v>46027.083333333336</v>
      </c>
      <c r="F82" s="12">
        <v>46027.333333333336</v>
      </c>
      <c r="G82" s="13" t="s">
        <v>67</v>
      </c>
      <c r="H82" s="11" t="s">
        <v>99</v>
      </c>
      <c r="I82" s="13" t="s">
        <v>115</v>
      </c>
      <c r="J82" s="13" t="s">
        <v>80</v>
      </c>
      <c r="K82" s="13" t="s">
        <v>60</v>
      </c>
      <c r="L82" s="12" t="s">
        <v>71</v>
      </c>
      <c r="M82" s="12">
        <v>46028</v>
      </c>
      <c r="N82" s="12">
        <v>46029.333333333336</v>
      </c>
      <c r="O82" s="12">
        <v>46025</v>
      </c>
      <c r="P82" s="55"/>
      <c r="Q82" s="12"/>
      <c r="R82" s="12"/>
      <c r="S82" s="29">
        <v>46029.320833333331</v>
      </c>
      <c r="T82" s="29">
        <v>46029.340277777781</v>
      </c>
      <c r="U82" s="12"/>
      <c r="V82" s="29"/>
      <c r="W82" s="30">
        <f>IF(N82="","",WEEKNUM(AA82,2)-0)</f>
        <v>2</v>
      </c>
      <c r="X82" s="30">
        <f>IF(N82="","",MONTH(AA82))</f>
        <v>1</v>
      </c>
      <c r="Y8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82" s="30" t="str">
        <f>IF(B82="ROPAX","ROPAX",IF(B82="RORO","RORO","OCEAN"))</f>
        <v>RORO</v>
      </c>
      <c r="AA82" s="29">
        <f>+MIN(S82,T82)</f>
        <v>46029.320833333331</v>
      </c>
      <c r="AB82" s="29" t="str">
        <f>CHOOSE(WEEKDAY(T82,2),"Monday","Tuesday","Wednesday","Thursday","Friday","Saturday","Sunday")</f>
        <v>Wednesday</v>
      </c>
      <c r="AC82" s="104">
        <f>IF((E82-F82)&lt;=0,0,(TRACKER[[#This Row],[ATA]]-TRACKER[[#This Row],[ETA]])*24)</f>
        <v>0</v>
      </c>
      <c r="AD82" s="29" t="str">
        <f>IF(AC82&lt;=2,"NO","YES")</f>
        <v>NO</v>
      </c>
      <c r="AE82" s="106">
        <f>+TRACKER[[#This Row],[DELIVERY AVAILABLE SINCE]]-TRACKER[[#This Row],[HANDOVER Morocco]]</f>
        <v>3</v>
      </c>
      <c r="AF82" s="104">
        <f>TRACKER[[#This Row],[ATA TO UNLOADING]]*24</f>
        <v>53.699999999895226</v>
      </c>
      <c r="AG82" s="31">
        <f>(M82-E82)</f>
        <v>0.91666666666424135</v>
      </c>
      <c r="AH82" s="35">
        <f>TRACKER[[#This Row],[ATA A OFRECIMIENTO]]*24</f>
        <v>21.999999999941792</v>
      </c>
      <c r="AI82" s="30" t="str">
        <f>IF(AG82="","",IF(AG82&lt;=1.5,"SI","NO"))</f>
        <v>SI</v>
      </c>
      <c r="AJ82" s="30" t="str">
        <f>IF(AG82="","",IF(AG82&lt;=2,"YES","NO"))</f>
        <v>YES</v>
      </c>
      <c r="AK82" s="30" t="str">
        <f>IF(AG82="","",IF(AG82&lt;=3,"SI","NO"))</f>
        <v>SI</v>
      </c>
      <c r="AL82" s="31">
        <f>(N82-M82)</f>
        <v>1.3333333333357587</v>
      </c>
      <c r="AM82" s="35">
        <f>TRACKER[[#This Row],[DEL. AVAILABLE A SLOT]]*24</f>
        <v>32.000000000058208</v>
      </c>
      <c r="AN82" s="31">
        <f>IF((S82-M82)&lt;0,TIME(0,0,0),S82-M82)</f>
        <v>1.3208333333313931</v>
      </c>
      <c r="AO8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82" s="35" t="str">
        <f>IF(AL82="","",IF(AL82&lt;=1,"SI","NO"))</f>
        <v>NO</v>
      </c>
      <c r="AQ82" s="31">
        <f>(N82-E82)</f>
        <v>2.25</v>
      </c>
      <c r="AR82" s="35">
        <f>TRACKER[[#This Row],[ATA A TIMESLOT]]*24</f>
        <v>54</v>
      </c>
      <c r="AS82" s="32">
        <f>IF(AA82&lt;N82,TIME(0,0,0),AA82-N82)</f>
        <v>0</v>
      </c>
      <c r="AT82" s="35">
        <f>TRACKER[[#This Row],[PUNTUALIDAD (H)]]*24</f>
        <v>0</v>
      </c>
      <c r="AU82" s="31" t="str">
        <f>IF(AS82&gt;TIME(0,30,0),"NO","SI")</f>
        <v>SI</v>
      </c>
      <c r="AV82" s="33" t="str">
        <f>IF(AS82&gt;TIME(1,0,0),"NO","SI")</f>
        <v>SI</v>
      </c>
      <c r="AW82" s="33">
        <f>(S82-E82)</f>
        <v>2.2374999999956344</v>
      </c>
      <c r="AX82" s="39">
        <f>TRACKER[[#This Row],[ATA TO UNLOADING]]*24</f>
        <v>53.699999999895226</v>
      </c>
      <c r="AY82" s="33">
        <f>IF(O82=0,0,S82-O82)</f>
        <v>4.3208333333313931</v>
      </c>
      <c r="AZ82" s="38">
        <f>TRACKER[[#This Row],[TOTAL TT (MARRUECOS)]]*24</f>
        <v>103.69999999995343</v>
      </c>
      <c r="BA82" s="39" t="str">
        <f>IF(AW82="","",IF(AW82&lt;=2,"SI","NO"))</f>
        <v>NO</v>
      </c>
      <c r="BB82" s="39">
        <f>V82-U82</f>
        <v>0</v>
      </c>
      <c r="BC82" s="108">
        <f>(TRACKER[[#This Row],[Driver departure vs DC END DATE 2]])/24</f>
        <v>0</v>
      </c>
      <c r="BD82" s="39" t="str">
        <f>IF(L82="LEFTIES TOLEDO",IF(BC82&gt;=TIME(0,0,0),"YES","NO"),"")</f>
        <v/>
      </c>
      <c r="BE82" s="93">
        <f>$BH$1</f>
        <v>55</v>
      </c>
      <c r="BF82" s="41">
        <f>$BI$1</f>
        <v>7.5</v>
      </c>
    </row>
    <row r="83" spans="1:58" ht="12.75" hidden="1" customHeight="1">
      <c r="A83" s="24">
        <v>261594000</v>
      </c>
      <c r="B83" s="10" t="s">
        <v>255</v>
      </c>
      <c r="C83" s="11" t="s">
        <v>58</v>
      </c>
      <c r="D83" s="11" t="s">
        <v>75</v>
      </c>
      <c r="E83" s="12">
        <v>46021.786111111112</v>
      </c>
      <c r="F83" s="12">
        <v>46021.583333333336</v>
      </c>
      <c r="G83" s="13" t="s">
        <v>49</v>
      </c>
      <c r="H83" s="11" t="s">
        <v>50</v>
      </c>
      <c r="I83" s="13" t="s">
        <v>308</v>
      </c>
      <c r="J83" s="13" t="s">
        <v>56</v>
      </c>
      <c r="K83" s="13" t="s">
        <v>60</v>
      </c>
      <c r="L83" s="12" t="s">
        <v>102</v>
      </c>
      <c r="M83" s="12">
        <v>46027.416666666664</v>
      </c>
      <c r="N83" s="12">
        <v>46029.375</v>
      </c>
      <c r="O83" s="12"/>
      <c r="P83" s="55"/>
      <c r="Q83" s="12"/>
      <c r="R83" s="12"/>
      <c r="S83" s="29">
        <v>46029.376388888886</v>
      </c>
      <c r="T83" s="29">
        <v>46029.395833333336</v>
      </c>
      <c r="U83" s="12"/>
      <c r="V83" s="29"/>
      <c r="W83" s="30">
        <f>IF(N83="","",WEEKNUM(AA83,2)-0)</f>
        <v>2</v>
      </c>
      <c r="X83" s="30">
        <f>IF(N83="","",MONTH(AA83))</f>
        <v>1</v>
      </c>
      <c r="Y8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3" s="30" t="str">
        <f>IF(B83="ROPAX","ROPAX",IF(B83="RORO","RORO","OCEAN"))</f>
        <v>OCEAN</v>
      </c>
      <c r="AA83" s="29">
        <f>+MIN(S83,T83)</f>
        <v>46029.376388888886</v>
      </c>
      <c r="AB83" s="29" t="str">
        <f>CHOOSE(WEEKDAY(T83,2),"Monday","Tuesday","Wednesday","Thursday","Friday","Saturday","Sunday")</f>
        <v>Wednesday</v>
      </c>
      <c r="AC83" s="104">
        <f>IF((E83-F83)&lt;=0,0,(TRACKER[[#This Row],[ATA]]-TRACKER[[#This Row],[ETA]])*24)</f>
        <v>4.8666666666395031</v>
      </c>
      <c r="AD83" s="29" t="str">
        <f>IF(AC83&lt;=2,"NO","YES")</f>
        <v>YES</v>
      </c>
      <c r="AE83" s="106">
        <f>+TRACKER[[#This Row],[DELIVERY AVAILABLE SINCE]]-TRACKER[[#This Row],[HANDOVER Morocco]]</f>
        <v>46027.416666666664</v>
      </c>
      <c r="AF83" s="104">
        <f>TRACKER[[#This Row],[ATA TO UNLOADING]]*24</f>
        <v>182.16666666656965</v>
      </c>
      <c r="AG83" s="31">
        <f>(M83-E83)</f>
        <v>5.6305555555518367</v>
      </c>
      <c r="AH83" s="35">
        <f>TRACKER[[#This Row],[ATA A OFRECIMIENTO]]*24</f>
        <v>135.13333333324408</v>
      </c>
      <c r="AI83" s="30" t="str">
        <f>IF(AG83="","",IF(AG83&lt;=1.5,"SI","NO"))</f>
        <v>NO</v>
      </c>
      <c r="AJ83" s="30" t="str">
        <f>IF(AG83="","",IF(AG83&lt;=2,"YES","NO"))</f>
        <v>NO</v>
      </c>
      <c r="AK83" s="30" t="str">
        <f>IF(AG83="","",IF(AG83&lt;=3,"SI","NO"))</f>
        <v>NO</v>
      </c>
      <c r="AL83" s="31">
        <f>(N83-M83)</f>
        <v>1.9583333333357587</v>
      </c>
      <c r="AM83" s="35">
        <f>TRACKER[[#This Row],[DEL. AVAILABLE A SLOT]]*24</f>
        <v>47.000000000058208</v>
      </c>
      <c r="AN83" s="31">
        <f>IF((S83-M83)&lt;0,TIME(0,0,0),S83-M83)</f>
        <v>1.9597222222218988</v>
      </c>
      <c r="AO8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83" s="35" t="str">
        <f>IF(AL83="","",IF(AL83&lt;=1,"SI","NO"))</f>
        <v>NO</v>
      </c>
      <c r="AQ83" s="31">
        <f>(N83-E83)</f>
        <v>7.5888888888875954</v>
      </c>
      <c r="AR83" s="35">
        <f>TRACKER[[#This Row],[ATA A TIMESLOT]]*24</f>
        <v>182.13333333330229</v>
      </c>
      <c r="AS83" s="32">
        <f>IF(AA83&lt;N83,TIME(0,0,0),AA83-N83)</f>
        <v>1.3888888861401938E-3</v>
      </c>
      <c r="AT83" s="35">
        <f>TRACKER[[#This Row],[PUNTUALIDAD (H)]]*24</f>
        <v>3.3333333267364651E-2</v>
      </c>
      <c r="AU83" s="31" t="str">
        <f>IF(AS83&gt;TIME(0,30,0),"NO","SI")</f>
        <v>SI</v>
      </c>
      <c r="AV83" s="33" t="str">
        <f>IF(AS83&gt;TIME(1,0,0),"NO","SI")</f>
        <v>SI</v>
      </c>
      <c r="AW83" s="33">
        <f>(S83-E83)</f>
        <v>7.5902777777737356</v>
      </c>
      <c r="AX83" s="39">
        <f>TRACKER[[#This Row],[ATA TO UNLOADING]]*24</f>
        <v>182.16666666656965</v>
      </c>
      <c r="AY83" s="33">
        <f>IF(O83=0,0,S83-O83)</f>
        <v>0</v>
      </c>
      <c r="AZ83" s="38">
        <f>TRACKER[[#This Row],[TOTAL TT (MARRUECOS)]]*24</f>
        <v>0</v>
      </c>
      <c r="BA83" s="39" t="str">
        <f>IF(AW83="","",IF(AW83&lt;=2,"SI","NO"))</f>
        <v>NO</v>
      </c>
      <c r="BB83" s="39">
        <f>V83-U83</f>
        <v>0</v>
      </c>
      <c r="BC83" s="108">
        <f>(TRACKER[[#This Row],[Driver departure vs DC END DATE 2]])/24</f>
        <v>0</v>
      </c>
      <c r="BD83" s="39" t="str">
        <f>IF(L83="LEFTIES TOLEDO",IF(BC83&gt;=TIME(0,0,0),"YES","NO"),"")</f>
        <v/>
      </c>
      <c r="BE83" s="93">
        <f>$BH$1</f>
        <v>55</v>
      </c>
      <c r="BF83" s="41">
        <f>$BI$1</f>
        <v>7.5</v>
      </c>
    </row>
    <row r="84" spans="1:58" ht="12.75" hidden="1" customHeight="1">
      <c r="A84" s="24">
        <v>261594000</v>
      </c>
      <c r="B84" s="10" t="s">
        <v>255</v>
      </c>
      <c r="C84" s="11" t="s">
        <v>58</v>
      </c>
      <c r="D84" s="11" t="s">
        <v>75</v>
      </c>
      <c r="E84" s="12">
        <v>46021.786111111112</v>
      </c>
      <c r="F84" s="12">
        <v>46021.583333333336</v>
      </c>
      <c r="G84" s="13" t="s">
        <v>49</v>
      </c>
      <c r="H84" s="11" t="s">
        <v>50</v>
      </c>
      <c r="I84" s="13" t="s">
        <v>309</v>
      </c>
      <c r="J84" s="13" t="s">
        <v>56</v>
      </c>
      <c r="K84" s="13" t="s">
        <v>60</v>
      </c>
      <c r="L84" s="12" t="s">
        <v>102</v>
      </c>
      <c r="M84" s="12">
        <v>46027.416666666664</v>
      </c>
      <c r="N84" s="12">
        <v>46029.375</v>
      </c>
      <c r="O84" s="12"/>
      <c r="P84" s="55"/>
      <c r="Q84" s="12"/>
      <c r="R84" s="12"/>
      <c r="S84" s="29">
        <v>46029.334027777775</v>
      </c>
      <c r="T84" s="29">
        <v>46029.350694444445</v>
      </c>
      <c r="U84" s="12"/>
      <c r="V84" s="29"/>
      <c r="W84" s="30">
        <f>IF(N84="","",WEEKNUM(AA84,2)-0)</f>
        <v>2</v>
      </c>
      <c r="X84" s="30">
        <f>IF(N84="","",MONTH(AA84))</f>
        <v>1</v>
      </c>
      <c r="Y8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4" s="30" t="str">
        <f>IF(B84="ROPAX","ROPAX",IF(B84="RORO","RORO","OCEAN"))</f>
        <v>OCEAN</v>
      </c>
      <c r="AA84" s="29">
        <f>+MIN(S84,T84)</f>
        <v>46029.334027777775</v>
      </c>
      <c r="AB84" s="29" t="str">
        <f>CHOOSE(WEEKDAY(T84,2),"Monday","Tuesday","Wednesday","Thursday","Friday","Saturday","Sunday")</f>
        <v>Wednesday</v>
      </c>
      <c r="AC84" s="104">
        <f>IF((E84-F84)&lt;=0,0,(TRACKER[[#This Row],[ATA]]-TRACKER[[#This Row],[ETA]])*24)</f>
        <v>4.8666666666395031</v>
      </c>
      <c r="AD84" s="29" t="str">
        <f>IF(AC84&lt;=2,"NO","YES")</f>
        <v>YES</v>
      </c>
      <c r="AE84" s="106">
        <f>+TRACKER[[#This Row],[DELIVERY AVAILABLE SINCE]]-TRACKER[[#This Row],[HANDOVER Morocco]]</f>
        <v>46027.416666666664</v>
      </c>
      <c r="AF84" s="104">
        <f>TRACKER[[#This Row],[ATA TO UNLOADING]]*24</f>
        <v>181.14999999990687</v>
      </c>
      <c r="AG84" s="31">
        <f>(M84-E84)</f>
        <v>5.6305555555518367</v>
      </c>
      <c r="AH84" s="35">
        <f>TRACKER[[#This Row],[ATA A OFRECIMIENTO]]*24</f>
        <v>135.13333333324408</v>
      </c>
      <c r="AI84" s="30" t="str">
        <f>IF(AG84="","",IF(AG84&lt;=1.5,"SI","NO"))</f>
        <v>NO</v>
      </c>
      <c r="AJ84" s="30" t="str">
        <f>IF(AG84="","",IF(AG84&lt;=2,"YES","NO"))</f>
        <v>NO</v>
      </c>
      <c r="AK84" s="30" t="str">
        <f>IF(AG84="","",IF(AG84&lt;=3,"SI","NO"))</f>
        <v>NO</v>
      </c>
      <c r="AL84" s="31">
        <f>(N84-M84)</f>
        <v>1.9583333333357587</v>
      </c>
      <c r="AM84" s="35">
        <f>TRACKER[[#This Row],[DEL. AVAILABLE A SLOT]]*24</f>
        <v>47.000000000058208</v>
      </c>
      <c r="AN84" s="31">
        <f>IF((S84-M84)&lt;0,TIME(0,0,0),S84-M84)</f>
        <v>1.9173611111109494</v>
      </c>
      <c r="AO8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84" s="35" t="str">
        <f>IF(AL84="","",IF(AL84&lt;=1,"SI","NO"))</f>
        <v>NO</v>
      </c>
      <c r="AQ84" s="31">
        <f>(N84-E84)</f>
        <v>7.5888888888875954</v>
      </c>
      <c r="AR84" s="35">
        <f>TRACKER[[#This Row],[ATA A TIMESLOT]]*24</f>
        <v>182.13333333330229</v>
      </c>
      <c r="AS84" s="32">
        <f>IF(AA84&lt;N84,TIME(0,0,0),AA84-N84)</f>
        <v>0</v>
      </c>
      <c r="AT84" s="35">
        <f>TRACKER[[#This Row],[PUNTUALIDAD (H)]]*24</f>
        <v>0</v>
      </c>
      <c r="AU84" s="31" t="str">
        <f>IF(AS84&gt;TIME(0,30,0),"NO","SI")</f>
        <v>SI</v>
      </c>
      <c r="AV84" s="33" t="str">
        <f>IF(AS84&gt;TIME(1,0,0),"NO","SI")</f>
        <v>SI</v>
      </c>
      <c r="AW84" s="33">
        <f>(S84-E84)</f>
        <v>7.5479166666627862</v>
      </c>
      <c r="AX84" s="39">
        <f>TRACKER[[#This Row],[ATA TO UNLOADING]]*24</f>
        <v>181.14999999990687</v>
      </c>
      <c r="AY84" s="33">
        <f>IF(O84=0,0,S84-O84)</f>
        <v>0</v>
      </c>
      <c r="AZ84" s="38">
        <f>TRACKER[[#This Row],[TOTAL TT (MARRUECOS)]]*24</f>
        <v>0</v>
      </c>
      <c r="BA84" s="39" t="str">
        <f>IF(AW84="","",IF(AW84&lt;=2,"SI","NO"))</f>
        <v>NO</v>
      </c>
      <c r="BB84" s="39">
        <f>V84-U84</f>
        <v>0</v>
      </c>
      <c r="BC84" s="108">
        <f>(TRACKER[[#This Row],[Driver departure vs DC END DATE 2]])/24</f>
        <v>0</v>
      </c>
      <c r="BD84" s="39" t="str">
        <f>IF(L84="LEFTIES TOLEDO",IF(BC84&gt;=TIME(0,0,0),"YES","NO"),"")</f>
        <v/>
      </c>
      <c r="BE84" s="93">
        <f>$BH$1</f>
        <v>55</v>
      </c>
      <c r="BF84" s="41">
        <f>$BI$1</f>
        <v>7.5</v>
      </c>
    </row>
    <row r="85" spans="1:58" ht="12.75" hidden="1" customHeight="1">
      <c r="A85" s="24">
        <v>261713990</v>
      </c>
      <c r="B85" s="10" t="s">
        <v>260</v>
      </c>
      <c r="C85" s="11" t="s">
        <v>47</v>
      </c>
      <c r="D85" s="11" t="s">
        <v>75</v>
      </c>
      <c r="E85" s="12">
        <v>46025.710416666669</v>
      </c>
      <c r="F85" s="12">
        <v>46025.833333333336</v>
      </c>
      <c r="G85" s="13" t="s">
        <v>49</v>
      </c>
      <c r="H85" s="11" t="s">
        <v>50</v>
      </c>
      <c r="I85" s="13" t="s">
        <v>310</v>
      </c>
      <c r="J85" s="13" t="s">
        <v>51</v>
      </c>
      <c r="K85" s="13" t="s">
        <v>60</v>
      </c>
      <c r="L85" s="12" t="s">
        <v>102</v>
      </c>
      <c r="M85" s="12">
        <v>46028.416666666664</v>
      </c>
      <c r="N85" s="12">
        <v>46029.375</v>
      </c>
      <c r="O85" s="12"/>
      <c r="P85" s="55"/>
      <c r="Q85" s="12"/>
      <c r="R85" s="12"/>
      <c r="S85" s="29">
        <v>46029.371527777781</v>
      </c>
      <c r="T85" s="29">
        <v>46029.385416666664</v>
      </c>
      <c r="U85" s="12"/>
      <c r="V85" s="29"/>
      <c r="W85" s="30">
        <f>IF(N85="","",WEEKNUM(AA85,2)-0)</f>
        <v>2</v>
      </c>
      <c r="X85" s="30">
        <f>IF(N85="","",MONTH(AA85))</f>
        <v>1</v>
      </c>
      <c r="Y8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5" s="30" t="str">
        <f>IF(B85="ROPAX","ROPAX",IF(B85="RORO","RORO","OCEAN"))</f>
        <v>OCEAN</v>
      </c>
      <c r="AA85" s="29">
        <f>+MIN(S85,T85)</f>
        <v>46029.371527777781</v>
      </c>
      <c r="AB85" s="29" t="str">
        <f>CHOOSE(WEEKDAY(T85,2),"Monday","Tuesday","Wednesday","Thursday","Friday","Saturday","Sunday")</f>
        <v>Wednesday</v>
      </c>
      <c r="AC85" s="104">
        <f>IF((E85-F85)&lt;=0,0,(TRACKER[[#This Row],[ATA]]-TRACKER[[#This Row],[ETA]])*24)</f>
        <v>0</v>
      </c>
      <c r="AD85" s="29" t="str">
        <f>IF(AC85&lt;=2,"NO","YES")</f>
        <v>NO</v>
      </c>
      <c r="AE85" s="106">
        <f>+TRACKER[[#This Row],[DELIVERY AVAILABLE SINCE]]-TRACKER[[#This Row],[HANDOVER Morocco]]</f>
        <v>46028.416666666664</v>
      </c>
      <c r="AF85" s="104">
        <f>TRACKER[[#This Row],[ATA TO UNLOADING]]*24</f>
        <v>87.866666666697711</v>
      </c>
      <c r="AG85" s="31">
        <f>(M85-E85)</f>
        <v>2.7062499999956344</v>
      </c>
      <c r="AH85" s="35">
        <f>TRACKER[[#This Row],[ATA A OFRECIMIENTO]]*24</f>
        <v>64.949999999895226</v>
      </c>
      <c r="AI85" s="30" t="str">
        <f>IF(AG85="","",IF(AG85&lt;=1.5,"SI","NO"))</f>
        <v>NO</v>
      </c>
      <c r="AJ85" s="30" t="str">
        <f>IF(AG85="","",IF(AG85&lt;=2,"YES","NO"))</f>
        <v>NO</v>
      </c>
      <c r="AK85" s="30" t="str">
        <f>IF(AG85="","",IF(AG85&lt;=3,"SI","NO"))</f>
        <v>SI</v>
      </c>
      <c r="AL85" s="31">
        <f>(N85-M85)</f>
        <v>0.95833333333575865</v>
      </c>
      <c r="AM85" s="35">
        <f>TRACKER[[#This Row],[DEL. AVAILABLE A SLOT]]*24</f>
        <v>23.000000000058208</v>
      </c>
      <c r="AN85" s="31">
        <f>IF((S85-M85)&lt;0,TIME(0,0,0),S85-M85)</f>
        <v>0.95486111111677019</v>
      </c>
      <c r="AO8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85" s="35" t="str">
        <f>IF(AL85="","",IF(AL85&lt;=1,"SI","NO"))</f>
        <v>SI</v>
      </c>
      <c r="AQ85" s="31">
        <f>(N85-E85)</f>
        <v>3.6645833333313931</v>
      </c>
      <c r="AR85" s="35">
        <f>TRACKER[[#This Row],[ATA A TIMESLOT]]*24</f>
        <v>87.949999999953434</v>
      </c>
      <c r="AS85" s="32">
        <f>IF(AA85&lt;N85,TIME(0,0,0),AA85-N85)</f>
        <v>0</v>
      </c>
      <c r="AT85" s="35">
        <f>TRACKER[[#This Row],[PUNTUALIDAD (H)]]*24</f>
        <v>0</v>
      </c>
      <c r="AU85" s="31" t="str">
        <f>IF(AS85&gt;TIME(0,30,0),"NO","SI")</f>
        <v>SI</v>
      </c>
      <c r="AV85" s="33" t="str">
        <f>IF(AS85&gt;TIME(1,0,0),"NO","SI")</f>
        <v>SI</v>
      </c>
      <c r="AW85" s="33">
        <f>(S85-E85)</f>
        <v>3.6611111111124046</v>
      </c>
      <c r="AX85" s="39">
        <f>TRACKER[[#This Row],[ATA TO UNLOADING]]*24</f>
        <v>87.866666666697711</v>
      </c>
      <c r="AY85" s="33">
        <f>IF(O85=0,0,S85-O85)</f>
        <v>0</v>
      </c>
      <c r="AZ85" s="38">
        <f>TRACKER[[#This Row],[TOTAL TT (MARRUECOS)]]*24</f>
        <v>0</v>
      </c>
      <c r="BA85" s="39" t="str">
        <f>IF(AW85="","",IF(AW85&lt;=2,"SI","NO"))</f>
        <v>NO</v>
      </c>
      <c r="BB85" s="39">
        <f>V85-U85</f>
        <v>0</v>
      </c>
      <c r="BC85" s="108">
        <f>(TRACKER[[#This Row],[Driver departure vs DC END DATE 2]])/24</f>
        <v>0</v>
      </c>
      <c r="BD85" s="39" t="str">
        <f>IF(L85="LEFTIES TOLEDO",IF(BC85&gt;=TIME(0,0,0),"YES","NO"),"")</f>
        <v/>
      </c>
      <c r="BE85" s="93">
        <f>$BH$1</f>
        <v>55</v>
      </c>
      <c r="BF85" s="41">
        <f>$BI$1</f>
        <v>7.5</v>
      </c>
    </row>
    <row r="86" spans="1:58" ht="12.75" hidden="1" customHeight="1">
      <c r="A86" s="24">
        <v>261751716</v>
      </c>
      <c r="B86" s="10" t="s">
        <v>254</v>
      </c>
      <c r="C86" s="11" t="s">
        <v>58</v>
      </c>
      <c r="D86" s="11" t="s">
        <v>48</v>
      </c>
      <c r="E86" s="12">
        <v>46021.806250000001</v>
      </c>
      <c r="F86" s="12">
        <v>46021.833333333336</v>
      </c>
      <c r="G86" s="13" t="s">
        <v>49</v>
      </c>
      <c r="H86" s="11" t="s">
        <v>50</v>
      </c>
      <c r="I86" s="13" t="s">
        <v>312</v>
      </c>
      <c r="J86" s="13" t="s">
        <v>51</v>
      </c>
      <c r="K86" s="13" t="s">
        <v>52</v>
      </c>
      <c r="L86" s="12" t="s">
        <v>53</v>
      </c>
      <c r="M86" s="12">
        <v>46026.666666666664</v>
      </c>
      <c r="N86" s="12">
        <v>46029.416666666664</v>
      </c>
      <c r="O86" s="12"/>
      <c r="P86" s="55"/>
      <c r="Q86" s="12"/>
      <c r="R86" s="12"/>
      <c r="S86" s="29">
        <v>46029.411111111112</v>
      </c>
      <c r="T86" s="29">
        <v>46029.479166666664</v>
      </c>
      <c r="U86" s="12">
        <v>46029.4375</v>
      </c>
      <c r="V86" s="29">
        <v>46029.5</v>
      </c>
      <c r="W86" s="30">
        <f>IF(N86="","",WEEKNUM(AA86,2)-0)</f>
        <v>2</v>
      </c>
      <c r="X86" s="30">
        <f>IF(N86="","",MONTH(AA86))</f>
        <v>1</v>
      </c>
      <c r="Y8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6" s="30" t="str">
        <f>IF(B86="ROPAX","ROPAX",IF(B86="RORO","RORO","OCEAN"))</f>
        <v>OCEAN</v>
      </c>
      <c r="AA86" s="29">
        <f>+MIN(S86,T86)</f>
        <v>46029.411111111112</v>
      </c>
      <c r="AB86" s="29" t="str">
        <f>CHOOSE(WEEKDAY(T86,2),"Monday","Tuesday","Wednesday","Thursday","Friday","Saturday","Sunday")</f>
        <v>Wednesday</v>
      </c>
      <c r="AC86" s="104">
        <f>IF((E86-F86)&lt;=0,0,(TRACKER[[#This Row],[ATA]]-TRACKER[[#This Row],[ETA]])*24)</f>
        <v>0</v>
      </c>
      <c r="AD86" s="29" t="str">
        <f>IF(AC86&lt;=2,"NO","YES")</f>
        <v>NO</v>
      </c>
      <c r="AE86" s="106">
        <f>+TRACKER[[#This Row],[DELIVERY AVAILABLE SINCE]]-TRACKER[[#This Row],[HANDOVER Morocco]]</f>
        <v>46026.666666666664</v>
      </c>
      <c r="AF86" s="104">
        <f>TRACKER[[#This Row],[ATA TO UNLOADING]]*24</f>
        <v>182.51666666666279</v>
      </c>
      <c r="AG86" s="31">
        <f>(M86-E86)</f>
        <v>4.8604166666627862</v>
      </c>
      <c r="AH86" s="35">
        <f>TRACKER[[#This Row],[ATA A OFRECIMIENTO]]*24</f>
        <v>116.64999999990687</v>
      </c>
      <c r="AI86" s="30" t="str">
        <f>IF(AG86="","",IF(AG86&lt;=1.5,"SI","NO"))</f>
        <v>NO</v>
      </c>
      <c r="AJ86" s="30" t="str">
        <f>IF(AG86="","",IF(AG86&lt;=2,"YES","NO"))</f>
        <v>NO</v>
      </c>
      <c r="AK86" s="30" t="str">
        <f>IF(AG86="","",IF(AG86&lt;=3,"SI","NO"))</f>
        <v>NO</v>
      </c>
      <c r="AL86" s="31">
        <f>(N86-M86)</f>
        <v>2.75</v>
      </c>
      <c r="AM86" s="35">
        <f>TRACKER[[#This Row],[DEL. AVAILABLE A SLOT]]*24</f>
        <v>66</v>
      </c>
      <c r="AN86" s="31">
        <f>IF((S86-M86)&lt;0,TIME(0,0,0),S86-M86)</f>
        <v>2.7444444444481633</v>
      </c>
      <c r="AO8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86" s="35" t="str">
        <f>IF(AL86="","",IF(AL86&lt;=1,"SI","NO"))</f>
        <v>NO</v>
      </c>
      <c r="AQ86" s="31">
        <f>(N86-E86)</f>
        <v>7.6104166666627862</v>
      </c>
      <c r="AR86" s="35">
        <f>TRACKER[[#This Row],[ATA A TIMESLOT]]*24</f>
        <v>182.64999999990687</v>
      </c>
      <c r="AS86" s="32">
        <f>IF(AA86&lt;N86,TIME(0,0,0),AA86-N86)</f>
        <v>0</v>
      </c>
      <c r="AT86" s="35">
        <f>TRACKER[[#This Row],[PUNTUALIDAD (H)]]*24</f>
        <v>0</v>
      </c>
      <c r="AU86" s="31" t="str">
        <f>IF(AS86&gt;TIME(0,30,0),"NO","SI")</f>
        <v>SI</v>
      </c>
      <c r="AV86" s="33" t="str">
        <f>IF(AS86&gt;TIME(1,0,0),"NO","SI")</f>
        <v>SI</v>
      </c>
      <c r="AW86" s="33">
        <f>(S86-E86)</f>
        <v>7.6048611111109494</v>
      </c>
      <c r="AX86" s="39">
        <f>TRACKER[[#This Row],[ATA TO UNLOADING]]*24</f>
        <v>182.51666666666279</v>
      </c>
      <c r="AY86" s="33">
        <f>IF(O86=0,0,S86-O86)</f>
        <v>0</v>
      </c>
      <c r="AZ86" s="38">
        <f>TRACKER[[#This Row],[TOTAL TT (MARRUECOS)]]*24</f>
        <v>0</v>
      </c>
      <c r="BA86" s="39" t="str">
        <f>IF(AW86="","",IF(AW86&lt;=2,"SI","NO"))</f>
        <v>NO</v>
      </c>
      <c r="BB86" s="39">
        <f>V86-U86</f>
        <v>6.25E-2</v>
      </c>
      <c r="BC86" s="108">
        <f>(TRACKER[[#This Row],[Driver departure vs DC END DATE 2]])/24</f>
        <v>2.6041666666666665E-3</v>
      </c>
      <c r="BD86" s="39" t="str">
        <f>IF(L86="LEFTIES TOLEDO",IF(BC86&gt;=TIME(0,0,0),"YES","NO"),"")</f>
        <v>YES</v>
      </c>
      <c r="BE86" s="93">
        <f>$BH$1</f>
        <v>55</v>
      </c>
      <c r="BF86" s="41">
        <f>$BI$1</f>
        <v>7.5</v>
      </c>
    </row>
    <row r="87" spans="1:58" ht="12.75" hidden="1" customHeight="1">
      <c r="A87" s="24">
        <v>261752250</v>
      </c>
      <c r="B87" s="10" t="s">
        <v>254</v>
      </c>
      <c r="C87" s="11" t="s">
        <v>58</v>
      </c>
      <c r="D87" s="11" t="s">
        <v>48</v>
      </c>
      <c r="E87" s="12">
        <v>46021.806250000001</v>
      </c>
      <c r="F87" s="12">
        <v>46021.833333333336</v>
      </c>
      <c r="G87" s="13" t="s">
        <v>49</v>
      </c>
      <c r="H87" s="11" t="s">
        <v>50</v>
      </c>
      <c r="I87" s="13" t="s">
        <v>313</v>
      </c>
      <c r="J87" s="13" t="s">
        <v>51</v>
      </c>
      <c r="K87" s="13" t="s">
        <v>52</v>
      </c>
      <c r="L87" s="12" t="s">
        <v>53</v>
      </c>
      <c r="M87" s="12">
        <v>46026.666666666664</v>
      </c>
      <c r="N87" s="12">
        <v>46029.416666666664</v>
      </c>
      <c r="O87" s="12"/>
      <c r="P87" s="55"/>
      <c r="Q87" s="12"/>
      <c r="R87" s="12"/>
      <c r="S87" s="29">
        <v>46029.393750000003</v>
      </c>
      <c r="T87" s="29">
        <v>46029.441666666666</v>
      </c>
      <c r="U87" s="12">
        <v>46029.423611111109</v>
      </c>
      <c r="V87" s="29">
        <v>46029.465277777781</v>
      </c>
      <c r="W87" s="30">
        <f>IF(N87="","",WEEKNUM(AA87,2)-0)</f>
        <v>2</v>
      </c>
      <c r="X87" s="30">
        <f>IF(N87="","",MONTH(AA87))</f>
        <v>1</v>
      </c>
      <c r="Y8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7" s="30" t="str">
        <f>IF(B87="ROPAX","ROPAX",IF(B87="RORO","RORO","OCEAN"))</f>
        <v>OCEAN</v>
      </c>
      <c r="AA87" s="29">
        <f>+MIN(S87,T87)</f>
        <v>46029.393750000003</v>
      </c>
      <c r="AB87" s="29" t="str">
        <f>CHOOSE(WEEKDAY(T87,2),"Monday","Tuesday","Wednesday","Thursday","Friday","Saturday","Sunday")</f>
        <v>Wednesday</v>
      </c>
      <c r="AC87" s="104">
        <f>IF((E87-F87)&lt;=0,0,(TRACKER[[#This Row],[ATA]]-TRACKER[[#This Row],[ETA]])*24)</f>
        <v>0</v>
      </c>
      <c r="AD87" s="29" t="str">
        <f>IF(AC87&lt;=2,"NO","YES")</f>
        <v>NO</v>
      </c>
      <c r="AE87" s="106">
        <f>+TRACKER[[#This Row],[DELIVERY AVAILABLE SINCE]]-TRACKER[[#This Row],[HANDOVER Morocco]]</f>
        <v>46026.666666666664</v>
      </c>
      <c r="AF87" s="104">
        <f>TRACKER[[#This Row],[ATA TO UNLOADING]]*24</f>
        <v>182.10000000003492</v>
      </c>
      <c r="AG87" s="31">
        <f>(M87-E87)</f>
        <v>4.8604166666627862</v>
      </c>
      <c r="AH87" s="35">
        <f>TRACKER[[#This Row],[ATA A OFRECIMIENTO]]*24</f>
        <v>116.64999999990687</v>
      </c>
      <c r="AI87" s="30" t="str">
        <f>IF(AG87="","",IF(AG87&lt;=1.5,"SI","NO"))</f>
        <v>NO</v>
      </c>
      <c r="AJ87" s="30" t="str">
        <f>IF(AG87="","",IF(AG87&lt;=2,"YES","NO"))</f>
        <v>NO</v>
      </c>
      <c r="AK87" s="30" t="str">
        <f>IF(AG87="","",IF(AG87&lt;=3,"SI","NO"))</f>
        <v>NO</v>
      </c>
      <c r="AL87" s="31">
        <f>(N87-M87)</f>
        <v>2.75</v>
      </c>
      <c r="AM87" s="35">
        <f>TRACKER[[#This Row],[DEL. AVAILABLE A SLOT]]*24</f>
        <v>66</v>
      </c>
      <c r="AN87" s="31">
        <f>IF((S87-M87)&lt;0,TIME(0,0,0),S87-M87)</f>
        <v>2.727083333338669</v>
      </c>
      <c r="AO8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87" s="35" t="str">
        <f>IF(AL87="","",IF(AL87&lt;=1,"SI","NO"))</f>
        <v>NO</v>
      </c>
      <c r="AQ87" s="31">
        <f>(N87-E87)</f>
        <v>7.6104166666627862</v>
      </c>
      <c r="AR87" s="35">
        <f>TRACKER[[#This Row],[ATA A TIMESLOT]]*24</f>
        <v>182.64999999990687</v>
      </c>
      <c r="AS87" s="32">
        <f>IF(AA87&lt;N87,TIME(0,0,0),AA87-N87)</f>
        <v>0</v>
      </c>
      <c r="AT87" s="35">
        <f>TRACKER[[#This Row],[PUNTUALIDAD (H)]]*24</f>
        <v>0</v>
      </c>
      <c r="AU87" s="31" t="str">
        <f>IF(AS87&gt;TIME(0,30,0),"NO","SI")</f>
        <v>SI</v>
      </c>
      <c r="AV87" s="33" t="str">
        <f>IF(AS87&gt;TIME(1,0,0),"NO","SI")</f>
        <v>SI</v>
      </c>
      <c r="AW87" s="33">
        <f>(S87-E87)</f>
        <v>7.5875000000014552</v>
      </c>
      <c r="AX87" s="39">
        <f>TRACKER[[#This Row],[ATA TO UNLOADING]]*24</f>
        <v>182.10000000003492</v>
      </c>
      <c r="AY87" s="33">
        <f>IF(O87=0,0,S87-O87)</f>
        <v>0</v>
      </c>
      <c r="AZ87" s="38">
        <f>TRACKER[[#This Row],[TOTAL TT (MARRUECOS)]]*24</f>
        <v>0</v>
      </c>
      <c r="BA87" s="39" t="str">
        <f>IF(AW87="","",IF(AW87&lt;=2,"SI","NO"))</f>
        <v>NO</v>
      </c>
      <c r="BB87" s="39">
        <f>V87-U87</f>
        <v>4.1666666671517305E-2</v>
      </c>
      <c r="BC87" s="108">
        <f>(TRACKER[[#This Row],[Driver departure vs DC END DATE 2]])/24</f>
        <v>1.736111111313221E-3</v>
      </c>
      <c r="BD87" s="39" t="str">
        <f>IF(L87="LEFTIES TOLEDO",IF(BC87&gt;=TIME(0,0,0),"YES","NO"),"")</f>
        <v>YES</v>
      </c>
      <c r="BE87" s="93">
        <f>$BH$1</f>
        <v>55</v>
      </c>
      <c r="BF87" s="41">
        <f>$BI$1</f>
        <v>7.5</v>
      </c>
    </row>
    <row r="88" spans="1:58" ht="12.75" hidden="1" customHeight="1">
      <c r="A88" s="24">
        <v>261756465</v>
      </c>
      <c r="B88" s="10" t="s">
        <v>261</v>
      </c>
      <c r="C88" s="11" t="s">
        <v>47</v>
      </c>
      <c r="D88" s="11" t="s">
        <v>48</v>
      </c>
      <c r="E88" s="12">
        <v>46026.813888888886</v>
      </c>
      <c r="F88" s="12">
        <v>46026.833333333336</v>
      </c>
      <c r="G88" s="13" t="s">
        <v>49</v>
      </c>
      <c r="H88" s="11" t="s">
        <v>50</v>
      </c>
      <c r="I88" s="13" t="s">
        <v>311</v>
      </c>
      <c r="J88" s="13" t="s">
        <v>51</v>
      </c>
      <c r="K88" s="13" t="s">
        <v>60</v>
      </c>
      <c r="L88" s="12" t="s">
        <v>95</v>
      </c>
      <c r="M88" s="12">
        <v>46028.666666666664</v>
      </c>
      <c r="N88" s="12">
        <v>46029.416666666664</v>
      </c>
      <c r="O88" s="12"/>
      <c r="P88" s="55"/>
      <c r="Q88" s="12" t="s">
        <v>62</v>
      </c>
      <c r="R88" s="12"/>
      <c r="S88" s="29">
        <v>46029.451388888883</v>
      </c>
      <c r="T88" s="29">
        <v>46029.472222222219</v>
      </c>
      <c r="U88" s="12"/>
      <c r="V88" s="29"/>
      <c r="W88" s="30">
        <f>IF(N88="","",WEEKNUM(AA88,2)-0)</f>
        <v>2</v>
      </c>
      <c r="X88" s="30">
        <f>IF(N88="","",MONTH(AA88))</f>
        <v>1</v>
      </c>
      <c r="Y8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88" s="30" t="str">
        <f>IF(B88="ROPAX","ROPAX",IF(B88="RORO","RORO","OCEAN"))</f>
        <v>OCEAN</v>
      </c>
      <c r="AA88" s="29">
        <f>+MIN(S88,T88)</f>
        <v>46029.451388888883</v>
      </c>
      <c r="AB88" s="29" t="str">
        <f>CHOOSE(WEEKDAY(T88,2),"Monday","Tuesday","Wednesday","Thursday","Friday","Saturday","Sunday")</f>
        <v>Wednesday</v>
      </c>
      <c r="AC88" s="104">
        <f>IF((E88-F88)&lt;=0,0,(TRACKER[[#This Row],[ATA]]-TRACKER[[#This Row],[ETA]])*24)</f>
        <v>0</v>
      </c>
      <c r="AD88" s="29" t="str">
        <f>IF(AC88&lt;=2,"NO","YES")</f>
        <v>NO</v>
      </c>
      <c r="AE88" s="106">
        <f>+TRACKER[[#This Row],[DELIVERY AVAILABLE SINCE]]-TRACKER[[#This Row],[HANDOVER Morocco]]</f>
        <v>46028.666666666664</v>
      </c>
      <c r="AF88" s="104">
        <f>TRACKER[[#This Row],[ATA TO UNLOADING]]*24</f>
        <v>63.299999999930151</v>
      </c>
      <c r="AG88" s="31">
        <f>(M88-E88)</f>
        <v>1.8527777777781012</v>
      </c>
      <c r="AH88" s="35">
        <f>TRACKER[[#This Row],[ATA A OFRECIMIENTO]]*24</f>
        <v>44.466666666674428</v>
      </c>
      <c r="AI88" s="30" t="str">
        <f>IF(AG88="","",IF(AG88&lt;=1.5,"SI","NO"))</f>
        <v>NO</v>
      </c>
      <c r="AJ88" s="30" t="str">
        <f>IF(AG88="","",IF(AG88&lt;=2,"YES","NO"))</f>
        <v>YES</v>
      </c>
      <c r="AK88" s="30" t="str">
        <f>IF(AG88="","",IF(AG88&lt;=3,"SI","NO"))</f>
        <v>SI</v>
      </c>
      <c r="AL88" s="31">
        <f>(N88-M88)</f>
        <v>0.75</v>
      </c>
      <c r="AM88" s="35">
        <f>TRACKER[[#This Row],[DEL. AVAILABLE A SLOT]]*24</f>
        <v>18</v>
      </c>
      <c r="AN88" s="31">
        <f>IF((S88-M88)&lt;0,TIME(0,0,0),S88-M88)</f>
        <v>0.78472222221898846</v>
      </c>
      <c r="AO8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88" s="35" t="str">
        <f>IF(AL88="","",IF(AL88&lt;=1,"SI","NO"))</f>
        <v>SI</v>
      </c>
      <c r="AQ88" s="31">
        <f>(N88-E88)</f>
        <v>2.6027777777781012</v>
      </c>
      <c r="AR88" s="35">
        <f>TRACKER[[#This Row],[ATA A TIMESLOT]]*24</f>
        <v>62.466666666674428</v>
      </c>
      <c r="AS88" s="32">
        <f>IF(AA88&lt;N88,TIME(0,0,0),AA88-N88)</f>
        <v>3.4722222218988463E-2</v>
      </c>
      <c r="AT88" s="35">
        <f>TRACKER[[#This Row],[PUNTUALIDAD (H)]]*24</f>
        <v>0.83333333325572312</v>
      </c>
      <c r="AU88" s="31" t="str">
        <f>IF(AS88&gt;TIME(0,30,0),"NO","SI")</f>
        <v>NO</v>
      </c>
      <c r="AV88" s="33" t="str">
        <f>IF(AS88&gt;TIME(1,0,0),"NO","SI")</f>
        <v>SI</v>
      </c>
      <c r="AW88" s="33">
        <f>(S88-E88)</f>
        <v>2.6374999999970896</v>
      </c>
      <c r="AX88" s="39">
        <f>TRACKER[[#This Row],[ATA TO UNLOADING]]*24</f>
        <v>63.299999999930151</v>
      </c>
      <c r="AY88" s="33">
        <f>IF(O88=0,0,S88-O88)</f>
        <v>0</v>
      </c>
      <c r="AZ88" s="38">
        <f>TRACKER[[#This Row],[TOTAL TT (MARRUECOS)]]*24</f>
        <v>0</v>
      </c>
      <c r="BA88" s="39" t="str">
        <f>IF(AW88="","",IF(AW88&lt;=2,"SI","NO"))</f>
        <v>NO</v>
      </c>
      <c r="BB88" s="39">
        <f>V88-U88</f>
        <v>0</v>
      </c>
      <c r="BC88" s="108">
        <f>(TRACKER[[#This Row],[Driver departure vs DC END DATE 2]])/24</f>
        <v>0</v>
      </c>
      <c r="BD88" s="39" t="str">
        <f>IF(L88="LEFTIES TOLEDO",IF(BC88&gt;=TIME(0,0,0),"YES","NO"),"")</f>
        <v/>
      </c>
      <c r="BE88" s="93">
        <f>$BH$1</f>
        <v>55</v>
      </c>
      <c r="BF88" s="41">
        <f>$BI$1</f>
        <v>7.5</v>
      </c>
    </row>
    <row r="89" spans="1:58" ht="12.75" hidden="1" customHeight="1">
      <c r="A89" s="24" t="s">
        <v>258</v>
      </c>
      <c r="B89" s="10" t="s">
        <v>255</v>
      </c>
      <c r="C89" s="11" t="s">
        <v>72</v>
      </c>
      <c r="D89" s="11" t="s">
        <v>75</v>
      </c>
      <c r="E89" s="12">
        <v>46021.786111111112</v>
      </c>
      <c r="F89" s="12">
        <v>46021.833333333336</v>
      </c>
      <c r="G89" s="13" t="s">
        <v>88</v>
      </c>
      <c r="H89" s="11" t="s">
        <v>50</v>
      </c>
      <c r="I89" s="13" t="s">
        <v>314</v>
      </c>
      <c r="J89" s="13" t="s">
        <v>51</v>
      </c>
      <c r="K89" s="13" t="s">
        <v>60</v>
      </c>
      <c r="L89" s="12" t="s">
        <v>95</v>
      </c>
      <c r="M89" s="12">
        <v>46025.416666666664</v>
      </c>
      <c r="N89" s="12">
        <v>46029.5</v>
      </c>
      <c r="O89" s="12"/>
      <c r="P89" s="55"/>
      <c r="Q89" s="12" t="s">
        <v>62</v>
      </c>
      <c r="R89" s="12"/>
      <c r="S89" s="29">
        <v>46029.6875</v>
      </c>
      <c r="T89" s="29">
        <v>46029.708333333336</v>
      </c>
      <c r="U89" s="12"/>
      <c r="V89" s="29"/>
      <c r="W89" s="30">
        <f>IF(N89="","",WEEKNUM(AA89,2)-0)</f>
        <v>2</v>
      </c>
      <c r="X89" s="30">
        <f>IF(N89="","",MONTH(AA89))</f>
        <v>1</v>
      </c>
      <c r="Y8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89" s="30" t="str">
        <f>IF(B89="ROPAX","ROPAX",IF(B89="RORO","RORO","OCEAN"))</f>
        <v>OCEAN</v>
      </c>
      <c r="AA89" s="29">
        <f>+MIN(S89,T89)</f>
        <v>46029.6875</v>
      </c>
      <c r="AB89" s="29" t="str">
        <f>CHOOSE(WEEKDAY(T89,2),"Monday","Tuesday","Wednesday","Thursday","Friday","Saturday","Sunday")</f>
        <v>Wednesday</v>
      </c>
      <c r="AC89" s="104">
        <f>IF((E89-F89)&lt;=0,0,(TRACKER[[#This Row],[ATA]]-TRACKER[[#This Row],[ETA]])*24)</f>
        <v>0</v>
      </c>
      <c r="AD89" s="29" t="str">
        <f>IF(AC89&lt;=2,"NO","YES")</f>
        <v>NO</v>
      </c>
      <c r="AE89" s="106">
        <f>+TRACKER[[#This Row],[DELIVERY AVAILABLE SINCE]]-TRACKER[[#This Row],[HANDOVER Morocco]]</f>
        <v>46025.416666666664</v>
      </c>
      <c r="AF89" s="104">
        <f>TRACKER[[#This Row],[ATA TO UNLOADING]]*24</f>
        <v>189.63333333330229</v>
      </c>
      <c r="AG89" s="31">
        <f>(M89-E89)</f>
        <v>3.6305555555518367</v>
      </c>
      <c r="AH89" s="35">
        <f>TRACKER[[#This Row],[ATA A OFRECIMIENTO]]*24</f>
        <v>87.133333333244082</v>
      </c>
      <c r="AI89" s="30" t="str">
        <f>IF(AG89="","",IF(AG89&lt;=1.5,"SI","NO"))</f>
        <v>NO</v>
      </c>
      <c r="AJ89" s="30" t="str">
        <f>IF(AG89="","",IF(AG89&lt;=2,"YES","NO"))</f>
        <v>NO</v>
      </c>
      <c r="AK89" s="30" t="str">
        <f>IF(AG89="","",IF(AG89&lt;=3,"SI","NO"))</f>
        <v>NO</v>
      </c>
      <c r="AL89" s="31">
        <f>(N89-M89)</f>
        <v>4.0833333333357587</v>
      </c>
      <c r="AM89" s="35">
        <f>TRACKER[[#This Row],[DEL. AVAILABLE A SLOT]]*24</f>
        <v>98.000000000058208</v>
      </c>
      <c r="AN89" s="31">
        <f>IF((S89-M89)&lt;0,TIME(0,0,0),S89-M89)</f>
        <v>4.2708333333357587</v>
      </c>
      <c r="AO8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89" s="35" t="str">
        <f>IF(AL89="","",IF(AL89&lt;=1,"SI","NO"))</f>
        <v>NO</v>
      </c>
      <c r="AQ89" s="31">
        <f>(N89-E89)</f>
        <v>7.7138888888875954</v>
      </c>
      <c r="AR89" s="35">
        <f>TRACKER[[#This Row],[ATA A TIMESLOT]]*24</f>
        <v>185.13333333330229</v>
      </c>
      <c r="AS89" s="32">
        <f>IF(AA89&lt;N89,TIME(0,0,0),AA89-N89)</f>
        <v>0.1875</v>
      </c>
      <c r="AT89" s="35">
        <f>TRACKER[[#This Row],[PUNTUALIDAD (H)]]*24</f>
        <v>4.5</v>
      </c>
      <c r="AU89" s="31" t="str">
        <f>IF(AS89&gt;TIME(0,30,0),"NO","SI")</f>
        <v>NO</v>
      </c>
      <c r="AV89" s="33" t="str">
        <f>IF(AS89&gt;TIME(1,0,0),"NO","SI")</f>
        <v>NO</v>
      </c>
      <c r="AW89" s="33">
        <f>(S89-E89)</f>
        <v>7.9013888888875954</v>
      </c>
      <c r="AX89" s="39">
        <f>TRACKER[[#This Row],[ATA TO UNLOADING]]*24</f>
        <v>189.63333333330229</v>
      </c>
      <c r="AY89" s="33">
        <f>IF(O89=0,0,S89-O89)</f>
        <v>0</v>
      </c>
      <c r="AZ89" s="38">
        <f>TRACKER[[#This Row],[TOTAL TT (MARRUECOS)]]*24</f>
        <v>0</v>
      </c>
      <c r="BA89" s="39" t="str">
        <f>IF(AW89="","",IF(AW89&lt;=2,"SI","NO"))</f>
        <v>NO</v>
      </c>
      <c r="BB89" s="39">
        <f>V89-U89</f>
        <v>0</v>
      </c>
      <c r="BC89" s="108">
        <f>(TRACKER[[#This Row],[Driver departure vs DC END DATE 2]])/24</f>
        <v>0</v>
      </c>
      <c r="BD89" s="39" t="str">
        <f>IF(L89="LEFTIES TOLEDO",IF(BC89&gt;=TIME(0,0,0),"YES","NO"),"")</f>
        <v/>
      </c>
      <c r="BE89" s="93">
        <f>$BH$1</f>
        <v>55</v>
      </c>
      <c r="BF89" s="41">
        <f>$BI$1</f>
        <v>7.5</v>
      </c>
    </row>
    <row r="90" spans="1:58" ht="12.75" hidden="1" customHeight="1">
      <c r="A90" s="24" t="s">
        <v>258</v>
      </c>
      <c r="B90" s="10" t="s">
        <v>255</v>
      </c>
      <c r="C90" s="11" t="s">
        <v>72</v>
      </c>
      <c r="D90" s="11" t="s">
        <v>75</v>
      </c>
      <c r="E90" s="12">
        <v>46021.786111111112</v>
      </c>
      <c r="F90" s="12">
        <v>46021.833333333336</v>
      </c>
      <c r="G90" s="13" t="s">
        <v>88</v>
      </c>
      <c r="H90" s="11" t="s">
        <v>50</v>
      </c>
      <c r="I90" s="13" t="s">
        <v>315</v>
      </c>
      <c r="J90" s="13" t="s">
        <v>51</v>
      </c>
      <c r="K90" s="13" t="s">
        <v>60</v>
      </c>
      <c r="L90" s="12" t="s">
        <v>95</v>
      </c>
      <c r="M90" s="12">
        <v>46025.416666666664</v>
      </c>
      <c r="N90" s="12">
        <v>46029.5</v>
      </c>
      <c r="O90" s="12"/>
      <c r="P90" s="55"/>
      <c r="Q90" s="12" t="s">
        <v>62</v>
      </c>
      <c r="R90" s="12"/>
      <c r="S90" s="29">
        <v>46029.666666666664</v>
      </c>
      <c r="T90" s="29">
        <v>46029.6875</v>
      </c>
      <c r="U90" s="12"/>
      <c r="V90" s="29"/>
      <c r="W90" s="30">
        <f>IF(N90="","",WEEKNUM(AA90,2)-0)</f>
        <v>2</v>
      </c>
      <c r="X90" s="30">
        <f>IF(N90="","",MONTH(AA90))</f>
        <v>1</v>
      </c>
      <c r="Y9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90" s="30" t="str">
        <f>IF(B90="ROPAX","ROPAX",IF(B90="RORO","RORO","OCEAN"))</f>
        <v>OCEAN</v>
      </c>
      <c r="AA90" s="29">
        <f>+MIN(S90,T90)</f>
        <v>46029.666666666664</v>
      </c>
      <c r="AB90" s="29" t="str">
        <f>CHOOSE(WEEKDAY(T90,2),"Monday","Tuesday","Wednesday","Thursday","Friday","Saturday","Sunday")</f>
        <v>Wednesday</v>
      </c>
      <c r="AC90" s="104">
        <f>IF((E90-F90)&lt;=0,0,(TRACKER[[#This Row],[ATA]]-TRACKER[[#This Row],[ETA]])*24)</f>
        <v>0</v>
      </c>
      <c r="AD90" s="29" t="str">
        <f>IF(AC90&lt;=2,"NO","YES")</f>
        <v>NO</v>
      </c>
      <c r="AE90" s="106">
        <f>+TRACKER[[#This Row],[DELIVERY AVAILABLE SINCE]]-TRACKER[[#This Row],[HANDOVER Morocco]]</f>
        <v>46025.416666666664</v>
      </c>
      <c r="AF90" s="104">
        <f>TRACKER[[#This Row],[ATA TO UNLOADING]]*24</f>
        <v>189.13333333324408</v>
      </c>
      <c r="AG90" s="31">
        <f>(M90-E90)</f>
        <v>3.6305555555518367</v>
      </c>
      <c r="AH90" s="35">
        <f>TRACKER[[#This Row],[ATA A OFRECIMIENTO]]*24</f>
        <v>87.133333333244082</v>
      </c>
      <c r="AI90" s="30" t="str">
        <f>IF(AG90="","",IF(AG90&lt;=1.5,"SI","NO"))</f>
        <v>NO</v>
      </c>
      <c r="AJ90" s="30" t="str">
        <f>IF(AG90="","",IF(AG90&lt;=2,"YES","NO"))</f>
        <v>NO</v>
      </c>
      <c r="AK90" s="30" t="str">
        <f>IF(AG90="","",IF(AG90&lt;=3,"SI","NO"))</f>
        <v>NO</v>
      </c>
      <c r="AL90" s="31">
        <f>(N90-M90)</f>
        <v>4.0833333333357587</v>
      </c>
      <c r="AM90" s="35">
        <f>TRACKER[[#This Row],[DEL. AVAILABLE A SLOT]]*24</f>
        <v>98.000000000058208</v>
      </c>
      <c r="AN90" s="31">
        <f>IF((S90-M90)&lt;0,TIME(0,0,0),S90-M90)</f>
        <v>4.25</v>
      </c>
      <c r="AO9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0" s="35" t="str">
        <f>IF(AL90="","",IF(AL90&lt;=1,"SI","NO"))</f>
        <v>NO</v>
      </c>
      <c r="AQ90" s="31">
        <f>(N90-E90)</f>
        <v>7.7138888888875954</v>
      </c>
      <c r="AR90" s="35">
        <f>TRACKER[[#This Row],[ATA A TIMESLOT]]*24</f>
        <v>185.13333333330229</v>
      </c>
      <c r="AS90" s="32">
        <f>IF(AA90&lt;N90,TIME(0,0,0),AA90-N90)</f>
        <v>0.16666666666424135</v>
      </c>
      <c r="AT90" s="35">
        <f>TRACKER[[#This Row],[PUNTUALIDAD (H)]]*24</f>
        <v>3.9999999999417923</v>
      </c>
      <c r="AU90" s="31" t="str">
        <f>IF(AS90&gt;TIME(0,30,0),"NO","SI")</f>
        <v>NO</v>
      </c>
      <c r="AV90" s="33" t="str">
        <f>IF(AS90&gt;TIME(1,0,0),"NO","SI")</f>
        <v>NO</v>
      </c>
      <c r="AW90" s="33">
        <f>(S90-E90)</f>
        <v>7.8805555555518367</v>
      </c>
      <c r="AX90" s="39">
        <f>TRACKER[[#This Row],[ATA TO UNLOADING]]*24</f>
        <v>189.13333333324408</v>
      </c>
      <c r="AY90" s="33">
        <f>IF(O90=0,0,S90-O90)</f>
        <v>0</v>
      </c>
      <c r="AZ90" s="38">
        <f>TRACKER[[#This Row],[TOTAL TT (MARRUECOS)]]*24</f>
        <v>0</v>
      </c>
      <c r="BA90" s="39" t="str">
        <f>IF(AW90="","",IF(AW90&lt;=2,"SI","NO"))</f>
        <v>NO</v>
      </c>
      <c r="BB90" s="39">
        <f>V90-U90</f>
        <v>0</v>
      </c>
      <c r="BC90" s="108">
        <f>(TRACKER[[#This Row],[Driver departure vs DC END DATE 2]])/24</f>
        <v>0</v>
      </c>
      <c r="BD90" s="39" t="str">
        <f>IF(L90="LEFTIES TOLEDO",IF(BC90&gt;=TIME(0,0,0),"YES","NO"),"")</f>
        <v/>
      </c>
      <c r="BE90" s="93">
        <f>$BH$1</f>
        <v>55</v>
      </c>
      <c r="BF90" s="41">
        <f>$BI$1</f>
        <v>7.5</v>
      </c>
    </row>
    <row r="91" spans="1:58" ht="12.75" hidden="1" customHeight="1">
      <c r="A91" s="24">
        <v>261752250</v>
      </c>
      <c r="B91" s="10" t="s">
        <v>254</v>
      </c>
      <c r="C91" s="11" t="s">
        <v>58</v>
      </c>
      <c r="D91" s="11" t="s">
        <v>48</v>
      </c>
      <c r="E91" s="12">
        <v>46021.806250000001</v>
      </c>
      <c r="F91" s="12">
        <v>46021.833333333336</v>
      </c>
      <c r="G91" s="13" t="s">
        <v>49</v>
      </c>
      <c r="H91" s="11" t="s">
        <v>50</v>
      </c>
      <c r="I91" s="13" t="s">
        <v>316</v>
      </c>
      <c r="J91" s="13" t="s">
        <v>51</v>
      </c>
      <c r="K91" s="13" t="s">
        <v>52</v>
      </c>
      <c r="L91" s="12" t="s">
        <v>53</v>
      </c>
      <c r="M91" s="12">
        <v>46026.666666666664</v>
      </c>
      <c r="N91" s="12">
        <v>46029.5</v>
      </c>
      <c r="O91" s="12"/>
      <c r="P91" s="55"/>
      <c r="Q91" s="12"/>
      <c r="R91" s="12"/>
      <c r="S91" s="29">
        <v>46029.518750000003</v>
      </c>
      <c r="T91" s="29">
        <v>46029.618055555555</v>
      </c>
      <c r="U91" s="12">
        <v>46029.535416666666</v>
      </c>
      <c r="V91" s="29">
        <v>46029.638888888891</v>
      </c>
      <c r="W91" s="30">
        <f>IF(N91="","",WEEKNUM(AA91,2)-0)</f>
        <v>2</v>
      </c>
      <c r="X91" s="30">
        <f>IF(N91="","",MONTH(AA91))</f>
        <v>1</v>
      </c>
      <c r="Y9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1" s="30" t="str">
        <f>IF(B91="ROPAX","ROPAX",IF(B91="RORO","RORO","OCEAN"))</f>
        <v>OCEAN</v>
      </c>
      <c r="AA91" s="29">
        <f>+MIN(S91,T91)</f>
        <v>46029.518750000003</v>
      </c>
      <c r="AB91" s="29" t="str">
        <f>CHOOSE(WEEKDAY(T91,2),"Monday","Tuesday","Wednesday","Thursday","Friday","Saturday","Sunday")</f>
        <v>Wednesday</v>
      </c>
      <c r="AC91" s="104">
        <f>IF((E91-F91)&lt;=0,0,(TRACKER[[#This Row],[ATA]]-TRACKER[[#This Row],[ETA]])*24)</f>
        <v>0</v>
      </c>
      <c r="AD91" s="29" t="str">
        <f>IF(AC91&lt;=2,"NO","YES")</f>
        <v>NO</v>
      </c>
      <c r="AE91" s="106">
        <f>+TRACKER[[#This Row],[DELIVERY AVAILABLE SINCE]]-TRACKER[[#This Row],[HANDOVER Morocco]]</f>
        <v>46026.666666666664</v>
      </c>
      <c r="AF91" s="104">
        <f>TRACKER[[#This Row],[ATA TO UNLOADING]]*24</f>
        <v>185.10000000003492</v>
      </c>
      <c r="AG91" s="31">
        <f>(M91-E91)</f>
        <v>4.8604166666627862</v>
      </c>
      <c r="AH91" s="35">
        <f>TRACKER[[#This Row],[ATA A OFRECIMIENTO]]*24</f>
        <v>116.64999999990687</v>
      </c>
      <c r="AI91" s="30" t="str">
        <f>IF(AG91="","",IF(AG91&lt;=1.5,"SI","NO"))</f>
        <v>NO</v>
      </c>
      <c r="AJ91" s="30" t="str">
        <f>IF(AG91="","",IF(AG91&lt;=2,"YES","NO"))</f>
        <v>NO</v>
      </c>
      <c r="AK91" s="30" t="str">
        <f>IF(AG91="","",IF(AG91&lt;=3,"SI","NO"))</f>
        <v>NO</v>
      </c>
      <c r="AL91" s="31">
        <f>(N91-M91)</f>
        <v>2.8333333333357587</v>
      </c>
      <c r="AM91" s="35">
        <f>TRACKER[[#This Row],[DEL. AVAILABLE A SLOT]]*24</f>
        <v>68.000000000058208</v>
      </c>
      <c r="AN91" s="31">
        <f>IF((S91-M91)&lt;0,TIME(0,0,0),S91-M91)</f>
        <v>2.852083333338669</v>
      </c>
      <c r="AO9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91" s="35" t="str">
        <f>IF(AL91="","",IF(AL91&lt;=1,"SI","NO"))</f>
        <v>NO</v>
      </c>
      <c r="AQ91" s="31">
        <f>(N91-E91)</f>
        <v>7.6937499999985448</v>
      </c>
      <c r="AR91" s="35">
        <f>TRACKER[[#This Row],[ATA A TIMESLOT]]*24</f>
        <v>184.64999999996508</v>
      </c>
      <c r="AS91" s="32">
        <f>IF(AA91&lt;N91,TIME(0,0,0),AA91-N91)</f>
        <v>1.8750000002910383E-2</v>
      </c>
      <c r="AT91" s="35">
        <f>TRACKER[[#This Row],[PUNTUALIDAD (H)]]*24</f>
        <v>0.45000000006984919</v>
      </c>
      <c r="AU91" s="31" t="str">
        <f>IF(AS91&gt;TIME(0,30,0),"NO","SI")</f>
        <v>SI</v>
      </c>
      <c r="AV91" s="33" t="str">
        <f>IF(AS91&gt;TIME(1,0,0),"NO","SI")</f>
        <v>SI</v>
      </c>
      <c r="AW91" s="33">
        <f>(S91-E91)</f>
        <v>7.7125000000014552</v>
      </c>
      <c r="AX91" s="39">
        <f>TRACKER[[#This Row],[ATA TO UNLOADING]]*24</f>
        <v>185.10000000003492</v>
      </c>
      <c r="AY91" s="33">
        <f>IF(O91=0,0,S91-O91)</f>
        <v>0</v>
      </c>
      <c r="AZ91" s="38">
        <f>TRACKER[[#This Row],[TOTAL TT (MARRUECOS)]]*24</f>
        <v>0</v>
      </c>
      <c r="BA91" s="39" t="str">
        <f>IF(AW91="","",IF(AW91&lt;=2,"SI","NO"))</f>
        <v>NO</v>
      </c>
      <c r="BB91" s="39">
        <f>V91-U91</f>
        <v>0.10347222222480923</v>
      </c>
      <c r="BC91" s="108">
        <f>(TRACKER[[#This Row],[Driver departure vs DC END DATE 2]])/24</f>
        <v>4.3113425927003846E-3</v>
      </c>
      <c r="BD91" s="39" t="str">
        <f>IF(L91="LEFTIES TOLEDO",IF(BC91&gt;=TIME(0,0,0),"YES","NO"),"")</f>
        <v>YES</v>
      </c>
      <c r="BE91" s="93">
        <f>$BH$1</f>
        <v>55</v>
      </c>
      <c r="BF91" s="41">
        <f>$BI$1</f>
        <v>7.5</v>
      </c>
    </row>
    <row r="92" spans="1:58" ht="12.75" hidden="1" customHeight="1">
      <c r="A92" s="24">
        <v>261752250</v>
      </c>
      <c r="B92" s="10" t="s">
        <v>254</v>
      </c>
      <c r="C92" s="11" t="s">
        <v>58</v>
      </c>
      <c r="D92" s="11" t="s">
        <v>48</v>
      </c>
      <c r="E92" s="12">
        <v>46021.806250000001</v>
      </c>
      <c r="F92" s="12">
        <v>46021.833333333336</v>
      </c>
      <c r="G92" s="13" t="s">
        <v>49</v>
      </c>
      <c r="H92" s="11" t="s">
        <v>50</v>
      </c>
      <c r="I92" s="13" t="s">
        <v>317</v>
      </c>
      <c r="J92" s="13" t="s">
        <v>51</v>
      </c>
      <c r="K92" s="13" t="s">
        <v>52</v>
      </c>
      <c r="L92" s="12" t="s">
        <v>53</v>
      </c>
      <c r="M92" s="12">
        <v>46026.666666666664</v>
      </c>
      <c r="N92" s="12">
        <v>46029.5</v>
      </c>
      <c r="O92" s="12"/>
      <c r="P92" s="55"/>
      <c r="Q92" s="12"/>
      <c r="R92" s="12"/>
      <c r="S92" s="29">
        <v>46029.479166666664</v>
      </c>
      <c r="T92" s="29">
        <v>46029.506944444445</v>
      </c>
      <c r="U92" s="12">
        <v>46029.492361111108</v>
      </c>
      <c r="V92" s="29">
        <v>46029.527777777781</v>
      </c>
      <c r="W92" s="30">
        <f>IF(N92="","",WEEKNUM(AA92,2)-0)</f>
        <v>2</v>
      </c>
      <c r="X92" s="30">
        <f>IF(N92="","",MONTH(AA92))</f>
        <v>1</v>
      </c>
      <c r="Y9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2" s="30" t="str">
        <f>IF(B92="ROPAX","ROPAX",IF(B92="RORO","RORO","OCEAN"))</f>
        <v>OCEAN</v>
      </c>
      <c r="AA92" s="29">
        <f>+MIN(S92,T92)</f>
        <v>46029.479166666664</v>
      </c>
      <c r="AB92" s="29" t="str">
        <f>CHOOSE(WEEKDAY(T92,2),"Monday","Tuesday","Wednesday","Thursday","Friday","Saturday","Sunday")</f>
        <v>Wednesday</v>
      </c>
      <c r="AC92" s="104">
        <f>IF((E92-F92)&lt;=0,0,(TRACKER[[#This Row],[ATA]]-TRACKER[[#This Row],[ETA]])*24)</f>
        <v>0</v>
      </c>
      <c r="AD92" s="29" t="str">
        <f>IF(AC92&lt;=2,"NO","YES")</f>
        <v>NO</v>
      </c>
      <c r="AE92" s="106">
        <f>+TRACKER[[#This Row],[DELIVERY AVAILABLE SINCE]]-TRACKER[[#This Row],[HANDOVER Morocco]]</f>
        <v>46026.666666666664</v>
      </c>
      <c r="AF92" s="104">
        <f>TRACKER[[#This Row],[ATA TO UNLOADING]]*24</f>
        <v>184.14999999990687</v>
      </c>
      <c r="AG92" s="31">
        <f>(M92-E92)</f>
        <v>4.8604166666627862</v>
      </c>
      <c r="AH92" s="35">
        <f>TRACKER[[#This Row],[ATA A OFRECIMIENTO]]*24</f>
        <v>116.64999999990687</v>
      </c>
      <c r="AI92" s="30" t="str">
        <f>IF(AG92="","",IF(AG92&lt;=1.5,"SI","NO"))</f>
        <v>NO</v>
      </c>
      <c r="AJ92" s="30" t="str">
        <f>IF(AG92="","",IF(AG92&lt;=2,"YES","NO"))</f>
        <v>NO</v>
      </c>
      <c r="AK92" s="30" t="str">
        <f>IF(AG92="","",IF(AG92&lt;=3,"SI","NO"))</f>
        <v>NO</v>
      </c>
      <c r="AL92" s="31">
        <f>(N92-M92)</f>
        <v>2.8333333333357587</v>
      </c>
      <c r="AM92" s="35">
        <f>TRACKER[[#This Row],[DEL. AVAILABLE A SLOT]]*24</f>
        <v>68.000000000058208</v>
      </c>
      <c r="AN92" s="31">
        <f>IF((S92-M92)&lt;0,TIME(0,0,0),S92-M92)</f>
        <v>2.8125</v>
      </c>
      <c r="AO9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92" s="35" t="str">
        <f>IF(AL92="","",IF(AL92&lt;=1,"SI","NO"))</f>
        <v>NO</v>
      </c>
      <c r="AQ92" s="31">
        <f>(N92-E92)</f>
        <v>7.6937499999985448</v>
      </c>
      <c r="AR92" s="35">
        <f>TRACKER[[#This Row],[ATA A TIMESLOT]]*24</f>
        <v>184.64999999996508</v>
      </c>
      <c r="AS92" s="32">
        <f>IF(AA92&lt;N92,TIME(0,0,0),AA92-N92)</f>
        <v>0</v>
      </c>
      <c r="AT92" s="35">
        <f>TRACKER[[#This Row],[PUNTUALIDAD (H)]]*24</f>
        <v>0</v>
      </c>
      <c r="AU92" s="31" t="str">
        <f>IF(AS92&gt;TIME(0,30,0),"NO","SI")</f>
        <v>SI</v>
      </c>
      <c r="AV92" s="33" t="str">
        <f>IF(AS92&gt;TIME(1,0,0),"NO","SI")</f>
        <v>SI</v>
      </c>
      <c r="AW92" s="33">
        <f>(S92-E92)</f>
        <v>7.6729166666627862</v>
      </c>
      <c r="AX92" s="39">
        <f>TRACKER[[#This Row],[ATA TO UNLOADING]]*24</f>
        <v>184.14999999990687</v>
      </c>
      <c r="AY92" s="33">
        <f>IF(O92=0,0,S92-O92)</f>
        <v>0</v>
      </c>
      <c r="AZ92" s="38">
        <f>TRACKER[[#This Row],[TOTAL TT (MARRUECOS)]]*24</f>
        <v>0</v>
      </c>
      <c r="BA92" s="39" t="str">
        <f>IF(AW92="","",IF(AW92&lt;=2,"SI","NO"))</f>
        <v>NO</v>
      </c>
      <c r="BB92" s="39">
        <f>V92-U92</f>
        <v>3.5416666672972497E-2</v>
      </c>
      <c r="BC92" s="108">
        <f>(TRACKER[[#This Row],[Driver departure vs DC END DATE 2]])/24</f>
        <v>1.4756944447071874E-3</v>
      </c>
      <c r="BD92" s="39" t="str">
        <f>IF(L92="LEFTIES TOLEDO",IF(BC92&gt;=TIME(0,0,0),"YES","NO"),"")</f>
        <v>YES</v>
      </c>
      <c r="BE92" s="93">
        <f>$BH$1</f>
        <v>55</v>
      </c>
      <c r="BF92" s="41">
        <f>$BI$1</f>
        <v>7.5</v>
      </c>
    </row>
    <row r="93" spans="1:58" ht="12.75" hidden="1" customHeight="1">
      <c r="A93" s="24" t="s">
        <v>262</v>
      </c>
      <c r="B93" s="10" t="s">
        <v>211</v>
      </c>
      <c r="C93" s="11" t="s">
        <v>57</v>
      </c>
      <c r="D93" s="11" t="s">
        <v>75</v>
      </c>
      <c r="E93" s="12">
        <v>46019.237500000003</v>
      </c>
      <c r="F93" s="12">
        <v>46019</v>
      </c>
      <c r="G93" s="13" t="s">
        <v>88</v>
      </c>
      <c r="H93" s="11" t="s">
        <v>50</v>
      </c>
      <c r="I93" s="13" t="s">
        <v>318</v>
      </c>
      <c r="J93" s="13" t="s">
        <v>51</v>
      </c>
      <c r="K93" s="13" t="s">
        <v>60</v>
      </c>
      <c r="L93" s="12" t="s">
        <v>95</v>
      </c>
      <c r="M93" s="12">
        <v>46022.5</v>
      </c>
      <c r="N93" s="12">
        <v>46029.583333333336</v>
      </c>
      <c r="O93" s="12"/>
      <c r="P93" s="55"/>
      <c r="Q93" s="12" t="s">
        <v>62</v>
      </c>
      <c r="R93" s="12"/>
      <c r="S93" s="29">
        <v>46029.647222222222</v>
      </c>
      <c r="T93" s="29">
        <v>46029.668055555558</v>
      </c>
      <c r="U93" s="12"/>
      <c r="V93" s="29"/>
      <c r="W93" s="30">
        <f>IF(N93="","",WEEKNUM(AA93,2)-0)</f>
        <v>2</v>
      </c>
      <c r="X93" s="30">
        <f>IF(N93="","",MONTH(AA93))</f>
        <v>1</v>
      </c>
      <c r="Y9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93" s="30" t="str">
        <f>IF(B93="ROPAX","ROPAX",IF(B93="RORO","RORO","OCEAN"))</f>
        <v>OCEAN</v>
      </c>
      <c r="AA93" s="29">
        <f>+MIN(S93,T93)</f>
        <v>46029.647222222222</v>
      </c>
      <c r="AB93" s="29" t="str">
        <f>CHOOSE(WEEKDAY(T93,2),"Monday","Tuesday","Wednesday","Thursday","Friday","Saturday","Sunday")</f>
        <v>Wednesday</v>
      </c>
      <c r="AC93" s="104">
        <f>IF((E93-F93)&lt;=0,0,(TRACKER[[#This Row],[ATA]]-TRACKER[[#This Row],[ETA]])*24)</f>
        <v>5.7000000000698492</v>
      </c>
      <c r="AD93" s="29" t="str">
        <f>IF(AC93&lt;=2,"NO","YES")</f>
        <v>YES</v>
      </c>
      <c r="AE93" s="106">
        <f>+TRACKER[[#This Row],[DELIVERY AVAILABLE SINCE]]-TRACKER[[#This Row],[HANDOVER Morocco]]</f>
        <v>46022.5</v>
      </c>
      <c r="AF93" s="104">
        <f>TRACKER[[#This Row],[ATA TO UNLOADING]]*24</f>
        <v>249.83333333325572</v>
      </c>
      <c r="AG93" s="31">
        <f>(M93-E93)</f>
        <v>3.2624999999970896</v>
      </c>
      <c r="AH93" s="35">
        <f>TRACKER[[#This Row],[ATA A OFRECIMIENTO]]*24</f>
        <v>78.299999999930151</v>
      </c>
      <c r="AI93" s="30" t="str">
        <f>IF(AG93="","",IF(AG93&lt;=1.5,"SI","NO"))</f>
        <v>NO</v>
      </c>
      <c r="AJ93" s="30" t="str">
        <f>IF(AG93="","",IF(AG93&lt;=2,"YES","NO"))</f>
        <v>NO</v>
      </c>
      <c r="AK93" s="30" t="str">
        <f>IF(AG93="","",IF(AG93&lt;=3,"SI","NO"))</f>
        <v>NO</v>
      </c>
      <c r="AL93" s="31">
        <f>(N93-M93)</f>
        <v>7.0833333333357587</v>
      </c>
      <c r="AM93" s="35">
        <f>TRACKER[[#This Row],[DEL. AVAILABLE A SLOT]]*24</f>
        <v>170.00000000005821</v>
      </c>
      <c r="AN93" s="31">
        <f>IF((S93-M93)&lt;0,TIME(0,0,0),S93-M93)</f>
        <v>7.1472222222218988</v>
      </c>
      <c r="AO9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3" s="35" t="str">
        <f>IF(AL93="","",IF(AL93&lt;=1,"SI","NO"))</f>
        <v>NO</v>
      </c>
      <c r="AQ93" s="31">
        <f>(N93-E93)</f>
        <v>10.345833333332848</v>
      </c>
      <c r="AR93" s="35">
        <f>TRACKER[[#This Row],[ATA A TIMESLOT]]*24</f>
        <v>248.29999999998836</v>
      </c>
      <c r="AS93" s="32">
        <f>IF(AA93&lt;N93,TIME(0,0,0),AA93-N93)</f>
        <v>6.3888888886140194E-2</v>
      </c>
      <c r="AT93" s="35">
        <f>TRACKER[[#This Row],[PUNTUALIDAD (H)]]*24</f>
        <v>1.5333333332673647</v>
      </c>
      <c r="AU93" s="31" t="str">
        <f>IF(AS93&gt;TIME(0,30,0),"NO","SI")</f>
        <v>NO</v>
      </c>
      <c r="AV93" s="33" t="str">
        <f>IF(AS93&gt;TIME(1,0,0),"NO","SI")</f>
        <v>NO</v>
      </c>
      <c r="AW93" s="33">
        <f>(S93-E93)</f>
        <v>10.409722222218988</v>
      </c>
      <c r="AX93" s="39">
        <f>TRACKER[[#This Row],[ATA TO UNLOADING]]*24</f>
        <v>249.83333333325572</v>
      </c>
      <c r="AY93" s="33">
        <f>IF(O93=0,0,S93-O93)</f>
        <v>0</v>
      </c>
      <c r="AZ93" s="38">
        <f>TRACKER[[#This Row],[TOTAL TT (MARRUECOS)]]*24</f>
        <v>0</v>
      </c>
      <c r="BA93" s="39" t="str">
        <f>IF(AW93="","",IF(AW93&lt;=2,"SI","NO"))</f>
        <v>NO</v>
      </c>
      <c r="BB93" s="39">
        <f>V93-U93</f>
        <v>0</v>
      </c>
      <c r="BC93" s="108">
        <f>(TRACKER[[#This Row],[Driver departure vs DC END DATE 2]])/24</f>
        <v>0</v>
      </c>
      <c r="BD93" s="39" t="str">
        <f>IF(L93="LEFTIES TOLEDO",IF(BC93&gt;=TIME(0,0,0),"YES","NO"),"")</f>
        <v/>
      </c>
      <c r="BE93" s="93">
        <f>$BH$1</f>
        <v>55</v>
      </c>
      <c r="BF93" s="41">
        <f>$BI$1</f>
        <v>7.5</v>
      </c>
    </row>
    <row r="94" spans="1:58" ht="12.75" hidden="1" customHeight="1">
      <c r="A94" s="24">
        <v>261752250</v>
      </c>
      <c r="B94" s="10" t="s">
        <v>254</v>
      </c>
      <c r="C94" s="11" t="s">
        <v>58</v>
      </c>
      <c r="D94" s="11" t="s">
        <v>48</v>
      </c>
      <c r="E94" s="12">
        <v>46021.806250000001</v>
      </c>
      <c r="F94" s="12">
        <v>46021.833333333336</v>
      </c>
      <c r="G94" s="13" t="s">
        <v>49</v>
      </c>
      <c r="H94" s="11" t="s">
        <v>50</v>
      </c>
      <c r="I94" s="13" t="s">
        <v>319</v>
      </c>
      <c r="J94" s="13" t="s">
        <v>51</v>
      </c>
      <c r="K94" s="13" t="s">
        <v>52</v>
      </c>
      <c r="L94" s="12" t="s">
        <v>53</v>
      </c>
      <c r="M94" s="12">
        <v>46026.666666666664</v>
      </c>
      <c r="N94" s="12">
        <v>46029.583333333336</v>
      </c>
      <c r="O94" s="12"/>
      <c r="P94" s="55"/>
      <c r="Q94" s="12"/>
      <c r="R94" s="12"/>
      <c r="S94" s="29">
        <v>46029.533333333333</v>
      </c>
      <c r="T94" s="29">
        <v>46029.583333333336</v>
      </c>
      <c r="U94" s="12">
        <v>46029.60833333333</v>
      </c>
      <c r="V94" s="29">
        <v>46029.604166666664</v>
      </c>
      <c r="W94" s="30">
        <f>IF(N94="","",WEEKNUM(AA94,2)-0)</f>
        <v>2</v>
      </c>
      <c r="X94" s="30">
        <f>IF(N94="","",MONTH(AA94))</f>
        <v>1</v>
      </c>
      <c r="Y9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4" s="30" t="str">
        <f>IF(B94="ROPAX","ROPAX",IF(B94="RORO","RORO","OCEAN"))</f>
        <v>OCEAN</v>
      </c>
      <c r="AA94" s="29">
        <f>+MIN(S94,T94)</f>
        <v>46029.533333333333</v>
      </c>
      <c r="AB94" s="29" t="str">
        <f>CHOOSE(WEEKDAY(T94,2),"Monday","Tuesday","Wednesday","Thursday","Friday","Saturday","Sunday")</f>
        <v>Wednesday</v>
      </c>
      <c r="AC94" s="104">
        <f>IF((E94-F94)&lt;=0,0,(TRACKER[[#This Row],[ATA]]-TRACKER[[#This Row],[ETA]])*24)</f>
        <v>0</v>
      </c>
      <c r="AD94" s="29" t="str">
        <f>IF(AC94&lt;=2,"NO","YES")</f>
        <v>NO</v>
      </c>
      <c r="AE94" s="106">
        <f>+TRACKER[[#This Row],[DELIVERY AVAILABLE SINCE]]-TRACKER[[#This Row],[HANDOVER Morocco]]</f>
        <v>46026.666666666664</v>
      </c>
      <c r="AF94" s="104">
        <f>TRACKER[[#This Row],[ATA TO UNLOADING]]*24</f>
        <v>185.44999999995343</v>
      </c>
      <c r="AG94" s="31">
        <f>(M94-E94)</f>
        <v>4.8604166666627862</v>
      </c>
      <c r="AH94" s="35">
        <f>TRACKER[[#This Row],[ATA A OFRECIMIENTO]]*24</f>
        <v>116.64999999990687</v>
      </c>
      <c r="AI94" s="30" t="str">
        <f>IF(AG94="","",IF(AG94&lt;=1.5,"SI","NO"))</f>
        <v>NO</v>
      </c>
      <c r="AJ94" s="30" t="str">
        <f>IF(AG94="","",IF(AG94&lt;=2,"YES","NO"))</f>
        <v>NO</v>
      </c>
      <c r="AK94" s="30" t="str">
        <f>IF(AG94="","",IF(AG94&lt;=3,"SI","NO"))</f>
        <v>NO</v>
      </c>
      <c r="AL94" s="31">
        <f>(N94-M94)</f>
        <v>2.9166666666715173</v>
      </c>
      <c r="AM94" s="35">
        <f>TRACKER[[#This Row],[DEL. AVAILABLE A SLOT]]*24</f>
        <v>70.000000000116415</v>
      </c>
      <c r="AN94" s="31">
        <f>IF((S94-M94)&lt;0,TIME(0,0,0),S94-M94)</f>
        <v>2.8666666666686069</v>
      </c>
      <c r="AO9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94" s="35" t="str">
        <f>IF(AL94="","",IF(AL94&lt;=1,"SI","NO"))</f>
        <v>NO</v>
      </c>
      <c r="AQ94" s="31">
        <f>(N94-E94)</f>
        <v>7.7770833333343035</v>
      </c>
      <c r="AR94" s="35">
        <f>TRACKER[[#This Row],[ATA A TIMESLOT]]*24</f>
        <v>186.65000000002328</v>
      </c>
      <c r="AS94" s="32">
        <f>IF(AA94&lt;N94,TIME(0,0,0),AA94-N94)</f>
        <v>0</v>
      </c>
      <c r="AT94" s="35">
        <f>TRACKER[[#This Row],[PUNTUALIDAD (H)]]*24</f>
        <v>0</v>
      </c>
      <c r="AU94" s="31" t="str">
        <f>IF(AS94&gt;TIME(0,30,0),"NO","SI")</f>
        <v>SI</v>
      </c>
      <c r="AV94" s="33" t="str">
        <f>IF(AS94&gt;TIME(1,0,0),"NO","SI")</f>
        <v>SI</v>
      </c>
      <c r="AW94" s="33">
        <f>(S94-E94)</f>
        <v>7.7270833333313931</v>
      </c>
      <c r="AX94" s="39">
        <f>TRACKER[[#This Row],[ATA TO UNLOADING]]*24</f>
        <v>185.44999999995343</v>
      </c>
      <c r="AY94" s="33">
        <f>IF(O94=0,0,S94-O94)</f>
        <v>0</v>
      </c>
      <c r="AZ94" s="38">
        <f>TRACKER[[#This Row],[TOTAL TT (MARRUECOS)]]*24</f>
        <v>0</v>
      </c>
      <c r="BA94" s="39" t="str">
        <f>IF(AW94="","",IF(AW94&lt;=2,"SI","NO"))</f>
        <v>NO</v>
      </c>
      <c r="BB94" s="110">
        <f>V94-U94</f>
        <v>-4.166666665696539E-3</v>
      </c>
      <c r="BC94" s="108">
        <f>(TRACKER[[#This Row],[Driver departure vs DC END DATE 2]])/24</f>
        <v>-1.7361111107068913E-4</v>
      </c>
      <c r="BD94" s="39" t="str">
        <f>IF(L94="LEFTIES TOLEDO",IF(BC94&gt;=TIME(0,0,0),"YES","NO"),"")</f>
        <v>NO</v>
      </c>
      <c r="BE94" s="93">
        <f>$BH$1</f>
        <v>55</v>
      </c>
      <c r="BF94" s="41">
        <f>$BI$1</f>
        <v>7.5</v>
      </c>
    </row>
    <row r="95" spans="1:58" ht="12.75" hidden="1" customHeight="1">
      <c r="A95" s="24">
        <v>262074395</v>
      </c>
      <c r="B95" s="10" t="s">
        <v>261</v>
      </c>
      <c r="C95" s="11" t="s">
        <v>47</v>
      </c>
      <c r="D95" s="11" t="s">
        <v>48</v>
      </c>
      <c r="E95" s="12">
        <v>46026.813888888886</v>
      </c>
      <c r="F95" s="12">
        <v>46026.833333333336</v>
      </c>
      <c r="G95" s="13" t="s">
        <v>49</v>
      </c>
      <c r="H95" s="11" t="s">
        <v>50</v>
      </c>
      <c r="I95" s="13" t="s">
        <v>320</v>
      </c>
      <c r="J95" s="13" t="s">
        <v>51</v>
      </c>
      <c r="K95" s="13" t="s">
        <v>60</v>
      </c>
      <c r="L95" s="12" t="s">
        <v>53</v>
      </c>
      <c r="M95" s="12">
        <v>46028.666666666664</v>
      </c>
      <c r="N95" s="12">
        <v>46029.583333333336</v>
      </c>
      <c r="O95" s="12"/>
      <c r="P95" s="55"/>
      <c r="Q95" s="12"/>
      <c r="R95" s="12"/>
      <c r="S95" s="29">
        <v>46029.580555555556</v>
      </c>
      <c r="T95" s="29">
        <v>46029.621527777781</v>
      </c>
      <c r="U95" s="12"/>
      <c r="V95" s="29"/>
      <c r="W95" s="30">
        <f>IF(N95="","",WEEKNUM(AA95,2)-0)</f>
        <v>2</v>
      </c>
      <c r="X95" s="30">
        <f>IF(N95="","",MONTH(AA95))</f>
        <v>1</v>
      </c>
      <c r="Y9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5" s="30" t="str">
        <f>IF(B95="ROPAX","ROPAX",IF(B95="RORO","RORO","OCEAN"))</f>
        <v>OCEAN</v>
      </c>
      <c r="AA95" s="29">
        <f>+MIN(S95,T95)</f>
        <v>46029.580555555556</v>
      </c>
      <c r="AB95" s="29" t="str">
        <f>CHOOSE(WEEKDAY(T95,2),"Monday","Tuesday","Wednesday","Thursday","Friday","Saturday","Sunday")</f>
        <v>Wednesday</v>
      </c>
      <c r="AC95" s="104">
        <f>IF((E95-F95)&lt;=0,0,(TRACKER[[#This Row],[ATA]]-TRACKER[[#This Row],[ETA]])*24)</f>
        <v>0</v>
      </c>
      <c r="AD95" s="29" t="str">
        <f>IF(AC95&lt;=2,"NO","YES")</f>
        <v>NO</v>
      </c>
      <c r="AE95" s="106">
        <f>+TRACKER[[#This Row],[DELIVERY AVAILABLE SINCE]]-TRACKER[[#This Row],[HANDOVER Morocco]]</f>
        <v>46028.666666666664</v>
      </c>
      <c r="AF95" s="104">
        <f>TRACKER[[#This Row],[ATA TO UNLOADING]]*24</f>
        <v>66.400000000081491</v>
      </c>
      <c r="AG95" s="31">
        <f>(M95-E95)</f>
        <v>1.8527777777781012</v>
      </c>
      <c r="AH95" s="35">
        <f>TRACKER[[#This Row],[ATA A OFRECIMIENTO]]*24</f>
        <v>44.466666666674428</v>
      </c>
      <c r="AI95" s="30" t="str">
        <f>IF(AG95="","",IF(AG95&lt;=1.5,"SI","NO"))</f>
        <v>NO</v>
      </c>
      <c r="AJ95" s="30" t="str">
        <f>IF(AG95="","",IF(AG95&lt;=2,"YES","NO"))</f>
        <v>YES</v>
      </c>
      <c r="AK95" s="30" t="str">
        <f>IF(AG95="","",IF(AG95&lt;=3,"SI","NO"))</f>
        <v>SI</v>
      </c>
      <c r="AL95" s="31">
        <f>(N95-M95)</f>
        <v>0.91666666667151731</v>
      </c>
      <c r="AM95" s="35">
        <f>TRACKER[[#This Row],[DEL. AVAILABLE A SLOT]]*24</f>
        <v>22.000000000116415</v>
      </c>
      <c r="AN95" s="31">
        <f>IF((S95-M95)&lt;0,TIME(0,0,0),S95-M95)</f>
        <v>0.91388888889196096</v>
      </c>
      <c r="AO9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95" s="35" t="str">
        <f>IF(AL95="","",IF(AL95&lt;=1,"SI","NO"))</f>
        <v>SI</v>
      </c>
      <c r="AQ95" s="31">
        <f>(N95-E95)</f>
        <v>2.7694444444496185</v>
      </c>
      <c r="AR95" s="35">
        <f>TRACKER[[#This Row],[ATA A TIMESLOT]]*24</f>
        <v>66.466666666790843</v>
      </c>
      <c r="AS95" s="32">
        <f>IF(AA95&lt;N95,TIME(0,0,0),AA95-N95)</f>
        <v>0</v>
      </c>
      <c r="AT95" s="35">
        <f>TRACKER[[#This Row],[PUNTUALIDAD (H)]]*24</f>
        <v>0</v>
      </c>
      <c r="AU95" s="31" t="str">
        <f>IF(AS95&gt;TIME(0,30,0),"NO","SI")</f>
        <v>SI</v>
      </c>
      <c r="AV95" s="33" t="str">
        <f>IF(AS95&gt;TIME(1,0,0),"NO","SI")</f>
        <v>SI</v>
      </c>
      <c r="AW95" s="33">
        <f>(S95-E95)</f>
        <v>2.7666666666700621</v>
      </c>
      <c r="AX95" s="39">
        <f>TRACKER[[#This Row],[ATA TO UNLOADING]]*24</f>
        <v>66.400000000081491</v>
      </c>
      <c r="AY95" s="33">
        <f>IF(O95=0,0,S95-O95)</f>
        <v>0</v>
      </c>
      <c r="AZ95" s="38">
        <f>TRACKER[[#This Row],[TOTAL TT (MARRUECOS)]]*24</f>
        <v>0</v>
      </c>
      <c r="BA95" s="39" t="str">
        <f>IF(AW95="","",IF(AW95&lt;=2,"SI","NO"))</f>
        <v>NO</v>
      </c>
      <c r="BB95" s="39">
        <f>V95-U95</f>
        <v>0</v>
      </c>
      <c r="BC95" s="108">
        <f>(TRACKER[[#This Row],[Driver departure vs DC END DATE 2]])/24</f>
        <v>0</v>
      </c>
      <c r="BD95" s="39"/>
      <c r="BE95" s="93">
        <f>$BH$1</f>
        <v>55</v>
      </c>
      <c r="BF95" s="41">
        <f>$BI$1</f>
        <v>7.5</v>
      </c>
    </row>
    <row r="96" spans="1:58" ht="12.75" hidden="1" customHeight="1">
      <c r="A96" s="24">
        <v>261713990</v>
      </c>
      <c r="B96" s="10" t="s">
        <v>260</v>
      </c>
      <c r="C96" s="11" t="s">
        <v>47</v>
      </c>
      <c r="D96" s="11" t="s">
        <v>75</v>
      </c>
      <c r="E96" s="12">
        <v>46025.710416666669</v>
      </c>
      <c r="F96" s="12">
        <v>46025.833333333336</v>
      </c>
      <c r="G96" s="13" t="s">
        <v>49</v>
      </c>
      <c r="H96" s="11" t="s">
        <v>50</v>
      </c>
      <c r="I96" s="13" t="s">
        <v>321</v>
      </c>
      <c r="J96" s="13" t="s">
        <v>51</v>
      </c>
      <c r="K96" s="13" t="s">
        <v>60</v>
      </c>
      <c r="L96" s="12" t="s">
        <v>102</v>
      </c>
      <c r="M96" s="12">
        <v>46028.416666666664</v>
      </c>
      <c r="N96" s="12">
        <v>46029.625</v>
      </c>
      <c r="O96" s="12"/>
      <c r="P96" s="55"/>
      <c r="Q96" s="12" t="s">
        <v>62</v>
      </c>
      <c r="R96" s="12"/>
      <c r="S96" s="29">
        <v>46029.662499999999</v>
      </c>
      <c r="T96" s="29">
        <v>46029.6875</v>
      </c>
      <c r="U96" s="12"/>
      <c r="V96" s="29"/>
      <c r="W96" s="30">
        <f>IF(N96="","",WEEKNUM(AA96,2)-0)</f>
        <v>2</v>
      </c>
      <c r="X96" s="30">
        <f>IF(N96="","",MONTH(AA96))</f>
        <v>1</v>
      </c>
      <c r="Y9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6" s="30" t="str">
        <f>IF(B96="ROPAX","ROPAX",IF(B96="RORO","RORO","OCEAN"))</f>
        <v>OCEAN</v>
      </c>
      <c r="AA96" s="29">
        <f>+MIN(S96,T96)</f>
        <v>46029.662499999999</v>
      </c>
      <c r="AB96" s="29" t="str">
        <f>CHOOSE(WEEKDAY(T96,2),"Monday","Tuesday","Wednesday","Thursday","Friday","Saturday","Sunday")</f>
        <v>Wednesday</v>
      </c>
      <c r="AC96" s="104">
        <f>IF((E96-F96)&lt;=0,0,(TRACKER[[#This Row],[ATA]]-TRACKER[[#This Row],[ETA]])*24)</f>
        <v>0</v>
      </c>
      <c r="AD96" s="29" t="str">
        <f>IF(AC96&lt;=2,"NO","YES")</f>
        <v>NO</v>
      </c>
      <c r="AE96" s="106">
        <f>+TRACKER[[#This Row],[DELIVERY AVAILABLE SINCE]]-TRACKER[[#This Row],[HANDOVER Morocco]]</f>
        <v>46028.416666666664</v>
      </c>
      <c r="AF96" s="104">
        <f>TRACKER[[#This Row],[ATA TO UNLOADING]]*24</f>
        <v>94.849999999918509</v>
      </c>
      <c r="AG96" s="31">
        <f>(M96-E96)</f>
        <v>2.7062499999956344</v>
      </c>
      <c r="AH96" s="35">
        <f>TRACKER[[#This Row],[ATA A OFRECIMIENTO]]*24</f>
        <v>64.949999999895226</v>
      </c>
      <c r="AI96" s="30" t="str">
        <f>IF(AG96="","",IF(AG96&lt;=1.5,"SI","NO"))</f>
        <v>NO</v>
      </c>
      <c r="AJ96" s="30" t="str">
        <f>IF(AG96="","",IF(AG96&lt;=2,"YES","NO"))</f>
        <v>NO</v>
      </c>
      <c r="AK96" s="30" t="str">
        <f>IF(AG96="","",IF(AG96&lt;=3,"SI","NO"))</f>
        <v>SI</v>
      </c>
      <c r="AL96" s="31">
        <f>(N96-M96)</f>
        <v>1.2083333333357587</v>
      </c>
      <c r="AM96" s="35">
        <f>TRACKER[[#This Row],[DEL. AVAILABLE A SLOT]]*24</f>
        <v>29.000000000058208</v>
      </c>
      <c r="AN96" s="31">
        <f>IF((S96-M96)&lt;0,TIME(0,0,0),S96-M96)</f>
        <v>1.2458333333343035</v>
      </c>
      <c r="AO9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96" s="35" t="str">
        <f>IF(AL96="","",IF(AL96&lt;=1,"SI","NO"))</f>
        <v>NO</v>
      </c>
      <c r="AQ96" s="31">
        <f>(N96-E96)</f>
        <v>3.9145833333313931</v>
      </c>
      <c r="AR96" s="35">
        <f>TRACKER[[#This Row],[ATA A TIMESLOT]]*24</f>
        <v>93.949999999953434</v>
      </c>
      <c r="AS96" s="32">
        <f>IF(AA96&lt;N96,TIME(0,0,0),AA96-N96)</f>
        <v>3.7499999998544808E-2</v>
      </c>
      <c r="AT96" s="35">
        <f>TRACKER[[#This Row],[PUNTUALIDAD (H)]]*24</f>
        <v>0.8999999999650754</v>
      </c>
      <c r="AU96" s="31" t="str">
        <f>IF(AS96&gt;TIME(0,30,0),"NO","SI")</f>
        <v>NO</v>
      </c>
      <c r="AV96" s="33" t="str">
        <f>IF(AS96&gt;TIME(1,0,0),"NO","SI")</f>
        <v>SI</v>
      </c>
      <c r="AW96" s="33">
        <f>(S96-E96)</f>
        <v>3.9520833333299379</v>
      </c>
      <c r="AX96" s="39">
        <f>TRACKER[[#This Row],[ATA TO UNLOADING]]*24</f>
        <v>94.849999999918509</v>
      </c>
      <c r="AY96" s="33">
        <f>IF(O96=0,0,S96-O96)</f>
        <v>0</v>
      </c>
      <c r="AZ96" s="38">
        <f>TRACKER[[#This Row],[TOTAL TT (MARRUECOS)]]*24</f>
        <v>0</v>
      </c>
      <c r="BA96" s="39" t="str">
        <f>IF(AW96="","",IF(AW96&lt;=2,"SI","NO"))</f>
        <v>NO</v>
      </c>
      <c r="BB96" s="39">
        <f>V96-U96</f>
        <v>0</v>
      </c>
      <c r="BC96" s="108">
        <f>(TRACKER[[#This Row],[Driver departure vs DC END DATE 2]])/24</f>
        <v>0</v>
      </c>
      <c r="BD96" s="39" t="str">
        <f>IF(L96="LEFTIES TOLEDO",IF(BC96&gt;=TIME(0,0,0),"YES","NO"),"")</f>
        <v/>
      </c>
      <c r="BE96" s="93">
        <f>$BH$1</f>
        <v>55</v>
      </c>
      <c r="BF96" s="41">
        <f>$BI$1</f>
        <v>7.5</v>
      </c>
    </row>
    <row r="97" spans="1:58" ht="12.75" hidden="1" customHeight="1">
      <c r="A97" s="24">
        <v>261714047</v>
      </c>
      <c r="B97" s="10" t="s">
        <v>260</v>
      </c>
      <c r="C97" s="11" t="s">
        <v>47</v>
      </c>
      <c r="D97" s="11" t="s">
        <v>75</v>
      </c>
      <c r="E97" s="12">
        <v>46025.710416666669</v>
      </c>
      <c r="F97" s="12">
        <v>46025.833333333336</v>
      </c>
      <c r="G97" s="13" t="s">
        <v>49</v>
      </c>
      <c r="H97" s="11" t="s">
        <v>50</v>
      </c>
      <c r="I97" s="13" t="s">
        <v>322</v>
      </c>
      <c r="J97" s="13" t="s">
        <v>51</v>
      </c>
      <c r="K97" s="13" t="s">
        <v>60</v>
      </c>
      <c r="L97" s="12" t="s">
        <v>102</v>
      </c>
      <c r="M97" s="12">
        <v>46028.416666666664</v>
      </c>
      <c r="N97" s="12">
        <v>46029.625</v>
      </c>
      <c r="O97" s="12"/>
      <c r="P97" s="55"/>
      <c r="Q97" s="12"/>
      <c r="R97" s="12"/>
      <c r="S97" s="29">
        <v>46029.575694444444</v>
      </c>
      <c r="T97" s="29">
        <v>46029.645833333336</v>
      </c>
      <c r="U97" s="12"/>
      <c r="V97" s="29"/>
      <c r="W97" s="30">
        <f>IF(N97="","",WEEKNUM(AA97,2)-0)</f>
        <v>2</v>
      </c>
      <c r="X97" s="30">
        <f>IF(N97="","",MONTH(AA97))</f>
        <v>1</v>
      </c>
      <c r="Y9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7" s="30" t="str">
        <f>IF(B97="ROPAX","ROPAX",IF(B97="RORO","RORO","OCEAN"))</f>
        <v>OCEAN</v>
      </c>
      <c r="AA97" s="29">
        <f>+MIN(S97,T97)</f>
        <v>46029.575694444444</v>
      </c>
      <c r="AB97" s="29" t="str">
        <f>CHOOSE(WEEKDAY(T97,2),"Monday","Tuesday","Wednesday","Thursday","Friday","Saturday","Sunday")</f>
        <v>Wednesday</v>
      </c>
      <c r="AC97" s="104">
        <f>IF((E97-F97)&lt;=0,0,(TRACKER[[#This Row],[ATA]]-TRACKER[[#This Row],[ETA]])*24)</f>
        <v>0</v>
      </c>
      <c r="AD97" s="29" t="str">
        <f>IF(AC97&lt;=2,"NO","YES")</f>
        <v>NO</v>
      </c>
      <c r="AE97" s="106">
        <f>+TRACKER[[#This Row],[DELIVERY AVAILABLE SINCE]]-TRACKER[[#This Row],[HANDOVER Morocco]]</f>
        <v>46028.416666666664</v>
      </c>
      <c r="AF97" s="104">
        <f>TRACKER[[#This Row],[ATA TO UNLOADING]]*24</f>
        <v>92.766666666604578</v>
      </c>
      <c r="AG97" s="31">
        <f>(M97-E97)</f>
        <v>2.7062499999956344</v>
      </c>
      <c r="AH97" s="35">
        <f>TRACKER[[#This Row],[ATA A OFRECIMIENTO]]*24</f>
        <v>64.949999999895226</v>
      </c>
      <c r="AI97" s="30" t="str">
        <f>IF(AG97="","",IF(AG97&lt;=1.5,"SI","NO"))</f>
        <v>NO</v>
      </c>
      <c r="AJ97" s="30" t="str">
        <f>IF(AG97="","",IF(AG97&lt;=2,"YES","NO"))</f>
        <v>NO</v>
      </c>
      <c r="AK97" s="30" t="str">
        <f>IF(AG97="","",IF(AG97&lt;=3,"SI","NO"))</f>
        <v>SI</v>
      </c>
      <c r="AL97" s="31">
        <f>(N97-M97)</f>
        <v>1.2083333333357587</v>
      </c>
      <c r="AM97" s="35">
        <f>TRACKER[[#This Row],[DEL. AVAILABLE A SLOT]]*24</f>
        <v>29.000000000058208</v>
      </c>
      <c r="AN97" s="31">
        <f>IF((S97-M97)&lt;0,TIME(0,0,0),S97-M97)</f>
        <v>1.1590277777795563</v>
      </c>
      <c r="AO9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97" s="35" t="str">
        <f>IF(AL97="","",IF(AL97&lt;=1,"SI","NO"))</f>
        <v>NO</v>
      </c>
      <c r="AQ97" s="31">
        <f>(N97-E97)</f>
        <v>3.9145833333313931</v>
      </c>
      <c r="AR97" s="35">
        <f>TRACKER[[#This Row],[ATA A TIMESLOT]]*24</f>
        <v>93.949999999953434</v>
      </c>
      <c r="AS97" s="32">
        <f>IF(AA97&lt;N97,TIME(0,0,0),AA97-N97)</f>
        <v>0</v>
      </c>
      <c r="AT97" s="35">
        <f>TRACKER[[#This Row],[PUNTUALIDAD (H)]]*24</f>
        <v>0</v>
      </c>
      <c r="AU97" s="31" t="str">
        <f>IF(AS97&gt;TIME(0,30,0),"NO","SI")</f>
        <v>SI</v>
      </c>
      <c r="AV97" s="33" t="str">
        <f>IF(AS97&gt;TIME(1,0,0),"NO","SI")</f>
        <v>SI</v>
      </c>
      <c r="AW97" s="33">
        <f>(S97-E97)</f>
        <v>3.8652777777751908</v>
      </c>
      <c r="AX97" s="39">
        <f>TRACKER[[#This Row],[ATA TO UNLOADING]]*24</f>
        <v>92.766666666604578</v>
      </c>
      <c r="AY97" s="33">
        <f>IF(O97=0,0,S97-O97)</f>
        <v>0</v>
      </c>
      <c r="AZ97" s="38">
        <f>TRACKER[[#This Row],[TOTAL TT (MARRUECOS)]]*24</f>
        <v>0</v>
      </c>
      <c r="BA97" s="39" t="str">
        <f>IF(AW97="","",IF(AW97&lt;=2,"SI","NO"))</f>
        <v>NO</v>
      </c>
      <c r="BB97" s="39">
        <f>V97-U97</f>
        <v>0</v>
      </c>
      <c r="BC97" s="108">
        <f>(TRACKER[[#This Row],[Driver departure vs DC END DATE 2]])/24</f>
        <v>0</v>
      </c>
      <c r="BD97" s="39" t="str">
        <f>IF(L97="LEFTIES TOLEDO",IF(BC97&gt;=TIME(0,0,0),"YES","NO"),"")</f>
        <v/>
      </c>
      <c r="BE97" s="93">
        <f>$BH$1</f>
        <v>55</v>
      </c>
      <c r="BF97" s="41">
        <f>$BI$1</f>
        <v>7.5</v>
      </c>
    </row>
    <row r="98" spans="1:58" ht="12.75" hidden="1" customHeight="1">
      <c r="A98" s="24">
        <v>261714047</v>
      </c>
      <c r="B98" s="10" t="s">
        <v>260</v>
      </c>
      <c r="C98" s="11" t="s">
        <v>47</v>
      </c>
      <c r="D98" s="11" t="s">
        <v>75</v>
      </c>
      <c r="E98" s="12">
        <v>46025.710416666669</v>
      </c>
      <c r="F98" s="12">
        <v>46025.833333333336</v>
      </c>
      <c r="G98" s="13" t="s">
        <v>49</v>
      </c>
      <c r="H98" s="11" t="s">
        <v>50</v>
      </c>
      <c r="I98" s="13" t="s">
        <v>324</v>
      </c>
      <c r="J98" s="13" t="s">
        <v>51</v>
      </c>
      <c r="K98" s="13" t="s">
        <v>60</v>
      </c>
      <c r="L98" s="12" t="s">
        <v>102</v>
      </c>
      <c r="M98" s="12">
        <v>46028.416666666664</v>
      </c>
      <c r="N98" s="12">
        <v>46029.625</v>
      </c>
      <c r="O98" s="12"/>
      <c r="P98" s="55"/>
      <c r="Q98" s="12" t="s">
        <v>62</v>
      </c>
      <c r="R98" s="12"/>
      <c r="S98" s="29">
        <v>46029.645833333336</v>
      </c>
      <c r="T98" s="29">
        <v>46029.729166666664</v>
      </c>
      <c r="U98" s="12"/>
      <c r="V98" s="29"/>
      <c r="W98" s="30">
        <f>IF(N98="","",WEEKNUM(AA98,2)-0)</f>
        <v>2</v>
      </c>
      <c r="X98" s="30">
        <f>IF(N98="","",MONTH(AA98))</f>
        <v>1</v>
      </c>
      <c r="Y9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8" s="30" t="str">
        <f>IF(B98="ROPAX","ROPAX",IF(B98="RORO","RORO","OCEAN"))</f>
        <v>OCEAN</v>
      </c>
      <c r="AA98" s="29">
        <f>+MIN(S98,T98)</f>
        <v>46029.645833333336</v>
      </c>
      <c r="AB98" s="29" t="str">
        <f>CHOOSE(WEEKDAY(T98,2),"Monday","Tuesday","Wednesday","Thursday","Friday","Saturday","Sunday")</f>
        <v>Wednesday</v>
      </c>
      <c r="AC98" s="104">
        <f>IF((E98-F98)&lt;=0,0,(TRACKER[[#This Row],[ATA]]-TRACKER[[#This Row],[ETA]])*24)</f>
        <v>0</v>
      </c>
      <c r="AD98" s="29" t="str">
        <f>IF(AC98&lt;=2,"NO","YES")</f>
        <v>NO</v>
      </c>
      <c r="AE98" s="106">
        <f>+TRACKER[[#This Row],[DELIVERY AVAILABLE SINCE]]-TRACKER[[#This Row],[HANDOVER Morocco]]</f>
        <v>46028.416666666664</v>
      </c>
      <c r="AF98" s="104">
        <f>TRACKER[[#This Row],[ATA TO UNLOADING]]*24</f>
        <v>94.450000000011642</v>
      </c>
      <c r="AG98" s="31">
        <f>(M98-E98)</f>
        <v>2.7062499999956344</v>
      </c>
      <c r="AH98" s="35">
        <f>TRACKER[[#This Row],[ATA A OFRECIMIENTO]]*24</f>
        <v>64.949999999895226</v>
      </c>
      <c r="AI98" s="30" t="str">
        <f>IF(AG98="","",IF(AG98&lt;=1.5,"SI","NO"))</f>
        <v>NO</v>
      </c>
      <c r="AJ98" s="30" t="str">
        <f>IF(AG98="","",IF(AG98&lt;=2,"YES","NO"))</f>
        <v>NO</v>
      </c>
      <c r="AK98" s="30" t="str">
        <f>IF(AG98="","",IF(AG98&lt;=3,"SI","NO"))</f>
        <v>SI</v>
      </c>
      <c r="AL98" s="31">
        <f>(N98-M98)</f>
        <v>1.2083333333357587</v>
      </c>
      <c r="AM98" s="35">
        <f>TRACKER[[#This Row],[DEL. AVAILABLE A SLOT]]*24</f>
        <v>29.000000000058208</v>
      </c>
      <c r="AN98" s="31">
        <f>IF((S98-M98)&lt;0,TIME(0,0,0),S98-M98)</f>
        <v>1.2291666666715173</v>
      </c>
      <c r="AO9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98" s="35" t="str">
        <f>IF(AL98="","",IF(AL98&lt;=1,"SI","NO"))</f>
        <v>NO</v>
      </c>
      <c r="AQ98" s="31">
        <f>(N98-E98)</f>
        <v>3.9145833333313931</v>
      </c>
      <c r="AR98" s="35">
        <f>TRACKER[[#This Row],[ATA A TIMESLOT]]*24</f>
        <v>93.949999999953434</v>
      </c>
      <c r="AS98" s="32">
        <f>IF(AA98&lt;N98,TIME(0,0,0),AA98-N98)</f>
        <v>2.0833333335758653E-2</v>
      </c>
      <c r="AT98" s="35">
        <f>TRACKER[[#This Row],[PUNTUALIDAD (H)]]*24</f>
        <v>0.50000000005820766</v>
      </c>
      <c r="AU98" s="31" t="str">
        <f>IF(AS98&gt;TIME(0,30,0),"NO","SI")</f>
        <v>NO</v>
      </c>
      <c r="AV98" s="33" t="str">
        <f>IF(AS98&gt;TIME(1,0,0),"NO","SI")</f>
        <v>SI</v>
      </c>
      <c r="AW98" s="33">
        <f>(S98-E98)</f>
        <v>3.9354166666671517</v>
      </c>
      <c r="AX98" s="39">
        <f>TRACKER[[#This Row],[ATA TO UNLOADING]]*24</f>
        <v>94.450000000011642</v>
      </c>
      <c r="AY98" s="33">
        <f>IF(O98=0,0,S98-O98)</f>
        <v>0</v>
      </c>
      <c r="AZ98" s="38">
        <f>TRACKER[[#This Row],[TOTAL TT (MARRUECOS)]]*24</f>
        <v>0</v>
      </c>
      <c r="BA98" s="39" t="str">
        <f>IF(AW98="","",IF(AW98&lt;=2,"SI","NO"))</f>
        <v>NO</v>
      </c>
      <c r="BB98" s="39">
        <f>V98-U98</f>
        <v>0</v>
      </c>
      <c r="BC98" s="108">
        <f>(TRACKER[[#This Row],[Driver departure vs DC END DATE 2]])/24</f>
        <v>0</v>
      </c>
      <c r="BD98" s="39" t="str">
        <f>IF(L98="LEFTIES TOLEDO",IF(BC98&gt;=TIME(0,0,0),"YES","NO"),"")</f>
        <v/>
      </c>
      <c r="BE98" s="93">
        <f>$BH$1</f>
        <v>55</v>
      </c>
      <c r="BF98" s="41">
        <f>$BI$1</f>
        <v>7.5</v>
      </c>
    </row>
    <row r="99" spans="1:58" ht="12.75" hidden="1" customHeight="1">
      <c r="A99" s="24">
        <v>262040694</v>
      </c>
      <c r="B99" s="10" t="s">
        <v>261</v>
      </c>
      <c r="C99" s="11" t="s">
        <v>47</v>
      </c>
      <c r="D99" s="11" t="s">
        <v>48</v>
      </c>
      <c r="E99" s="12">
        <v>46026.813888888886</v>
      </c>
      <c r="F99" s="12">
        <v>46026.833333333336</v>
      </c>
      <c r="G99" s="13" t="s">
        <v>49</v>
      </c>
      <c r="H99" s="11" t="s">
        <v>50</v>
      </c>
      <c r="I99" s="13" t="s">
        <v>323</v>
      </c>
      <c r="J99" s="13" t="s">
        <v>51</v>
      </c>
      <c r="K99" s="13" t="s">
        <v>60</v>
      </c>
      <c r="L99" s="12" t="s">
        <v>53</v>
      </c>
      <c r="M99" s="12">
        <v>46028.666666666664</v>
      </c>
      <c r="N99" s="12">
        <v>46029.625</v>
      </c>
      <c r="O99" s="12"/>
      <c r="P99" s="55"/>
      <c r="Q99" s="12"/>
      <c r="R99" s="12"/>
      <c r="S99" s="29">
        <v>46029.644444444442</v>
      </c>
      <c r="T99" s="29">
        <v>46029.673611111109</v>
      </c>
      <c r="U99" s="12"/>
      <c r="V99" s="29"/>
      <c r="W99" s="30">
        <f>IF(N99="","",WEEKNUM(AA99,2)-0)</f>
        <v>2</v>
      </c>
      <c r="X99" s="30">
        <f>IF(N99="","",MONTH(AA99))</f>
        <v>1</v>
      </c>
      <c r="Y9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9" s="30" t="str">
        <f>IF(B99="ROPAX","ROPAX",IF(B99="RORO","RORO","OCEAN"))</f>
        <v>OCEAN</v>
      </c>
      <c r="AA99" s="29">
        <f>+MIN(S99,T99)</f>
        <v>46029.644444444442</v>
      </c>
      <c r="AB99" s="29" t="str">
        <f>CHOOSE(WEEKDAY(T99,2),"Monday","Tuesday","Wednesday","Thursday","Friday","Saturday","Sunday")</f>
        <v>Wednesday</v>
      </c>
      <c r="AC99" s="104">
        <f>IF((E99-F99)&lt;=0,0,(TRACKER[[#This Row],[ATA]]-TRACKER[[#This Row],[ETA]])*24)</f>
        <v>0</v>
      </c>
      <c r="AD99" s="29" t="str">
        <f>IF(AC99&lt;=2,"NO","YES")</f>
        <v>NO</v>
      </c>
      <c r="AE99" s="106">
        <f>+TRACKER[[#This Row],[DELIVERY AVAILABLE SINCE]]-TRACKER[[#This Row],[HANDOVER Morocco]]</f>
        <v>46028.666666666664</v>
      </c>
      <c r="AF99" s="104">
        <f>TRACKER[[#This Row],[ATA TO UNLOADING]]*24</f>
        <v>67.933333333348855</v>
      </c>
      <c r="AG99" s="31">
        <f>(M99-E99)</f>
        <v>1.8527777777781012</v>
      </c>
      <c r="AH99" s="35">
        <f>TRACKER[[#This Row],[ATA A OFRECIMIENTO]]*24</f>
        <v>44.466666666674428</v>
      </c>
      <c r="AI99" s="30" t="str">
        <f>IF(AG99="","",IF(AG99&lt;=1.5,"SI","NO"))</f>
        <v>NO</v>
      </c>
      <c r="AJ99" s="30" t="str">
        <f>IF(AG99="","",IF(AG99&lt;=2,"YES","NO"))</f>
        <v>YES</v>
      </c>
      <c r="AK99" s="30" t="str">
        <f>IF(AG99="","",IF(AG99&lt;=3,"SI","NO"))</f>
        <v>SI</v>
      </c>
      <c r="AL99" s="31">
        <f>(N99-M99)</f>
        <v>0.95833333333575865</v>
      </c>
      <c r="AM99" s="35">
        <f>TRACKER[[#This Row],[DEL. AVAILABLE A SLOT]]*24</f>
        <v>23.000000000058208</v>
      </c>
      <c r="AN99" s="31">
        <f>IF((S99-M99)&lt;0,TIME(0,0,0),S99-M99)</f>
        <v>0.97777777777810115</v>
      </c>
      <c r="AO9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99" s="35" t="str">
        <f>IF(AL99="","",IF(AL99&lt;=1,"SI","NO"))</f>
        <v>SI</v>
      </c>
      <c r="AQ99" s="31">
        <f>(N99-E99)</f>
        <v>2.8111111111138598</v>
      </c>
      <c r="AR99" s="35">
        <f>TRACKER[[#This Row],[ATA A TIMESLOT]]*24</f>
        <v>67.466666666732635</v>
      </c>
      <c r="AS99" s="32">
        <f>IF(AA99&lt;N99,TIME(0,0,0),AA99-N99)</f>
        <v>1.9444444442342501E-2</v>
      </c>
      <c r="AT99" s="35">
        <f>TRACKER[[#This Row],[PUNTUALIDAD (H)]]*24</f>
        <v>0.46666666661622003</v>
      </c>
      <c r="AU99" s="31" t="str">
        <f>IF(AS99&gt;TIME(0,30,0),"NO","SI")</f>
        <v>SI</v>
      </c>
      <c r="AV99" s="33" t="str">
        <f>IF(AS99&gt;TIME(1,0,0),"NO","SI")</f>
        <v>SI</v>
      </c>
      <c r="AW99" s="33">
        <f>(S99-E99)</f>
        <v>2.8305555555562023</v>
      </c>
      <c r="AX99" s="39">
        <f>TRACKER[[#This Row],[ATA TO UNLOADING]]*24</f>
        <v>67.933333333348855</v>
      </c>
      <c r="AY99" s="33">
        <f>IF(O99=0,0,S99-O99)</f>
        <v>0</v>
      </c>
      <c r="AZ99" s="38">
        <f>TRACKER[[#This Row],[TOTAL TT (MARRUECOS)]]*24</f>
        <v>0</v>
      </c>
      <c r="BA99" s="39" t="str">
        <f>IF(AW99="","",IF(AW99&lt;=2,"SI","NO"))</f>
        <v>NO</v>
      </c>
      <c r="BB99" s="39">
        <f>V99-U99</f>
        <v>0</v>
      </c>
      <c r="BC99" s="108">
        <f>(TRACKER[[#This Row],[Driver departure vs DC END DATE 2]])/24</f>
        <v>0</v>
      </c>
      <c r="BD99" s="39"/>
      <c r="BE99" s="93">
        <f>$BH$1</f>
        <v>55</v>
      </c>
      <c r="BF99" s="41">
        <f>$BI$1</f>
        <v>7.5</v>
      </c>
    </row>
    <row r="100" spans="1:58" ht="12.75" hidden="1" customHeight="1">
      <c r="A100" s="24" t="s">
        <v>258</v>
      </c>
      <c r="B100" s="10" t="s">
        <v>255</v>
      </c>
      <c r="C100" s="11" t="s">
        <v>72</v>
      </c>
      <c r="D100" s="11" t="s">
        <v>75</v>
      </c>
      <c r="E100" s="12">
        <v>46021.786111111112</v>
      </c>
      <c r="F100" s="12">
        <v>46021.833333333336</v>
      </c>
      <c r="G100" s="13" t="s">
        <v>88</v>
      </c>
      <c r="H100" s="11" t="s">
        <v>50</v>
      </c>
      <c r="I100" s="13" t="s">
        <v>325</v>
      </c>
      <c r="J100" s="13" t="s">
        <v>51</v>
      </c>
      <c r="K100" s="13" t="s">
        <v>60</v>
      </c>
      <c r="L100" s="12" t="s">
        <v>95</v>
      </c>
      <c r="M100" s="12">
        <v>46025.416666666664</v>
      </c>
      <c r="N100" s="12">
        <v>46029.666666666664</v>
      </c>
      <c r="O100" s="12"/>
      <c r="P100" s="55"/>
      <c r="Q100" s="12" t="s">
        <v>62</v>
      </c>
      <c r="R100" s="12"/>
      <c r="S100" s="29">
        <v>46029.715277777774</v>
      </c>
      <c r="T100" s="29">
        <v>46029.736111111109</v>
      </c>
      <c r="U100" s="12"/>
      <c r="V100" s="29"/>
      <c r="W100" s="30">
        <f>IF(N100="","",WEEKNUM(AA100,2)-0)</f>
        <v>2</v>
      </c>
      <c r="X100" s="30">
        <f>IF(N100="","",MONTH(AA100))</f>
        <v>1</v>
      </c>
      <c r="Y10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100" s="30" t="str">
        <f>IF(B100="ROPAX","ROPAX",IF(B100="RORO","RORO","OCEAN"))</f>
        <v>OCEAN</v>
      </c>
      <c r="AA100" s="29">
        <f>+MIN(S100,T100)</f>
        <v>46029.715277777774</v>
      </c>
      <c r="AB100" s="29" t="str">
        <f>CHOOSE(WEEKDAY(T100,2),"Monday","Tuesday","Wednesday","Thursday","Friday","Saturday","Sunday")</f>
        <v>Wednesday</v>
      </c>
      <c r="AC100" s="104">
        <f>IF((E100-F100)&lt;=0,0,(TRACKER[[#This Row],[ATA]]-TRACKER[[#This Row],[ETA]])*24)</f>
        <v>0</v>
      </c>
      <c r="AD100" s="29" t="str">
        <f>IF(AC100&lt;=2,"NO","YES")</f>
        <v>NO</v>
      </c>
      <c r="AE100" s="106">
        <f>+TRACKER[[#This Row],[DELIVERY AVAILABLE SINCE]]-TRACKER[[#This Row],[HANDOVER Morocco]]</f>
        <v>46025.416666666664</v>
      </c>
      <c r="AF100" s="104">
        <f>TRACKER[[#This Row],[ATA TO UNLOADING]]*24</f>
        <v>190.29999999987194</v>
      </c>
      <c r="AG100" s="31">
        <f>(M100-E100)</f>
        <v>3.6305555555518367</v>
      </c>
      <c r="AH100" s="35">
        <f>TRACKER[[#This Row],[ATA A OFRECIMIENTO]]*24</f>
        <v>87.133333333244082</v>
      </c>
      <c r="AI100" s="30" t="str">
        <f>IF(AG100="","",IF(AG100&lt;=1.5,"SI","NO"))</f>
        <v>NO</v>
      </c>
      <c r="AJ100" s="30" t="str">
        <f>IF(AG100="","",IF(AG100&lt;=2,"YES","NO"))</f>
        <v>NO</v>
      </c>
      <c r="AK100" s="30" t="str">
        <f>IF(AG100="","",IF(AG100&lt;=3,"SI","NO"))</f>
        <v>NO</v>
      </c>
      <c r="AL100" s="31">
        <f>(N100-M100)</f>
        <v>4.25</v>
      </c>
      <c r="AM100" s="35">
        <f>TRACKER[[#This Row],[DEL. AVAILABLE A SLOT]]*24</f>
        <v>102</v>
      </c>
      <c r="AN100" s="31">
        <f>IF((S100-M100)&lt;0,TIME(0,0,0),S100-M100)</f>
        <v>4.2986111111094942</v>
      </c>
      <c r="AO10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00" s="35" t="str">
        <f>IF(AL100="","",IF(AL100&lt;=1,"SI","NO"))</f>
        <v>NO</v>
      </c>
      <c r="AQ100" s="31">
        <f>(N100-E100)</f>
        <v>7.8805555555518367</v>
      </c>
      <c r="AR100" s="35">
        <f>TRACKER[[#This Row],[ATA A TIMESLOT]]*24</f>
        <v>189.13333333324408</v>
      </c>
      <c r="AS100" s="32">
        <f>IF(AA100&lt;N100,TIME(0,0,0),AA100-N100)</f>
        <v>4.8611111109494232E-2</v>
      </c>
      <c r="AT100" s="35">
        <f>TRACKER[[#This Row],[PUNTUALIDAD (H)]]*24</f>
        <v>1.1666666666278616</v>
      </c>
      <c r="AU100" s="31" t="str">
        <f>IF(AS100&gt;TIME(0,30,0),"NO","SI")</f>
        <v>NO</v>
      </c>
      <c r="AV100" s="33" t="str">
        <f>IF(AS100&gt;TIME(1,0,0),"NO","SI")</f>
        <v>NO</v>
      </c>
      <c r="AW100" s="33">
        <f>(S100-E100)</f>
        <v>7.929166666661331</v>
      </c>
      <c r="AX100" s="39">
        <f>TRACKER[[#This Row],[ATA TO UNLOADING]]*24</f>
        <v>190.29999999987194</v>
      </c>
      <c r="AY100" s="33">
        <f>IF(O100=0,0,S100-O100)</f>
        <v>0</v>
      </c>
      <c r="AZ100" s="38">
        <f>TRACKER[[#This Row],[TOTAL TT (MARRUECOS)]]*24</f>
        <v>0</v>
      </c>
      <c r="BA100" s="39" t="str">
        <f>IF(AW100="","",IF(AW100&lt;=2,"SI","NO"))</f>
        <v>NO</v>
      </c>
      <c r="BB100" s="39">
        <f>V100-U100</f>
        <v>0</v>
      </c>
      <c r="BC100" s="108">
        <f>(TRACKER[[#This Row],[Driver departure vs DC END DATE 2]])/24</f>
        <v>0</v>
      </c>
      <c r="BD100" s="39" t="str">
        <f>IF(L100="LEFTIES TOLEDO",IF(BC100&gt;=TIME(0,0,0),"YES","NO"),"")</f>
        <v/>
      </c>
      <c r="BE100" s="93">
        <f>$BH$1</f>
        <v>55</v>
      </c>
      <c r="BF100" s="41">
        <f>$BI$1</f>
        <v>7.5</v>
      </c>
    </row>
    <row r="101" spans="1:58" ht="12.75" hidden="1" customHeight="1">
      <c r="A101" s="24" t="s">
        <v>258</v>
      </c>
      <c r="B101" s="10" t="s">
        <v>255</v>
      </c>
      <c r="C101" s="11" t="s">
        <v>72</v>
      </c>
      <c r="D101" s="11" t="s">
        <v>75</v>
      </c>
      <c r="E101" s="12">
        <v>46021.786111111112</v>
      </c>
      <c r="F101" s="12">
        <v>46021.833333333336</v>
      </c>
      <c r="G101" s="13" t="s">
        <v>88</v>
      </c>
      <c r="H101" s="11" t="s">
        <v>50</v>
      </c>
      <c r="I101" s="13" t="s">
        <v>326</v>
      </c>
      <c r="J101" s="13" t="s">
        <v>51</v>
      </c>
      <c r="K101" s="13" t="s">
        <v>60</v>
      </c>
      <c r="L101" s="12" t="s">
        <v>95</v>
      </c>
      <c r="M101" s="12">
        <v>46025.416666666664</v>
      </c>
      <c r="N101" s="12">
        <v>46029.666666666664</v>
      </c>
      <c r="O101" s="12"/>
      <c r="P101" s="55"/>
      <c r="Q101" s="12" t="s">
        <v>62</v>
      </c>
      <c r="R101" s="12"/>
      <c r="S101" s="29">
        <v>46030.236111111109</v>
      </c>
      <c r="T101" s="29">
        <v>46030.256944444445</v>
      </c>
      <c r="U101" s="12"/>
      <c r="V101" s="29"/>
      <c r="W101" s="30">
        <f>IF(N101="","",WEEKNUM(AA101,2)-0)</f>
        <v>2</v>
      </c>
      <c r="X101" s="30">
        <f>IF(N101="","",MONTH(AA101))</f>
        <v>1</v>
      </c>
      <c r="Y10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101" s="30" t="str">
        <f>IF(B101="ROPAX","ROPAX",IF(B101="RORO","RORO","OCEAN"))</f>
        <v>OCEAN</v>
      </c>
      <c r="AA101" s="29">
        <f>+MIN(S101,T101)</f>
        <v>46030.236111111109</v>
      </c>
      <c r="AB101" s="29" t="str">
        <f>CHOOSE(WEEKDAY(T101,2),"Monday","Tuesday","Wednesday","Thursday","Friday","Saturday","Sunday")</f>
        <v>Thursday</v>
      </c>
      <c r="AC101" s="104">
        <f>IF((E101-F101)&lt;=0,0,(TRACKER[[#This Row],[ATA]]-TRACKER[[#This Row],[ETA]])*24)</f>
        <v>0</v>
      </c>
      <c r="AD101" s="29" t="str">
        <f>IF(AC101&lt;=2,"NO","YES")</f>
        <v>NO</v>
      </c>
      <c r="AE101" s="106">
        <f>+TRACKER[[#This Row],[DELIVERY AVAILABLE SINCE]]-TRACKER[[#This Row],[HANDOVER Morocco]]</f>
        <v>46025.416666666664</v>
      </c>
      <c r="AF101" s="104">
        <f>TRACKER[[#This Row],[ATA TO UNLOADING]]*24</f>
        <v>202.79999999993015</v>
      </c>
      <c r="AG101" s="31">
        <f>(M101-E101)</f>
        <v>3.6305555555518367</v>
      </c>
      <c r="AH101" s="35">
        <f>TRACKER[[#This Row],[ATA A OFRECIMIENTO]]*24</f>
        <v>87.133333333244082</v>
      </c>
      <c r="AI101" s="30" t="str">
        <f>IF(AG101="","",IF(AG101&lt;=1.5,"SI","NO"))</f>
        <v>NO</v>
      </c>
      <c r="AJ101" s="30" t="str">
        <f>IF(AG101="","",IF(AG101&lt;=2,"YES","NO"))</f>
        <v>NO</v>
      </c>
      <c r="AK101" s="30" t="str">
        <f>IF(AG101="","",IF(AG101&lt;=3,"SI","NO"))</f>
        <v>NO</v>
      </c>
      <c r="AL101" s="31">
        <f>(N101-M101)</f>
        <v>4.25</v>
      </c>
      <c r="AM101" s="35">
        <f>TRACKER[[#This Row],[DEL. AVAILABLE A SLOT]]*24</f>
        <v>102</v>
      </c>
      <c r="AN101" s="31">
        <f>IF((S101-M101)&lt;0,TIME(0,0,0),S101-M101)</f>
        <v>4.8194444444452529</v>
      </c>
      <c r="AO10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01" s="35" t="str">
        <f>IF(AL101="","",IF(AL101&lt;=1,"SI","NO"))</f>
        <v>NO</v>
      </c>
      <c r="AQ101" s="31">
        <f>(N101-E101)</f>
        <v>7.8805555555518367</v>
      </c>
      <c r="AR101" s="35">
        <f>TRACKER[[#This Row],[ATA A TIMESLOT]]*24</f>
        <v>189.13333333324408</v>
      </c>
      <c r="AS101" s="32">
        <f>IF(AA101&lt;N101,TIME(0,0,0),AA101-N101)</f>
        <v>0.56944444444525288</v>
      </c>
      <c r="AT101" s="35">
        <f>TRACKER[[#This Row],[PUNTUALIDAD (H)]]*24</f>
        <v>13.666666666686069</v>
      </c>
      <c r="AU101" s="31" t="str">
        <f>IF(AS101&gt;TIME(0,30,0),"NO","SI")</f>
        <v>NO</v>
      </c>
      <c r="AV101" s="33" t="str">
        <f>IF(AS101&gt;TIME(1,0,0),"NO","SI")</f>
        <v>NO</v>
      </c>
      <c r="AW101" s="33">
        <f>(S101-E101)</f>
        <v>8.4499999999970896</v>
      </c>
      <c r="AX101" s="39">
        <f>TRACKER[[#This Row],[ATA TO UNLOADING]]*24</f>
        <v>202.79999999993015</v>
      </c>
      <c r="AY101" s="33">
        <f>IF(O101=0,0,S101-O101)</f>
        <v>0</v>
      </c>
      <c r="AZ101" s="38">
        <f>TRACKER[[#This Row],[TOTAL TT (MARRUECOS)]]*24</f>
        <v>0</v>
      </c>
      <c r="BA101" s="39" t="str">
        <f>IF(AW101="","",IF(AW101&lt;=2,"SI","NO"))</f>
        <v>NO</v>
      </c>
      <c r="BB101" s="39">
        <f>V101-U101</f>
        <v>0</v>
      </c>
      <c r="BC101" s="108">
        <f>(TRACKER[[#This Row],[Driver departure vs DC END DATE 2]])/24</f>
        <v>0</v>
      </c>
      <c r="BD101" s="39" t="str">
        <f>IF(L101="LEFTIES TOLEDO",IF(BC101&gt;=TIME(0,0,0),"YES","NO"),"")</f>
        <v/>
      </c>
      <c r="BE101" s="93">
        <f>$BH$1</f>
        <v>55</v>
      </c>
      <c r="BF101" s="41">
        <f>$BI$1</f>
        <v>7.5</v>
      </c>
    </row>
    <row r="102" spans="1:58" ht="12.75" hidden="1" customHeight="1">
      <c r="A102" s="24" t="s">
        <v>263</v>
      </c>
      <c r="B102" s="10" t="s">
        <v>261</v>
      </c>
      <c r="C102" s="11" t="s">
        <v>47</v>
      </c>
      <c r="D102" s="11" t="s">
        <v>48</v>
      </c>
      <c r="E102" s="12">
        <v>46026.813888888886</v>
      </c>
      <c r="F102" s="12">
        <v>46026.833333333336</v>
      </c>
      <c r="G102" s="13" t="s">
        <v>88</v>
      </c>
      <c r="H102" s="11" t="s">
        <v>50</v>
      </c>
      <c r="I102" s="13" t="s">
        <v>327</v>
      </c>
      <c r="J102" s="13" t="s">
        <v>51</v>
      </c>
      <c r="K102" s="13" t="s">
        <v>52</v>
      </c>
      <c r="L102" s="12" t="s">
        <v>53</v>
      </c>
      <c r="M102" s="12">
        <v>46028.666666666664</v>
      </c>
      <c r="N102" s="12">
        <v>46029.666666666664</v>
      </c>
      <c r="O102" s="12"/>
      <c r="P102" s="55"/>
      <c r="Q102" s="12" t="s">
        <v>61</v>
      </c>
      <c r="R102" s="12"/>
      <c r="S102" s="29">
        <v>46029.728472222225</v>
      </c>
      <c r="T102" s="29">
        <v>46030.489583333336</v>
      </c>
      <c r="U102" s="12">
        <v>46029.75277777778</v>
      </c>
      <c r="V102" s="29">
        <v>46030.509027777778</v>
      </c>
      <c r="W102" s="30">
        <f>IF(N102="","",WEEKNUM(AA102,2)-0)</f>
        <v>2</v>
      </c>
      <c r="X102" s="30">
        <f>IF(N102="","",MONTH(AA102))</f>
        <v>1</v>
      </c>
      <c r="Y10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2" s="30" t="str">
        <f>IF(B102="ROPAX","ROPAX",IF(B102="RORO","RORO","OCEAN"))</f>
        <v>OCEAN</v>
      </c>
      <c r="AA102" s="29">
        <f>+MIN(S102,T102)</f>
        <v>46029.728472222225</v>
      </c>
      <c r="AB102" s="29" t="str">
        <f>CHOOSE(WEEKDAY(T102,2),"Monday","Tuesday","Wednesday","Thursday","Friday","Saturday","Sunday")</f>
        <v>Thursday</v>
      </c>
      <c r="AC102" s="104">
        <f>IF((E102-F102)&lt;=0,0,(TRACKER[[#This Row],[ATA]]-TRACKER[[#This Row],[ETA]])*24)</f>
        <v>0</v>
      </c>
      <c r="AD102" s="29" t="str">
        <f>IF(AC102&lt;=2,"NO","YES")</f>
        <v>NO</v>
      </c>
      <c r="AE102" s="106">
        <f>+TRACKER[[#This Row],[DELIVERY AVAILABLE SINCE]]-TRACKER[[#This Row],[HANDOVER Morocco]]</f>
        <v>46028.666666666664</v>
      </c>
      <c r="AF102" s="104">
        <f>TRACKER[[#This Row],[ATA TO UNLOADING]]*24</f>
        <v>69.950000000128057</v>
      </c>
      <c r="AG102" s="31">
        <f>(M102-E102)</f>
        <v>1.8527777777781012</v>
      </c>
      <c r="AH102" s="35">
        <f>TRACKER[[#This Row],[ATA A OFRECIMIENTO]]*24</f>
        <v>44.466666666674428</v>
      </c>
      <c r="AI102" s="30" t="str">
        <f>IF(AG102="","",IF(AG102&lt;=1.5,"SI","NO"))</f>
        <v>NO</v>
      </c>
      <c r="AJ102" s="30" t="str">
        <f>IF(AG102="","",IF(AG102&lt;=2,"YES","NO"))</f>
        <v>YES</v>
      </c>
      <c r="AK102" s="30" t="str">
        <f>IF(AG102="","",IF(AG102&lt;=3,"SI","NO"))</f>
        <v>SI</v>
      </c>
      <c r="AL102" s="31">
        <f>(N102-M102)</f>
        <v>1</v>
      </c>
      <c r="AM102" s="35">
        <f>TRACKER[[#This Row],[DEL. AVAILABLE A SLOT]]*24</f>
        <v>24</v>
      </c>
      <c r="AN102" s="31">
        <f>IF((S102-M102)&lt;0,TIME(0,0,0),S102-M102)</f>
        <v>1.0618055555605679</v>
      </c>
      <c r="AO10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102" s="35" t="str">
        <f>IF(AL102="","",IF(AL102&lt;=1,"SI","NO"))</f>
        <v>SI</v>
      </c>
      <c r="AQ102" s="31">
        <f>(N102-E102)</f>
        <v>2.8527777777781012</v>
      </c>
      <c r="AR102" s="35">
        <f>TRACKER[[#This Row],[ATA A TIMESLOT]]*24</f>
        <v>68.466666666674428</v>
      </c>
      <c r="AS102" s="32">
        <f>IF(AA102&lt;N102,TIME(0,0,0),AA102-N102)</f>
        <v>6.1805555560567882E-2</v>
      </c>
      <c r="AT102" s="35">
        <f>TRACKER[[#This Row],[PUNTUALIDAD (H)]]*24</f>
        <v>1.4833333334536292</v>
      </c>
      <c r="AU102" s="31" t="str">
        <f>IF(AS102&gt;TIME(0,30,0),"NO","SI")</f>
        <v>NO</v>
      </c>
      <c r="AV102" s="33" t="str">
        <f>IF(AS102&gt;TIME(1,0,0),"NO","SI")</f>
        <v>NO</v>
      </c>
      <c r="AW102" s="33">
        <f>(S102-E102)</f>
        <v>2.914583333338669</v>
      </c>
      <c r="AX102" s="39">
        <f>TRACKER[[#This Row],[ATA TO UNLOADING]]*24</f>
        <v>69.950000000128057</v>
      </c>
      <c r="AY102" s="33">
        <f>IF(O102=0,0,S102-O102)</f>
        <v>0</v>
      </c>
      <c r="AZ102" s="38">
        <f>TRACKER[[#This Row],[TOTAL TT (MARRUECOS)]]*24</f>
        <v>0</v>
      </c>
      <c r="BA102" s="39" t="str">
        <f>IF(AW102="","",IF(AW102&lt;=2,"SI","NO"))</f>
        <v>NO</v>
      </c>
      <c r="BB102" s="39">
        <f>V102-U102</f>
        <v>0.75624999999854481</v>
      </c>
      <c r="BC102" s="108">
        <f>(TRACKER[[#This Row],[Driver departure vs DC END DATE 2]])/24</f>
        <v>3.1510416666606034E-2</v>
      </c>
      <c r="BD102" s="39" t="str">
        <f>IF(L102="LEFTIES TOLEDO",IF(BC102&gt;=TIME(0,0,0),"YES","NO"),"")</f>
        <v>YES</v>
      </c>
      <c r="BE102" s="93">
        <f>$BH$1</f>
        <v>55</v>
      </c>
      <c r="BF102" s="41">
        <f>$BI$1</f>
        <v>7.5</v>
      </c>
    </row>
    <row r="103" spans="1:58" ht="12.75" hidden="1" customHeight="1">
      <c r="A103" s="24">
        <v>262040694</v>
      </c>
      <c r="B103" s="10" t="s">
        <v>261</v>
      </c>
      <c r="C103" s="11" t="s">
        <v>47</v>
      </c>
      <c r="D103" s="11" t="s">
        <v>48</v>
      </c>
      <c r="E103" s="12">
        <v>46026.813888888886</v>
      </c>
      <c r="F103" s="12">
        <v>46026.833333333336</v>
      </c>
      <c r="G103" s="13" t="s">
        <v>49</v>
      </c>
      <c r="H103" s="11" t="s">
        <v>50</v>
      </c>
      <c r="I103" s="13" t="s">
        <v>328</v>
      </c>
      <c r="J103" s="13" t="s">
        <v>51</v>
      </c>
      <c r="K103" s="13" t="s">
        <v>52</v>
      </c>
      <c r="L103" s="12" t="s">
        <v>53</v>
      </c>
      <c r="M103" s="12">
        <v>46028.666666666664</v>
      </c>
      <c r="N103" s="12">
        <v>46029.666666666664</v>
      </c>
      <c r="O103" s="12"/>
      <c r="P103" s="55">
        <v>1</v>
      </c>
      <c r="Q103" s="12" t="s">
        <v>61</v>
      </c>
      <c r="R103" s="12" t="s">
        <v>61</v>
      </c>
      <c r="S103" s="29">
        <v>46029.813888888886</v>
      </c>
      <c r="T103" s="29">
        <v>46029.833333333336</v>
      </c>
      <c r="U103" s="12">
        <v>46029.831250000003</v>
      </c>
      <c r="V103" s="29">
        <v>46029.854166666664</v>
      </c>
      <c r="W103" s="30">
        <f>IF(N103="","",WEEKNUM(AA103,2)-0)</f>
        <v>2</v>
      </c>
      <c r="X103" s="30">
        <f>IF(N103="","",MONTH(AA103))</f>
        <v>1</v>
      </c>
      <c r="Y10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3" s="30" t="str">
        <f>IF(B103="ROPAX","ROPAX",IF(B103="RORO","RORO","OCEAN"))</f>
        <v>OCEAN</v>
      </c>
      <c r="AA103" s="29">
        <f>+MIN(S103,T103)</f>
        <v>46029.813888888886</v>
      </c>
      <c r="AB103" s="29" t="str">
        <f>CHOOSE(WEEKDAY(T103,2),"Monday","Tuesday","Wednesday","Thursday","Friday","Saturday","Sunday")</f>
        <v>Wednesday</v>
      </c>
      <c r="AC103" s="104">
        <f>IF((E103-F103)&lt;=0,0,(TRACKER[[#This Row],[ATA]]-TRACKER[[#This Row],[ETA]])*24)</f>
        <v>0</v>
      </c>
      <c r="AD103" s="29" t="str">
        <f>IF(AC103&lt;=2,"NO","YES")</f>
        <v>NO</v>
      </c>
      <c r="AE103" s="106">
        <f>+TRACKER[[#This Row],[DELIVERY AVAILABLE SINCE]]-TRACKER[[#This Row],[HANDOVER Morocco]]</f>
        <v>46028.666666666664</v>
      </c>
      <c r="AF103" s="104">
        <f>TRACKER[[#This Row],[ATA TO UNLOADING]]*24</f>
        <v>72</v>
      </c>
      <c r="AG103" s="31">
        <f>(M103-E103)</f>
        <v>1.8527777777781012</v>
      </c>
      <c r="AH103" s="35">
        <f>TRACKER[[#This Row],[ATA A OFRECIMIENTO]]*24</f>
        <v>44.466666666674428</v>
      </c>
      <c r="AI103" s="30" t="str">
        <f>IF(AG103="","",IF(AG103&lt;=1.5,"SI","NO"))</f>
        <v>NO</v>
      </c>
      <c r="AJ103" s="30" t="str">
        <f>IF(AG103="","",IF(AG103&lt;=2,"YES","NO"))</f>
        <v>YES</v>
      </c>
      <c r="AK103" s="30" t="str">
        <f>IF(AG103="","",IF(AG103&lt;=3,"SI","NO"))</f>
        <v>SI</v>
      </c>
      <c r="AL103" s="31">
        <f>(N103-M103)</f>
        <v>1</v>
      </c>
      <c r="AM103" s="35">
        <f>TRACKER[[#This Row],[DEL. AVAILABLE A SLOT]]*24</f>
        <v>24</v>
      </c>
      <c r="AN103" s="31">
        <f>IF((S103-M103)&lt;0,TIME(0,0,0),S103-M103)</f>
        <v>1.1472222222218988</v>
      </c>
      <c r="AO10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103" s="35" t="str">
        <f>IF(AL103="","",IF(AL103&lt;=1,"SI","NO"))</f>
        <v>SI</v>
      </c>
      <c r="AQ103" s="31">
        <f>(N103-E103)</f>
        <v>2.8527777777781012</v>
      </c>
      <c r="AR103" s="35">
        <f>TRACKER[[#This Row],[ATA A TIMESLOT]]*24</f>
        <v>68.466666666674428</v>
      </c>
      <c r="AS103" s="32">
        <f>IF(AA103&lt;N103,TIME(0,0,0),AA103-N103)</f>
        <v>0.14722222222189885</v>
      </c>
      <c r="AT103" s="35">
        <f>TRACKER[[#This Row],[PUNTUALIDAD (H)]]*24</f>
        <v>3.5333333333255723</v>
      </c>
      <c r="AU103" s="31" t="str">
        <f>IF(AS103&gt;TIME(0,30,0),"NO","SI")</f>
        <v>NO</v>
      </c>
      <c r="AV103" s="33" t="str">
        <f>IF(AS103&gt;TIME(1,0,0),"NO","SI")</f>
        <v>NO</v>
      </c>
      <c r="AW103" s="33">
        <f>(S103-E103)</f>
        <v>3</v>
      </c>
      <c r="AX103" s="39">
        <f>TRACKER[[#This Row],[ATA TO UNLOADING]]*24</f>
        <v>72</v>
      </c>
      <c r="AY103" s="33">
        <f>IF(O103=0,0,S103-O103)</f>
        <v>0</v>
      </c>
      <c r="AZ103" s="38">
        <f>TRACKER[[#This Row],[TOTAL TT (MARRUECOS)]]*24</f>
        <v>0</v>
      </c>
      <c r="BA103" s="39" t="str">
        <f>IF(AW103="","",IF(AW103&lt;=2,"SI","NO"))</f>
        <v>NO</v>
      </c>
      <c r="BB103" s="39">
        <f>V103-U103</f>
        <v>2.2916666661330964E-2</v>
      </c>
      <c r="BC103" s="108">
        <f>(TRACKER[[#This Row],[Driver departure vs DC END DATE 2]])/24</f>
        <v>9.5486111088879022E-4</v>
      </c>
      <c r="BD103" s="39" t="str">
        <f>IF(L103="LEFTIES TOLEDO",IF(BC103&gt;=TIME(0,0,0),"YES","NO"),"")</f>
        <v>YES</v>
      </c>
      <c r="BE103" s="93">
        <f>$BH$1</f>
        <v>55</v>
      </c>
      <c r="BF103" s="41">
        <f>$BI$1</f>
        <v>7.5</v>
      </c>
    </row>
    <row r="104" spans="1:58" ht="12.75" hidden="1" customHeight="1">
      <c r="A104" s="24">
        <v>262040694</v>
      </c>
      <c r="B104" s="10" t="s">
        <v>261</v>
      </c>
      <c r="C104" s="11" t="s">
        <v>47</v>
      </c>
      <c r="D104" s="11" t="s">
        <v>48</v>
      </c>
      <c r="E104" s="12">
        <v>46026.813888888886</v>
      </c>
      <c r="F104" s="12">
        <v>46026.833333333336</v>
      </c>
      <c r="G104" s="13" t="s">
        <v>49</v>
      </c>
      <c r="H104" s="11" t="s">
        <v>50</v>
      </c>
      <c r="I104" s="13" t="s">
        <v>329</v>
      </c>
      <c r="J104" s="13" t="s">
        <v>51</v>
      </c>
      <c r="K104" s="13" t="s">
        <v>52</v>
      </c>
      <c r="L104" s="12" t="s">
        <v>53</v>
      </c>
      <c r="M104" s="12">
        <v>46028.666666666664</v>
      </c>
      <c r="N104" s="12">
        <v>46029.708333333336</v>
      </c>
      <c r="O104" s="12"/>
      <c r="P104" s="55">
        <v>1</v>
      </c>
      <c r="Q104" s="12" t="s">
        <v>61</v>
      </c>
      <c r="R104" s="12" t="s">
        <v>61</v>
      </c>
      <c r="S104" s="29">
        <v>46029.794444444444</v>
      </c>
      <c r="T104" s="29">
        <v>46029.826388888891</v>
      </c>
      <c r="U104" s="12">
        <v>46029.824999999997</v>
      </c>
      <c r="V104" s="29">
        <v>46029.84652777778</v>
      </c>
      <c r="W104" s="30">
        <f>IF(N104="","",WEEKNUM(AA104,2)-0)</f>
        <v>2</v>
      </c>
      <c r="X104" s="30">
        <f>IF(N104="","",MONTH(AA104))</f>
        <v>1</v>
      </c>
      <c r="Y10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4" s="30" t="str">
        <f>IF(B104="ROPAX","ROPAX",IF(B104="RORO","RORO","OCEAN"))</f>
        <v>OCEAN</v>
      </c>
      <c r="AA104" s="29">
        <f>+MIN(S104,T104)</f>
        <v>46029.794444444444</v>
      </c>
      <c r="AB104" s="29" t="str">
        <f>CHOOSE(WEEKDAY(T104,2),"Monday","Tuesday","Wednesday","Thursday","Friday","Saturday","Sunday")</f>
        <v>Wednesday</v>
      </c>
      <c r="AC104" s="104">
        <f>IF((E104-F104)&lt;=0,0,(TRACKER[[#This Row],[ATA]]-TRACKER[[#This Row],[ETA]])*24)</f>
        <v>0</v>
      </c>
      <c r="AD104" s="29" t="str">
        <f>IF(AC104&lt;=2,"NO","YES")</f>
        <v>NO</v>
      </c>
      <c r="AE104" s="106">
        <f>+TRACKER[[#This Row],[DELIVERY AVAILABLE SINCE]]-TRACKER[[#This Row],[HANDOVER Morocco]]</f>
        <v>46028.666666666664</v>
      </c>
      <c r="AF104" s="104">
        <f>TRACKER[[#This Row],[ATA TO UNLOADING]]*24</f>
        <v>71.53333333338378</v>
      </c>
      <c r="AG104" s="31">
        <f>(M104-E104)</f>
        <v>1.8527777777781012</v>
      </c>
      <c r="AH104" s="35">
        <f>TRACKER[[#This Row],[ATA A OFRECIMIENTO]]*24</f>
        <v>44.466666666674428</v>
      </c>
      <c r="AI104" s="30" t="str">
        <f>IF(AG104="","",IF(AG104&lt;=1.5,"SI","NO"))</f>
        <v>NO</v>
      </c>
      <c r="AJ104" s="30" t="str">
        <f>IF(AG104="","",IF(AG104&lt;=2,"YES","NO"))</f>
        <v>YES</v>
      </c>
      <c r="AK104" s="30" t="str">
        <f>IF(AG104="","",IF(AG104&lt;=3,"SI","NO"))</f>
        <v>SI</v>
      </c>
      <c r="AL104" s="31">
        <f>(N104-M104)</f>
        <v>1.0416666666715173</v>
      </c>
      <c r="AM104" s="35">
        <f>TRACKER[[#This Row],[DEL. AVAILABLE A SLOT]]*24</f>
        <v>25.000000000116415</v>
      </c>
      <c r="AN104" s="31">
        <f>IF((S104-M104)&lt;0,TIME(0,0,0),S104-M104)</f>
        <v>1.1277777777795563</v>
      </c>
      <c r="AO10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104" s="35" t="str">
        <f>IF(AL104="","",IF(AL104&lt;=1,"SI","NO"))</f>
        <v>NO</v>
      </c>
      <c r="AQ104" s="31">
        <f>(N104-E104)</f>
        <v>2.8944444444496185</v>
      </c>
      <c r="AR104" s="35">
        <f>TRACKER[[#This Row],[ATA A TIMESLOT]]*24</f>
        <v>69.466666666790843</v>
      </c>
      <c r="AS104" s="32">
        <f>IF(AA104&lt;N104,TIME(0,0,0),AA104-N104)</f>
        <v>8.611111110803904E-2</v>
      </c>
      <c r="AT104" s="35">
        <f>TRACKER[[#This Row],[PUNTUALIDAD (H)]]*24</f>
        <v>2.066666666592937</v>
      </c>
      <c r="AU104" s="31" t="str">
        <f>IF(AS104&gt;TIME(0,30,0),"NO","SI")</f>
        <v>NO</v>
      </c>
      <c r="AV104" s="33" t="str">
        <f>IF(AS104&gt;TIME(1,0,0),"NO","SI")</f>
        <v>NO</v>
      </c>
      <c r="AW104" s="33">
        <f>(S104-E104)</f>
        <v>2.9805555555576575</v>
      </c>
      <c r="AX104" s="39">
        <f>TRACKER[[#This Row],[ATA TO UNLOADING]]*24</f>
        <v>71.53333333338378</v>
      </c>
      <c r="AY104" s="33">
        <f>IF(O104=0,0,S104-O104)</f>
        <v>0</v>
      </c>
      <c r="AZ104" s="38">
        <f>TRACKER[[#This Row],[TOTAL TT (MARRUECOS)]]*24</f>
        <v>0</v>
      </c>
      <c r="BA104" s="39" t="str">
        <f>IF(AW104="","",IF(AW104&lt;=2,"SI","NO"))</f>
        <v>NO</v>
      </c>
      <c r="BB104" s="39">
        <f>V104-U104</f>
        <v>2.1527777782466728E-2</v>
      </c>
      <c r="BC104" s="108">
        <f>(TRACKER[[#This Row],[Driver departure vs DC END DATE 2]])/24</f>
        <v>8.9699074093611364E-4</v>
      </c>
      <c r="BD104" s="39" t="str">
        <f>IF(L104="LEFTIES TOLEDO",IF(BC104&gt;=TIME(0,0,0),"YES","NO"),"")</f>
        <v>YES</v>
      </c>
      <c r="BE104" s="93">
        <f>$BH$1</f>
        <v>55</v>
      </c>
      <c r="BF104" s="41">
        <f>$BI$1</f>
        <v>7.5</v>
      </c>
    </row>
    <row r="105" spans="1:58" ht="12.75" hidden="1" customHeight="1">
      <c r="A105" s="24" t="s">
        <v>263</v>
      </c>
      <c r="B105" s="10" t="s">
        <v>261</v>
      </c>
      <c r="C105" s="11" t="s">
        <v>47</v>
      </c>
      <c r="D105" s="11" t="s">
        <v>48</v>
      </c>
      <c r="E105" s="12">
        <v>46026.813888888886</v>
      </c>
      <c r="F105" s="12">
        <v>46026.833333333336</v>
      </c>
      <c r="G105" s="13" t="s">
        <v>88</v>
      </c>
      <c r="H105" s="11" t="s">
        <v>50</v>
      </c>
      <c r="I105" s="13" t="s">
        <v>330</v>
      </c>
      <c r="J105" s="13" t="s">
        <v>51</v>
      </c>
      <c r="K105" s="13" t="s">
        <v>52</v>
      </c>
      <c r="L105" s="12" t="s">
        <v>53</v>
      </c>
      <c r="M105" s="12">
        <v>46028.666666666664</v>
      </c>
      <c r="N105" s="12">
        <v>46029.75</v>
      </c>
      <c r="O105" s="12"/>
      <c r="P105" s="55"/>
      <c r="Q105" s="12"/>
      <c r="R105" s="12"/>
      <c r="S105" s="29">
        <v>46029.738888888889</v>
      </c>
      <c r="T105" s="29">
        <v>46029.802083333336</v>
      </c>
      <c r="U105" s="12">
        <v>46029.756249999999</v>
      </c>
      <c r="V105" s="29">
        <v>46029.826388888891</v>
      </c>
      <c r="W105" s="30">
        <f>IF(N105="","",WEEKNUM(AA105,2)-0)</f>
        <v>2</v>
      </c>
      <c r="X105" s="30">
        <f>IF(N105="","",MONTH(AA105))</f>
        <v>1</v>
      </c>
      <c r="Y10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5" s="30" t="str">
        <f>IF(B105="ROPAX","ROPAX",IF(B105="RORO","RORO","OCEAN"))</f>
        <v>OCEAN</v>
      </c>
      <c r="AA105" s="29">
        <f>+MIN(S105,T105)</f>
        <v>46029.738888888889</v>
      </c>
      <c r="AB105" s="29" t="str">
        <f>CHOOSE(WEEKDAY(T105,2),"Monday","Tuesday","Wednesday","Thursday","Friday","Saturday","Sunday")</f>
        <v>Wednesday</v>
      </c>
      <c r="AC105" s="104">
        <f>IF((E105-F105)&lt;=0,0,(TRACKER[[#This Row],[ATA]]-TRACKER[[#This Row],[ETA]])*24)</f>
        <v>0</v>
      </c>
      <c r="AD105" s="29" t="str">
        <f>IF(AC105&lt;=2,"NO","YES")</f>
        <v>NO</v>
      </c>
      <c r="AE105" s="106">
        <f>+TRACKER[[#This Row],[DELIVERY AVAILABLE SINCE]]-TRACKER[[#This Row],[HANDOVER Morocco]]</f>
        <v>46028.666666666664</v>
      </c>
      <c r="AF105" s="104">
        <f>TRACKER[[#This Row],[ATA TO UNLOADING]]*24</f>
        <v>70.200000000069849</v>
      </c>
      <c r="AG105" s="31">
        <f>(M105-E105)</f>
        <v>1.8527777777781012</v>
      </c>
      <c r="AH105" s="35">
        <f>TRACKER[[#This Row],[ATA A OFRECIMIENTO]]*24</f>
        <v>44.466666666674428</v>
      </c>
      <c r="AI105" s="30" t="str">
        <f>IF(AG105="","",IF(AG105&lt;=1.5,"SI","NO"))</f>
        <v>NO</v>
      </c>
      <c r="AJ105" s="30" t="str">
        <f>IF(AG105="","",IF(AG105&lt;=2,"YES","NO"))</f>
        <v>YES</v>
      </c>
      <c r="AK105" s="30" t="str">
        <f>IF(AG105="","",IF(AG105&lt;=3,"SI","NO"))</f>
        <v>SI</v>
      </c>
      <c r="AL105" s="31">
        <f>(N105-M105)</f>
        <v>1.0833333333357587</v>
      </c>
      <c r="AM105" s="35">
        <f>TRACKER[[#This Row],[DEL. AVAILABLE A SLOT]]*24</f>
        <v>26.000000000058208</v>
      </c>
      <c r="AN105" s="31">
        <f>IF((S105-M105)&lt;0,TIME(0,0,0),S105-M105)</f>
        <v>1.0722222222248092</v>
      </c>
      <c r="AO10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105" s="35" t="str">
        <f>IF(AL105="","",IF(AL105&lt;=1,"SI","NO"))</f>
        <v>NO</v>
      </c>
      <c r="AQ105" s="31">
        <f>(N105-E105)</f>
        <v>2.9361111111138598</v>
      </c>
      <c r="AR105" s="35">
        <f>TRACKER[[#This Row],[ATA A TIMESLOT]]*24</f>
        <v>70.466666666732635</v>
      </c>
      <c r="AS105" s="32">
        <f>IF(AA105&lt;N105,TIME(0,0,0),AA105-N105)</f>
        <v>0</v>
      </c>
      <c r="AT105" s="35">
        <f>TRACKER[[#This Row],[PUNTUALIDAD (H)]]*24</f>
        <v>0</v>
      </c>
      <c r="AU105" s="31" t="str">
        <f>IF(AS105&gt;TIME(0,30,0),"NO","SI")</f>
        <v>SI</v>
      </c>
      <c r="AV105" s="33" t="str">
        <f>IF(AS105&gt;TIME(1,0,0),"NO","SI")</f>
        <v>SI</v>
      </c>
      <c r="AW105" s="33">
        <f>(S105-E105)</f>
        <v>2.9250000000029104</v>
      </c>
      <c r="AX105" s="39">
        <f>TRACKER[[#This Row],[ATA TO UNLOADING]]*24</f>
        <v>70.200000000069849</v>
      </c>
      <c r="AY105" s="33">
        <f>IF(O105=0,0,S105-O105)</f>
        <v>0</v>
      </c>
      <c r="AZ105" s="38">
        <f>TRACKER[[#This Row],[TOTAL TT (MARRUECOS)]]*24</f>
        <v>0</v>
      </c>
      <c r="BA105" s="39" t="str">
        <f>IF(AW105="","",IF(AW105&lt;=2,"SI","NO"))</f>
        <v>NO</v>
      </c>
      <c r="BB105" s="39">
        <f>V105-U105</f>
        <v>7.013888889196096E-2</v>
      </c>
      <c r="BC105" s="108">
        <f>(TRACKER[[#This Row],[Driver departure vs DC END DATE 2]])/24</f>
        <v>2.9224537038317067E-3</v>
      </c>
      <c r="BD105" s="39" t="str">
        <f>IF(L105="LEFTIES TOLEDO",IF(BC105&gt;=TIME(0,0,0),"YES","NO"),"")</f>
        <v>YES</v>
      </c>
      <c r="BE105" s="93">
        <f>$BH$1</f>
        <v>55</v>
      </c>
      <c r="BF105" s="41">
        <f>$BI$1</f>
        <v>7.5</v>
      </c>
    </row>
    <row r="106" spans="1:58" ht="12.75" hidden="1" customHeight="1">
      <c r="A106" s="24">
        <v>262074491</v>
      </c>
      <c r="B106" s="10" t="s">
        <v>261</v>
      </c>
      <c r="C106" s="11" t="s">
        <v>47</v>
      </c>
      <c r="D106" s="11" t="s">
        <v>48</v>
      </c>
      <c r="E106" s="12">
        <v>46026.813888888886</v>
      </c>
      <c r="F106" s="12">
        <v>46026.833333333336</v>
      </c>
      <c r="G106" s="13" t="s">
        <v>49</v>
      </c>
      <c r="H106" s="11" t="s">
        <v>50</v>
      </c>
      <c r="I106" s="13" t="s">
        <v>331</v>
      </c>
      <c r="J106" s="13" t="s">
        <v>51</v>
      </c>
      <c r="K106" s="13" t="s">
        <v>52</v>
      </c>
      <c r="L106" s="12" t="s">
        <v>53</v>
      </c>
      <c r="M106" s="12">
        <v>46028.666666666664</v>
      </c>
      <c r="N106" s="12">
        <v>46029.791666666664</v>
      </c>
      <c r="O106" s="12"/>
      <c r="P106" s="55"/>
      <c r="Q106" s="12"/>
      <c r="R106" s="12"/>
      <c r="S106" s="29">
        <v>46029.727083333331</v>
      </c>
      <c r="T106" s="29">
        <v>46029.746527777781</v>
      </c>
      <c r="U106" s="12">
        <v>46029.775000000001</v>
      </c>
      <c r="V106" s="29">
        <v>46029.767361111109</v>
      </c>
      <c r="W106" s="30">
        <f>IF(N106="","",WEEKNUM(AA106,2)-0)</f>
        <v>2</v>
      </c>
      <c r="X106" s="30">
        <f>IF(N106="","",MONTH(AA106))</f>
        <v>1</v>
      </c>
      <c r="Y10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6" s="30" t="str">
        <f>IF(B106="ROPAX","ROPAX",IF(B106="RORO","RORO","OCEAN"))</f>
        <v>OCEAN</v>
      </c>
      <c r="AA106" s="29">
        <f>+MIN(S106,T106)</f>
        <v>46029.727083333331</v>
      </c>
      <c r="AB106" s="29" t="str">
        <f>CHOOSE(WEEKDAY(T106,2),"Monday","Tuesday","Wednesday","Thursday","Friday","Saturday","Sunday")</f>
        <v>Wednesday</v>
      </c>
      <c r="AC106" s="104">
        <f>IF((E106-F106)&lt;=0,0,(TRACKER[[#This Row],[ATA]]-TRACKER[[#This Row],[ETA]])*24)</f>
        <v>0</v>
      </c>
      <c r="AD106" s="29" t="str">
        <f>IF(AC106&lt;=2,"NO","YES")</f>
        <v>NO</v>
      </c>
      <c r="AE106" s="106">
        <f>+TRACKER[[#This Row],[DELIVERY AVAILABLE SINCE]]-TRACKER[[#This Row],[HANDOVER Morocco]]</f>
        <v>46028.666666666664</v>
      </c>
      <c r="AF106" s="104">
        <f>TRACKER[[#This Row],[ATA TO UNLOADING]]*24</f>
        <v>69.916666666686069</v>
      </c>
      <c r="AG106" s="31">
        <f>(M106-E106)</f>
        <v>1.8527777777781012</v>
      </c>
      <c r="AH106" s="35">
        <f>TRACKER[[#This Row],[ATA A OFRECIMIENTO]]*24</f>
        <v>44.466666666674428</v>
      </c>
      <c r="AI106" s="30" t="str">
        <f>IF(AG106="","",IF(AG106&lt;=1.5,"SI","NO"))</f>
        <v>NO</v>
      </c>
      <c r="AJ106" s="30" t="str">
        <f>IF(AG106="","",IF(AG106&lt;=2,"YES","NO"))</f>
        <v>YES</v>
      </c>
      <c r="AK106" s="30" t="str">
        <f>IF(AG106="","",IF(AG106&lt;=3,"SI","NO"))</f>
        <v>SI</v>
      </c>
      <c r="AL106" s="31">
        <f>(N106-M106)</f>
        <v>1.125</v>
      </c>
      <c r="AM106" s="35">
        <f>TRACKER[[#This Row],[DEL. AVAILABLE A SLOT]]*24</f>
        <v>27</v>
      </c>
      <c r="AN106" s="31">
        <f>IF((S106-M106)&lt;0,TIME(0,0,0),S106-M106)</f>
        <v>1.0604166666671517</v>
      </c>
      <c r="AO10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106" s="35" t="str">
        <f>IF(AL106="","",IF(AL106&lt;=1,"SI","NO"))</f>
        <v>NO</v>
      </c>
      <c r="AQ106" s="31">
        <f>(N106-E106)</f>
        <v>2.9777777777781012</v>
      </c>
      <c r="AR106" s="35">
        <f>TRACKER[[#This Row],[ATA A TIMESLOT]]*24</f>
        <v>71.466666666674428</v>
      </c>
      <c r="AS106" s="32">
        <f>IF(AA106&lt;N106,TIME(0,0,0),AA106-N106)</f>
        <v>0</v>
      </c>
      <c r="AT106" s="35">
        <f>TRACKER[[#This Row],[PUNTUALIDAD (H)]]*24</f>
        <v>0</v>
      </c>
      <c r="AU106" s="31" t="str">
        <f>IF(AS106&gt;TIME(0,30,0),"NO","SI")</f>
        <v>SI</v>
      </c>
      <c r="AV106" s="33" t="str">
        <f>IF(AS106&gt;TIME(1,0,0),"NO","SI")</f>
        <v>SI</v>
      </c>
      <c r="AW106" s="33">
        <f>(S106-E106)</f>
        <v>2.9131944444452529</v>
      </c>
      <c r="AX106" s="39">
        <f>TRACKER[[#This Row],[ATA TO UNLOADING]]*24</f>
        <v>69.916666666686069</v>
      </c>
      <c r="AY106" s="33">
        <f>IF(O106=0,0,S106-O106)</f>
        <v>0</v>
      </c>
      <c r="AZ106" s="38">
        <f>TRACKER[[#This Row],[TOTAL TT (MARRUECOS)]]*24</f>
        <v>0</v>
      </c>
      <c r="BA106" s="39" t="str">
        <f>IF(AW106="","",IF(AW106&lt;=2,"SI","NO"))</f>
        <v>NO</v>
      </c>
      <c r="BB106" s="110">
        <f>V106-U106</f>
        <v>-7.6388888919609599E-3</v>
      </c>
      <c r="BC106" s="108">
        <f>(TRACKER[[#This Row],[Driver departure vs DC END DATE 2]])/24</f>
        <v>-3.1828703716503998E-4</v>
      </c>
      <c r="BD106" s="39" t="str">
        <f>IF(L106="LEFTIES TOLEDO",IF(BC106&gt;=TIME(0,0,0),"YES","NO"),"")</f>
        <v>NO</v>
      </c>
      <c r="BE106" s="93">
        <f>$BH$1</f>
        <v>55</v>
      </c>
      <c r="BF106" s="41">
        <f>$BI$1</f>
        <v>7.5</v>
      </c>
    </row>
    <row r="107" spans="1:58" ht="12.75" hidden="1" customHeight="1">
      <c r="A107" s="24" t="s">
        <v>263</v>
      </c>
      <c r="B107" s="10" t="s">
        <v>261</v>
      </c>
      <c r="C107" s="11" t="s">
        <v>47</v>
      </c>
      <c r="D107" s="11" t="s">
        <v>48</v>
      </c>
      <c r="E107" s="12">
        <v>46026.813888888886</v>
      </c>
      <c r="F107" s="12">
        <v>46026.833333333336</v>
      </c>
      <c r="G107" s="13" t="s">
        <v>88</v>
      </c>
      <c r="H107" s="11" t="s">
        <v>50</v>
      </c>
      <c r="I107" s="13" t="s">
        <v>332</v>
      </c>
      <c r="J107" s="13" t="s">
        <v>51</v>
      </c>
      <c r="K107" s="13" t="s">
        <v>52</v>
      </c>
      <c r="L107" s="12" t="s">
        <v>53</v>
      </c>
      <c r="M107" s="12">
        <v>46028.666666666664</v>
      </c>
      <c r="N107" s="12">
        <v>46029.833333333336</v>
      </c>
      <c r="O107" s="12"/>
      <c r="P107" s="55"/>
      <c r="Q107" s="12"/>
      <c r="R107" s="12"/>
      <c r="S107" s="29">
        <v>46029.800694444442</v>
      </c>
      <c r="T107" s="29">
        <v>46029.822916666664</v>
      </c>
      <c r="U107" s="12">
        <v>46029.833333333336</v>
      </c>
      <c r="V107" s="29">
        <v>46029.84375</v>
      </c>
      <c r="W107" s="30">
        <f>IF(N107="","",WEEKNUM(AA107,2)-0)</f>
        <v>2</v>
      </c>
      <c r="X107" s="30">
        <f>IF(N107="","",MONTH(AA107))</f>
        <v>1</v>
      </c>
      <c r="Y10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7" s="30" t="str">
        <f>IF(B107="ROPAX","ROPAX",IF(B107="RORO","RORO","OCEAN"))</f>
        <v>OCEAN</v>
      </c>
      <c r="AA107" s="29">
        <f>+MIN(S107,T107)</f>
        <v>46029.800694444442</v>
      </c>
      <c r="AB107" s="29" t="str">
        <f>CHOOSE(WEEKDAY(T107,2),"Monday","Tuesday","Wednesday","Thursday","Friday","Saturday","Sunday")</f>
        <v>Wednesday</v>
      </c>
      <c r="AC107" s="104">
        <f>IF((E107-F107)&lt;=0,0,(TRACKER[[#This Row],[ATA]]-TRACKER[[#This Row],[ETA]])*24)</f>
        <v>0</v>
      </c>
      <c r="AD107" s="29" t="str">
        <f>IF(AC107&lt;=2,"NO","YES")</f>
        <v>NO</v>
      </c>
      <c r="AE107" s="106">
        <f>+TRACKER[[#This Row],[DELIVERY AVAILABLE SINCE]]-TRACKER[[#This Row],[HANDOVER Morocco]]</f>
        <v>46028.666666666664</v>
      </c>
      <c r="AF107" s="104">
        <f>TRACKER[[#This Row],[ATA TO UNLOADING]]*24</f>
        <v>71.683333333348855</v>
      </c>
      <c r="AG107" s="31">
        <f>(M107-E107)</f>
        <v>1.8527777777781012</v>
      </c>
      <c r="AH107" s="35">
        <f>TRACKER[[#This Row],[ATA A OFRECIMIENTO]]*24</f>
        <v>44.466666666674428</v>
      </c>
      <c r="AI107" s="30" t="str">
        <f>IF(AG107="","",IF(AG107&lt;=1.5,"SI","NO"))</f>
        <v>NO</v>
      </c>
      <c r="AJ107" s="30" t="str">
        <f>IF(AG107="","",IF(AG107&lt;=2,"YES","NO"))</f>
        <v>YES</v>
      </c>
      <c r="AK107" s="30" t="str">
        <f>IF(AG107="","",IF(AG107&lt;=3,"SI","NO"))</f>
        <v>SI</v>
      </c>
      <c r="AL107" s="31">
        <f>(N107-M107)</f>
        <v>1.1666666666715173</v>
      </c>
      <c r="AM107" s="35">
        <f>TRACKER[[#This Row],[DEL. AVAILABLE A SLOT]]*24</f>
        <v>28.000000000116415</v>
      </c>
      <c r="AN107" s="31">
        <f>IF((S107-M107)&lt;0,TIME(0,0,0),S107-M107)</f>
        <v>1.1340277777781012</v>
      </c>
      <c r="AO10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107" s="35" t="str">
        <f>IF(AL107="","",IF(AL107&lt;=1,"SI","NO"))</f>
        <v>NO</v>
      </c>
      <c r="AQ107" s="31">
        <f>(N107-E107)</f>
        <v>3.0194444444496185</v>
      </c>
      <c r="AR107" s="35">
        <f>TRACKER[[#This Row],[ATA A TIMESLOT]]*24</f>
        <v>72.466666666790843</v>
      </c>
      <c r="AS107" s="32">
        <f>IF(AA107&lt;N107,TIME(0,0,0),AA107-N107)</f>
        <v>0</v>
      </c>
      <c r="AT107" s="35">
        <f>TRACKER[[#This Row],[PUNTUALIDAD (H)]]*24</f>
        <v>0</v>
      </c>
      <c r="AU107" s="31" t="str">
        <f>IF(AS107&gt;TIME(0,30,0),"NO","SI")</f>
        <v>SI</v>
      </c>
      <c r="AV107" s="33" t="str">
        <f>IF(AS107&gt;TIME(1,0,0),"NO","SI")</f>
        <v>SI</v>
      </c>
      <c r="AW107" s="33">
        <f>(S107-E107)</f>
        <v>2.9868055555562023</v>
      </c>
      <c r="AX107" s="39">
        <f>TRACKER[[#This Row],[ATA TO UNLOADING]]*24</f>
        <v>71.683333333348855</v>
      </c>
      <c r="AY107" s="33">
        <f>IF(O107=0,0,S107-O107)</f>
        <v>0</v>
      </c>
      <c r="AZ107" s="38">
        <f>TRACKER[[#This Row],[TOTAL TT (MARRUECOS)]]*24</f>
        <v>0</v>
      </c>
      <c r="BA107" s="39" t="str">
        <f>IF(AW107="","",IF(AW107&lt;=2,"SI","NO"))</f>
        <v>NO</v>
      </c>
      <c r="BB107" s="39">
        <f>V107-U107</f>
        <v>1.0416666664241347E-2</v>
      </c>
      <c r="BC107" s="108">
        <f>(TRACKER[[#This Row],[Driver departure vs DC END DATE 2]])/24</f>
        <v>4.3402777767672279E-4</v>
      </c>
      <c r="BD107" s="39" t="str">
        <f>IF(L107="LEFTIES TOLEDO",IF(BC107&gt;=TIME(0,0,0),"YES","NO"),"")</f>
        <v>YES</v>
      </c>
      <c r="BE107" s="93">
        <f>$BH$1</f>
        <v>55</v>
      </c>
      <c r="BF107" s="41">
        <f>$BI$1</f>
        <v>7.5</v>
      </c>
    </row>
    <row r="108" spans="1:58" ht="12.75" hidden="1" customHeight="1">
      <c r="A108" s="24">
        <v>261713990</v>
      </c>
      <c r="B108" s="10" t="s">
        <v>260</v>
      </c>
      <c r="C108" s="11" t="s">
        <v>47</v>
      </c>
      <c r="D108" s="11" t="s">
        <v>75</v>
      </c>
      <c r="E108" s="12">
        <v>46025.710416666669</v>
      </c>
      <c r="F108" s="12">
        <v>46025.833333333336</v>
      </c>
      <c r="G108" s="13" t="s">
        <v>49</v>
      </c>
      <c r="H108" s="11" t="s">
        <v>50</v>
      </c>
      <c r="I108" s="13" t="s">
        <v>333</v>
      </c>
      <c r="J108" s="13" t="s">
        <v>51</v>
      </c>
      <c r="K108" s="13" t="s">
        <v>60</v>
      </c>
      <c r="L108" s="12" t="s">
        <v>102</v>
      </c>
      <c r="M108" s="12">
        <v>46028.416666666664</v>
      </c>
      <c r="N108" s="12">
        <v>46030.375</v>
      </c>
      <c r="O108" s="12"/>
      <c r="P108" s="55"/>
      <c r="Q108" s="12"/>
      <c r="R108" s="12"/>
      <c r="S108" s="29">
        <v>46030.376388888886</v>
      </c>
      <c r="T108" s="29">
        <v>46030.395833333336</v>
      </c>
      <c r="U108" s="12"/>
      <c r="V108" s="29"/>
      <c r="W108" s="30">
        <f>IF(N108="","",WEEKNUM(AA108,2)-0)</f>
        <v>2</v>
      </c>
      <c r="X108" s="30">
        <f>IF(N108="","",MONTH(AA108))</f>
        <v>1</v>
      </c>
      <c r="Y10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8" s="30" t="str">
        <f>IF(B108="ROPAX","ROPAX",IF(B108="RORO","RORO","OCEAN"))</f>
        <v>OCEAN</v>
      </c>
      <c r="AA108" s="29">
        <f>+MIN(S108,T108)</f>
        <v>46030.376388888886</v>
      </c>
      <c r="AB108" s="29" t="str">
        <f>CHOOSE(WEEKDAY(T108,2),"Monday","Tuesday","Wednesday","Thursday","Friday","Saturday","Sunday")</f>
        <v>Thursday</v>
      </c>
      <c r="AC108" s="104">
        <f>IF((E108-F108)&lt;=0,0,(TRACKER[[#This Row],[ATA]]-TRACKER[[#This Row],[ETA]])*24)</f>
        <v>0</v>
      </c>
      <c r="AD108" s="29" t="str">
        <f>IF(AC108&lt;=2,"NO","YES")</f>
        <v>NO</v>
      </c>
      <c r="AE108" s="106">
        <f>+TRACKER[[#This Row],[DELIVERY AVAILABLE SINCE]]-TRACKER[[#This Row],[HANDOVER Morocco]]</f>
        <v>46028.416666666664</v>
      </c>
      <c r="AF108" s="104">
        <f>TRACKER[[#This Row],[ATA TO UNLOADING]]*24</f>
        <v>111.9833333332208</v>
      </c>
      <c r="AG108" s="31">
        <f>(M108-E108)</f>
        <v>2.7062499999956344</v>
      </c>
      <c r="AH108" s="35">
        <f>TRACKER[[#This Row],[ATA A OFRECIMIENTO]]*24</f>
        <v>64.949999999895226</v>
      </c>
      <c r="AI108" s="30" t="str">
        <f>IF(AG108="","",IF(AG108&lt;=1.5,"SI","NO"))</f>
        <v>NO</v>
      </c>
      <c r="AJ108" s="30" t="str">
        <f>IF(AG108="","",IF(AG108&lt;=2,"YES","NO"))</f>
        <v>NO</v>
      </c>
      <c r="AK108" s="30" t="str">
        <f>IF(AG108="","",IF(AG108&lt;=3,"SI","NO"))</f>
        <v>SI</v>
      </c>
      <c r="AL108" s="31">
        <f>(N108-M108)</f>
        <v>1.9583333333357587</v>
      </c>
      <c r="AM108" s="35">
        <f>TRACKER[[#This Row],[DEL. AVAILABLE A SLOT]]*24</f>
        <v>47.000000000058208</v>
      </c>
      <c r="AN108" s="31">
        <f>IF((S108-M108)&lt;0,TIME(0,0,0),S108-M108)</f>
        <v>1.9597222222218988</v>
      </c>
      <c r="AO10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108" s="35" t="str">
        <f>IF(AL108="","",IF(AL108&lt;=1,"SI","NO"))</f>
        <v>NO</v>
      </c>
      <c r="AQ108" s="31">
        <f>(N108-E108)</f>
        <v>4.6645833333313931</v>
      </c>
      <c r="AR108" s="35">
        <f>TRACKER[[#This Row],[ATA A TIMESLOT]]*24</f>
        <v>111.94999999995343</v>
      </c>
      <c r="AS108" s="32">
        <f>IF(AA108&lt;N108,TIME(0,0,0),AA108-N108)</f>
        <v>1.3888888861401938E-3</v>
      </c>
      <c r="AT108" s="35">
        <f>TRACKER[[#This Row],[PUNTUALIDAD (H)]]*24</f>
        <v>3.3333333267364651E-2</v>
      </c>
      <c r="AU108" s="31" t="str">
        <f>IF(AS108&gt;TIME(0,30,0),"NO","SI")</f>
        <v>SI</v>
      </c>
      <c r="AV108" s="33" t="str">
        <f>IF(AS108&gt;TIME(1,0,0),"NO","SI")</f>
        <v>SI</v>
      </c>
      <c r="AW108" s="33">
        <f>(S108-E108)</f>
        <v>4.6659722222175333</v>
      </c>
      <c r="AX108" s="39">
        <f>TRACKER[[#This Row],[ATA TO UNLOADING]]*24</f>
        <v>111.9833333332208</v>
      </c>
      <c r="AY108" s="33">
        <f>IF(O108=0,0,S108-O108)</f>
        <v>0</v>
      </c>
      <c r="AZ108" s="38">
        <f>TRACKER[[#This Row],[TOTAL TT (MARRUECOS)]]*24</f>
        <v>0</v>
      </c>
      <c r="BA108" s="39" t="str">
        <f>IF(AW108="","",IF(AW108&lt;=2,"SI","NO"))</f>
        <v>NO</v>
      </c>
      <c r="BB108" s="39">
        <f>V108-U108</f>
        <v>0</v>
      </c>
      <c r="BC108" s="108">
        <f>(TRACKER[[#This Row],[Driver departure vs DC END DATE 2]])/24</f>
        <v>0</v>
      </c>
      <c r="BD108" s="39" t="str">
        <f>IF(L108="LEFTIES TOLEDO",IF(BC108&gt;=TIME(0,0,0),"YES","NO"),"")</f>
        <v/>
      </c>
      <c r="BE108" s="93">
        <f>$BH$1</f>
        <v>55</v>
      </c>
      <c r="BF108" s="41">
        <f>$BI$1</f>
        <v>7.5</v>
      </c>
    </row>
    <row r="109" spans="1:58" ht="12.75" hidden="1" customHeight="1">
      <c r="A109" s="24">
        <v>261713990</v>
      </c>
      <c r="B109" s="10" t="s">
        <v>260</v>
      </c>
      <c r="C109" s="11" t="s">
        <v>47</v>
      </c>
      <c r="D109" s="11" t="s">
        <v>75</v>
      </c>
      <c r="E109" s="12">
        <v>46025.710416666669</v>
      </c>
      <c r="F109" s="12">
        <v>46025.833333333336</v>
      </c>
      <c r="G109" s="13" t="s">
        <v>49</v>
      </c>
      <c r="H109" s="11" t="s">
        <v>50</v>
      </c>
      <c r="I109" s="13" t="s">
        <v>334</v>
      </c>
      <c r="J109" s="13" t="s">
        <v>51</v>
      </c>
      <c r="K109" s="13" t="s">
        <v>60</v>
      </c>
      <c r="L109" s="12" t="s">
        <v>102</v>
      </c>
      <c r="M109" s="12">
        <v>46028.416666666664</v>
      </c>
      <c r="N109" s="12">
        <v>46030.375</v>
      </c>
      <c r="O109" s="12"/>
      <c r="P109" s="55"/>
      <c r="Q109" s="12"/>
      <c r="R109" s="12"/>
      <c r="S109" s="29">
        <v>46030.380555555559</v>
      </c>
      <c r="T109" s="29">
        <v>46030.416666666664</v>
      </c>
      <c r="U109" s="12"/>
      <c r="V109" s="29"/>
      <c r="W109" s="30">
        <f>IF(N109="","",WEEKNUM(AA109,2)-0)</f>
        <v>2</v>
      </c>
      <c r="X109" s="30">
        <f>IF(N109="","",MONTH(AA109))</f>
        <v>1</v>
      </c>
      <c r="Y10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9" s="30" t="str">
        <f>IF(B109="ROPAX","ROPAX",IF(B109="RORO","RORO","OCEAN"))</f>
        <v>OCEAN</v>
      </c>
      <c r="AA109" s="29">
        <f>+MIN(S109,T109)</f>
        <v>46030.380555555559</v>
      </c>
      <c r="AB109" s="29" t="str">
        <f>CHOOSE(WEEKDAY(T109,2),"Monday","Tuesday","Wednesday","Thursday","Friday","Saturday","Sunday")</f>
        <v>Thursday</v>
      </c>
      <c r="AC109" s="104">
        <f>IF((E109-F109)&lt;=0,0,(TRACKER[[#This Row],[ATA]]-TRACKER[[#This Row],[ETA]])*24)</f>
        <v>0</v>
      </c>
      <c r="AD109" s="29" t="str">
        <f>IF(AC109&lt;=2,"NO","YES")</f>
        <v>NO</v>
      </c>
      <c r="AE109" s="106">
        <f>+TRACKER[[#This Row],[DELIVERY AVAILABLE SINCE]]-TRACKER[[#This Row],[HANDOVER Morocco]]</f>
        <v>46028.416666666664</v>
      </c>
      <c r="AF109" s="104">
        <f>TRACKER[[#This Row],[ATA TO UNLOADING]]*24</f>
        <v>112.08333333337214</v>
      </c>
      <c r="AG109" s="31">
        <f>(M109-E109)</f>
        <v>2.7062499999956344</v>
      </c>
      <c r="AH109" s="35">
        <f>TRACKER[[#This Row],[ATA A OFRECIMIENTO]]*24</f>
        <v>64.949999999895226</v>
      </c>
      <c r="AI109" s="30" t="str">
        <f>IF(AG109="","",IF(AG109&lt;=1.5,"SI","NO"))</f>
        <v>NO</v>
      </c>
      <c r="AJ109" s="30" t="str">
        <f>IF(AG109="","",IF(AG109&lt;=2,"YES","NO"))</f>
        <v>NO</v>
      </c>
      <c r="AK109" s="30" t="str">
        <f>IF(AG109="","",IF(AG109&lt;=3,"SI","NO"))</f>
        <v>SI</v>
      </c>
      <c r="AL109" s="31">
        <f>(N109-M109)</f>
        <v>1.9583333333357587</v>
      </c>
      <c r="AM109" s="35">
        <f>TRACKER[[#This Row],[DEL. AVAILABLE A SLOT]]*24</f>
        <v>47.000000000058208</v>
      </c>
      <c r="AN109" s="31">
        <f>IF((S109-M109)&lt;0,TIME(0,0,0),S109-M109)</f>
        <v>1.9638888888948713</v>
      </c>
      <c r="AO10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109" s="35" t="str">
        <f>IF(AL109="","",IF(AL109&lt;=1,"SI","NO"))</f>
        <v>NO</v>
      </c>
      <c r="AQ109" s="31">
        <f>(N109-E109)</f>
        <v>4.6645833333313931</v>
      </c>
      <c r="AR109" s="35">
        <f>TRACKER[[#This Row],[ATA A TIMESLOT]]*24</f>
        <v>111.94999999995343</v>
      </c>
      <c r="AS109" s="32">
        <f>IF(AA109&lt;N109,TIME(0,0,0),AA109-N109)</f>
        <v>5.5555555591126904E-3</v>
      </c>
      <c r="AT109" s="35">
        <f>TRACKER[[#This Row],[PUNTUALIDAD (H)]]*24</f>
        <v>0.13333333341870457</v>
      </c>
      <c r="AU109" s="31" t="str">
        <f>IF(AS109&gt;TIME(0,30,0),"NO","SI")</f>
        <v>SI</v>
      </c>
      <c r="AV109" s="33" t="str">
        <f>IF(AS109&gt;TIME(1,0,0),"NO","SI")</f>
        <v>SI</v>
      </c>
      <c r="AW109" s="33">
        <f>(S109-E109)</f>
        <v>4.6701388888905058</v>
      </c>
      <c r="AX109" s="39">
        <f>TRACKER[[#This Row],[ATA TO UNLOADING]]*24</f>
        <v>112.08333333337214</v>
      </c>
      <c r="AY109" s="33">
        <f>IF(O109=0,0,S109-O109)</f>
        <v>0</v>
      </c>
      <c r="AZ109" s="38">
        <f>TRACKER[[#This Row],[TOTAL TT (MARRUECOS)]]*24</f>
        <v>0</v>
      </c>
      <c r="BA109" s="39" t="str">
        <f>IF(AW109="","",IF(AW109&lt;=2,"SI","NO"))</f>
        <v>NO</v>
      </c>
      <c r="BB109" s="39">
        <f>V109-U109</f>
        <v>0</v>
      </c>
      <c r="BC109" s="108">
        <f>(TRACKER[[#This Row],[Driver departure vs DC END DATE 2]])/24</f>
        <v>0</v>
      </c>
      <c r="BD109" s="39" t="str">
        <f>IF(L109="LEFTIES TOLEDO",IF(BC109&gt;=TIME(0,0,0),"YES","NO"),"")</f>
        <v/>
      </c>
      <c r="BE109" s="93">
        <f>$BH$1</f>
        <v>55</v>
      </c>
      <c r="BF109" s="41">
        <f>$BI$1</f>
        <v>7.5</v>
      </c>
    </row>
    <row r="110" spans="1:58" ht="12.75" hidden="1" customHeight="1">
      <c r="A110" s="24">
        <v>262073792</v>
      </c>
      <c r="B110" s="10" t="s">
        <v>261</v>
      </c>
      <c r="C110" s="11" t="s">
        <v>47</v>
      </c>
      <c r="D110" s="11" t="s">
        <v>48</v>
      </c>
      <c r="E110" s="12">
        <v>46026.813888888886</v>
      </c>
      <c r="F110" s="12">
        <v>46026.833333333336</v>
      </c>
      <c r="G110" s="13" t="s">
        <v>49</v>
      </c>
      <c r="H110" s="11" t="s">
        <v>50</v>
      </c>
      <c r="I110" s="13" t="s">
        <v>335</v>
      </c>
      <c r="J110" s="13" t="s">
        <v>51</v>
      </c>
      <c r="K110" s="13" t="s">
        <v>52</v>
      </c>
      <c r="L110" s="12" t="s">
        <v>53</v>
      </c>
      <c r="M110" s="12">
        <v>46028.666666666664</v>
      </c>
      <c r="N110" s="12">
        <v>46030.416666666664</v>
      </c>
      <c r="O110" s="12"/>
      <c r="P110" s="55"/>
      <c r="Q110" s="12"/>
      <c r="R110" s="12"/>
      <c r="S110" s="29">
        <v>46030.40625</v>
      </c>
      <c r="T110" s="29">
        <v>46030.451388888891</v>
      </c>
      <c r="U110" s="12">
        <v>46030.444444444445</v>
      </c>
      <c r="V110" s="29">
        <v>46030.472222222219</v>
      </c>
      <c r="W110" s="30">
        <f>IF(N110="","",WEEKNUM(AA110,2)-0)</f>
        <v>2</v>
      </c>
      <c r="X110" s="30">
        <f>IF(N110="","",MONTH(AA110))</f>
        <v>1</v>
      </c>
      <c r="Y11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10" s="30" t="str">
        <f>IF(B110="ROPAX","ROPAX",IF(B110="RORO","RORO","OCEAN"))</f>
        <v>OCEAN</v>
      </c>
      <c r="AA110" s="29">
        <f>+MIN(S110,T110)</f>
        <v>46030.40625</v>
      </c>
      <c r="AB110" s="29" t="str">
        <f>CHOOSE(WEEKDAY(T110,2),"Monday","Tuesday","Wednesday","Thursday","Friday","Saturday","Sunday")</f>
        <v>Thursday</v>
      </c>
      <c r="AC110" s="104">
        <f>IF((E110-F110)&lt;=0,0,(TRACKER[[#This Row],[ATA]]-TRACKER[[#This Row],[ETA]])*24)</f>
        <v>0</v>
      </c>
      <c r="AD110" s="29" t="str">
        <f>IF(AC110&lt;=2,"NO","YES")</f>
        <v>NO</v>
      </c>
      <c r="AE110" s="106">
        <f>+TRACKER[[#This Row],[DELIVERY AVAILABLE SINCE]]-TRACKER[[#This Row],[HANDOVER Morocco]]</f>
        <v>46028.666666666664</v>
      </c>
      <c r="AF110" s="104">
        <f>TRACKER[[#This Row],[ATA TO UNLOADING]]*24</f>
        <v>86.216666666732635</v>
      </c>
      <c r="AG110" s="31">
        <f>(M110-E110)</f>
        <v>1.8527777777781012</v>
      </c>
      <c r="AH110" s="35">
        <f>TRACKER[[#This Row],[ATA A OFRECIMIENTO]]*24</f>
        <v>44.466666666674428</v>
      </c>
      <c r="AI110" s="30" t="str">
        <f>IF(AG110="","",IF(AG110&lt;=1.5,"SI","NO"))</f>
        <v>NO</v>
      </c>
      <c r="AJ110" s="30" t="str">
        <f>IF(AG110="","",IF(AG110&lt;=2,"YES","NO"))</f>
        <v>YES</v>
      </c>
      <c r="AK110" s="30" t="str">
        <f>IF(AG110="","",IF(AG110&lt;=3,"SI","NO"))</f>
        <v>SI</v>
      </c>
      <c r="AL110" s="31">
        <f>(N110-M110)</f>
        <v>1.75</v>
      </c>
      <c r="AM110" s="35">
        <f>TRACKER[[#This Row],[DEL. AVAILABLE A SLOT]]*24</f>
        <v>42</v>
      </c>
      <c r="AN110" s="31">
        <f>IF((S110-M110)&lt;0,TIME(0,0,0),S110-M110)</f>
        <v>1.7395833333357587</v>
      </c>
      <c r="AO11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110" s="35" t="str">
        <f>IF(AL110="","",IF(AL110&lt;=1,"SI","NO"))</f>
        <v>NO</v>
      </c>
      <c r="AQ110" s="31">
        <f>(N110-E110)</f>
        <v>3.6027777777781012</v>
      </c>
      <c r="AR110" s="35">
        <f>TRACKER[[#This Row],[ATA A TIMESLOT]]*24</f>
        <v>86.466666666674428</v>
      </c>
      <c r="AS110" s="32">
        <f>IF(AA110&lt;N110,TIME(0,0,0),AA110-N110)</f>
        <v>0</v>
      </c>
      <c r="AT110" s="35">
        <f>TRACKER[[#This Row],[PUNTUALIDAD (H)]]*24</f>
        <v>0</v>
      </c>
      <c r="AU110" s="31" t="str">
        <f>IF(AS110&gt;TIME(0,30,0),"NO","SI")</f>
        <v>SI</v>
      </c>
      <c r="AV110" s="33" t="str">
        <f>IF(AS110&gt;TIME(1,0,0),"NO","SI")</f>
        <v>SI</v>
      </c>
      <c r="AW110" s="33">
        <f>(S110-E110)</f>
        <v>3.5923611111138598</v>
      </c>
      <c r="AX110" s="39">
        <f>TRACKER[[#This Row],[ATA TO UNLOADING]]*24</f>
        <v>86.216666666732635</v>
      </c>
      <c r="AY110" s="33">
        <f>IF(O110=0,0,S110-O110)</f>
        <v>0</v>
      </c>
      <c r="AZ110" s="38">
        <f>TRACKER[[#This Row],[TOTAL TT (MARRUECOS)]]*24</f>
        <v>0</v>
      </c>
      <c r="BA110" s="39" t="str">
        <f>IF(AW110="","",IF(AW110&lt;=2,"SI","NO"))</f>
        <v>NO</v>
      </c>
      <c r="BB110" s="39">
        <f>V110-U110</f>
        <v>2.7777777773735579E-2</v>
      </c>
      <c r="BC110" s="108">
        <f>(TRACKER[[#This Row],[Driver departure vs DC END DATE 2]])/24</f>
        <v>1.1574074072389824E-3</v>
      </c>
      <c r="BD110" s="39" t="str">
        <f>IF(L110="LEFTIES TOLEDO",IF(BC110&gt;=TIME(0,0,0),"YES","NO"),"")</f>
        <v>YES</v>
      </c>
      <c r="BE110" s="93">
        <f>$BH$1</f>
        <v>55</v>
      </c>
      <c r="BF110" s="41">
        <f>$BI$1</f>
        <v>7.5</v>
      </c>
    </row>
    <row r="111" spans="1:58" ht="12.75" hidden="1" customHeight="1">
      <c r="A111" s="24">
        <v>262073792</v>
      </c>
      <c r="B111" s="10" t="s">
        <v>261</v>
      </c>
      <c r="C111" s="11" t="s">
        <v>47</v>
      </c>
      <c r="D111" s="11" t="s">
        <v>48</v>
      </c>
      <c r="E111" s="12">
        <v>46026.813888888886</v>
      </c>
      <c r="F111" s="12">
        <v>46026.833333333336</v>
      </c>
      <c r="G111" s="13" t="s">
        <v>49</v>
      </c>
      <c r="H111" s="11" t="s">
        <v>50</v>
      </c>
      <c r="I111" s="13" t="s">
        <v>336</v>
      </c>
      <c r="J111" s="13" t="s">
        <v>51</v>
      </c>
      <c r="K111" s="13" t="s">
        <v>52</v>
      </c>
      <c r="L111" s="12" t="s">
        <v>53</v>
      </c>
      <c r="M111" s="12">
        <v>46028.666666666664</v>
      </c>
      <c r="N111" s="12">
        <v>46030.416666666664</v>
      </c>
      <c r="O111" s="12"/>
      <c r="P111" s="55"/>
      <c r="Q111" s="12"/>
      <c r="R111" s="12"/>
      <c r="S111" s="29">
        <v>46030.416666666664</v>
      </c>
      <c r="T111" s="29">
        <v>46030.449305555558</v>
      </c>
      <c r="U111" s="12">
        <v>46030.458333333336</v>
      </c>
      <c r="V111" s="29">
        <v>46030.46597222222</v>
      </c>
      <c r="W111" s="30">
        <f>IF(N111="","",WEEKNUM(AA111,2)-0)</f>
        <v>2</v>
      </c>
      <c r="X111" s="30">
        <f>IF(N111="","",MONTH(AA111))</f>
        <v>1</v>
      </c>
      <c r="Y11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11" s="30" t="str">
        <f>IF(B111="ROPAX","ROPAX",IF(B111="RORO","RORO","OCEAN"))</f>
        <v>OCEAN</v>
      </c>
      <c r="AA111" s="29">
        <f>+MIN(S111,T111)</f>
        <v>46030.416666666664</v>
      </c>
      <c r="AB111" s="29" t="str">
        <f>CHOOSE(WEEKDAY(T111,2),"Monday","Tuesday","Wednesday","Thursday","Friday","Saturday","Sunday")</f>
        <v>Thursday</v>
      </c>
      <c r="AC111" s="104">
        <f>IF((E111-F111)&lt;=0,0,(TRACKER[[#This Row],[ATA]]-TRACKER[[#This Row],[ETA]])*24)</f>
        <v>0</v>
      </c>
      <c r="AD111" s="29" t="str">
        <f>IF(AC111&lt;=2,"NO","YES")</f>
        <v>NO</v>
      </c>
      <c r="AE111" s="106">
        <f>+TRACKER[[#This Row],[DELIVERY AVAILABLE SINCE]]-TRACKER[[#This Row],[HANDOVER Morocco]]</f>
        <v>46028.666666666664</v>
      </c>
      <c r="AF111" s="104">
        <f>TRACKER[[#This Row],[ATA TO UNLOADING]]*24</f>
        <v>86.466666666674428</v>
      </c>
      <c r="AG111" s="31">
        <f>(M111-E111)</f>
        <v>1.8527777777781012</v>
      </c>
      <c r="AH111" s="35">
        <f>TRACKER[[#This Row],[ATA A OFRECIMIENTO]]*24</f>
        <v>44.466666666674428</v>
      </c>
      <c r="AI111" s="30" t="str">
        <f>IF(AG111="","",IF(AG111&lt;=1.5,"SI","NO"))</f>
        <v>NO</v>
      </c>
      <c r="AJ111" s="30" t="str">
        <f>IF(AG111="","",IF(AG111&lt;=2,"YES","NO"))</f>
        <v>YES</v>
      </c>
      <c r="AK111" s="30" t="str">
        <f>IF(AG111="","",IF(AG111&lt;=3,"SI","NO"))</f>
        <v>SI</v>
      </c>
      <c r="AL111" s="31">
        <f>(N111-M111)</f>
        <v>1.75</v>
      </c>
      <c r="AM111" s="35">
        <f>TRACKER[[#This Row],[DEL. AVAILABLE A SLOT]]*24</f>
        <v>42</v>
      </c>
      <c r="AN111" s="31">
        <f>IF((S111-M111)&lt;0,TIME(0,0,0),S111-M111)</f>
        <v>1.75</v>
      </c>
      <c r="AO11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111" s="35" t="str">
        <f>IF(AL111="","",IF(AL111&lt;=1,"SI","NO"))</f>
        <v>NO</v>
      </c>
      <c r="AQ111" s="31">
        <f>(N111-E111)</f>
        <v>3.6027777777781012</v>
      </c>
      <c r="AR111" s="35">
        <f>TRACKER[[#This Row],[ATA A TIMESLOT]]*24</f>
        <v>86.466666666674428</v>
      </c>
      <c r="AS111" s="32">
        <f>IF(AA111&lt;N111,TIME(0,0,0),AA111-N111)</f>
        <v>0</v>
      </c>
      <c r="AT111" s="35">
        <f>TRACKER[[#This Row],[PUNTUALIDAD (H)]]*24</f>
        <v>0</v>
      </c>
      <c r="AU111" s="31" t="str">
        <f>IF(AS111&gt;TIME(0,30,0),"NO","SI")</f>
        <v>SI</v>
      </c>
      <c r="AV111" s="33" t="str">
        <f>IF(AS111&gt;TIME(1,0,0),"NO","SI")</f>
        <v>SI</v>
      </c>
      <c r="AW111" s="33">
        <f>(S111-E111)</f>
        <v>3.6027777777781012</v>
      </c>
      <c r="AX111" s="39">
        <f>TRACKER[[#This Row],[ATA TO UNLOADING]]*24</f>
        <v>86.466666666674428</v>
      </c>
      <c r="AY111" s="33">
        <f>IF(O111=0,0,S111-O111)</f>
        <v>0</v>
      </c>
      <c r="AZ111" s="38">
        <f>TRACKER[[#This Row],[TOTAL TT (MARRUECOS)]]*24</f>
        <v>0</v>
      </c>
      <c r="BA111" s="39" t="str">
        <f>IF(AW111="","",IF(AW111&lt;=2,"SI","NO"))</f>
        <v>NO</v>
      </c>
      <c r="BB111" s="39">
        <f>V111-U111</f>
        <v>7.6388888846850023E-3</v>
      </c>
      <c r="BC111" s="108">
        <f>(TRACKER[[#This Row],[Driver departure vs DC END DATE 2]])/24</f>
        <v>3.1828703686187509E-4</v>
      </c>
      <c r="BD111" s="39" t="str">
        <f>IF(L111="LEFTIES TOLEDO",IF(BC111&gt;=TIME(0,0,0),"YES","NO"),"")</f>
        <v>YES</v>
      </c>
      <c r="BE111" s="93">
        <f>$BH$1</f>
        <v>55</v>
      </c>
      <c r="BF111" s="41">
        <f>$BI$1</f>
        <v>7.5</v>
      </c>
    </row>
    <row r="112" spans="1:58" ht="12.75" hidden="1" customHeight="1">
      <c r="A112" s="24">
        <v>260452470</v>
      </c>
      <c r="B112" s="10" t="s">
        <v>211</v>
      </c>
      <c r="C112" s="11" t="s">
        <v>65</v>
      </c>
      <c r="D112" s="11" t="s">
        <v>75</v>
      </c>
      <c r="E112" s="12">
        <v>46019.237500000003</v>
      </c>
      <c r="F112" s="12">
        <v>46019</v>
      </c>
      <c r="G112" s="13" t="s">
        <v>49</v>
      </c>
      <c r="H112" s="11" t="s">
        <v>50</v>
      </c>
      <c r="I112" s="13" t="s">
        <v>338</v>
      </c>
      <c r="J112" s="13" t="s">
        <v>56</v>
      </c>
      <c r="K112" s="13" t="s">
        <v>52</v>
      </c>
      <c r="L112" s="12" t="s">
        <v>95</v>
      </c>
      <c r="M112" s="12">
        <v>46022.5</v>
      </c>
      <c r="N112" s="12">
        <v>46030.5</v>
      </c>
      <c r="O112" s="12"/>
      <c r="P112" s="55"/>
      <c r="Q112" s="12"/>
      <c r="R112" s="12"/>
      <c r="S112" s="29">
        <v>46030.479166666664</v>
      </c>
      <c r="T112" s="29">
        <v>46030.5</v>
      </c>
      <c r="U112" s="12"/>
      <c r="V112" s="29"/>
      <c r="W112" s="30">
        <f>IF(N112="","",WEEKNUM(AA112,2)-0)</f>
        <v>2</v>
      </c>
      <c r="X112" s="30">
        <f>IF(N112="","",MONTH(AA112))</f>
        <v>1</v>
      </c>
      <c r="Y11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112" s="30" t="str">
        <f>IF(B112="ROPAX","ROPAX",IF(B112="RORO","RORO","OCEAN"))</f>
        <v>OCEAN</v>
      </c>
      <c r="AA112" s="29">
        <f>+MIN(S112,T112)</f>
        <v>46030.479166666664</v>
      </c>
      <c r="AB112" s="29" t="str">
        <f>CHOOSE(WEEKDAY(T112,2),"Monday","Tuesday","Wednesday","Thursday","Friday","Saturday","Sunday")</f>
        <v>Thursday</v>
      </c>
      <c r="AC112" s="104">
        <f>IF((E112-F112)&lt;=0,0,(TRACKER[[#This Row],[ATA]]-TRACKER[[#This Row],[ETA]])*24)</f>
        <v>5.7000000000698492</v>
      </c>
      <c r="AD112" s="29" t="str">
        <f>IF(AC112&lt;=2,"NO","YES")</f>
        <v>YES</v>
      </c>
      <c r="AE112" s="106">
        <f>+TRACKER[[#This Row],[DELIVERY AVAILABLE SINCE]]-TRACKER[[#This Row],[HANDOVER Morocco]]</f>
        <v>46022.5</v>
      </c>
      <c r="AF112" s="104">
        <f>TRACKER[[#This Row],[ATA TO UNLOADING]]*24</f>
        <v>269.79999999987194</v>
      </c>
      <c r="AG112" s="31">
        <f>(M112-E112)</f>
        <v>3.2624999999970896</v>
      </c>
      <c r="AH112" s="35">
        <f>TRACKER[[#This Row],[ATA A OFRECIMIENTO]]*24</f>
        <v>78.299999999930151</v>
      </c>
      <c r="AI112" s="30" t="str">
        <f>IF(AG112="","",IF(AG112&lt;=1.5,"SI","NO"))</f>
        <v>NO</v>
      </c>
      <c r="AJ112" s="30" t="str">
        <f>IF(AG112="","",IF(AG112&lt;=2,"YES","NO"))</f>
        <v>NO</v>
      </c>
      <c r="AK112" s="30" t="str">
        <f>IF(AG112="","",IF(AG112&lt;=3,"SI","NO"))</f>
        <v>NO</v>
      </c>
      <c r="AL112" s="31">
        <f>(N112-M112)</f>
        <v>8</v>
      </c>
      <c r="AM112" s="35">
        <f>TRACKER[[#This Row],[DEL. AVAILABLE A SLOT]]*24</f>
        <v>192</v>
      </c>
      <c r="AN112" s="31">
        <f>IF((S112-M112)&lt;0,TIME(0,0,0),S112-M112)</f>
        <v>7.9791666666642413</v>
      </c>
      <c r="AO11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12" s="35" t="str">
        <f>IF(AL112="","",IF(AL112&lt;=1,"SI","NO"))</f>
        <v>NO</v>
      </c>
      <c r="AQ112" s="31">
        <f>(N112-E112)</f>
        <v>11.26249999999709</v>
      </c>
      <c r="AR112" s="35">
        <f>TRACKER[[#This Row],[ATA A TIMESLOT]]*24</f>
        <v>270.29999999993015</v>
      </c>
      <c r="AS112" s="32">
        <f>IF(AA112&lt;N112,TIME(0,0,0),AA112-N112)</f>
        <v>0</v>
      </c>
      <c r="AT112" s="35">
        <f>TRACKER[[#This Row],[PUNTUALIDAD (H)]]*24</f>
        <v>0</v>
      </c>
      <c r="AU112" s="31" t="str">
        <f>IF(AS112&gt;TIME(0,30,0),"NO","SI")</f>
        <v>SI</v>
      </c>
      <c r="AV112" s="33" t="str">
        <f>IF(AS112&gt;TIME(1,0,0),"NO","SI")</f>
        <v>SI</v>
      </c>
      <c r="AW112" s="33">
        <f>(S112-E112)</f>
        <v>11.241666666661331</v>
      </c>
      <c r="AX112" s="39">
        <f>TRACKER[[#This Row],[ATA TO UNLOADING]]*24</f>
        <v>269.79999999987194</v>
      </c>
      <c r="AY112" s="33">
        <f>IF(O112=0,0,S112-O112)</f>
        <v>0</v>
      </c>
      <c r="AZ112" s="38">
        <f>TRACKER[[#This Row],[TOTAL TT (MARRUECOS)]]*24</f>
        <v>0</v>
      </c>
      <c r="BA112" s="39" t="str">
        <f>IF(AW112="","",IF(AW112&lt;=2,"SI","NO"))</f>
        <v>NO</v>
      </c>
      <c r="BB112" s="39">
        <f>V112-U112</f>
        <v>0</v>
      </c>
      <c r="BC112" s="108">
        <f>(TRACKER[[#This Row],[Driver departure vs DC END DATE 2]])/24</f>
        <v>0</v>
      </c>
      <c r="BD112" s="39" t="str">
        <f>IF(L112="LEFTIES TOLEDO",IF(BC112&gt;=TIME(0,0,0),"YES","NO"),"")</f>
        <v/>
      </c>
      <c r="BE112" s="93">
        <f>$BH$1</f>
        <v>55</v>
      </c>
      <c r="BF112" s="41">
        <f>$BI$1</f>
        <v>7.5</v>
      </c>
    </row>
    <row r="113" spans="1:58" ht="12.75" hidden="1" customHeight="1">
      <c r="A113" s="24" t="s">
        <v>263</v>
      </c>
      <c r="B113" s="10" t="s">
        <v>261</v>
      </c>
      <c r="C113" s="11" t="s">
        <v>47</v>
      </c>
      <c r="D113" s="11" t="s">
        <v>48</v>
      </c>
      <c r="E113" s="12">
        <v>46026.813888888886</v>
      </c>
      <c r="F113" s="12">
        <v>46026.833333333336</v>
      </c>
      <c r="G113" s="13" t="s">
        <v>88</v>
      </c>
      <c r="H113" s="11" t="s">
        <v>50</v>
      </c>
      <c r="I113" s="13" t="s">
        <v>337</v>
      </c>
      <c r="J113" s="13" t="s">
        <v>51</v>
      </c>
      <c r="K113" s="13" t="s">
        <v>52</v>
      </c>
      <c r="L113" s="12" t="s">
        <v>53</v>
      </c>
      <c r="M113" s="12">
        <v>46028.666666666664</v>
      </c>
      <c r="N113" s="12">
        <v>46030.5</v>
      </c>
      <c r="O113" s="12"/>
      <c r="P113" s="55">
        <v>1</v>
      </c>
      <c r="Q113" s="12"/>
      <c r="R113" s="12" t="s">
        <v>61</v>
      </c>
      <c r="S113" s="29">
        <v>46030.493055555555</v>
      </c>
      <c r="T113" s="29">
        <v>46030.520833333336</v>
      </c>
      <c r="U113" s="12">
        <v>46030.510416666664</v>
      </c>
      <c r="V113" s="29">
        <v>46030.541666666664</v>
      </c>
      <c r="W113" s="30">
        <f>IF(N113="","",WEEKNUM(AA113,2)-0)</f>
        <v>2</v>
      </c>
      <c r="X113" s="30">
        <f>IF(N113="","",MONTH(AA113))</f>
        <v>1</v>
      </c>
      <c r="Y11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13" s="30" t="str">
        <f>IF(B113="ROPAX","ROPAX",IF(B113="RORO","RORO","OCEAN"))</f>
        <v>OCEAN</v>
      </c>
      <c r="AA113" s="29">
        <f>+MIN(S113,T113)</f>
        <v>46030.493055555555</v>
      </c>
      <c r="AB113" s="29" t="str">
        <f>CHOOSE(WEEKDAY(T113,2),"Monday","Tuesday","Wednesday","Thursday","Friday","Saturday","Sunday")</f>
        <v>Thursday</v>
      </c>
      <c r="AC113" s="104">
        <f>IF((E113-F113)&lt;=0,0,(TRACKER[[#This Row],[ATA]]-TRACKER[[#This Row],[ETA]])*24)</f>
        <v>0</v>
      </c>
      <c r="AD113" s="29" t="str">
        <f>IF(AC113&lt;=2,"NO","YES")</f>
        <v>NO</v>
      </c>
      <c r="AE113" s="106">
        <f>+TRACKER[[#This Row],[DELIVERY AVAILABLE SINCE]]-TRACKER[[#This Row],[HANDOVER Morocco]]</f>
        <v>46028.666666666664</v>
      </c>
      <c r="AF113" s="104">
        <f>TRACKER[[#This Row],[ATA TO UNLOADING]]*24</f>
        <v>88.300000000046566</v>
      </c>
      <c r="AG113" s="31">
        <f>(M113-E113)</f>
        <v>1.8527777777781012</v>
      </c>
      <c r="AH113" s="35">
        <f>TRACKER[[#This Row],[ATA A OFRECIMIENTO]]*24</f>
        <v>44.466666666674428</v>
      </c>
      <c r="AI113" s="30" t="str">
        <f>IF(AG113="","",IF(AG113&lt;=1.5,"SI","NO"))</f>
        <v>NO</v>
      </c>
      <c r="AJ113" s="30" t="str">
        <f>IF(AG113="","",IF(AG113&lt;=2,"YES","NO"))</f>
        <v>YES</v>
      </c>
      <c r="AK113" s="30" t="str">
        <f>IF(AG113="","",IF(AG113&lt;=3,"SI","NO"))</f>
        <v>SI</v>
      </c>
      <c r="AL113" s="31">
        <f>(N113-M113)</f>
        <v>1.8333333333357587</v>
      </c>
      <c r="AM113" s="35">
        <f>TRACKER[[#This Row],[DEL. AVAILABLE A SLOT]]*24</f>
        <v>44.000000000058208</v>
      </c>
      <c r="AN113" s="31">
        <f>IF((S113-M113)&lt;0,TIME(0,0,0),S113-M113)</f>
        <v>1.8263888888905058</v>
      </c>
      <c r="AO11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113" s="35" t="str">
        <f>IF(AL113="","",IF(AL113&lt;=1,"SI","NO"))</f>
        <v>NO</v>
      </c>
      <c r="AQ113" s="31">
        <f>(N113-E113)</f>
        <v>3.6861111111138598</v>
      </c>
      <c r="AR113" s="35">
        <f>TRACKER[[#This Row],[ATA A TIMESLOT]]*24</f>
        <v>88.466666666732635</v>
      </c>
      <c r="AS113" s="32">
        <f>IF(AA113&lt;N113,TIME(0,0,0),AA113-N113)</f>
        <v>0</v>
      </c>
      <c r="AT113" s="35">
        <f>TRACKER[[#This Row],[PUNTUALIDAD (H)]]*24</f>
        <v>0</v>
      </c>
      <c r="AU113" s="31" t="str">
        <f>IF(AS113&gt;TIME(0,30,0),"NO","SI")</f>
        <v>SI</v>
      </c>
      <c r="AV113" s="33" t="str">
        <f>IF(AS113&gt;TIME(1,0,0),"NO","SI")</f>
        <v>SI</v>
      </c>
      <c r="AW113" s="33">
        <f>(S113-E113)</f>
        <v>3.6791666666686069</v>
      </c>
      <c r="AX113" s="39">
        <f>TRACKER[[#This Row],[ATA TO UNLOADING]]*24</f>
        <v>88.300000000046566</v>
      </c>
      <c r="AY113" s="33">
        <f>IF(O113=0,0,S113-O113)</f>
        <v>0</v>
      </c>
      <c r="AZ113" s="38">
        <f>TRACKER[[#This Row],[TOTAL TT (MARRUECOS)]]*24</f>
        <v>0</v>
      </c>
      <c r="BA113" s="39" t="str">
        <f>IF(AW113="","",IF(AW113&lt;=2,"SI","NO"))</f>
        <v>NO</v>
      </c>
      <c r="BB113" s="39">
        <f>V113-U113</f>
        <v>3.125E-2</v>
      </c>
      <c r="BC113" s="108">
        <f>(TRACKER[[#This Row],[Driver departure vs DC END DATE 2]])/24</f>
        <v>1.3020833333333333E-3</v>
      </c>
      <c r="BD113" s="39" t="str">
        <f>IF(L113="LEFTIES TOLEDO",IF(BC113&gt;=TIME(0,0,0),"YES","NO"),"")</f>
        <v>YES</v>
      </c>
      <c r="BE113" s="93">
        <f>$BH$1</f>
        <v>55</v>
      </c>
      <c r="BF113" s="41">
        <f>$BI$1</f>
        <v>7.5</v>
      </c>
    </row>
    <row r="114" spans="1:58" ht="12.75" hidden="1" customHeight="1">
      <c r="A114" s="24">
        <v>262073792</v>
      </c>
      <c r="B114" s="10" t="s">
        <v>261</v>
      </c>
      <c r="C114" s="11" t="s">
        <v>47</v>
      </c>
      <c r="D114" s="11" t="s">
        <v>48</v>
      </c>
      <c r="E114" s="12">
        <v>46026.813888888886</v>
      </c>
      <c r="F114" s="12">
        <v>46026.833333333336</v>
      </c>
      <c r="G114" s="13" t="s">
        <v>49</v>
      </c>
      <c r="H114" s="11" t="s">
        <v>50</v>
      </c>
      <c r="I114" s="13" t="s">
        <v>339</v>
      </c>
      <c r="J114" s="13" t="s">
        <v>51</v>
      </c>
      <c r="K114" s="13" t="s">
        <v>52</v>
      </c>
      <c r="L114" s="12" t="s">
        <v>53</v>
      </c>
      <c r="M114" s="12">
        <v>46028.666666666664</v>
      </c>
      <c r="N114" s="12">
        <v>46030.5</v>
      </c>
      <c r="O114" s="12"/>
      <c r="P114" s="55"/>
      <c r="Q114" s="12"/>
      <c r="R114" s="12"/>
      <c r="S114" s="29">
        <v>46030.510416666664</v>
      </c>
      <c r="T114" s="29">
        <v>46030.520833333336</v>
      </c>
      <c r="U114" s="12">
        <v>46030.534722222219</v>
      </c>
      <c r="V114" s="29">
        <v>46030.539583333331</v>
      </c>
      <c r="W114" s="30">
        <f>IF(N114="","",WEEKNUM(AA114,2)-0)</f>
        <v>2</v>
      </c>
      <c r="X114" s="30">
        <f>IF(N114="","",MONTH(AA114))</f>
        <v>1</v>
      </c>
      <c r="Y11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14" s="30" t="str">
        <f>IF(B114="ROPAX","ROPAX",IF(B114="RORO","RORO","OCEAN"))</f>
        <v>OCEAN</v>
      </c>
      <c r="AA114" s="29">
        <f>+MIN(S114,T114)</f>
        <v>46030.510416666664</v>
      </c>
      <c r="AB114" s="29" t="str">
        <f>CHOOSE(WEEKDAY(T114,2),"Monday","Tuesday","Wednesday","Thursday","Friday","Saturday","Sunday")</f>
        <v>Thursday</v>
      </c>
      <c r="AC114" s="104">
        <f>IF((E114-F114)&lt;=0,0,(TRACKER[[#This Row],[ATA]]-TRACKER[[#This Row],[ETA]])*24)</f>
        <v>0</v>
      </c>
      <c r="AD114" s="29" t="str">
        <f>IF(AC114&lt;=2,"NO","YES")</f>
        <v>NO</v>
      </c>
      <c r="AE114" s="106">
        <f>+TRACKER[[#This Row],[DELIVERY AVAILABLE SINCE]]-TRACKER[[#This Row],[HANDOVER Morocco]]</f>
        <v>46028.666666666664</v>
      </c>
      <c r="AF114" s="104">
        <f>TRACKER[[#This Row],[ATA TO UNLOADING]]*24</f>
        <v>88.716666666674428</v>
      </c>
      <c r="AG114" s="31">
        <f>(M114-E114)</f>
        <v>1.8527777777781012</v>
      </c>
      <c r="AH114" s="35">
        <f>TRACKER[[#This Row],[ATA A OFRECIMIENTO]]*24</f>
        <v>44.466666666674428</v>
      </c>
      <c r="AI114" s="30" t="str">
        <f>IF(AG114="","",IF(AG114&lt;=1.5,"SI","NO"))</f>
        <v>NO</v>
      </c>
      <c r="AJ114" s="30" t="str">
        <f>IF(AG114="","",IF(AG114&lt;=2,"YES","NO"))</f>
        <v>YES</v>
      </c>
      <c r="AK114" s="30" t="str">
        <f>IF(AG114="","",IF(AG114&lt;=3,"SI","NO"))</f>
        <v>SI</v>
      </c>
      <c r="AL114" s="31">
        <f>(N114-M114)</f>
        <v>1.8333333333357587</v>
      </c>
      <c r="AM114" s="35">
        <f>TRACKER[[#This Row],[DEL. AVAILABLE A SLOT]]*24</f>
        <v>44.000000000058208</v>
      </c>
      <c r="AN114" s="31">
        <f>IF((S114-M114)&lt;0,TIME(0,0,0),S114-M114)</f>
        <v>1.84375</v>
      </c>
      <c r="AO11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114" s="35" t="str">
        <f>IF(AL114="","",IF(AL114&lt;=1,"SI","NO"))</f>
        <v>NO</v>
      </c>
      <c r="AQ114" s="31">
        <f>(N114-E114)</f>
        <v>3.6861111111138598</v>
      </c>
      <c r="AR114" s="35">
        <f>TRACKER[[#This Row],[ATA A TIMESLOT]]*24</f>
        <v>88.466666666732635</v>
      </c>
      <c r="AS114" s="32">
        <f>IF(AA114&lt;N114,TIME(0,0,0),AA114-N114)</f>
        <v>1.0416666664241347E-2</v>
      </c>
      <c r="AT114" s="35">
        <f>TRACKER[[#This Row],[PUNTUALIDAD (H)]]*24</f>
        <v>0.24999999994179234</v>
      </c>
      <c r="AU114" s="31" t="str">
        <f>IF(AS114&gt;TIME(0,30,0),"NO","SI")</f>
        <v>SI</v>
      </c>
      <c r="AV114" s="33" t="str">
        <f>IF(AS114&gt;TIME(1,0,0),"NO","SI")</f>
        <v>SI</v>
      </c>
      <c r="AW114" s="33">
        <f>(S114-E114)</f>
        <v>3.6965277777781012</v>
      </c>
      <c r="AX114" s="39">
        <f>TRACKER[[#This Row],[ATA TO UNLOADING]]*24</f>
        <v>88.716666666674428</v>
      </c>
      <c r="AY114" s="33">
        <f>IF(O114=0,0,S114-O114)</f>
        <v>0</v>
      </c>
      <c r="AZ114" s="38">
        <f>TRACKER[[#This Row],[TOTAL TT (MARRUECOS)]]*24</f>
        <v>0</v>
      </c>
      <c r="BA114" s="39" t="str">
        <f>IF(AW114="","",IF(AW114&lt;=2,"SI","NO"))</f>
        <v>NO</v>
      </c>
      <c r="BB114" s="108">
        <f>V114-U114</f>
        <v>4.8611111124046147E-3</v>
      </c>
      <c r="BC114" s="108">
        <f>(TRACKER[[#This Row],[Driver departure vs DC END DATE 2]])/24</f>
        <v>2.0254629635019228E-4</v>
      </c>
      <c r="BD114" s="39" t="str">
        <f>IF(L114="LEFTIES TOLEDO",IF(BC114&gt;=TIME(0,0,0),"YES","NO"),"")</f>
        <v>YES</v>
      </c>
      <c r="BE114" s="93">
        <f>$BH$1</f>
        <v>55</v>
      </c>
      <c r="BF114" s="41">
        <f>$BI$1</f>
        <v>7.5</v>
      </c>
    </row>
    <row r="115" spans="1:58" ht="12.75" hidden="1" customHeight="1">
      <c r="A115" s="24" t="s">
        <v>264</v>
      </c>
      <c r="B115" s="10" t="s">
        <v>261</v>
      </c>
      <c r="C115" s="11" t="s">
        <v>47</v>
      </c>
      <c r="D115" s="11" t="s">
        <v>48</v>
      </c>
      <c r="E115" s="12">
        <v>46026.813888888886</v>
      </c>
      <c r="F115" s="12">
        <v>46026.833333333336</v>
      </c>
      <c r="G115" s="13" t="s">
        <v>88</v>
      </c>
      <c r="H115" s="11" t="s">
        <v>50</v>
      </c>
      <c r="I115" s="13" t="s">
        <v>340</v>
      </c>
      <c r="J115" s="13" t="s">
        <v>51</v>
      </c>
      <c r="K115" s="13" t="s">
        <v>52</v>
      </c>
      <c r="L115" s="12" t="s">
        <v>53</v>
      </c>
      <c r="M115" s="12">
        <v>46028.666666666664</v>
      </c>
      <c r="N115" s="12">
        <v>46030.5</v>
      </c>
      <c r="O115" s="12"/>
      <c r="P115" s="55"/>
      <c r="Q115" s="12"/>
      <c r="R115" s="12"/>
      <c r="S115" s="29">
        <v>46030.510416666664</v>
      </c>
      <c r="T115" s="29">
        <v>46030.555555555555</v>
      </c>
      <c r="U115" s="12">
        <v>46030.534722222219</v>
      </c>
      <c r="V115" s="29">
        <v>46030.576388888891</v>
      </c>
      <c r="W115" s="30">
        <f>IF(N115="","",WEEKNUM(AA115,2)-0)</f>
        <v>2</v>
      </c>
      <c r="X115" s="30">
        <f>IF(N115="","",MONTH(AA115))</f>
        <v>1</v>
      </c>
      <c r="Y11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15" s="30" t="str">
        <f>IF(B115="ROPAX","ROPAX",IF(B115="RORO","RORO","OCEAN"))</f>
        <v>OCEAN</v>
      </c>
      <c r="AA115" s="29">
        <f>+MIN(S115,T115)</f>
        <v>46030.510416666664</v>
      </c>
      <c r="AB115" s="29" t="str">
        <f>CHOOSE(WEEKDAY(T115,2),"Monday","Tuesday","Wednesday","Thursday","Friday","Saturday","Sunday")</f>
        <v>Thursday</v>
      </c>
      <c r="AC115" s="104">
        <f>IF((E115-F115)&lt;=0,0,(TRACKER[[#This Row],[ATA]]-TRACKER[[#This Row],[ETA]])*24)</f>
        <v>0</v>
      </c>
      <c r="AD115" s="29" t="str">
        <f>IF(AC115&lt;=2,"NO","YES")</f>
        <v>NO</v>
      </c>
      <c r="AE115" s="106">
        <f>+TRACKER[[#This Row],[DELIVERY AVAILABLE SINCE]]-TRACKER[[#This Row],[HANDOVER Morocco]]</f>
        <v>46028.666666666664</v>
      </c>
      <c r="AF115" s="104">
        <f>TRACKER[[#This Row],[ATA TO UNLOADING]]*24</f>
        <v>88.716666666674428</v>
      </c>
      <c r="AG115" s="31">
        <f>(M115-E115)</f>
        <v>1.8527777777781012</v>
      </c>
      <c r="AH115" s="35">
        <f>TRACKER[[#This Row],[ATA A OFRECIMIENTO]]*24</f>
        <v>44.466666666674428</v>
      </c>
      <c r="AI115" s="30" t="str">
        <f>IF(AG115="","",IF(AG115&lt;=1.5,"SI","NO"))</f>
        <v>NO</v>
      </c>
      <c r="AJ115" s="30" t="str">
        <f>IF(AG115="","",IF(AG115&lt;=2,"YES","NO"))</f>
        <v>YES</v>
      </c>
      <c r="AK115" s="30" t="str">
        <f>IF(AG115="","",IF(AG115&lt;=3,"SI","NO"))</f>
        <v>SI</v>
      </c>
      <c r="AL115" s="31">
        <f>(N115-M115)</f>
        <v>1.8333333333357587</v>
      </c>
      <c r="AM115" s="35">
        <f>TRACKER[[#This Row],[DEL. AVAILABLE A SLOT]]*24</f>
        <v>44.000000000058208</v>
      </c>
      <c r="AN115" s="31">
        <f>IF((S115-M115)&lt;0,TIME(0,0,0),S115-M115)</f>
        <v>1.84375</v>
      </c>
      <c r="AO11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115" s="35" t="str">
        <f>IF(AL115="","",IF(AL115&lt;=1,"SI","NO"))</f>
        <v>NO</v>
      </c>
      <c r="AQ115" s="31">
        <f>(N115-E115)</f>
        <v>3.6861111111138598</v>
      </c>
      <c r="AR115" s="35">
        <f>TRACKER[[#This Row],[ATA A TIMESLOT]]*24</f>
        <v>88.466666666732635</v>
      </c>
      <c r="AS115" s="32">
        <f>IF(AA115&lt;N115,TIME(0,0,0),AA115-N115)</f>
        <v>1.0416666664241347E-2</v>
      </c>
      <c r="AT115" s="35">
        <f>TRACKER[[#This Row],[PUNTUALIDAD (H)]]*24</f>
        <v>0.24999999994179234</v>
      </c>
      <c r="AU115" s="31" t="str">
        <f>IF(AS115&gt;TIME(0,30,0),"NO","SI")</f>
        <v>SI</v>
      </c>
      <c r="AV115" s="33" t="str">
        <f>IF(AS115&gt;TIME(1,0,0),"NO","SI")</f>
        <v>SI</v>
      </c>
      <c r="AW115" s="33">
        <f>(S115-E115)</f>
        <v>3.6965277777781012</v>
      </c>
      <c r="AX115" s="39">
        <f>TRACKER[[#This Row],[ATA TO UNLOADING]]*24</f>
        <v>88.716666666674428</v>
      </c>
      <c r="AY115" s="33">
        <f>IF(O115=0,0,S115-O115)</f>
        <v>0</v>
      </c>
      <c r="AZ115" s="38">
        <f>TRACKER[[#This Row],[TOTAL TT (MARRUECOS)]]*24</f>
        <v>0</v>
      </c>
      <c r="BA115" s="39" t="str">
        <f>IF(AW115="","",IF(AW115&lt;=2,"SI","NO"))</f>
        <v>NO</v>
      </c>
      <c r="BB115" s="39">
        <f>V115-U115</f>
        <v>4.1666666671517305E-2</v>
      </c>
      <c r="BC115" s="108">
        <f>(TRACKER[[#This Row],[Driver departure vs DC END DATE 2]])/24</f>
        <v>1.736111111313221E-3</v>
      </c>
      <c r="BD115" s="39" t="str">
        <f>IF(L115="LEFTIES TOLEDO",IF(BC115&gt;=TIME(0,0,0),"YES","NO"),"")</f>
        <v>YES</v>
      </c>
      <c r="BE115" s="93">
        <f>$BH$1</f>
        <v>55</v>
      </c>
      <c r="BF115" s="41">
        <f>$BI$1</f>
        <v>7.5</v>
      </c>
    </row>
    <row r="116" spans="1:58" ht="12.75" hidden="1" customHeight="1">
      <c r="A116" s="24" t="s">
        <v>264</v>
      </c>
      <c r="B116" s="10" t="s">
        <v>261</v>
      </c>
      <c r="C116" s="11" t="s">
        <v>47</v>
      </c>
      <c r="D116" s="11" t="s">
        <v>48</v>
      </c>
      <c r="E116" s="12">
        <v>46026.813888888886</v>
      </c>
      <c r="F116" s="12">
        <v>46026.833333333336</v>
      </c>
      <c r="G116" s="13" t="s">
        <v>88</v>
      </c>
      <c r="H116" s="11" t="s">
        <v>50</v>
      </c>
      <c r="I116" s="13" t="s">
        <v>341</v>
      </c>
      <c r="J116" s="13" t="s">
        <v>51</v>
      </c>
      <c r="K116" s="13" t="s">
        <v>52</v>
      </c>
      <c r="L116" s="12" t="s">
        <v>53</v>
      </c>
      <c r="M116" s="12">
        <v>46028.666666666664</v>
      </c>
      <c r="N116" s="12">
        <v>46030.5</v>
      </c>
      <c r="O116" s="12"/>
      <c r="P116" s="55">
        <v>1</v>
      </c>
      <c r="Q116" s="12"/>
      <c r="R116" s="12" t="s">
        <v>61</v>
      </c>
      <c r="S116" s="29">
        <v>46030.472916666666</v>
      </c>
      <c r="T116" s="29">
        <v>46030.493055555555</v>
      </c>
      <c r="U116" s="12">
        <v>46030.486111111109</v>
      </c>
      <c r="V116" s="29">
        <v>46030.513888888891</v>
      </c>
      <c r="W116" s="30">
        <f>IF(N116="","",WEEKNUM(AA116,2)-0)</f>
        <v>2</v>
      </c>
      <c r="X116" s="30">
        <f>IF(N116="","",MONTH(AA116))</f>
        <v>1</v>
      </c>
      <c r="Y11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16" s="30" t="str">
        <f>IF(B116="ROPAX","ROPAX",IF(B116="RORO","RORO","OCEAN"))</f>
        <v>OCEAN</v>
      </c>
      <c r="AA116" s="29">
        <f>+MIN(S116,T116)</f>
        <v>46030.472916666666</v>
      </c>
      <c r="AB116" s="29" t="str">
        <f>CHOOSE(WEEKDAY(T116,2),"Monday","Tuesday","Wednesday","Thursday","Friday","Saturday","Sunday")</f>
        <v>Thursday</v>
      </c>
      <c r="AC116" s="104">
        <f>IF((E116-F116)&lt;=0,0,(TRACKER[[#This Row],[ATA]]-TRACKER[[#This Row],[ETA]])*24)</f>
        <v>0</v>
      </c>
      <c r="AD116" s="29" t="str">
        <f>IF(AC116&lt;=2,"NO","YES")</f>
        <v>NO</v>
      </c>
      <c r="AE116" s="106">
        <f>+TRACKER[[#This Row],[DELIVERY AVAILABLE SINCE]]-TRACKER[[#This Row],[HANDOVER Morocco]]</f>
        <v>46028.666666666664</v>
      </c>
      <c r="AF116" s="104">
        <f>TRACKER[[#This Row],[ATA TO UNLOADING]]*24</f>
        <v>87.816666666709352</v>
      </c>
      <c r="AG116" s="31">
        <f>(M116-E116)</f>
        <v>1.8527777777781012</v>
      </c>
      <c r="AH116" s="35">
        <f>TRACKER[[#This Row],[ATA A OFRECIMIENTO]]*24</f>
        <v>44.466666666674428</v>
      </c>
      <c r="AI116" s="30" t="str">
        <f>IF(AG116="","",IF(AG116&lt;=1.5,"SI","NO"))</f>
        <v>NO</v>
      </c>
      <c r="AJ116" s="30" t="str">
        <f>IF(AG116="","",IF(AG116&lt;=2,"YES","NO"))</f>
        <v>YES</v>
      </c>
      <c r="AK116" s="30" t="str">
        <f>IF(AG116="","",IF(AG116&lt;=3,"SI","NO"))</f>
        <v>SI</v>
      </c>
      <c r="AL116" s="31">
        <f>(N116-M116)</f>
        <v>1.8333333333357587</v>
      </c>
      <c r="AM116" s="35">
        <f>TRACKER[[#This Row],[DEL. AVAILABLE A SLOT]]*24</f>
        <v>44.000000000058208</v>
      </c>
      <c r="AN116" s="31">
        <f>IF((S116-M116)&lt;0,TIME(0,0,0),S116-M116)</f>
        <v>1.8062500000014552</v>
      </c>
      <c r="AO11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116" s="35" t="str">
        <f>IF(AL116="","",IF(AL116&lt;=1,"SI","NO"))</f>
        <v>NO</v>
      </c>
      <c r="AQ116" s="31">
        <f>(N116-E116)</f>
        <v>3.6861111111138598</v>
      </c>
      <c r="AR116" s="35">
        <f>TRACKER[[#This Row],[ATA A TIMESLOT]]*24</f>
        <v>88.466666666732635</v>
      </c>
      <c r="AS116" s="32">
        <f>IF(AA116&lt;N116,TIME(0,0,0),AA116-N116)</f>
        <v>0</v>
      </c>
      <c r="AT116" s="35">
        <f>TRACKER[[#This Row],[PUNTUALIDAD (H)]]*24</f>
        <v>0</v>
      </c>
      <c r="AU116" s="31" t="str">
        <f>IF(AS116&gt;TIME(0,30,0),"NO","SI")</f>
        <v>SI</v>
      </c>
      <c r="AV116" s="33" t="str">
        <f>IF(AS116&gt;TIME(1,0,0),"NO","SI")</f>
        <v>SI</v>
      </c>
      <c r="AW116" s="33">
        <f>(S116-E116)</f>
        <v>3.6590277777795563</v>
      </c>
      <c r="AX116" s="39">
        <f>TRACKER[[#This Row],[ATA TO UNLOADING]]*24</f>
        <v>87.816666666709352</v>
      </c>
      <c r="AY116" s="33">
        <f>IF(O116=0,0,S116-O116)</f>
        <v>0</v>
      </c>
      <c r="AZ116" s="38">
        <f>TRACKER[[#This Row],[TOTAL TT (MARRUECOS)]]*24</f>
        <v>0</v>
      </c>
      <c r="BA116" s="39" t="str">
        <f>IF(AW116="","",IF(AW116&lt;=2,"SI","NO"))</f>
        <v>NO</v>
      </c>
      <c r="BB116" s="39">
        <f>V116-U116</f>
        <v>2.7777777781011537E-2</v>
      </c>
      <c r="BC116" s="108">
        <f>(TRACKER[[#This Row],[Driver departure vs DC END DATE 2]])/24</f>
        <v>1.1574074075421474E-3</v>
      </c>
      <c r="BD116" s="39" t="str">
        <f>IF(L116="LEFTIES TOLEDO",IF(BC116&gt;=TIME(0,0,0),"YES","NO"),"")</f>
        <v>YES</v>
      </c>
      <c r="BE116" s="93">
        <f>$BH$1</f>
        <v>55</v>
      </c>
      <c r="BF116" s="41">
        <f>$BI$1</f>
        <v>7.5</v>
      </c>
    </row>
    <row r="117" spans="1:58" ht="12.75" hidden="1" customHeight="1">
      <c r="A117" s="24">
        <v>262040694</v>
      </c>
      <c r="B117" s="10" t="s">
        <v>261</v>
      </c>
      <c r="C117" s="11" t="s">
        <v>47</v>
      </c>
      <c r="D117" s="11" t="s">
        <v>48</v>
      </c>
      <c r="E117" s="12">
        <v>46026.813888888886</v>
      </c>
      <c r="F117" s="12">
        <v>46026.833333333336</v>
      </c>
      <c r="G117" s="13" t="s">
        <v>49</v>
      </c>
      <c r="H117" s="11" t="s">
        <v>50</v>
      </c>
      <c r="I117" s="13" t="s">
        <v>342</v>
      </c>
      <c r="J117" s="13" t="s">
        <v>51</v>
      </c>
      <c r="K117" s="13" t="s">
        <v>52</v>
      </c>
      <c r="L117" s="12" t="s">
        <v>53</v>
      </c>
      <c r="M117" s="12">
        <v>46028.666666666664</v>
      </c>
      <c r="N117" s="12">
        <v>46030.583333333336</v>
      </c>
      <c r="O117" s="12"/>
      <c r="P117" s="55">
        <v>1</v>
      </c>
      <c r="Q117" s="12" t="s">
        <v>61</v>
      </c>
      <c r="R117" s="12" t="s">
        <v>61</v>
      </c>
      <c r="S117" s="29">
        <v>46030.743055555555</v>
      </c>
      <c r="T117" s="29">
        <v>46030.770833333336</v>
      </c>
      <c r="U117" s="12">
        <v>46030.76666666667</v>
      </c>
      <c r="V117" s="29">
        <v>46030.791666666664</v>
      </c>
      <c r="W117" s="30">
        <f>IF(N117="","",WEEKNUM(AA117,2)-0)</f>
        <v>2</v>
      </c>
      <c r="X117" s="30">
        <f>IF(N117="","",MONTH(AA117))</f>
        <v>1</v>
      </c>
      <c r="Y11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17" s="30" t="str">
        <f>IF(B117="ROPAX","ROPAX",IF(B117="RORO","RORO","OCEAN"))</f>
        <v>OCEAN</v>
      </c>
      <c r="AA117" s="29">
        <f>+MIN(S117,T117)</f>
        <v>46030.743055555555</v>
      </c>
      <c r="AB117" s="29" t="str">
        <f>CHOOSE(WEEKDAY(T117,2),"Monday","Tuesday","Wednesday","Thursday","Friday","Saturday","Sunday")</f>
        <v>Thursday</v>
      </c>
      <c r="AC117" s="104">
        <f>IF((E117-F117)&lt;=0,0,(TRACKER[[#This Row],[ATA]]-TRACKER[[#This Row],[ETA]])*24)</f>
        <v>0</v>
      </c>
      <c r="AD117" s="29" t="str">
        <f>IF(AC117&lt;=2,"NO","YES")</f>
        <v>NO</v>
      </c>
      <c r="AE117" s="106">
        <f>+TRACKER[[#This Row],[DELIVERY AVAILABLE SINCE]]-TRACKER[[#This Row],[HANDOVER Morocco]]</f>
        <v>46028.666666666664</v>
      </c>
      <c r="AF117" s="104">
        <f>TRACKER[[#This Row],[ATA TO UNLOADING]]*24</f>
        <v>94.300000000046566</v>
      </c>
      <c r="AG117" s="31">
        <f>(M117-E117)</f>
        <v>1.8527777777781012</v>
      </c>
      <c r="AH117" s="35">
        <f>TRACKER[[#This Row],[ATA A OFRECIMIENTO]]*24</f>
        <v>44.466666666674428</v>
      </c>
      <c r="AI117" s="30" t="str">
        <f>IF(AG117="","",IF(AG117&lt;=1.5,"SI","NO"))</f>
        <v>NO</v>
      </c>
      <c r="AJ117" s="30" t="str">
        <f>IF(AG117="","",IF(AG117&lt;=2,"YES","NO"))</f>
        <v>YES</v>
      </c>
      <c r="AK117" s="30" t="str">
        <f>IF(AG117="","",IF(AG117&lt;=3,"SI","NO"))</f>
        <v>SI</v>
      </c>
      <c r="AL117" s="31">
        <f>(N117-M117)</f>
        <v>1.9166666666715173</v>
      </c>
      <c r="AM117" s="35">
        <f>TRACKER[[#This Row],[DEL. AVAILABLE A SLOT]]*24</f>
        <v>46.000000000116415</v>
      </c>
      <c r="AN117" s="31">
        <f>IF((S117-M117)&lt;0,TIME(0,0,0),S117-M117)</f>
        <v>2.0763888888905058</v>
      </c>
      <c r="AO11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17" s="35" t="str">
        <f>IF(AL117="","",IF(AL117&lt;=1,"SI","NO"))</f>
        <v>NO</v>
      </c>
      <c r="AQ117" s="31">
        <f>(N117-E117)</f>
        <v>3.7694444444496185</v>
      </c>
      <c r="AR117" s="35">
        <f>TRACKER[[#This Row],[ATA A TIMESLOT]]*24</f>
        <v>90.466666666790843</v>
      </c>
      <c r="AS117" s="32">
        <f>IF(AA117&lt;N117,TIME(0,0,0),AA117-N117)</f>
        <v>0.15972222221898846</v>
      </c>
      <c r="AT117" s="35">
        <f>TRACKER[[#This Row],[PUNTUALIDAD (H)]]*24</f>
        <v>3.8333333332557231</v>
      </c>
      <c r="AU117" s="31" t="str">
        <f>IF(AS117&gt;TIME(0,30,0),"NO","SI")</f>
        <v>NO</v>
      </c>
      <c r="AV117" s="33" t="str">
        <f>IF(AS117&gt;TIME(1,0,0),"NO","SI")</f>
        <v>NO</v>
      </c>
      <c r="AW117" s="33">
        <f>(S117-E117)</f>
        <v>3.9291666666686069</v>
      </c>
      <c r="AX117" s="39">
        <f>TRACKER[[#This Row],[ATA TO UNLOADING]]*24</f>
        <v>94.300000000046566</v>
      </c>
      <c r="AY117" s="33">
        <f>IF(O117=0,0,S117-O117)</f>
        <v>0</v>
      </c>
      <c r="AZ117" s="38">
        <f>TRACKER[[#This Row],[TOTAL TT (MARRUECOS)]]*24</f>
        <v>0</v>
      </c>
      <c r="BA117" s="39" t="str">
        <f>IF(AW117="","",IF(AW117&lt;=2,"SI","NO"))</f>
        <v>NO</v>
      </c>
      <c r="BB117" s="39">
        <f>V117-U117</f>
        <v>2.4999999994179234E-2</v>
      </c>
      <c r="BC117" s="108">
        <f>(TRACKER[[#This Row],[Driver departure vs DC END DATE 2]])/24</f>
        <v>1.0416666664241347E-3</v>
      </c>
      <c r="BD117" s="39" t="str">
        <f>IF(L117="LEFTIES TOLEDO",IF(BC117&gt;=TIME(0,0,0),"YES","NO"),"")</f>
        <v>YES</v>
      </c>
      <c r="BE117" s="93">
        <f>$BH$1</f>
        <v>55</v>
      </c>
      <c r="BF117" s="41">
        <f>$BI$1</f>
        <v>7.5</v>
      </c>
    </row>
    <row r="118" spans="1:58" ht="12.75" hidden="1" customHeight="1">
      <c r="A118" s="24">
        <v>261714022</v>
      </c>
      <c r="B118" s="10" t="s">
        <v>260</v>
      </c>
      <c r="C118" s="11" t="s">
        <v>47</v>
      </c>
      <c r="D118" s="11" t="s">
        <v>75</v>
      </c>
      <c r="E118" s="12">
        <v>46025.710416666669</v>
      </c>
      <c r="F118" s="12">
        <v>46025.833333333336</v>
      </c>
      <c r="G118" s="13" t="s">
        <v>49</v>
      </c>
      <c r="H118" s="11" t="s">
        <v>50</v>
      </c>
      <c r="I118" s="13" t="s">
        <v>343</v>
      </c>
      <c r="J118" s="13" t="s">
        <v>51</v>
      </c>
      <c r="K118" s="13" t="s">
        <v>60</v>
      </c>
      <c r="L118" s="12" t="s">
        <v>102</v>
      </c>
      <c r="M118" s="12">
        <v>46028.416666666664</v>
      </c>
      <c r="N118" s="12">
        <v>46030.625</v>
      </c>
      <c r="O118" s="12"/>
      <c r="P118" s="55"/>
      <c r="Q118" s="12"/>
      <c r="R118" s="12"/>
      <c r="S118" s="29">
        <v>46029.645833333336</v>
      </c>
      <c r="T118" s="29">
        <v>46030.677083333336</v>
      </c>
      <c r="U118" s="12"/>
      <c r="V118" s="29"/>
      <c r="W118" s="30">
        <f>IF(N118="","",WEEKNUM(AA118,2)-0)</f>
        <v>2</v>
      </c>
      <c r="X118" s="30">
        <f>IF(N118="","",MONTH(AA118))</f>
        <v>1</v>
      </c>
      <c r="Y11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18" s="30" t="str">
        <f>IF(B118="ROPAX","ROPAX",IF(B118="RORO","RORO","OCEAN"))</f>
        <v>OCEAN</v>
      </c>
      <c r="AA118" s="29">
        <f>+MIN(S118,T118)</f>
        <v>46029.645833333336</v>
      </c>
      <c r="AB118" s="29" t="str">
        <f>CHOOSE(WEEKDAY(T118,2),"Monday","Tuesday","Wednesday","Thursday","Friday","Saturday","Sunday")</f>
        <v>Thursday</v>
      </c>
      <c r="AC118" s="104">
        <f>IF((E118-F118)&lt;=0,0,(TRACKER[[#This Row],[ATA]]-TRACKER[[#This Row],[ETA]])*24)</f>
        <v>0</v>
      </c>
      <c r="AD118" s="29" t="str">
        <f>IF(AC118&lt;=2,"NO","YES")</f>
        <v>NO</v>
      </c>
      <c r="AE118" s="106">
        <f>+TRACKER[[#This Row],[DELIVERY AVAILABLE SINCE]]-TRACKER[[#This Row],[HANDOVER Morocco]]</f>
        <v>46028.416666666664</v>
      </c>
      <c r="AF118" s="104">
        <f>TRACKER[[#This Row],[ATA TO UNLOADING]]*24</f>
        <v>94.450000000011642</v>
      </c>
      <c r="AG118" s="31">
        <f>(M118-E118)</f>
        <v>2.7062499999956344</v>
      </c>
      <c r="AH118" s="35">
        <f>TRACKER[[#This Row],[ATA A OFRECIMIENTO]]*24</f>
        <v>64.949999999895226</v>
      </c>
      <c r="AI118" s="30" t="str">
        <f>IF(AG118="","",IF(AG118&lt;=1.5,"SI","NO"))</f>
        <v>NO</v>
      </c>
      <c r="AJ118" s="30" t="str">
        <f>IF(AG118="","",IF(AG118&lt;=2,"YES","NO"))</f>
        <v>NO</v>
      </c>
      <c r="AK118" s="30" t="str">
        <f>IF(AG118="","",IF(AG118&lt;=3,"SI","NO"))</f>
        <v>SI</v>
      </c>
      <c r="AL118" s="31">
        <f>(N118-M118)</f>
        <v>2.2083333333357587</v>
      </c>
      <c r="AM118" s="35">
        <f>TRACKER[[#This Row],[DEL. AVAILABLE A SLOT]]*24</f>
        <v>53.000000000058208</v>
      </c>
      <c r="AN118" s="31">
        <f>IF((S118-M118)&lt;0,TIME(0,0,0),S118-M118)</f>
        <v>1.2291666666715173</v>
      </c>
      <c r="AO11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118" s="35" t="str">
        <f>IF(AL118="","",IF(AL118&lt;=1,"SI","NO"))</f>
        <v>NO</v>
      </c>
      <c r="AQ118" s="31">
        <f>(N118-E118)</f>
        <v>4.9145833333313931</v>
      </c>
      <c r="AR118" s="35">
        <f>TRACKER[[#This Row],[ATA A TIMESLOT]]*24</f>
        <v>117.94999999995343</v>
      </c>
      <c r="AS118" s="32">
        <f>IF(AA118&lt;N118,TIME(0,0,0),AA118-N118)</f>
        <v>0</v>
      </c>
      <c r="AT118" s="35">
        <f>TRACKER[[#This Row],[PUNTUALIDAD (H)]]*24</f>
        <v>0</v>
      </c>
      <c r="AU118" s="31" t="str">
        <f>IF(AS118&gt;TIME(0,30,0),"NO","SI")</f>
        <v>SI</v>
      </c>
      <c r="AV118" s="33" t="str">
        <f>IF(AS118&gt;TIME(1,0,0),"NO","SI")</f>
        <v>SI</v>
      </c>
      <c r="AW118" s="33">
        <f>(S118-E118)</f>
        <v>3.9354166666671517</v>
      </c>
      <c r="AX118" s="39">
        <f>TRACKER[[#This Row],[ATA TO UNLOADING]]*24</f>
        <v>94.450000000011642</v>
      </c>
      <c r="AY118" s="33">
        <f>IF(O118=0,0,S118-O118)</f>
        <v>0</v>
      </c>
      <c r="AZ118" s="38">
        <f>TRACKER[[#This Row],[TOTAL TT (MARRUECOS)]]*24</f>
        <v>0</v>
      </c>
      <c r="BA118" s="39" t="str">
        <f>IF(AW118="","",IF(AW118&lt;=2,"SI","NO"))</f>
        <v>NO</v>
      </c>
      <c r="BB118" s="39">
        <f>V118-U118</f>
        <v>0</v>
      </c>
      <c r="BC118" s="108">
        <f>(TRACKER[[#This Row],[Driver departure vs DC END DATE 2]])/24</f>
        <v>0</v>
      </c>
      <c r="BD118" s="39" t="str">
        <f>IF(L118="LEFTIES TOLEDO",IF(BC118&gt;=TIME(0,0,0),"YES","NO"),"")</f>
        <v/>
      </c>
      <c r="BE118" s="93">
        <f>$BH$1</f>
        <v>55</v>
      </c>
      <c r="BF118" s="41">
        <f>$BI$1</f>
        <v>7.5</v>
      </c>
    </row>
    <row r="119" spans="1:58" ht="12.75" hidden="1" customHeight="1">
      <c r="A119" s="24">
        <v>261714047</v>
      </c>
      <c r="B119" s="10" t="s">
        <v>260</v>
      </c>
      <c r="C119" s="11" t="s">
        <v>47</v>
      </c>
      <c r="D119" s="11" t="s">
        <v>75</v>
      </c>
      <c r="E119" s="12">
        <v>46025.710416666669</v>
      </c>
      <c r="F119" s="12">
        <v>46025.833333333336</v>
      </c>
      <c r="G119" s="13" t="s">
        <v>49</v>
      </c>
      <c r="H119" s="11" t="s">
        <v>50</v>
      </c>
      <c r="I119" s="13" t="s">
        <v>344</v>
      </c>
      <c r="J119" s="13" t="s">
        <v>51</v>
      </c>
      <c r="K119" s="13" t="s">
        <v>60</v>
      </c>
      <c r="L119" s="12" t="s">
        <v>102</v>
      </c>
      <c r="M119" s="12">
        <v>46028.416666666664</v>
      </c>
      <c r="N119" s="12">
        <v>46030.625</v>
      </c>
      <c r="O119" s="12"/>
      <c r="P119" s="55"/>
      <c r="Q119" s="12"/>
      <c r="R119" s="12"/>
      <c r="S119" s="29">
        <v>46030.638888888891</v>
      </c>
      <c r="T119" s="29">
        <v>46030.6875</v>
      </c>
      <c r="U119" s="12"/>
      <c r="V119" s="29"/>
      <c r="W119" s="30">
        <f>IF(N119="","",WEEKNUM(AA119,2)-0)</f>
        <v>2</v>
      </c>
      <c r="X119" s="30">
        <f>IF(N119="","",MONTH(AA119))</f>
        <v>1</v>
      </c>
      <c r="Y11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19" s="30" t="str">
        <f>IF(B119="ROPAX","ROPAX",IF(B119="RORO","RORO","OCEAN"))</f>
        <v>OCEAN</v>
      </c>
      <c r="AA119" s="29">
        <f>+MIN(S119,T119)</f>
        <v>46030.638888888891</v>
      </c>
      <c r="AB119" s="29" t="str">
        <f>CHOOSE(WEEKDAY(T119,2),"Monday","Tuesday","Wednesday","Thursday","Friday","Saturday","Sunday")</f>
        <v>Thursday</v>
      </c>
      <c r="AC119" s="104">
        <f>IF((E119-F119)&lt;=0,0,(TRACKER[[#This Row],[ATA]]-TRACKER[[#This Row],[ETA]])*24)</f>
        <v>0</v>
      </c>
      <c r="AD119" s="29" t="str">
        <f>IF(AC119&lt;=2,"NO","YES")</f>
        <v>NO</v>
      </c>
      <c r="AE119" s="106">
        <f>+TRACKER[[#This Row],[DELIVERY AVAILABLE SINCE]]-TRACKER[[#This Row],[HANDOVER Morocco]]</f>
        <v>46028.416666666664</v>
      </c>
      <c r="AF119" s="104">
        <f>TRACKER[[#This Row],[ATA TO UNLOADING]]*24</f>
        <v>118.28333333332557</v>
      </c>
      <c r="AG119" s="31">
        <f>(M119-E119)</f>
        <v>2.7062499999956344</v>
      </c>
      <c r="AH119" s="35">
        <f>TRACKER[[#This Row],[ATA A OFRECIMIENTO]]*24</f>
        <v>64.949999999895226</v>
      </c>
      <c r="AI119" s="30" t="str">
        <f>IF(AG119="","",IF(AG119&lt;=1.5,"SI","NO"))</f>
        <v>NO</v>
      </c>
      <c r="AJ119" s="30" t="str">
        <f>IF(AG119="","",IF(AG119&lt;=2,"YES","NO"))</f>
        <v>NO</v>
      </c>
      <c r="AK119" s="30" t="str">
        <f>IF(AG119="","",IF(AG119&lt;=3,"SI","NO"))</f>
        <v>SI</v>
      </c>
      <c r="AL119" s="31">
        <f>(N119-M119)</f>
        <v>2.2083333333357587</v>
      </c>
      <c r="AM119" s="35">
        <f>TRACKER[[#This Row],[DEL. AVAILABLE A SLOT]]*24</f>
        <v>53.000000000058208</v>
      </c>
      <c r="AN119" s="31">
        <f>IF((S119-M119)&lt;0,TIME(0,0,0),S119-M119)</f>
        <v>2.2222222222262644</v>
      </c>
      <c r="AO11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19" s="35" t="str">
        <f>IF(AL119="","",IF(AL119&lt;=1,"SI","NO"))</f>
        <v>NO</v>
      </c>
      <c r="AQ119" s="31">
        <f>(N119-E119)</f>
        <v>4.9145833333313931</v>
      </c>
      <c r="AR119" s="35">
        <f>TRACKER[[#This Row],[ATA A TIMESLOT]]*24</f>
        <v>117.94999999995343</v>
      </c>
      <c r="AS119" s="32">
        <f>IF(AA119&lt;N119,TIME(0,0,0),AA119-N119)</f>
        <v>1.3888888890505768E-2</v>
      </c>
      <c r="AT119" s="35">
        <f>TRACKER[[#This Row],[PUNTUALIDAD (H)]]*24</f>
        <v>0.33333333337213844</v>
      </c>
      <c r="AU119" s="31" t="str">
        <f>IF(AS119&gt;TIME(0,30,0),"NO","SI")</f>
        <v>SI</v>
      </c>
      <c r="AV119" s="33" t="str">
        <f>IF(AS119&gt;TIME(1,0,0),"NO","SI")</f>
        <v>SI</v>
      </c>
      <c r="AW119" s="33">
        <f>(S119-E119)</f>
        <v>4.9284722222218988</v>
      </c>
      <c r="AX119" s="39">
        <f>TRACKER[[#This Row],[ATA TO UNLOADING]]*24</f>
        <v>118.28333333332557</v>
      </c>
      <c r="AY119" s="33">
        <f>IF(O119=0,0,S119-O119)</f>
        <v>0</v>
      </c>
      <c r="AZ119" s="38">
        <f>TRACKER[[#This Row],[TOTAL TT (MARRUECOS)]]*24</f>
        <v>0</v>
      </c>
      <c r="BA119" s="39" t="str">
        <f>IF(AW119="","",IF(AW119&lt;=2,"SI","NO"))</f>
        <v>NO</v>
      </c>
      <c r="BB119" s="39">
        <f>V119-U119</f>
        <v>0</v>
      </c>
      <c r="BC119" s="108">
        <f>(TRACKER[[#This Row],[Driver departure vs DC END DATE 2]])/24</f>
        <v>0</v>
      </c>
      <c r="BD119" s="39" t="str">
        <f>IF(L119="LEFTIES TOLEDO",IF(BC119&gt;=TIME(0,0,0),"YES","NO"),"")</f>
        <v/>
      </c>
      <c r="BE119" s="93">
        <f>$BH$1</f>
        <v>55</v>
      </c>
      <c r="BF119" s="41">
        <f>$BI$1</f>
        <v>7.5</v>
      </c>
    </row>
    <row r="120" spans="1:58" ht="12.75" hidden="1" customHeight="1">
      <c r="A120" s="24">
        <v>262040694</v>
      </c>
      <c r="B120" s="10" t="s">
        <v>261</v>
      </c>
      <c r="C120" s="11" t="s">
        <v>47</v>
      </c>
      <c r="D120" s="11" t="s">
        <v>48</v>
      </c>
      <c r="E120" s="12">
        <v>46026.813888888886</v>
      </c>
      <c r="F120" s="12">
        <v>46026.833333333336</v>
      </c>
      <c r="G120" s="13" t="s">
        <v>49</v>
      </c>
      <c r="H120" s="11" t="s">
        <v>50</v>
      </c>
      <c r="I120" s="13" t="s">
        <v>345</v>
      </c>
      <c r="J120" s="13" t="s">
        <v>51</v>
      </c>
      <c r="K120" s="13" t="s">
        <v>52</v>
      </c>
      <c r="L120" s="12" t="s">
        <v>53</v>
      </c>
      <c r="M120" s="12">
        <v>46028.666666666664</v>
      </c>
      <c r="N120" s="12">
        <v>46030.666666666664</v>
      </c>
      <c r="O120" s="12"/>
      <c r="P120" s="55">
        <v>1</v>
      </c>
      <c r="Q120" s="12"/>
      <c r="R120" s="12" t="s">
        <v>61</v>
      </c>
      <c r="S120" s="29">
        <v>46030.655555555553</v>
      </c>
      <c r="T120" s="29">
        <v>46030.666666666664</v>
      </c>
      <c r="U120" s="12">
        <v>46030.690972222219</v>
      </c>
      <c r="V120" s="29">
        <v>46030.6875</v>
      </c>
      <c r="W120" s="30">
        <f>IF(N120="","",WEEKNUM(AA120,2)-0)</f>
        <v>2</v>
      </c>
      <c r="X120" s="30">
        <f>IF(N120="","",MONTH(AA120))</f>
        <v>1</v>
      </c>
      <c r="Y12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20" s="30" t="str">
        <f>IF(B120="ROPAX","ROPAX",IF(B120="RORO","RORO","OCEAN"))</f>
        <v>OCEAN</v>
      </c>
      <c r="AA120" s="29">
        <f>+MIN(S120,T120)</f>
        <v>46030.655555555553</v>
      </c>
      <c r="AB120" s="29" t="str">
        <f>CHOOSE(WEEKDAY(T120,2),"Monday","Tuesday","Wednesday","Thursday","Friday","Saturday","Sunday")</f>
        <v>Thursday</v>
      </c>
      <c r="AC120" s="104">
        <f>IF((E120-F120)&lt;=0,0,(TRACKER[[#This Row],[ATA]]-TRACKER[[#This Row],[ETA]])*24)</f>
        <v>0</v>
      </c>
      <c r="AD120" s="29" t="str">
        <f>IF(AC120&lt;=2,"NO","YES")</f>
        <v>NO</v>
      </c>
      <c r="AE120" s="106">
        <f>+TRACKER[[#This Row],[DELIVERY AVAILABLE SINCE]]-TRACKER[[#This Row],[HANDOVER Morocco]]</f>
        <v>46028.666666666664</v>
      </c>
      <c r="AF120" s="104">
        <f>TRACKER[[#This Row],[ATA TO UNLOADING]]*24</f>
        <v>92.200000000011642</v>
      </c>
      <c r="AG120" s="31">
        <f>(M120-E120)</f>
        <v>1.8527777777781012</v>
      </c>
      <c r="AH120" s="35">
        <f>TRACKER[[#This Row],[ATA A OFRECIMIENTO]]*24</f>
        <v>44.466666666674428</v>
      </c>
      <c r="AI120" s="30" t="str">
        <f>IF(AG120="","",IF(AG120&lt;=1.5,"SI","NO"))</f>
        <v>NO</v>
      </c>
      <c r="AJ120" s="30" t="str">
        <f>IF(AG120="","",IF(AG120&lt;=2,"YES","NO"))</f>
        <v>YES</v>
      </c>
      <c r="AK120" s="30" t="str">
        <f>IF(AG120="","",IF(AG120&lt;=3,"SI","NO"))</f>
        <v>SI</v>
      </c>
      <c r="AL120" s="31">
        <f>(N120-M120)</f>
        <v>2</v>
      </c>
      <c r="AM120" s="35">
        <f>TRACKER[[#This Row],[DEL. AVAILABLE A SLOT]]*24</f>
        <v>48</v>
      </c>
      <c r="AN120" s="31">
        <f>IF((S120-M120)&lt;0,TIME(0,0,0),S120-M120)</f>
        <v>1.9888888888890506</v>
      </c>
      <c r="AO12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120" s="35" t="str">
        <f>IF(AL120="","",IF(AL120&lt;=1,"SI","NO"))</f>
        <v>NO</v>
      </c>
      <c r="AQ120" s="31">
        <f>(N120-E120)</f>
        <v>3.8527777777781012</v>
      </c>
      <c r="AR120" s="35">
        <f>TRACKER[[#This Row],[ATA A TIMESLOT]]*24</f>
        <v>92.466666666674428</v>
      </c>
      <c r="AS120" s="32">
        <f>IF(AA120&lt;N120,TIME(0,0,0),AA120-N120)</f>
        <v>0</v>
      </c>
      <c r="AT120" s="35">
        <f>TRACKER[[#This Row],[PUNTUALIDAD (H)]]*24</f>
        <v>0</v>
      </c>
      <c r="AU120" s="31" t="str">
        <f>IF(AS120&gt;TIME(0,30,0),"NO","SI")</f>
        <v>SI</v>
      </c>
      <c r="AV120" s="33" t="str">
        <f>IF(AS120&gt;TIME(1,0,0),"NO","SI")</f>
        <v>SI</v>
      </c>
      <c r="AW120" s="33">
        <f>(S120-E120)</f>
        <v>3.8416666666671517</v>
      </c>
      <c r="AX120" s="39">
        <f>TRACKER[[#This Row],[ATA TO UNLOADING]]*24</f>
        <v>92.200000000011642</v>
      </c>
      <c r="AY120" s="33">
        <f>IF(O120=0,0,S120-O120)</f>
        <v>0</v>
      </c>
      <c r="AZ120" s="38">
        <f>TRACKER[[#This Row],[TOTAL TT (MARRUECOS)]]*24</f>
        <v>0</v>
      </c>
      <c r="BA120" s="39" t="str">
        <f>IF(AW120="","",IF(AW120&lt;=2,"SI","NO"))</f>
        <v>NO</v>
      </c>
      <c r="BB120" s="110">
        <f>V120-U120</f>
        <v>-3.4722222189884633E-3</v>
      </c>
      <c r="BC120" s="108">
        <f>(TRACKER[[#This Row],[Driver departure vs DC END DATE 2]])/24</f>
        <v>-1.4467592579118596E-4</v>
      </c>
      <c r="BD120" s="39" t="str">
        <f>IF(L120="LEFTIES TOLEDO",IF(BC120&gt;=TIME(0,0,0),"YES","NO"),"")</f>
        <v>NO</v>
      </c>
      <c r="BE120" s="93">
        <f>$BH$1</f>
        <v>55</v>
      </c>
      <c r="BF120" s="41">
        <f>$BI$1</f>
        <v>7.5</v>
      </c>
    </row>
    <row r="121" spans="1:58" ht="12.75" hidden="1" customHeight="1">
      <c r="A121" s="24">
        <v>262074491</v>
      </c>
      <c r="B121" s="10" t="s">
        <v>261</v>
      </c>
      <c r="C121" s="11" t="s">
        <v>47</v>
      </c>
      <c r="D121" s="11" t="s">
        <v>48</v>
      </c>
      <c r="E121" s="12">
        <v>46026.813888888886</v>
      </c>
      <c r="F121" s="12">
        <v>46026.833333333336</v>
      </c>
      <c r="G121" s="13" t="s">
        <v>49</v>
      </c>
      <c r="H121" s="11" t="s">
        <v>50</v>
      </c>
      <c r="I121" s="13" t="s">
        <v>346</v>
      </c>
      <c r="J121" s="13" t="s">
        <v>51</v>
      </c>
      <c r="K121" s="13" t="s">
        <v>52</v>
      </c>
      <c r="L121" s="12" t="s">
        <v>53</v>
      </c>
      <c r="M121" s="12">
        <v>46028.666666666664</v>
      </c>
      <c r="N121" s="12">
        <v>46030.666666666664</v>
      </c>
      <c r="O121" s="12"/>
      <c r="P121" s="55"/>
      <c r="Q121" s="12"/>
      <c r="R121" s="12"/>
      <c r="S121" s="29">
        <v>46030.675000000003</v>
      </c>
      <c r="T121" s="29">
        <v>46030.684027777781</v>
      </c>
      <c r="U121" s="12">
        <v>46030.690972222219</v>
      </c>
      <c r="V121" s="29">
        <v>46030.704861111109</v>
      </c>
      <c r="W121" s="30">
        <f>IF(N121="","",WEEKNUM(AA121,2)-0)</f>
        <v>2</v>
      </c>
      <c r="X121" s="30">
        <f>IF(N121="","",MONTH(AA121))</f>
        <v>1</v>
      </c>
      <c r="Y12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21" s="30" t="str">
        <f>IF(B121="ROPAX","ROPAX",IF(B121="RORO","RORO","OCEAN"))</f>
        <v>OCEAN</v>
      </c>
      <c r="AA121" s="29">
        <f>+MIN(S121,T121)</f>
        <v>46030.675000000003</v>
      </c>
      <c r="AB121" s="29" t="str">
        <f>CHOOSE(WEEKDAY(T121,2),"Monday","Tuesday","Wednesday","Thursday","Friday","Saturday","Sunday")</f>
        <v>Thursday</v>
      </c>
      <c r="AC121" s="104">
        <f>IF((E121-F121)&lt;=0,0,(TRACKER[[#This Row],[ATA]]-TRACKER[[#This Row],[ETA]])*24)</f>
        <v>0</v>
      </c>
      <c r="AD121" s="29" t="str">
        <f>IF(AC121&lt;=2,"NO","YES")</f>
        <v>NO</v>
      </c>
      <c r="AE121" s="106">
        <f>+TRACKER[[#This Row],[DELIVERY AVAILABLE SINCE]]-TRACKER[[#This Row],[HANDOVER Morocco]]</f>
        <v>46028.666666666664</v>
      </c>
      <c r="AF121" s="104">
        <f>TRACKER[[#This Row],[ATA TO UNLOADING]]*24</f>
        <v>92.666666666802485</v>
      </c>
      <c r="AG121" s="31">
        <f>(M121-E121)</f>
        <v>1.8527777777781012</v>
      </c>
      <c r="AH121" s="35">
        <f>TRACKER[[#This Row],[ATA A OFRECIMIENTO]]*24</f>
        <v>44.466666666674428</v>
      </c>
      <c r="AI121" s="30" t="str">
        <f>IF(AG121="","",IF(AG121&lt;=1.5,"SI","NO"))</f>
        <v>NO</v>
      </c>
      <c r="AJ121" s="30" t="str">
        <f>IF(AG121="","",IF(AG121&lt;=2,"YES","NO"))</f>
        <v>YES</v>
      </c>
      <c r="AK121" s="30" t="str">
        <f>IF(AG121="","",IF(AG121&lt;=3,"SI","NO"))</f>
        <v>SI</v>
      </c>
      <c r="AL121" s="31">
        <f>(N121-M121)</f>
        <v>2</v>
      </c>
      <c r="AM121" s="35">
        <f>TRACKER[[#This Row],[DEL. AVAILABLE A SLOT]]*24</f>
        <v>48</v>
      </c>
      <c r="AN121" s="31">
        <f>IF((S121-M121)&lt;0,TIME(0,0,0),S121-M121)</f>
        <v>2.008333333338669</v>
      </c>
      <c r="AO12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21" s="35" t="str">
        <f>IF(AL121="","",IF(AL121&lt;=1,"SI","NO"))</f>
        <v>NO</v>
      </c>
      <c r="AQ121" s="31">
        <f>(N121-E121)</f>
        <v>3.8527777777781012</v>
      </c>
      <c r="AR121" s="35">
        <f>TRACKER[[#This Row],[ATA A TIMESLOT]]*24</f>
        <v>92.466666666674428</v>
      </c>
      <c r="AS121" s="32">
        <f>IF(AA121&lt;N121,TIME(0,0,0),AA121-N121)</f>
        <v>8.3333333386690356E-3</v>
      </c>
      <c r="AT121" s="35">
        <f>TRACKER[[#This Row],[PUNTUALIDAD (H)]]*24</f>
        <v>0.20000000012805685</v>
      </c>
      <c r="AU121" s="31" t="str">
        <f>IF(AS121&gt;TIME(0,30,0),"NO","SI")</f>
        <v>SI</v>
      </c>
      <c r="AV121" s="33" t="str">
        <f>IF(AS121&gt;TIME(1,0,0),"NO","SI")</f>
        <v>SI</v>
      </c>
      <c r="AW121" s="33">
        <f>(S121-E121)</f>
        <v>3.8611111111167702</v>
      </c>
      <c r="AX121" s="39">
        <f>TRACKER[[#This Row],[ATA TO UNLOADING]]*24</f>
        <v>92.666666666802485</v>
      </c>
      <c r="AY121" s="33">
        <f>IF(O121=0,0,S121-O121)</f>
        <v>0</v>
      </c>
      <c r="AZ121" s="38">
        <f>TRACKER[[#This Row],[TOTAL TT (MARRUECOS)]]*24</f>
        <v>0</v>
      </c>
      <c r="BA121" s="39" t="str">
        <f>IF(AW121="","",IF(AW121&lt;=2,"SI","NO"))</f>
        <v>NO</v>
      </c>
      <c r="BB121" s="39">
        <f>V121-U121</f>
        <v>1.3888888890505768E-2</v>
      </c>
      <c r="BC121" s="108">
        <f>(TRACKER[[#This Row],[Driver departure vs DC END DATE 2]])/24</f>
        <v>5.7870370377107372E-4</v>
      </c>
      <c r="BD121" s="39" t="str">
        <f>IF(L121="LEFTIES TOLEDO",IF(BC121&gt;=TIME(0,0,0),"YES","NO"),"")</f>
        <v>YES</v>
      </c>
      <c r="BE121" s="93">
        <f>$BH$1</f>
        <v>55</v>
      </c>
      <c r="BF121" s="41">
        <f>$BI$1</f>
        <v>7.5</v>
      </c>
    </row>
    <row r="122" spans="1:58" ht="12.75" hidden="1" customHeight="1">
      <c r="A122" s="24" t="s">
        <v>263</v>
      </c>
      <c r="B122" s="10" t="s">
        <v>261</v>
      </c>
      <c r="C122" s="11" t="s">
        <v>47</v>
      </c>
      <c r="D122" s="11" t="s">
        <v>48</v>
      </c>
      <c r="E122" s="12">
        <v>46026.813888888886</v>
      </c>
      <c r="F122" s="12">
        <v>46026.833333333336</v>
      </c>
      <c r="G122" s="13" t="s">
        <v>88</v>
      </c>
      <c r="H122" s="11" t="s">
        <v>50</v>
      </c>
      <c r="I122" s="13" t="s">
        <v>347</v>
      </c>
      <c r="J122" s="13" t="s">
        <v>51</v>
      </c>
      <c r="K122" s="13" t="s">
        <v>52</v>
      </c>
      <c r="L122" s="12" t="s">
        <v>53</v>
      </c>
      <c r="M122" s="12">
        <v>46028.666666666664</v>
      </c>
      <c r="N122" s="12">
        <v>46030.708333333336</v>
      </c>
      <c r="O122" s="12"/>
      <c r="P122" s="55">
        <v>1</v>
      </c>
      <c r="Q122" s="12"/>
      <c r="R122" s="12" t="s">
        <v>61</v>
      </c>
      <c r="S122" s="29">
        <v>46030.694444444445</v>
      </c>
      <c r="T122" s="29">
        <v>46030.725694444445</v>
      </c>
      <c r="U122" s="12">
        <v>46030.713888888888</v>
      </c>
      <c r="V122" s="29">
        <v>46030.75</v>
      </c>
      <c r="W122" s="30">
        <f>IF(N122="","",WEEKNUM(AA122,2)-0)</f>
        <v>2</v>
      </c>
      <c r="X122" s="30">
        <f>IF(N122="","",MONTH(AA122))</f>
        <v>1</v>
      </c>
      <c r="Y12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22" s="30" t="str">
        <f>IF(B122="ROPAX","ROPAX",IF(B122="RORO","RORO","OCEAN"))</f>
        <v>OCEAN</v>
      </c>
      <c r="AA122" s="29">
        <f>+MIN(S122,T122)</f>
        <v>46030.694444444445</v>
      </c>
      <c r="AB122" s="29" t="str">
        <f>CHOOSE(WEEKDAY(T122,2),"Monday","Tuesday","Wednesday","Thursday","Friday","Saturday","Sunday")</f>
        <v>Thursday</v>
      </c>
      <c r="AC122" s="104">
        <f>IF((E122-F122)&lt;=0,0,(TRACKER[[#This Row],[ATA]]-TRACKER[[#This Row],[ETA]])*24)</f>
        <v>0</v>
      </c>
      <c r="AD122" s="29" t="str">
        <f>IF(AC122&lt;=2,"NO","YES")</f>
        <v>NO</v>
      </c>
      <c r="AE122" s="106">
        <f>+TRACKER[[#This Row],[DELIVERY AVAILABLE SINCE]]-TRACKER[[#This Row],[HANDOVER Morocco]]</f>
        <v>46028.666666666664</v>
      </c>
      <c r="AF122" s="104">
        <f>TRACKER[[#This Row],[ATA TO UNLOADING]]*24</f>
        <v>93.133333333418705</v>
      </c>
      <c r="AG122" s="31">
        <f>(M122-E122)</f>
        <v>1.8527777777781012</v>
      </c>
      <c r="AH122" s="35">
        <f>TRACKER[[#This Row],[ATA A OFRECIMIENTO]]*24</f>
        <v>44.466666666674428</v>
      </c>
      <c r="AI122" s="30" t="str">
        <f>IF(AG122="","",IF(AG122&lt;=1.5,"SI","NO"))</f>
        <v>NO</v>
      </c>
      <c r="AJ122" s="30" t="str">
        <f>IF(AG122="","",IF(AG122&lt;=2,"YES","NO"))</f>
        <v>YES</v>
      </c>
      <c r="AK122" s="30" t="str">
        <f>IF(AG122="","",IF(AG122&lt;=3,"SI","NO"))</f>
        <v>SI</v>
      </c>
      <c r="AL122" s="31">
        <f>(N122-M122)</f>
        <v>2.0416666666715173</v>
      </c>
      <c r="AM122" s="35">
        <f>TRACKER[[#This Row],[DEL. AVAILABLE A SLOT]]*24</f>
        <v>49.000000000116415</v>
      </c>
      <c r="AN122" s="31">
        <f>IF((S122-M122)&lt;0,TIME(0,0,0),S122-M122)</f>
        <v>2.0277777777810115</v>
      </c>
      <c r="AO12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22" s="35" t="str">
        <f>IF(AL122="","",IF(AL122&lt;=1,"SI","NO"))</f>
        <v>NO</v>
      </c>
      <c r="AQ122" s="31">
        <f>(N122-E122)</f>
        <v>3.8944444444496185</v>
      </c>
      <c r="AR122" s="35">
        <f>TRACKER[[#This Row],[ATA A TIMESLOT]]*24</f>
        <v>93.466666666790843</v>
      </c>
      <c r="AS122" s="32">
        <f>IF(AA122&lt;N122,TIME(0,0,0),AA122-N122)</f>
        <v>0</v>
      </c>
      <c r="AT122" s="35">
        <f>TRACKER[[#This Row],[PUNTUALIDAD (H)]]*24</f>
        <v>0</v>
      </c>
      <c r="AU122" s="31" t="str">
        <f>IF(AS122&gt;TIME(0,30,0),"NO","SI")</f>
        <v>SI</v>
      </c>
      <c r="AV122" s="33" t="str">
        <f>IF(AS122&gt;TIME(1,0,0),"NO","SI")</f>
        <v>SI</v>
      </c>
      <c r="AW122" s="33">
        <f>(S122-E122)</f>
        <v>3.8805555555591127</v>
      </c>
      <c r="AX122" s="39">
        <f>TRACKER[[#This Row],[ATA TO UNLOADING]]*24</f>
        <v>93.133333333418705</v>
      </c>
      <c r="AY122" s="33">
        <f>IF(O122=0,0,S122-O122)</f>
        <v>0</v>
      </c>
      <c r="AZ122" s="38">
        <f>TRACKER[[#This Row],[TOTAL TT (MARRUECOS)]]*24</f>
        <v>0</v>
      </c>
      <c r="BA122" s="39" t="str">
        <f>IF(AW122="","",IF(AW122&lt;=2,"SI","NO"))</f>
        <v>NO</v>
      </c>
      <c r="BB122" s="39">
        <f>V122-U122</f>
        <v>3.6111111112404615E-2</v>
      </c>
      <c r="BC122" s="108">
        <f>(TRACKER[[#This Row],[Driver departure vs DC END DATE 2]])/24</f>
        <v>1.5046296296835255E-3</v>
      </c>
      <c r="BD122" s="39" t="str">
        <f>IF(L122="LEFTIES TOLEDO",IF(BC122&gt;=TIME(0,0,0),"YES","NO"),"")</f>
        <v>YES</v>
      </c>
      <c r="BE122" s="93">
        <f>$BH$1</f>
        <v>55</v>
      </c>
      <c r="BF122" s="41">
        <f>$BI$1</f>
        <v>7.5</v>
      </c>
    </row>
    <row r="123" spans="1:58" ht="12.75" hidden="1" customHeight="1">
      <c r="A123" s="24" t="s">
        <v>265</v>
      </c>
      <c r="B123" s="10" t="s">
        <v>266</v>
      </c>
      <c r="C123" s="11" t="s">
        <v>82</v>
      </c>
      <c r="D123" s="11" t="s">
        <v>75</v>
      </c>
      <c r="E123" s="12">
        <v>46023.166666666664</v>
      </c>
      <c r="F123" s="12">
        <v>46023.166666666664</v>
      </c>
      <c r="G123" s="13" t="s">
        <v>217</v>
      </c>
      <c r="H123" s="11" t="s">
        <v>50</v>
      </c>
      <c r="I123" s="13" t="s">
        <v>349</v>
      </c>
      <c r="J123" s="13" t="s">
        <v>51</v>
      </c>
      <c r="K123" s="13" t="s">
        <v>60</v>
      </c>
      <c r="L123" s="12" t="s">
        <v>95</v>
      </c>
      <c r="M123" s="12">
        <v>46027.416666666664</v>
      </c>
      <c r="N123" s="12">
        <v>46030.75</v>
      </c>
      <c r="O123" s="12"/>
      <c r="P123" s="55"/>
      <c r="Q123" s="12"/>
      <c r="R123" s="12"/>
      <c r="S123" s="29">
        <v>46030.770833333328</v>
      </c>
      <c r="T123" s="29">
        <v>46030.791666666664</v>
      </c>
      <c r="U123" s="12"/>
      <c r="V123" s="29"/>
      <c r="W123" s="30">
        <f>IF(N123="","",WEEKNUM(AA123,2)-0)</f>
        <v>2</v>
      </c>
      <c r="X123" s="30">
        <f>IF(N123="","",MONTH(AA123))</f>
        <v>1</v>
      </c>
      <c r="Y12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123" s="30" t="str">
        <f>IF(B123="ROPAX","ROPAX",IF(B123="RORO","RORO","OCEAN"))</f>
        <v>OCEAN</v>
      </c>
      <c r="AA123" s="29">
        <f>+MIN(S123,T123)</f>
        <v>46030.770833333328</v>
      </c>
      <c r="AB123" s="29" t="str">
        <f>CHOOSE(WEEKDAY(T123,2),"Monday","Tuesday","Wednesday","Thursday","Friday","Saturday","Sunday")</f>
        <v>Thursday</v>
      </c>
      <c r="AC123" s="104">
        <f>IF((E123-F123)&lt;=0,0,(TRACKER[[#This Row],[ATA]]-TRACKER[[#This Row],[ETA]])*24)</f>
        <v>0</v>
      </c>
      <c r="AD123" s="29" t="str">
        <f>IF(AC123&lt;=2,"NO","YES")</f>
        <v>NO</v>
      </c>
      <c r="AE123" s="106">
        <f>+TRACKER[[#This Row],[DELIVERY AVAILABLE SINCE]]-TRACKER[[#This Row],[HANDOVER Morocco]]</f>
        <v>46027.416666666664</v>
      </c>
      <c r="AF123" s="104">
        <f>TRACKER[[#This Row],[ATA TO UNLOADING]]*24</f>
        <v>182.49999999994179</v>
      </c>
      <c r="AG123" s="31">
        <f>(M123-E123)</f>
        <v>4.25</v>
      </c>
      <c r="AH123" s="35">
        <f>TRACKER[[#This Row],[ATA A OFRECIMIENTO]]*24</f>
        <v>102</v>
      </c>
      <c r="AI123" s="30" t="str">
        <f>IF(AG123="","",IF(AG123&lt;=1.5,"SI","NO"))</f>
        <v>NO</v>
      </c>
      <c r="AJ123" s="30" t="str">
        <f>IF(AG123="","",IF(AG123&lt;=2,"YES","NO"))</f>
        <v>NO</v>
      </c>
      <c r="AK123" s="30" t="str">
        <f>IF(AG123="","",IF(AG123&lt;=3,"SI","NO"))</f>
        <v>NO</v>
      </c>
      <c r="AL123" s="31">
        <f>(N123-M123)</f>
        <v>3.3333333333357587</v>
      </c>
      <c r="AM123" s="35">
        <f>TRACKER[[#This Row],[DEL. AVAILABLE A SLOT]]*24</f>
        <v>80.000000000058208</v>
      </c>
      <c r="AN123" s="31">
        <f>IF((S123-M123)&lt;0,TIME(0,0,0),S123-M123)</f>
        <v>3.3541666666642413</v>
      </c>
      <c r="AO12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23" s="35" t="str">
        <f>IF(AL123="","",IF(AL123&lt;=1,"SI","NO"))</f>
        <v>NO</v>
      </c>
      <c r="AQ123" s="31">
        <f>(N123-E123)</f>
        <v>7.5833333333357587</v>
      </c>
      <c r="AR123" s="35">
        <f>TRACKER[[#This Row],[ATA A TIMESLOT]]*24</f>
        <v>182.00000000005821</v>
      </c>
      <c r="AS123" s="32">
        <f>IF(AA123&lt;N123,TIME(0,0,0),AA123-N123)</f>
        <v>2.0833333328482695E-2</v>
      </c>
      <c r="AT123" s="35">
        <f>TRACKER[[#This Row],[PUNTUALIDAD (H)]]*24</f>
        <v>0.49999999988358468</v>
      </c>
      <c r="AU123" s="31" t="str">
        <f>IF(AS123&gt;TIME(0,30,0),"NO","SI")</f>
        <v>SI</v>
      </c>
      <c r="AV123" s="33" t="str">
        <f>IF(AS123&gt;TIME(1,0,0),"NO","SI")</f>
        <v>SI</v>
      </c>
      <c r="AW123" s="33">
        <f>(S123-E123)</f>
        <v>7.6041666666642413</v>
      </c>
      <c r="AX123" s="39">
        <f>TRACKER[[#This Row],[ATA TO UNLOADING]]*24</f>
        <v>182.49999999994179</v>
      </c>
      <c r="AY123" s="33">
        <f>IF(O123=0,0,S123-O123)</f>
        <v>0</v>
      </c>
      <c r="AZ123" s="38">
        <f>TRACKER[[#This Row],[TOTAL TT (MARRUECOS)]]*24</f>
        <v>0</v>
      </c>
      <c r="BA123" s="39" t="str">
        <f>IF(AW123="","",IF(AW123&lt;=2,"SI","NO"))</f>
        <v>NO</v>
      </c>
      <c r="BB123" s="39">
        <f>V123-U123</f>
        <v>0</v>
      </c>
      <c r="BC123" s="108">
        <f>(TRACKER[[#This Row],[Driver departure vs DC END DATE 2]])/24</f>
        <v>0</v>
      </c>
      <c r="BD123" s="39" t="str">
        <f>IF(L123="LEFTIES TOLEDO",IF(BC123&gt;=TIME(0,0,0),"YES","NO"),"")</f>
        <v/>
      </c>
      <c r="BE123" s="93">
        <f>$BH$1</f>
        <v>55</v>
      </c>
      <c r="BF123" s="41">
        <f>$BI$1</f>
        <v>7.5</v>
      </c>
    </row>
    <row r="124" spans="1:58" ht="12.75" hidden="1" customHeight="1">
      <c r="A124" s="24">
        <v>262071500</v>
      </c>
      <c r="B124" s="10" t="s">
        <v>261</v>
      </c>
      <c r="C124" s="11" t="s">
        <v>47</v>
      </c>
      <c r="D124" s="11" t="s">
        <v>48</v>
      </c>
      <c r="E124" s="12">
        <v>46026.813888888886</v>
      </c>
      <c r="F124" s="12">
        <v>46026.833333333336</v>
      </c>
      <c r="G124" s="13" t="s">
        <v>49</v>
      </c>
      <c r="H124" s="11" t="s">
        <v>50</v>
      </c>
      <c r="I124" s="13" t="s">
        <v>348</v>
      </c>
      <c r="J124" s="13" t="s">
        <v>51</v>
      </c>
      <c r="K124" s="13" t="s">
        <v>52</v>
      </c>
      <c r="L124" s="12" t="s">
        <v>53</v>
      </c>
      <c r="M124" s="12">
        <v>46028.666666666664</v>
      </c>
      <c r="N124" s="12">
        <v>46030.75</v>
      </c>
      <c r="O124" s="12"/>
      <c r="P124" s="55">
        <v>1</v>
      </c>
      <c r="Q124" s="12"/>
      <c r="R124" s="12" t="s">
        <v>61</v>
      </c>
      <c r="S124" s="29">
        <v>46030.686805555553</v>
      </c>
      <c r="T124" s="29">
        <v>46030.708333333336</v>
      </c>
      <c r="U124" s="12">
        <v>46030.713888888888</v>
      </c>
      <c r="V124" s="29">
        <v>46030.729166666664</v>
      </c>
      <c r="W124" s="30">
        <f>IF(N124="","",WEEKNUM(AA124,2)-0)</f>
        <v>2</v>
      </c>
      <c r="X124" s="30">
        <f>IF(N124="","",MONTH(AA124))</f>
        <v>1</v>
      </c>
      <c r="Y12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24" s="30" t="str">
        <f>IF(B124="ROPAX","ROPAX",IF(B124="RORO","RORO","OCEAN"))</f>
        <v>OCEAN</v>
      </c>
      <c r="AA124" s="29">
        <f>+MIN(S124,T124)</f>
        <v>46030.686805555553</v>
      </c>
      <c r="AB124" s="29" t="str">
        <f>CHOOSE(WEEKDAY(T124,2),"Monday","Tuesday","Wednesday","Thursday","Friday","Saturday","Sunday")</f>
        <v>Thursday</v>
      </c>
      <c r="AC124" s="104">
        <f>IF((E124-F124)&lt;=0,0,(TRACKER[[#This Row],[ATA]]-TRACKER[[#This Row],[ETA]])*24)</f>
        <v>0</v>
      </c>
      <c r="AD124" s="29" t="str">
        <f>IF(AC124&lt;=2,"NO","YES")</f>
        <v>NO</v>
      </c>
      <c r="AE124" s="106">
        <f>+TRACKER[[#This Row],[DELIVERY AVAILABLE SINCE]]-TRACKER[[#This Row],[HANDOVER Morocco]]</f>
        <v>46028.666666666664</v>
      </c>
      <c r="AF124" s="104">
        <f>TRACKER[[#This Row],[ATA TO UNLOADING]]*24</f>
        <v>92.950000000011642</v>
      </c>
      <c r="AG124" s="31">
        <f>(M124-E124)</f>
        <v>1.8527777777781012</v>
      </c>
      <c r="AH124" s="35">
        <f>TRACKER[[#This Row],[ATA A OFRECIMIENTO]]*24</f>
        <v>44.466666666674428</v>
      </c>
      <c r="AI124" s="30" t="str">
        <f>IF(AG124="","",IF(AG124&lt;=1.5,"SI","NO"))</f>
        <v>NO</v>
      </c>
      <c r="AJ124" s="30" t="str">
        <f>IF(AG124="","",IF(AG124&lt;=2,"YES","NO"))</f>
        <v>YES</v>
      </c>
      <c r="AK124" s="30" t="str">
        <f>IF(AG124="","",IF(AG124&lt;=3,"SI","NO"))</f>
        <v>SI</v>
      </c>
      <c r="AL124" s="31">
        <f>(N124-M124)</f>
        <v>2.0833333333357587</v>
      </c>
      <c r="AM124" s="35">
        <f>TRACKER[[#This Row],[DEL. AVAILABLE A SLOT]]*24</f>
        <v>50.000000000058208</v>
      </c>
      <c r="AN124" s="31">
        <f>IF((S124-M124)&lt;0,TIME(0,0,0),S124-M124)</f>
        <v>2.0201388888890506</v>
      </c>
      <c r="AO12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24" s="35" t="str">
        <f>IF(AL124="","",IF(AL124&lt;=1,"SI","NO"))</f>
        <v>NO</v>
      </c>
      <c r="AQ124" s="31">
        <f>(N124-E124)</f>
        <v>3.9361111111138598</v>
      </c>
      <c r="AR124" s="35">
        <f>TRACKER[[#This Row],[ATA A TIMESLOT]]*24</f>
        <v>94.466666666732635</v>
      </c>
      <c r="AS124" s="32">
        <f>IF(AA124&lt;N124,TIME(0,0,0),AA124-N124)</f>
        <v>0</v>
      </c>
      <c r="AT124" s="35">
        <f>TRACKER[[#This Row],[PUNTUALIDAD (H)]]*24</f>
        <v>0</v>
      </c>
      <c r="AU124" s="31" t="str">
        <f>IF(AS124&gt;TIME(0,30,0),"NO","SI")</f>
        <v>SI</v>
      </c>
      <c r="AV124" s="33" t="str">
        <f>IF(AS124&gt;TIME(1,0,0),"NO","SI")</f>
        <v>SI</v>
      </c>
      <c r="AW124" s="33">
        <f>(S124-E124)</f>
        <v>3.8729166666671517</v>
      </c>
      <c r="AX124" s="39">
        <f>TRACKER[[#This Row],[ATA TO UNLOADING]]*24</f>
        <v>92.950000000011642</v>
      </c>
      <c r="AY124" s="33">
        <f>IF(O124=0,0,S124-O124)</f>
        <v>0</v>
      </c>
      <c r="AZ124" s="38">
        <f>TRACKER[[#This Row],[TOTAL TT (MARRUECOS)]]*24</f>
        <v>0</v>
      </c>
      <c r="BA124" s="39" t="str">
        <f>IF(AW124="","",IF(AW124&lt;=2,"SI","NO"))</f>
        <v>NO</v>
      </c>
      <c r="BB124" s="39">
        <f>V124-U124</f>
        <v>1.5277777776645962E-2</v>
      </c>
      <c r="BC124" s="108">
        <f>(TRACKER[[#This Row],[Driver departure vs DC END DATE 2]])/24</f>
        <v>6.3657407402691513E-4</v>
      </c>
      <c r="BD124" s="39" t="str">
        <f>IF(L124="LEFTIES TOLEDO",IF(BC124&gt;=TIME(0,0,0),"YES","NO"),"")</f>
        <v>YES</v>
      </c>
      <c r="BE124" s="93">
        <f>$BH$1</f>
        <v>55</v>
      </c>
      <c r="BF124" s="41">
        <f>$BI$1</f>
        <v>7.5</v>
      </c>
    </row>
    <row r="125" spans="1:58" ht="12.75" hidden="1" customHeight="1">
      <c r="A125" s="24">
        <v>262071500</v>
      </c>
      <c r="B125" s="10" t="s">
        <v>261</v>
      </c>
      <c r="C125" s="11" t="s">
        <v>47</v>
      </c>
      <c r="D125" s="11" t="s">
        <v>48</v>
      </c>
      <c r="E125" s="12">
        <v>46026.813888888886</v>
      </c>
      <c r="F125" s="12">
        <v>46026.833333333336</v>
      </c>
      <c r="G125" s="13" t="s">
        <v>49</v>
      </c>
      <c r="H125" s="11" t="s">
        <v>50</v>
      </c>
      <c r="I125" s="13" t="s">
        <v>350</v>
      </c>
      <c r="J125" s="13" t="s">
        <v>51</v>
      </c>
      <c r="K125" s="13" t="s">
        <v>52</v>
      </c>
      <c r="L125" s="12" t="s">
        <v>53</v>
      </c>
      <c r="M125" s="12">
        <v>46028.666666666664</v>
      </c>
      <c r="N125" s="12">
        <v>46030.75</v>
      </c>
      <c r="O125" s="12"/>
      <c r="P125" s="55">
        <v>1</v>
      </c>
      <c r="Q125" s="12"/>
      <c r="R125" s="12" t="s">
        <v>61</v>
      </c>
      <c r="S125" s="29">
        <v>46030.693749999999</v>
      </c>
      <c r="T125" s="29">
        <v>46030.715277777781</v>
      </c>
      <c r="U125" s="12">
        <v>46030.712500000001</v>
      </c>
      <c r="V125" s="29">
        <v>46030.739583333336</v>
      </c>
      <c r="W125" s="30">
        <f>IF(N125="","",WEEKNUM(AA125,2)-0)</f>
        <v>2</v>
      </c>
      <c r="X125" s="30">
        <f>IF(N125="","",MONTH(AA125))</f>
        <v>1</v>
      </c>
      <c r="Y12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25" s="30" t="str">
        <f>IF(B125="ROPAX","ROPAX",IF(B125="RORO","RORO","OCEAN"))</f>
        <v>OCEAN</v>
      </c>
      <c r="AA125" s="29">
        <f>+MIN(S125,T125)</f>
        <v>46030.693749999999</v>
      </c>
      <c r="AB125" s="29" t="str">
        <f>CHOOSE(WEEKDAY(T125,2),"Monday","Tuesday","Wednesday","Thursday","Friday","Saturday","Sunday")</f>
        <v>Thursday</v>
      </c>
      <c r="AC125" s="104">
        <f>IF((E125-F125)&lt;=0,0,(TRACKER[[#This Row],[ATA]]-TRACKER[[#This Row],[ETA]])*24)</f>
        <v>0</v>
      </c>
      <c r="AD125" s="29" t="str">
        <f>IF(AC125&lt;=2,"NO","YES")</f>
        <v>NO</v>
      </c>
      <c r="AE125" s="106">
        <f>+TRACKER[[#This Row],[DELIVERY AVAILABLE SINCE]]-TRACKER[[#This Row],[HANDOVER Morocco]]</f>
        <v>46028.666666666664</v>
      </c>
      <c r="AF125" s="104">
        <f>TRACKER[[#This Row],[ATA TO UNLOADING]]*24</f>
        <v>93.116666666697711</v>
      </c>
      <c r="AG125" s="31">
        <f>(M125-E125)</f>
        <v>1.8527777777781012</v>
      </c>
      <c r="AH125" s="35">
        <f>TRACKER[[#This Row],[ATA A OFRECIMIENTO]]*24</f>
        <v>44.466666666674428</v>
      </c>
      <c r="AI125" s="30" t="str">
        <f>IF(AG125="","",IF(AG125&lt;=1.5,"SI","NO"))</f>
        <v>NO</v>
      </c>
      <c r="AJ125" s="30" t="str">
        <f>IF(AG125="","",IF(AG125&lt;=2,"YES","NO"))</f>
        <v>YES</v>
      </c>
      <c r="AK125" s="30" t="str">
        <f>IF(AG125="","",IF(AG125&lt;=3,"SI","NO"))</f>
        <v>SI</v>
      </c>
      <c r="AL125" s="31">
        <f>(N125-M125)</f>
        <v>2.0833333333357587</v>
      </c>
      <c r="AM125" s="35">
        <f>TRACKER[[#This Row],[DEL. AVAILABLE A SLOT]]*24</f>
        <v>50.000000000058208</v>
      </c>
      <c r="AN125" s="31">
        <f>IF((S125-M125)&lt;0,TIME(0,0,0),S125-M125)</f>
        <v>2.0270833333343035</v>
      </c>
      <c r="AO12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25" s="35" t="str">
        <f>IF(AL125="","",IF(AL125&lt;=1,"SI","NO"))</f>
        <v>NO</v>
      </c>
      <c r="AQ125" s="31">
        <f>(N125-E125)</f>
        <v>3.9361111111138598</v>
      </c>
      <c r="AR125" s="35">
        <f>TRACKER[[#This Row],[ATA A TIMESLOT]]*24</f>
        <v>94.466666666732635</v>
      </c>
      <c r="AS125" s="32">
        <f>IF(AA125&lt;N125,TIME(0,0,0),AA125-N125)</f>
        <v>0</v>
      </c>
      <c r="AT125" s="35">
        <f>TRACKER[[#This Row],[PUNTUALIDAD (H)]]*24</f>
        <v>0</v>
      </c>
      <c r="AU125" s="31" t="str">
        <f>IF(AS125&gt;TIME(0,30,0),"NO","SI")</f>
        <v>SI</v>
      </c>
      <c r="AV125" s="33" t="str">
        <f>IF(AS125&gt;TIME(1,0,0),"NO","SI")</f>
        <v>SI</v>
      </c>
      <c r="AW125" s="33">
        <f>(S125-E125)</f>
        <v>3.8798611111124046</v>
      </c>
      <c r="AX125" s="39">
        <f>TRACKER[[#This Row],[ATA TO UNLOADING]]*24</f>
        <v>93.116666666697711</v>
      </c>
      <c r="AY125" s="33">
        <f>IF(O125=0,0,S125-O125)</f>
        <v>0</v>
      </c>
      <c r="AZ125" s="38">
        <f>TRACKER[[#This Row],[TOTAL TT (MARRUECOS)]]*24</f>
        <v>0</v>
      </c>
      <c r="BA125" s="39" t="str">
        <f>IF(AW125="","",IF(AW125&lt;=2,"SI","NO"))</f>
        <v>NO</v>
      </c>
      <c r="BB125" s="39">
        <f>V125-U125</f>
        <v>2.7083333334303461E-2</v>
      </c>
      <c r="BC125" s="108">
        <f>(TRACKER[[#This Row],[Driver departure vs DC END DATE 2]])/24</f>
        <v>1.1284722222626442E-3</v>
      </c>
      <c r="BD125" s="39" t="str">
        <f>IF(L125="LEFTIES TOLEDO",IF(BC125&gt;=TIME(0,0,0),"YES","NO"),"")</f>
        <v>YES</v>
      </c>
      <c r="BE125" s="93">
        <f>$BH$1</f>
        <v>55</v>
      </c>
      <c r="BF125" s="41">
        <f>$BI$1</f>
        <v>7.5</v>
      </c>
    </row>
    <row r="126" spans="1:58" ht="12.75" hidden="1" customHeight="1">
      <c r="A126" s="24">
        <v>262074491</v>
      </c>
      <c r="B126" s="10" t="s">
        <v>261</v>
      </c>
      <c r="C126" s="11" t="s">
        <v>47</v>
      </c>
      <c r="D126" s="11" t="s">
        <v>48</v>
      </c>
      <c r="E126" s="12">
        <v>46026.813888888886</v>
      </c>
      <c r="F126" s="12">
        <v>46026.833333333336</v>
      </c>
      <c r="G126" s="13" t="s">
        <v>49</v>
      </c>
      <c r="H126" s="11" t="s">
        <v>50</v>
      </c>
      <c r="I126" s="13" t="s">
        <v>351</v>
      </c>
      <c r="J126" s="13" t="s">
        <v>51</v>
      </c>
      <c r="K126" s="13" t="s">
        <v>52</v>
      </c>
      <c r="L126" s="12" t="s">
        <v>53</v>
      </c>
      <c r="M126" s="12">
        <v>46028.666666666664</v>
      </c>
      <c r="N126" s="12">
        <v>46030.75</v>
      </c>
      <c r="O126" s="12"/>
      <c r="P126" s="55"/>
      <c r="Q126" s="12"/>
      <c r="R126" s="12"/>
      <c r="S126" s="29">
        <v>46030.714583333334</v>
      </c>
      <c r="T126" s="29">
        <v>46030.743055555555</v>
      </c>
      <c r="U126" s="12">
        <v>46030.74722222222</v>
      </c>
      <c r="V126" s="29">
        <v>46030.763888888891</v>
      </c>
      <c r="W126" s="30">
        <f>IF(N126="","",WEEKNUM(AA126,2)-0)</f>
        <v>2</v>
      </c>
      <c r="X126" s="30">
        <f>IF(N126="","",MONTH(AA126))</f>
        <v>1</v>
      </c>
      <c r="Y12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26" s="30" t="str">
        <f>IF(B126="ROPAX","ROPAX",IF(B126="RORO","RORO","OCEAN"))</f>
        <v>OCEAN</v>
      </c>
      <c r="AA126" s="29">
        <f>+MIN(S126,T126)</f>
        <v>46030.714583333334</v>
      </c>
      <c r="AB126" s="29" t="str">
        <f>CHOOSE(WEEKDAY(T126,2),"Monday","Tuesday","Wednesday","Thursday","Friday","Saturday","Sunday")</f>
        <v>Thursday</v>
      </c>
      <c r="AC126" s="104">
        <f>IF((E126-F126)&lt;=0,0,(TRACKER[[#This Row],[ATA]]-TRACKER[[#This Row],[ETA]])*24)</f>
        <v>0</v>
      </c>
      <c r="AD126" s="29" t="str">
        <f>IF(AC126&lt;=2,"NO","YES")</f>
        <v>NO</v>
      </c>
      <c r="AE126" s="106">
        <f>+TRACKER[[#This Row],[DELIVERY AVAILABLE SINCE]]-TRACKER[[#This Row],[HANDOVER Morocco]]</f>
        <v>46028.666666666664</v>
      </c>
      <c r="AF126" s="104">
        <f>TRACKER[[#This Row],[ATA TO UNLOADING]]*24</f>
        <v>93.616666666755918</v>
      </c>
      <c r="AG126" s="31">
        <f>(M126-E126)</f>
        <v>1.8527777777781012</v>
      </c>
      <c r="AH126" s="35">
        <f>TRACKER[[#This Row],[ATA A OFRECIMIENTO]]*24</f>
        <v>44.466666666674428</v>
      </c>
      <c r="AI126" s="30" t="str">
        <f>IF(AG126="","",IF(AG126&lt;=1.5,"SI","NO"))</f>
        <v>NO</v>
      </c>
      <c r="AJ126" s="30" t="str">
        <f>IF(AG126="","",IF(AG126&lt;=2,"YES","NO"))</f>
        <v>YES</v>
      </c>
      <c r="AK126" s="30" t="str">
        <f>IF(AG126="","",IF(AG126&lt;=3,"SI","NO"))</f>
        <v>SI</v>
      </c>
      <c r="AL126" s="31">
        <f>(N126-M126)</f>
        <v>2.0833333333357587</v>
      </c>
      <c r="AM126" s="35">
        <f>TRACKER[[#This Row],[DEL. AVAILABLE A SLOT]]*24</f>
        <v>50.000000000058208</v>
      </c>
      <c r="AN126" s="31">
        <f>IF((S126-M126)&lt;0,TIME(0,0,0),S126-M126)</f>
        <v>2.0479166666700621</v>
      </c>
      <c r="AO12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26" s="35" t="str">
        <f>IF(AL126="","",IF(AL126&lt;=1,"SI","NO"))</f>
        <v>NO</v>
      </c>
      <c r="AQ126" s="31">
        <f>(N126-E126)</f>
        <v>3.9361111111138598</v>
      </c>
      <c r="AR126" s="35">
        <f>TRACKER[[#This Row],[ATA A TIMESLOT]]*24</f>
        <v>94.466666666732635</v>
      </c>
      <c r="AS126" s="32">
        <f>IF(AA126&lt;N126,TIME(0,0,0),AA126-N126)</f>
        <v>0</v>
      </c>
      <c r="AT126" s="35">
        <f>TRACKER[[#This Row],[PUNTUALIDAD (H)]]*24</f>
        <v>0</v>
      </c>
      <c r="AU126" s="31" t="str">
        <f>IF(AS126&gt;TIME(0,30,0),"NO","SI")</f>
        <v>SI</v>
      </c>
      <c r="AV126" s="33" t="str">
        <f>IF(AS126&gt;TIME(1,0,0),"NO","SI")</f>
        <v>SI</v>
      </c>
      <c r="AW126" s="33">
        <f>(S126-E126)</f>
        <v>3.9006944444481633</v>
      </c>
      <c r="AX126" s="39">
        <f>TRACKER[[#This Row],[ATA TO UNLOADING]]*24</f>
        <v>93.616666666755918</v>
      </c>
      <c r="AY126" s="33">
        <f>IF(O126=0,0,S126-O126)</f>
        <v>0</v>
      </c>
      <c r="AZ126" s="38">
        <f>TRACKER[[#This Row],[TOTAL TT (MARRUECOS)]]*24</f>
        <v>0</v>
      </c>
      <c r="BA126" s="39" t="str">
        <f>IF(AW126="","",IF(AW126&lt;=2,"SI","NO"))</f>
        <v>NO</v>
      </c>
      <c r="BB126" s="39">
        <f>V126-U126</f>
        <v>1.6666666670062114E-2</v>
      </c>
      <c r="BC126" s="108">
        <f>(TRACKER[[#This Row],[Driver departure vs DC END DATE 2]])/24</f>
        <v>6.9444444458592136E-4</v>
      </c>
      <c r="BD126" s="39" t="str">
        <f>IF(L126="LEFTIES TOLEDO",IF(BC126&gt;=TIME(0,0,0),"YES","NO"),"")</f>
        <v>YES</v>
      </c>
      <c r="BE126" s="93">
        <f>$BH$1</f>
        <v>55</v>
      </c>
      <c r="BF126" s="41">
        <f>$BI$1</f>
        <v>7.5</v>
      </c>
    </row>
    <row r="127" spans="1:58" ht="12.75" hidden="1" customHeight="1">
      <c r="A127" s="24">
        <v>262074395</v>
      </c>
      <c r="B127" s="10" t="s">
        <v>261</v>
      </c>
      <c r="C127" s="11" t="s">
        <v>47</v>
      </c>
      <c r="D127" s="11" t="s">
        <v>48</v>
      </c>
      <c r="E127" s="12">
        <v>46026.813888888886</v>
      </c>
      <c r="F127" s="12">
        <v>46026.833333333336</v>
      </c>
      <c r="G127" s="13" t="s">
        <v>49</v>
      </c>
      <c r="H127" s="11" t="s">
        <v>50</v>
      </c>
      <c r="I127" s="13" t="s">
        <v>352</v>
      </c>
      <c r="J127" s="13" t="s">
        <v>51</v>
      </c>
      <c r="K127" s="13" t="s">
        <v>52</v>
      </c>
      <c r="L127" s="12" t="s">
        <v>53</v>
      </c>
      <c r="M127" s="12">
        <v>46028.666666666664</v>
      </c>
      <c r="N127" s="12">
        <v>46030.791666666664</v>
      </c>
      <c r="O127" s="12"/>
      <c r="P127" s="55"/>
      <c r="Q127" s="12"/>
      <c r="R127" s="12"/>
      <c r="S127" s="29">
        <v>46030.754166666666</v>
      </c>
      <c r="T127" s="29">
        <v>46030.795138888891</v>
      </c>
      <c r="U127" s="12">
        <v>46030.777083333334</v>
      </c>
      <c r="V127" s="29">
        <v>46030.815972222219</v>
      </c>
      <c r="W127" s="30">
        <f>IF(N127="","",WEEKNUM(AA127,2)-0)</f>
        <v>2</v>
      </c>
      <c r="X127" s="30">
        <f>IF(N127="","",MONTH(AA127))</f>
        <v>1</v>
      </c>
      <c r="Y12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27" s="30" t="str">
        <f>IF(B127="ROPAX","ROPAX",IF(B127="RORO","RORO","OCEAN"))</f>
        <v>OCEAN</v>
      </c>
      <c r="AA127" s="29">
        <f>+MIN(S127,T127)</f>
        <v>46030.754166666666</v>
      </c>
      <c r="AB127" s="29" t="str">
        <f>CHOOSE(WEEKDAY(T127,2),"Monday","Tuesday","Wednesday","Thursday","Friday","Saturday","Sunday")</f>
        <v>Thursday</v>
      </c>
      <c r="AC127" s="104">
        <f>IF((E127-F127)&lt;=0,0,(TRACKER[[#This Row],[ATA]]-TRACKER[[#This Row],[ETA]])*24)</f>
        <v>0</v>
      </c>
      <c r="AD127" s="29" t="str">
        <f>IF(AC127&lt;=2,"NO","YES")</f>
        <v>NO</v>
      </c>
      <c r="AE127" s="106">
        <f>+TRACKER[[#This Row],[DELIVERY AVAILABLE SINCE]]-TRACKER[[#This Row],[HANDOVER Morocco]]</f>
        <v>46028.666666666664</v>
      </c>
      <c r="AF127" s="104">
        <f>TRACKER[[#This Row],[ATA TO UNLOADING]]*24</f>
        <v>94.566666666709352</v>
      </c>
      <c r="AG127" s="31">
        <f>(M127-E127)</f>
        <v>1.8527777777781012</v>
      </c>
      <c r="AH127" s="35">
        <f>TRACKER[[#This Row],[ATA A OFRECIMIENTO]]*24</f>
        <v>44.466666666674428</v>
      </c>
      <c r="AI127" s="30" t="str">
        <f>IF(AG127="","",IF(AG127&lt;=1.5,"SI","NO"))</f>
        <v>NO</v>
      </c>
      <c r="AJ127" s="30" t="str">
        <f>IF(AG127="","",IF(AG127&lt;=2,"YES","NO"))</f>
        <v>YES</v>
      </c>
      <c r="AK127" s="30" t="str">
        <f>IF(AG127="","",IF(AG127&lt;=3,"SI","NO"))</f>
        <v>SI</v>
      </c>
      <c r="AL127" s="31">
        <f>(N127-M127)</f>
        <v>2.125</v>
      </c>
      <c r="AM127" s="35">
        <f>TRACKER[[#This Row],[DEL. AVAILABLE A SLOT]]*24</f>
        <v>51</v>
      </c>
      <c r="AN127" s="31">
        <f>IF((S127-M127)&lt;0,TIME(0,0,0),S127-M127)</f>
        <v>2.0875000000014552</v>
      </c>
      <c r="AO12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27" s="35" t="str">
        <f>IF(AL127="","",IF(AL127&lt;=1,"SI","NO"))</f>
        <v>NO</v>
      </c>
      <c r="AQ127" s="31">
        <f>(N127-E127)</f>
        <v>3.9777777777781012</v>
      </c>
      <c r="AR127" s="35">
        <f>TRACKER[[#This Row],[ATA A TIMESLOT]]*24</f>
        <v>95.466666666674428</v>
      </c>
      <c r="AS127" s="32">
        <f>IF(AA127&lt;N127,TIME(0,0,0),AA127-N127)</f>
        <v>0</v>
      </c>
      <c r="AT127" s="35">
        <f>TRACKER[[#This Row],[PUNTUALIDAD (H)]]*24</f>
        <v>0</v>
      </c>
      <c r="AU127" s="31" t="str">
        <f>IF(AS127&gt;TIME(0,30,0),"NO","SI")</f>
        <v>SI</v>
      </c>
      <c r="AV127" s="33" t="str">
        <f>IF(AS127&gt;TIME(1,0,0),"NO","SI")</f>
        <v>SI</v>
      </c>
      <c r="AW127" s="33">
        <f>(S127-E127)</f>
        <v>3.9402777777795563</v>
      </c>
      <c r="AX127" s="39">
        <f>TRACKER[[#This Row],[ATA TO UNLOADING]]*24</f>
        <v>94.566666666709352</v>
      </c>
      <c r="AY127" s="33">
        <f>IF(O127=0,0,S127-O127)</f>
        <v>0</v>
      </c>
      <c r="AZ127" s="38">
        <f>TRACKER[[#This Row],[TOTAL TT (MARRUECOS)]]*24</f>
        <v>0</v>
      </c>
      <c r="BA127" s="39" t="str">
        <f>IF(AW127="","",IF(AW127&lt;=2,"SI","NO"))</f>
        <v>NO</v>
      </c>
      <c r="BB127" s="39">
        <f>V127-U127</f>
        <v>3.8888888884685002E-2</v>
      </c>
      <c r="BC127" s="108">
        <f>(TRACKER[[#This Row],[Driver departure vs DC END DATE 2]])/24</f>
        <v>1.6203703701952084E-3</v>
      </c>
      <c r="BD127" s="39" t="str">
        <f>IF(L127="LEFTIES TOLEDO",IF(BC127&gt;=TIME(0,0,0),"YES","NO"),"")</f>
        <v>YES</v>
      </c>
      <c r="BE127" s="93">
        <f>$BH$1</f>
        <v>55</v>
      </c>
      <c r="BF127" s="41">
        <f>$BI$1</f>
        <v>7.5</v>
      </c>
    </row>
    <row r="128" spans="1:58" ht="12.75" hidden="1" customHeight="1">
      <c r="A128" s="24">
        <v>262071500</v>
      </c>
      <c r="B128" s="10" t="s">
        <v>261</v>
      </c>
      <c r="C128" s="11" t="s">
        <v>47</v>
      </c>
      <c r="D128" s="11" t="s">
        <v>48</v>
      </c>
      <c r="E128" s="12">
        <v>46026.813888888886</v>
      </c>
      <c r="F128" s="12">
        <v>46026.833333333336</v>
      </c>
      <c r="G128" s="13" t="s">
        <v>49</v>
      </c>
      <c r="H128" s="11" t="s">
        <v>50</v>
      </c>
      <c r="I128" s="13" t="s">
        <v>353</v>
      </c>
      <c r="J128" s="13" t="s">
        <v>51</v>
      </c>
      <c r="K128" s="13" t="s">
        <v>52</v>
      </c>
      <c r="L128" s="12" t="s">
        <v>53</v>
      </c>
      <c r="M128" s="12">
        <v>46028.666666666664</v>
      </c>
      <c r="N128" s="12">
        <v>46030.833333333336</v>
      </c>
      <c r="O128" s="12"/>
      <c r="P128" s="55">
        <v>1</v>
      </c>
      <c r="Q128" s="12" t="s">
        <v>62</v>
      </c>
      <c r="R128" s="12" t="s">
        <v>61</v>
      </c>
      <c r="S128" s="29">
        <v>46030.884722222225</v>
      </c>
      <c r="T128" s="29">
        <v>46031.291666666664</v>
      </c>
      <c r="U128" s="12">
        <v>46030.906944444447</v>
      </c>
      <c r="V128" s="29">
        <v>46031.3125</v>
      </c>
      <c r="W128" s="30">
        <f>IF(N128="","",WEEKNUM(AA128,2)-0)</f>
        <v>2</v>
      </c>
      <c r="X128" s="30">
        <f>IF(N128="","",MONTH(AA128))</f>
        <v>1</v>
      </c>
      <c r="Y12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28" s="30" t="str">
        <f>IF(B128="ROPAX","ROPAX",IF(B128="RORO","RORO","OCEAN"))</f>
        <v>OCEAN</v>
      </c>
      <c r="AA128" s="29">
        <f>+MIN(S128,T128)</f>
        <v>46030.884722222225</v>
      </c>
      <c r="AB128" s="29" t="str">
        <f>CHOOSE(WEEKDAY(T128,2),"Monday","Tuesday","Wednesday","Thursday","Friday","Saturday","Sunday")</f>
        <v>Friday</v>
      </c>
      <c r="AC128" s="104">
        <f>IF((E128-F128)&lt;=0,0,(TRACKER[[#This Row],[ATA]]-TRACKER[[#This Row],[ETA]])*24)</f>
        <v>0</v>
      </c>
      <c r="AD128" s="29" t="str">
        <f>IF(AC128&lt;=2,"NO","YES")</f>
        <v>NO</v>
      </c>
      <c r="AE128" s="106">
        <f>+TRACKER[[#This Row],[DELIVERY AVAILABLE SINCE]]-TRACKER[[#This Row],[HANDOVER Morocco]]</f>
        <v>46028.666666666664</v>
      </c>
      <c r="AF128" s="104">
        <f>TRACKER[[#This Row],[ATA TO UNLOADING]]*24</f>
        <v>97.700000000128057</v>
      </c>
      <c r="AG128" s="31">
        <f>(M128-E128)</f>
        <v>1.8527777777781012</v>
      </c>
      <c r="AH128" s="35">
        <f>TRACKER[[#This Row],[ATA A OFRECIMIENTO]]*24</f>
        <v>44.466666666674428</v>
      </c>
      <c r="AI128" s="30" t="str">
        <f>IF(AG128="","",IF(AG128&lt;=1.5,"SI","NO"))</f>
        <v>NO</v>
      </c>
      <c r="AJ128" s="30" t="str">
        <f>IF(AG128="","",IF(AG128&lt;=2,"YES","NO"))</f>
        <v>YES</v>
      </c>
      <c r="AK128" s="30" t="str">
        <f>IF(AG128="","",IF(AG128&lt;=3,"SI","NO"))</f>
        <v>SI</v>
      </c>
      <c r="AL128" s="31">
        <f>(N128-M128)</f>
        <v>2.1666666666715173</v>
      </c>
      <c r="AM128" s="35">
        <f>TRACKER[[#This Row],[DEL. AVAILABLE A SLOT]]*24</f>
        <v>52.000000000116415</v>
      </c>
      <c r="AN128" s="31">
        <f>IF((S128-M128)&lt;0,TIME(0,0,0),S128-M128)</f>
        <v>2.2180555555605679</v>
      </c>
      <c r="AO12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28" s="35" t="str">
        <f>IF(AL128="","",IF(AL128&lt;=1,"SI","NO"))</f>
        <v>NO</v>
      </c>
      <c r="AQ128" s="31">
        <f>(N128-E128)</f>
        <v>4.0194444444496185</v>
      </c>
      <c r="AR128" s="35">
        <f>TRACKER[[#This Row],[ATA A TIMESLOT]]*24</f>
        <v>96.466666666790843</v>
      </c>
      <c r="AS128" s="32">
        <f>IF(AA128&lt;N128,TIME(0,0,0),AA128-N128)</f>
        <v>5.1388888889050577E-2</v>
      </c>
      <c r="AT128" s="35">
        <f>TRACKER[[#This Row],[PUNTUALIDAD (H)]]*24</f>
        <v>1.2333333333372138</v>
      </c>
      <c r="AU128" s="31" t="str">
        <f>IF(AS128&gt;TIME(0,30,0),"NO","SI")</f>
        <v>NO</v>
      </c>
      <c r="AV128" s="33" t="str">
        <f>IF(AS128&gt;TIME(1,0,0),"NO","SI")</f>
        <v>NO</v>
      </c>
      <c r="AW128" s="33">
        <f>(S128-E128)</f>
        <v>4.070833333338669</v>
      </c>
      <c r="AX128" s="39">
        <f>TRACKER[[#This Row],[ATA TO UNLOADING]]*24</f>
        <v>97.700000000128057</v>
      </c>
      <c r="AY128" s="33">
        <f>IF(O128=0,0,S128-O128)</f>
        <v>0</v>
      </c>
      <c r="AZ128" s="38">
        <f>TRACKER[[#This Row],[TOTAL TT (MARRUECOS)]]*24</f>
        <v>0</v>
      </c>
      <c r="BA128" s="39" t="str">
        <f>IF(AW128="","",IF(AW128&lt;=2,"SI","NO"))</f>
        <v>NO</v>
      </c>
      <c r="BB128" s="39">
        <f>V128-U128</f>
        <v>0.40555555555329192</v>
      </c>
      <c r="BC128" s="108">
        <f>(TRACKER[[#This Row],[Driver departure vs DC END DATE 2]])/24</f>
        <v>1.6898148148053831E-2</v>
      </c>
      <c r="BD128" s="39" t="str">
        <f>IF(L128="LEFTIES TOLEDO",IF(BC128&gt;=TIME(0,0,0),"YES","NO"),"")</f>
        <v>YES</v>
      </c>
      <c r="BE128" s="93">
        <f>$BH$1</f>
        <v>55</v>
      </c>
      <c r="BF128" s="41">
        <f>$BI$1</f>
        <v>7.5</v>
      </c>
    </row>
    <row r="129" spans="1:58" ht="12.75" hidden="1" customHeight="1">
      <c r="A129" s="24" t="s">
        <v>258</v>
      </c>
      <c r="B129" s="10" t="s">
        <v>255</v>
      </c>
      <c r="C129" s="11" t="s">
        <v>72</v>
      </c>
      <c r="D129" s="11" t="s">
        <v>75</v>
      </c>
      <c r="E129" s="12">
        <v>46021.786111111112</v>
      </c>
      <c r="F129" s="12">
        <v>46021.833333333336</v>
      </c>
      <c r="G129" s="13" t="s">
        <v>88</v>
      </c>
      <c r="H129" s="11" t="s">
        <v>50</v>
      </c>
      <c r="I129" s="13" t="s">
        <v>354</v>
      </c>
      <c r="J129" s="13" t="s">
        <v>51</v>
      </c>
      <c r="K129" s="13" t="s">
        <v>60</v>
      </c>
      <c r="L129" s="12" t="s">
        <v>95</v>
      </c>
      <c r="M129" s="12">
        <v>46025.416666666664</v>
      </c>
      <c r="N129" s="12">
        <v>46031.25</v>
      </c>
      <c r="O129" s="12"/>
      <c r="P129" s="55">
        <v>1</v>
      </c>
      <c r="Q129" s="12" t="s">
        <v>62</v>
      </c>
      <c r="R129" s="12" t="s">
        <v>391</v>
      </c>
      <c r="S129" s="29">
        <v>46031.4375</v>
      </c>
      <c r="T129" s="29">
        <v>46031.458333333336</v>
      </c>
      <c r="U129" s="12"/>
      <c r="V129" s="29"/>
      <c r="W129" s="30">
        <f>IF(N129="","",WEEKNUM(AA129,2)-0)</f>
        <v>2</v>
      </c>
      <c r="X129" s="30">
        <f>IF(N129="","",MONTH(AA129))</f>
        <v>1</v>
      </c>
      <c r="Y12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129" s="30" t="str">
        <f>IF(B129="ROPAX","ROPAX",IF(B129="RORO","RORO","OCEAN"))</f>
        <v>OCEAN</v>
      </c>
      <c r="AA129" s="29">
        <f>+MIN(S129,T129)</f>
        <v>46031.4375</v>
      </c>
      <c r="AB129" s="29" t="str">
        <f>CHOOSE(WEEKDAY(T129,2),"Monday","Tuesday","Wednesday","Thursday","Friday","Saturday","Sunday")</f>
        <v>Friday</v>
      </c>
      <c r="AC129" s="104">
        <f>IF((E129-F129)&lt;=0,0,(TRACKER[[#This Row],[ATA]]-TRACKER[[#This Row],[ETA]])*24)</f>
        <v>0</v>
      </c>
      <c r="AD129" s="29" t="str">
        <f>IF(AC129&lt;=2,"NO","YES")</f>
        <v>NO</v>
      </c>
      <c r="AE129" s="106">
        <f>+TRACKER[[#This Row],[DELIVERY AVAILABLE SINCE]]-TRACKER[[#This Row],[HANDOVER Morocco]]</f>
        <v>46025.416666666664</v>
      </c>
      <c r="AF129" s="104">
        <f>TRACKER[[#This Row],[ATA TO UNLOADING]]*24</f>
        <v>231.63333333330229</v>
      </c>
      <c r="AG129" s="31">
        <f>(M129-E129)</f>
        <v>3.6305555555518367</v>
      </c>
      <c r="AH129" s="35">
        <f>TRACKER[[#This Row],[ATA A OFRECIMIENTO]]*24</f>
        <v>87.133333333244082</v>
      </c>
      <c r="AI129" s="30" t="str">
        <f>IF(AG129="","",IF(AG129&lt;=1.5,"SI","NO"))</f>
        <v>NO</v>
      </c>
      <c r="AJ129" s="30" t="str">
        <f>IF(AG129="","",IF(AG129&lt;=2,"YES","NO"))</f>
        <v>NO</v>
      </c>
      <c r="AK129" s="30" t="str">
        <f>IF(AG129="","",IF(AG129&lt;=3,"SI","NO"))</f>
        <v>NO</v>
      </c>
      <c r="AL129" s="31">
        <f>(N129-M129)</f>
        <v>5.8333333333357587</v>
      </c>
      <c r="AM129" s="35">
        <f>TRACKER[[#This Row],[DEL. AVAILABLE A SLOT]]*24</f>
        <v>140.00000000005821</v>
      </c>
      <c r="AN129" s="31">
        <f>IF((S129-M129)&lt;0,TIME(0,0,0),S129-M129)</f>
        <v>6.0208333333357587</v>
      </c>
      <c r="AO12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29" s="35" t="str">
        <f>IF(AL129="","",IF(AL129&lt;=1,"SI","NO"))</f>
        <v>NO</v>
      </c>
      <c r="AQ129" s="31">
        <f>(N129-E129)</f>
        <v>9.4638888888875954</v>
      </c>
      <c r="AR129" s="35">
        <f>TRACKER[[#This Row],[ATA A TIMESLOT]]*24</f>
        <v>227.13333333330229</v>
      </c>
      <c r="AS129" s="32">
        <f>IF(AA129&lt;N129,TIME(0,0,0),AA129-N129)</f>
        <v>0.1875</v>
      </c>
      <c r="AT129" s="35">
        <f>TRACKER[[#This Row],[PUNTUALIDAD (H)]]*24</f>
        <v>4.5</v>
      </c>
      <c r="AU129" s="31" t="str">
        <f>IF(AS129&gt;TIME(0,30,0),"NO","SI")</f>
        <v>NO</v>
      </c>
      <c r="AV129" s="33" t="str">
        <f>IF(AS129&gt;TIME(1,0,0),"NO","SI")</f>
        <v>NO</v>
      </c>
      <c r="AW129" s="33">
        <f>(S129-E129)</f>
        <v>9.6513888888875954</v>
      </c>
      <c r="AX129" s="39">
        <f>TRACKER[[#This Row],[ATA TO UNLOADING]]*24</f>
        <v>231.63333333330229</v>
      </c>
      <c r="AY129" s="33">
        <f>IF(O129=0,0,S129-O129)</f>
        <v>0</v>
      </c>
      <c r="AZ129" s="38">
        <f>TRACKER[[#This Row],[TOTAL TT (MARRUECOS)]]*24</f>
        <v>0</v>
      </c>
      <c r="BA129" s="39" t="str">
        <f>IF(AW129="","",IF(AW129&lt;=2,"SI","NO"))</f>
        <v>NO</v>
      </c>
      <c r="BB129" s="39">
        <f>V129-U129</f>
        <v>0</v>
      </c>
      <c r="BC129" s="108">
        <f>(TRACKER[[#This Row],[Driver departure vs DC END DATE 2]])/24</f>
        <v>0</v>
      </c>
      <c r="BD129" s="39" t="str">
        <f>IF(L129="LEFTIES TOLEDO",IF(BC129&gt;=TIME(0,0,0),"YES","NO"),"")</f>
        <v/>
      </c>
      <c r="BE129" s="93">
        <f>$BH$1</f>
        <v>55</v>
      </c>
      <c r="BF129" s="41">
        <f>$BI$1</f>
        <v>7.5</v>
      </c>
    </row>
    <row r="130" spans="1:58" ht="12.75" hidden="1" customHeight="1">
      <c r="A130" s="24">
        <v>261714022</v>
      </c>
      <c r="B130" s="10" t="s">
        <v>260</v>
      </c>
      <c r="C130" s="11" t="s">
        <v>47</v>
      </c>
      <c r="D130" s="11" t="s">
        <v>75</v>
      </c>
      <c r="E130" s="12">
        <v>46025.710416666669</v>
      </c>
      <c r="F130" s="12">
        <v>46025.833333333336</v>
      </c>
      <c r="G130" s="13" t="s">
        <v>49</v>
      </c>
      <c r="H130" s="11" t="s">
        <v>50</v>
      </c>
      <c r="I130" s="13" t="s">
        <v>355</v>
      </c>
      <c r="J130" s="13" t="s">
        <v>51</v>
      </c>
      <c r="K130" s="13" t="s">
        <v>60</v>
      </c>
      <c r="L130" s="12" t="s">
        <v>102</v>
      </c>
      <c r="M130" s="12">
        <v>46028.416666666664</v>
      </c>
      <c r="N130" s="12">
        <v>46031.291666666664</v>
      </c>
      <c r="O130" s="12"/>
      <c r="P130" s="55"/>
      <c r="Q130" s="12" t="s">
        <v>62</v>
      </c>
      <c r="R130" s="12"/>
      <c r="S130" s="29">
        <v>46031.314583333333</v>
      </c>
      <c r="T130" s="29">
        <v>46031.333333333336</v>
      </c>
      <c r="U130" s="12"/>
      <c r="V130" s="29"/>
      <c r="W130" s="30">
        <f>IF(N130="","",WEEKNUM(AA130,2)-0)</f>
        <v>2</v>
      </c>
      <c r="X130" s="30">
        <f>IF(N130="","",MONTH(AA130))</f>
        <v>1</v>
      </c>
      <c r="Y13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30" s="30" t="str">
        <f>IF(B130="ROPAX","ROPAX",IF(B130="RORO","RORO","OCEAN"))</f>
        <v>OCEAN</v>
      </c>
      <c r="AA130" s="29">
        <f>+MIN(S130,T130)</f>
        <v>46031.314583333333</v>
      </c>
      <c r="AB130" s="29" t="str">
        <f>CHOOSE(WEEKDAY(T130,2),"Monday","Tuesday","Wednesday","Thursday","Friday","Saturday","Sunday")</f>
        <v>Friday</v>
      </c>
      <c r="AC130" s="104">
        <f>IF((E130-F130)&lt;=0,0,(TRACKER[[#This Row],[ATA]]-TRACKER[[#This Row],[ETA]])*24)</f>
        <v>0</v>
      </c>
      <c r="AD130" s="29" t="str">
        <f>IF(AC130&lt;=2,"NO","YES")</f>
        <v>NO</v>
      </c>
      <c r="AE130" s="106">
        <f>+TRACKER[[#This Row],[DELIVERY AVAILABLE SINCE]]-TRACKER[[#This Row],[HANDOVER Morocco]]</f>
        <v>46028.416666666664</v>
      </c>
      <c r="AF130" s="104">
        <f>TRACKER[[#This Row],[ATA TO UNLOADING]]*24</f>
        <v>134.49999999994179</v>
      </c>
      <c r="AG130" s="31">
        <f>(M130-E130)</f>
        <v>2.7062499999956344</v>
      </c>
      <c r="AH130" s="35">
        <f>TRACKER[[#This Row],[ATA A OFRECIMIENTO]]*24</f>
        <v>64.949999999895226</v>
      </c>
      <c r="AI130" s="30" t="str">
        <f>IF(AG130="","",IF(AG130&lt;=1.5,"SI","NO"))</f>
        <v>NO</v>
      </c>
      <c r="AJ130" s="30" t="str">
        <f>IF(AG130="","",IF(AG130&lt;=2,"YES","NO"))</f>
        <v>NO</v>
      </c>
      <c r="AK130" s="30" t="str">
        <f>IF(AG130="","",IF(AG130&lt;=3,"SI","NO"))</f>
        <v>SI</v>
      </c>
      <c r="AL130" s="31">
        <f>(N130-M130)</f>
        <v>2.875</v>
      </c>
      <c r="AM130" s="35">
        <f>TRACKER[[#This Row],[DEL. AVAILABLE A SLOT]]*24</f>
        <v>69</v>
      </c>
      <c r="AN130" s="31">
        <f>IF((S130-M130)&lt;0,TIME(0,0,0),S130-M130)</f>
        <v>2.8979166666686069</v>
      </c>
      <c r="AO13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30" s="35" t="str">
        <f>IF(AL130="","",IF(AL130&lt;=1,"SI","NO"))</f>
        <v>NO</v>
      </c>
      <c r="AQ130" s="31">
        <f>(N130-E130)</f>
        <v>5.5812499999956344</v>
      </c>
      <c r="AR130" s="35">
        <f>TRACKER[[#This Row],[ATA A TIMESLOT]]*24</f>
        <v>133.94999999989523</v>
      </c>
      <c r="AS130" s="32">
        <f>IF(AA130&lt;N130,TIME(0,0,0),AA130-N130)</f>
        <v>2.2916666668606922E-2</v>
      </c>
      <c r="AT130" s="35">
        <f>TRACKER[[#This Row],[PUNTUALIDAD (H)]]*24</f>
        <v>0.55000000004656613</v>
      </c>
      <c r="AU130" s="31" t="str">
        <f>IF(AS130&gt;TIME(0,30,0),"NO","SI")</f>
        <v>NO</v>
      </c>
      <c r="AV130" s="33" t="str">
        <f>IF(AS130&gt;TIME(1,0,0),"NO","SI")</f>
        <v>SI</v>
      </c>
      <c r="AW130" s="33">
        <f>(S130-E130)</f>
        <v>5.6041666666642413</v>
      </c>
      <c r="AX130" s="39">
        <f>TRACKER[[#This Row],[ATA TO UNLOADING]]*24</f>
        <v>134.49999999994179</v>
      </c>
      <c r="AY130" s="33">
        <f>IF(O130=0,0,S130-O130)</f>
        <v>0</v>
      </c>
      <c r="AZ130" s="38">
        <f>TRACKER[[#This Row],[TOTAL TT (MARRUECOS)]]*24</f>
        <v>0</v>
      </c>
      <c r="BA130" s="39" t="str">
        <f>IF(AW130="","",IF(AW130&lt;=2,"SI","NO"))</f>
        <v>NO</v>
      </c>
      <c r="BB130" s="39">
        <f>V130-U130</f>
        <v>0</v>
      </c>
      <c r="BC130" s="108">
        <f>(TRACKER[[#This Row],[Driver departure vs DC END DATE 2]])/24</f>
        <v>0</v>
      </c>
      <c r="BD130" s="39" t="str">
        <f>IF(L130="LEFTIES TOLEDO",IF(BC130&gt;=TIME(0,0,0),"YES","NO"),"")</f>
        <v/>
      </c>
      <c r="BE130" s="93">
        <f>$BH$1</f>
        <v>55</v>
      </c>
      <c r="BF130" s="41">
        <f>$BI$1</f>
        <v>7.5</v>
      </c>
    </row>
    <row r="131" spans="1:58" ht="12.75" hidden="1" customHeight="1">
      <c r="A131" s="24" t="s">
        <v>267</v>
      </c>
      <c r="B131" s="10" t="s">
        <v>255</v>
      </c>
      <c r="C131" s="11" t="s">
        <v>72</v>
      </c>
      <c r="D131" s="11" t="s">
        <v>75</v>
      </c>
      <c r="E131" s="12">
        <v>46021.786111111112</v>
      </c>
      <c r="F131" s="12">
        <v>46021.833333333336</v>
      </c>
      <c r="G131" s="13" t="s">
        <v>88</v>
      </c>
      <c r="H131" s="11" t="s">
        <v>50</v>
      </c>
      <c r="I131" s="13" t="s">
        <v>356</v>
      </c>
      <c r="J131" s="13" t="s">
        <v>51</v>
      </c>
      <c r="K131" s="13" t="s">
        <v>60</v>
      </c>
      <c r="L131" s="12" t="s">
        <v>95</v>
      </c>
      <c r="M131" s="12">
        <v>46025.416666666664</v>
      </c>
      <c r="N131" s="12">
        <v>46031.333333333336</v>
      </c>
      <c r="O131" s="12"/>
      <c r="P131" s="55">
        <v>1</v>
      </c>
      <c r="Q131" s="12"/>
      <c r="R131" s="12"/>
      <c r="S131" s="29">
        <v>46031.346527777772</v>
      </c>
      <c r="T131" s="29">
        <v>46031.367361111108</v>
      </c>
      <c r="U131" s="12"/>
      <c r="V131" s="29"/>
      <c r="W131" s="30">
        <f>IF(N131="","",WEEKNUM(AA131,2)-0)</f>
        <v>2</v>
      </c>
      <c r="X131" s="30">
        <f>IF(N131="","",MONTH(AA131))</f>
        <v>1</v>
      </c>
      <c r="Y13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131" s="30" t="str">
        <f>IF(B131="ROPAX","ROPAX",IF(B131="RORO","RORO","OCEAN"))</f>
        <v>OCEAN</v>
      </c>
      <c r="AA131" s="29">
        <f>+MIN(S131,T131)</f>
        <v>46031.346527777772</v>
      </c>
      <c r="AB131" s="29" t="str">
        <f>CHOOSE(WEEKDAY(T131,2),"Monday","Tuesday","Wednesday","Thursday","Friday","Saturday","Sunday")</f>
        <v>Friday</v>
      </c>
      <c r="AC131" s="104">
        <f>IF((E131-F131)&lt;=0,0,(TRACKER[[#This Row],[ATA]]-TRACKER[[#This Row],[ETA]])*24)</f>
        <v>0</v>
      </c>
      <c r="AD131" s="29" t="str">
        <f>IF(AC131&lt;=2,"NO","YES")</f>
        <v>NO</v>
      </c>
      <c r="AE131" s="106">
        <f>+TRACKER[[#This Row],[DELIVERY AVAILABLE SINCE]]-TRACKER[[#This Row],[HANDOVER Morocco]]</f>
        <v>46025.416666666664</v>
      </c>
      <c r="AF131" s="104">
        <f>TRACKER[[#This Row],[ATA TO UNLOADING]]*24</f>
        <v>229.44999999983702</v>
      </c>
      <c r="AG131" s="31">
        <f>(M131-E131)</f>
        <v>3.6305555555518367</v>
      </c>
      <c r="AH131" s="35">
        <f>TRACKER[[#This Row],[ATA A OFRECIMIENTO]]*24</f>
        <v>87.133333333244082</v>
      </c>
      <c r="AI131" s="30" t="str">
        <f>IF(AG131="","",IF(AG131&lt;=1.5,"SI","NO"))</f>
        <v>NO</v>
      </c>
      <c r="AJ131" s="30" t="str">
        <f>IF(AG131="","",IF(AG131&lt;=2,"YES","NO"))</f>
        <v>NO</v>
      </c>
      <c r="AK131" s="30" t="str">
        <f>IF(AG131="","",IF(AG131&lt;=3,"SI","NO"))</f>
        <v>NO</v>
      </c>
      <c r="AL131" s="31">
        <f>(N131-M131)</f>
        <v>5.9166666666715173</v>
      </c>
      <c r="AM131" s="35">
        <f>TRACKER[[#This Row],[DEL. AVAILABLE A SLOT]]*24</f>
        <v>142.00000000011642</v>
      </c>
      <c r="AN131" s="31">
        <f>IF((S131-M131)&lt;0,TIME(0,0,0),S131-M131)</f>
        <v>5.929861111108039</v>
      </c>
      <c r="AO13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31" s="35" t="str">
        <f>IF(AL131="","",IF(AL131&lt;=1,"SI","NO"))</f>
        <v>NO</v>
      </c>
      <c r="AQ131" s="31">
        <f>(N131-E131)</f>
        <v>9.547222222223354</v>
      </c>
      <c r="AR131" s="35">
        <f>TRACKER[[#This Row],[ATA A TIMESLOT]]*24</f>
        <v>229.1333333333605</v>
      </c>
      <c r="AS131" s="32">
        <f>IF(AA131&lt;N131,TIME(0,0,0),AA131-N131)</f>
        <v>1.3194444436521735E-2</v>
      </c>
      <c r="AT131" s="35">
        <f>TRACKER[[#This Row],[PUNTUALIDAD (H)]]*24</f>
        <v>0.31666666647652164</v>
      </c>
      <c r="AU131" s="31" t="str">
        <f>IF(AS131&gt;TIME(0,30,0),"NO","SI")</f>
        <v>SI</v>
      </c>
      <c r="AV131" s="33" t="str">
        <f>IF(AS131&gt;TIME(1,0,0),"NO","SI")</f>
        <v>SI</v>
      </c>
      <c r="AW131" s="33">
        <f>(S131-E131)</f>
        <v>9.5604166666598758</v>
      </c>
      <c r="AX131" s="39">
        <f>TRACKER[[#This Row],[ATA TO UNLOADING]]*24</f>
        <v>229.44999999983702</v>
      </c>
      <c r="AY131" s="33">
        <f>IF(O131=0,0,S131-O131)</f>
        <v>0</v>
      </c>
      <c r="AZ131" s="38">
        <f>TRACKER[[#This Row],[TOTAL TT (MARRUECOS)]]*24</f>
        <v>0</v>
      </c>
      <c r="BA131" s="39" t="str">
        <f>IF(AW131="","",IF(AW131&lt;=2,"SI","NO"))</f>
        <v>NO</v>
      </c>
      <c r="BB131" s="39">
        <f>V131-U131</f>
        <v>0</v>
      </c>
      <c r="BC131" s="108">
        <f>(TRACKER[[#This Row],[Driver departure vs DC END DATE 2]])/24</f>
        <v>0</v>
      </c>
      <c r="BD131" s="39" t="str">
        <f>IF(L131="LEFTIES TOLEDO",IF(BC131&gt;=TIME(0,0,0),"YES","NO"),"")</f>
        <v/>
      </c>
      <c r="BE131" s="93">
        <f>$BH$1</f>
        <v>55</v>
      </c>
      <c r="BF131" s="41">
        <f>$BI$1</f>
        <v>7.5</v>
      </c>
    </row>
    <row r="132" spans="1:58" ht="12.75" hidden="1" customHeight="1">
      <c r="A132" s="24" t="s">
        <v>264</v>
      </c>
      <c r="B132" s="10" t="s">
        <v>261</v>
      </c>
      <c r="C132" s="11" t="s">
        <v>47</v>
      </c>
      <c r="D132" s="11" t="s">
        <v>48</v>
      </c>
      <c r="E132" s="12">
        <v>46026.813888888886</v>
      </c>
      <c r="F132" s="12">
        <v>46026.833333333336</v>
      </c>
      <c r="G132" s="13" t="s">
        <v>88</v>
      </c>
      <c r="H132" s="11" t="s">
        <v>50</v>
      </c>
      <c r="I132" s="13" t="s">
        <v>357</v>
      </c>
      <c r="J132" s="13" t="s">
        <v>51</v>
      </c>
      <c r="K132" s="13" t="s">
        <v>52</v>
      </c>
      <c r="L132" s="12" t="s">
        <v>53</v>
      </c>
      <c r="M132" s="12">
        <v>46028.666666666664</v>
      </c>
      <c r="N132" s="12">
        <v>46031.333333333336</v>
      </c>
      <c r="O132" s="12"/>
      <c r="P132" s="55"/>
      <c r="Q132" s="12"/>
      <c r="R132" s="12"/>
      <c r="S132" s="29">
        <v>46030.864583333336</v>
      </c>
      <c r="T132" s="29">
        <v>46031.275694444441</v>
      </c>
      <c r="U132" s="12">
        <v>46030.890972222223</v>
      </c>
      <c r="V132" s="29">
        <v>46031.298611111109</v>
      </c>
      <c r="W132" s="30">
        <f>IF(N132="","",WEEKNUM(AA132,2)-0)</f>
        <v>2</v>
      </c>
      <c r="X132" s="30">
        <f>IF(N132="","",MONTH(AA132))</f>
        <v>1</v>
      </c>
      <c r="Y13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32" s="30" t="str">
        <f>IF(B132="ROPAX","ROPAX",IF(B132="RORO","RORO","OCEAN"))</f>
        <v>OCEAN</v>
      </c>
      <c r="AA132" s="29">
        <f>+MIN(S132,T132)</f>
        <v>46030.864583333336</v>
      </c>
      <c r="AB132" s="29" t="str">
        <f>CHOOSE(WEEKDAY(T132,2),"Monday","Tuesday","Wednesday","Thursday","Friday","Saturday","Sunday")</f>
        <v>Friday</v>
      </c>
      <c r="AC132" s="104">
        <f>IF((E132-F132)&lt;=0,0,(TRACKER[[#This Row],[ATA]]-TRACKER[[#This Row],[ETA]])*24)</f>
        <v>0</v>
      </c>
      <c r="AD132" s="29" t="str">
        <f>IF(AC132&lt;=2,"NO","YES")</f>
        <v>NO</v>
      </c>
      <c r="AE132" s="106">
        <f>+TRACKER[[#This Row],[DELIVERY AVAILABLE SINCE]]-TRACKER[[#This Row],[HANDOVER Morocco]]</f>
        <v>46028.666666666664</v>
      </c>
      <c r="AF132" s="104">
        <f>TRACKER[[#This Row],[ATA TO UNLOADING]]*24</f>
        <v>97.216666666790843</v>
      </c>
      <c r="AG132" s="31">
        <f>(M132-E132)</f>
        <v>1.8527777777781012</v>
      </c>
      <c r="AH132" s="35">
        <f>TRACKER[[#This Row],[ATA A OFRECIMIENTO]]*24</f>
        <v>44.466666666674428</v>
      </c>
      <c r="AI132" s="30" t="str">
        <f>IF(AG132="","",IF(AG132&lt;=1.5,"SI","NO"))</f>
        <v>NO</v>
      </c>
      <c r="AJ132" s="30" t="str">
        <f>IF(AG132="","",IF(AG132&lt;=2,"YES","NO"))</f>
        <v>YES</v>
      </c>
      <c r="AK132" s="30" t="str">
        <f>IF(AG132="","",IF(AG132&lt;=3,"SI","NO"))</f>
        <v>SI</v>
      </c>
      <c r="AL132" s="31">
        <f>(N132-M132)</f>
        <v>2.6666666666715173</v>
      </c>
      <c r="AM132" s="35">
        <f>TRACKER[[#This Row],[DEL. AVAILABLE A SLOT]]*24</f>
        <v>64.000000000116415</v>
      </c>
      <c r="AN132" s="31">
        <f>IF((S132-M132)&lt;0,TIME(0,0,0),S132-M132)</f>
        <v>2.1979166666715173</v>
      </c>
      <c r="AO13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32" s="35" t="str">
        <f>IF(AL132="","",IF(AL132&lt;=1,"SI","NO"))</f>
        <v>NO</v>
      </c>
      <c r="AQ132" s="31">
        <f>(N132-E132)</f>
        <v>4.5194444444496185</v>
      </c>
      <c r="AR132" s="35">
        <f>TRACKER[[#This Row],[ATA A TIMESLOT]]*24</f>
        <v>108.46666666679084</v>
      </c>
      <c r="AS132" s="32">
        <f>IF(AA132&lt;N132,TIME(0,0,0),AA132-N132)</f>
        <v>0</v>
      </c>
      <c r="AT132" s="35">
        <f>TRACKER[[#This Row],[PUNTUALIDAD (H)]]*24</f>
        <v>0</v>
      </c>
      <c r="AU132" s="31" t="str">
        <f>IF(AS132&gt;TIME(0,30,0),"NO","SI")</f>
        <v>SI</v>
      </c>
      <c r="AV132" s="33" t="str">
        <f>IF(AS132&gt;TIME(1,0,0),"NO","SI")</f>
        <v>SI</v>
      </c>
      <c r="AW132" s="33">
        <f>(S132-E132)</f>
        <v>4.0506944444496185</v>
      </c>
      <c r="AX132" s="39">
        <f>TRACKER[[#This Row],[ATA TO UNLOADING]]*24</f>
        <v>97.216666666790843</v>
      </c>
      <c r="AY132" s="33">
        <f>IF(O132=0,0,S132-O132)</f>
        <v>0</v>
      </c>
      <c r="AZ132" s="38">
        <f>TRACKER[[#This Row],[TOTAL TT (MARRUECOS)]]*24</f>
        <v>0</v>
      </c>
      <c r="BA132" s="39" t="str">
        <f>IF(AW132="","",IF(AW132&lt;=2,"SI","NO"))</f>
        <v>NO</v>
      </c>
      <c r="BB132" s="39">
        <f>V132-U132</f>
        <v>0.40763888888614019</v>
      </c>
      <c r="BC132" s="108">
        <f>(TRACKER[[#This Row],[Driver departure vs DC END DATE 2]])/24</f>
        <v>1.6984953703589174E-2</v>
      </c>
      <c r="BD132" s="39" t="str">
        <f>IF(L132="LEFTIES TOLEDO",IF(BC132&gt;=TIME(0,0,0),"YES","NO"),"")</f>
        <v>YES</v>
      </c>
      <c r="BE132" s="93">
        <f>$BH$1</f>
        <v>55</v>
      </c>
      <c r="BF132" s="41">
        <f>$BI$1</f>
        <v>7.5</v>
      </c>
    </row>
    <row r="133" spans="1:58" ht="12.75" hidden="1" customHeight="1">
      <c r="A133" s="24">
        <v>262074491</v>
      </c>
      <c r="B133" s="10" t="s">
        <v>261</v>
      </c>
      <c r="C133" s="11" t="s">
        <v>47</v>
      </c>
      <c r="D133" s="11" t="s">
        <v>48</v>
      </c>
      <c r="E133" s="12">
        <v>46026.813888888886</v>
      </c>
      <c r="F133" s="12">
        <v>46026.833333333336</v>
      </c>
      <c r="G133" s="13" t="s">
        <v>49</v>
      </c>
      <c r="H133" s="11" t="s">
        <v>50</v>
      </c>
      <c r="I133" s="13" t="s">
        <v>358</v>
      </c>
      <c r="J133" s="13" t="s">
        <v>51</v>
      </c>
      <c r="K133" s="13" t="s">
        <v>52</v>
      </c>
      <c r="L133" s="12" t="s">
        <v>53</v>
      </c>
      <c r="M133" s="12">
        <v>46028.666666666664</v>
      </c>
      <c r="N133" s="12">
        <v>46031.333333333336</v>
      </c>
      <c r="O133" s="12"/>
      <c r="P133" s="55"/>
      <c r="Q133" s="12"/>
      <c r="R133" s="12"/>
      <c r="S133" s="29">
        <v>46031.321527777778</v>
      </c>
      <c r="T133" s="29">
        <v>46031.333333333336</v>
      </c>
      <c r="U133" s="12">
        <v>46031.343055555553</v>
      </c>
      <c r="V133" s="29">
        <v>46031.354166666664</v>
      </c>
      <c r="W133" s="30">
        <f>IF(N133="","",WEEKNUM(AA133,2)-0)</f>
        <v>2</v>
      </c>
      <c r="X133" s="30">
        <f>IF(N133="","",MONTH(AA133))</f>
        <v>1</v>
      </c>
      <c r="Y13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33" s="30" t="str">
        <f>IF(B133="ROPAX","ROPAX",IF(B133="RORO","RORO","OCEAN"))</f>
        <v>OCEAN</v>
      </c>
      <c r="AA133" s="29">
        <f>+MIN(S133,T133)</f>
        <v>46031.321527777778</v>
      </c>
      <c r="AB133" s="29" t="str">
        <f>CHOOSE(WEEKDAY(T133,2),"Monday","Tuesday","Wednesday","Thursday","Friday","Saturday","Sunday")</f>
        <v>Friday</v>
      </c>
      <c r="AC133" s="104">
        <f>IF((E133-F133)&lt;=0,0,(TRACKER[[#This Row],[ATA]]-TRACKER[[#This Row],[ETA]])*24)</f>
        <v>0</v>
      </c>
      <c r="AD133" s="29" t="str">
        <f>IF(AC133&lt;=2,"NO","YES")</f>
        <v>NO</v>
      </c>
      <c r="AE133" s="106">
        <f>+TRACKER[[#This Row],[DELIVERY AVAILABLE SINCE]]-TRACKER[[#This Row],[HANDOVER Morocco]]</f>
        <v>46028.666666666664</v>
      </c>
      <c r="AF133" s="104">
        <f>TRACKER[[#This Row],[ATA TO UNLOADING]]*24</f>
        <v>108.18333333340706</v>
      </c>
      <c r="AG133" s="31">
        <f>(M133-E133)</f>
        <v>1.8527777777781012</v>
      </c>
      <c r="AH133" s="35">
        <f>TRACKER[[#This Row],[ATA A OFRECIMIENTO]]*24</f>
        <v>44.466666666674428</v>
      </c>
      <c r="AI133" s="30" t="str">
        <f>IF(AG133="","",IF(AG133&lt;=1.5,"SI","NO"))</f>
        <v>NO</v>
      </c>
      <c r="AJ133" s="30" t="str">
        <f>IF(AG133="","",IF(AG133&lt;=2,"YES","NO"))</f>
        <v>YES</v>
      </c>
      <c r="AK133" s="30" t="str">
        <f>IF(AG133="","",IF(AG133&lt;=3,"SI","NO"))</f>
        <v>SI</v>
      </c>
      <c r="AL133" s="31">
        <f>(N133-M133)</f>
        <v>2.6666666666715173</v>
      </c>
      <c r="AM133" s="35">
        <f>TRACKER[[#This Row],[DEL. AVAILABLE A SLOT]]*24</f>
        <v>64.000000000116415</v>
      </c>
      <c r="AN133" s="31">
        <f>IF((S133-M133)&lt;0,TIME(0,0,0),S133-M133)</f>
        <v>2.6548611111138598</v>
      </c>
      <c r="AO13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33" s="35" t="str">
        <f>IF(AL133="","",IF(AL133&lt;=1,"SI","NO"))</f>
        <v>NO</v>
      </c>
      <c r="AQ133" s="31">
        <f>(N133-E133)</f>
        <v>4.5194444444496185</v>
      </c>
      <c r="AR133" s="35">
        <f>TRACKER[[#This Row],[ATA A TIMESLOT]]*24</f>
        <v>108.46666666679084</v>
      </c>
      <c r="AS133" s="32">
        <f>IF(AA133&lt;N133,TIME(0,0,0),AA133-N133)</f>
        <v>0</v>
      </c>
      <c r="AT133" s="35">
        <f>TRACKER[[#This Row],[PUNTUALIDAD (H)]]*24</f>
        <v>0</v>
      </c>
      <c r="AU133" s="31" t="str">
        <f>IF(AS133&gt;TIME(0,30,0),"NO","SI")</f>
        <v>SI</v>
      </c>
      <c r="AV133" s="33" t="str">
        <f>IF(AS133&gt;TIME(1,0,0),"NO","SI")</f>
        <v>SI</v>
      </c>
      <c r="AW133" s="33">
        <f>(S133-E133)</f>
        <v>4.507638888891961</v>
      </c>
      <c r="AX133" s="39">
        <f>TRACKER[[#This Row],[ATA TO UNLOADING]]*24</f>
        <v>108.18333333340706</v>
      </c>
      <c r="AY133" s="33">
        <f>IF(O133=0,0,S133-O133)</f>
        <v>0</v>
      </c>
      <c r="AZ133" s="38">
        <f>TRACKER[[#This Row],[TOTAL TT (MARRUECOS)]]*24</f>
        <v>0</v>
      </c>
      <c r="BA133" s="39" t="str">
        <f>IF(AW133="","",IF(AW133&lt;=2,"SI","NO"))</f>
        <v>NO</v>
      </c>
      <c r="BB133" s="39">
        <f>V133-U133</f>
        <v>1.1111111110949423E-2</v>
      </c>
      <c r="BC133" s="108">
        <f>(TRACKER[[#This Row],[Driver departure vs DC END DATE 2]])/24</f>
        <v>4.6296296295622597E-4</v>
      </c>
      <c r="BD133" s="39" t="str">
        <f>IF(L133="LEFTIES TOLEDO",IF(BC133&gt;=TIME(0,0,0),"YES","NO"),"")</f>
        <v>YES</v>
      </c>
      <c r="BE133" s="93">
        <f>$BH$1</f>
        <v>55</v>
      </c>
      <c r="BF133" s="41">
        <f>$BI$1</f>
        <v>7.5</v>
      </c>
    </row>
    <row r="134" spans="1:58" ht="12.75" hidden="1" customHeight="1">
      <c r="A134" s="24" t="s">
        <v>262</v>
      </c>
      <c r="B134" s="10" t="s">
        <v>211</v>
      </c>
      <c r="C134" s="11" t="s">
        <v>57</v>
      </c>
      <c r="D134" s="11" t="s">
        <v>75</v>
      </c>
      <c r="E134" s="12">
        <v>46019.237500000003</v>
      </c>
      <c r="F134" s="12">
        <v>46019</v>
      </c>
      <c r="G134" s="13" t="s">
        <v>88</v>
      </c>
      <c r="H134" s="11" t="s">
        <v>50</v>
      </c>
      <c r="I134" s="13" t="s">
        <v>359</v>
      </c>
      <c r="J134" s="13" t="s">
        <v>51</v>
      </c>
      <c r="K134" s="13" t="s">
        <v>60</v>
      </c>
      <c r="L134" s="12" t="s">
        <v>95</v>
      </c>
      <c r="M134" s="12">
        <v>46022.5</v>
      </c>
      <c r="N134" s="12">
        <v>46031.375</v>
      </c>
      <c r="O134" s="12"/>
      <c r="P134" s="55">
        <v>1</v>
      </c>
      <c r="Q134" s="12"/>
      <c r="R134" s="12" t="s">
        <v>392</v>
      </c>
      <c r="S134" s="29">
        <v>46031.340277777774</v>
      </c>
      <c r="T134" s="29">
        <v>46031.361111111109</v>
      </c>
      <c r="U134" s="12"/>
      <c r="V134" s="29"/>
      <c r="W134" s="30">
        <f>IF(N134="","",WEEKNUM(AA134,2)-0)</f>
        <v>2</v>
      </c>
      <c r="X134" s="30">
        <f>IF(N134="","",MONTH(AA134))</f>
        <v>1</v>
      </c>
      <c r="Y13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134" s="30" t="str">
        <f>IF(B134="ROPAX","ROPAX",IF(B134="RORO","RORO","OCEAN"))</f>
        <v>OCEAN</v>
      </c>
      <c r="AA134" s="29">
        <f>+MIN(S134,T134)</f>
        <v>46031.340277777774</v>
      </c>
      <c r="AB134" s="29" t="str">
        <f>CHOOSE(WEEKDAY(T134,2),"Monday","Tuesday","Wednesday","Thursday","Friday","Saturday","Sunday")</f>
        <v>Friday</v>
      </c>
      <c r="AC134" s="104">
        <f>IF((E134-F134)&lt;=0,0,(TRACKER[[#This Row],[ATA]]-TRACKER[[#This Row],[ETA]])*24)</f>
        <v>5.7000000000698492</v>
      </c>
      <c r="AD134" s="29" t="str">
        <f>IF(AC134&lt;=2,"NO","YES")</f>
        <v>YES</v>
      </c>
      <c r="AE134" s="106">
        <f>+TRACKER[[#This Row],[DELIVERY AVAILABLE SINCE]]-TRACKER[[#This Row],[HANDOVER Morocco]]</f>
        <v>46022.5</v>
      </c>
      <c r="AF134" s="104">
        <f>TRACKER[[#This Row],[ATA TO UNLOADING]]*24</f>
        <v>290.4666666664998</v>
      </c>
      <c r="AG134" s="31">
        <f>(M134-E134)</f>
        <v>3.2624999999970896</v>
      </c>
      <c r="AH134" s="35">
        <f>TRACKER[[#This Row],[ATA A OFRECIMIENTO]]*24</f>
        <v>78.299999999930151</v>
      </c>
      <c r="AI134" s="30" t="str">
        <f>IF(AG134="","",IF(AG134&lt;=1.5,"SI","NO"))</f>
        <v>NO</v>
      </c>
      <c r="AJ134" s="30" t="str">
        <f>IF(AG134="","",IF(AG134&lt;=2,"YES","NO"))</f>
        <v>NO</v>
      </c>
      <c r="AK134" s="30" t="str">
        <f>IF(AG134="","",IF(AG134&lt;=3,"SI","NO"))</f>
        <v>NO</v>
      </c>
      <c r="AL134" s="31">
        <f>(N134-M134)</f>
        <v>8.875</v>
      </c>
      <c r="AM134" s="35">
        <f>TRACKER[[#This Row],[DEL. AVAILABLE A SLOT]]*24</f>
        <v>213</v>
      </c>
      <c r="AN134" s="31">
        <f>IF((S134-M134)&lt;0,TIME(0,0,0),S134-M134)</f>
        <v>8.8402777777737356</v>
      </c>
      <c r="AO13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34" s="35" t="str">
        <f>IF(AL134="","",IF(AL134&lt;=1,"SI","NO"))</f>
        <v>NO</v>
      </c>
      <c r="AQ134" s="31">
        <f>(N134-E134)</f>
        <v>12.13749999999709</v>
      </c>
      <c r="AR134" s="35">
        <f>TRACKER[[#This Row],[ATA A TIMESLOT]]*24</f>
        <v>291.29999999993015</v>
      </c>
      <c r="AS134" s="32">
        <f>IF(AA134&lt;N134,TIME(0,0,0),AA134-N134)</f>
        <v>0</v>
      </c>
      <c r="AT134" s="35">
        <f>TRACKER[[#This Row],[PUNTUALIDAD (H)]]*24</f>
        <v>0</v>
      </c>
      <c r="AU134" s="31" t="str">
        <f>IF(AS134&gt;TIME(0,30,0),"NO","SI")</f>
        <v>SI</v>
      </c>
      <c r="AV134" s="33" t="str">
        <f>IF(AS134&gt;TIME(1,0,0),"NO","SI")</f>
        <v>SI</v>
      </c>
      <c r="AW134" s="33">
        <f>(S134-E134)</f>
        <v>12.102777777770825</v>
      </c>
      <c r="AX134" s="39">
        <f>TRACKER[[#This Row],[ATA TO UNLOADING]]*24</f>
        <v>290.4666666664998</v>
      </c>
      <c r="AY134" s="33">
        <f>IF(O134=0,0,S134-O134)</f>
        <v>0</v>
      </c>
      <c r="AZ134" s="38">
        <f>TRACKER[[#This Row],[TOTAL TT (MARRUECOS)]]*24</f>
        <v>0</v>
      </c>
      <c r="BA134" s="39" t="str">
        <f>IF(AW134="","",IF(AW134&lt;=2,"SI","NO"))</f>
        <v>NO</v>
      </c>
      <c r="BB134" s="39">
        <f>V134-U134</f>
        <v>0</v>
      </c>
      <c r="BC134" s="108">
        <f>(TRACKER[[#This Row],[Driver departure vs DC END DATE 2]])/24</f>
        <v>0</v>
      </c>
      <c r="BD134" s="39" t="str">
        <f>IF(L134="LEFTIES TOLEDO",IF(BC134&gt;=TIME(0,0,0),"YES","NO"),"")</f>
        <v/>
      </c>
      <c r="BE134" s="93">
        <f>$BH$1</f>
        <v>55</v>
      </c>
      <c r="BF134" s="41">
        <f>$BI$1</f>
        <v>7.5</v>
      </c>
    </row>
    <row r="135" spans="1:58" ht="12.75" hidden="1" customHeight="1">
      <c r="A135" s="24">
        <v>264730329</v>
      </c>
      <c r="B135" s="10" t="s">
        <v>260</v>
      </c>
      <c r="C135" s="11" t="s">
        <v>65</v>
      </c>
      <c r="D135" s="11" t="s">
        <v>75</v>
      </c>
      <c r="E135" s="12">
        <v>46025.710416666669</v>
      </c>
      <c r="F135" s="12">
        <v>46025.833333333336</v>
      </c>
      <c r="G135" s="13" t="s">
        <v>49</v>
      </c>
      <c r="H135" s="11" t="s">
        <v>50</v>
      </c>
      <c r="I135" s="13" t="s">
        <v>360</v>
      </c>
      <c r="J135" s="13">
        <v>40</v>
      </c>
      <c r="K135" s="13" t="s">
        <v>60</v>
      </c>
      <c r="L135" s="12" t="s">
        <v>102</v>
      </c>
      <c r="M135" s="12">
        <v>46028.416666666664</v>
      </c>
      <c r="N135" s="12">
        <v>46031.375</v>
      </c>
      <c r="O135" s="12"/>
      <c r="P135" s="55"/>
      <c r="Q135" s="12"/>
      <c r="R135" s="12"/>
      <c r="S135" s="29">
        <v>46031.35833333333</v>
      </c>
      <c r="T135" s="29">
        <v>46031.385416666664</v>
      </c>
      <c r="U135" s="12"/>
      <c r="V135" s="29"/>
      <c r="W135" s="30">
        <f>IF(N135="","",WEEKNUM(AA135,2)-0)</f>
        <v>2</v>
      </c>
      <c r="X135" s="30">
        <f>IF(N135="","",MONTH(AA135))</f>
        <v>1</v>
      </c>
      <c r="Y13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35" s="30" t="str">
        <f>IF(B135="ROPAX","ROPAX",IF(B135="RORO","RORO","OCEAN"))</f>
        <v>OCEAN</v>
      </c>
      <c r="AA135" s="29">
        <f>+MIN(S135,T135)</f>
        <v>46031.35833333333</v>
      </c>
      <c r="AB135" s="29" t="str">
        <f>CHOOSE(WEEKDAY(T135,2),"Monday","Tuesday","Wednesday","Thursday","Friday","Saturday","Sunday")</f>
        <v>Friday</v>
      </c>
      <c r="AC135" s="104">
        <f>IF((E135-F135)&lt;=0,0,(TRACKER[[#This Row],[ATA]]-TRACKER[[#This Row],[ETA]])*24)</f>
        <v>0</v>
      </c>
      <c r="AD135" s="29" t="str">
        <f>IF(AC135&lt;=2,"NO","YES")</f>
        <v>NO</v>
      </c>
      <c r="AE135" s="106">
        <f>+TRACKER[[#This Row],[DELIVERY AVAILABLE SINCE]]-TRACKER[[#This Row],[HANDOVER Morocco]]</f>
        <v>46028.416666666664</v>
      </c>
      <c r="AF135" s="104">
        <f>TRACKER[[#This Row],[ATA TO UNLOADING]]*24</f>
        <v>135.54999999987194</v>
      </c>
      <c r="AG135" s="31">
        <f>(M135-E135)</f>
        <v>2.7062499999956344</v>
      </c>
      <c r="AH135" s="35">
        <f>TRACKER[[#This Row],[ATA A OFRECIMIENTO]]*24</f>
        <v>64.949999999895226</v>
      </c>
      <c r="AI135" s="30" t="str">
        <f>IF(AG135="","",IF(AG135&lt;=1.5,"SI","NO"))</f>
        <v>NO</v>
      </c>
      <c r="AJ135" s="30" t="str">
        <f>IF(AG135="","",IF(AG135&lt;=2,"YES","NO"))</f>
        <v>NO</v>
      </c>
      <c r="AK135" s="30" t="str">
        <f>IF(AG135="","",IF(AG135&lt;=3,"SI","NO"))</f>
        <v>SI</v>
      </c>
      <c r="AL135" s="31">
        <f>(N135-M135)</f>
        <v>2.9583333333357587</v>
      </c>
      <c r="AM135" s="35">
        <f>TRACKER[[#This Row],[DEL. AVAILABLE A SLOT]]*24</f>
        <v>71.000000000058208</v>
      </c>
      <c r="AN135" s="31">
        <f>IF((S135-M135)&lt;0,TIME(0,0,0),S135-M135)</f>
        <v>2.9416666666656965</v>
      </c>
      <c r="AO13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35" s="35" t="str">
        <f>IF(AL135="","",IF(AL135&lt;=1,"SI","NO"))</f>
        <v>NO</v>
      </c>
      <c r="AQ135" s="31">
        <f>(N135-E135)</f>
        <v>5.6645833333313931</v>
      </c>
      <c r="AR135" s="35">
        <f>TRACKER[[#This Row],[ATA A TIMESLOT]]*24</f>
        <v>135.94999999995343</v>
      </c>
      <c r="AS135" s="32">
        <f>IF(AA135&lt;N135,TIME(0,0,0),AA135-N135)</f>
        <v>0</v>
      </c>
      <c r="AT135" s="35">
        <f>TRACKER[[#This Row],[PUNTUALIDAD (H)]]*24</f>
        <v>0</v>
      </c>
      <c r="AU135" s="31" t="str">
        <f>IF(AS135&gt;TIME(0,30,0),"NO","SI")</f>
        <v>SI</v>
      </c>
      <c r="AV135" s="33" t="str">
        <f>IF(AS135&gt;TIME(1,0,0),"NO","SI")</f>
        <v>SI</v>
      </c>
      <c r="AW135" s="33">
        <f>(S135-E135)</f>
        <v>5.647916666661331</v>
      </c>
      <c r="AX135" s="39">
        <f>TRACKER[[#This Row],[ATA TO UNLOADING]]*24</f>
        <v>135.54999999987194</v>
      </c>
      <c r="AY135" s="33">
        <f>IF(O135=0,0,S135-O135)</f>
        <v>0</v>
      </c>
      <c r="AZ135" s="38">
        <f>TRACKER[[#This Row],[TOTAL TT (MARRUECOS)]]*24</f>
        <v>0</v>
      </c>
      <c r="BA135" s="39" t="str">
        <f>IF(AW135="","",IF(AW135&lt;=2,"SI","NO"))</f>
        <v>NO</v>
      </c>
      <c r="BB135" s="39">
        <f>V135-U135</f>
        <v>0</v>
      </c>
      <c r="BC135" s="108">
        <f>(TRACKER[[#This Row],[Driver departure vs DC END DATE 2]])/24</f>
        <v>0</v>
      </c>
      <c r="BD135" s="39" t="str">
        <f>IF(L135="LEFTIES TOLEDO",IF(BC135&gt;=TIME(0,0,0),"YES","NO"),"")</f>
        <v/>
      </c>
      <c r="BE135" s="93">
        <f>$BH$1</f>
        <v>55</v>
      </c>
      <c r="BF135" s="41">
        <f>$BI$1</f>
        <v>7.5</v>
      </c>
    </row>
    <row r="136" spans="1:58" ht="12.75" hidden="1" customHeight="1">
      <c r="A136" s="24" t="s">
        <v>268</v>
      </c>
      <c r="B136" s="10" t="s">
        <v>260</v>
      </c>
      <c r="C136" s="11" t="s">
        <v>57</v>
      </c>
      <c r="D136" s="11" t="s">
        <v>75</v>
      </c>
      <c r="E136" s="12">
        <v>46025.710416666669</v>
      </c>
      <c r="F136" s="12">
        <v>46025.833333333336</v>
      </c>
      <c r="G136" s="13" t="s">
        <v>88</v>
      </c>
      <c r="H136" s="11" t="s">
        <v>50</v>
      </c>
      <c r="I136" s="13" t="s">
        <v>361</v>
      </c>
      <c r="J136" s="13" t="s">
        <v>51</v>
      </c>
      <c r="K136" s="13" t="s">
        <v>60</v>
      </c>
      <c r="L136" s="12" t="s">
        <v>102</v>
      </c>
      <c r="M136" s="12">
        <v>46028.416666666664</v>
      </c>
      <c r="N136" s="12">
        <v>46031.375</v>
      </c>
      <c r="O136" s="12"/>
      <c r="P136" s="55"/>
      <c r="Q136" s="12"/>
      <c r="R136" s="12"/>
      <c r="S136" s="29">
        <v>46031.351388888892</v>
      </c>
      <c r="T136" s="29">
        <v>46031.364583333336</v>
      </c>
      <c r="U136" s="12"/>
      <c r="V136" s="29"/>
      <c r="W136" s="30">
        <f>IF(N136="","",WEEKNUM(AA136,2)-0)</f>
        <v>2</v>
      </c>
      <c r="X136" s="30">
        <f>IF(N136="","",MONTH(AA136))</f>
        <v>1</v>
      </c>
      <c r="Y13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36" s="30" t="str">
        <f>IF(B136="ROPAX","ROPAX",IF(B136="RORO","RORO","OCEAN"))</f>
        <v>OCEAN</v>
      </c>
      <c r="AA136" s="29">
        <f>+MIN(S136,T136)</f>
        <v>46031.351388888892</v>
      </c>
      <c r="AB136" s="29" t="str">
        <f>CHOOSE(WEEKDAY(T136,2),"Monday","Tuesday","Wednesday","Thursday","Friday","Saturday","Sunday")</f>
        <v>Friday</v>
      </c>
      <c r="AC136" s="104">
        <f>IF((E136-F136)&lt;=0,0,(TRACKER[[#This Row],[ATA]]-TRACKER[[#This Row],[ETA]])*24)</f>
        <v>0</v>
      </c>
      <c r="AD136" s="29" t="str">
        <f>IF(AC136&lt;=2,"NO","YES")</f>
        <v>NO</v>
      </c>
      <c r="AE136" s="106">
        <f>+TRACKER[[#This Row],[DELIVERY AVAILABLE SINCE]]-TRACKER[[#This Row],[HANDOVER Morocco]]</f>
        <v>46028.416666666664</v>
      </c>
      <c r="AF136" s="104">
        <f>TRACKER[[#This Row],[ATA TO UNLOADING]]*24</f>
        <v>135.3833333333605</v>
      </c>
      <c r="AG136" s="31">
        <f>(M136-E136)</f>
        <v>2.7062499999956344</v>
      </c>
      <c r="AH136" s="35">
        <f>TRACKER[[#This Row],[ATA A OFRECIMIENTO]]*24</f>
        <v>64.949999999895226</v>
      </c>
      <c r="AI136" s="30" t="str">
        <f>IF(AG136="","",IF(AG136&lt;=1.5,"SI","NO"))</f>
        <v>NO</v>
      </c>
      <c r="AJ136" s="30" t="str">
        <f>IF(AG136="","",IF(AG136&lt;=2,"YES","NO"))</f>
        <v>NO</v>
      </c>
      <c r="AK136" s="30" t="str">
        <f>IF(AG136="","",IF(AG136&lt;=3,"SI","NO"))</f>
        <v>SI</v>
      </c>
      <c r="AL136" s="31">
        <f>(N136-M136)</f>
        <v>2.9583333333357587</v>
      </c>
      <c r="AM136" s="35">
        <f>TRACKER[[#This Row],[DEL. AVAILABLE A SLOT]]*24</f>
        <v>71.000000000058208</v>
      </c>
      <c r="AN136" s="31">
        <f>IF((S136-M136)&lt;0,TIME(0,0,0),S136-M136)</f>
        <v>2.9347222222277196</v>
      </c>
      <c r="AO13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36" s="35" t="str">
        <f>IF(AL136="","",IF(AL136&lt;=1,"SI","NO"))</f>
        <v>NO</v>
      </c>
      <c r="AQ136" s="31">
        <f>(N136-E136)</f>
        <v>5.6645833333313931</v>
      </c>
      <c r="AR136" s="35">
        <f>TRACKER[[#This Row],[ATA A TIMESLOT]]*24</f>
        <v>135.94999999995343</v>
      </c>
      <c r="AS136" s="32">
        <f>IF(AA136&lt;N136,TIME(0,0,0),AA136-N136)</f>
        <v>0</v>
      </c>
      <c r="AT136" s="35">
        <f>TRACKER[[#This Row],[PUNTUALIDAD (H)]]*24</f>
        <v>0</v>
      </c>
      <c r="AU136" s="31" t="str">
        <f>IF(AS136&gt;TIME(0,30,0),"NO","SI")</f>
        <v>SI</v>
      </c>
      <c r="AV136" s="33" t="str">
        <f>IF(AS136&gt;TIME(1,0,0),"NO","SI")</f>
        <v>SI</v>
      </c>
      <c r="AW136" s="33">
        <f>(S136-E136)</f>
        <v>5.640972222223354</v>
      </c>
      <c r="AX136" s="39">
        <f>TRACKER[[#This Row],[ATA TO UNLOADING]]*24</f>
        <v>135.3833333333605</v>
      </c>
      <c r="AY136" s="33">
        <f>IF(O136=0,0,S136-O136)</f>
        <v>0</v>
      </c>
      <c r="AZ136" s="38">
        <f>TRACKER[[#This Row],[TOTAL TT (MARRUECOS)]]*24</f>
        <v>0</v>
      </c>
      <c r="BA136" s="39" t="str">
        <f>IF(AW136="","",IF(AW136&lt;=2,"SI","NO"))</f>
        <v>NO</v>
      </c>
      <c r="BB136" s="39">
        <f>V136-U136</f>
        <v>0</v>
      </c>
      <c r="BC136" s="108">
        <f>(TRACKER[[#This Row],[Driver departure vs DC END DATE 2]])/24</f>
        <v>0</v>
      </c>
      <c r="BD136" s="39" t="str">
        <f>IF(L136="LEFTIES TOLEDO",IF(BC136&gt;=TIME(0,0,0),"YES","NO"),"")</f>
        <v/>
      </c>
      <c r="BE136" s="93">
        <f>$BH$1</f>
        <v>55</v>
      </c>
      <c r="BF136" s="41">
        <f>$BI$1</f>
        <v>7.5</v>
      </c>
    </row>
    <row r="137" spans="1:58" ht="12.75" hidden="1" customHeight="1">
      <c r="A137" s="24" t="s">
        <v>265</v>
      </c>
      <c r="B137" s="10" t="s">
        <v>266</v>
      </c>
      <c r="C137" s="11" t="s">
        <v>82</v>
      </c>
      <c r="D137" s="11" t="s">
        <v>75</v>
      </c>
      <c r="E137" s="12">
        <v>46023.166666666664</v>
      </c>
      <c r="F137" s="12">
        <v>46023.166666666664</v>
      </c>
      <c r="G137" s="13" t="s">
        <v>217</v>
      </c>
      <c r="H137" s="11" t="s">
        <v>50</v>
      </c>
      <c r="I137" s="13" t="s">
        <v>364</v>
      </c>
      <c r="J137" s="13" t="s">
        <v>51</v>
      </c>
      <c r="K137" s="13" t="s">
        <v>60</v>
      </c>
      <c r="L137" s="12" t="s">
        <v>95</v>
      </c>
      <c r="M137" s="12">
        <v>46027.416666666664</v>
      </c>
      <c r="N137" s="12">
        <v>46031.416666666664</v>
      </c>
      <c r="O137" s="12"/>
      <c r="P137" s="55"/>
      <c r="Q137" s="12" t="s">
        <v>62</v>
      </c>
      <c r="R137" s="12"/>
      <c r="S137" s="29">
        <v>46031.472222222219</v>
      </c>
      <c r="T137" s="29">
        <v>46031.493055555555</v>
      </c>
      <c r="U137" s="12"/>
      <c r="V137" s="29"/>
      <c r="W137" s="30">
        <f>IF(N137="","",WEEKNUM(AA137,2)-0)</f>
        <v>2</v>
      </c>
      <c r="X137" s="30">
        <f>IF(N137="","",MONTH(AA137))</f>
        <v>1</v>
      </c>
      <c r="Y13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137" s="30" t="str">
        <f>IF(B137="ROPAX","ROPAX",IF(B137="RORO","RORO","OCEAN"))</f>
        <v>OCEAN</v>
      </c>
      <c r="AA137" s="29">
        <f>+MIN(S137,T137)</f>
        <v>46031.472222222219</v>
      </c>
      <c r="AB137" s="29" t="str">
        <f>CHOOSE(WEEKDAY(T137,2),"Monday","Tuesday","Wednesday","Thursday","Friday","Saturday","Sunday")</f>
        <v>Friday</v>
      </c>
      <c r="AC137" s="104">
        <f>IF((E137-F137)&lt;=0,0,(TRACKER[[#This Row],[ATA]]-TRACKER[[#This Row],[ETA]])*24)</f>
        <v>0</v>
      </c>
      <c r="AD137" s="29" t="str">
        <f>IF(AC137&lt;=2,"NO","YES")</f>
        <v>NO</v>
      </c>
      <c r="AE137" s="106">
        <f>+TRACKER[[#This Row],[DELIVERY AVAILABLE SINCE]]-TRACKER[[#This Row],[HANDOVER Morocco]]</f>
        <v>46027.416666666664</v>
      </c>
      <c r="AF137" s="104">
        <f>TRACKER[[#This Row],[ATA TO UNLOADING]]*24</f>
        <v>199.33333333331393</v>
      </c>
      <c r="AG137" s="31">
        <f>(M137-E137)</f>
        <v>4.25</v>
      </c>
      <c r="AH137" s="35">
        <f>TRACKER[[#This Row],[ATA A OFRECIMIENTO]]*24</f>
        <v>102</v>
      </c>
      <c r="AI137" s="30" t="str">
        <f>IF(AG137="","",IF(AG137&lt;=1.5,"SI","NO"))</f>
        <v>NO</v>
      </c>
      <c r="AJ137" s="30" t="str">
        <f>IF(AG137="","",IF(AG137&lt;=2,"YES","NO"))</f>
        <v>NO</v>
      </c>
      <c r="AK137" s="30" t="str">
        <f>IF(AG137="","",IF(AG137&lt;=3,"SI","NO"))</f>
        <v>NO</v>
      </c>
      <c r="AL137" s="31">
        <f>(N137-M137)</f>
        <v>4</v>
      </c>
      <c r="AM137" s="35">
        <f>TRACKER[[#This Row],[DEL. AVAILABLE A SLOT]]*24</f>
        <v>96</v>
      </c>
      <c r="AN137" s="31">
        <f>IF((S137-M137)&lt;0,TIME(0,0,0),S137-M137)</f>
        <v>4.0555555555547471</v>
      </c>
      <c r="AO13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37" s="35" t="str">
        <f>IF(AL137="","",IF(AL137&lt;=1,"SI","NO"))</f>
        <v>NO</v>
      </c>
      <c r="AQ137" s="31">
        <f>(N137-E137)</f>
        <v>8.25</v>
      </c>
      <c r="AR137" s="35">
        <f>TRACKER[[#This Row],[ATA A TIMESLOT]]*24</f>
        <v>198</v>
      </c>
      <c r="AS137" s="32">
        <f>IF(AA137&lt;N137,TIME(0,0,0),AA137-N137)</f>
        <v>5.5555555554747116E-2</v>
      </c>
      <c r="AT137" s="35">
        <f>TRACKER[[#This Row],[PUNTUALIDAD (H)]]*24</f>
        <v>1.3333333333139308</v>
      </c>
      <c r="AU137" s="31" t="str">
        <f>IF(AS137&gt;TIME(0,30,0),"NO","SI")</f>
        <v>NO</v>
      </c>
      <c r="AV137" s="33" t="str">
        <f>IF(AS137&gt;TIME(1,0,0),"NO","SI")</f>
        <v>NO</v>
      </c>
      <c r="AW137" s="33">
        <f>(S137-E137)</f>
        <v>8.3055555555547471</v>
      </c>
      <c r="AX137" s="39">
        <f>TRACKER[[#This Row],[ATA TO UNLOADING]]*24</f>
        <v>199.33333333331393</v>
      </c>
      <c r="AY137" s="33">
        <f>IF(O137=0,0,S137-O137)</f>
        <v>0</v>
      </c>
      <c r="AZ137" s="38">
        <f>TRACKER[[#This Row],[TOTAL TT (MARRUECOS)]]*24</f>
        <v>0</v>
      </c>
      <c r="BA137" s="39" t="str">
        <f>IF(AW137="","",IF(AW137&lt;=2,"SI","NO"))</f>
        <v>NO</v>
      </c>
      <c r="BB137" s="39">
        <f>V137-U137</f>
        <v>0</v>
      </c>
      <c r="BC137" s="108">
        <f>(TRACKER[[#This Row],[Driver departure vs DC END DATE 2]])/24</f>
        <v>0</v>
      </c>
      <c r="BD137" s="39" t="str">
        <f>IF(L137="LEFTIES TOLEDO",IF(BC137&gt;=TIME(0,0,0),"YES","NO"),"")</f>
        <v/>
      </c>
      <c r="BE137" s="93">
        <f>$BH$1</f>
        <v>55</v>
      </c>
      <c r="BF137" s="41">
        <f>$BI$1</f>
        <v>7.5</v>
      </c>
    </row>
    <row r="138" spans="1:58" ht="12.75" hidden="1" customHeight="1">
      <c r="A138" s="24" t="s">
        <v>264</v>
      </c>
      <c r="B138" s="10" t="s">
        <v>261</v>
      </c>
      <c r="C138" s="11" t="s">
        <v>47</v>
      </c>
      <c r="D138" s="11" t="s">
        <v>48</v>
      </c>
      <c r="E138" s="12">
        <v>46026.813888888886</v>
      </c>
      <c r="F138" s="12">
        <v>46026.833333333336</v>
      </c>
      <c r="G138" s="13" t="s">
        <v>88</v>
      </c>
      <c r="H138" s="11" t="s">
        <v>50</v>
      </c>
      <c r="I138" s="13" t="s">
        <v>362</v>
      </c>
      <c r="J138" s="13" t="s">
        <v>51</v>
      </c>
      <c r="K138" s="13" t="s">
        <v>52</v>
      </c>
      <c r="L138" s="12" t="s">
        <v>53</v>
      </c>
      <c r="M138" s="12">
        <v>46028.666666666664</v>
      </c>
      <c r="N138" s="12">
        <v>46031.416666666664</v>
      </c>
      <c r="O138" s="12"/>
      <c r="P138" s="55"/>
      <c r="Q138" s="12"/>
      <c r="R138" s="12"/>
      <c r="S138" s="29">
        <v>46031.427083333336</v>
      </c>
      <c r="T138" s="29">
        <v>46031.452777777777</v>
      </c>
      <c r="U138" s="12">
        <v>46031.455555555556</v>
      </c>
      <c r="V138" s="29">
        <v>46031.472222222219</v>
      </c>
      <c r="W138" s="30">
        <f>IF(N138="","",WEEKNUM(AA138,2)-0)</f>
        <v>2</v>
      </c>
      <c r="X138" s="30">
        <f>IF(N138="","",MONTH(AA138))</f>
        <v>1</v>
      </c>
      <c r="Y13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38" s="30" t="str">
        <f>IF(B138="ROPAX","ROPAX",IF(B138="RORO","RORO","OCEAN"))</f>
        <v>OCEAN</v>
      </c>
      <c r="AA138" s="29">
        <f>+MIN(S138,T138)</f>
        <v>46031.427083333336</v>
      </c>
      <c r="AB138" s="29" t="str">
        <f>CHOOSE(WEEKDAY(T138,2),"Monday","Tuesday","Wednesday","Thursday","Friday","Saturday","Sunday")</f>
        <v>Friday</v>
      </c>
      <c r="AC138" s="104">
        <f>IF((E138-F138)&lt;=0,0,(TRACKER[[#This Row],[ATA]]-TRACKER[[#This Row],[ETA]])*24)</f>
        <v>0</v>
      </c>
      <c r="AD138" s="29" t="str">
        <f>IF(AC138&lt;=2,"NO","YES")</f>
        <v>NO</v>
      </c>
      <c r="AE138" s="106">
        <f>+TRACKER[[#This Row],[DELIVERY AVAILABLE SINCE]]-TRACKER[[#This Row],[HANDOVER Morocco]]</f>
        <v>46028.666666666664</v>
      </c>
      <c r="AF138" s="104">
        <f>TRACKER[[#This Row],[ATA TO UNLOADING]]*24</f>
        <v>110.71666666679084</v>
      </c>
      <c r="AG138" s="31">
        <f>(M138-E138)</f>
        <v>1.8527777777781012</v>
      </c>
      <c r="AH138" s="35">
        <f>TRACKER[[#This Row],[ATA A OFRECIMIENTO]]*24</f>
        <v>44.466666666674428</v>
      </c>
      <c r="AI138" s="30" t="str">
        <f>IF(AG138="","",IF(AG138&lt;=1.5,"SI","NO"))</f>
        <v>NO</v>
      </c>
      <c r="AJ138" s="30" t="str">
        <f>IF(AG138="","",IF(AG138&lt;=2,"YES","NO"))</f>
        <v>YES</v>
      </c>
      <c r="AK138" s="30" t="str">
        <f>IF(AG138="","",IF(AG138&lt;=3,"SI","NO"))</f>
        <v>SI</v>
      </c>
      <c r="AL138" s="31">
        <f>(N138-M138)</f>
        <v>2.75</v>
      </c>
      <c r="AM138" s="35">
        <f>TRACKER[[#This Row],[DEL. AVAILABLE A SLOT]]*24</f>
        <v>66</v>
      </c>
      <c r="AN138" s="31">
        <f>IF((S138-M138)&lt;0,TIME(0,0,0),S138-M138)</f>
        <v>2.7604166666715173</v>
      </c>
      <c r="AO13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38" s="35" t="str">
        <f>IF(AL138="","",IF(AL138&lt;=1,"SI","NO"))</f>
        <v>NO</v>
      </c>
      <c r="AQ138" s="31">
        <f>(N138-E138)</f>
        <v>4.6027777777781012</v>
      </c>
      <c r="AR138" s="35">
        <f>TRACKER[[#This Row],[ATA A TIMESLOT]]*24</f>
        <v>110.46666666667443</v>
      </c>
      <c r="AS138" s="32">
        <f>IF(AA138&lt;N138,TIME(0,0,0),AA138-N138)</f>
        <v>1.0416666671517305E-2</v>
      </c>
      <c r="AT138" s="35">
        <f>TRACKER[[#This Row],[PUNTUALIDAD (H)]]*24</f>
        <v>0.25000000011641532</v>
      </c>
      <c r="AU138" s="31" t="str">
        <f>IF(AS138&gt;TIME(0,30,0),"NO","SI")</f>
        <v>SI</v>
      </c>
      <c r="AV138" s="33" t="str">
        <f>IF(AS138&gt;TIME(1,0,0),"NO","SI")</f>
        <v>SI</v>
      </c>
      <c r="AW138" s="33">
        <f>(S138-E138)</f>
        <v>4.6131944444496185</v>
      </c>
      <c r="AX138" s="39">
        <f>TRACKER[[#This Row],[ATA TO UNLOADING]]*24</f>
        <v>110.71666666679084</v>
      </c>
      <c r="AY138" s="33">
        <f>IF(O138=0,0,S138-O138)</f>
        <v>0</v>
      </c>
      <c r="AZ138" s="38">
        <f>TRACKER[[#This Row],[TOTAL TT (MARRUECOS)]]*24</f>
        <v>0</v>
      </c>
      <c r="BA138" s="39" t="str">
        <f>IF(AW138="","",IF(AW138&lt;=2,"SI","NO"))</f>
        <v>NO</v>
      </c>
      <c r="BB138" s="39">
        <f>V138-U138</f>
        <v>1.6666666662786156E-2</v>
      </c>
      <c r="BC138" s="108">
        <f>(TRACKER[[#This Row],[Driver departure vs DC END DATE 2]])/24</f>
        <v>6.9444444428275653E-4</v>
      </c>
      <c r="BD138" s="39" t="str">
        <f>IF(L138="LEFTIES TOLEDO",IF(BC138&gt;=TIME(0,0,0),"YES","NO"),"")</f>
        <v>YES</v>
      </c>
      <c r="BE138" s="93">
        <f>$BH$1</f>
        <v>55</v>
      </c>
      <c r="BF138" s="41">
        <f>$BI$1</f>
        <v>7.5</v>
      </c>
    </row>
    <row r="139" spans="1:58" ht="12.75" hidden="1" customHeight="1">
      <c r="A139" s="24">
        <v>262074491</v>
      </c>
      <c r="B139" s="10" t="s">
        <v>261</v>
      </c>
      <c r="C139" s="11" t="s">
        <v>47</v>
      </c>
      <c r="D139" s="11" t="s">
        <v>48</v>
      </c>
      <c r="E139" s="12">
        <v>46026.813888888886</v>
      </c>
      <c r="F139" s="12">
        <v>46026.833333333336</v>
      </c>
      <c r="G139" s="13" t="s">
        <v>49</v>
      </c>
      <c r="H139" s="11" t="s">
        <v>50</v>
      </c>
      <c r="I139" s="13" t="s">
        <v>363</v>
      </c>
      <c r="J139" s="13" t="s">
        <v>51</v>
      </c>
      <c r="K139" s="13" t="s">
        <v>52</v>
      </c>
      <c r="L139" s="12" t="s">
        <v>53</v>
      </c>
      <c r="M139" s="12">
        <v>46028.666666666664</v>
      </c>
      <c r="N139" s="12">
        <v>46031.416666666664</v>
      </c>
      <c r="O139" s="12"/>
      <c r="P139" s="55"/>
      <c r="Q139" s="12"/>
      <c r="R139" s="12"/>
      <c r="S139" s="29">
        <v>46031.423611111109</v>
      </c>
      <c r="T139" s="29">
        <v>46031.458333333336</v>
      </c>
      <c r="U139" s="12">
        <v>46031.467361111114</v>
      </c>
      <c r="V139" s="29">
        <v>46031.479166666664</v>
      </c>
      <c r="W139" s="30">
        <f>IF(N139="","",WEEKNUM(AA139,2)-0)</f>
        <v>2</v>
      </c>
      <c r="X139" s="30">
        <f>IF(N139="","",MONTH(AA139))</f>
        <v>1</v>
      </c>
      <c r="Y13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39" s="30" t="str">
        <f>IF(B139="ROPAX","ROPAX",IF(B139="RORO","RORO","OCEAN"))</f>
        <v>OCEAN</v>
      </c>
      <c r="AA139" s="29">
        <f>+MIN(S139,T139)</f>
        <v>46031.423611111109</v>
      </c>
      <c r="AB139" s="29" t="str">
        <f>CHOOSE(WEEKDAY(T139,2),"Monday","Tuesday","Wednesday","Thursday","Friday","Saturday","Sunday")</f>
        <v>Friday</v>
      </c>
      <c r="AC139" s="104">
        <f>IF((E139-F139)&lt;=0,0,(TRACKER[[#This Row],[ATA]]-TRACKER[[#This Row],[ETA]])*24)</f>
        <v>0</v>
      </c>
      <c r="AD139" s="29" t="str">
        <f>IF(AC139&lt;=2,"NO","YES")</f>
        <v>NO</v>
      </c>
      <c r="AE139" s="106">
        <f>+TRACKER[[#This Row],[DELIVERY AVAILABLE SINCE]]-TRACKER[[#This Row],[HANDOVER Morocco]]</f>
        <v>46028.666666666664</v>
      </c>
      <c r="AF139" s="104">
        <f>TRACKER[[#This Row],[ATA TO UNLOADING]]*24</f>
        <v>110.6333333333605</v>
      </c>
      <c r="AG139" s="31">
        <f>(M139-E139)</f>
        <v>1.8527777777781012</v>
      </c>
      <c r="AH139" s="35">
        <f>TRACKER[[#This Row],[ATA A OFRECIMIENTO]]*24</f>
        <v>44.466666666674428</v>
      </c>
      <c r="AI139" s="30" t="str">
        <f>IF(AG139="","",IF(AG139&lt;=1.5,"SI","NO"))</f>
        <v>NO</v>
      </c>
      <c r="AJ139" s="30" t="str">
        <f>IF(AG139="","",IF(AG139&lt;=2,"YES","NO"))</f>
        <v>YES</v>
      </c>
      <c r="AK139" s="30" t="str">
        <f>IF(AG139="","",IF(AG139&lt;=3,"SI","NO"))</f>
        <v>SI</v>
      </c>
      <c r="AL139" s="31">
        <f>(N139-M139)</f>
        <v>2.75</v>
      </c>
      <c r="AM139" s="35">
        <f>TRACKER[[#This Row],[DEL. AVAILABLE A SLOT]]*24</f>
        <v>66</v>
      </c>
      <c r="AN139" s="31">
        <f>IF((S139-M139)&lt;0,TIME(0,0,0),S139-M139)</f>
        <v>2.7569444444452529</v>
      </c>
      <c r="AO13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39" s="35" t="str">
        <f>IF(AL139="","",IF(AL139&lt;=1,"SI","NO"))</f>
        <v>NO</v>
      </c>
      <c r="AQ139" s="31">
        <f>(N139-E139)</f>
        <v>4.6027777777781012</v>
      </c>
      <c r="AR139" s="35">
        <f>TRACKER[[#This Row],[ATA A TIMESLOT]]*24</f>
        <v>110.46666666667443</v>
      </c>
      <c r="AS139" s="32">
        <f>IF(AA139&lt;N139,TIME(0,0,0),AA139-N139)</f>
        <v>6.9444444452528842E-3</v>
      </c>
      <c r="AT139" s="35">
        <f>TRACKER[[#This Row],[PUNTUALIDAD (H)]]*24</f>
        <v>0.16666666668606922</v>
      </c>
      <c r="AU139" s="31" t="str">
        <f>IF(AS139&gt;TIME(0,30,0),"NO","SI")</f>
        <v>SI</v>
      </c>
      <c r="AV139" s="33" t="str">
        <f>IF(AS139&gt;TIME(1,0,0),"NO","SI")</f>
        <v>SI</v>
      </c>
      <c r="AW139" s="33">
        <f>(S139-E139)</f>
        <v>4.609722222223354</v>
      </c>
      <c r="AX139" s="39">
        <f>TRACKER[[#This Row],[ATA TO UNLOADING]]*24</f>
        <v>110.6333333333605</v>
      </c>
      <c r="AY139" s="33">
        <f>IF(O139=0,0,S139-O139)</f>
        <v>0</v>
      </c>
      <c r="AZ139" s="38">
        <f>TRACKER[[#This Row],[TOTAL TT (MARRUECOS)]]*24</f>
        <v>0</v>
      </c>
      <c r="BA139" s="39" t="str">
        <f>IF(AW139="","",IF(AW139&lt;=2,"SI","NO"))</f>
        <v>NO</v>
      </c>
      <c r="BB139" s="39">
        <f>V139-U139</f>
        <v>1.1805555550381541E-2</v>
      </c>
      <c r="BC139" s="108">
        <f>(TRACKER[[#This Row],[Driver departure vs DC END DATE 2]])/24</f>
        <v>4.9189814793256425E-4</v>
      </c>
      <c r="BD139" s="39" t="str">
        <f>IF(L139="LEFTIES TOLEDO",IF(BC139&gt;=TIME(0,0,0),"YES","NO"),"")</f>
        <v>YES</v>
      </c>
      <c r="BE139" s="93">
        <f>$BH$1</f>
        <v>55</v>
      </c>
      <c r="BF139" s="41">
        <f>$BI$1</f>
        <v>7.5</v>
      </c>
    </row>
    <row r="140" spans="1:58" ht="12.75" hidden="1" customHeight="1">
      <c r="A140" s="24">
        <v>261594000</v>
      </c>
      <c r="B140" s="10" t="s">
        <v>255</v>
      </c>
      <c r="C140" s="11" t="s">
        <v>58</v>
      </c>
      <c r="D140" s="11" t="s">
        <v>75</v>
      </c>
      <c r="E140" s="12">
        <v>46021.786111111112</v>
      </c>
      <c r="F140" s="12">
        <v>46021.583333333336</v>
      </c>
      <c r="G140" s="13" t="s">
        <v>49</v>
      </c>
      <c r="H140" s="11" t="s">
        <v>50</v>
      </c>
      <c r="I140" s="13" t="s">
        <v>368</v>
      </c>
      <c r="J140" s="13" t="s">
        <v>56</v>
      </c>
      <c r="K140" s="13" t="s">
        <v>60</v>
      </c>
      <c r="L140" s="12" t="s">
        <v>102</v>
      </c>
      <c r="M140" s="12">
        <v>46027.416666666664</v>
      </c>
      <c r="N140" s="12">
        <v>46031.5</v>
      </c>
      <c r="O140" s="12"/>
      <c r="P140" s="55">
        <v>1</v>
      </c>
      <c r="Q140" s="12"/>
      <c r="R140" s="12" t="s">
        <v>393</v>
      </c>
      <c r="S140" s="29">
        <v>46031.51666666667</v>
      </c>
      <c r="T140" s="29">
        <v>46031.534722222219</v>
      </c>
      <c r="U140" s="12"/>
      <c r="V140" s="29"/>
      <c r="W140" s="30">
        <f>IF(N140="","",WEEKNUM(AA140,2)-0)</f>
        <v>2</v>
      </c>
      <c r="X140" s="30">
        <f>IF(N140="","",MONTH(AA140))</f>
        <v>1</v>
      </c>
      <c r="Y14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40" s="30" t="str">
        <f>IF(B140="ROPAX","ROPAX",IF(B140="RORO","RORO","OCEAN"))</f>
        <v>OCEAN</v>
      </c>
      <c r="AA140" s="29">
        <f>+MIN(S140,T140)</f>
        <v>46031.51666666667</v>
      </c>
      <c r="AB140" s="29" t="str">
        <f>CHOOSE(WEEKDAY(T140,2),"Monday","Tuesday","Wednesday","Thursday","Friday","Saturday","Sunday")</f>
        <v>Friday</v>
      </c>
      <c r="AC140" s="104">
        <f>IF((E140-F140)&lt;=0,0,(TRACKER[[#This Row],[ATA]]-TRACKER[[#This Row],[ETA]])*24)</f>
        <v>4.8666666666395031</v>
      </c>
      <c r="AD140" s="29" t="str">
        <f>IF(AC140&lt;=2,"NO","YES")</f>
        <v>YES</v>
      </c>
      <c r="AE140" s="106">
        <f>+TRACKER[[#This Row],[DELIVERY AVAILABLE SINCE]]-TRACKER[[#This Row],[HANDOVER Morocco]]</f>
        <v>46027.416666666664</v>
      </c>
      <c r="AF140" s="104">
        <f>TRACKER[[#This Row],[ATA TO UNLOADING]]*24</f>
        <v>233.53333333338378</v>
      </c>
      <c r="AG140" s="31">
        <f>(M140-E140)</f>
        <v>5.6305555555518367</v>
      </c>
      <c r="AH140" s="35">
        <f>TRACKER[[#This Row],[ATA A OFRECIMIENTO]]*24</f>
        <v>135.13333333324408</v>
      </c>
      <c r="AI140" s="30" t="str">
        <f>IF(AG140="","",IF(AG140&lt;=1.5,"SI","NO"))</f>
        <v>NO</v>
      </c>
      <c r="AJ140" s="30" t="str">
        <f>IF(AG140="","",IF(AG140&lt;=2,"YES","NO"))</f>
        <v>NO</v>
      </c>
      <c r="AK140" s="30" t="str">
        <f>IF(AG140="","",IF(AG140&lt;=3,"SI","NO"))</f>
        <v>NO</v>
      </c>
      <c r="AL140" s="31">
        <f>(N140-M140)</f>
        <v>4.0833333333357587</v>
      </c>
      <c r="AM140" s="35">
        <f>TRACKER[[#This Row],[DEL. AVAILABLE A SLOT]]*24</f>
        <v>98.000000000058208</v>
      </c>
      <c r="AN140" s="31">
        <f>IF((S140-M140)&lt;0,TIME(0,0,0),S140-M140)</f>
        <v>4.1000000000058208</v>
      </c>
      <c r="AO14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40" s="35" t="str">
        <f>IF(AL140="","",IF(AL140&lt;=1,"SI","NO"))</f>
        <v>NO</v>
      </c>
      <c r="AQ140" s="31">
        <f>(N140-E140)</f>
        <v>9.7138888888875954</v>
      </c>
      <c r="AR140" s="35">
        <f>TRACKER[[#This Row],[ATA A TIMESLOT]]*24</f>
        <v>233.13333333330229</v>
      </c>
      <c r="AS140" s="32">
        <f>IF(AA140&lt;N140,TIME(0,0,0),AA140-N140)</f>
        <v>1.6666666670062114E-2</v>
      </c>
      <c r="AT140" s="35">
        <f>TRACKER[[#This Row],[PUNTUALIDAD (H)]]*24</f>
        <v>0.40000000008149073</v>
      </c>
      <c r="AU140" s="31" t="str">
        <f>IF(AS140&gt;TIME(0,30,0),"NO","SI")</f>
        <v>SI</v>
      </c>
      <c r="AV140" s="33" t="str">
        <f>IF(AS140&gt;TIME(1,0,0),"NO","SI")</f>
        <v>SI</v>
      </c>
      <c r="AW140" s="33">
        <f>(S140-E140)</f>
        <v>9.7305555555576575</v>
      </c>
      <c r="AX140" s="39">
        <f>TRACKER[[#This Row],[ATA TO UNLOADING]]*24</f>
        <v>233.53333333338378</v>
      </c>
      <c r="AY140" s="33">
        <f>IF(O140=0,0,S140-O140)</f>
        <v>0</v>
      </c>
      <c r="AZ140" s="38">
        <f>TRACKER[[#This Row],[TOTAL TT (MARRUECOS)]]*24</f>
        <v>0</v>
      </c>
      <c r="BA140" s="39" t="str">
        <f>IF(AW140="","",IF(AW140&lt;=2,"SI","NO"))</f>
        <v>NO</v>
      </c>
      <c r="BB140" s="39">
        <f>V140-U140</f>
        <v>0</v>
      </c>
      <c r="BC140" s="108">
        <f>(TRACKER[[#This Row],[Driver departure vs DC END DATE 2]])/24</f>
        <v>0</v>
      </c>
      <c r="BD140" s="39" t="str">
        <f>IF(L140="LEFTIES TOLEDO",IF(BC140&gt;=TIME(0,0,0),"YES","NO"),"")</f>
        <v/>
      </c>
      <c r="BE140" s="93">
        <f>$BH$1</f>
        <v>55</v>
      </c>
      <c r="BF140" s="41">
        <f>$BI$1</f>
        <v>7.5</v>
      </c>
    </row>
    <row r="141" spans="1:58" ht="12.75" hidden="1" customHeight="1">
      <c r="A141" s="24" t="s">
        <v>263</v>
      </c>
      <c r="B141" s="10" t="s">
        <v>261</v>
      </c>
      <c r="C141" s="11" t="s">
        <v>47</v>
      </c>
      <c r="D141" s="11" t="s">
        <v>48</v>
      </c>
      <c r="E141" s="12">
        <v>46026.813888888886</v>
      </c>
      <c r="F141" s="12">
        <v>46026.833333333336</v>
      </c>
      <c r="G141" s="13" t="s">
        <v>88</v>
      </c>
      <c r="H141" s="11" t="s">
        <v>50</v>
      </c>
      <c r="I141" s="13" t="s">
        <v>365</v>
      </c>
      <c r="J141" s="13" t="s">
        <v>51</v>
      </c>
      <c r="K141" s="13" t="s">
        <v>52</v>
      </c>
      <c r="L141" s="12" t="s">
        <v>53</v>
      </c>
      <c r="M141" s="12">
        <v>46028.666666666664</v>
      </c>
      <c r="N141" s="12">
        <v>46031.5</v>
      </c>
      <c r="O141" s="12"/>
      <c r="P141" s="55"/>
      <c r="Q141" s="12" t="s">
        <v>61</v>
      </c>
      <c r="R141" s="12"/>
      <c r="S141" s="29">
        <v>46031.568749999999</v>
      </c>
      <c r="T141" s="29">
        <v>46031.611111111109</v>
      </c>
      <c r="U141" s="12">
        <v>46031.629166666666</v>
      </c>
      <c r="V141" s="29">
        <v>46031.635416666664</v>
      </c>
      <c r="W141" s="30">
        <f>IF(N141="","",WEEKNUM(AA141,2)-0)</f>
        <v>2</v>
      </c>
      <c r="X141" s="30">
        <f>IF(N141="","",MONTH(AA141))</f>
        <v>1</v>
      </c>
      <c r="Y14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41" s="30" t="str">
        <f>IF(B141="ROPAX","ROPAX",IF(B141="RORO","RORO","OCEAN"))</f>
        <v>OCEAN</v>
      </c>
      <c r="AA141" s="29">
        <f>+MIN(S141,T141)</f>
        <v>46031.568749999999</v>
      </c>
      <c r="AB141" s="29" t="str">
        <f>CHOOSE(WEEKDAY(T141,2),"Monday","Tuesday","Wednesday","Thursday","Friday","Saturday","Sunday")</f>
        <v>Friday</v>
      </c>
      <c r="AC141" s="104">
        <f>IF((E141-F141)&lt;=0,0,(TRACKER[[#This Row],[ATA]]-TRACKER[[#This Row],[ETA]])*24)</f>
        <v>0</v>
      </c>
      <c r="AD141" s="29" t="str">
        <f>IF(AC141&lt;=2,"NO","YES")</f>
        <v>NO</v>
      </c>
      <c r="AE141" s="106">
        <f>+TRACKER[[#This Row],[DELIVERY AVAILABLE SINCE]]-TRACKER[[#This Row],[HANDOVER Morocco]]</f>
        <v>46028.666666666664</v>
      </c>
      <c r="AF141" s="104">
        <f>TRACKER[[#This Row],[ATA TO UNLOADING]]*24</f>
        <v>114.11666666669771</v>
      </c>
      <c r="AG141" s="31">
        <f>(M141-E141)</f>
        <v>1.8527777777781012</v>
      </c>
      <c r="AH141" s="35">
        <f>TRACKER[[#This Row],[ATA A OFRECIMIENTO]]*24</f>
        <v>44.466666666674428</v>
      </c>
      <c r="AI141" s="30" t="str">
        <f>IF(AG141="","",IF(AG141&lt;=1.5,"SI","NO"))</f>
        <v>NO</v>
      </c>
      <c r="AJ141" s="30" t="str">
        <f>IF(AG141="","",IF(AG141&lt;=2,"YES","NO"))</f>
        <v>YES</v>
      </c>
      <c r="AK141" s="30" t="str">
        <f>IF(AG141="","",IF(AG141&lt;=3,"SI","NO"))</f>
        <v>SI</v>
      </c>
      <c r="AL141" s="31">
        <f>(N141-M141)</f>
        <v>2.8333333333357587</v>
      </c>
      <c r="AM141" s="35">
        <f>TRACKER[[#This Row],[DEL. AVAILABLE A SLOT]]*24</f>
        <v>68.000000000058208</v>
      </c>
      <c r="AN141" s="31">
        <f>IF((S141-M141)&lt;0,TIME(0,0,0),S141-M141)</f>
        <v>2.9020833333343035</v>
      </c>
      <c r="AO14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41" s="35" t="str">
        <f>IF(AL141="","",IF(AL141&lt;=1,"SI","NO"))</f>
        <v>NO</v>
      </c>
      <c r="AQ141" s="31">
        <f>(N141-E141)</f>
        <v>4.6861111111138598</v>
      </c>
      <c r="AR141" s="35">
        <f>TRACKER[[#This Row],[ATA A TIMESLOT]]*24</f>
        <v>112.46666666673264</v>
      </c>
      <c r="AS141" s="32">
        <f>IF(AA141&lt;N141,TIME(0,0,0),AA141-N141)</f>
        <v>6.8749999998544808E-2</v>
      </c>
      <c r="AT141" s="35">
        <f>TRACKER[[#This Row],[PUNTUALIDAD (H)]]*24</f>
        <v>1.6499999999650754</v>
      </c>
      <c r="AU141" s="31" t="str">
        <f>IF(AS141&gt;TIME(0,30,0),"NO","SI")</f>
        <v>NO</v>
      </c>
      <c r="AV141" s="33" t="str">
        <f>IF(AS141&gt;TIME(1,0,0),"NO","SI")</f>
        <v>NO</v>
      </c>
      <c r="AW141" s="33">
        <f>(S141-E141)</f>
        <v>4.7548611111124046</v>
      </c>
      <c r="AX141" s="39">
        <f>TRACKER[[#This Row],[ATA TO UNLOADING]]*24</f>
        <v>114.11666666669771</v>
      </c>
      <c r="AY141" s="33">
        <f>IF(O141=0,0,S141-O141)</f>
        <v>0</v>
      </c>
      <c r="AZ141" s="38">
        <f>TRACKER[[#This Row],[TOTAL TT (MARRUECOS)]]*24</f>
        <v>0</v>
      </c>
      <c r="BA141" s="39" t="str">
        <f>IF(AW141="","",IF(AW141&lt;=2,"SI","NO"))</f>
        <v>NO</v>
      </c>
      <c r="BB141" s="39">
        <f>V141-U141</f>
        <v>6.2499999985448085E-3</v>
      </c>
      <c r="BC141" s="108">
        <f>(TRACKER[[#This Row],[Driver departure vs DC END DATE 2]])/24</f>
        <v>2.6041666660603369E-4</v>
      </c>
      <c r="BD141" s="39" t="str">
        <f>IF(L141="LEFTIES TOLEDO",IF(BC141&gt;=TIME(0,0,0),"YES","NO"),"")</f>
        <v>YES</v>
      </c>
      <c r="BE141" s="93">
        <f>$BH$1</f>
        <v>55</v>
      </c>
      <c r="BF141" s="41">
        <f>$BI$1</f>
        <v>7.5</v>
      </c>
    </row>
    <row r="142" spans="1:58" ht="12.75" hidden="1" customHeight="1">
      <c r="A142" s="24" t="s">
        <v>264</v>
      </c>
      <c r="B142" s="10" t="s">
        <v>261</v>
      </c>
      <c r="C142" s="11" t="s">
        <v>47</v>
      </c>
      <c r="D142" s="11" t="s">
        <v>48</v>
      </c>
      <c r="E142" s="12">
        <v>46026.813888888886</v>
      </c>
      <c r="F142" s="12">
        <v>46026.833333333336</v>
      </c>
      <c r="G142" s="13" t="s">
        <v>88</v>
      </c>
      <c r="H142" s="11" t="s">
        <v>50</v>
      </c>
      <c r="I142" s="13" t="s">
        <v>366</v>
      </c>
      <c r="J142" s="13" t="s">
        <v>51</v>
      </c>
      <c r="K142" s="13" t="s">
        <v>52</v>
      </c>
      <c r="L142" s="12" t="s">
        <v>53</v>
      </c>
      <c r="M142" s="12">
        <v>46028.666666666664</v>
      </c>
      <c r="N142" s="12">
        <v>46031.5</v>
      </c>
      <c r="O142" s="12"/>
      <c r="P142" s="55"/>
      <c r="Q142" s="12"/>
      <c r="R142" s="12"/>
      <c r="S142" s="29">
        <v>46031.446527777778</v>
      </c>
      <c r="T142" s="29">
        <v>46031.486805555556</v>
      </c>
      <c r="U142" s="12">
        <v>46031.480555555558</v>
      </c>
      <c r="V142" s="29">
        <v>46031.503472222219</v>
      </c>
      <c r="W142" s="30">
        <f>IF(N142="","",WEEKNUM(AA142,2)-0)</f>
        <v>2</v>
      </c>
      <c r="X142" s="30">
        <f>IF(N142="","",MONTH(AA142))</f>
        <v>1</v>
      </c>
      <c r="Y14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42" s="30" t="str">
        <f>IF(B142="ROPAX","ROPAX",IF(B142="RORO","RORO","OCEAN"))</f>
        <v>OCEAN</v>
      </c>
      <c r="AA142" s="29">
        <f>+MIN(S142,T142)</f>
        <v>46031.446527777778</v>
      </c>
      <c r="AB142" s="29" t="str">
        <f>CHOOSE(WEEKDAY(T142,2),"Monday","Tuesday","Wednesday","Thursday","Friday","Saturday","Sunday")</f>
        <v>Friday</v>
      </c>
      <c r="AC142" s="104">
        <f>IF((E142-F142)&lt;=0,0,(TRACKER[[#This Row],[ATA]]-TRACKER[[#This Row],[ETA]])*24)</f>
        <v>0</v>
      </c>
      <c r="AD142" s="29" t="str">
        <f>IF(AC142&lt;=2,"NO","YES")</f>
        <v>NO</v>
      </c>
      <c r="AE142" s="106">
        <f>+TRACKER[[#This Row],[DELIVERY AVAILABLE SINCE]]-TRACKER[[#This Row],[HANDOVER Morocco]]</f>
        <v>46028.666666666664</v>
      </c>
      <c r="AF142" s="104">
        <f>TRACKER[[#This Row],[ATA TO UNLOADING]]*24</f>
        <v>111.18333333340706</v>
      </c>
      <c r="AG142" s="31">
        <f>(M142-E142)</f>
        <v>1.8527777777781012</v>
      </c>
      <c r="AH142" s="35">
        <f>TRACKER[[#This Row],[ATA A OFRECIMIENTO]]*24</f>
        <v>44.466666666674428</v>
      </c>
      <c r="AI142" s="30" t="str">
        <f>IF(AG142="","",IF(AG142&lt;=1.5,"SI","NO"))</f>
        <v>NO</v>
      </c>
      <c r="AJ142" s="30" t="str">
        <f>IF(AG142="","",IF(AG142&lt;=2,"YES","NO"))</f>
        <v>YES</v>
      </c>
      <c r="AK142" s="30" t="str">
        <f>IF(AG142="","",IF(AG142&lt;=3,"SI","NO"))</f>
        <v>SI</v>
      </c>
      <c r="AL142" s="31">
        <f>(N142-M142)</f>
        <v>2.8333333333357587</v>
      </c>
      <c r="AM142" s="35">
        <f>TRACKER[[#This Row],[DEL. AVAILABLE A SLOT]]*24</f>
        <v>68.000000000058208</v>
      </c>
      <c r="AN142" s="31">
        <f>IF((S142-M142)&lt;0,TIME(0,0,0),S142-M142)</f>
        <v>2.7798611111138598</v>
      </c>
      <c r="AO14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42" s="35" t="str">
        <f>IF(AL142="","",IF(AL142&lt;=1,"SI","NO"))</f>
        <v>NO</v>
      </c>
      <c r="AQ142" s="31">
        <f>(N142-E142)</f>
        <v>4.6861111111138598</v>
      </c>
      <c r="AR142" s="35">
        <f>TRACKER[[#This Row],[ATA A TIMESLOT]]*24</f>
        <v>112.46666666673264</v>
      </c>
      <c r="AS142" s="32">
        <f>IF(AA142&lt;N142,TIME(0,0,0),AA142-N142)</f>
        <v>0</v>
      </c>
      <c r="AT142" s="35">
        <f>TRACKER[[#This Row],[PUNTUALIDAD (H)]]*24</f>
        <v>0</v>
      </c>
      <c r="AU142" s="31" t="str">
        <f>IF(AS142&gt;TIME(0,30,0),"NO","SI")</f>
        <v>SI</v>
      </c>
      <c r="AV142" s="33" t="str">
        <f>IF(AS142&gt;TIME(1,0,0),"NO","SI")</f>
        <v>SI</v>
      </c>
      <c r="AW142" s="33">
        <f>(S142-E142)</f>
        <v>4.632638888891961</v>
      </c>
      <c r="AX142" s="39">
        <f>TRACKER[[#This Row],[ATA TO UNLOADING]]*24</f>
        <v>111.18333333340706</v>
      </c>
      <c r="AY142" s="33">
        <f>IF(O142=0,0,S142-O142)</f>
        <v>0</v>
      </c>
      <c r="AZ142" s="38">
        <f>TRACKER[[#This Row],[TOTAL TT (MARRUECOS)]]*24</f>
        <v>0</v>
      </c>
      <c r="BA142" s="39" t="str">
        <f>IF(AW142="","",IF(AW142&lt;=2,"SI","NO"))</f>
        <v>NO</v>
      </c>
      <c r="BB142" s="39">
        <f>V142-U142</f>
        <v>2.2916666661330964E-2</v>
      </c>
      <c r="BC142" s="108">
        <f>(TRACKER[[#This Row],[Driver departure vs DC END DATE 2]])/24</f>
        <v>9.5486111088879022E-4</v>
      </c>
      <c r="BD142" s="39" t="str">
        <f>IF(L142="LEFTIES TOLEDO",IF(BC142&gt;=TIME(0,0,0),"YES","NO"),"")</f>
        <v>YES</v>
      </c>
      <c r="BE142" s="93">
        <f>$BH$1</f>
        <v>55</v>
      </c>
      <c r="BF142" s="41">
        <f>$BI$1</f>
        <v>7.5</v>
      </c>
    </row>
    <row r="143" spans="1:58" ht="12.75" hidden="1" customHeight="1">
      <c r="A143" s="24">
        <v>261629307</v>
      </c>
      <c r="B143" s="10" t="s">
        <v>105</v>
      </c>
      <c r="C143" s="11" t="s">
        <v>72</v>
      </c>
      <c r="D143" s="11" t="s">
        <v>48</v>
      </c>
      <c r="E143" s="12">
        <v>46029.011111111111</v>
      </c>
      <c r="F143" s="12">
        <v>46029.083333333336</v>
      </c>
      <c r="G143" s="13" t="s">
        <v>49</v>
      </c>
      <c r="H143" s="11" t="s">
        <v>50</v>
      </c>
      <c r="I143" s="13" t="s">
        <v>367</v>
      </c>
      <c r="J143" s="13" t="s">
        <v>51</v>
      </c>
      <c r="K143" s="13" t="s">
        <v>60</v>
      </c>
      <c r="L143" s="12" t="s">
        <v>95</v>
      </c>
      <c r="M143" s="12">
        <v>46031.416666666664</v>
      </c>
      <c r="N143" s="12">
        <v>46031.5</v>
      </c>
      <c r="O143" s="12"/>
      <c r="P143" s="55"/>
      <c r="Q143" s="12" t="s">
        <v>62</v>
      </c>
      <c r="R143" s="12"/>
      <c r="S143" s="29">
        <v>46031.569444444445</v>
      </c>
      <c r="T143" s="29">
        <v>46031.590277777781</v>
      </c>
      <c r="U143" s="12"/>
      <c r="V143" s="29"/>
      <c r="W143" s="30">
        <f>IF(N143="","",WEEKNUM(AA143,2)-0)</f>
        <v>2</v>
      </c>
      <c r="X143" s="30">
        <f>IF(N143="","",MONTH(AA143))</f>
        <v>1</v>
      </c>
      <c r="Y14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143" s="30" t="str">
        <f>IF(B143="ROPAX","ROPAX",IF(B143="RORO","RORO","OCEAN"))</f>
        <v>OCEAN</v>
      </c>
      <c r="AA143" s="29">
        <f>+MIN(S143,T143)</f>
        <v>46031.569444444445</v>
      </c>
      <c r="AB143" s="29" t="str">
        <f>CHOOSE(WEEKDAY(T143,2),"Monday","Tuesday","Wednesday","Thursday","Friday","Saturday","Sunday")</f>
        <v>Friday</v>
      </c>
      <c r="AC143" s="104">
        <f>IF((E143-F143)&lt;=0,0,(TRACKER[[#This Row],[ATA]]-TRACKER[[#This Row],[ETA]])*24)</f>
        <v>0</v>
      </c>
      <c r="AD143" s="29" t="str">
        <f>IF(AC143&lt;=2,"NO","YES")</f>
        <v>NO</v>
      </c>
      <c r="AE143" s="106">
        <f>+TRACKER[[#This Row],[DELIVERY AVAILABLE SINCE]]-TRACKER[[#This Row],[HANDOVER Morocco]]</f>
        <v>46031.416666666664</v>
      </c>
      <c r="AF143" s="104">
        <f>TRACKER[[#This Row],[ATA TO UNLOADING]]*24</f>
        <v>61.400000000023283</v>
      </c>
      <c r="AG143" s="31">
        <f>(M143-E143)</f>
        <v>2.4055555555532919</v>
      </c>
      <c r="AH143" s="35">
        <f>TRACKER[[#This Row],[ATA A OFRECIMIENTO]]*24</f>
        <v>57.733333333279006</v>
      </c>
      <c r="AI143" s="30" t="str">
        <f>IF(AG143="","",IF(AG143&lt;=1.5,"SI","NO"))</f>
        <v>NO</v>
      </c>
      <c r="AJ143" s="30" t="str">
        <f>IF(AG143="","",IF(AG143&lt;=2,"YES","NO"))</f>
        <v>NO</v>
      </c>
      <c r="AK143" s="30" t="str">
        <f>IF(AG143="","",IF(AG143&lt;=3,"SI","NO"))</f>
        <v>SI</v>
      </c>
      <c r="AL143" s="31">
        <f>(N143-M143)</f>
        <v>8.3333333335758653E-2</v>
      </c>
      <c r="AM143" s="35">
        <f>TRACKER[[#This Row],[DEL. AVAILABLE A SLOT]]*24</f>
        <v>2.0000000000582077</v>
      </c>
      <c r="AN143" s="31">
        <f>IF((S143-M143)&lt;0,TIME(0,0,0),S143-M143)</f>
        <v>0.15277777778101154</v>
      </c>
      <c r="AO14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43" s="35" t="str">
        <f>IF(AL143="","",IF(AL143&lt;=1,"SI","NO"))</f>
        <v>SI</v>
      </c>
      <c r="AQ143" s="31">
        <f>(N143-E143)</f>
        <v>2.4888888888890506</v>
      </c>
      <c r="AR143" s="35">
        <f>TRACKER[[#This Row],[ATA A TIMESLOT]]*24</f>
        <v>59.733333333337214</v>
      </c>
      <c r="AS143" s="32">
        <f>IF(AA143&lt;N143,TIME(0,0,0),AA143-N143)</f>
        <v>6.9444444445252884E-2</v>
      </c>
      <c r="AT143" s="35">
        <f>TRACKER[[#This Row],[PUNTUALIDAD (H)]]*24</f>
        <v>1.6666666666860692</v>
      </c>
      <c r="AU143" s="31" t="str">
        <f>IF(AS143&gt;TIME(0,30,0),"NO","SI")</f>
        <v>NO</v>
      </c>
      <c r="AV143" s="33" t="str">
        <f>IF(AS143&gt;TIME(1,0,0),"NO","SI")</f>
        <v>NO</v>
      </c>
      <c r="AW143" s="33">
        <f>(S143-E143)</f>
        <v>2.5583333333343035</v>
      </c>
      <c r="AX143" s="39">
        <f>TRACKER[[#This Row],[ATA TO UNLOADING]]*24</f>
        <v>61.400000000023283</v>
      </c>
      <c r="AY143" s="33">
        <f>IF(O143=0,0,S143-O143)</f>
        <v>0</v>
      </c>
      <c r="AZ143" s="38">
        <f>TRACKER[[#This Row],[TOTAL TT (MARRUECOS)]]*24</f>
        <v>0</v>
      </c>
      <c r="BA143" s="39" t="str">
        <f>IF(AW143="","",IF(AW143&lt;=2,"SI","NO"))</f>
        <v>NO</v>
      </c>
      <c r="BB143" s="39">
        <f>V143-U143</f>
        <v>0</v>
      </c>
      <c r="BC143" s="108">
        <f>(TRACKER[[#This Row],[Driver departure vs DC END DATE 2]])/24</f>
        <v>0</v>
      </c>
      <c r="BD143" s="39" t="str">
        <f>IF(L143="LEFTIES TOLEDO",IF(BC143&gt;=TIME(0,0,0),"YES","NO"),"")</f>
        <v/>
      </c>
      <c r="BE143" s="93">
        <f>$BH$1</f>
        <v>55</v>
      </c>
      <c r="BF143" s="41">
        <f>$BI$1</f>
        <v>7.5</v>
      </c>
    </row>
    <row r="144" spans="1:58" ht="12.75" hidden="1" customHeight="1">
      <c r="A144" s="24" t="s">
        <v>262</v>
      </c>
      <c r="B144" s="10" t="s">
        <v>211</v>
      </c>
      <c r="C144" s="11" t="s">
        <v>57</v>
      </c>
      <c r="D144" s="11" t="s">
        <v>75</v>
      </c>
      <c r="E144" s="12">
        <v>46019.237500000003</v>
      </c>
      <c r="F144" s="12">
        <v>46019</v>
      </c>
      <c r="G144" s="13" t="s">
        <v>88</v>
      </c>
      <c r="H144" s="11" t="s">
        <v>50</v>
      </c>
      <c r="I144" s="13" t="s">
        <v>371</v>
      </c>
      <c r="J144" s="13" t="s">
        <v>51</v>
      </c>
      <c r="K144" s="13" t="s">
        <v>60</v>
      </c>
      <c r="L144" s="12" t="s">
        <v>95</v>
      </c>
      <c r="M144" s="12">
        <v>46022.5</v>
      </c>
      <c r="N144" s="12">
        <v>46031.583333333336</v>
      </c>
      <c r="O144" s="12"/>
      <c r="P144" s="55"/>
      <c r="Q144" s="12" t="s">
        <v>62</v>
      </c>
      <c r="R144" s="12"/>
      <c r="S144" s="29">
        <v>46031.645833333328</v>
      </c>
      <c r="T144" s="29">
        <v>46031.666666666664</v>
      </c>
      <c r="U144" s="12"/>
      <c r="V144" s="29"/>
      <c r="W144" s="30">
        <f>IF(N144="","",WEEKNUM(AA144,2)-0)</f>
        <v>2</v>
      </c>
      <c r="X144" s="30">
        <f>IF(N144="","",MONTH(AA144))</f>
        <v>1</v>
      </c>
      <c r="Y14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144" s="30" t="str">
        <f>IF(B144="ROPAX","ROPAX",IF(B144="RORO","RORO","OCEAN"))</f>
        <v>OCEAN</v>
      </c>
      <c r="AA144" s="29">
        <f>+MIN(S144,T144)</f>
        <v>46031.645833333328</v>
      </c>
      <c r="AB144" s="29" t="str">
        <f>CHOOSE(WEEKDAY(T144,2),"Monday","Tuesday","Wednesday","Thursday","Friday","Saturday","Sunday")</f>
        <v>Friday</v>
      </c>
      <c r="AC144" s="104">
        <f>IF((E144-F144)&lt;=0,0,(TRACKER[[#This Row],[ATA]]-TRACKER[[#This Row],[ETA]])*24)</f>
        <v>5.7000000000698492</v>
      </c>
      <c r="AD144" s="29" t="str">
        <f>IF(AC144&lt;=2,"NO","YES")</f>
        <v>YES</v>
      </c>
      <c r="AE144" s="106">
        <f>+TRACKER[[#This Row],[DELIVERY AVAILABLE SINCE]]-TRACKER[[#This Row],[HANDOVER Morocco]]</f>
        <v>46022.5</v>
      </c>
      <c r="AF144" s="104">
        <f>TRACKER[[#This Row],[ATA TO UNLOADING]]*24</f>
        <v>297.79999999981374</v>
      </c>
      <c r="AG144" s="31">
        <f>(M144-E144)</f>
        <v>3.2624999999970896</v>
      </c>
      <c r="AH144" s="35">
        <f>TRACKER[[#This Row],[ATA A OFRECIMIENTO]]*24</f>
        <v>78.299999999930151</v>
      </c>
      <c r="AI144" s="30" t="str">
        <f>IF(AG144="","",IF(AG144&lt;=1.5,"SI","NO"))</f>
        <v>NO</v>
      </c>
      <c r="AJ144" s="30" t="str">
        <f>IF(AG144="","",IF(AG144&lt;=2,"YES","NO"))</f>
        <v>NO</v>
      </c>
      <c r="AK144" s="30" t="str">
        <f>IF(AG144="","",IF(AG144&lt;=3,"SI","NO"))</f>
        <v>NO</v>
      </c>
      <c r="AL144" s="31">
        <f>(N144-M144)</f>
        <v>9.0833333333357587</v>
      </c>
      <c r="AM144" s="35">
        <f>TRACKER[[#This Row],[DEL. AVAILABLE A SLOT]]*24</f>
        <v>218.00000000005821</v>
      </c>
      <c r="AN144" s="31">
        <f>IF((S144-M144)&lt;0,TIME(0,0,0),S144-M144)</f>
        <v>9.1458333333284827</v>
      </c>
      <c r="AO14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44" s="35" t="str">
        <f>IF(AL144="","",IF(AL144&lt;=1,"SI","NO"))</f>
        <v>NO</v>
      </c>
      <c r="AQ144" s="31">
        <f>(N144-E144)</f>
        <v>12.345833333332848</v>
      </c>
      <c r="AR144" s="35">
        <f>TRACKER[[#This Row],[ATA A TIMESLOT]]*24</f>
        <v>296.29999999998836</v>
      </c>
      <c r="AS144" s="32">
        <f>IF(AA144&lt;N144,TIME(0,0,0),AA144-N144)</f>
        <v>6.2499999992724042E-2</v>
      </c>
      <c r="AT144" s="35">
        <f>TRACKER[[#This Row],[PUNTUALIDAD (H)]]*24</f>
        <v>1.499999999825377</v>
      </c>
      <c r="AU144" s="31" t="str">
        <f>IF(AS144&gt;TIME(0,30,0),"NO","SI")</f>
        <v>NO</v>
      </c>
      <c r="AV144" s="33" t="str">
        <f>IF(AS144&gt;TIME(1,0,0),"NO","SI")</f>
        <v>NO</v>
      </c>
      <c r="AW144" s="33">
        <f>(S144-E144)</f>
        <v>12.408333333325572</v>
      </c>
      <c r="AX144" s="39">
        <f>TRACKER[[#This Row],[ATA TO UNLOADING]]*24</f>
        <v>297.79999999981374</v>
      </c>
      <c r="AY144" s="33">
        <f>IF(O144=0,0,S144-O144)</f>
        <v>0</v>
      </c>
      <c r="AZ144" s="38">
        <f>TRACKER[[#This Row],[TOTAL TT (MARRUECOS)]]*24</f>
        <v>0</v>
      </c>
      <c r="BA144" s="39" t="str">
        <f>IF(AW144="","",IF(AW144&lt;=2,"SI","NO"))</f>
        <v>NO</v>
      </c>
      <c r="BB144" s="39">
        <f>V144-U144</f>
        <v>0</v>
      </c>
      <c r="BC144" s="108">
        <f>(TRACKER[[#This Row],[Driver departure vs DC END DATE 2]])/24</f>
        <v>0</v>
      </c>
      <c r="BD144" s="39" t="str">
        <f>IF(L144="LEFTIES TOLEDO",IF(BC144&gt;=TIME(0,0,0),"YES","NO"),"")</f>
        <v/>
      </c>
      <c r="BE144" s="93">
        <f>$BH$1</f>
        <v>55</v>
      </c>
      <c r="BF144" s="41">
        <f>$BI$1</f>
        <v>7.5</v>
      </c>
    </row>
    <row r="145" spans="1:58" ht="12.75" hidden="1" customHeight="1">
      <c r="A145" s="24" t="s">
        <v>258</v>
      </c>
      <c r="B145" s="10" t="s">
        <v>255</v>
      </c>
      <c r="C145" s="11" t="s">
        <v>72</v>
      </c>
      <c r="D145" s="11" t="s">
        <v>75</v>
      </c>
      <c r="E145" s="12">
        <v>46021.786111111112</v>
      </c>
      <c r="F145" s="12">
        <v>46021.833333333336</v>
      </c>
      <c r="G145" s="13" t="s">
        <v>88</v>
      </c>
      <c r="H145" s="11" t="s">
        <v>50</v>
      </c>
      <c r="I145" s="13" t="s">
        <v>370</v>
      </c>
      <c r="J145" s="13" t="s">
        <v>51</v>
      </c>
      <c r="K145" s="13" t="s">
        <v>60</v>
      </c>
      <c r="L145" s="12" t="s">
        <v>95</v>
      </c>
      <c r="M145" s="12">
        <v>46025.416666666664</v>
      </c>
      <c r="N145" s="12">
        <v>46031.583333333336</v>
      </c>
      <c r="O145" s="12"/>
      <c r="P145" s="55">
        <v>1</v>
      </c>
      <c r="Q145" s="12" t="s">
        <v>62</v>
      </c>
      <c r="R145" s="12"/>
      <c r="S145" s="29">
        <v>46031.708333333328</v>
      </c>
      <c r="T145" s="29">
        <v>46031.729166666664</v>
      </c>
      <c r="U145" s="12"/>
      <c r="V145" s="29"/>
      <c r="W145" s="30">
        <f>IF(N145="","",WEEKNUM(AA145,2)-0)</f>
        <v>2</v>
      </c>
      <c r="X145" s="30">
        <f>IF(N145="","",MONTH(AA145))</f>
        <v>1</v>
      </c>
      <c r="Y14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145" s="30" t="str">
        <f>IF(B145="ROPAX","ROPAX",IF(B145="RORO","RORO","OCEAN"))</f>
        <v>OCEAN</v>
      </c>
      <c r="AA145" s="29">
        <f>+MIN(S145,T145)</f>
        <v>46031.708333333328</v>
      </c>
      <c r="AB145" s="29" t="str">
        <f>CHOOSE(WEEKDAY(T145,2),"Monday","Tuesday","Wednesday","Thursday","Friday","Saturday","Sunday")</f>
        <v>Friday</v>
      </c>
      <c r="AC145" s="104">
        <f>IF((E145-F145)&lt;=0,0,(TRACKER[[#This Row],[ATA]]-TRACKER[[#This Row],[ETA]])*24)</f>
        <v>0</v>
      </c>
      <c r="AD145" s="29" t="str">
        <f>IF(AC145&lt;=2,"NO","YES")</f>
        <v>NO</v>
      </c>
      <c r="AE145" s="106">
        <f>+TRACKER[[#This Row],[DELIVERY AVAILABLE SINCE]]-TRACKER[[#This Row],[HANDOVER Morocco]]</f>
        <v>46025.416666666664</v>
      </c>
      <c r="AF145" s="104">
        <f>TRACKER[[#This Row],[ATA TO UNLOADING]]*24</f>
        <v>238.13333333318587</v>
      </c>
      <c r="AG145" s="31">
        <f>(M145-E145)</f>
        <v>3.6305555555518367</v>
      </c>
      <c r="AH145" s="35">
        <f>TRACKER[[#This Row],[ATA A OFRECIMIENTO]]*24</f>
        <v>87.133333333244082</v>
      </c>
      <c r="AI145" s="30" t="str">
        <f>IF(AG145="","",IF(AG145&lt;=1.5,"SI","NO"))</f>
        <v>NO</v>
      </c>
      <c r="AJ145" s="30" t="str">
        <f>IF(AG145="","",IF(AG145&lt;=2,"YES","NO"))</f>
        <v>NO</v>
      </c>
      <c r="AK145" s="30" t="str">
        <f>IF(AG145="","",IF(AG145&lt;=3,"SI","NO"))</f>
        <v>NO</v>
      </c>
      <c r="AL145" s="31">
        <f>(N145-M145)</f>
        <v>6.1666666666715173</v>
      </c>
      <c r="AM145" s="35">
        <f>TRACKER[[#This Row],[DEL. AVAILABLE A SLOT]]*24</f>
        <v>148.00000000011642</v>
      </c>
      <c r="AN145" s="31">
        <f>IF((S145-M145)&lt;0,TIME(0,0,0),S145-M145)</f>
        <v>6.2916666666642413</v>
      </c>
      <c r="AO14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45" s="35" t="str">
        <f>IF(AL145="","",IF(AL145&lt;=1,"SI","NO"))</f>
        <v>NO</v>
      </c>
      <c r="AQ145" s="31">
        <f>(N145-E145)</f>
        <v>9.797222222223354</v>
      </c>
      <c r="AR145" s="35">
        <f>TRACKER[[#This Row],[ATA A TIMESLOT]]*24</f>
        <v>235.1333333333605</v>
      </c>
      <c r="AS145" s="32">
        <f>IF(AA145&lt;N145,TIME(0,0,0),AA145-N145)</f>
        <v>0.12499999999272404</v>
      </c>
      <c r="AT145" s="35">
        <f>TRACKER[[#This Row],[PUNTUALIDAD (H)]]*24</f>
        <v>2.999999999825377</v>
      </c>
      <c r="AU145" s="31" t="str">
        <f>IF(AS145&gt;TIME(0,30,0),"NO","SI")</f>
        <v>NO</v>
      </c>
      <c r="AV145" s="33" t="str">
        <f>IF(AS145&gt;TIME(1,0,0),"NO","SI")</f>
        <v>NO</v>
      </c>
      <c r="AW145" s="33">
        <f>(S145-E145)</f>
        <v>9.9222222222160781</v>
      </c>
      <c r="AX145" s="39">
        <f>TRACKER[[#This Row],[ATA TO UNLOADING]]*24</f>
        <v>238.13333333318587</v>
      </c>
      <c r="AY145" s="33">
        <f>IF(O145=0,0,S145-O145)</f>
        <v>0</v>
      </c>
      <c r="AZ145" s="38">
        <f>TRACKER[[#This Row],[TOTAL TT (MARRUECOS)]]*24</f>
        <v>0</v>
      </c>
      <c r="BA145" s="39" t="str">
        <f>IF(AW145="","",IF(AW145&lt;=2,"SI","NO"))</f>
        <v>NO</v>
      </c>
      <c r="BB145" s="39">
        <f>V145-U145</f>
        <v>0</v>
      </c>
      <c r="BC145" s="108">
        <f>(TRACKER[[#This Row],[Driver departure vs DC END DATE 2]])/24</f>
        <v>0</v>
      </c>
      <c r="BD145" s="39" t="str">
        <f>IF(L145="LEFTIES TOLEDO",IF(BC145&gt;=TIME(0,0,0),"YES","NO"),"")</f>
        <v/>
      </c>
      <c r="BE145" s="93">
        <f>$BH$1</f>
        <v>55</v>
      </c>
      <c r="BF145" s="41">
        <f>$BI$1</f>
        <v>7.5</v>
      </c>
    </row>
    <row r="146" spans="1:58" ht="12.75" hidden="1" customHeight="1">
      <c r="A146" s="24">
        <v>262074395</v>
      </c>
      <c r="B146" s="10" t="s">
        <v>261</v>
      </c>
      <c r="C146" s="11" t="s">
        <v>47</v>
      </c>
      <c r="D146" s="11" t="s">
        <v>48</v>
      </c>
      <c r="E146" s="12">
        <v>46026.813888888886</v>
      </c>
      <c r="F146" s="12">
        <v>46026.833333333336</v>
      </c>
      <c r="G146" s="13" t="s">
        <v>49</v>
      </c>
      <c r="H146" s="11" t="s">
        <v>50</v>
      </c>
      <c r="I146" s="13" t="s">
        <v>369</v>
      </c>
      <c r="J146" s="13" t="s">
        <v>51</v>
      </c>
      <c r="K146" s="13" t="s">
        <v>52</v>
      </c>
      <c r="L146" s="12" t="s">
        <v>53</v>
      </c>
      <c r="M146" s="12">
        <v>46028.666666666664</v>
      </c>
      <c r="N146" s="12">
        <v>46031.583333333336</v>
      </c>
      <c r="O146" s="12"/>
      <c r="P146" s="55">
        <v>1</v>
      </c>
      <c r="Q146" s="12"/>
      <c r="R146" s="12" t="s">
        <v>61</v>
      </c>
      <c r="S146" s="29">
        <v>46031.495833333334</v>
      </c>
      <c r="T146" s="29">
        <v>46031.519444444442</v>
      </c>
      <c r="U146" s="12">
        <v>46031.529166666667</v>
      </c>
      <c r="V146" s="29">
        <v>46031.534722222219</v>
      </c>
      <c r="W146" s="30">
        <f>IF(N146="","",WEEKNUM(AA146,2)-0)</f>
        <v>2</v>
      </c>
      <c r="X146" s="30">
        <f>IF(N146="","",MONTH(AA146))</f>
        <v>1</v>
      </c>
      <c r="Y14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46" s="30" t="str">
        <f>IF(B146="ROPAX","ROPAX",IF(B146="RORO","RORO","OCEAN"))</f>
        <v>OCEAN</v>
      </c>
      <c r="AA146" s="29">
        <f>+MIN(S146,T146)</f>
        <v>46031.495833333334</v>
      </c>
      <c r="AB146" s="29" t="str">
        <f>CHOOSE(WEEKDAY(T146,2),"Monday","Tuesday","Wednesday","Thursday","Friday","Saturday","Sunday")</f>
        <v>Friday</v>
      </c>
      <c r="AC146" s="104">
        <f>IF((E146-F146)&lt;=0,0,(TRACKER[[#This Row],[ATA]]-TRACKER[[#This Row],[ETA]])*24)</f>
        <v>0</v>
      </c>
      <c r="AD146" s="29" t="str">
        <f>IF(AC146&lt;=2,"NO","YES")</f>
        <v>NO</v>
      </c>
      <c r="AE146" s="106">
        <f>+TRACKER[[#This Row],[DELIVERY AVAILABLE SINCE]]-TRACKER[[#This Row],[HANDOVER Morocco]]</f>
        <v>46028.666666666664</v>
      </c>
      <c r="AF146" s="104">
        <f>TRACKER[[#This Row],[ATA TO UNLOADING]]*24</f>
        <v>112.36666666675592</v>
      </c>
      <c r="AG146" s="31">
        <f>(M146-E146)</f>
        <v>1.8527777777781012</v>
      </c>
      <c r="AH146" s="35">
        <f>TRACKER[[#This Row],[ATA A OFRECIMIENTO]]*24</f>
        <v>44.466666666674428</v>
      </c>
      <c r="AI146" s="30" t="str">
        <f>IF(AG146="","",IF(AG146&lt;=1.5,"SI","NO"))</f>
        <v>NO</v>
      </c>
      <c r="AJ146" s="30" t="str">
        <f>IF(AG146="","",IF(AG146&lt;=2,"YES","NO"))</f>
        <v>YES</v>
      </c>
      <c r="AK146" s="30" t="str">
        <f>IF(AG146="","",IF(AG146&lt;=3,"SI","NO"))</f>
        <v>SI</v>
      </c>
      <c r="AL146" s="31">
        <f>(N146-M146)</f>
        <v>2.9166666666715173</v>
      </c>
      <c r="AM146" s="35">
        <f>TRACKER[[#This Row],[DEL. AVAILABLE A SLOT]]*24</f>
        <v>70.000000000116415</v>
      </c>
      <c r="AN146" s="31">
        <f>IF((S146-M146)&lt;0,TIME(0,0,0),S146-M146)</f>
        <v>2.8291666666700621</v>
      </c>
      <c r="AO14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46" s="35" t="str">
        <f>IF(AL146="","",IF(AL146&lt;=1,"SI","NO"))</f>
        <v>NO</v>
      </c>
      <c r="AQ146" s="31">
        <f>(N146-E146)</f>
        <v>4.7694444444496185</v>
      </c>
      <c r="AR146" s="35">
        <f>TRACKER[[#This Row],[ATA A TIMESLOT]]*24</f>
        <v>114.46666666679084</v>
      </c>
      <c r="AS146" s="32">
        <f>IF(AA146&lt;N146,TIME(0,0,0),AA146-N146)</f>
        <v>0</v>
      </c>
      <c r="AT146" s="35">
        <f>TRACKER[[#This Row],[PUNTUALIDAD (H)]]*24</f>
        <v>0</v>
      </c>
      <c r="AU146" s="31" t="str">
        <f>IF(AS146&gt;TIME(0,30,0),"NO","SI")</f>
        <v>SI</v>
      </c>
      <c r="AV146" s="33" t="str">
        <f>IF(AS146&gt;TIME(1,0,0),"NO","SI")</f>
        <v>SI</v>
      </c>
      <c r="AW146" s="33">
        <f>(S146-E146)</f>
        <v>4.6819444444481633</v>
      </c>
      <c r="AX146" s="39">
        <f>TRACKER[[#This Row],[ATA TO UNLOADING]]*24</f>
        <v>112.36666666675592</v>
      </c>
      <c r="AY146" s="33">
        <f>IF(O146=0,0,S146-O146)</f>
        <v>0</v>
      </c>
      <c r="AZ146" s="38">
        <f>TRACKER[[#This Row],[TOTAL TT (MARRUECOS)]]*24</f>
        <v>0</v>
      </c>
      <c r="BA146" s="39" t="str">
        <f>IF(AW146="","",IF(AW146&lt;=2,"SI","NO"))</f>
        <v>NO</v>
      </c>
      <c r="BB146" s="39">
        <f>V146-U146</f>
        <v>5.5555555518367328E-3</v>
      </c>
      <c r="BC146" s="108">
        <f>(TRACKER[[#This Row],[Driver departure vs DC END DATE 2]])/24</f>
        <v>2.3148148132653054E-4</v>
      </c>
      <c r="BD146" s="39" t="str">
        <f>IF(L146="LEFTIES TOLEDO",IF(BC146&gt;=TIME(0,0,0),"YES","NO"),"")</f>
        <v>YES</v>
      </c>
      <c r="BE146" s="93">
        <f>$BH$1</f>
        <v>55</v>
      </c>
      <c r="BF146" s="41">
        <f>$BI$1</f>
        <v>7.5</v>
      </c>
    </row>
    <row r="147" spans="1:58" ht="12.75" hidden="1" customHeight="1">
      <c r="A147" s="24">
        <v>261594000</v>
      </c>
      <c r="B147" s="10" t="s">
        <v>255</v>
      </c>
      <c r="C147" s="11" t="s">
        <v>58</v>
      </c>
      <c r="D147" s="11" t="s">
        <v>75</v>
      </c>
      <c r="E147" s="12">
        <v>46021.786111111112</v>
      </c>
      <c r="F147" s="12">
        <v>46021.583333333336</v>
      </c>
      <c r="G147" s="13" t="s">
        <v>49</v>
      </c>
      <c r="H147" s="11" t="s">
        <v>50</v>
      </c>
      <c r="I147" s="13" t="s">
        <v>372</v>
      </c>
      <c r="J147" s="13" t="s">
        <v>56</v>
      </c>
      <c r="K147" s="13" t="s">
        <v>60</v>
      </c>
      <c r="L147" s="12" t="s">
        <v>102</v>
      </c>
      <c r="M147" s="12">
        <v>46027.416666666664</v>
      </c>
      <c r="N147" s="12">
        <v>46031.625</v>
      </c>
      <c r="O147" s="12"/>
      <c r="P147" s="55">
        <v>1</v>
      </c>
      <c r="Q147" s="12" t="s">
        <v>62</v>
      </c>
      <c r="R147" s="12" t="s">
        <v>393</v>
      </c>
      <c r="S147" s="29">
        <v>46031.645833333336</v>
      </c>
      <c r="T147" s="29">
        <v>46031.6875</v>
      </c>
      <c r="U147" s="12"/>
      <c r="V147" s="29"/>
      <c r="W147" s="30">
        <f>IF(N147="","",WEEKNUM(AA147,2)-0)</f>
        <v>2</v>
      </c>
      <c r="X147" s="30">
        <f>IF(N147="","",MONTH(AA147))</f>
        <v>1</v>
      </c>
      <c r="Y14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47" s="30" t="str">
        <f>IF(B147="ROPAX","ROPAX",IF(B147="RORO","RORO","OCEAN"))</f>
        <v>OCEAN</v>
      </c>
      <c r="AA147" s="29">
        <f>+MIN(S147,T147)</f>
        <v>46031.645833333336</v>
      </c>
      <c r="AB147" s="29" t="str">
        <f>CHOOSE(WEEKDAY(T147,2),"Monday","Tuesday","Wednesday","Thursday","Friday","Saturday","Sunday")</f>
        <v>Friday</v>
      </c>
      <c r="AC147" s="104">
        <f>IF((E147-F147)&lt;=0,0,(TRACKER[[#This Row],[ATA]]-TRACKER[[#This Row],[ETA]])*24)</f>
        <v>4.8666666666395031</v>
      </c>
      <c r="AD147" s="29" t="str">
        <f>IF(AC147&lt;=2,"NO","YES")</f>
        <v>YES</v>
      </c>
      <c r="AE147" s="106">
        <f>+TRACKER[[#This Row],[DELIVERY AVAILABLE SINCE]]-TRACKER[[#This Row],[HANDOVER Morocco]]</f>
        <v>46027.416666666664</v>
      </c>
      <c r="AF147" s="104">
        <f>TRACKER[[#This Row],[ATA TO UNLOADING]]*24</f>
        <v>236.6333333333605</v>
      </c>
      <c r="AG147" s="31">
        <f>(M147-E147)</f>
        <v>5.6305555555518367</v>
      </c>
      <c r="AH147" s="35">
        <f>TRACKER[[#This Row],[ATA A OFRECIMIENTO]]*24</f>
        <v>135.13333333324408</v>
      </c>
      <c r="AI147" s="30" t="str">
        <f>IF(AG147="","",IF(AG147&lt;=1.5,"SI","NO"))</f>
        <v>NO</v>
      </c>
      <c r="AJ147" s="30" t="str">
        <f>IF(AG147="","",IF(AG147&lt;=2,"YES","NO"))</f>
        <v>NO</v>
      </c>
      <c r="AK147" s="30" t="str">
        <f>IF(AG147="","",IF(AG147&lt;=3,"SI","NO"))</f>
        <v>NO</v>
      </c>
      <c r="AL147" s="31">
        <f>(N147-M147)</f>
        <v>4.2083333333357587</v>
      </c>
      <c r="AM147" s="35">
        <f>TRACKER[[#This Row],[DEL. AVAILABLE A SLOT]]*24</f>
        <v>101.00000000005821</v>
      </c>
      <c r="AN147" s="31">
        <f>IF((S147-M147)&lt;0,TIME(0,0,0),S147-M147)</f>
        <v>4.2291666666715173</v>
      </c>
      <c r="AO14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47" s="35" t="str">
        <f>IF(AL147="","",IF(AL147&lt;=1,"SI","NO"))</f>
        <v>NO</v>
      </c>
      <c r="AQ147" s="31">
        <f>(N147-E147)</f>
        <v>9.8388888888875954</v>
      </c>
      <c r="AR147" s="35">
        <f>TRACKER[[#This Row],[ATA A TIMESLOT]]*24</f>
        <v>236.13333333330229</v>
      </c>
      <c r="AS147" s="32">
        <f>IF(AA147&lt;N147,TIME(0,0,0),AA147-N147)</f>
        <v>2.0833333335758653E-2</v>
      </c>
      <c r="AT147" s="35">
        <f>TRACKER[[#This Row],[PUNTUALIDAD (H)]]*24</f>
        <v>0.50000000005820766</v>
      </c>
      <c r="AU147" s="31" t="str">
        <f>IF(AS147&gt;TIME(0,30,0),"NO","SI")</f>
        <v>NO</v>
      </c>
      <c r="AV147" s="33" t="str">
        <f>IF(AS147&gt;TIME(1,0,0),"NO","SI")</f>
        <v>SI</v>
      </c>
      <c r="AW147" s="33">
        <f>(S147-E147)</f>
        <v>9.859722222223354</v>
      </c>
      <c r="AX147" s="39">
        <f>TRACKER[[#This Row],[ATA TO UNLOADING]]*24</f>
        <v>236.6333333333605</v>
      </c>
      <c r="AY147" s="33">
        <f>IF(O147=0,0,S147-O147)</f>
        <v>0</v>
      </c>
      <c r="AZ147" s="38">
        <f>TRACKER[[#This Row],[TOTAL TT (MARRUECOS)]]*24</f>
        <v>0</v>
      </c>
      <c r="BA147" s="39" t="str">
        <f>IF(AW147="","",IF(AW147&lt;=2,"SI","NO"))</f>
        <v>NO</v>
      </c>
      <c r="BB147" s="39">
        <f>V147-U147</f>
        <v>0</v>
      </c>
      <c r="BC147" s="108">
        <f>(TRACKER[[#This Row],[Driver departure vs DC END DATE 2]])/24</f>
        <v>0</v>
      </c>
      <c r="BD147" s="39" t="str">
        <f>IF(L147="LEFTIES TOLEDO",IF(BC147&gt;=TIME(0,0,0),"YES","NO"),"")</f>
        <v/>
      </c>
      <c r="BE147" s="93">
        <f>$BH$1</f>
        <v>55</v>
      </c>
      <c r="BF147" s="41">
        <f>$BI$1</f>
        <v>7.5</v>
      </c>
    </row>
    <row r="148" spans="1:58" ht="12.75" hidden="1" customHeight="1">
      <c r="A148" s="24">
        <v>261714047</v>
      </c>
      <c r="B148" s="10" t="s">
        <v>260</v>
      </c>
      <c r="C148" s="11" t="s">
        <v>47</v>
      </c>
      <c r="D148" s="11" t="s">
        <v>75</v>
      </c>
      <c r="E148" s="12">
        <v>46025.710416666669</v>
      </c>
      <c r="F148" s="12">
        <v>46025.833333333336</v>
      </c>
      <c r="G148" s="13" t="s">
        <v>49</v>
      </c>
      <c r="H148" s="11" t="s">
        <v>50</v>
      </c>
      <c r="I148" s="13" t="s">
        <v>373</v>
      </c>
      <c r="J148" s="13" t="s">
        <v>51</v>
      </c>
      <c r="K148" s="13" t="s">
        <v>60</v>
      </c>
      <c r="L148" s="12" t="s">
        <v>102</v>
      </c>
      <c r="M148" s="12">
        <v>46028.416666666664</v>
      </c>
      <c r="N148" s="12">
        <v>46031.625</v>
      </c>
      <c r="O148" s="12"/>
      <c r="P148" s="55"/>
      <c r="Q148" s="12" t="s">
        <v>62</v>
      </c>
      <c r="R148" s="12"/>
      <c r="S148" s="29">
        <v>46031.650694444441</v>
      </c>
      <c r="T148" s="29">
        <v>46031.6875</v>
      </c>
      <c r="U148" s="12"/>
      <c r="V148" s="29"/>
      <c r="W148" s="30">
        <f>IF(N148="","",WEEKNUM(AA148,2)-0)</f>
        <v>2</v>
      </c>
      <c r="X148" s="30">
        <f>IF(N148="","",MONTH(AA148))</f>
        <v>1</v>
      </c>
      <c r="Y14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48" s="30" t="str">
        <f>IF(B148="ROPAX","ROPAX",IF(B148="RORO","RORO","OCEAN"))</f>
        <v>OCEAN</v>
      </c>
      <c r="AA148" s="29">
        <f>+MIN(S148,T148)</f>
        <v>46031.650694444441</v>
      </c>
      <c r="AB148" s="29" t="str">
        <f>CHOOSE(WEEKDAY(T148,2),"Monday","Tuesday","Wednesday","Thursday","Friday","Saturday","Sunday")</f>
        <v>Friday</v>
      </c>
      <c r="AC148" s="104">
        <f>IF((E148-F148)&lt;=0,0,(TRACKER[[#This Row],[ATA]]-TRACKER[[#This Row],[ETA]])*24)</f>
        <v>0</v>
      </c>
      <c r="AD148" s="29" t="str">
        <f>IF(AC148&lt;=2,"NO","YES")</f>
        <v>NO</v>
      </c>
      <c r="AE148" s="106">
        <f>+TRACKER[[#This Row],[DELIVERY AVAILABLE SINCE]]-TRACKER[[#This Row],[HANDOVER Morocco]]</f>
        <v>46028.416666666664</v>
      </c>
      <c r="AF148" s="104">
        <f>TRACKER[[#This Row],[ATA TO UNLOADING]]*24</f>
        <v>142.56666666653473</v>
      </c>
      <c r="AG148" s="31">
        <f>(M148-E148)</f>
        <v>2.7062499999956344</v>
      </c>
      <c r="AH148" s="35">
        <f>TRACKER[[#This Row],[ATA A OFRECIMIENTO]]*24</f>
        <v>64.949999999895226</v>
      </c>
      <c r="AI148" s="30" t="str">
        <f>IF(AG148="","",IF(AG148&lt;=1.5,"SI","NO"))</f>
        <v>NO</v>
      </c>
      <c r="AJ148" s="30" t="str">
        <f>IF(AG148="","",IF(AG148&lt;=2,"YES","NO"))</f>
        <v>NO</v>
      </c>
      <c r="AK148" s="30" t="str">
        <f>IF(AG148="","",IF(AG148&lt;=3,"SI","NO"))</f>
        <v>SI</v>
      </c>
      <c r="AL148" s="31">
        <f>(N148-M148)</f>
        <v>3.2083333333357587</v>
      </c>
      <c r="AM148" s="35">
        <f>TRACKER[[#This Row],[DEL. AVAILABLE A SLOT]]*24</f>
        <v>77.000000000058208</v>
      </c>
      <c r="AN148" s="31">
        <f>IF((S148-M148)&lt;0,TIME(0,0,0),S148-M148)</f>
        <v>3.234027777776646</v>
      </c>
      <c r="AO14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48" s="35" t="str">
        <f>IF(AL148="","",IF(AL148&lt;=1,"SI","NO"))</f>
        <v>NO</v>
      </c>
      <c r="AQ148" s="31">
        <f>(N148-E148)</f>
        <v>5.9145833333313931</v>
      </c>
      <c r="AR148" s="35">
        <f>TRACKER[[#This Row],[ATA A TIMESLOT]]*24</f>
        <v>141.94999999995343</v>
      </c>
      <c r="AS148" s="32">
        <f>IF(AA148&lt;N148,TIME(0,0,0),AA148-N148)</f>
        <v>2.569444444088731E-2</v>
      </c>
      <c r="AT148" s="35">
        <f>TRACKER[[#This Row],[PUNTUALIDAD (H)]]*24</f>
        <v>0.61666666658129543</v>
      </c>
      <c r="AU148" s="31" t="str">
        <f>IF(AS148&gt;TIME(0,30,0),"NO","SI")</f>
        <v>NO</v>
      </c>
      <c r="AV148" s="33" t="str">
        <f>IF(AS148&gt;TIME(1,0,0),"NO","SI")</f>
        <v>SI</v>
      </c>
      <c r="AW148" s="33">
        <f>(S148-E148)</f>
        <v>5.9402777777722804</v>
      </c>
      <c r="AX148" s="39">
        <f>TRACKER[[#This Row],[ATA TO UNLOADING]]*24</f>
        <v>142.56666666653473</v>
      </c>
      <c r="AY148" s="33">
        <f>IF(O148=0,0,S148-O148)</f>
        <v>0</v>
      </c>
      <c r="AZ148" s="38">
        <f>TRACKER[[#This Row],[TOTAL TT (MARRUECOS)]]*24</f>
        <v>0</v>
      </c>
      <c r="BA148" s="39" t="str">
        <f>IF(AW148="","",IF(AW148&lt;=2,"SI","NO"))</f>
        <v>NO</v>
      </c>
      <c r="BB148" s="39">
        <f>V148-U148</f>
        <v>0</v>
      </c>
      <c r="BC148" s="108">
        <f>(TRACKER[[#This Row],[Driver departure vs DC END DATE 2]])/24</f>
        <v>0</v>
      </c>
      <c r="BD148" s="39" t="str">
        <f>IF(L148="LEFTIES TOLEDO",IF(BC148&gt;=TIME(0,0,0),"YES","NO"),"")</f>
        <v/>
      </c>
      <c r="BE148" s="93">
        <f>$BH$1</f>
        <v>55</v>
      </c>
      <c r="BF148" s="41">
        <f>$BI$1</f>
        <v>7.5</v>
      </c>
    </row>
    <row r="149" spans="1:58" ht="12.75" hidden="1" customHeight="1">
      <c r="A149" s="24">
        <v>261714047</v>
      </c>
      <c r="B149" s="10" t="s">
        <v>260</v>
      </c>
      <c r="C149" s="11" t="s">
        <v>47</v>
      </c>
      <c r="D149" s="11" t="s">
        <v>75</v>
      </c>
      <c r="E149" s="12">
        <v>46025.710416666669</v>
      </c>
      <c r="F149" s="12">
        <v>46025.833333333336</v>
      </c>
      <c r="G149" s="13" t="s">
        <v>49</v>
      </c>
      <c r="H149" s="11" t="s">
        <v>50</v>
      </c>
      <c r="I149" s="13" t="s">
        <v>374</v>
      </c>
      <c r="J149" s="13" t="s">
        <v>51</v>
      </c>
      <c r="K149" s="13" t="s">
        <v>60</v>
      </c>
      <c r="L149" s="12" t="s">
        <v>102</v>
      </c>
      <c r="M149" s="12">
        <v>46028.416666666664</v>
      </c>
      <c r="N149" s="12">
        <v>46031.625</v>
      </c>
      <c r="O149" s="12"/>
      <c r="P149" s="55"/>
      <c r="Q149" s="12"/>
      <c r="R149" s="12"/>
      <c r="S149" s="29">
        <v>46031.597916666666</v>
      </c>
      <c r="T149" s="29">
        <v>46032.645833333336</v>
      </c>
      <c r="U149" s="12"/>
      <c r="V149" s="29"/>
      <c r="W149" s="30">
        <f>IF(N149="","",WEEKNUM(AA149,2)-0)</f>
        <v>2</v>
      </c>
      <c r="X149" s="30">
        <f>IF(N149="","",MONTH(AA149))</f>
        <v>1</v>
      </c>
      <c r="Y14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49" s="30" t="str">
        <f>IF(B149="ROPAX","ROPAX",IF(B149="RORO","RORO","OCEAN"))</f>
        <v>OCEAN</v>
      </c>
      <c r="AA149" s="29">
        <f>+MIN(S149,T149)</f>
        <v>46031.597916666666</v>
      </c>
      <c r="AB149" s="29" t="str">
        <f>CHOOSE(WEEKDAY(T149,2),"Monday","Tuesday","Wednesday","Thursday","Friday","Saturday","Sunday")</f>
        <v>Saturday</v>
      </c>
      <c r="AC149" s="104">
        <f>IF((E149-F149)&lt;=0,0,(TRACKER[[#This Row],[ATA]]-TRACKER[[#This Row],[ETA]])*24)</f>
        <v>0</v>
      </c>
      <c r="AD149" s="29" t="str">
        <f>IF(AC149&lt;=2,"NO","YES")</f>
        <v>NO</v>
      </c>
      <c r="AE149" s="106">
        <f>+TRACKER[[#This Row],[DELIVERY AVAILABLE SINCE]]-TRACKER[[#This Row],[HANDOVER Morocco]]</f>
        <v>46028.416666666664</v>
      </c>
      <c r="AF149" s="104">
        <f>TRACKER[[#This Row],[ATA TO UNLOADING]]*24</f>
        <v>141.29999999993015</v>
      </c>
      <c r="AG149" s="31">
        <f>(M149-E149)</f>
        <v>2.7062499999956344</v>
      </c>
      <c r="AH149" s="35">
        <f>TRACKER[[#This Row],[ATA A OFRECIMIENTO]]*24</f>
        <v>64.949999999895226</v>
      </c>
      <c r="AI149" s="30" t="str">
        <f>IF(AG149="","",IF(AG149&lt;=1.5,"SI","NO"))</f>
        <v>NO</v>
      </c>
      <c r="AJ149" s="30" t="str">
        <f>IF(AG149="","",IF(AG149&lt;=2,"YES","NO"))</f>
        <v>NO</v>
      </c>
      <c r="AK149" s="30" t="str">
        <f>IF(AG149="","",IF(AG149&lt;=3,"SI","NO"))</f>
        <v>SI</v>
      </c>
      <c r="AL149" s="31">
        <f>(N149-M149)</f>
        <v>3.2083333333357587</v>
      </c>
      <c r="AM149" s="35">
        <f>TRACKER[[#This Row],[DEL. AVAILABLE A SLOT]]*24</f>
        <v>77.000000000058208</v>
      </c>
      <c r="AN149" s="31">
        <f>IF((S149-M149)&lt;0,TIME(0,0,0),S149-M149)</f>
        <v>3.1812500000014552</v>
      </c>
      <c r="AO14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49" s="35" t="str">
        <f>IF(AL149="","",IF(AL149&lt;=1,"SI","NO"))</f>
        <v>NO</v>
      </c>
      <c r="AQ149" s="31">
        <f>(N149-E149)</f>
        <v>5.9145833333313931</v>
      </c>
      <c r="AR149" s="35">
        <f>TRACKER[[#This Row],[ATA A TIMESLOT]]*24</f>
        <v>141.94999999995343</v>
      </c>
      <c r="AS149" s="32">
        <f>IF(AA149&lt;N149,TIME(0,0,0),AA149-N149)</f>
        <v>0</v>
      </c>
      <c r="AT149" s="35">
        <f>TRACKER[[#This Row],[PUNTUALIDAD (H)]]*24</f>
        <v>0</v>
      </c>
      <c r="AU149" s="31" t="str">
        <f>IF(AS149&gt;TIME(0,30,0),"NO","SI")</f>
        <v>SI</v>
      </c>
      <c r="AV149" s="33" t="str">
        <f>IF(AS149&gt;TIME(1,0,0),"NO","SI")</f>
        <v>SI</v>
      </c>
      <c r="AW149" s="33">
        <f>(S149-E149)</f>
        <v>5.8874999999970896</v>
      </c>
      <c r="AX149" s="39">
        <f>TRACKER[[#This Row],[ATA TO UNLOADING]]*24</f>
        <v>141.29999999993015</v>
      </c>
      <c r="AY149" s="33">
        <f>IF(O149=0,0,S149-O149)</f>
        <v>0</v>
      </c>
      <c r="AZ149" s="38">
        <f>TRACKER[[#This Row],[TOTAL TT (MARRUECOS)]]*24</f>
        <v>0</v>
      </c>
      <c r="BA149" s="39" t="str">
        <f>IF(AW149="","",IF(AW149&lt;=2,"SI","NO"))</f>
        <v>NO</v>
      </c>
      <c r="BB149" s="39">
        <f>V149-U149</f>
        <v>0</v>
      </c>
      <c r="BC149" s="108">
        <f>(TRACKER[[#This Row],[Driver departure vs DC END DATE 2]])/24</f>
        <v>0</v>
      </c>
      <c r="BD149" s="39" t="str">
        <f>IF(L149="LEFTIES TOLEDO",IF(BC149&gt;=TIME(0,0,0),"YES","NO"),"")</f>
        <v/>
      </c>
      <c r="BE149" s="93">
        <f>$BH$1</f>
        <v>55</v>
      </c>
      <c r="BF149" s="41">
        <f>$BI$1</f>
        <v>7.5</v>
      </c>
    </row>
    <row r="150" spans="1:58" ht="12.75" hidden="1" customHeight="1">
      <c r="A150" s="24" t="s">
        <v>265</v>
      </c>
      <c r="B150" s="10" t="s">
        <v>266</v>
      </c>
      <c r="C150" s="11" t="s">
        <v>82</v>
      </c>
      <c r="D150" s="11" t="s">
        <v>75</v>
      </c>
      <c r="E150" s="12">
        <v>46023.166666666664</v>
      </c>
      <c r="F150" s="12">
        <v>46023.166666666664</v>
      </c>
      <c r="G150" s="13" t="s">
        <v>217</v>
      </c>
      <c r="H150" s="11" t="s">
        <v>50</v>
      </c>
      <c r="I150" s="13" t="s">
        <v>377</v>
      </c>
      <c r="J150" s="13" t="s">
        <v>51</v>
      </c>
      <c r="K150" s="13" t="s">
        <v>60</v>
      </c>
      <c r="L150" s="12" t="s">
        <v>95</v>
      </c>
      <c r="M150" s="12">
        <v>46027.416666666664</v>
      </c>
      <c r="N150" s="12">
        <v>46031.666666666664</v>
      </c>
      <c r="O150" s="12"/>
      <c r="P150" s="55"/>
      <c r="Q150" s="12" t="s">
        <v>62</v>
      </c>
      <c r="R150" s="12"/>
      <c r="S150" s="29">
        <v>46031.8125</v>
      </c>
      <c r="T150" s="29">
        <v>46031.833333333336</v>
      </c>
      <c r="U150" s="12"/>
      <c r="V150" s="29"/>
      <c r="W150" s="30">
        <f>IF(N150="","",WEEKNUM(AA150,2)-0)</f>
        <v>2</v>
      </c>
      <c r="X150" s="30">
        <f>IF(N150="","",MONTH(AA150))</f>
        <v>1</v>
      </c>
      <c r="Y15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150" s="30" t="str">
        <f>IF(B150="ROPAX","ROPAX",IF(B150="RORO","RORO","OCEAN"))</f>
        <v>OCEAN</v>
      </c>
      <c r="AA150" s="29">
        <f>+MIN(S150,T150)</f>
        <v>46031.8125</v>
      </c>
      <c r="AB150" s="29" t="str">
        <f>CHOOSE(WEEKDAY(T150,2),"Monday","Tuesday","Wednesday","Thursday","Friday","Saturday","Sunday")</f>
        <v>Friday</v>
      </c>
      <c r="AC150" s="104">
        <f>IF((E150-F150)&lt;=0,0,(TRACKER[[#This Row],[ATA]]-TRACKER[[#This Row],[ETA]])*24)</f>
        <v>0</v>
      </c>
      <c r="AD150" s="29" t="str">
        <f>IF(AC150&lt;=2,"NO","YES")</f>
        <v>NO</v>
      </c>
      <c r="AE150" s="106">
        <f>+TRACKER[[#This Row],[DELIVERY AVAILABLE SINCE]]-TRACKER[[#This Row],[HANDOVER Morocco]]</f>
        <v>46027.416666666664</v>
      </c>
      <c r="AF150" s="104">
        <f>TRACKER[[#This Row],[ATA TO UNLOADING]]*24</f>
        <v>207.50000000005821</v>
      </c>
      <c r="AG150" s="31">
        <f>(M150-E150)</f>
        <v>4.25</v>
      </c>
      <c r="AH150" s="35">
        <f>TRACKER[[#This Row],[ATA A OFRECIMIENTO]]*24</f>
        <v>102</v>
      </c>
      <c r="AI150" s="30" t="str">
        <f>IF(AG150="","",IF(AG150&lt;=1.5,"SI","NO"))</f>
        <v>NO</v>
      </c>
      <c r="AJ150" s="30" t="str">
        <f>IF(AG150="","",IF(AG150&lt;=2,"YES","NO"))</f>
        <v>NO</v>
      </c>
      <c r="AK150" s="30" t="str">
        <f>IF(AG150="","",IF(AG150&lt;=3,"SI","NO"))</f>
        <v>NO</v>
      </c>
      <c r="AL150" s="31">
        <f>(N150-M150)</f>
        <v>4.25</v>
      </c>
      <c r="AM150" s="35">
        <f>TRACKER[[#This Row],[DEL. AVAILABLE A SLOT]]*24</f>
        <v>102</v>
      </c>
      <c r="AN150" s="31">
        <f>IF((S150-M150)&lt;0,TIME(0,0,0),S150-M150)</f>
        <v>4.3958333333357587</v>
      </c>
      <c r="AO15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50" s="35" t="str">
        <f>IF(AL150="","",IF(AL150&lt;=1,"SI","NO"))</f>
        <v>NO</v>
      </c>
      <c r="AQ150" s="31">
        <f>(N150-E150)</f>
        <v>8.5</v>
      </c>
      <c r="AR150" s="35">
        <f>TRACKER[[#This Row],[ATA A TIMESLOT]]*24</f>
        <v>204</v>
      </c>
      <c r="AS150" s="32">
        <f>IF(AA150&lt;N150,TIME(0,0,0),AA150-N150)</f>
        <v>0.14583333333575865</v>
      </c>
      <c r="AT150" s="35">
        <f>TRACKER[[#This Row],[PUNTUALIDAD (H)]]*24</f>
        <v>3.5000000000582077</v>
      </c>
      <c r="AU150" s="31" t="str">
        <f>IF(AS150&gt;TIME(0,30,0),"NO","SI")</f>
        <v>NO</v>
      </c>
      <c r="AV150" s="33" t="str">
        <f>IF(AS150&gt;TIME(1,0,0),"NO","SI")</f>
        <v>NO</v>
      </c>
      <c r="AW150" s="33">
        <f>(S150-E150)</f>
        <v>8.6458333333357587</v>
      </c>
      <c r="AX150" s="39">
        <f>TRACKER[[#This Row],[ATA TO UNLOADING]]*24</f>
        <v>207.50000000005821</v>
      </c>
      <c r="AY150" s="33">
        <f>IF(O150=0,0,S150-O150)</f>
        <v>0</v>
      </c>
      <c r="AZ150" s="38">
        <f>TRACKER[[#This Row],[TOTAL TT (MARRUECOS)]]*24</f>
        <v>0</v>
      </c>
      <c r="BA150" s="39" t="str">
        <f>IF(AW150="","",IF(AW150&lt;=2,"SI","NO"))</f>
        <v>NO</v>
      </c>
      <c r="BB150" s="39">
        <f>V150-U150</f>
        <v>0</v>
      </c>
      <c r="BC150" s="108">
        <f>(TRACKER[[#This Row],[Driver departure vs DC END DATE 2]])/24</f>
        <v>0</v>
      </c>
      <c r="BD150" s="39" t="str">
        <f>IF(L150="LEFTIES TOLEDO",IF(BC150&gt;=TIME(0,0,0),"YES","NO"),"")</f>
        <v/>
      </c>
      <c r="BE150" s="93">
        <f>$BH$1</f>
        <v>55</v>
      </c>
      <c r="BF150" s="41">
        <f>$BI$1</f>
        <v>7.5</v>
      </c>
    </row>
    <row r="151" spans="1:58" ht="12.75" hidden="1" customHeight="1">
      <c r="A151" s="24">
        <v>262020878</v>
      </c>
      <c r="B151" s="10" t="s">
        <v>260</v>
      </c>
      <c r="C151" s="11" t="s">
        <v>65</v>
      </c>
      <c r="D151" s="11" t="s">
        <v>75</v>
      </c>
      <c r="E151" s="12">
        <v>46025.710416666669</v>
      </c>
      <c r="F151" s="12">
        <v>46025.833333333336</v>
      </c>
      <c r="G151" s="13" t="s">
        <v>49</v>
      </c>
      <c r="H151" s="11" t="s">
        <v>50</v>
      </c>
      <c r="I151" s="13" t="s">
        <v>378</v>
      </c>
      <c r="J151" s="13" t="s">
        <v>51</v>
      </c>
      <c r="K151" s="13" t="s">
        <v>60</v>
      </c>
      <c r="L151" s="12" t="s">
        <v>95</v>
      </c>
      <c r="M151" s="12">
        <v>46028.416666666664</v>
      </c>
      <c r="N151" s="12">
        <v>46031.666666666664</v>
      </c>
      <c r="O151" s="12"/>
      <c r="P151" s="55"/>
      <c r="Q151" s="12"/>
      <c r="R151" s="12"/>
      <c r="S151" s="29">
        <v>46031.666666666664</v>
      </c>
      <c r="T151" s="29">
        <v>46031.6875</v>
      </c>
      <c r="U151" s="12"/>
      <c r="V151" s="29"/>
      <c r="W151" s="30">
        <f>IF(N151="","",WEEKNUM(AA151,2)-0)</f>
        <v>2</v>
      </c>
      <c r="X151" s="30">
        <f>IF(N151="","",MONTH(AA151))</f>
        <v>1</v>
      </c>
      <c r="Y15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151" s="30" t="str">
        <f>IF(B151="ROPAX","ROPAX",IF(B151="RORO","RORO","OCEAN"))</f>
        <v>OCEAN</v>
      </c>
      <c r="AA151" s="29">
        <f>+MIN(S151,T151)</f>
        <v>46031.666666666664</v>
      </c>
      <c r="AB151" s="29" t="str">
        <f>CHOOSE(WEEKDAY(T151,2),"Monday","Tuesday","Wednesday","Thursday","Friday","Saturday","Sunday")</f>
        <v>Friday</v>
      </c>
      <c r="AC151" s="104">
        <f>IF((E151-F151)&lt;=0,0,(TRACKER[[#This Row],[ATA]]-TRACKER[[#This Row],[ETA]])*24)</f>
        <v>0</v>
      </c>
      <c r="AD151" s="29" t="str">
        <f>IF(AC151&lt;=2,"NO","YES")</f>
        <v>NO</v>
      </c>
      <c r="AE151" s="106">
        <f>+TRACKER[[#This Row],[DELIVERY AVAILABLE SINCE]]-TRACKER[[#This Row],[HANDOVER Morocco]]</f>
        <v>46028.416666666664</v>
      </c>
      <c r="AF151" s="104">
        <f>TRACKER[[#This Row],[ATA TO UNLOADING]]*24</f>
        <v>142.94999999989523</v>
      </c>
      <c r="AG151" s="31">
        <f>(M151-E151)</f>
        <v>2.7062499999956344</v>
      </c>
      <c r="AH151" s="35">
        <f>TRACKER[[#This Row],[ATA A OFRECIMIENTO]]*24</f>
        <v>64.949999999895226</v>
      </c>
      <c r="AI151" s="30" t="str">
        <f>IF(AG151="","",IF(AG151&lt;=1.5,"SI","NO"))</f>
        <v>NO</v>
      </c>
      <c r="AJ151" s="30" t="str">
        <f>IF(AG151="","",IF(AG151&lt;=2,"YES","NO"))</f>
        <v>NO</v>
      </c>
      <c r="AK151" s="30" t="str">
        <f>IF(AG151="","",IF(AG151&lt;=3,"SI","NO"))</f>
        <v>SI</v>
      </c>
      <c r="AL151" s="31">
        <f>(N151-M151)</f>
        <v>3.25</v>
      </c>
      <c r="AM151" s="35">
        <f>TRACKER[[#This Row],[DEL. AVAILABLE A SLOT]]*24</f>
        <v>78</v>
      </c>
      <c r="AN151" s="31">
        <f>IF((S151-M151)&lt;0,TIME(0,0,0),S151-M151)</f>
        <v>3.25</v>
      </c>
      <c r="AO15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51" s="35" t="str">
        <f>IF(AL151="","",IF(AL151&lt;=1,"SI","NO"))</f>
        <v>NO</v>
      </c>
      <c r="AQ151" s="31">
        <f>(N151-E151)</f>
        <v>5.9562499999956344</v>
      </c>
      <c r="AR151" s="35">
        <f>TRACKER[[#This Row],[ATA A TIMESLOT]]*24</f>
        <v>142.94999999989523</v>
      </c>
      <c r="AS151" s="32">
        <f>IF(AA151&lt;N151,TIME(0,0,0),AA151-N151)</f>
        <v>0</v>
      </c>
      <c r="AT151" s="35">
        <f>TRACKER[[#This Row],[PUNTUALIDAD (H)]]*24</f>
        <v>0</v>
      </c>
      <c r="AU151" s="31" t="str">
        <f>IF(AS151&gt;TIME(0,30,0),"NO","SI")</f>
        <v>SI</v>
      </c>
      <c r="AV151" s="33" t="str">
        <f>IF(AS151&gt;TIME(1,0,0),"NO","SI")</f>
        <v>SI</v>
      </c>
      <c r="AW151" s="33">
        <f>(S151-E151)</f>
        <v>5.9562499999956344</v>
      </c>
      <c r="AX151" s="39">
        <f>TRACKER[[#This Row],[ATA TO UNLOADING]]*24</f>
        <v>142.94999999989523</v>
      </c>
      <c r="AY151" s="33">
        <f>IF(O151=0,0,S151-O151)</f>
        <v>0</v>
      </c>
      <c r="AZ151" s="38">
        <f>TRACKER[[#This Row],[TOTAL TT (MARRUECOS)]]*24</f>
        <v>0</v>
      </c>
      <c r="BA151" s="39" t="str">
        <f>IF(AW151="","",IF(AW151&lt;=2,"SI","NO"))</f>
        <v>NO</v>
      </c>
      <c r="BB151" s="39">
        <f>V151-U151</f>
        <v>0</v>
      </c>
      <c r="BC151" s="108">
        <f>(TRACKER[[#This Row],[Driver departure vs DC END DATE 2]])/24</f>
        <v>0</v>
      </c>
      <c r="BD151" s="39" t="str">
        <f>IF(L151="LEFTIES TOLEDO",IF(BC151&gt;=TIME(0,0,0),"YES","NO"),"")</f>
        <v/>
      </c>
      <c r="BE151" s="93">
        <f>$BH$1</f>
        <v>55</v>
      </c>
      <c r="BF151" s="41">
        <f>$BI$1</f>
        <v>7.5</v>
      </c>
    </row>
    <row r="152" spans="1:58" ht="12.75" hidden="1" customHeight="1">
      <c r="A152" s="24">
        <v>259808147</v>
      </c>
      <c r="B152" s="10" t="s">
        <v>260</v>
      </c>
      <c r="C152" s="11" t="s">
        <v>57</v>
      </c>
      <c r="D152" s="11" t="s">
        <v>75</v>
      </c>
      <c r="E152" s="12">
        <v>46025.710416666669</v>
      </c>
      <c r="F152" s="12">
        <v>46025.833333333336</v>
      </c>
      <c r="G152" s="13" t="s">
        <v>49</v>
      </c>
      <c r="H152" s="11" t="s">
        <v>50</v>
      </c>
      <c r="I152" s="13" t="s">
        <v>379</v>
      </c>
      <c r="J152" s="13" t="s">
        <v>51</v>
      </c>
      <c r="K152" s="13" t="s">
        <v>52</v>
      </c>
      <c r="L152" s="12" t="s">
        <v>53</v>
      </c>
      <c r="M152" s="12">
        <v>46028.416666666664</v>
      </c>
      <c r="N152" s="12">
        <v>46031.666666666664</v>
      </c>
      <c r="O152" s="12"/>
      <c r="P152" s="55"/>
      <c r="Q152" s="12"/>
      <c r="R152" s="12"/>
      <c r="S152" s="29">
        <v>46031.591666666667</v>
      </c>
      <c r="T152" s="29">
        <v>46031.611111111109</v>
      </c>
      <c r="U152" s="12">
        <v>46031.627083333333</v>
      </c>
      <c r="V152" s="29">
        <v>46031.631944444445</v>
      </c>
      <c r="W152" s="30">
        <f>IF(N152="","",WEEKNUM(AA152,2)-0)</f>
        <v>2</v>
      </c>
      <c r="X152" s="30">
        <f>IF(N152="","",MONTH(AA152))</f>
        <v>1</v>
      </c>
      <c r="Y15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52" s="30" t="str">
        <f>IF(B152="ROPAX","ROPAX",IF(B152="RORO","RORO","OCEAN"))</f>
        <v>OCEAN</v>
      </c>
      <c r="AA152" s="29">
        <f>+MIN(S152,T152)</f>
        <v>46031.591666666667</v>
      </c>
      <c r="AB152" s="29" t="str">
        <f>CHOOSE(WEEKDAY(T152,2),"Monday","Tuesday","Wednesday","Thursday","Friday","Saturday","Sunday")</f>
        <v>Friday</v>
      </c>
      <c r="AC152" s="104">
        <f>IF((E152-F152)&lt;=0,0,(TRACKER[[#This Row],[ATA]]-TRACKER[[#This Row],[ETA]])*24)</f>
        <v>0</v>
      </c>
      <c r="AD152" s="29" t="str">
        <f>IF(AC152&lt;=2,"NO","YES")</f>
        <v>NO</v>
      </c>
      <c r="AE152" s="106">
        <f>+TRACKER[[#This Row],[DELIVERY AVAILABLE SINCE]]-TRACKER[[#This Row],[HANDOVER Morocco]]</f>
        <v>46028.416666666664</v>
      </c>
      <c r="AF152" s="104">
        <f>TRACKER[[#This Row],[ATA TO UNLOADING]]*24</f>
        <v>141.14999999996508</v>
      </c>
      <c r="AG152" s="31">
        <f>(M152-E152)</f>
        <v>2.7062499999956344</v>
      </c>
      <c r="AH152" s="35">
        <f>TRACKER[[#This Row],[ATA A OFRECIMIENTO]]*24</f>
        <v>64.949999999895226</v>
      </c>
      <c r="AI152" s="30" t="str">
        <f>IF(AG152="","",IF(AG152&lt;=1.5,"SI","NO"))</f>
        <v>NO</v>
      </c>
      <c r="AJ152" s="30" t="str">
        <f>IF(AG152="","",IF(AG152&lt;=2,"YES","NO"))</f>
        <v>NO</v>
      </c>
      <c r="AK152" s="30" t="str">
        <f>IF(AG152="","",IF(AG152&lt;=3,"SI","NO"))</f>
        <v>SI</v>
      </c>
      <c r="AL152" s="31">
        <f>(N152-M152)</f>
        <v>3.25</v>
      </c>
      <c r="AM152" s="35">
        <f>TRACKER[[#This Row],[DEL. AVAILABLE A SLOT]]*24</f>
        <v>78</v>
      </c>
      <c r="AN152" s="31">
        <f>IF((S152-M152)&lt;0,TIME(0,0,0),S152-M152)</f>
        <v>3.1750000000029104</v>
      </c>
      <c r="AO15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52" s="35" t="str">
        <f>IF(AL152="","",IF(AL152&lt;=1,"SI","NO"))</f>
        <v>NO</v>
      </c>
      <c r="AQ152" s="31">
        <f>(N152-E152)</f>
        <v>5.9562499999956344</v>
      </c>
      <c r="AR152" s="35">
        <f>TRACKER[[#This Row],[ATA A TIMESLOT]]*24</f>
        <v>142.94999999989523</v>
      </c>
      <c r="AS152" s="32">
        <f>IF(AA152&lt;N152,TIME(0,0,0),AA152-N152)</f>
        <v>0</v>
      </c>
      <c r="AT152" s="35">
        <f>TRACKER[[#This Row],[PUNTUALIDAD (H)]]*24</f>
        <v>0</v>
      </c>
      <c r="AU152" s="31" t="str">
        <f>IF(AS152&gt;TIME(0,30,0),"NO","SI")</f>
        <v>SI</v>
      </c>
      <c r="AV152" s="33" t="str">
        <f>IF(AS152&gt;TIME(1,0,0),"NO","SI")</f>
        <v>SI</v>
      </c>
      <c r="AW152" s="33">
        <f>(S152-E152)</f>
        <v>5.8812499999985448</v>
      </c>
      <c r="AX152" s="39">
        <f>TRACKER[[#This Row],[ATA TO UNLOADING]]*24</f>
        <v>141.14999999996508</v>
      </c>
      <c r="AY152" s="33">
        <f>IF(O152=0,0,S152-O152)</f>
        <v>0</v>
      </c>
      <c r="AZ152" s="38">
        <f>TRACKER[[#This Row],[TOTAL TT (MARRUECOS)]]*24</f>
        <v>0</v>
      </c>
      <c r="BA152" s="39" t="str">
        <f>IF(AW152="","",IF(AW152&lt;=2,"SI","NO"))</f>
        <v>NO</v>
      </c>
      <c r="BB152" s="108">
        <f>V152-U152</f>
        <v>4.8611111124046147E-3</v>
      </c>
      <c r="BC152" s="108">
        <f>(TRACKER[[#This Row],[Driver departure vs DC END DATE 2]])/24</f>
        <v>2.0254629635019228E-4</v>
      </c>
      <c r="BD152" s="39" t="str">
        <f>IF(L152="LEFTIES TOLEDO",IF(BC152&gt;=TIME(0,0,0),"YES","NO"),"")</f>
        <v>YES</v>
      </c>
      <c r="BE152" s="93">
        <f>$BH$1</f>
        <v>55</v>
      </c>
      <c r="BF152" s="41">
        <f>$BI$1</f>
        <v>7.5</v>
      </c>
    </row>
    <row r="153" spans="1:58" ht="12.75" hidden="1" customHeight="1">
      <c r="A153" s="24" t="s">
        <v>264</v>
      </c>
      <c r="B153" s="10" t="s">
        <v>261</v>
      </c>
      <c r="C153" s="11" t="s">
        <v>47</v>
      </c>
      <c r="D153" s="11" t="s">
        <v>48</v>
      </c>
      <c r="E153" s="12">
        <v>46026.813888888886</v>
      </c>
      <c r="F153" s="12">
        <v>46026.833333333336</v>
      </c>
      <c r="G153" s="13" t="s">
        <v>88</v>
      </c>
      <c r="H153" s="11" t="s">
        <v>50</v>
      </c>
      <c r="I153" s="13" t="s">
        <v>376</v>
      </c>
      <c r="J153" s="13" t="s">
        <v>51</v>
      </c>
      <c r="K153" s="13" t="s">
        <v>52</v>
      </c>
      <c r="L153" s="12" t="s">
        <v>53</v>
      </c>
      <c r="M153" s="12">
        <v>46028.666666666664</v>
      </c>
      <c r="N153" s="12">
        <v>46031.666666666664</v>
      </c>
      <c r="O153" s="12"/>
      <c r="P153" s="55"/>
      <c r="Q153" s="12"/>
      <c r="R153" s="12"/>
      <c r="S153" s="29">
        <v>46031.473611111112</v>
      </c>
      <c r="T153" s="29">
        <v>46031.520833333336</v>
      </c>
      <c r="U153" s="12">
        <v>46031.49722222222</v>
      </c>
      <c r="V153" s="29">
        <v>46031.541666666664</v>
      </c>
      <c r="W153" s="30">
        <f>IF(N153="","",WEEKNUM(AA153,2)-0)</f>
        <v>2</v>
      </c>
      <c r="X153" s="30">
        <f>IF(N153="","",MONTH(AA153))</f>
        <v>1</v>
      </c>
      <c r="Y15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53" s="30" t="str">
        <f>IF(B153="ROPAX","ROPAX",IF(B153="RORO","RORO","OCEAN"))</f>
        <v>OCEAN</v>
      </c>
      <c r="AA153" s="29">
        <f>+MIN(S153,T153)</f>
        <v>46031.473611111112</v>
      </c>
      <c r="AB153" s="29" t="str">
        <f>CHOOSE(WEEKDAY(T153,2),"Monday","Tuesday","Wednesday","Thursday","Friday","Saturday","Sunday")</f>
        <v>Friday</v>
      </c>
      <c r="AC153" s="104">
        <f>IF((E153-F153)&lt;=0,0,(TRACKER[[#This Row],[ATA]]-TRACKER[[#This Row],[ETA]])*24)</f>
        <v>0</v>
      </c>
      <c r="AD153" s="29" t="str">
        <f>IF(AC153&lt;=2,"NO","YES")</f>
        <v>NO</v>
      </c>
      <c r="AE153" s="106">
        <f>+TRACKER[[#This Row],[DELIVERY AVAILABLE SINCE]]-TRACKER[[#This Row],[HANDOVER Morocco]]</f>
        <v>46028.666666666664</v>
      </c>
      <c r="AF153" s="104">
        <f>TRACKER[[#This Row],[ATA TO UNLOADING]]*24</f>
        <v>111.83333333343035</v>
      </c>
      <c r="AG153" s="31">
        <f>(M153-E153)</f>
        <v>1.8527777777781012</v>
      </c>
      <c r="AH153" s="35">
        <f>TRACKER[[#This Row],[ATA A OFRECIMIENTO]]*24</f>
        <v>44.466666666674428</v>
      </c>
      <c r="AI153" s="30" t="str">
        <f>IF(AG153="","",IF(AG153&lt;=1.5,"SI","NO"))</f>
        <v>NO</v>
      </c>
      <c r="AJ153" s="30" t="str">
        <f>IF(AG153="","",IF(AG153&lt;=2,"YES","NO"))</f>
        <v>YES</v>
      </c>
      <c r="AK153" s="30" t="str">
        <f>IF(AG153="","",IF(AG153&lt;=3,"SI","NO"))</f>
        <v>SI</v>
      </c>
      <c r="AL153" s="31">
        <f>(N153-M153)</f>
        <v>3</v>
      </c>
      <c r="AM153" s="35">
        <f>TRACKER[[#This Row],[DEL. AVAILABLE A SLOT]]*24</f>
        <v>72</v>
      </c>
      <c r="AN153" s="31">
        <f>IF((S153-M153)&lt;0,TIME(0,0,0),S153-M153)</f>
        <v>2.8069444444481633</v>
      </c>
      <c r="AO15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53" s="35" t="str">
        <f>IF(AL153="","",IF(AL153&lt;=1,"SI","NO"))</f>
        <v>NO</v>
      </c>
      <c r="AQ153" s="31">
        <f>(N153-E153)</f>
        <v>4.8527777777781012</v>
      </c>
      <c r="AR153" s="35">
        <f>TRACKER[[#This Row],[ATA A TIMESLOT]]*24</f>
        <v>116.46666666667443</v>
      </c>
      <c r="AS153" s="32">
        <f>IF(AA153&lt;N153,TIME(0,0,0),AA153-N153)</f>
        <v>0</v>
      </c>
      <c r="AT153" s="35">
        <f>TRACKER[[#This Row],[PUNTUALIDAD (H)]]*24</f>
        <v>0</v>
      </c>
      <c r="AU153" s="31" t="str">
        <f>IF(AS153&gt;TIME(0,30,0),"NO","SI")</f>
        <v>SI</v>
      </c>
      <c r="AV153" s="33" t="str">
        <f>IF(AS153&gt;TIME(1,0,0),"NO","SI")</f>
        <v>SI</v>
      </c>
      <c r="AW153" s="33">
        <f>(S153-E153)</f>
        <v>4.6597222222262644</v>
      </c>
      <c r="AX153" s="39">
        <f>TRACKER[[#This Row],[ATA TO UNLOADING]]*24</f>
        <v>111.83333333343035</v>
      </c>
      <c r="AY153" s="33">
        <f>IF(O153=0,0,S153-O153)</f>
        <v>0</v>
      </c>
      <c r="AZ153" s="38">
        <f>TRACKER[[#This Row],[TOTAL TT (MARRUECOS)]]*24</f>
        <v>0</v>
      </c>
      <c r="BA153" s="39" t="str">
        <f>IF(AW153="","",IF(AW153&lt;=2,"SI","NO"))</f>
        <v>NO</v>
      </c>
      <c r="BB153" s="39">
        <f>V153-U153</f>
        <v>4.4444444443797693E-2</v>
      </c>
      <c r="BC153" s="108">
        <f>(TRACKER[[#This Row],[Driver departure vs DC END DATE 2]])/24</f>
        <v>1.8518518518249039E-3</v>
      </c>
      <c r="BD153" s="39" t="str">
        <f>IF(L153="LEFTIES TOLEDO",IF(BC153&gt;=TIME(0,0,0),"YES","NO"),"")</f>
        <v>YES</v>
      </c>
      <c r="BE153" s="93">
        <f>$BH$1</f>
        <v>55</v>
      </c>
      <c r="BF153" s="41">
        <f>$BI$1</f>
        <v>7.5</v>
      </c>
    </row>
    <row r="154" spans="1:58" ht="12.75" hidden="1" customHeight="1">
      <c r="A154" s="24" t="s">
        <v>269</v>
      </c>
      <c r="B154" s="10" t="s">
        <v>270</v>
      </c>
      <c r="C154" s="11" t="s">
        <v>72</v>
      </c>
      <c r="D154" s="11" t="s">
        <v>75</v>
      </c>
      <c r="E154" s="12">
        <v>46029.504166666666</v>
      </c>
      <c r="F154" s="12">
        <v>46029.583333333336</v>
      </c>
      <c r="G154" s="13" t="s">
        <v>88</v>
      </c>
      <c r="H154" s="11" t="s">
        <v>50</v>
      </c>
      <c r="I154" s="13" t="s">
        <v>375</v>
      </c>
      <c r="J154" s="13" t="s">
        <v>51</v>
      </c>
      <c r="K154" s="13" t="s">
        <v>60</v>
      </c>
      <c r="L154" s="12" t="s">
        <v>95</v>
      </c>
      <c r="M154" s="12">
        <v>46031.666666666664</v>
      </c>
      <c r="N154" s="12">
        <v>46031.666666666664</v>
      </c>
      <c r="O154" s="12"/>
      <c r="P154" s="55"/>
      <c r="Q154" s="12" t="s">
        <v>62</v>
      </c>
      <c r="R154" s="12"/>
      <c r="S154" s="29">
        <v>46031.75</v>
      </c>
      <c r="T154" s="29">
        <v>46031.770833333336</v>
      </c>
      <c r="U154" s="12"/>
      <c r="V154" s="29"/>
      <c r="W154" s="30">
        <f>IF(N154="","",WEEKNUM(AA154,2)-0)</f>
        <v>2</v>
      </c>
      <c r="X154" s="30">
        <f>IF(N154="","",MONTH(AA154))</f>
        <v>1</v>
      </c>
      <c r="Y15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154" s="30" t="str">
        <f>IF(B154="ROPAX","ROPAX",IF(B154="RORO","RORO","OCEAN"))</f>
        <v>OCEAN</v>
      </c>
      <c r="AA154" s="29">
        <f>+MIN(S154,T154)</f>
        <v>46031.75</v>
      </c>
      <c r="AB154" s="29" t="str">
        <f>CHOOSE(WEEKDAY(T154,2),"Monday","Tuesday","Wednesday","Thursday","Friday","Saturday","Sunday")</f>
        <v>Friday</v>
      </c>
      <c r="AC154" s="104">
        <f>IF((E154-F154)&lt;=0,0,(TRACKER[[#This Row],[ATA]]-TRACKER[[#This Row],[ETA]])*24)</f>
        <v>0</v>
      </c>
      <c r="AD154" s="29" t="str">
        <f>IF(AC154&lt;=2,"NO","YES")</f>
        <v>NO</v>
      </c>
      <c r="AE154" s="106">
        <f>+TRACKER[[#This Row],[DELIVERY AVAILABLE SINCE]]-TRACKER[[#This Row],[HANDOVER Morocco]]</f>
        <v>46031.666666666664</v>
      </c>
      <c r="AF154" s="104">
        <f>TRACKER[[#This Row],[ATA TO UNLOADING]]*24</f>
        <v>53.900000000023283</v>
      </c>
      <c r="AG154" s="31">
        <f>(M154-E154)</f>
        <v>2.1624999999985448</v>
      </c>
      <c r="AH154" s="35">
        <f>TRACKER[[#This Row],[ATA A OFRECIMIENTO]]*24</f>
        <v>51.899999999965075</v>
      </c>
      <c r="AI154" s="30" t="str">
        <f>IF(AG154="","",IF(AG154&lt;=1.5,"SI","NO"))</f>
        <v>NO</v>
      </c>
      <c r="AJ154" s="30" t="str">
        <f>IF(AG154="","",IF(AG154&lt;=2,"YES","NO"))</f>
        <v>NO</v>
      </c>
      <c r="AK154" s="30" t="str">
        <f>IF(AG154="","",IF(AG154&lt;=3,"SI","NO"))</f>
        <v>SI</v>
      </c>
      <c r="AL154" s="31">
        <f>(N154-M154)</f>
        <v>0</v>
      </c>
      <c r="AM154" s="35">
        <f>TRACKER[[#This Row],[DEL. AVAILABLE A SLOT]]*24</f>
        <v>0</v>
      </c>
      <c r="AN154" s="31">
        <f>IF((S154-M154)&lt;0,TIME(0,0,0),S154-M154)</f>
        <v>8.3333333335758653E-2</v>
      </c>
      <c r="AO15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54" s="35" t="str">
        <f>IF(AL154="","",IF(AL154&lt;=1,"SI","NO"))</f>
        <v>SI</v>
      </c>
      <c r="AQ154" s="31">
        <f>(N154-E154)</f>
        <v>2.1624999999985448</v>
      </c>
      <c r="AR154" s="35">
        <f>TRACKER[[#This Row],[ATA A TIMESLOT]]*24</f>
        <v>51.899999999965075</v>
      </c>
      <c r="AS154" s="32">
        <f>IF(AA154&lt;N154,TIME(0,0,0),AA154-N154)</f>
        <v>8.3333333335758653E-2</v>
      </c>
      <c r="AT154" s="35">
        <f>TRACKER[[#This Row],[PUNTUALIDAD (H)]]*24</f>
        <v>2.0000000000582077</v>
      </c>
      <c r="AU154" s="31" t="str">
        <f>IF(AS154&gt;TIME(0,30,0),"NO","SI")</f>
        <v>NO</v>
      </c>
      <c r="AV154" s="33" t="str">
        <f>IF(AS154&gt;TIME(1,0,0),"NO","SI")</f>
        <v>NO</v>
      </c>
      <c r="AW154" s="33">
        <f>(S154-E154)</f>
        <v>2.2458333333343035</v>
      </c>
      <c r="AX154" s="39">
        <f>TRACKER[[#This Row],[ATA TO UNLOADING]]*24</f>
        <v>53.900000000023283</v>
      </c>
      <c r="AY154" s="33">
        <f>IF(O154=0,0,S154-O154)</f>
        <v>0</v>
      </c>
      <c r="AZ154" s="38">
        <f>TRACKER[[#This Row],[TOTAL TT (MARRUECOS)]]*24</f>
        <v>0</v>
      </c>
      <c r="BA154" s="39" t="str">
        <f>IF(AW154="","",IF(AW154&lt;=2,"SI","NO"))</f>
        <v>NO</v>
      </c>
      <c r="BB154" s="39">
        <f>V154-U154</f>
        <v>0</v>
      </c>
      <c r="BC154" s="108">
        <f>(TRACKER[[#This Row],[Driver departure vs DC END DATE 2]])/24</f>
        <v>0</v>
      </c>
      <c r="BD154" s="39" t="str">
        <f>IF(L154="LEFTIES TOLEDO",IF(BC154&gt;=TIME(0,0,0),"YES","NO"),"")</f>
        <v/>
      </c>
      <c r="BE154" s="93">
        <f>$BH$1</f>
        <v>55</v>
      </c>
      <c r="BF154" s="41">
        <f>$BI$1</f>
        <v>7.5</v>
      </c>
    </row>
    <row r="155" spans="1:58" ht="12.75" hidden="1" customHeight="1">
      <c r="A155" s="24">
        <v>259808147</v>
      </c>
      <c r="B155" s="10" t="s">
        <v>260</v>
      </c>
      <c r="C155" s="11" t="s">
        <v>57</v>
      </c>
      <c r="D155" s="11" t="s">
        <v>75</v>
      </c>
      <c r="E155" s="12">
        <v>46025.710416666669</v>
      </c>
      <c r="F155" s="12">
        <v>46025.833333333336</v>
      </c>
      <c r="G155" s="13" t="s">
        <v>49</v>
      </c>
      <c r="H155" s="11" t="s">
        <v>50</v>
      </c>
      <c r="I155" s="13" t="s">
        <v>380</v>
      </c>
      <c r="J155" s="13" t="s">
        <v>56</v>
      </c>
      <c r="K155" s="13" t="s">
        <v>52</v>
      </c>
      <c r="L155" s="12" t="s">
        <v>53</v>
      </c>
      <c r="M155" s="12">
        <v>46028.416666666664</v>
      </c>
      <c r="N155" s="12">
        <v>46031.75</v>
      </c>
      <c r="O155" s="12"/>
      <c r="P155" s="55"/>
      <c r="Q155" s="12"/>
      <c r="R155" s="12"/>
      <c r="S155" s="29">
        <v>46031.551388888889</v>
      </c>
      <c r="T155" s="29">
        <v>46031.583333333336</v>
      </c>
      <c r="U155" s="12">
        <v>46031.572222222225</v>
      </c>
      <c r="V155" s="29">
        <v>46031.59375</v>
      </c>
      <c r="W155" s="30">
        <f>IF(N155="","",WEEKNUM(AA155,2)-0)</f>
        <v>2</v>
      </c>
      <c r="X155" s="30">
        <f>IF(N155="","",MONTH(AA155))</f>
        <v>1</v>
      </c>
      <c r="Y15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55" s="30" t="str">
        <f>IF(B155="ROPAX","ROPAX",IF(B155="RORO","RORO","OCEAN"))</f>
        <v>OCEAN</v>
      </c>
      <c r="AA155" s="29">
        <f>+MIN(S155,T155)</f>
        <v>46031.551388888889</v>
      </c>
      <c r="AB155" s="29" t="str">
        <f>CHOOSE(WEEKDAY(T155,2),"Monday","Tuesday","Wednesday","Thursday","Friday","Saturday","Sunday")</f>
        <v>Friday</v>
      </c>
      <c r="AC155" s="104">
        <f>IF((E155-F155)&lt;=0,0,(TRACKER[[#This Row],[ATA]]-TRACKER[[#This Row],[ETA]])*24)</f>
        <v>0</v>
      </c>
      <c r="AD155" s="29" t="str">
        <f>IF(AC155&lt;=2,"NO","YES")</f>
        <v>NO</v>
      </c>
      <c r="AE155" s="106">
        <f>+TRACKER[[#This Row],[DELIVERY AVAILABLE SINCE]]-TRACKER[[#This Row],[HANDOVER Morocco]]</f>
        <v>46028.416666666664</v>
      </c>
      <c r="AF155" s="104">
        <f>TRACKER[[#This Row],[ATA TO UNLOADING]]*24</f>
        <v>140.18333333329065</v>
      </c>
      <c r="AG155" s="31">
        <f>(M155-E155)</f>
        <v>2.7062499999956344</v>
      </c>
      <c r="AH155" s="35">
        <f>TRACKER[[#This Row],[ATA A OFRECIMIENTO]]*24</f>
        <v>64.949999999895226</v>
      </c>
      <c r="AI155" s="30" t="str">
        <f>IF(AG155="","",IF(AG155&lt;=1.5,"SI","NO"))</f>
        <v>NO</v>
      </c>
      <c r="AJ155" s="30" t="str">
        <f>IF(AG155="","",IF(AG155&lt;=2,"YES","NO"))</f>
        <v>NO</v>
      </c>
      <c r="AK155" s="30" t="str">
        <f>IF(AG155="","",IF(AG155&lt;=3,"SI","NO"))</f>
        <v>SI</v>
      </c>
      <c r="AL155" s="31">
        <f>(N155-M155)</f>
        <v>3.3333333333357587</v>
      </c>
      <c r="AM155" s="35">
        <f>TRACKER[[#This Row],[DEL. AVAILABLE A SLOT]]*24</f>
        <v>80.000000000058208</v>
      </c>
      <c r="AN155" s="31">
        <f>IF((S155-M155)&lt;0,TIME(0,0,0),S155-M155)</f>
        <v>3.1347222222248092</v>
      </c>
      <c r="AO15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55" s="35" t="str">
        <f>IF(AL155="","",IF(AL155&lt;=1,"SI","NO"))</f>
        <v>NO</v>
      </c>
      <c r="AQ155" s="31">
        <f>(N155-E155)</f>
        <v>6.0395833333313931</v>
      </c>
      <c r="AR155" s="35">
        <f>TRACKER[[#This Row],[ATA A TIMESLOT]]*24</f>
        <v>144.94999999995343</v>
      </c>
      <c r="AS155" s="32">
        <f>IF(AA155&lt;N155,TIME(0,0,0),AA155-N155)</f>
        <v>0</v>
      </c>
      <c r="AT155" s="35">
        <f>TRACKER[[#This Row],[PUNTUALIDAD (H)]]*24</f>
        <v>0</v>
      </c>
      <c r="AU155" s="31" t="str">
        <f>IF(AS155&gt;TIME(0,30,0),"NO","SI")</f>
        <v>SI</v>
      </c>
      <c r="AV155" s="33" t="str">
        <f>IF(AS155&gt;TIME(1,0,0),"NO","SI")</f>
        <v>SI</v>
      </c>
      <c r="AW155" s="33">
        <f>(S155-E155)</f>
        <v>5.8409722222204437</v>
      </c>
      <c r="AX155" s="39">
        <f>TRACKER[[#This Row],[ATA TO UNLOADING]]*24</f>
        <v>140.18333333329065</v>
      </c>
      <c r="AY155" s="33">
        <f>IF(O155=0,0,S155-O155)</f>
        <v>0</v>
      </c>
      <c r="AZ155" s="38">
        <f>TRACKER[[#This Row],[TOTAL TT (MARRUECOS)]]*24</f>
        <v>0</v>
      </c>
      <c r="BA155" s="39" t="str">
        <f>IF(AW155="","",IF(AW155&lt;=2,"SI","NO"))</f>
        <v>NO</v>
      </c>
      <c r="BB155" s="39">
        <f>V155-U155</f>
        <v>2.1527777775190771E-2</v>
      </c>
      <c r="BC155" s="108">
        <f>(TRACKER[[#This Row],[Driver departure vs DC END DATE 2]])/24</f>
        <v>8.9699074063294881E-4</v>
      </c>
      <c r="BD155" s="39" t="str">
        <f>IF(L155="LEFTIES TOLEDO",IF(BC155&gt;=TIME(0,0,0),"YES","NO"),"")</f>
        <v>YES</v>
      </c>
      <c r="BE155" s="93">
        <f>$BH$1</f>
        <v>55</v>
      </c>
      <c r="BF155" s="41">
        <f>$BI$1</f>
        <v>7.5</v>
      </c>
    </row>
    <row r="156" spans="1:58" ht="12.75" hidden="1" customHeight="1">
      <c r="A156" s="24">
        <v>259808147</v>
      </c>
      <c r="B156" s="10" t="s">
        <v>260</v>
      </c>
      <c r="C156" s="11" t="s">
        <v>57</v>
      </c>
      <c r="D156" s="11" t="s">
        <v>75</v>
      </c>
      <c r="E156" s="12">
        <v>46025.710416666669</v>
      </c>
      <c r="F156" s="12">
        <v>46025.833333333336</v>
      </c>
      <c r="G156" s="13" t="s">
        <v>49</v>
      </c>
      <c r="H156" s="11" t="s">
        <v>50</v>
      </c>
      <c r="I156" s="13" t="s">
        <v>381</v>
      </c>
      <c r="J156" s="13" t="s">
        <v>56</v>
      </c>
      <c r="K156" s="13" t="s">
        <v>52</v>
      </c>
      <c r="L156" s="12" t="s">
        <v>53</v>
      </c>
      <c r="M156" s="12">
        <v>46028.416666666664</v>
      </c>
      <c r="N156" s="12">
        <v>46031.75</v>
      </c>
      <c r="O156" s="12"/>
      <c r="P156" s="55"/>
      <c r="Q156" s="12"/>
      <c r="R156" s="12"/>
      <c r="S156" s="29">
        <v>46031.618055555555</v>
      </c>
      <c r="T156" s="29">
        <v>46031.666666666664</v>
      </c>
      <c r="U156" s="12">
        <v>46031.677083333336</v>
      </c>
      <c r="V156" s="29">
        <v>46031.6875</v>
      </c>
      <c r="W156" s="30">
        <f>IF(N156="","",WEEKNUM(AA156,2)-0)</f>
        <v>2</v>
      </c>
      <c r="X156" s="30">
        <f>IF(N156="","",MONTH(AA156))</f>
        <v>1</v>
      </c>
      <c r="Y15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56" s="30" t="str">
        <f>IF(B156="ROPAX","ROPAX",IF(B156="RORO","RORO","OCEAN"))</f>
        <v>OCEAN</v>
      </c>
      <c r="AA156" s="29">
        <f>+MIN(S156,T156)</f>
        <v>46031.618055555555</v>
      </c>
      <c r="AB156" s="29" t="str">
        <f>CHOOSE(WEEKDAY(T156,2),"Monday","Tuesday","Wednesday","Thursday","Friday","Saturday","Sunday")</f>
        <v>Friday</v>
      </c>
      <c r="AC156" s="104">
        <f>IF((E156-F156)&lt;=0,0,(TRACKER[[#This Row],[ATA]]-TRACKER[[#This Row],[ETA]])*24)</f>
        <v>0</v>
      </c>
      <c r="AD156" s="29" t="str">
        <f>IF(AC156&lt;=2,"NO","YES")</f>
        <v>NO</v>
      </c>
      <c r="AE156" s="106">
        <f>+TRACKER[[#This Row],[DELIVERY AVAILABLE SINCE]]-TRACKER[[#This Row],[HANDOVER Morocco]]</f>
        <v>46028.416666666664</v>
      </c>
      <c r="AF156" s="104">
        <f>TRACKER[[#This Row],[ATA TO UNLOADING]]*24</f>
        <v>141.78333333326736</v>
      </c>
      <c r="AG156" s="31">
        <f>(M156-E156)</f>
        <v>2.7062499999956344</v>
      </c>
      <c r="AH156" s="35">
        <f>TRACKER[[#This Row],[ATA A OFRECIMIENTO]]*24</f>
        <v>64.949999999895226</v>
      </c>
      <c r="AI156" s="30" t="str">
        <f>IF(AG156="","",IF(AG156&lt;=1.5,"SI","NO"))</f>
        <v>NO</v>
      </c>
      <c r="AJ156" s="30" t="str">
        <f>IF(AG156="","",IF(AG156&lt;=2,"YES","NO"))</f>
        <v>NO</v>
      </c>
      <c r="AK156" s="30" t="str">
        <f>IF(AG156="","",IF(AG156&lt;=3,"SI","NO"))</f>
        <v>SI</v>
      </c>
      <c r="AL156" s="31">
        <f>(N156-M156)</f>
        <v>3.3333333333357587</v>
      </c>
      <c r="AM156" s="35">
        <f>TRACKER[[#This Row],[DEL. AVAILABLE A SLOT]]*24</f>
        <v>80.000000000058208</v>
      </c>
      <c r="AN156" s="31">
        <f>IF((S156-M156)&lt;0,TIME(0,0,0),S156-M156)</f>
        <v>3.2013888888905058</v>
      </c>
      <c r="AO15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56" s="35" t="str">
        <f>IF(AL156="","",IF(AL156&lt;=1,"SI","NO"))</f>
        <v>NO</v>
      </c>
      <c r="AQ156" s="31">
        <f>(N156-E156)</f>
        <v>6.0395833333313931</v>
      </c>
      <c r="AR156" s="35">
        <f>TRACKER[[#This Row],[ATA A TIMESLOT]]*24</f>
        <v>144.94999999995343</v>
      </c>
      <c r="AS156" s="32">
        <f>IF(AA156&lt;N156,TIME(0,0,0),AA156-N156)</f>
        <v>0</v>
      </c>
      <c r="AT156" s="35">
        <f>TRACKER[[#This Row],[PUNTUALIDAD (H)]]*24</f>
        <v>0</v>
      </c>
      <c r="AU156" s="31" t="str">
        <f>IF(AS156&gt;TIME(0,30,0),"NO","SI")</f>
        <v>SI</v>
      </c>
      <c r="AV156" s="33" t="str">
        <f>IF(AS156&gt;TIME(1,0,0),"NO","SI")</f>
        <v>SI</v>
      </c>
      <c r="AW156" s="33">
        <f>(S156-E156)</f>
        <v>5.9076388888861402</v>
      </c>
      <c r="AX156" s="39">
        <f>TRACKER[[#This Row],[ATA TO UNLOADING]]*24</f>
        <v>141.78333333326736</v>
      </c>
      <c r="AY156" s="33">
        <f>IF(O156=0,0,S156-O156)</f>
        <v>0</v>
      </c>
      <c r="AZ156" s="38">
        <f>TRACKER[[#This Row],[TOTAL TT (MARRUECOS)]]*24</f>
        <v>0</v>
      </c>
      <c r="BA156" s="39" t="str">
        <f>IF(AW156="","",IF(AW156&lt;=2,"SI","NO"))</f>
        <v>NO</v>
      </c>
      <c r="BB156" s="39">
        <f>V156-U156</f>
        <v>1.0416666664241347E-2</v>
      </c>
      <c r="BC156" s="108">
        <f>(TRACKER[[#This Row],[Driver departure vs DC END DATE 2]])/24</f>
        <v>4.3402777767672279E-4</v>
      </c>
      <c r="BD156" s="39" t="str">
        <f>IF(L156="LEFTIES TOLEDO",IF(BC156&gt;=TIME(0,0,0),"YES","NO"),"")</f>
        <v>YES</v>
      </c>
      <c r="BE156" s="93">
        <f>$BH$1</f>
        <v>55</v>
      </c>
      <c r="BF156" s="41">
        <f>$BI$1</f>
        <v>7.5</v>
      </c>
    </row>
    <row r="157" spans="1:58" ht="12.75" hidden="1" customHeight="1">
      <c r="A157" s="24">
        <v>261629307</v>
      </c>
      <c r="B157" s="10" t="s">
        <v>105</v>
      </c>
      <c r="C157" s="11" t="s">
        <v>72</v>
      </c>
      <c r="D157" s="11" t="s">
        <v>48</v>
      </c>
      <c r="E157" s="12">
        <v>46029.011111111111</v>
      </c>
      <c r="F157" s="12">
        <v>46029.083333333336</v>
      </c>
      <c r="G157" s="13" t="s">
        <v>49</v>
      </c>
      <c r="H157" s="11" t="s">
        <v>50</v>
      </c>
      <c r="I157" s="13" t="s">
        <v>382</v>
      </c>
      <c r="J157" s="13" t="s">
        <v>51</v>
      </c>
      <c r="K157" s="13" t="s">
        <v>52</v>
      </c>
      <c r="L157" s="12" t="s">
        <v>53</v>
      </c>
      <c r="M157" s="12">
        <v>46031.666666666664</v>
      </c>
      <c r="N157" s="12">
        <v>46031.833333333336</v>
      </c>
      <c r="O157" s="12"/>
      <c r="P157" s="55"/>
      <c r="Q157" s="12"/>
      <c r="R157" s="12"/>
      <c r="S157" s="29">
        <v>46031.671527777777</v>
      </c>
      <c r="T157" s="29">
        <v>46031.760416666664</v>
      </c>
      <c r="U157" s="12">
        <v>46031.685416666667</v>
      </c>
      <c r="V157" s="29">
        <v>46031.78125</v>
      </c>
      <c r="W157" s="30">
        <f>IF(N157="","",WEEKNUM(AA157,2)-0)</f>
        <v>2</v>
      </c>
      <c r="X157" s="30">
        <f>IF(N157="","",MONTH(AA157))</f>
        <v>1</v>
      </c>
      <c r="Y15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57" s="30" t="str">
        <f>IF(B157="ROPAX","ROPAX",IF(B157="RORO","RORO","OCEAN"))</f>
        <v>OCEAN</v>
      </c>
      <c r="AA157" s="29">
        <f>+MIN(S157,T157)</f>
        <v>46031.671527777777</v>
      </c>
      <c r="AB157" s="29" t="str">
        <f>CHOOSE(WEEKDAY(T157,2),"Monday","Tuesday","Wednesday","Thursday","Friday","Saturday","Sunday")</f>
        <v>Friday</v>
      </c>
      <c r="AC157" s="104">
        <f>IF((E157-F157)&lt;=0,0,(TRACKER[[#This Row],[ATA]]-TRACKER[[#This Row],[ETA]])*24)</f>
        <v>0</v>
      </c>
      <c r="AD157" s="29" t="str">
        <f>IF(AC157&lt;=2,"NO","YES")</f>
        <v>NO</v>
      </c>
      <c r="AE157" s="106">
        <f>+TRACKER[[#This Row],[DELIVERY AVAILABLE SINCE]]-TRACKER[[#This Row],[HANDOVER Morocco]]</f>
        <v>46031.666666666664</v>
      </c>
      <c r="AF157" s="104">
        <f>TRACKER[[#This Row],[ATA TO UNLOADING]]*24</f>
        <v>63.849999999976717</v>
      </c>
      <c r="AG157" s="31">
        <f>(M157-E157)</f>
        <v>2.6555555555532919</v>
      </c>
      <c r="AH157" s="35">
        <f>TRACKER[[#This Row],[ATA A OFRECIMIENTO]]*24</f>
        <v>63.733333333279006</v>
      </c>
      <c r="AI157" s="30" t="str">
        <f>IF(AG157="","",IF(AG157&lt;=1.5,"SI","NO"))</f>
        <v>NO</v>
      </c>
      <c r="AJ157" s="30" t="str">
        <f>IF(AG157="","",IF(AG157&lt;=2,"YES","NO"))</f>
        <v>NO</v>
      </c>
      <c r="AK157" s="30" t="str">
        <f>IF(AG157="","",IF(AG157&lt;=3,"SI","NO"))</f>
        <v>SI</v>
      </c>
      <c r="AL157" s="31">
        <f>(N157-M157)</f>
        <v>0.16666666667151731</v>
      </c>
      <c r="AM157" s="35">
        <f>TRACKER[[#This Row],[DEL. AVAILABLE A SLOT]]*24</f>
        <v>4.0000000001164153</v>
      </c>
      <c r="AN157" s="31">
        <f>IF((S157-M157)&lt;0,TIME(0,0,0),S157-M157)</f>
        <v>4.8611111124046147E-3</v>
      </c>
      <c r="AO15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57" s="35" t="str">
        <f>IF(AL157="","",IF(AL157&lt;=1,"SI","NO"))</f>
        <v>SI</v>
      </c>
      <c r="AQ157" s="31">
        <f>(N157-E157)</f>
        <v>2.8222222222248092</v>
      </c>
      <c r="AR157" s="35">
        <f>TRACKER[[#This Row],[ATA A TIMESLOT]]*24</f>
        <v>67.733333333395422</v>
      </c>
      <c r="AS157" s="32">
        <f>IF(AA157&lt;N157,TIME(0,0,0),AA157-N157)</f>
        <v>0</v>
      </c>
      <c r="AT157" s="35">
        <f>TRACKER[[#This Row],[PUNTUALIDAD (H)]]*24</f>
        <v>0</v>
      </c>
      <c r="AU157" s="31" t="str">
        <f>IF(AS157&gt;TIME(0,30,0),"NO","SI")</f>
        <v>SI</v>
      </c>
      <c r="AV157" s="33" t="str">
        <f>IF(AS157&gt;TIME(1,0,0),"NO","SI")</f>
        <v>SI</v>
      </c>
      <c r="AW157" s="33">
        <f>(S157-E157)</f>
        <v>2.6604166666656965</v>
      </c>
      <c r="AX157" s="39">
        <f>TRACKER[[#This Row],[ATA TO UNLOADING]]*24</f>
        <v>63.849999999976717</v>
      </c>
      <c r="AY157" s="33">
        <f>IF(O157=0,0,S157-O157)</f>
        <v>0</v>
      </c>
      <c r="AZ157" s="38">
        <f>TRACKER[[#This Row],[TOTAL TT (MARRUECOS)]]*24</f>
        <v>0</v>
      </c>
      <c r="BA157" s="39" t="str">
        <f>IF(AW157="","",IF(AW157&lt;=2,"SI","NO"))</f>
        <v>NO</v>
      </c>
      <c r="BB157" s="39">
        <f>V157-U157</f>
        <v>9.5833333332848269E-2</v>
      </c>
      <c r="BC157" s="108">
        <f>(TRACKER[[#This Row],[Driver departure vs DC END DATE 2]])/24</f>
        <v>3.9930555555353449E-3</v>
      </c>
      <c r="BD157" s="39" t="str">
        <f>IF(L157="LEFTIES TOLEDO",IF(BC157&gt;=TIME(0,0,0),"YES","NO"),"")</f>
        <v>YES</v>
      </c>
      <c r="BE157" s="93">
        <f>$BH$1</f>
        <v>55</v>
      </c>
      <c r="BF157" s="41">
        <f>$BI$1</f>
        <v>7.5</v>
      </c>
    </row>
    <row r="158" spans="1:58" ht="12.75" hidden="1" customHeight="1">
      <c r="A158" s="24">
        <v>261629307</v>
      </c>
      <c r="B158" s="10" t="s">
        <v>105</v>
      </c>
      <c r="C158" s="11" t="s">
        <v>72</v>
      </c>
      <c r="D158" s="11" t="s">
        <v>48</v>
      </c>
      <c r="E158" s="12">
        <v>46029.011111111111</v>
      </c>
      <c r="F158" s="12">
        <v>46029.083333333336</v>
      </c>
      <c r="G158" s="13" t="s">
        <v>49</v>
      </c>
      <c r="H158" s="11" t="s">
        <v>50</v>
      </c>
      <c r="I158" s="13" t="s">
        <v>383</v>
      </c>
      <c r="J158" s="13" t="s">
        <v>51</v>
      </c>
      <c r="K158" s="13" t="s">
        <v>52</v>
      </c>
      <c r="L158" s="12" t="s">
        <v>53</v>
      </c>
      <c r="M158" s="12">
        <v>46031.666666666664</v>
      </c>
      <c r="N158" s="12">
        <v>46031.833333333336</v>
      </c>
      <c r="O158" s="12"/>
      <c r="P158" s="55"/>
      <c r="Q158" s="12"/>
      <c r="R158" s="12"/>
      <c r="S158" s="29">
        <v>46031.677083333336</v>
      </c>
      <c r="T158" s="29">
        <v>46031.708333333336</v>
      </c>
      <c r="U158" s="12">
        <v>46031.711805555555</v>
      </c>
      <c r="V158" s="29">
        <v>46031.722222222219</v>
      </c>
      <c r="W158" s="30">
        <f>IF(N158="","",WEEKNUM(AA158,2)-0)</f>
        <v>2</v>
      </c>
      <c r="X158" s="30">
        <f>IF(N158="","",MONTH(AA158))</f>
        <v>1</v>
      </c>
      <c r="Y15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58" s="30" t="str">
        <f>IF(B158="ROPAX","ROPAX",IF(B158="RORO","RORO","OCEAN"))</f>
        <v>OCEAN</v>
      </c>
      <c r="AA158" s="29">
        <f>+MIN(S158,T158)</f>
        <v>46031.677083333336</v>
      </c>
      <c r="AB158" s="29" t="str">
        <f>CHOOSE(WEEKDAY(T158,2),"Monday","Tuesday","Wednesday","Thursday","Friday","Saturday","Sunday")</f>
        <v>Friday</v>
      </c>
      <c r="AC158" s="104">
        <f>IF((E158-F158)&lt;=0,0,(TRACKER[[#This Row],[ATA]]-TRACKER[[#This Row],[ETA]])*24)</f>
        <v>0</v>
      </c>
      <c r="AD158" s="29" t="str">
        <f>IF(AC158&lt;=2,"NO","YES")</f>
        <v>NO</v>
      </c>
      <c r="AE158" s="106">
        <f>+TRACKER[[#This Row],[DELIVERY AVAILABLE SINCE]]-TRACKER[[#This Row],[HANDOVER Morocco]]</f>
        <v>46031.666666666664</v>
      </c>
      <c r="AF158" s="104">
        <f>TRACKER[[#This Row],[ATA TO UNLOADING]]*24</f>
        <v>63.983333333395422</v>
      </c>
      <c r="AG158" s="31">
        <f>(M158-E158)</f>
        <v>2.6555555555532919</v>
      </c>
      <c r="AH158" s="35">
        <f>TRACKER[[#This Row],[ATA A OFRECIMIENTO]]*24</f>
        <v>63.733333333279006</v>
      </c>
      <c r="AI158" s="30" t="str">
        <f>IF(AG158="","",IF(AG158&lt;=1.5,"SI","NO"))</f>
        <v>NO</v>
      </c>
      <c r="AJ158" s="30" t="str">
        <f>IF(AG158="","",IF(AG158&lt;=2,"YES","NO"))</f>
        <v>NO</v>
      </c>
      <c r="AK158" s="30" t="str">
        <f>IF(AG158="","",IF(AG158&lt;=3,"SI","NO"))</f>
        <v>SI</v>
      </c>
      <c r="AL158" s="31">
        <f>(N158-M158)</f>
        <v>0.16666666667151731</v>
      </c>
      <c r="AM158" s="35">
        <f>TRACKER[[#This Row],[DEL. AVAILABLE A SLOT]]*24</f>
        <v>4.0000000001164153</v>
      </c>
      <c r="AN158" s="31">
        <f>IF((S158-M158)&lt;0,TIME(0,0,0),S158-M158)</f>
        <v>1.0416666671517305E-2</v>
      </c>
      <c r="AO15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58" s="35" t="str">
        <f>IF(AL158="","",IF(AL158&lt;=1,"SI","NO"))</f>
        <v>SI</v>
      </c>
      <c r="AQ158" s="31">
        <f>(N158-E158)</f>
        <v>2.8222222222248092</v>
      </c>
      <c r="AR158" s="35">
        <f>TRACKER[[#This Row],[ATA A TIMESLOT]]*24</f>
        <v>67.733333333395422</v>
      </c>
      <c r="AS158" s="32">
        <f>IF(AA158&lt;N158,TIME(0,0,0),AA158-N158)</f>
        <v>0</v>
      </c>
      <c r="AT158" s="35">
        <f>TRACKER[[#This Row],[PUNTUALIDAD (H)]]*24</f>
        <v>0</v>
      </c>
      <c r="AU158" s="31" t="str">
        <f>IF(AS158&gt;TIME(0,30,0),"NO","SI")</f>
        <v>SI</v>
      </c>
      <c r="AV158" s="33" t="str">
        <f>IF(AS158&gt;TIME(1,0,0),"NO","SI")</f>
        <v>SI</v>
      </c>
      <c r="AW158" s="33">
        <f>(S158-E158)</f>
        <v>2.6659722222248092</v>
      </c>
      <c r="AX158" s="39">
        <f>TRACKER[[#This Row],[ATA TO UNLOADING]]*24</f>
        <v>63.983333333395422</v>
      </c>
      <c r="AY158" s="33">
        <f>IF(O158=0,0,S158-O158)</f>
        <v>0</v>
      </c>
      <c r="AZ158" s="38">
        <f>TRACKER[[#This Row],[TOTAL TT (MARRUECOS)]]*24</f>
        <v>0</v>
      </c>
      <c r="BA158" s="39" t="str">
        <f>IF(AW158="","",IF(AW158&lt;=2,"SI","NO"))</f>
        <v>NO</v>
      </c>
      <c r="BB158" s="39">
        <f>V158-U158</f>
        <v>1.0416666664241347E-2</v>
      </c>
      <c r="BC158" s="108">
        <f>(TRACKER[[#This Row],[Driver departure vs DC END DATE 2]])/24</f>
        <v>4.3402777767672279E-4</v>
      </c>
      <c r="BD158" s="39" t="str">
        <f>IF(L158="LEFTIES TOLEDO",IF(BC158&gt;=TIME(0,0,0),"YES","NO"),"")</f>
        <v>YES</v>
      </c>
      <c r="BE158" s="93">
        <f>$BH$1</f>
        <v>55</v>
      </c>
      <c r="BF158" s="41">
        <f>$BI$1</f>
        <v>7.5</v>
      </c>
    </row>
    <row r="159" spans="1:58" ht="12.75" hidden="1" customHeight="1">
      <c r="A159" s="24">
        <v>262012050</v>
      </c>
      <c r="B159" s="10" t="s">
        <v>105</v>
      </c>
      <c r="C159" s="11" t="s">
        <v>58</v>
      </c>
      <c r="D159" s="11" t="s">
        <v>48</v>
      </c>
      <c r="E159" s="12">
        <v>46029.011111111111</v>
      </c>
      <c r="F159" s="12">
        <v>46029.083333333336</v>
      </c>
      <c r="G159" s="13" t="s">
        <v>49</v>
      </c>
      <c r="H159" s="11" t="s">
        <v>50</v>
      </c>
      <c r="I159" s="13" t="s">
        <v>384</v>
      </c>
      <c r="J159" s="13" t="s">
        <v>51</v>
      </c>
      <c r="K159" s="13" t="s">
        <v>52</v>
      </c>
      <c r="L159" s="12" t="s">
        <v>53</v>
      </c>
      <c r="M159" s="12">
        <v>46031.666666666664</v>
      </c>
      <c r="N159" s="12">
        <v>46032.333333333336</v>
      </c>
      <c r="O159" s="12"/>
      <c r="P159" s="55"/>
      <c r="Q159" s="12"/>
      <c r="R159" s="12"/>
      <c r="S159" s="29">
        <v>46031.704861111109</v>
      </c>
      <c r="T159" s="29">
        <v>46031.788194444445</v>
      </c>
      <c r="U159" s="12">
        <v>46031.736805555556</v>
      </c>
      <c r="V159" s="29">
        <v>46031.815972222219</v>
      </c>
      <c r="W159" s="30">
        <f>IF(N159="","",WEEKNUM(AA159,2)-0)</f>
        <v>2</v>
      </c>
      <c r="X159" s="30">
        <f>IF(N159="","",MONTH(AA159))</f>
        <v>1</v>
      </c>
      <c r="Y15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59" s="30" t="str">
        <f>IF(B159="ROPAX","ROPAX",IF(B159="RORO","RORO","OCEAN"))</f>
        <v>OCEAN</v>
      </c>
      <c r="AA159" s="29">
        <f>+MIN(S159,T159)</f>
        <v>46031.704861111109</v>
      </c>
      <c r="AB159" s="29" t="str">
        <f>CHOOSE(WEEKDAY(T159,2),"Monday","Tuesday","Wednesday","Thursday","Friday","Saturday","Sunday")</f>
        <v>Friday</v>
      </c>
      <c r="AC159" s="104">
        <f>IF((E159-F159)&lt;=0,0,(TRACKER[[#This Row],[ATA]]-TRACKER[[#This Row],[ETA]])*24)</f>
        <v>0</v>
      </c>
      <c r="AD159" s="29" t="str">
        <f>IF(AC159&lt;=2,"NO","YES")</f>
        <v>NO</v>
      </c>
      <c r="AE159" s="106">
        <f>+TRACKER[[#This Row],[DELIVERY AVAILABLE SINCE]]-TRACKER[[#This Row],[HANDOVER Morocco]]</f>
        <v>46031.666666666664</v>
      </c>
      <c r="AF159" s="104">
        <f>TRACKER[[#This Row],[ATA TO UNLOADING]]*24</f>
        <v>64.649999999965075</v>
      </c>
      <c r="AG159" s="31">
        <f>(M159-E159)</f>
        <v>2.6555555555532919</v>
      </c>
      <c r="AH159" s="35">
        <f>TRACKER[[#This Row],[ATA A OFRECIMIENTO]]*24</f>
        <v>63.733333333279006</v>
      </c>
      <c r="AI159" s="30" t="str">
        <f>IF(AG159="","",IF(AG159&lt;=1.5,"SI","NO"))</f>
        <v>NO</v>
      </c>
      <c r="AJ159" s="30" t="str">
        <f>IF(AG159="","",IF(AG159&lt;=2,"YES","NO"))</f>
        <v>NO</v>
      </c>
      <c r="AK159" s="30" t="str">
        <f>IF(AG159="","",IF(AG159&lt;=3,"SI","NO"))</f>
        <v>SI</v>
      </c>
      <c r="AL159" s="31">
        <f>(N159-M159)</f>
        <v>0.66666666667151731</v>
      </c>
      <c r="AM159" s="35">
        <f>TRACKER[[#This Row],[DEL. AVAILABLE A SLOT]]*24</f>
        <v>16.000000000116415</v>
      </c>
      <c r="AN159" s="31">
        <f>IF((S159-M159)&lt;0,TIME(0,0,0),S159-M159)</f>
        <v>3.8194444445252884E-2</v>
      </c>
      <c r="AO15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59" s="35" t="str">
        <f>IF(AL159="","",IF(AL159&lt;=1,"SI","NO"))</f>
        <v>SI</v>
      </c>
      <c r="AQ159" s="31">
        <f>(N159-E159)</f>
        <v>3.3222222222248092</v>
      </c>
      <c r="AR159" s="35">
        <f>TRACKER[[#This Row],[ATA A TIMESLOT]]*24</f>
        <v>79.733333333395422</v>
      </c>
      <c r="AS159" s="32">
        <f>IF(AA159&lt;N159,TIME(0,0,0),AA159-N159)</f>
        <v>0</v>
      </c>
      <c r="AT159" s="35">
        <f>TRACKER[[#This Row],[PUNTUALIDAD (H)]]*24</f>
        <v>0</v>
      </c>
      <c r="AU159" s="31" t="str">
        <f>IF(AS159&gt;TIME(0,30,0),"NO","SI")</f>
        <v>SI</v>
      </c>
      <c r="AV159" s="33" t="str">
        <f>IF(AS159&gt;TIME(1,0,0),"NO","SI")</f>
        <v>SI</v>
      </c>
      <c r="AW159" s="33">
        <f>(S159-E159)</f>
        <v>2.6937499999985448</v>
      </c>
      <c r="AX159" s="39">
        <f>TRACKER[[#This Row],[ATA TO UNLOADING]]*24</f>
        <v>64.649999999965075</v>
      </c>
      <c r="AY159" s="33">
        <f>IF(O159=0,0,S159-O159)</f>
        <v>0</v>
      </c>
      <c r="AZ159" s="38">
        <f>TRACKER[[#This Row],[TOTAL TT (MARRUECOS)]]*24</f>
        <v>0</v>
      </c>
      <c r="BA159" s="39" t="str">
        <f>IF(AW159="","",IF(AW159&lt;=2,"SI","NO"))</f>
        <v>NO</v>
      </c>
      <c r="BB159" s="39">
        <f>V159-U159</f>
        <v>7.9166666662786156E-2</v>
      </c>
      <c r="BC159" s="108">
        <f>(TRACKER[[#This Row],[Driver departure vs DC END DATE 2]])/24</f>
        <v>3.2986111109494232E-3</v>
      </c>
      <c r="BD159" s="39" t="str">
        <f>IF(L159="LEFTIES TOLEDO",IF(BC159&gt;=TIME(0,0,0),"YES","NO"),"")</f>
        <v>YES</v>
      </c>
      <c r="BE159" s="93">
        <f>$BH$1</f>
        <v>55</v>
      </c>
      <c r="BF159" s="41">
        <f>$BI$1</f>
        <v>7.5</v>
      </c>
    </row>
    <row r="160" spans="1:58" ht="12.75" hidden="1" customHeight="1">
      <c r="A160" s="24">
        <v>262012050</v>
      </c>
      <c r="B160" s="10" t="s">
        <v>105</v>
      </c>
      <c r="C160" s="11" t="s">
        <v>58</v>
      </c>
      <c r="D160" s="11" t="s">
        <v>48</v>
      </c>
      <c r="E160" s="12">
        <v>46029.011111111111</v>
      </c>
      <c r="F160" s="12">
        <v>46029.083333333336</v>
      </c>
      <c r="G160" s="13" t="s">
        <v>49</v>
      </c>
      <c r="H160" s="11" t="s">
        <v>50</v>
      </c>
      <c r="I160" s="13" t="s">
        <v>385</v>
      </c>
      <c r="J160" s="13" t="s">
        <v>51</v>
      </c>
      <c r="K160" s="13" t="s">
        <v>52</v>
      </c>
      <c r="L160" s="12" t="s">
        <v>53</v>
      </c>
      <c r="M160" s="12">
        <v>46031.666666666664</v>
      </c>
      <c r="N160" s="12">
        <v>46032.375</v>
      </c>
      <c r="O160" s="12"/>
      <c r="P160" s="55"/>
      <c r="Q160" s="12"/>
      <c r="R160" s="12"/>
      <c r="S160" s="29">
        <v>46031.77847222222</v>
      </c>
      <c r="T160" s="29">
        <v>46031.805555555555</v>
      </c>
      <c r="U160" s="12">
        <v>46031.8125</v>
      </c>
      <c r="V160" s="29">
        <v>46031.833333333336</v>
      </c>
      <c r="W160" s="30">
        <f>IF(N160="","",WEEKNUM(AA160,2)-0)</f>
        <v>2</v>
      </c>
      <c r="X160" s="30">
        <f>IF(N160="","",MONTH(AA160))</f>
        <v>1</v>
      </c>
      <c r="Y16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60" s="30" t="str">
        <f>IF(B160="ROPAX","ROPAX",IF(B160="RORO","RORO","OCEAN"))</f>
        <v>OCEAN</v>
      </c>
      <c r="AA160" s="29">
        <f>+MIN(S160,T160)</f>
        <v>46031.77847222222</v>
      </c>
      <c r="AB160" s="29" t="str">
        <f>CHOOSE(WEEKDAY(T160,2),"Monday","Tuesday","Wednesday","Thursday","Friday","Saturday","Sunday")</f>
        <v>Friday</v>
      </c>
      <c r="AC160" s="104">
        <f>IF((E160-F160)&lt;=0,0,(TRACKER[[#This Row],[ATA]]-TRACKER[[#This Row],[ETA]])*24)</f>
        <v>0</v>
      </c>
      <c r="AD160" s="29" t="str">
        <f>IF(AC160&lt;=2,"NO","YES")</f>
        <v>NO</v>
      </c>
      <c r="AE160" s="106">
        <f>+TRACKER[[#This Row],[DELIVERY AVAILABLE SINCE]]-TRACKER[[#This Row],[HANDOVER Morocco]]</f>
        <v>46031.666666666664</v>
      </c>
      <c r="AF160" s="104">
        <f>TRACKER[[#This Row],[ATA TO UNLOADING]]*24</f>
        <v>66.416666666627862</v>
      </c>
      <c r="AG160" s="31">
        <f>(M160-E160)</f>
        <v>2.6555555555532919</v>
      </c>
      <c r="AH160" s="35">
        <f>TRACKER[[#This Row],[ATA A OFRECIMIENTO]]*24</f>
        <v>63.733333333279006</v>
      </c>
      <c r="AI160" s="30" t="str">
        <f>IF(AG160="","",IF(AG160&lt;=1.5,"SI","NO"))</f>
        <v>NO</v>
      </c>
      <c r="AJ160" s="30" t="str">
        <f>IF(AG160="","",IF(AG160&lt;=2,"YES","NO"))</f>
        <v>NO</v>
      </c>
      <c r="AK160" s="30" t="str">
        <f>IF(AG160="","",IF(AG160&lt;=3,"SI","NO"))</f>
        <v>SI</v>
      </c>
      <c r="AL160" s="31">
        <f>(N160-M160)</f>
        <v>0.70833333333575865</v>
      </c>
      <c r="AM160" s="35">
        <f>TRACKER[[#This Row],[DEL. AVAILABLE A SLOT]]*24</f>
        <v>17.000000000058208</v>
      </c>
      <c r="AN160" s="31">
        <f>IF((S160-M160)&lt;0,TIME(0,0,0),S160-M160)</f>
        <v>0.11180555555620231</v>
      </c>
      <c r="AO16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60" s="35" t="str">
        <f>IF(AL160="","",IF(AL160&lt;=1,"SI","NO"))</f>
        <v>SI</v>
      </c>
      <c r="AQ160" s="31">
        <f>(N160-E160)</f>
        <v>3.3638888888890506</v>
      </c>
      <c r="AR160" s="35">
        <f>TRACKER[[#This Row],[ATA A TIMESLOT]]*24</f>
        <v>80.733333333337214</v>
      </c>
      <c r="AS160" s="32">
        <f>IF(AA160&lt;N160,TIME(0,0,0),AA160-N160)</f>
        <v>0</v>
      </c>
      <c r="AT160" s="35">
        <f>TRACKER[[#This Row],[PUNTUALIDAD (H)]]*24</f>
        <v>0</v>
      </c>
      <c r="AU160" s="31" t="str">
        <f>IF(AS160&gt;TIME(0,30,0),"NO","SI")</f>
        <v>SI</v>
      </c>
      <c r="AV160" s="33" t="str">
        <f>IF(AS160&gt;TIME(1,0,0),"NO","SI")</f>
        <v>SI</v>
      </c>
      <c r="AW160" s="33">
        <f>(S160-E160)</f>
        <v>2.7673611111094942</v>
      </c>
      <c r="AX160" s="39">
        <f>TRACKER[[#This Row],[ATA TO UNLOADING]]*24</f>
        <v>66.416666666627862</v>
      </c>
      <c r="AY160" s="33">
        <f>IF(O160=0,0,S160-O160)</f>
        <v>0</v>
      </c>
      <c r="AZ160" s="38">
        <f>TRACKER[[#This Row],[TOTAL TT (MARRUECOS)]]*24</f>
        <v>0</v>
      </c>
      <c r="BA160" s="39" t="str">
        <f>IF(AW160="","",IF(AW160&lt;=2,"SI","NO"))</f>
        <v>NO</v>
      </c>
      <c r="BB160" s="39">
        <f>V160-U160</f>
        <v>2.0833333335758653E-2</v>
      </c>
      <c r="BC160" s="108">
        <f>(TRACKER[[#This Row],[Driver departure vs DC END DATE 2]])/24</f>
        <v>8.6805555565661052E-4</v>
      </c>
      <c r="BD160" s="39" t="str">
        <f>IF(L160="LEFTIES TOLEDO",IF(BC160&gt;=TIME(0,0,0),"YES","NO"),"")</f>
        <v>YES</v>
      </c>
      <c r="BE160" s="93">
        <f>$BH$1</f>
        <v>55</v>
      </c>
      <c r="BF160" s="41">
        <f>$BI$1</f>
        <v>7.5</v>
      </c>
    </row>
    <row r="161" spans="1:58" ht="12.75" hidden="1" customHeight="1">
      <c r="A161" s="24">
        <v>262029835</v>
      </c>
      <c r="B161" s="10" t="s">
        <v>105</v>
      </c>
      <c r="C161" s="11" t="s">
        <v>58</v>
      </c>
      <c r="D161" s="11" t="s">
        <v>48</v>
      </c>
      <c r="E161" s="12">
        <v>46029.011111111111</v>
      </c>
      <c r="F161" s="12">
        <v>46029.083333333336</v>
      </c>
      <c r="G161" s="13" t="s">
        <v>49</v>
      </c>
      <c r="H161" s="11" t="s">
        <v>50</v>
      </c>
      <c r="I161" s="13" t="s">
        <v>386</v>
      </c>
      <c r="J161" s="13" t="s">
        <v>51</v>
      </c>
      <c r="K161" s="13" t="s">
        <v>52</v>
      </c>
      <c r="L161" s="12" t="s">
        <v>53</v>
      </c>
      <c r="M161" s="12">
        <v>46031.666666666664</v>
      </c>
      <c r="N161" s="12">
        <v>46032.416666666664</v>
      </c>
      <c r="O161" s="12"/>
      <c r="P161" s="55"/>
      <c r="Q161" s="12"/>
      <c r="R161" s="12"/>
      <c r="S161" s="29">
        <v>46032.319444444445</v>
      </c>
      <c r="T161" s="29">
        <v>46032.590277777781</v>
      </c>
      <c r="U161" s="12">
        <v>46032.353472222225</v>
      </c>
      <c r="V161" s="29">
        <v>46032.65625</v>
      </c>
      <c r="W161" s="30">
        <f>IF(N161="","",WEEKNUM(AA161,2)-0)</f>
        <v>2</v>
      </c>
      <c r="X161" s="30">
        <f>IF(N161="","",MONTH(AA161))</f>
        <v>1</v>
      </c>
      <c r="Y16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61" s="30" t="str">
        <f>IF(B161="ROPAX","ROPAX",IF(B161="RORO","RORO","OCEAN"))</f>
        <v>OCEAN</v>
      </c>
      <c r="AA161" s="29">
        <f>+MIN(S161,T161)</f>
        <v>46032.319444444445</v>
      </c>
      <c r="AB161" s="29" t="str">
        <f>CHOOSE(WEEKDAY(T161,2),"Monday","Tuesday","Wednesday","Thursday","Friday","Saturday","Sunday")</f>
        <v>Saturday</v>
      </c>
      <c r="AC161" s="104">
        <f>IF((E161-F161)&lt;=0,0,(TRACKER[[#This Row],[ATA]]-TRACKER[[#This Row],[ETA]])*24)</f>
        <v>0</v>
      </c>
      <c r="AD161" s="29" t="str">
        <f>IF(AC161&lt;=2,"NO","YES")</f>
        <v>NO</v>
      </c>
      <c r="AE161" s="106">
        <f>+TRACKER[[#This Row],[DELIVERY AVAILABLE SINCE]]-TRACKER[[#This Row],[HANDOVER Morocco]]</f>
        <v>46031.666666666664</v>
      </c>
      <c r="AF161" s="104">
        <f>TRACKER[[#This Row],[ATA TO UNLOADING]]*24</f>
        <v>79.400000000023283</v>
      </c>
      <c r="AG161" s="31">
        <f>(M161-E161)</f>
        <v>2.6555555555532919</v>
      </c>
      <c r="AH161" s="35">
        <f>TRACKER[[#This Row],[ATA A OFRECIMIENTO]]*24</f>
        <v>63.733333333279006</v>
      </c>
      <c r="AI161" s="30" t="str">
        <f>IF(AG161="","",IF(AG161&lt;=1.5,"SI","NO"))</f>
        <v>NO</v>
      </c>
      <c r="AJ161" s="30" t="str">
        <f>IF(AG161="","",IF(AG161&lt;=2,"YES","NO"))</f>
        <v>NO</v>
      </c>
      <c r="AK161" s="30" t="str">
        <f>IF(AG161="","",IF(AG161&lt;=3,"SI","NO"))</f>
        <v>SI</v>
      </c>
      <c r="AL161" s="31">
        <f>(N161-M161)</f>
        <v>0.75</v>
      </c>
      <c r="AM161" s="35">
        <f>TRACKER[[#This Row],[DEL. AVAILABLE A SLOT]]*24</f>
        <v>18</v>
      </c>
      <c r="AN161" s="31">
        <f>IF((S161-M161)&lt;0,TIME(0,0,0),S161-M161)</f>
        <v>0.65277777778101154</v>
      </c>
      <c r="AO16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61" s="35" t="str">
        <f>IF(AL161="","",IF(AL161&lt;=1,"SI","NO"))</f>
        <v>SI</v>
      </c>
      <c r="AQ161" s="31">
        <f>(N161-E161)</f>
        <v>3.4055555555532919</v>
      </c>
      <c r="AR161" s="35">
        <f>TRACKER[[#This Row],[ATA A TIMESLOT]]*24</f>
        <v>81.733333333279006</v>
      </c>
      <c r="AS161" s="32">
        <f>IF(AA161&lt;N161,TIME(0,0,0),AA161-N161)</f>
        <v>0</v>
      </c>
      <c r="AT161" s="35">
        <f>TRACKER[[#This Row],[PUNTUALIDAD (H)]]*24</f>
        <v>0</v>
      </c>
      <c r="AU161" s="31" t="str">
        <f>IF(AS161&gt;TIME(0,30,0),"NO","SI")</f>
        <v>SI</v>
      </c>
      <c r="AV161" s="33" t="str">
        <f>IF(AS161&gt;TIME(1,0,0),"NO","SI")</f>
        <v>SI</v>
      </c>
      <c r="AW161" s="33">
        <f>(S161-E161)</f>
        <v>3.3083333333343035</v>
      </c>
      <c r="AX161" s="39">
        <f>TRACKER[[#This Row],[ATA TO UNLOADING]]*24</f>
        <v>79.400000000023283</v>
      </c>
      <c r="AY161" s="33">
        <f>IF(O161=0,0,S161-O161)</f>
        <v>0</v>
      </c>
      <c r="AZ161" s="38">
        <f>TRACKER[[#This Row],[TOTAL TT (MARRUECOS)]]*24</f>
        <v>0</v>
      </c>
      <c r="BA161" s="39" t="str">
        <f>IF(AW161="","",IF(AW161&lt;=2,"SI","NO"))</f>
        <v>NO</v>
      </c>
      <c r="BB161" s="39">
        <f>V161-U161</f>
        <v>0.30277777777519077</v>
      </c>
      <c r="BC161" s="108">
        <f>(TRACKER[[#This Row],[Driver departure vs DC END DATE 2]])/24</f>
        <v>1.2615740740632949E-2</v>
      </c>
      <c r="BD161" s="39" t="str">
        <f>IF(L161="LEFTIES TOLEDO",IF(BC161&gt;=TIME(0,0,0),"YES","NO"),"")</f>
        <v>YES</v>
      </c>
      <c r="BE161" s="93">
        <f>$BH$1</f>
        <v>55</v>
      </c>
      <c r="BF161" s="41">
        <f>$BI$1</f>
        <v>7.5</v>
      </c>
    </row>
    <row r="162" spans="1:58" ht="12.75" hidden="1" customHeight="1">
      <c r="A162" s="24">
        <v>262012050</v>
      </c>
      <c r="B162" s="10" t="s">
        <v>105</v>
      </c>
      <c r="C162" s="11" t="s">
        <v>58</v>
      </c>
      <c r="D162" s="11" t="s">
        <v>48</v>
      </c>
      <c r="E162" s="12">
        <v>46029.011111111111</v>
      </c>
      <c r="F162" s="12">
        <v>46029.083333333336</v>
      </c>
      <c r="G162" s="13" t="s">
        <v>49</v>
      </c>
      <c r="H162" s="11" t="s">
        <v>50</v>
      </c>
      <c r="I162" s="13" t="s">
        <v>387</v>
      </c>
      <c r="J162" s="13" t="s">
        <v>51</v>
      </c>
      <c r="K162" s="13" t="s">
        <v>52</v>
      </c>
      <c r="L162" s="12" t="s">
        <v>53</v>
      </c>
      <c r="M162" s="12">
        <v>46031.666666666664</v>
      </c>
      <c r="N162" s="12">
        <v>46032.458333333336</v>
      </c>
      <c r="O162" s="12"/>
      <c r="P162" s="55"/>
      <c r="Q162" s="12"/>
      <c r="R162" s="12"/>
      <c r="S162" s="29">
        <v>46032.387499999997</v>
      </c>
      <c r="T162" s="29">
        <v>46032.479166666664</v>
      </c>
      <c r="U162" s="12">
        <v>46032.409722222219</v>
      </c>
      <c r="V162" s="29">
        <v>46032.506944444445</v>
      </c>
      <c r="W162" s="30">
        <f>IF(N162="","",WEEKNUM(AA162,2)-0)</f>
        <v>2</v>
      </c>
      <c r="X162" s="30">
        <f>IF(N162="","",MONTH(AA162))</f>
        <v>1</v>
      </c>
      <c r="Y16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62" s="30" t="str">
        <f>IF(B162="ROPAX","ROPAX",IF(B162="RORO","RORO","OCEAN"))</f>
        <v>OCEAN</v>
      </c>
      <c r="AA162" s="29">
        <f>+MIN(S162,T162)</f>
        <v>46032.387499999997</v>
      </c>
      <c r="AB162" s="29" t="str">
        <f>CHOOSE(WEEKDAY(T162,2),"Monday","Tuesday","Wednesday","Thursday","Friday","Saturday","Sunday")</f>
        <v>Saturday</v>
      </c>
      <c r="AC162" s="104">
        <f>IF((E162-F162)&lt;=0,0,(TRACKER[[#This Row],[ATA]]-TRACKER[[#This Row],[ETA]])*24)</f>
        <v>0</v>
      </c>
      <c r="AD162" s="29" t="str">
        <f>IF(AC162&lt;=2,"NO","YES")</f>
        <v>NO</v>
      </c>
      <c r="AE162" s="106">
        <f>+TRACKER[[#This Row],[DELIVERY AVAILABLE SINCE]]-TRACKER[[#This Row],[HANDOVER Morocco]]</f>
        <v>46031.666666666664</v>
      </c>
      <c r="AF162" s="104">
        <f>TRACKER[[#This Row],[ATA TO UNLOADING]]*24</f>
        <v>81.033333333267365</v>
      </c>
      <c r="AG162" s="31">
        <f>(M162-E162)</f>
        <v>2.6555555555532919</v>
      </c>
      <c r="AH162" s="35">
        <f>TRACKER[[#This Row],[ATA A OFRECIMIENTO]]*24</f>
        <v>63.733333333279006</v>
      </c>
      <c r="AI162" s="30" t="str">
        <f>IF(AG162="","",IF(AG162&lt;=1.5,"SI","NO"))</f>
        <v>NO</v>
      </c>
      <c r="AJ162" s="30" t="str">
        <f>IF(AG162="","",IF(AG162&lt;=2,"YES","NO"))</f>
        <v>NO</v>
      </c>
      <c r="AK162" s="30" t="str">
        <f>IF(AG162="","",IF(AG162&lt;=3,"SI","NO"))</f>
        <v>SI</v>
      </c>
      <c r="AL162" s="31">
        <f>(N162-M162)</f>
        <v>0.79166666667151731</v>
      </c>
      <c r="AM162" s="35">
        <f>TRACKER[[#This Row],[DEL. AVAILABLE A SLOT]]*24</f>
        <v>19.000000000116415</v>
      </c>
      <c r="AN162" s="31">
        <f>IF((S162-M162)&lt;0,TIME(0,0,0),S162-M162)</f>
        <v>0.72083333333284827</v>
      </c>
      <c r="AO16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62" s="35" t="str">
        <f>IF(AL162="","",IF(AL162&lt;=1,"SI","NO"))</f>
        <v>SI</v>
      </c>
      <c r="AQ162" s="31">
        <f>(N162-E162)</f>
        <v>3.4472222222248092</v>
      </c>
      <c r="AR162" s="35">
        <f>TRACKER[[#This Row],[ATA A TIMESLOT]]*24</f>
        <v>82.733333333395422</v>
      </c>
      <c r="AS162" s="32">
        <f>IF(AA162&lt;N162,TIME(0,0,0),AA162-N162)</f>
        <v>0</v>
      </c>
      <c r="AT162" s="35">
        <f>TRACKER[[#This Row],[PUNTUALIDAD (H)]]*24</f>
        <v>0</v>
      </c>
      <c r="AU162" s="31" t="str">
        <f>IF(AS162&gt;TIME(0,30,0),"NO","SI")</f>
        <v>SI</v>
      </c>
      <c r="AV162" s="33" t="str">
        <f>IF(AS162&gt;TIME(1,0,0),"NO","SI")</f>
        <v>SI</v>
      </c>
      <c r="AW162" s="33">
        <f>(S162-E162)</f>
        <v>3.3763888888861402</v>
      </c>
      <c r="AX162" s="39">
        <f>TRACKER[[#This Row],[ATA TO UNLOADING]]*24</f>
        <v>81.033333333267365</v>
      </c>
      <c r="AY162" s="33">
        <f>IF(O162=0,0,S162-O162)</f>
        <v>0</v>
      </c>
      <c r="AZ162" s="38">
        <f>TRACKER[[#This Row],[TOTAL TT (MARRUECOS)]]*24</f>
        <v>0</v>
      </c>
      <c r="BA162" s="39" t="str">
        <f>IF(AW162="","",IF(AW162&lt;=2,"SI","NO"))</f>
        <v>NO</v>
      </c>
      <c r="BB162" s="39">
        <f>V162-U162</f>
        <v>9.7222222226264421E-2</v>
      </c>
      <c r="BC162" s="108">
        <f>(TRACKER[[#This Row],[Driver departure vs DC END DATE 2]])/24</f>
        <v>4.0509259260943509E-3</v>
      </c>
      <c r="BD162" s="39" t="str">
        <f>IF(L162="LEFTIES TOLEDO",IF(BC162&gt;=TIME(0,0,0),"YES","NO"),"")</f>
        <v>YES</v>
      </c>
      <c r="BE162" s="93">
        <f>$BH$1</f>
        <v>55</v>
      </c>
      <c r="BF162" s="41">
        <f>$BI$1</f>
        <v>7.5</v>
      </c>
    </row>
    <row r="163" spans="1:58" ht="12.75" hidden="1" customHeight="1">
      <c r="A163" s="24" t="s">
        <v>395</v>
      </c>
      <c r="B163" s="10" t="s">
        <v>66</v>
      </c>
      <c r="C163" s="11" t="s">
        <v>79</v>
      </c>
      <c r="D163" s="11" t="s">
        <v>48</v>
      </c>
      <c r="E163" s="12">
        <v>46031.083333333336</v>
      </c>
      <c r="F163" s="12">
        <v>46031.333333333336</v>
      </c>
      <c r="G163" s="13" t="s">
        <v>67</v>
      </c>
      <c r="H163" s="11" t="s">
        <v>400</v>
      </c>
      <c r="I163" s="13" t="s">
        <v>401</v>
      </c>
      <c r="J163" s="13" t="s">
        <v>80</v>
      </c>
      <c r="K163" s="13" t="s">
        <v>60</v>
      </c>
      <c r="L163" s="12" t="s">
        <v>64</v>
      </c>
      <c r="M163" s="12">
        <v>46032.5</v>
      </c>
      <c r="N163" s="12">
        <v>46032.541666666664</v>
      </c>
      <c r="O163" s="12">
        <v>46029</v>
      </c>
      <c r="P163" s="55"/>
      <c r="Q163" s="12"/>
      <c r="R163" s="12"/>
      <c r="S163" s="29">
        <v>46032.547222222223</v>
      </c>
      <c r="T163" s="29">
        <v>46032.5625</v>
      </c>
      <c r="U163" s="12"/>
      <c r="V163" s="29"/>
      <c r="W163" s="30">
        <f>IF(N163="","",WEEKNUM(AA163,2)-0)</f>
        <v>2</v>
      </c>
      <c r="X163" s="30">
        <f>IF(N163="","",MONTH(AA163))</f>
        <v>1</v>
      </c>
      <c r="Y16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63" s="30" t="str">
        <f>IF(B163="ROPAX","ROPAX",IF(B163="RORO","RORO","OCEAN"))</f>
        <v>RORO</v>
      </c>
      <c r="AA163" s="29">
        <f>+MIN(S163,T163)</f>
        <v>46032.547222222223</v>
      </c>
      <c r="AB163" s="29" t="str">
        <f>CHOOSE(WEEKDAY(T163,2),"Monday","Tuesday","Wednesday","Thursday","Friday","Saturday","Sunday")</f>
        <v>Saturday</v>
      </c>
      <c r="AC163" s="104">
        <f>IF((E163-F163)&lt;=0,0,(TRACKER[[#This Row],[ATA]]-TRACKER[[#This Row],[ETA]])*24)</f>
        <v>0</v>
      </c>
      <c r="AD163" s="29" t="str">
        <f>IF(AC163&lt;=2,"NO","YES")</f>
        <v>NO</v>
      </c>
      <c r="AE163" s="106">
        <f>+TRACKER[[#This Row],[DELIVERY AVAILABLE SINCE]]-TRACKER[[#This Row],[HANDOVER Morocco]]</f>
        <v>3.5</v>
      </c>
      <c r="AF163" s="104">
        <f>TRACKER[[#This Row],[ATA TO UNLOADING]]*24</f>
        <v>35.133333333302289</v>
      </c>
      <c r="AG163" s="31">
        <f>(M163-E163)</f>
        <v>1.4166666666642413</v>
      </c>
      <c r="AH163" s="35">
        <f>TRACKER[[#This Row],[ATA A OFRECIMIENTO]]*24</f>
        <v>33.999999999941792</v>
      </c>
      <c r="AI163" s="30" t="str">
        <f>IF(AG163="","",IF(AG163&lt;=1.5,"SI","NO"))</f>
        <v>SI</v>
      </c>
      <c r="AJ163" s="30" t="str">
        <f>IF(AG163="","",IF(AG163&lt;=2,"YES","NO"))</f>
        <v>YES</v>
      </c>
      <c r="AK163" s="30" t="str">
        <f>IF(AG163="","",IF(AG163&lt;=3,"SI","NO"))</f>
        <v>SI</v>
      </c>
      <c r="AL163" s="31">
        <f>(N163-M163)</f>
        <v>4.1666666664241347E-2</v>
      </c>
      <c r="AM163" s="35">
        <f>TRACKER[[#This Row],[DEL. AVAILABLE A SLOT]]*24</f>
        <v>0.99999999994179234</v>
      </c>
      <c r="AN163" s="31">
        <f>IF((S163-M163)&lt;0,TIME(0,0,0),S163-M163)</f>
        <v>4.7222222223354038E-2</v>
      </c>
      <c r="AO16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63" s="35" t="str">
        <f>IF(AL163="","",IF(AL163&lt;=1,"SI","NO"))</f>
        <v>SI</v>
      </c>
      <c r="AQ163" s="31">
        <f>(N163-E163)</f>
        <v>1.4583333333284827</v>
      </c>
      <c r="AR163" s="35">
        <f>TRACKER[[#This Row],[ATA A TIMESLOT]]*24</f>
        <v>34.999999999883585</v>
      </c>
      <c r="AS163" s="32">
        <f>IF(AA163&lt;N163,TIME(0,0,0),AA163-N163)</f>
        <v>5.5555555591126904E-3</v>
      </c>
      <c r="AT163" s="35">
        <f>TRACKER[[#This Row],[PUNTUALIDAD (H)]]*24</f>
        <v>0.13333333341870457</v>
      </c>
      <c r="AU163" s="31" t="str">
        <f>IF(AS163&gt;TIME(0,30,0),"NO","SI")</f>
        <v>SI</v>
      </c>
      <c r="AV163" s="33" t="str">
        <f>IF(AS163&gt;TIME(1,0,0),"NO","SI")</f>
        <v>SI</v>
      </c>
      <c r="AW163" s="33">
        <f>(S163-E163)</f>
        <v>1.4638888888875954</v>
      </c>
      <c r="AX163" s="39">
        <f>TRACKER[[#This Row],[ATA TO UNLOADING]]*24</f>
        <v>35.133333333302289</v>
      </c>
      <c r="AY163" s="33">
        <f>IF(O163=0,0,S163-O163)</f>
        <v>3.547222222223354</v>
      </c>
      <c r="AZ163" s="38">
        <f>TRACKER[[#This Row],[TOTAL TT (MARRUECOS)]]*24</f>
        <v>85.133333333360497</v>
      </c>
      <c r="BA163" s="39" t="str">
        <f>IF(AW163="","",IF(AW163&lt;=2,"SI","NO"))</f>
        <v>SI</v>
      </c>
      <c r="BB163" s="39">
        <f>V163-U163</f>
        <v>0</v>
      </c>
      <c r="BC163" s="108">
        <f>(TRACKER[[#This Row],[Driver departure vs DC END DATE 2]])/24</f>
        <v>0</v>
      </c>
      <c r="BD163" s="39" t="str">
        <f>IF(L163="LEFTIES TOLEDO",IF(BC163&gt;=TIME(0,0,0),"YES","NO"),"")</f>
        <v/>
      </c>
      <c r="BE163" s="93">
        <f>$BH$1</f>
        <v>55</v>
      </c>
      <c r="BF163" s="41">
        <f>$BI$1</f>
        <v>7.5</v>
      </c>
    </row>
    <row r="164" spans="1:58" ht="12.75" hidden="1" customHeight="1">
      <c r="A164" s="24" t="s">
        <v>396</v>
      </c>
      <c r="B164" s="10" t="s">
        <v>66</v>
      </c>
      <c r="C164" s="11" t="s">
        <v>79</v>
      </c>
      <c r="D164" s="11" t="s">
        <v>48</v>
      </c>
      <c r="E164" s="12">
        <v>46031.083333333336</v>
      </c>
      <c r="F164" s="12">
        <v>46031.333333333336</v>
      </c>
      <c r="G164" s="13" t="s">
        <v>67</v>
      </c>
      <c r="H164" s="11" t="s">
        <v>400</v>
      </c>
      <c r="I164" s="13" t="s">
        <v>402</v>
      </c>
      <c r="J164" s="13" t="s">
        <v>80</v>
      </c>
      <c r="K164" s="13" t="s">
        <v>60</v>
      </c>
      <c r="L164" s="12" t="s">
        <v>64</v>
      </c>
      <c r="M164" s="12">
        <v>46032.5</v>
      </c>
      <c r="N164" s="12">
        <v>46032.666666666664</v>
      </c>
      <c r="O164" s="12">
        <v>46029</v>
      </c>
      <c r="P164" s="55"/>
      <c r="Q164" s="12" t="s">
        <v>62</v>
      </c>
      <c r="R164" s="12"/>
      <c r="S164" s="29">
        <v>46032.696527777778</v>
      </c>
      <c r="T164" s="29">
        <v>46032.725694444445</v>
      </c>
      <c r="U164" s="12"/>
      <c r="V164" s="29"/>
      <c r="W164" s="30">
        <f>IF(N164="","",WEEKNUM(AA164,2)-0)</f>
        <v>2</v>
      </c>
      <c r="X164" s="30">
        <f>IF(N164="","",MONTH(AA164))</f>
        <v>1</v>
      </c>
      <c r="Y16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64" s="30" t="str">
        <f>IF(B164="ROPAX","ROPAX",IF(B164="RORO","RORO","OCEAN"))</f>
        <v>RORO</v>
      </c>
      <c r="AA164" s="29">
        <f>+MIN(S164,T164)</f>
        <v>46032.696527777778</v>
      </c>
      <c r="AB164" s="29" t="str">
        <f>CHOOSE(WEEKDAY(T164,2),"Monday","Tuesday","Wednesday","Thursday","Friday","Saturday","Sunday")</f>
        <v>Saturday</v>
      </c>
      <c r="AC164" s="104">
        <f>IF((E164-F164)&lt;=0,0,(TRACKER[[#This Row],[ATA]]-TRACKER[[#This Row],[ETA]])*24)</f>
        <v>0</v>
      </c>
      <c r="AD164" s="29" t="str">
        <f>IF(AC164&lt;=2,"NO","YES")</f>
        <v>NO</v>
      </c>
      <c r="AE164" s="106">
        <f>+TRACKER[[#This Row],[DELIVERY AVAILABLE SINCE]]-TRACKER[[#This Row],[HANDOVER Morocco]]</f>
        <v>3.5</v>
      </c>
      <c r="AF164" s="104">
        <f>TRACKER[[#This Row],[ATA TO UNLOADING]]*24</f>
        <v>38.71666666661622</v>
      </c>
      <c r="AG164" s="31">
        <f>(M164-E164)</f>
        <v>1.4166666666642413</v>
      </c>
      <c r="AH164" s="35">
        <f>TRACKER[[#This Row],[ATA A OFRECIMIENTO]]*24</f>
        <v>33.999999999941792</v>
      </c>
      <c r="AI164" s="30" t="str">
        <f>IF(AG164="","",IF(AG164&lt;=1.5,"SI","NO"))</f>
        <v>SI</v>
      </c>
      <c r="AJ164" s="30" t="str">
        <f>IF(AG164="","",IF(AG164&lt;=2,"YES","NO"))</f>
        <v>YES</v>
      </c>
      <c r="AK164" s="30" t="str">
        <f>IF(AG164="","",IF(AG164&lt;=3,"SI","NO"))</f>
        <v>SI</v>
      </c>
      <c r="AL164" s="31">
        <f>(N164-M164)</f>
        <v>0.16666666666424135</v>
      </c>
      <c r="AM164" s="35">
        <f>TRACKER[[#This Row],[DEL. AVAILABLE A SLOT]]*24</f>
        <v>3.9999999999417923</v>
      </c>
      <c r="AN164" s="31">
        <f>IF((S164-M164)&lt;0,TIME(0,0,0),S164-M164)</f>
        <v>0.19652777777810115</v>
      </c>
      <c r="AO16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64" s="35" t="str">
        <f>IF(AL164="","",IF(AL164&lt;=1,"SI","NO"))</f>
        <v>SI</v>
      </c>
      <c r="AQ164" s="31">
        <f>(N164-E164)</f>
        <v>1.5833333333284827</v>
      </c>
      <c r="AR164" s="35">
        <f>TRACKER[[#This Row],[ATA A TIMESLOT]]*24</f>
        <v>37.999999999883585</v>
      </c>
      <c r="AS164" s="32">
        <f>IF(AA164&lt;N164,TIME(0,0,0),AA164-N164)</f>
        <v>2.9861111113859806E-2</v>
      </c>
      <c r="AT164" s="35">
        <f>TRACKER[[#This Row],[PUNTUALIDAD (H)]]*24</f>
        <v>0.71666666673263535</v>
      </c>
      <c r="AU164" s="31" t="str">
        <f>IF(AS164&gt;TIME(0,30,0),"NO","SI")</f>
        <v>NO</v>
      </c>
      <c r="AV164" s="33" t="str">
        <f>IF(AS164&gt;TIME(1,0,0),"NO","SI")</f>
        <v>SI</v>
      </c>
      <c r="AW164" s="33">
        <f>(S164-E164)</f>
        <v>1.6131944444423425</v>
      </c>
      <c r="AX164" s="39">
        <f>TRACKER[[#This Row],[ATA TO UNLOADING]]*24</f>
        <v>38.71666666661622</v>
      </c>
      <c r="AY164" s="33">
        <f>IF(O164=0,0,S164-O164)</f>
        <v>3.6965277777781012</v>
      </c>
      <c r="AZ164" s="38">
        <f>TRACKER[[#This Row],[TOTAL TT (MARRUECOS)]]*24</f>
        <v>88.716666666674428</v>
      </c>
      <c r="BA164" s="39" t="str">
        <f>IF(AW164="","",IF(AW164&lt;=2,"SI","NO"))</f>
        <v>SI</v>
      </c>
      <c r="BB164" s="39">
        <f>V164-U164</f>
        <v>0</v>
      </c>
      <c r="BC164" s="108">
        <f>(TRACKER[[#This Row],[Driver departure vs DC END DATE 2]])/24</f>
        <v>0</v>
      </c>
      <c r="BD164" s="39" t="str">
        <f>IF(L164="LEFTIES TOLEDO",IF(BC164&gt;=TIME(0,0,0),"YES","NO"),"")</f>
        <v/>
      </c>
      <c r="BE164" s="93">
        <f>$BH$1</f>
        <v>55</v>
      </c>
      <c r="BF164" s="41">
        <f>$BI$1</f>
        <v>7.5</v>
      </c>
    </row>
    <row r="165" spans="1:58" ht="12.75" hidden="1" customHeight="1">
      <c r="A165" s="24" t="s">
        <v>397</v>
      </c>
      <c r="B165" s="10" t="s">
        <v>66</v>
      </c>
      <c r="C165" s="11" t="s">
        <v>79</v>
      </c>
      <c r="D165" s="11" t="s">
        <v>48</v>
      </c>
      <c r="E165" s="12">
        <v>46031.083333333336</v>
      </c>
      <c r="F165" s="12">
        <v>46031.333333333336</v>
      </c>
      <c r="G165" s="13" t="s">
        <v>67</v>
      </c>
      <c r="H165" s="11" t="s">
        <v>100</v>
      </c>
      <c r="I165" s="13" t="s">
        <v>94</v>
      </c>
      <c r="J165" s="13" t="s">
        <v>80</v>
      </c>
      <c r="K165" s="13" t="s">
        <v>60</v>
      </c>
      <c r="L165" s="12" t="s">
        <v>64</v>
      </c>
      <c r="M165" s="12">
        <v>46032.5</v>
      </c>
      <c r="N165" s="12">
        <v>46032.666666666664</v>
      </c>
      <c r="O165" s="12">
        <v>46029</v>
      </c>
      <c r="P165" s="55"/>
      <c r="Q165" s="12"/>
      <c r="R165" s="12"/>
      <c r="S165" s="29">
        <v>46032.637499999997</v>
      </c>
      <c r="T165" s="29">
        <v>46032.652777777781</v>
      </c>
      <c r="U165" s="12"/>
      <c r="V165" s="29"/>
      <c r="W165" s="30">
        <f>IF(N165="","",WEEKNUM(AA165,2)-0)</f>
        <v>2</v>
      </c>
      <c r="X165" s="30">
        <f>IF(N165="","",MONTH(AA165))</f>
        <v>1</v>
      </c>
      <c r="Y16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65" s="30" t="str">
        <f>IF(B165="ROPAX","ROPAX",IF(B165="RORO","RORO","OCEAN"))</f>
        <v>RORO</v>
      </c>
      <c r="AA165" s="29">
        <f>+MIN(S165,T165)</f>
        <v>46032.637499999997</v>
      </c>
      <c r="AB165" s="29" t="str">
        <f>CHOOSE(WEEKDAY(T165,2),"Monday","Tuesday","Wednesday","Thursday","Friday","Saturday","Sunday")</f>
        <v>Saturday</v>
      </c>
      <c r="AC165" s="104">
        <f>IF((E165-F165)&lt;=0,0,(TRACKER[[#This Row],[ATA]]-TRACKER[[#This Row],[ETA]])*24)</f>
        <v>0</v>
      </c>
      <c r="AD165" s="29" t="str">
        <f>IF(AC165&lt;=2,"NO","YES")</f>
        <v>NO</v>
      </c>
      <c r="AE165" s="106">
        <f>+TRACKER[[#This Row],[DELIVERY AVAILABLE SINCE]]-TRACKER[[#This Row],[HANDOVER Morocco]]</f>
        <v>3.5</v>
      </c>
      <c r="AF165" s="104">
        <f>TRACKER[[#This Row],[ATA TO UNLOADING]]*24</f>
        <v>37.299999999871943</v>
      </c>
      <c r="AG165" s="31">
        <f>(M165-E165)</f>
        <v>1.4166666666642413</v>
      </c>
      <c r="AH165" s="35">
        <f>TRACKER[[#This Row],[ATA A OFRECIMIENTO]]*24</f>
        <v>33.999999999941792</v>
      </c>
      <c r="AI165" s="30" t="str">
        <f>IF(AG165="","",IF(AG165&lt;=1.5,"SI","NO"))</f>
        <v>SI</v>
      </c>
      <c r="AJ165" s="30" t="str">
        <f>IF(AG165="","",IF(AG165&lt;=2,"YES","NO"))</f>
        <v>YES</v>
      </c>
      <c r="AK165" s="30" t="str">
        <f>IF(AG165="","",IF(AG165&lt;=3,"SI","NO"))</f>
        <v>SI</v>
      </c>
      <c r="AL165" s="31">
        <f>(N165-M165)</f>
        <v>0.16666666666424135</v>
      </c>
      <c r="AM165" s="35">
        <f>TRACKER[[#This Row],[DEL. AVAILABLE A SLOT]]*24</f>
        <v>3.9999999999417923</v>
      </c>
      <c r="AN165" s="31">
        <f>IF((S165-M165)&lt;0,TIME(0,0,0),S165-M165)</f>
        <v>0.13749999999708962</v>
      </c>
      <c r="AO16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65" s="35" t="str">
        <f>IF(AL165="","",IF(AL165&lt;=1,"SI","NO"))</f>
        <v>SI</v>
      </c>
      <c r="AQ165" s="31">
        <f>(N165-E165)</f>
        <v>1.5833333333284827</v>
      </c>
      <c r="AR165" s="35">
        <f>TRACKER[[#This Row],[ATA A TIMESLOT]]*24</f>
        <v>37.999999999883585</v>
      </c>
      <c r="AS165" s="32">
        <f>IF(AA165&lt;N165,TIME(0,0,0),AA165-N165)</f>
        <v>0</v>
      </c>
      <c r="AT165" s="35">
        <f>TRACKER[[#This Row],[PUNTUALIDAD (H)]]*24</f>
        <v>0</v>
      </c>
      <c r="AU165" s="31" t="str">
        <f>IF(AS165&gt;TIME(0,30,0),"NO","SI")</f>
        <v>SI</v>
      </c>
      <c r="AV165" s="33" t="str">
        <f>IF(AS165&gt;TIME(1,0,0),"NO","SI")</f>
        <v>SI</v>
      </c>
      <c r="AW165" s="33">
        <f>(S165-E165)</f>
        <v>1.554166666661331</v>
      </c>
      <c r="AX165" s="39">
        <f>TRACKER[[#This Row],[ATA TO UNLOADING]]*24</f>
        <v>37.299999999871943</v>
      </c>
      <c r="AY165" s="33">
        <f>IF(O165=0,0,S165-O165)</f>
        <v>3.6374999999970896</v>
      </c>
      <c r="AZ165" s="38">
        <f>TRACKER[[#This Row],[TOTAL TT (MARRUECOS)]]*24</f>
        <v>87.299999999930151</v>
      </c>
      <c r="BA165" s="39" t="str">
        <f>IF(AW165="","",IF(AW165&lt;=2,"SI","NO"))</f>
        <v>SI</v>
      </c>
      <c r="BB165" s="39">
        <f>V165-U165</f>
        <v>0</v>
      </c>
      <c r="BC165" s="108">
        <f>(TRACKER[[#This Row],[Driver departure vs DC END DATE 2]])/24</f>
        <v>0</v>
      </c>
      <c r="BD165" s="39" t="str">
        <f>IF(L165="LEFTIES TOLEDO",IF(BC165&gt;=TIME(0,0,0),"YES","NO"),"")</f>
        <v/>
      </c>
      <c r="BE165" s="93">
        <f>$BH$1</f>
        <v>55</v>
      </c>
      <c r="BF165" s="41">
        <f>$BI$1</f>
        <v>7.5</v>
      </c>
    </row>
    <row r="166" spans="1:58" ht="12.75" hidden="1" customHeight="1">
      <c r="A166" s="24" t="s">
        <v>398</v>
      </c>
      <c r="B166" s="10" t="s">
        <v>63</v>
      </c>
      <c r="C166" s="11" t="s">
        <v>79</v>
      </c>
      <c r="D166" s="11" t="s">
        <v>48</v>
      </c>
      <c r="E166" s="12">
        <v>46031.083333333336</v>
      </c>
      <c r="F166" s="12">
        <v>46031.333333333336</v>
      </c>
      <c r="G166" s="13" t="s">
        <v>68</v>
      </c>
      <c r="H166" s="11" t="s">
        <v>99</v>
      </c>
      <c r="I166" s="13" t="s">
        <v>92</v>
      </c>
      <c r="J166" s="13" t="s">
        <v>80</v>
      </c>
      <c r="K166" s="13" t="s">
        <v>60</v>
      </c>
      <c r="L166" s="12" t="s">
        <v>64</v>
      </c>
      <c r="M166" s="12">
        <v>46032.5</v>
      </c>
      <c r="N166" s="12">
        <v>46032.708333333336</v>
      </c>
      <c r="O166" s="12">
        <v>46029</v>
      </c>
      <c r="P166" s="55"/>
      <c r="Q166" s="12" t="s">
        <v>62</v>
      </c>
      <c r="R166" s="12"/>
      <c r="S166" s="29">
        <v>46032.785416666666</v>
      </c>
      <c r="T166" s="29">
        <v>46032.875</v>
      </c>
      <c r="U166" s="12"/>
      <c r="V166" s="29"/>
      <c r="W166" s="30">
        <f>IF(N166="","",WEEKNUM(AA166,2)-0)</f>
        <v>2</v>
      </c>
      <c r="X166" s="30">
        <f>IF(N166="","",MONTH(AA166))</f>
        <v>1</v>
      </c>
      <c r="Y16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66" s="30" t="str">
        <f>IF(B166="ROPAX","ROPAX",IF(B166="RORO","RORO","OCEAN"))</f>
        <v>ROPAX</v>
      </c>
      <c r="AA166" s="29">
        <f>+MIN(S166,T166)</f>
        <v>46032.785416666666</v>
      </c>
      <c r="AB166" s="29" t="str">
        <f>CHOOSE(WEEKDAY(T166,2),"Monday","Tuesday","Wednesday","Thursday","Friday","Saturday","Sunday")</f>
        <v>Saturday</v>
      </c>
      <c r="AC166" s="104">
        <f>IF((E166-F166)&lt;=0,0,(TRACKER[[#This Row],[ATA]]-TRACKER[[#This Row],[ETA]])*24)</f>
        <v>0</v>
      </c>
      <c r="AD166" s="29" t="str">
        <f>IF(AC166&lt;=2,"NO","YES")</f>
        <v>NO</v>
      </c>
      <c r="AE166" s="106">
        <f>+TRACKER[[#This Row],[DELIVERY AVAILABLE SINCE]]-TRACKER[[#This Row],[HANDOVER Morocco]]</f>
        <v>3.5</v>
      </c>
      <c r="AF166" s="104">
        <f>TRACKER[[#This Row],[ATA TO UNLOADING]]*24</f>
        <v>40.849999999918509</v>
      </c>
      <c r="AG166" s="31">
        <f>(M166-E166)</f>
        <v>1.4166666666642413</v>
      </c>
      <c r="AH166" s="35">
        <f>TRACKER[[#This Row],[ATA A OFRECIMIENTO]]*24</f>
        <v>33.999999999941792</v>
      </c>
      <c r="AI166" s="30" t="str">
        <f>IF(AG166="","",IF(AG166&lt;=1.5,"SI","NO"))</f>
        <v>SI</v>
      </c>
      <c r="AJ166" s="30" t="str">
        <f>IF(AG166="","",IF(AG166&lt;=2,"YES","NO"))</f>
        <v>YES</v>
      </c>
      <c r="AK166" s="30" t="str">
        <f>IF(AG166="","",IF(AG166&lt;=3,"SI","NO"))</f>
        <v>SI</v>
      </c>
      <c r="AL166" s="31">
        <f>(N166-M166)</f>
        <v>0.20833333333575865</v>
      </c>
      <c r="AM166" s="35">
        <f>TRACKER[[#This Row],[DEL. AVAILABLE A SLOT]]*24</f>
        <v>5.0000000000582077</v>
      </c>
      <c r="AN166" s="31">
        <f>IF((S166-M166)&lt;0,TIME(0,0,0),S166-M166)</f>
        <v>0.28541666666569654</v>
      </c>
      <c r="AO16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66" s="35" t="str">
        <f>IF(AL166="","",IF(AL166&lt;=1,"SI","NO"))</f>
        <v>SI</v>
      </c>
      <c r="AQ166" s="31">
        <f>(N166-E166)</f>
        <v>1.625</v>
      </c>
      <c r="AR166" s="35">
        <f>TRACKER[[#This Row],[ATA A TIMESLOT]]*24</f>
        <v>39</v>
      </c>
      <c r="AS166" s="32">
        <f>IF(AA166&lt;N166,TIME(0,0,0),AA166-N166)</f>
        <v>7.7083333329937886E-2</v>
      </c>
      <c r="AT166" s="35">
        <f>TRACKER[[#This Row],[PUNTUALIDAD (H)]]*24</f>
        <v>1.8499999999185093</v>
      </c>
      <c r="AU166" s="31" t="str">
        <f>IF(AS166&gt;TIME(0,30,0),"NO","SI")</f>
        <v>NO</v>
      </c>
      <c r="AV166" s="33" t="str">
        <f>IF(AS166&gt;TIME(1,0,0),"NO","SI")</f>
        <v>NO</v>
      </c>
      <c r="AW166" s="33">
        <f>(S166-E166)</f>
        <v>1.7020833333299379</v>
      </c>
      <c r="AX166" s="39">
        <f>TRACKER[[#This Row],[ATA TO UNLOADING]]*24</f>
        <v>40.849999999918509</v>
      </c>
      <c r="AY166" s="33">
        <f>IF(O166=0,0,S166-O166)</f>
        <v>3.7854166666656965</v>
      </c>
      <c r="AZ166" s="38">
        <f>TRACKER[[#This Row],[TOTAL TT (MARRUECOS)]]*24</f>
        <v>90.849999999976717</v>
      </c>
      <c r="BA166" s="39" t="str">
        <f>IF(AW166="","",IF(AW166&lt;=2,"SI","NO"))</f>
        <v>SI</v>
      </c>
      <c r="BB166" s="39">
        <f>V166-U166</f>
        <v>0</v>
      </c>
      <c r="BC166" s="108">
        <f>(TRACKER[[#This Row],[Driver departure vs DC END DATE 2]])/24</f>
        <v>0</v>
      </c>
      <c r="BD166" s="39" t="str">
        <f>IF(L166="LEFTIES TOLEDO",IF(BC166&gt;=TIME(0,0,0),"YES","NO"),"")</f>
        <v/>
      </c>
      <c r="BE166" s="93">
        <f>$BH$1</f>
        <v>55</v>
      </c>
      <c r="BF166" s="41">
        <f>$BI$1</f>
        <v>7.5</v>
      </c>
    </row>
    <row r="167" spans="1:58" ht="12.75" hidden="1" customHeight="1">
      <c r="A167" s="24">
        <v>261354111</v>
      </c>
      <c r="B167" s="10" t="s">
        <v>260</v>
      </c>
      <c r="C167" s="11" t="s">
        <v>78</v>
      </c>
      <c r="D167" s="11" t="s">
        <v>75</v>
      </c>
      <c r="E167" s="12">
        <v>46025.710416666669</v>
      </c>
      <c r="F167" s="12">
        <v>46025.833333333336</v>
      </c>
      <c r="G167" s="13" t="s">
        <v>49</v>
      </c>
      <c r="H167" s="11" t="s">
        <v>50</v>
      </c>
      <c r="I167" s="13" t="s">
        <v>440</v>
      </c>
      <c r="J167" s="13">
        <v>40</v>
      </c>
      <c r="K167" s="13" t="s">
        <v>60</v>
      </c>
      <c r="L167" s="12" t="s">
        <v>95</v>
      </c>
      <c r="M167" s="12">
        <v>46032.416666666664</v>
      </c>
      <c r="N167" s="12">
        <v>46034.25</v>
      </c>
      <c r="O167" s="12"/>
      <c r="P167" s="55"/>
      <c r="Q167" s="12" t="s">
        <v>62</v>
      </c>
      <c r="R167" s="12"/>
      <c r="S167" s="29">
        <v>46034.284722222219</v>
      </c>
      <c r="T167" s="29">
        <v>46034.305555555555</v>
      </c>
      <c r="U167" s="12"/>
      <c r="V167" s="29"/>
      <c r="W167" s="30">
        <f>IF(N167="","",WEEKNUM(AA167,2)-0)</f>
        <v>3</v>
      </c>
      <c r="X167" s="30">
        <f>IF(N167="","",MONTH(AA167))</f>
        <v>1</v>
      </c>
      <c r="Y16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167" s="30" t="str">
        <f>IF(B167="ROPAX","ROPAX",IF(B167="RORO","RORO","OCEAN"))</f>
        <v>OCEAN</v>
      </c>
      <c r="AA167" s="29">
        <f>+MIN(S167,T167)</f>
        <v>46034.284722222219</v>
      </c>
      <c r="AB167" s="29" t="str">
        <f>CHOOSE(WEEKDAY(T167,2),"Monday","Tuesday","Wednesday","Thursday","Friday","Saturday","Sunday")</f>
        <v>Monday</v>
      </c>
      <c r="AC167" s="104">
        <f>IF((E167-F167)&lt;=0,0,(TRACKER[[#This Row],[ATA]]-TRACKER[[#This Row],[ETA]])*24)</f>
        <v>0</v>
      </c>
      <c r="AD167" s="29" t="str">
        <f>IF(AC167&lt;=2,"NO","YES")</f>
        <v>NO</v>
      </c>
      <c r="AE167" s="106">
        <f>+TRACKER[[#This Row],[DELIVERY AVAILABLE SINCE]]-TRACKER[[#This Row],[HANDOVER Morocco]]</f>
        <v>46032.416666666664</v>
      </c>
      <c r="AF167" s="104">
        <f>TRACKER[[#This Row],[ATA TO UNLOADING]]*24</f>
        <v>205.78333333320916</v>
      </c>
      <c r="AG167" s="31">
        <f>(M167-E167)</f>
        <v>6.7062499999956344</v>
      </c>
      <c r="AH167" s="35">
        <f>TRACKER[[#This Row],[ATA A OFRECIMIENTO]]*24</f>
        <v>160.94999999989523</v>
      </c>
      <c r="AI167" s="30" t="str">
        <f>IF(AG167="","",IF(AG167&lt;=1.5,"SI","NO"))</f>
        <v>NO</v>
      </c>
      <c r="AJ167" s="30" t="str">
        <f>IF(AG167="","",IF(AG167&lt;=2,"YES","NO"))</f>
        <v>NO</v>
      </c>
      <c r="AK167" s="30" t="str">
        <f>IF(AG167="","",IF(AG167&lt;=3,"SI","NO"))</f>
        <v>NO</v>
      </c>
      <c r="AL167" s="31">
        <f>(N167-M167)</f>
        <v>1.8333333333357587</v>
      </c>
      <c r="AM167" s="35">
        <f>TRACKER[[#This Row],[DEL. AVAILABLE A SLOT]]*24</f>
        <v>44.000000000058208</v>
      </c>
      <c r="AN167" s="31">
        <f>IF((S167-M167)&lt;0,TIME(0,0,0),S167-M167)</f>
        <v>1.8680555555547471</v>
      </c>
      <c r="AO16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167" s="35" t="str">
        <f>IF(AL167="","",IF(AL167&lt;=1,"SI","NO"))</f>
        <v>NO</v>
      </c>
      <c r="AQ167" s="31">
        <f>(N167-E167)</f>
        <v>8.5395833333313931</v>
      </c>
      <c r="AR167" s="35">
        <f>TRACKER[[#This Row],[ATA A TIMESLOT]]*24</f>
        <v>204.94999999995343</v>
      </c>
      <c r="AS167" s="32">
        <f>IF(AA167&lt;N167,TIME(0,0,0),AA167-N167)</f>
        <v>3.4722222218988463E-2</v>
      </c>
      <c r="AT167" s="35">
        <f>TRACKER[[#This Row],[PUNTUALIDAD (H)]]*24</f>
        <v>0.83333333325572312</v>
      </c>
      <c r="AU167" s="31" t="str">
        <f>IF(AS167&gt;TIME(0,30,0),"NO","SI")</f>
        <v>NO</v>
      </c>
      <c r="AV167" s="33" t="str">
        <f>IF(AS167&gt;TIME(1,0,0),"NO","SI")</f>
        <v>SI</v>
      </c>
      <c r="AW167" s="33">
        <f>(S167-E167)</f>
        <v>8.5743055555503815</v>
      </c>
      <c r="AX167" s="39">
        <f>TRACKER[[#This Row],[ATA TO UNLOADING]]*24</f>
        <v>205.78333333320916</v>
      </c>
      <c r="AY167" s="33">
        <f>IF(O167=0,0,S167-O167)</f>
        <v>0</v>
      </c>
      <c r="AZ167" s="38">
        <f>TRACKER[[#This Row],[TOTAL TT (MARRUECOS)]]*24</f>
        <v>0</v>
      </c>
      <c r="BA167" s="39" t="str">
        <f>IF(AW167="","",IF(AW167&lt;=2,"SI","NO"))</f>
        <v>NO</v>
      </c>
      <c r="BB167" s="39">
        <f>V167-U167</f>
        <v>0</v>
      </c>
      <c r="BC167" s="108">
        <f>(TRACKER[[#This Row],[Driver departure vs DC END DATE 2]])/24</f>
        <v>0</v>
      </c>
      <c r="BD167" s="39" t="str">
        <f>IF(L167="LEFTIES TOLEDO",IF(BC167&gt;=TIME(0,0,0),"YES","NO"),"")</f>
        <v/>
      </c>
      <c r="BE167" s="93">
        <f>$BH$1</f>
        <v>55</v>
      </c>
      <c r="BF167" s="41">
        <f>$BI$1</f>
        <v>7.5</v>
      </c>
    </row>
    <row r="168" spans="1:58" ht="12.75" hidden="1" customHeight="1">
      <c r="A168" s="24" t="s">
        <v>426</v>
      </c>
      <c r="B168" s="10" t="s">
        <v>270</v>
      </c>
      <c r="C168" s="11" t="s">
        <v>72</v>
      </c>
      <c r="D168" s="11" t="s">
        <v>75</v>
      </c>
      <c r="E168" s="12">
        <v>46029.504166666666</v>
      </c>
      <c r="F168" s="12">
        <v>46029.583333333336</v>
      </c>
      <c r="G168" s="13" t="s">
        <v>88</v>
      </c>
      <c r="H168" s="11" t="s">
        <v>50</v>
      </c>
      <c r="I168" s="13" t="s">
        <v>441</v>
      </c>
      <c r="J168" s="13" t="s">
        <v>51</v>
      </c>
      <c r="K168" s="13" t="s">
        <v>60</v>
      </c>
      <c r="L168" s="12" t="s">
        <v>95</v>
      </c>
      <c r="M168" s="12">
        <v>46031.666666666664</v>
      </c>
      <c r="N168" s="12">
        <v>46034.333333333336</v>
      </c>
      <c r="O168" s="12"/>
      <c r="P168" s="55"/>
      <c r="Q168" s="12"/>
      <c r="R168" s="12"/>
      <c r="S168" s="29">
        <v>46034.340277777774</v>
      </c>
      <c r="T168" s="29">
        <v>46034.361111111109</v>
      </c>
      <c r="U168" s="12"/>
      <c r="V168" s="29"/>
      <c r="W168" s="30">
        <f>IF(N168="","",WEEKNUM(AA168,2)-0)</f>
        <v>3</v>
      </c>
      <c r="X168" s="30">
        <f>IF(N168="","",MONTH(AA168))</f>
        <v>1</v>
      </c>
      <c r="Y16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168" s="30" t="str">
        <f>IF(B168="ROPAX","ROPAX",IF(B168="RORO","RORO","OCEAN"))</f>
        <v>OCEAN</v>
      </c>
      <c r="AA168" s="29">
        <f>+MIN(S168,T168)</f>
        <v>46034.340277777774</v>
      </c>
      <c r="AB168" s="29" t="str">
        <f>CHOOSE(WEEKDAY(T168,2),"Monday","Tuesday","Wednesday","Thursday","Friday","Saturday","Sunday")</f>
        <v>Monday</v>
      </c>
      <c r="AC168" s="104">
        <f>IF((E168-F168)&lt;=0,0,(TRACKER[[#This Row],[ATA]]-TRACKER[[#This Row],[ETA]])*24)</f>
        <v>0</v>
      </c>
      <c r="AD168" s="29" t="str">
        <f>IF(AC168&lt;=2,"NO","YES")</f>
        <v>NO</v>
      </c>
      <c r="AE168" s="106">
        <f>+TRACKER[[#This Row],[DELIVERY AVAILABLE SINCE]]-TRACKER[[#This Row],[HANDOVER Morocco]]</f>
        <v>46031.666666666664</v>
      </c>
      <c r="AF168" s="104">
        <f>TRACKER[[#This Row],[ATA TO UNLOADING]]*24</f>
        <v>116.06666666659294</v>
      </c>
      <c r="AG168" s="31">
        <f>(M168-E168)</f>
        <v>2.1624999999985448</v>
      </c>
      <c r="AH168" s="35">
        <f>TRACKER[[#This Row],[ATA A OFRECIMIENTO]]*24</f>
        <v>51.899999999965075</v>
      </c>
      <c r="AI168" s="30" t="str">
        <f>IF(AG168="","",IF(AG168&lt;=1.5,"SI","NO"))</f>
        <v>NO</v>
      </c>
      <c r="AJ168" s="30" t="str">
        <f>IF(AG168="","",IF(AG168&lt;=2,"YES","NO"))</f>
        <v>NO</v>
      </c>
      <c r="AK168" s="30" t="str">
        <f>IF(AG168="","",IF(AG168&lt;=3,"SI","NO"))</f>
        <v>SI</v>
      </c>
      <c r="AL168" s="31">
        <f>(N168-M168)</f>
        <v>2.6666666666715173</v>
      </c>
      <c r="AM168" s="35">
        <f>TRACKER[[#This Row],[DEL. AVAILABLE A SLOT]]*24</f>
        <v>64.000000000116415</v>
      </c>
      <c r="AN168" s="31">
        <f>IF((S168-M168)&lt;0,TIME(0,0,0),S168-M168)</f>
        <v>2.6736111111094942</v>
      </c>
      <c r="AO16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68" s="35" t="str">
        <f>IF(AL168="","",IF(AL168&lt;=1,"SI","NO"))</f>
        <v>NO</v>
      </c>
      <c r="AQ168" s="31">
        <f>(N168-E168)</f>
        <v>4.8291666666700621</v>
      </c>
      <c r="AR168" s="35">
        <f>TRACKER[[#This Row],[ATA A TIMESLOT]]*24</f>
        <v>115.90000000008149</v>
      </c>
      <c r="AS168" s="32">
        <f>IF(AA168&lt;N168,TIME(0,0,0),AA168-N168)</f>
        <v>6.9444444379769266E-3</v>
      </c>
      <c r="AT168" s="35">
        <f>TRACKER[[#This Row],[PUNTUALIDAD (H)]]*24</f>
        <v>0.16666666651144624</v>
      </c>
      <c r="AU168" s="31" t="str">
        <f>IF(AS168&gt;TIME(0,30,0),"NO","SI")</f>
        <v>SI</v>
      </c>
      <c r="AV168" s="33" t="str">
        <f>IF(AS168&gt;TIME(1,0,0),"NO","SI")</f>
        <v>SI</v>
      </c>
      <c r="AW168" s="33">
        <f>(S168-E168)</f>
        <v>4.836111111108039</v>
      </c>
      <c r="AX168" s="39">
        <f>TRACKER[[#This Row],[ATA TO UNLOADING]]*24</f>
        <v>116.06666666659294</v>
      </c>
      <c r="AY168" s="33">
        <f>IF(O168=0,0,S168-O168)</f>
        <v>0</v>
      </c>
      <c r="AZ168" s="38">
        <f>TRACKER[[#This Row],[TOTAL TT (MARRUECOS)]]*24</f>
        <v>0</v>
      </c>
      <c r="BA168" s="39" t="str">
        <f>IF(AW168="","",IF(AW168&lt;=2,"SI","NO"))</f>
        <v>NO</v>
      </c>
      <c r="BB168" s="39">
        <f>V168-U168</f>
        <v>0</v>
      </c>
      <c r="BC168" s="108">
        <f>(TRACKER[[#This Row],[Driver departure vs DC END DATE 2]])/24</f>
        <v>0</v>
      </c>
      <c r="BD168" s="39" t="str">
        <f>IF(L168="LEFTIES TOLEDO",IF(BC168&gt;=TIME(0,0,0),"YES","NO"),"")</f>
        <v/>
      </c>
      <c r="BE168" s="93">
        <f>$BH$1</f>
        <v>55</v>
      </c>
      <c r="BF168" s="41">
        <f>$BI$1</f>
        <v>7.5</v>
      </c>
    </row>
    <row r="169" spans="1:58" ht="12.75" hidden="1" customHeight="1">
      <c r="A169" s="24" t="s">
        <v>427</v>
      </c>
      <c r="B169" s="10" t="s">
        <v>260</v>
      </c>
      <c r="C169" s="11" t="s">
        <v>57</v>
      </c>
      <c r="D169" s="11" t="s">
        <v>75</v>
      </c>
      <c r="E169" s="12">
        <v>46025.710416666669</v>
      </c>
      <c r="F169" s="12">
        <v>46025.833333333336</v>
      </c>
      <c r="G169" s="13" t="s">
        <v>88</v>
      </c>
      <c r="H169" s="11" t="s">
        <v>50</v>
      </c>
      <c r="I169" s="13" t="s">
        <v>447</v>
      </c>
      <c r="J169" s="13" t="s">
        <v>51</v>
      </c>
      <c r="K169" s="13" t="s">
        <v>60</v>
      </c>
      <c r="L169" s="12" t="s">
        <v>95</v>
      </c>
      <c r="M169" s="12">
        <v>46032.416666666664</v>
      </c>
      <c r="N169" s="12">
        <v>46034.416666666664</v>
      </c>
      <c r="O169" s="12"/>
      <c r="P169" s="55"/>
      <c r="Q169" s="12"/>
      <c r="R169" s="12"/>
      <c r="S169" s="29">
        <v>46034.376388888886</v>
      </c>
      <c r="T169" s="29">
        <v>46034.397222222222</v>
      </c>
      <c r="U169" s="12"/>
      <c r="V169" s="29"/>
      <c r="W169" s="30">
        <f>IF(N169="","",WEEKNUM(AA169,2)-0)</f>
        <v>3</v>
      </c>
      <c r="X169" s="30">
        <f>IF(N169="","",MONTH(AA169))</f>
        <v>1</v>
      </c>
      <c r="Y16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169" s="30" t="str">
        <f>IF(B169="ROPAX","ROPAX",IF(B169="RORO","RORO","OCEAN"))</f>
        <v>OCEAN</v>
      </c>
      <c r="AA169" s="29">
        <f>+MIN(S169,T169)</f>
        <v>46034.376388888886</v>
      </c>
      <c r="AB169" s="29" t="str">
        <f>CHOOSE(WEEKDAY(T169,2),"Monday","Tuesday","Wednesday","Thursday","Friday","Saturday","Sunday")</f>
        <v>Monday</v>
      </c>
      <c r="AC169" s="104">
        <f>IF((E169-F169)&lt;=0,0,(TRACKER[[#This Row],[ATA]]-TRACKER[[#This Row],[ETA]])*24)</f>
        <v>0</v>
      </c>
      <c r="AD169" s="29" t="str">
        <f>IF(AC169&lt;=2,"NO","YES")</f>
        <v>NO</v>
      </c>
      <c r="AE169" s="106">
        <f>+TRACKER[[#This Row],[DELIVERY AVAILABLE SINCE]]-TRACKER[[#This Row],[HANDOVER Morocco]]</f>
        <v>46032.416666666664</v>
      </c>
      <c r="AF169" s="104">
        <f>TRACKER[[#This Row],[ATA TO UNLOADING]]*24</f>
        <v>207.9833333332208</v>
      </c>
      <c r="AG169" s="31">
        <f>(M169-E169)</f>
        <v>6.7062499999956344</v>
      </c>
      <c r="AH169" s="35">
        <f>TRACKER[[#This Row],[ATA A OFRECIMIENTO]]*24</f>
        <v>160.94999999989523</v>
      </c>
      <c r="AI169" s="30" t="str">
        <f>IF(AG169="","",IF(AG169&lt;=1.5,"SI","NO"))</f>
        <v>NO</v>
      </c>
      <c r="AJ169" s="30" t="str">
        <f>IF(AG169="","",IF(AG169&lt;=2,"YES","NO"))</f>
        <v>NO</v>
      </c>
      <c r="AK169" s="30" t="str">
        <f>IF(AG169="","",IF(AG169&lt;=3,"SI","NO"))</f>
        <v>NO</v>
      </c>
      <c r="AL169" s="31">
        <f>(N169-M169)</f>
        <v>2</v>
      </c>
      <c r="AM169" s="35">
        <f>TRACKER[[#This Row],[DEL. AVAILABLE A SLOT]]*24</f>
        <v>48</v>
      </c>
      <c r="AN169" s="31">
        <f>IF((S169-M169)&lt;0,TIME(0,0,0),S169-M169)</f>
        <v>1.9597222222218988</v>
      </c>
      <c r="AO16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169" s="35" t="str">
        <f>IF(AL169="","",IF(AL169&lt;=1,"SI","NO"))</f>
        <v>NO</v>
      </c>
      <c r="AQ169" s="31">
        <f>(N169-E169)</f>
        <v>8.7062499999956344</v>
      </c>
      <c r="AR169" s="35">
        <f>TRACKER[[#This Row],[ATA A TIMESLOT]]*24</f>
        <v>208.94999999989523</v>
      </c>
      <c r="AS169" s="32">
        <f>IF(AA169&lt;N169,TIME(0,0,0),AA169-N169)</f>
        <v>0</v>
      </c>
      <c r="AT169" s="35">
        <f>TRACKER[[#This Row],[PUNTUALIDAD (H)]]*24</f>
        <v>0</v>
      </c>
      <c r="AU169" s="31" t="str">
        <f>IF(AS169&gt;TIME(0,30,0),"NO","SI")</f>
        <v>SI</v>
      </c>
      <c r="AV169" s="33" t="str">
        <f>IF(AS169&gt;TIME(1,0,0),"NO","SI")</f>
        <v>SI</v>
      </c>
      <c r="AW169" s="33">
        <f>(S169-E169)</f>
        <v>8.6659722222175333</v>
      </c>
      <c r="AX169" s="39">
        <f>TRACKER[[#This Row],[ATA TO UNLOADING]]*24</f>
        <v>207.9833333332208</v>
      </c>
      <c r="AY169" s="33">
        <f>IF(O169=0,0,S169-O169)</f>
        <v>0</v>
      </c>
      <c r="AZ169" s="38">
        <f>TRACKER[[#This Row],[TOTAL TT (MARRUECOS)]]*24</f>
        <v>0</v>
      </c>
      <c r="BA169" s="39" t="str">
        <f>IF(AW169="","",IF(AW169&lt;=2,"SI","NO"))</f>
        <v>NO</v>
      </c>
      <c r="BB169" s="39">
        <f>V169-U169</f>
        <v>0</v>
      </c>
      <c r="BC169" s="108">
        <f>(TRACKER[[#This Row],[Driver departure vs DC END DATE 2]])/24</f>
        <v>0</v>
      </c>
      <c r="BD169" s="39" t="str">
        <f>IF(L169="LEFTIES TOLEDO",IF(BC169&gt;=TIME(0,0,0),"YES","NO"),"")</f>
        <v/>
      </c>
      <c r="BE169" s="93">
        <f>$BH$1</f>
        <v>55</v>
      </c>
      <c r="BF169" s="41">
        <f>$BI$1</f>
        <v>7.5</v>
      </c>
    </row>
    <row r="170" spans="1:58" ht="12.75" hidden="1" customHeight="1">
      <c r="A170" s="24" t="s">
        <v>426</v>
      </c>
      <c r="B170" s="10" t="s">
        <v>270</v>
      </c>
      <c r="C170" s="11" t="s">
        <v>72</v>
      </c>
      <c r="D170" s="11" t="s">
        <v>75</v>
      </c>
      <c r="E170" s="12">
        <v>46029.504166666666</v>
      </c>
      <c r="F170" s="12">
        <v>46029.583333333336</v>
      </c>
      <c r="G170" s="13" t="s">
        <v>88</v>
      </c>
      <c r="H170" s="11" t="s">
        <v>50</v>
      </c>
      <c r="I170" s="13" t="s">
        <v>442</v>
      </c>
      <c r="J170" s="13" t="s">
        <v>51</v>
      </c>
      <c r="K170" s="13" t="s">
        <v>60</v>
      </c>
      <c r="L170" s="12" t="s">
        <v>95</v>
      </c>
      <c r="M170" s="12">
        <v>46031.666666666664</v>
      </c>
      <c r="N170" s="12">
        <v>46034.416666666664</v>
      </c>
      <c r="O170" s="12"/>
      <c r="P170" s="55"/>
      <c r="Q170" s="12" t="s">
        <v>389</v>
      </c>
      <c r="R170" s="12"/>
      <c r="S170" s="29">
        <v>46034.569444444445</v>
      </c>
      <c r="T170" s="29">
        <v>46034.590277777781</v>
      </c>
      <c r="U170" s="12"/>
      <c r="V170" s="29"/>
      <c r="W170" s="30">
        <f>IF(N170="","",WEEKNUM(AA170,2)-0)</f>
        <v>3</v>
      </c>
      <c r="X170" s="30">
        <f>IF(N170="","",MONTH(AA170))</f>
        <v>1</v>
      </c>
      <c r="Y17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170" s="30" t="str">
        <f>IF(B170="ROPAX","ROPAX",IF(B170="RORO","RORO","OCEAN"))</f>
        <v>OCEAN</v>
      </c>
      <c r="AA170" s="29">
        <f>+MIN(S170,T170)</f>
        <v>46034.569444444445</v>
      </c>
      <c r="AB170" s="29" t="str">
        <f>CHOOSE(WEEKDAY(T170,2),"Monday","Tuesday","Wednesday","Thursday","Friday","Saturday","Sunday")</f>
        <v>Monday</v>
      </c>
      <c r="AC170" s="104">
        <f>IF((E170-F170)&lt;=0,0,(TRACKER[[#This Row],[ATA]]-TRACKER[[#This Row],[ETA]])*24)</f>
        <v>0</v>
      </c>
      <c r="AD170" s="29" t="str">
        <f>IF(AC170&lt;=2,"NO","YES")</f>
        <v>NO</v>
      </c>
      <c r="AE170" s="106">
        <f>+TRACKER[[#This Row],[DELIVERY AVAILABLE SINCE]]-TRACKER[[#This Row],[HANDOVER Morocco]]</f>
        <v>46031.666666666664</v>
      </c>
      <c r="AF170" s="104">
        <f>TRACKER[[#This Row],[ATA TO UNLOADING]]*24</f>
        <v>121.56666666670935</v>
      </c>
      <c r="AG170" s="31">
        <f>(M170-E170)</f>
        <v>2.1624999999985448</v>
      </c>
      <c r="AH170" s="35">
        <f>TRACKER[[#This Row],[ATA A OFRECIMIENTO]]*24</f>
        <v>51.899999999965075</v>
      </c>
      <c r="AI170" s="30" t="str">
        <f>IF(AG170="","",IF(AG170&lt;=1.5,"SI","NO"))</f>
        <v>NO</v>
      </c>
      <c r="AJ170" s="30" t="str">
        <f>IF(AG170="","",IF(AG170&lt;=2,"YES","NO"))</f>
        <v>NO</v>
      </c>
      <c r="AK170" s="30" t="str">
        <f>IF(AG170="","",IF(AG170&lt;=3,"SI","NO"))</f>
        <v>SI</v>
      </c>
      <c r="AL170" s="31">
        <f>(N170-M170)</f>
        <v>2.75</v>
      </c>
      <c r="AM170" s="35">
        <f>TRACKER[[#This Row],[DEL. AVAILABLE A SLOT]]*24</f>
        <v>66</v>
      </c>
      <c r="AN170" s="31">
        <f>IF((S170-M170)&lt;0,TIME(0,0,0),S170-M170)</f>
        <v>2.9027777777810115</v>
      </c>
      <c r="AO17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70" s="35" t="str">
        <f>IF(AL170="","",IF(AL170&lt;=1,"SI","NO"))</f>
        <v>NO</v>
      </c>
      <c r="AQ170" s="31">
        <f>(N170-E170)</f>
        <v>4.9124999999985448</v>
      </c>
      <c r="AR170" s="35">
        <f>TRACKER[[#This Row],[ATA A TIMESLOT]]*24</f>
        <v>117.89999999996508</v>
      </c>
      <c r="AS170" s="32">
        <f>IF(AA170&lt;N170,TIME(0,0,0),AA170-N170)</f>
        <v>0.15277777778101154</v>
      </c>
      <c r="AT170" s="35">
        <f>TRACKER[[#This Row],[PUNTUALIDAD (H)]]*24</f>
        <v>3.6666666667442769</v>
      </c>
      <c r="AU170" s="31" t="str">
        <f>IF(AS170&gt;TIME(0,30,0),"NO","SI")</f>
        <v>NO</v>
      </c>
      <c r="AV170" s="33" t="str">
        <f>IF(AS170&gt;TIME(1,0,0),"NO","SI")</f>
        <v>NO</v>
      </c>
      <c r="AW170" s="33">
        <f>(S170-E170)</f>
        <v>5.0652777777795563</v>
      </c>
      <c r="AX170" s="39">
        <f>TRACKER[[#This Row],[ATA TO UNLOADING]]*24</f>
        <v>121.56666666670935</v>
      </c>
      <c r="AY170" s="33">
        <f>IF(O170=0,0,S170-O170)</f>
        <v>0</v>
      </c>
      <c r="AZ170" s="38">
        <f>TRACKER[[#This Row],[TOTAL TT (MARRUECOS)]]*24</f>
        <v>0</v>
      </c>
      <c r="BA170" s="39" t="str">
        <f>IF(AW170="","",IF(AW170&lt;=2,"SI","NO"))</f>
        <v>NO</v>
      </c>
      <c r="BB170" s="39">
        <f>V170-U170</f>
        <v>0</v>
      </c>
      <c r="BC170" s="108">
        <f>(TRACKER[[#This Row],[Driver departure vs DC END DATE 2]])/24</f>
        <v>0</v>
      </c>
      <c r="BD170" s="39" t="str">
        <f>IF(L170="LEFTIES TOLEDO",IF(BC170&gt;=TIME(0,0,0),"YES","NO"),"")</f>
        <v/>
      </c>
      <c r="BE170" s="93">
        <f>$BH$1</f>
        <v>55</v>
      </c>
      <c r="BF170" s="41">
        <f>$BI$1</f>
        <v>7.5</v>
      </c>
    </row>
    <row r="171" spans="1:58" ht="12.75" hidden="1" customHeight="1">
      <c r="A171" s="24">
        <v>261861972</v>
      </c>
      <c r="B171" s="10" t="s">
        <v>270</v>
      </c>
      <c r="C171" s="11" t="s">
        <v>443</v>
      </c>
      <c r="D171" s="11" t="s">
        <v>75</v>
      </c>
      <c r="E171" s="12">
        <v>46029.504166666666</v>
      </c>
      <c r="F171" s="12">
        <v>46029.583333333336</v>
      </c>
      <c r="G171" s="13" t="s">
        <v>49</v>
      </c>
      <c r="H171" s="11" t="s">
        <v>50</v>
      </c>
      <c r="I171" s="13" t="s">
        <v>444</v>
      </c>
      <c r="J171" s="13" t="s">
        <v>56</v>
      </c>
      <c r="K171" s="13" t="s">
        <v>60</v>
      </c>
      <c r="L171" s="12" t="s">
        <v>102</v>
      </c>
      <c r="M171" s="12">
        <v>46031.666666666664</v>
      </c>
      <c r="N171" s="12">
        <v>46034.416666666664</v>
      </c>
      <c r="O171" s="12"/>
      <c r="P171" s="55"/>
      <c r="Q171" s="12" t="s">
        <v>62</v>
      </c>
      <c r="R171" s="12"/>
      <c r="S171" s="29">
        <v>46034.597916666666</v>
      </c>
      <c r="T171" s="29">
        <v>46034.583333333336</v>
      </c>
      <c r="U171" s="12"/>
      <c r="V171" s="29"/>
      <c r="W171" s="30">
        <f>IF(N171="","",WEEKNUM(AA171,2)-0)</f>
        <v>3</v>
      </c>
      <c r="X171" s="30">
        <f>IF(N171="","",MONTH(AA171))</f>
        <v>1</v>
      </c>
      <c r="Y17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71" s="30" t="str">
        <f>IF(B171="ROPAX","ROPAX",IF(B171="RORO","RORO","OCEAN"))</f>
        <v>OCEAN</v>
      </c>
      <c r="AA171" s="29">
        <f>+MIN(S171,T171)</f>
        <v>46034.583333333336</v>
      </c>
      <c r="AB171" s="29" t="str">
        <f>CHOOSE(WEEKDAY(T171,2),"Monday","Tuesday","Wednesday","Thursday","Friday","Saturday","Sunday")</f>
        <v>Monday</v>
      </c>
      <c r="AC171" s="104">
        <f>IF((E171-F171)&lt;=0,0,(TRACKER[[#This Row],[ATA]]-TRACKER[[#This Row],[ETA]])*24)</f>
        <v>0</v>
      </c>
      <c r="AD171" s="29" t="str">
        <f>IF(AC171&lt;=2,"NO","YES")</f>
        <v>NO</v>
      </c>
      <c r="AE171" s="106">
        <f>+TRACKER[[#This Row],[DELIVERY AVAILABLE SINCE]]-TRACKER[[#This Row],[HANDOVER Morocco]]</f>
        <v>46031.666666666664</v>
      </c>
      <c r="AF171" s="104">
        <f>TRACKER[[#This Row],[ATA TO UNLOADING]]*24</f>
        <v>122.25</v>
      </c>
      <c r="AG171" s="31">
        <f>(M171-E171)</f>
        <v>2.1624999999985448</v>
      </c>
      <c r="AH171" s="35">
        <f>TRACKER[[#This Row],[ATA A OFRECIMIENTO]]*24</f>
        <v>51.899999999965075</v>
      </c>
      <c r="AI171" s="30" t="str">
        <f>IF(AG171="","",IF(AG171&lt;=1.5,"SI","NO"))</f>
        <v>NO</v>
      </c>
      <c r="AJ171" s="30" t="str">
        <f>IF(AG171="","",IF(AG171&lt;=2,"YES","NO"))</f>
        <v>NO</v>
      </c>
      <c r="AK171" s="30" t="str">
        <f>IF(AG171="","",IF(AG171&lt;=3,"SI","NO"))</f>
        <v>SI</v>
      </c>
      <c r="AL171" s="31">
        <f>(N171-M171)</f>
        <v>2.75</v>
      </c>
      <c r="AM171" s="35">
        <f>TRACKER[[#This Row],[DEL. AVAILABLE A SLOT]]*24</f>
        <v>66</v>
      </c>
      <c r="AN171" s="31">
        <f>IF((S171-M171)&lt;0,TIME(0,0,0),S171-M171)</f>
        <v>2.9312500000014552</v>
      </c>
      <c r="AO17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71" s="35" t="str">
        <f>IF(AL171="","",IF(AL171&lt;=1,"SI","NO"))</f>
        <v>NO</v>
      </c>
      <c r="AQ171" s="31">
        <f>(N171-E171)</f>
        <v>4.9124999999985448</v>
      </c>
      <c r="AR171" s="35">
        <f>TRACKER[[#This Row],[ATA A TIMESLOT]]*24</f>
        <v>117.89999999996508</v>
      </c>
      <c r="AS171" s="32">
        <f>IF(AA171&lt;N171,TIME(0,0,0),AA171-N171)</f>
        <v>0.16666666667151731</v>
      </c>
      <c r="AT171" s="35">
        <f>TRACKER[[#This Row],[PUNTUALIDAD (H)]]*24</f>
        <v>4.0000000001164153</v>
      </c>
      <c r="AU171" s="31" t="str">
        <f>IF(AS171&gt;TIME(0,30,0),"NO","SI")</f>
        <v>NO</v>
      </c>
      <c r="AV171" s="33" t="str">
        <f>IF(AS171&gt;TIME(1,0,0),"NO","SI")</f>
        <v>NO</v>
      </c>
      <c r="AW171" s="33">
        <f>(S171-E171)</f>
        <v>5.09375</v>
      </c>
      <c r="AX171" s="39">
        <f>TRACKER[[#This Row],[ATA TO UNLOADING]]*24</f>
        <v>122.25</v>
      </c>
      <c r="AY171" s="33">
        <f>IF(O171=0,0,S171-O171)</f>
        <v>0</v>
      </c>
      <c r="AZ171" s="38">
        <f>TRACKER[[#This Row],[TOTAL TT (MARRUECOS)]]*24</f>
        <v>0</v>
      </c>
      <c r="BA171" s="39" t="str">
        <f>IF(AW171="","",IF(AW171&lt;=2,"SI","NO"))</f>
        <v>NO</v>
      </c>
      <c r="BB171" s="39">
        <f>V171-U171</f>
        <v>0</v>
      </c>
      <c r="BC171" s="108">
        <f>(TRACKER[[#This Row],[Driver departure vs DC END DATE 2]])/24</f>
        <v>0</v>
      </c>
      <c r="BD171" s="39" t="str">
        <f>IF(L171="LEFTIES TOLEDO",IF(BC171&gt;=TIME(0,0,0),"YES","NO"),"")</f>
        <v/>
      </c>
      <c r="BE171" s="93">
        <f>$BH$1</f>
        <v>55</v>
      </c>
      <c r="BF171" s="41">
        <f>$BI$1</f>
        <v>7.5</v>
      </c>
    </row>
    <row r="172" spans="1:58" ht="12.75" hidden="1" customHeight="1">
      <c r="A172" s="24">
        <v>261861972</v>
      </c>
      <c r="B172" s="10" t="s">
        <v>270</v>
      </c>
      <c r="C172" s="11" t="s">
        <v>443</v>
      </c>
      <c r="D172" s="11" t="s">
        <v>75</v>
      </c>
      <c r="E172" s="12">
        <v>46029.504166666666</v>
      </c>
      <c r="F172" s="12">
        <v>46029.583333333336</v>
      </c>
      <c r="G172" s="13" t="s">
        <v>49</v>
      </c>
      <c r="H172" s="11" t="s">
        <v>50</v>
      </c>
      <c r="I172" s="13" t="s">
        <v>445</v>
      </c>
      <c r="J172" s="13" t="s">
        <v>56</v>
      </c>
      <c r="K172" s="13" t="s">
        <v>60</v>
      </c>
      <c r="L172" s="12" t="s">
        <v>102</v>
      </c>
      <c r="M172" s="12">
        <v>46031.666666666664</v>
      </c>
      <c r="N172" s="12">
        <v>46034.416666666664</v>
      </c>
      <c r="O172" s="12"/>
      <c r="P172" s="55"/>
      <c r="Q172" s="12"/>
      <c r="R172" s="12"/>
      <c r="S172" s="29">
        <v>46034.416666666664</v>
      </c>
      <c r="T172" s="29">
        <v>46034.458333333336</v>
      </c>
      <c r="U172" s="12"/>
      <c r="V172" s="29"/>
      <c r="W172" s="30">
        <f>IF(N172="","",WEEKNUM(AA172,2)-0)</f>
        <v>3</v>
      </c>
      <c r="X172" s="30">
        <f>IF(N172="","",MONTH(AA172))</f>
        <v>1</v>
      </c>
      <c r="Y17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72" s="30" t="str">
        <f>IF(B172="ROPAX","ROPAX",IF(B172="RORO","RORO","OCEAN"))</f>
        <v>OCEAN</v>
      </c>
      <c r="AA172" s="29">
        <f>+MIN(S172,T172)</f>
        <v>46034.416666666664</v>
      </c>
      <c r="AB172" s="29" t="str">
        <f>CHOOSE(WEEKDAY(T172,2),"Monday","Tuesday","Wednesday","Thursday","Friday","Saturday","Sunday")</f>
        <v>Monday</v>
      </c>
      <c r="AC172" s="104">
        <f>IF((E172-F172)&lt;=0,0,(TRACKER[[#This Row],[ATA]]-TRACKER[[#This Row],[ETA]])*24)</f>
        <v>0</v>
      </c>
      <c r="AD172" s="29" t="str">
        <f>IF(AC172&lt;=2,"NO","YES")</f>
        <v>NO</v>
      </c>
      <c r="AE172" s="106">
        <f>+TRACKER[[#This Row],[DELIVERY AVAILABLE SINCE]]-TRACKER[[#This Row],[HANDOVER Morocco]]</f>
        <v>46031.666666666664</v>
      </c>
      <c r="AF172" s="104">
        <f>TRACKER[[#This Row],[ATA TO UNLOADING]]*24</f>
        <v>117.89999999996508</v>
      </c>
      <c r="AG172" s="31">
        <f>(M172-E172)</f>
        <v>2.1624999999985448</v>
      </c>
      <c r="AH172" s="35">
        <f>TRACKER[[#This Row],[ATA A OFRECIMIENTO]]*24</f>
        <v>51.899999999965075</v>
      </c>
      <c r="AI172" s="30" t="str">
        <f>IF(AG172="","",IF(AG172&lt;=1.5,"SI","NO"))</f>
        <v>NO</v>
      </c>
      <c r="AJ172" s="30" t="str">
        <f>IF(AG172="","",IF(AG172&lt;=2,"YES","NO"))</f>
        <v>NO</v>
      </c>
      <c r="AK172" s="30" t="str">
        <f>IF(AG172="","",IF(AG172&lt;=3,"SI","NO"))</f>
        <v>SI</v>
      </c>
      <c r="AL172" s="31">
        <f>(N172-M172)</f>
        <v>2.75</v>
      </c>
      <c r="AM172" s="35">
        <f>TRACKER[[#This Row],[DEL. AVAILABLE A SLOT]]*24</f>
        <v>66</v>
      </c>
      <c r="AN172" s="31">
        <f>IF((S172-M172)&lt;0,TIME(0,0,0),S172-M172)</f>
        <v>2.75</v>
      </c>
      <c r="AO17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72" s="35" t="str">
        <f>IF(AL172="","",IF(AL172&lt;=1,"SI","NO"))</f>
        <v>NO</v>
      </c>
      <c r="AQ172" s="31">
        <f>(N172-E172)</f>
        <v>4.9124999999985448</v>
      </c>
      <c r="AR172" s="35">
        <f>TRACKER[[#This Row],[ATA A TIMESLOT]]*24</f>
        <v>117.89999999996508</v>
      </c>
      <c r="AS172" s="32">
        <f>IF(AA172&lt;N172,TIME(0,0,0),AA172-N172)</f>
        <v>0</v>
      </c>
      <c r="AT172" s="35">
        <f>TRACKER[[#This Row],[PUNTUALIDAD (H)]]*24</f>
        <v>0</v>
      </c>
      <c r="AU172" s="31" t="str">
        <f>IF(AS172&gt;TIME(0,30,0),"NO","SI")</f>
        <v>SI</v>
      </c>
      <c r="AV172" s="33" t="str">
        <f>IF(AS172&gt;TIME(1,0,0),"NO","SI")</f>
        <v>SI</v>
      </c>
      <c r="AW172" s="33">
        <f>(S172-E172)</f>
        <v>4.9124999999985448</v>
      </c>
      <c r="AX172" s="39">
        <f>TRACKER[[#This Row],[ATA TO UNLOADING]]*24</f>
        <v>117.89999999996508</v>
      </c>
      <c r="AY172" s="33">
        <f>IF(O172=0,0,S172-O172)</f>
        <v>0</v>
      </c>
      <c r="AZ172" s="38">
        <f>TRACKER[[#This Row],[TOTAL TT (MARRUECOS)]]*24</f>
        <v>0</v>
      </c>
      <c r="BA172" s="39" t="str">
        <f>IF(AW172="","",IF(AW172&lt;=2,"SI","NO"))</f>
        <v>NO</v>
      </c>
      <c r="BB172" s="39">
        <f>V172-U172</f>
        <v>0</v>
      </c>
      <c r="BC172" s="108">
        <f>(TRACKER[[#This Row],[Driver departure vs DC END DATE 2]])/24</f>
        <v>0</v>
      </c>
      <c r="BD172" s="39" t="str">
        <f>IF(L172="LEFTIES TOLEDO",IF(BC172&gt;=TIME(0,0,0),"YES","NO"),"")</f>
        <v/>
      </c>
      <c r="BE172" s="93">
        <f>$BH$1</f>
        <v>55</v>
      </c>
      <c r="BF172" s="41">
        <f>$BI$1</f>
        <v>7.5</v>
      </c>
    </row>
    <row r="173" spans="1:58" ht="12.75" hidden="1" customHeight="1">
      <c r="A173" s="24">
        <v>261861972</v>
      </c>
      <c r="B173" s="10" t="s">
        <v>270</v>
      </c>
      <c r="C173" s="11" t="s">
        <v>443</v>
      </c>
      <c r="D173" s="11" t="s">
        <v>75</v>
      </c>
      <c r="E173" s="12">
        <v>46029.504166666666</v>
      </c>
      <c r="F173" s="12">
        <v>46029.583333333336</v>
      </c>
      <c r="G173" s="13" t="s">
        <v>49</v>
      </c>
      <c r="H173" s="11" t="s">
        <v>50</v>
      </c>
      <c r="I173" s="13" t="s">
        <v>446</v>
      </c>
      <c r="J173" s="13" t="s">
        <v>56</v>
      </c>
      <c r="K173" s="13" t="s">
        <v>60</v>
      </c>
      <c r="L173" s="12" t="s">
        <v>102</v>
      </c>
      <c r="M173" s="12">
        <v>46031.666666666664</v>
      </c>
      <c r="N173" s="12">
        <v>46034.416666666664</v>
      </c>
      <c r="O173" s="12"/>
      <c r="P173" s="55"/>
      <c r="Q173" s="12"/>
      <c r="R173" s="12"/>
      <c r="S173" s="29">
        <v>46034.409722222219</v>
      </c>
      <c r="T173" s="29">
        <v>46034.430555555555</v>
      </c>
      <c r="U173" s="12"/>
      <c r="V173" s="29"/>
      <c r="W173" s="30">
        <f>IF(N173="","",WEEKNUM(AA173,2)-0)</f>
        <v>3</v>
      </c>
      <c r="X173" s="30">
        <f>IF(N173="","",MONTH(AA173))</f>
        <v>1</v>
      </c>
      <c r="Y17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73" s="30" t="str">
        <f>IF(B173="ROPAX","ROPAX",IF(B173="RORO","RORO","OCEAN"))</f>
        <v>OCEAN</v>
      </c>
      <c r="AA173" s="29">
        <f>+MIN(S173,T173)</f>
        <v>46034.409722222219</v>
      </c>
      <c r="AB173" s="29" t="str">
        <f>CHOOSE(WEEKDAY(T173,2),"Monday","Tuesday","Wednesday","Thursday","Friday","Saturday","Sunday")</f>
        <v>Monday</v>
      </c>
      <c r="AC173" s="104">
        <f>IF((E173-F173)&lt;=0,0,(TRACKER[[#This Row],[ATA]]-TRACKER[[#This Row],[ETA]])*24)</f>
        <v>0</v>
      </c>
      <c r="AD173" s="29" t="str">
        <f>IF(AC173&lt;=2,"NO","YES")</f>
        <v>NO</v>
      </c>
      <c r="AE173" s="106">
        <f>+TRACKER[[#This Row],[DELIVERY AVAILABLE SINCE]]-TRACKER[[#This Row],[HANDOVER Morocco]]</f>
        <v>46031.666666666664</v>
      </c>
      <c r="AF173" s="104">
        <f>TRACKER[[#This Row],[ATA TO UNLOADING]]*24</f>
        <v>117.73333333327901</v>
      </c>
      <c r="AG173" s="31">
        <f>(M173-E173)</f>
        <v>2.1624999999985448</v>
      </c>
      <c r="AH173" s="35">
        <f>TRACKER[[#This Row],[ATA A OFRECIMIENTO]]*24</f>
        <v>51.899999999965075</v>
      </c>
      <c r="AI173" s="30" t="str">
        <f>IF(AG173="","",IF(AG173&lt;=1.5,"SI","NO"))</f>
        <v>NO</v>
      </c>
      <c r="AJ173" s="30" t="str">
        <f>IF(AG173="","",IF(AG173&lt;=2,"YES","NO"))</f>
        <v>NO</v>
      </c>
      <c r="AK173" s="30" t="str">
        <f>IF(AG173="","",IF(AG173&lt;=3,"SI","NO"))</f>
        <v>SI</v>
      </c>
      <c r="AL173" s="31">
        <f>(N173-M173)</f>
        <v>2.75</v>
      </c>
      <c r="AM173" s="35">
        <f>TRACKER[[#This Row],[DEL. AVAILABLE A SLOT]]*24</f>
        <v>66</v>
      </c>
      <c r="AN173" s="31">
        <f>IF((S173-M173)&lt;0,TIME(0,0,0),S173-M173)</f>
        <v>2.7430555555547471</v>
      </c>
      <c r="AO17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73" s="35" t="str">
        <f>IF(AL173="","",IF(AL173&lt;=1,"SI","NO"))</f>
        <v>NO</v>
      </c>
      <c r="AQ173" s="31">
        <f>(N173-E173)</f>
        <v>4.9124999999985448</v>
      </c>
      <c r="AR173" s="35">
        <f>TRACKER[[#This Row],[ATA A TIMESLOT]]*24</f>
        <v>117.89999999996508</v>
      </c>
      <c r="AS173" s="32">
        <f>IF(AA173&lt;N173,TIME(0,0,0),AA173-N173)</f>
        <v>0</v>
      </c>
      <c r="AT173" s="35">
        <f>TRACKER[[#This Row],[PUNTUALIDAD (H)]]*24</f>
        <v>0</v>
      </c>
      <c r="AU173" s="31" t="str">
        <f>IF(AS173&gt;TIME(0,30,0),"NO","SI")</f>
        <v>SI</v>
      </c>
      <c r="AV173" s="33" t="str">
        <f>IF(AS173&gt;TIME(1,0,0),"NO","SI")</f>
        <v>SI</v>
      </c>
      <c r="AW173" s="33">
        <f>(S173-E173)</f>
        <v>4.9055555555532919</v>
      </c>
      <c r="AX173" s="39">
        <f>TRACKER[[#This Row],[ATA TO UNLOADING]]*24</f>
        <v>117.73333333327901</v>
      </c>
      <c r="AY173" s="33">
        <f>IF(O173=0,0,S173-O173)</f>
        <v>0</v>
      </c>
      <c r="AZ173" s="38">
        <f>TRACKER[[#This Row],[TOTAL TT (MARRUECOS)]]*24</f>
        <v>0</v>
      </c>
      <c r="BA173" s="39" t="str">
        <f>IF(AW173="","",IF(AW173&lt;=2,"SI","NO"))</f>
        <v>NO</v>
      </c>
      <c r="BB173" s="39">
        <f>V173-U173</f>
        <v>0</v>
      </c>
      <c r="BC173" s="108">
        <f>(TRACKER[[#This Row],[Driver departure vs DC END DATE 2]])/24</f>
        <v>0</v>
      </c>
      <c r="BD173" s="39" t="str">
        <f>IF(L173="LEFTIES TOLEDO",IF(BC173&gt;=TIME(0,0,0),"YES","NO"),"")</f>
        <v/>
      </c>
      <c r="BE173" s="93">
        <f>$BH$1</f>
        <v>55</v>
      </c>
      <c r="BF173" s="41">
        <f>$BI$1</f>
        <v>7.5</v>
      </c>
    </row>
    <row r="174" spans="1:58" ht="12.75" hidden="1" customHeight="1">
      <c r="A174" s="24" t="s">
        <v>409</v>
      </c>
      <c r="B174" s="10" t="s">
        <v>410</v>
      </c>
      <c r="C174" s="11" t="s">
        <v>65</v>
      </c>
      <c r="D174" s="11" t="s">
        <v>48</v>
      </c>
      <c r="E174" s="12">
        <v>46030.563194444447</v>
      </c>
      <c r="F174" s="12">
        <v>46030.583333333336</v>
      </c>
      <c r="G174" s="13" t="s">
        <v>88</v>
      </c>
      <c r="H174" s="11" t="s">
        <v>50</v>
      </c>
      <c r="I174" s="13" t="s">
        <v>448</v>
      </c>
      <c r="J174" s="13" t="s">
        <v>51</v>
      </c>
      <c r="K174" s="13" t="s">
        <v>52</v>
      </c>
      <c r="L174" s="12" t="s">
        <v>53</v>
      </c>
      <c r="M174" s="12">
        <v>46032.666666666664</v>
      </c>
      <c r="N174" s="12">
        <v>46034.416666666664</v>
      </c>
      <c r="O174" s="12"/>
      <c r="P174" s="55"/>
      <c r="Q174" s="12"/>
      <c r="R174" s="12"/>
      <c r="S174" s="29">
        <v>46034.43472222222</v>
      </c>
      <c r="T174" s="29">
        <v>46034.438194444447</v>
      </c>
      <c r="U174" s="12">
        <v>46034.447916666664</v>
      </c>
      <c r="V174" s="29">
        <v>46034.461805555555</v>
      </c>
      <c r="W174" s="30">
        <f>IF(N174="","",WEEKNUM(AA174,2)-0)</f>
        <v>3</v>
      </c>
      <c r="X174" s="30">
        <f>IF(N174="","",MONTH(AA174))</f>
        <v>1</v>
      </c>
      <c r="Y17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74" s="30" t="str">
        <f>IF(B174="ROPAX","ROPAX",IF(B174="RORO","RORO","OCEAN"))</f>
        <v>OCEAN</v>
      </c>
      <c r="AA174" s="29">
        <f>+MIN(S174,T174)</f>
        <v>46034.43472222222</v>
      </c>
      <c r="AB174" s="29" t="str">
        <f>CHOOSE(WEEKDAY(T174,2),"Monday","Tuesday","Wednesday","Thursday","Friday","Saturday","Sunday")</f>
        <v>Monday</v>
      </c>
      <c r="AC174" s="104">
        <f>IF((E174-F174)&lt;=0,0,(TRACKER[[#This Row],[ATA]]-TRACKER[[#This Row],[ETA]])*24)</f>
        <v>0</v>
      </c>
      <c r="AD174" s="29" t="str">
        <f>IF(AC174&lt;=2,"NO","YES")</f>
        <v>NO</v>
      </c>
      <c r="AE174" s="106">
        <f>+TRACKER[[#This Row],[DELIVERY AVAILABLE SINCE]]-TRACKER[[#This Row],[HANDOVER Morocco]]</f>
        <v>46032.666666666664</v>
      </c>
      <c r="AF174" s="104">
        <f>TRACKER[[#This Row],[ATA TO UNLOADING]]*24</f>
        <v>92.916666666569654</v>
      </c>
      <c r="AG174" s="31">
        <f>(M174-E174)</f>
        <v>2.1034722222175333</v>
      </c>
      <c r="AH174" s="35">
        <f>TRACKER[[#This Row],[ATA A OFRECIMIENTO]]*24</f>
        <v>50.483333333220799</v>
      </c>
      <c r="AI174" s="30" t="str">
        <f>IF(AG174="","",IF(AG174&lt;=1.5,"SI","NO"))</f>
        <v>NO</v>
      </c>
      <c r="AJ174" s="30" t="str">
        <f>IF(AG174="","",IF(AG174&lt;=2,"YES","NO"))</f>
        <v>NO</v>
      </c>
      <c r="AK174" s="30" t="str">
        <f>IF(AG174="","",IF(AG174&lt;=3,"SI","NO"))</f>
        <v>SI</v>
      </c>
      <c r="AL174" s="31">
        <f>(N174-M174)</f>
        <v>1.75</v>
      </c>
      <c r="AM174" s="35">
        <f>TRACKER[[#This Row],[DEL. AVAILABLE A SLOT]]*24</f>
        <v>42</v>
      </c>
      <c r="AN174" s="31">
        <f>IF((S174-M174)&lt;0,TIME(0,0,0),S174-M174)</f>
        <v>1.7680555555562023</v>
      </c>
      <c r="AO17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174" s="35" t="str">
        <f>IF(AL174="","",IF(AL174&lt;=1,"SI","NO"))</f>
        <v>NO</v>
      </c>
      <c r="AQ174" s="31">
        <f>(N174-E174)</f>
        <v>3.8534722222175333</v>
      </c>
      <c r="AR174" s="35">
        <f>TRACKER[[#This Row],[ATA A TIMESLOT]]*24</f>
        <v>92.483333333220799</v>
      </c>
      <c r="AS174" s="32">
        <f>IF(AA174&lt;N174,TIME(0,0,0),AA174-N174)</f>
        <v>1.8055555556202307E-2</v>
      </c>
      <c r="AT174" s="35">
        <f>TRACKER[[#This Row],[PUNTUALIDAD (H)]]*24</f>
        <v>0.43333333334885538</v>
      </c>
      <c r="AU174" s="31" t="str">
        <f>IF(AS174&gt;TIME(0,30,0),"NO","SI")</f>
        <v>SI</v>
      </c>
      <c r="AV174" s="33" t="str">
        <f>IF(AS174&gt;TIME(1,0,0),"NO","SI")</f>
        <v>SI</v>
      </c>
      <c r="AW174" s="33">
        <f>(S174-E174)</f>
        <v>3.8715277777737356</v>
      </c>
      <c r="AX174" s="39">
        <f>TRACKER[[#This Row],[ATA TO UNLOADING]]*24</f>
        <v>92.916666666569654</v>
      </c>
      <c r="AY174" s="33">
        <f>IF(O174=0,0,S174-O174)</f>
        <v>0</v>
      </c>
      <c r="AZ174" s="38">
        <f>TRACKER[[#This Row],[TOTAL TT (MARRUECOS)]]*24</f>
        <v>0</v>
      </c>
      <c r="BA174" s="39" t="str">
        <f>IF(AW174="","",IF(AW174&lt;=2,"SI","NO"))</f>
        <v>NO</v>
      </c>
      <c r="BB174" s="39">
        <f>V174-U174</f>
        <v>1.3888888890505768E-2</v>
      </c>
      <c r="BC174" s="108">
        <f>(TRACKER[[#This Row],[Driver departure vs DC END DATE 2]])/24</f>
        <v>5.7870370377107372E-4</v>
      </c>
      <c r="BD174" s="39" t="str">
        <f>IF(L174="LEFTIES TOLEDO",IF(BC174&gt;=TIME(0,0,0),"YES","NO"),"")</f>
        <v>YES</v>
      </c>
      <c r="BE174" s="93">
        <f>$BH$1</f>
        <v>55</v>
      </c>
      <c r="BF174" s="41">
        <f>$BI$1</f>
        <v>7.5</v>
      </c>
    </row>
    <row r="175" spans="1:58" ht="12.75" hidden="1" customHeight="1">
      <c r="A175" s="24" t="s">
        <v>409</v>
      </c>
      <c r="B175" s="10" t="s">
        <v>410</v>
      </c>
      <c r="C175" s="11" t="s">
        <v>65</v>
      </c>
      <c r="D175" s="11" t="s">
        <v>48</v>
      </c>
      <c r="E175" s="12">
        <v>46030.563194444447</v>
      </c>
      <c r="F175" s="12">
        <v>46030.583333333336</v>
      </c>
      <c r="G175" s="13" t="s">
        <v>88</v>
      </c>
      <c r="H175" s="11" t="s">
        <v>50</v>
      </c>
      <c r="I175" s="13" t="s">
        <v>449</v>
      </c>
      <c r="J175" s="13" t="s">
        <v>51</v>
      </c>
      <c r="K175" s="13" t="s">
        <v>52</v>
      </c>
      <c r="L175" s="12" t="s">
        <v>53</v>
      </c>
      <c r="M175" s="12">
        <v>46032.666666666664</v>
      </c>
      <c r="N175" s="12">
        <v>46034.416666666664</v>
      </c>
      <c r="O175" s="12"/>
      <c r="P175" s="55"/>
      <c r="Q175" s="12" t="s">
        <v>62</v>
      </c>
      <c r="R175" s="12"/>
      <c r="S175" s="29">
        <v>46034.47152777778</v>
      </c>
      <c r="T175" s="29">
        <v>46034.493055555555</v>
      </c>
      <c r="U175" s="12">
        <v>46034.497916666667</v>
      </c>
      <c r="V175" s="29">
        <v>46034.515277777777</v>
      </c>
      <c r="W175" s="30">
        <f>IF(N175="","",WEEKNUM(AA175,2)-0)</f>
        <v>3</v>
      </c>
      <c r="X175" s="30">
        <f>IF(N175="","",MONTH(AA175))</f>
        <v>1</v>
      </c>
      <c r="Y17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75" s="30" t="str">
        <f>IF(B175="ROPAX","ROPAX",IF(B175="RORO","RORO","OCEAN"))</f>
        <v>OCEAN</v>
      </c>
      <c r="AA175" s="29">
        <f>+MIN(S175,T175)</f>
        <v>46034.47152777778</v>
      </c>
      <c r="AB175" s="29" t="str">
        <f>CHOOSE(WEEKDAY(T175,2),"Monday","Tuesday","Wednesday","Thursday","Friday","Saturday","Sunday")</f>
        <v>Monday</v>
      </c>
      <c r="AC175" s="104">
        <f>IF((E175-F175)&lt;=0,0,(TRACKER[[#This Row],[ATA]]-TRACKER[[#This Row],[ETA]])*24)</f>
        <v>0</v>
      </c>
      <c r="AD175" s="29" t="str">
        <f>IF(AC175&lt;=2,"NO","YES")</f>
        <v>NO</v>
      </c>
      <c r="AE175" s="106">
        <f>+TRACKER[[#This Row],[DELIVERY AVAILABLE SINCE]]-TRACKER[[#This Row],[HANDOVER Morocco]]</f>
        <v>46032.666666666664</v>
      </c>
      <c r="AF175" s="104">
        <f>TRACKER[[#This Row],[ATA TO UNLOADING]]*24</f>
        <v>93.799999999988358</v>
      </c>
      <c r="AG175" s="31">
        <f>(M175-E175)</f>
        <v>2.1034722222175333</v>
      </c>
      <c r="AH175" s="35">
        <f>TRACKER[[#This Row],[ATA A OFRECIMIENTO]]*24</f>
        <v>50.483333333220799</v>
      </c>
      <c r="AI175" s="30" t="str">
        <f>IF(AG175="","",IF(AG175&lt;=1.5,"SI","NO"))</f>
        <v>NO</v>
      </c>
      <c r="AJ175" s="30" t="str">
        <f>IF(AG175="","",IF(AG175&lt;=2,"YES","NO"))</f>
        <v>NO</v>
      </c>
      <c r="AK175" s="30" t="str">
        <f>IF(AG175="","",IF(AG175&lt;=3,"SI","NO"))</f>
        <v>SI</v>
      </c>
      <c r="AL175" s="31">
        <f>(N175-M175)</f>
        <v>1.75</v>
      </c>
      <c r="AM175" s="35">
        <f>TRACKER[[#This Row],[DEL. AVAILABLE A SLOT]]*24</f>
        <v>42</v>
      </c>
      <c r="AN175" s="31">
        <f>IF((S175-M175)&lt;0,TIME(0,0,0),S175-M175)</f>
        <v>1.804861111115315</v>
      </c>
      <c r="AO17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175" s="35" t="str">
        <f>IF(AL175="","",IF(AL175&lt;=1,"SI","NO"))</f>
        <v>NO</v>
      </c>
      <c r="AQ175" s="31">
        <f>(N175-E175)</f>
        <v>3.8534722222175333</v>
      </c>
      <c r="AR175" s="35">
        <f>TRACKER[[#This Row],[ATA A TIMESLOT]]*24</f>
        <v>92.483333333220799</v>
      </c>
      <c r="AS175" s="32">
        <f>IF(AA175&lt;N175,TIME(0,0,0),AA175-N175)</f>
        <v>5.4861111115314998E-2</v>
      </c>
      <c r="AT175" s="35">
        <f>TRACKER[[#This Row],[PUNTUALIDAD (H)]]*24</f>
        <v>1.3166666667675599</v>
      </c>
      <c r="AU175" s="31" t="str">
        <f>IF(AS175&gt;TIME(0,30,0),"NO","SI")</f>
        <v>NO</v>
      </c>
      <c r="AV175" s="33" t="str">
        <f>IF(AS175&gt;TIME(1,0,0),"NO","SI")</f>
        <v>NO</v>
      </c>
      <c r="AW175" s="33">
        <f>(S175-E175)</f>
        <v>3.9083333333328483</v>
      </c>
      <c r="AX175" s="39">
        <f>TRACKER[[#This Row],[ATA TO UNLOADING]]*24</f>
        <v>93.799999999988358</v>
      </c>
      <c r="AY175" s="33">
        <f>IF(O175=0,0,S175-O175)</f>
        <v>0</v>
      </c>
      <c r="AZ175" s="38">
        <f>TRACKER[[#This Row],[TOTAL TT (MARRUECOS)]]*24</f>
        <v>0</v>
      </c>
      <c r="BA175" s="39" t="str">
        <f>IF(AW175="","",IF(AW175&lt;=2,"SI","NO"))</f>
        <v>NO</v>
      </c>
      <c r="BB175" s="39">
        <f>V175-U175</f>
        <v>1.7361111109494232E-2</v>
      </c>
      <c r="BC175" s="108">
        <f>(TRACKER[[#This Row],[Driver departure vs DC END DATE 2]])/24</f>
        <v>7.2337962956225965E-4</v>
      </c>
      <c r="BD175" s="39" t="str">
        <f>IF(L175="LEFTIES TOLEDO",IF(BC175&gt;=TIME(0,0,0),"YES","NO"),"")</f>
        <v>YES</v>
      </c>
      <c r="BE175" s="93">
        <f>$BH$1</f>
        <v>55</v>
      </c>
      <c r="BF175" s="41">
        <f>$BI$1</f>
        <v>7.5</v>
      </c>
    </row>
    <row r="176" spans="1:58" ht="12.75" hidden="1" customHeight="1">
      <c r="A176" s="24" t="s">
        <v>426</v>
      </c>
      <c r="B176" s="10" t="s">
        <v>270</v>
      </c>
      <c r="C176" s="11" t="s">
        <v>72</v>
      </c>
      <c r="D176" s="11" t="s">
        <v>75</v>
      </c>
      <c r="E176" s="12">
        <v>46029.504166666666</v>
      </c>
      <c r="F176" s="12">
        <v>46029.583333333336</v>
      </c>
      <c r="G176" s="13" t="s">
        <v>88</v>
      </c>
      <c r="H176" s="11" t="s">
        <v>50</v>
      </c>
      <c r="I176" s="13" t="s">
        <v>450</v>
      </c>
      <c r="J176" s="13" t="s">
        <v>51</v>
      </c>
      <c r="K176" s="13" t="s">
        <v>60</v>
      </c>
      <c r="L176" s="12" t="s">
        <v>95</v>
      </c>
      <c r="M176" s="12">
        <v>46031.666666666664</v>
      </c>
      <c r="N176" s="12">
        <v>46034.5</v>
      </c>
      <c r="O176" s="12"/>
      <c r="P176" s="55"/>
      <c r="Q176" s="12" t="s">
        <v>389</v>
      </c>
      <c r="R176" s="12"/>
      <c r="S176" s="29">
        <v>46034.770833333328</v>
      </c>
      <c r="T176" s="29">
        <v>46034.791666666664</v>
      </c>
      <c r="U176" s="12"/>
      <c r="V176" s="29"/>
      <c r="W176" s="30">
        <f>IF(N176="","",WEEKNUM(AA176,2)-0)</f>
        <v>3</v>
      </c>
      <c r="X176" s="30">
        <f>IF(N176="","",MONTH(AA176))</f>
        <v>1</v>
      </c>
      <c r="Y17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176" s="30" t="str">
        <f>IF(B176="ROPAX","ROPAX",IF(B176="RORO","RORO","OCEAN"))</f>
        <v>OCEAN</v>
      </c>
      <c r="AA176" s="29">
        <f>+MIN(S176,T176)</f>
        <v>46034.770833333328</v>
      </c>
      <c r="AB176" s="29" t="str">
        <f>CHOOSE(WEEKDAY(T176,2),"Monday","Tuesday","Wednesday","Thursday","Friday","Saturday","Sunday")</f>
        <v>Monday</v>
      </c>
      <c r="AC176" s="104">
        <f>IF((E176-F176)&lt;=0,0,(TRACKER[[#This Row],[ATA]]-TRACKER[[#This Row],[ETA]])*24)</f>
        <v>0</v>
      </c>
      <c r="AD176" s="29" t="str">
        <f>IF(AC176&lt;=2,"NO","YES")</f>
        <v>NO</v>
      </c>
      <c r="AE176" s="106">
        <f>+TRACKER[[#This Row],[DELIVERY AVAILABLE SINCE]]-TRACKER[[#This Row],[HANDOVER Morocco]]</f>
        <v>46031.666666666664</v>
      </c>
      <c r="AF176" s="104">
        <f>TRACKER[[#This Row],[ATA TO UNLOADING]]*24</f>
        <v>126.39999999990687</v>
      </c>
      <c r="AG176" s="31">
        <f>(M176-E176)</f>
        <v>2.1624999999985448</v>
      </c>
      <c r="AH176" s="35">
        <f>TRACKER[[#This Row],[ATA A OFRECIMIENTO]]*24</f>
        <v>51.899999999965075</v>
      </c>
      <c r="AI176" s="30" t="str">
        <f>IF(AG176="","",IF(AG176&lt;=1.5,"SI","NO"))</f>
        <v>NO</v>
      </c>
      <c r="AJ176" s="30" t="str">
        <f>IF(AG176="","",IF(AG176&lt;=2,"YES","NO"))</f>
        <v>NO</v>
      </c>
      <c r="AK176" s="30" t="str">
        <f>IF(AG176="","",IF(AG176&lt;=3,"SI","NO"))</f>
        <v>SI</v>
      </c>
      <c r="AL176" s="31">
        <f>(N176-M176)</f>
        <v>2.8333333333357587</v>
      </c>
      <c r="AM176" s="35">
        <f>TRACKER[[#This Row],[DEL. AVAILABLE A SLOT]]*24</f>
        <v>68.000000000058208</v>
      </c>
      <c r="AN176" s="31">
        <f>IF((S176-M176)&lt;0,TIME(0,0,0),S176-M176)</f>
        <v>3.1041666666642413</v>
      </c>
      <c r="AO17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76" s="35" t="str">
        <f>IF(AL176="","",IF(AL176&lt;=1,"SI","NO"))</f>
        <v>NO</v>
      </c>
      <c r="AQ176" s="31">
        <f>(N176-E176)</f>
        <v>4.9958333333343035</v>
      </c>
      <c r="AR176" s="35">
        <f>TRACKER[[#This Row],[ATA A TIMESLOT]]*24</f>
        <v>119.90000000002328</v>
      </c>
      <c r="AS176" s="32">
        <f>IF(AA176&lt;N176,TIME(0,0,0),AA176-N176)</f>
        <v>0.27083333332848269</v>
      </c>
      <c r="AT176" s="35">
        <f>TRACKER[[#This Row],[PUNTUALIDAD (H)]]*24</f>
        <v>6.4999999998835847</v>
      </c>
      <c r="AU176" s="31" t="str">
        <f>IF(AS176&gt;TIME(0,30,0),"NO","SI")</f>
        <v>NO</v>
      </c>
      <c r="AV176" s="33" t="str">
        <f>IF(AS176&gt;TIME(1,0,0),"NO","SI")</f>
        <v>NO</v>
      </c>
      <c r="AW176" s="33">
        <f>(S176-E176)</f>
        <v>5.2666666666627862</v>
      </c>
      <c r="AX176" s="39">
        <f>TRACKER[[#This Row],[ATA TO UNLOADING]]*24</f>
        <v>126.39999999990687</v>
      </c>
      <c r="AY176" s="33">
        <f>IF(O176=0,0,S176-O176)</f>
        <v>0</v>
      </c>
      <c r="AZ176" s="38">
        <f>TRACKER[[#This Row],[TOTAL TT (MARRUECOS)]]*24</f>
        <v>0</v>
      </c>
      <c r="BA176" s="39" t="str">
        <f>IF(AW176="","",IF(AW176&lt;=2,"SI","NO"))</f>
        <v>NO</v>
      </c>
      <c r="BB176" s="39">
        <f>V176-U176</f>
        <v>0</v>
      </c>
      <c r="BC176" s="108">
        <f>(TRACKER[[#This Row],[Driver departure vs DC END DATE 2]])/24</f>
        <v>0</v>
      </c>
      <c r="BD176" s="39" t="str">
        <f>IF(L176="LEFTIES TOLEDO",IF(BC176&gt;=TIME(0,0,0),"YES","NO"),"")</f>
        <v/>
      </c>
      <c r="BE176" s="93">
        <f>$BH$1</f>
        <v>55</v>
      </c>
      <c r="BF176" s="41">
        <f>$BI$1</f>
        <v>7.5</v>
      </c>
    </row>
    <row r="177" spans="1:58" ht="12.75" hidden="1" customHeight="1">
      <c r="A177" s="24" t="s">
        <v>428</v>
      </c>
      <c r="B177" s="10" t="s">
        <v>410</v>
      </c>
      <c r="C177" s="11" t="s">
        <v>55</v>
      </c>
      <c r="D177" s="11" t="s">
        <v>48</v>
      </c>
      <c r="E177" s="12">
        <v>46030.563194444447</v>
      </c>
      <c r="F177" s="12">
        <v>46030.583333333336</v>
      </c>
      <c r="G177" s="13" t="s">
        <v>88</v>
      </c>
      <c r="H177" s="11" t="s">
        <v>50</v>
      </c>
      <c r="I177" s="13" t="s">
        <v>451</v>
      </c>
      <c r="J177" s="13" t="s">
        <v>51</v>
      </c>
      <c r="K177" s="13" t="s">
        <v>52</v>
      </c>
      <c r="L177" s="12" t="s">
        <v>53</v>
      </c>
      <c r="M177" s="12">
        <v>46032.666666666664</v>
      </c>
      <c r="N177" s="12">
        <v>46034.5</v>
      </c>
      <c r="O177" s="12"/>
      <c r="P177" s="55"/>
      <c r="Q177" s="12"/>
      <c r="R177" s="12"/>
      <c r="S177" s="29">
        <v>46034.494444444441</v>
      </c>
      <c r="T177" s="29">
        <v>46034.51458333333</v>
      </c>
      <c r="U177" s="12">
        <v>46034.525694444441</v>
      </c>
      <c r="V177" s="29">
        <v>46034.534722222219</v>
      </c>
      <c r="W177" s="30">
        <f>IF(N177="","",WEEKNUM(AA177,2)-0)</f>
        <v>3</v>
      </c>
      <c r="X177" s="30">
        <f>IF(N177="","",MONTH(AA177))</f>
        <v>1</v>
      </c>
      <c r="Y17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77" s="30" t="str">
        <f>IF(B177="ROPAX","ROPAX",IF(B177="RORO","RORO","OCEAN"))</f>
        <v>OCEAN</v>
      </c>
      <c r="AA177" s="29">
        <f>+MIN(S177,T177)</f>
        <v>46034.494444444441</v>
      </c>
      <c r="AB177" s="29" t="str">
        <f>CHOOSE(WEEKDAY(T177,2),"Monday","Tuesday","Wednesday","Thursday","Friday","Saturday","Sunday")</f>
        <v>Monday</v>
      </c>
      <c r="AC177" s="104">
        <f>IF((E177-F177)&lt;=0,0,(TRACKER[[#This Row],[ATA]]-TRACKER[[#This Row],[ETA]])*24)</f>
        <v>0</v>
      </c>
      <c r="AD177" s="29" t="str">
        <f>IF(AC177&lt;=2,"NO","YES")</f>
        <v>NO</v>
      </c>
      <c r="AE177" s="106">
        <f>+TRACKER[[#This Row],[DELIVERY AVAILABLE SINCE]]-TRACKER[[#This Row],[HANDOVER Morocco]]</f>
        <v>46032.666666666664</v>
      </c>
      <c r="AF177" s="104">
        <f>TRACKER[[#This Row],[ATA TO UNLOADING]]*24</f>
        <v>94.349999999860302</v>
      </c>
      <c r="AG177" s="31">
        <f>(M177-E177)</f>
        <v>2.1034722222175333</v>
      </c>
      <c r="AH177" s="35">
        <f>TRACKER[[#This Row],[ATA A OFRECIMIENTO]]*24</f>
        <v>50.483333333220799</v>
      </c>
      <c r="AI177" s="30" t="str">
        <f>IF(AG177="","",IF(AG177&lt;=1.5,"SI","NO"))</f>
        <v>NO</v>
      </c>
      <c r="AJ177" s="30" t="str">
        <f>IF(AG177="","",IF(AG177&lt;=2,"YES","NO"))</f>
        <v>NO</v>
      </c>
      <c r="AK177" s="30" t="str">
        <f>IF(AG177="","",IF(AG177&lt;=3,"SI","NO"))</f>
        <v>SI</v>
      </c>
      <c r="AL177" s="31">
        <f>(N177-M177)</f>
        <v>1.8333333333357587</v>
      </c>
      <c r="AM177" s="35">
        <f>TRACKER[[#This Row],[DEL. AVAILABLE A SLOT]]*24</f>
        <v>44.000000000058208</v>
      </c>
      <c r="AN177" s="31">
        <f>IF((S177-M177)&lt;0,TIME(0,0,0),S177-M177)</f>
        <v>1.827777777776646</v>
      </c>
      <c r="AO17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177" s="35" t="str">
        <f>IF(AL177="","",IF(AL177&lt;=1,"SI","NO"))</f>
        <v>NO</v>
      </c>
      <c r="AQ177" s="31">
        <f>(N177-E177)</f>
        <v>3.9368055555532919</v>
      </c>
      <c r="AR177" s="35">
        <f>TRACKER[[#This Row],[ATA A TIMESLOT]]*24</f>
        <v>94.483333333279006</v>
      </c>
      <c r="AS177" s="32">
        <f>IF(AA177&lt;N177,TIME(0,0,0),AA177-N177)</f>
        <v>0</v>
      </c>
      <c r="AT177" s="35">
        <f>TRACKER[[#This Row],[PUNTUALIDAD (H)]]*24</f>
        <v>0</v>
      </c>
      <c r="AU177" s="31" t="str">
        <f>IF(AS177&gt;TIME(0,30,0),"NO","SI")</f>
        <v>SI</v>
      </c>
      <c r="AV177" s="33" t="str">
        <f>IF(AS177&gt;TIME(1,0,0),"NO","SI")</f>
        <v>SI</v>
      </c>
      <c r="AW177" s="33">
        <f>(S177-E177)</f>
        <v>3.9312499999941792</v>
      </c>
      <c r="AX177" s="39">
        <f>TRACKER[[#This Row],[ATA TO UNLOADING]]*24</f>
        <v>94.349999999860302</v>
      </c>
      <c r="AY177" s="33">
        <f>IF(O177=0,0,S177-O177)</f>
        <v>0</v>
      </c>
      <c r="AZ177" s="38">
        <f>TRACKER[[#This Row],[TOTAL TT (MARRUECOS)]]*24</f>
        <v>0</v>
      </c>
      <c r="BA177" s="39" t="str">
        <f>IF(AW177="","",IF(AW177&lt;=2,"SI","NO"))</f>
        <v>NO</v>
      </c>
      <c r="BB177" s="39">
        <f>V177-U177</f>
        <v>9.0277777781011537E-3</v>
      </c>
      <c r="BC177" s="108">
        <f>(TRACKER[[#This Row],[Driver departure vs DC END DATE 2]])/24</f>
        <v>3.7615740742088138E-4</v>
      </c>
      <c r="BD177" s="39" t="str">
        <f>IF(L177="LEFTIES TOLEDO",IF(BC177&gt;=TIME(0,0,0),"YES","NO"),"")</f>
        <v>YES</v>
      </c>
      <c r="BE177" s="93">
        <f>$BH$1</f>
        <v>55</v>
      </c>
      <c r="BF177" s="41">
        <f>$BI$1</f>
        <v>7.5</v>
      </c>
    </row>
    <row r="178" spans="1:58" ht="12.75" hidden="1" customHeight="1">
      <c r="A178" s="24">
        <v>260643485</v>
      </c>
      <c r="B178" s="10" t="s">
        <v>410</v>
      </c>
      <c r="C178" s="11" t="s">
        <v>57</v>
      </c>
      <c r="D178" s="11" t="s">
        <v>48</v>
      </c>
      <c r="E178" s="12">
        <v>46030.563194444447</v>
      </c>
      <c r="F178" s="12">
        <v>46030.583333333336</v>
      </c>
      <c r="G178" s="13" t="s">
        <v>49</v>
      </c>
      <c r="H178" s="11" t="s">
        <v>50</v>
      </c>
      <c r="I178" s="13" t="s">
        <v>452</v>
      </c>
      <c r="J178" s="13" t="s">
        <v>51</v>
      </c>
      <c r="K178" s="13" t="s">
        <v>52</v>
      </c>
      <c r="L178" s="12" t="s">
        <v>53</v>
      </c>
      <c r="M178" s="12">
        <v>46032.666666666664</v>
      </c>
      <c r="N178" s="12">
        <v>46034.5</v>
      </c>
      <c r="O178" s="12"/>
      <c r="P178" s="55"/>
      <c r="Q178" s="12"/>
      <c r="R178" s="12"/>
      <c r="S178" s="29">
        <v>46034.46875</v>
      </c>
      <c r="T178" s="29">
        <v>46034.527777777781</v>
      </c>
      <c r="U178" s="12">
        <v>46034.491666666669</v>
      </c>
      <c r="V178" s="29">
        <v>46034.54583333333</v>
      </c>
      <c r="W178" s="30">
        <f>IF(N178="","",WEEKNUM(AA178,2)-0)</f>
        <v>3</v>
      </c>
      <c r="X178" s="30">
        <f>IF(N178="","",MONTH(AA178))</f>
        <v>1</v>
      </c>
      <c r="Y17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78" s="30" t="str">
        <f>IF(B178="ROPAX","ROPAX",IF(B178="RORO","RORO","OCEAN"))</f>
        <v>OCEAN</v>
      </c>
      <c r="AA178" s="29">
        <f>+MIN(S178,T178)</f>
        <v>46034.46875</v>
      </c>
      <c r="AB178" s="29" t="str">
        <f>CHOOSE(WEEKDAY(T178,2),"Monday","Tuesday","Wednesday","Thursday","Friday","Saturday","Sunday")</f>
        <v>Monday</v>
      </c>
      <c r="AC178" s="104">
        <f>IF((E178-F178)&lt;=0,0,(TRACKER[[#This Row],[ATA]]-TRACKER[[#This Row],[ETA]])*24)</f>
        <v>0</v>
      </c>
      <c r="AD178" s="29" t="str">
        <f>IF(AC178&lt;=2,"NO","YES")</f>
        <v>NO</v>
      </c>
      <c r="AE178" s="106">
        <f>+TRACKER[[#This Row],[DELIVERY AVAILABLE SINCE]]-TRACKER[[#This Row],[HANDOVER Morocco]]</f>
        <v>46032.666666666664</v>
      </c>
      <c r="AF178" s="104">
        <f>TRACKER[[#This Row],[ATA TO UNLOADING]]*24</f>
        <v>93.733333333279006</v>
      </c>
      <c r="AG178" s="31">
        <f>(M178-E178)</f>
        <v>2.1034722222175333</v>
      </c>
      <c r="AH178" s="35">
        <f>TRACKER[[#This Row],[ATA A OFRECIMIENTO]]*24</f>
        <v>50.483333333220799</v>
      </c>
      <c r="AI178" s="30" t="str">
        <f>IF(AG178="","",IF(AG178&lt;=1.5,"SI","NO"))</f>
        <v>NO</v>
      </c>
      <c r="AJ178" s="30" t="str">
        <f>IF(AG178="","",IF(AG178&lt;=2,"YES","NO"))</f>
        <v>NO</v>
      </c>
      <c r="AK178" s="30" t="str">
        <f>IF(AG178="","",IF(AG178&lt;=3,"SI","NO"))</f>
        <v>SI</v>
      </c>
      <c r="AL178" s="31">
        <f>(N178-M178)</f>
        <v>1.8333333333357587</v>
      </c>
      <c r="AM178" s="35">
        <f>TRACKER[[#This Row],[DEL. AVAILABLE A SLOT]]*24</f>
        <v>44.000000000058208</v>
      </c>
      <c r="AN178" s="31">
        <f>IF((S178-M178)&lt;0,TIME(0,0,0),S178-M178)</f>
        <v>1.8020833333357587</v>
      </c>
      <c r="AO17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178" s="35" t="str">
        <f>IF(AL178="","",IF(AL178&lt;=1,"SI","NO"))</f>
        <v>NO</v>
      </c>
      <c r="AQ178" s="31">
        <f>(N178-E178)</f>
        <v>3.9368055555532919</v>
      </c>
      <c r="AR178" s="35">
        <f>TRACKER[[#This Row],[ATA A TIMESLOT]]*24</f>
        <v>94.483333333279006</v>
      </c>
      <c r="AS178" s="32">
        <f>IF(AA178&lt;N178,TIME(0,0,0),AA178-N178)</f>
        <v>0</v>
      </c>
      <c r="AT178" s="35">
        <f>TRACKER[[#This Row],[PUNTUALIDAD (H)]]*24</f>
        <v>0</v>
      </c>
      <c r="AU178" s="31" t="str">
        <f>IF(AS178&gt;TIME(0,30,0),"NO","SI")</f>
        <v>SI</v>
      </c>
      <c r="AV178" s="33" t="str">
        <f>IF(AS178&gt;TIME(1,0,0),"NO","SI")</f>
        <v>SI</v>
      </c>
      <c r="AW178" s="33">
        <f>(S178-E178)</f>
        <v>3.9055555555532919</v>
      </c>
      <c r="AX178" s="39">
        <f>TRACKER[[#This Row],[ATA TO UNLOADING]]*24</f>
        <v>93.733333333279006</v>
      </c>
      <c r="AY178" s="33">
        <f>IF(O178=0,0,S178-O178)</f>
        <v>0</v>
      </c>
      <c r="AZ178" s="38">
        <f>TRACKER[[#This Row],[TOTAL TT (MARRUECOS)]]*24</f>
        <v>0</v>
      </c>
      <c r="BA178" s="39" t="str">
        <f>IF(AW178="","",IF(AW178&lt;=2,"SI","NO"))</f>
        <v>NO</v>
      </c>
      <c r="BB178" s="39">
        <f>V178-U178</f>
        <v>5.4166666661330964E-2</v>
      </c>
      <c r="BC178" s="108">
        <f>(TRACKER[[#This Row],[Driver departure vs DC END DATE 2]])/24</f>
        <v>2.2569444442221234E-3</v>
      </c>
      <c r="BD178" s="39" t="str">
        <f>IF(L178="LEFTIES TOLEDO",IF(BC178&gt;=TIME(0,0,0),"YES","NO"),"")</f>
        <v>YES</v>
      </c>
      <c r="BE178" s="93">
        <f>$BH$1</f>
        <v>55</v>
      </c>
      <c r="BF178" s="41">
        <f>$BI$1</f>
        <v>7.5</v>
      </c>
    </row>
    <row r="179" spans="1:58" ht="12.75" hidden="1" customHeight="1">
      <c r="A179" s="24">
        <v>262020881</v>
      </c>
      <c r="B179" s="10" t="s">
        <v>260</v>
      </c>
      <c r="C179" s="11" t="s">
        <v>65</v>
      </c>
      <c r="D179" s="11" t="s">
        <v>75</v>
      </c>
      <c r="E179" s="12">
        <v>46025.710416666669</v>
      </c>
      <c r="F179" s="12">
        <v>46025.833333333336</v>
      </c>
      <c r="G179" s="13" t="s">
        <v>49</v>
      </c>
      <c r="H179" s="11" t="s">
        <v>50</v>
      </c>
      <c r="I179" s="13" t="s">
        <v>455</v>
      </c>
      <c r="J179" s="13" t="s">
        <v>51</v>
      </c>
      <c r="K179" s="13" t="s">
        <v>60</v>
      </c>
      <c r="L179" s="12" t="s">
        <v>95</v>
      </c>
      <c r="M179" s="12">
        <v>46032.416666666664</v>
      </c>
      <c r="N179" s="12">
        <v>46034.583333333336</v>
      </c>
      <c r="O179" s="12"/>
      <c r="P179" s="55"/>
      <c r="Q179" s="12" t="s">
        <v>389</v>
      </c>
      <c r="R179" s="12"/>
      <c r="S179" s="29">
        <v>46035.333333333328</v>
      </c>
      <c r="T179" s="29">
        <v>46035.354166666664</v>
      </c>
      <c r="U179" s="12"/>
      <c r="V179" s="29"/>
      <c r="W179" s="30">
        <f>IF(N179="","",WEEKNUM(AA179,2)-0)</f>
        <v>3</v>
      </c>
      <c r="X179" s="30">
        <f>IF(N179="","",MONTH(AA179))</f>
        <v>1</v>
      </c>
      <c r="Y17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179" s="30" t="str">
        <f>IF(B179="ROPAX","ROPAX",IF(B179="RORO","RORO","OCEAN"))</f>
        <v>OCEAN</v>
      </c>
      <c r="AA179" s="29">
        <f>+MIN(S179,T179)</f>
        <v>46035.333333333328</v>
      </c>
      <c r="AB179" s="29" t="str">
        <f>CHOOSE(WEEKDAY(T179,2),"Monday","Tuesday","Wednesday","Thursday","Friday","Saturday","Sunday")</f>
        <v>Tuesday</v>
      </c>
      <c r="AC179" s="104">
        <f>IF((E179-F179)&lt;=0,0,(TRACKER[[#This Row],[ATA]]-TRACKER[[#This Row],[ETA]])*24)</f>
        <v>0</v>
      </c>
      <c r="AD179" s="29" t="str">
        <f>IF(AC179&lt;=2,"NO","YES")</f>
        <v>NO</v>
      </c>
      <c r="AE179" s="106">
        <f>+TRACKER[[#This Row],[DELIVERY AVAILABLE SINCE]]-TRACKER[[#This Row],[HANDOVER Morocco]]</f>
        <v>46032.416666666664</v>
      </c>
      <c r="AF179" s="104">
        <f>TRACKER[[#This Row],[ATA TO UNLOADING]]*24</f>
        <v>230.94999999983702</v>
      </c>
      <c r="AG179" s="31">
        <f>(M179-E179)</f>
        <v>6.7062499999956344</v>
      </c>
      <c r="AH179" s="35">
        <f>TRACKER[[#This Row],[ATA A OFRECIMIENTO]]*24</f>
        <v>160.94999999989523</v>
      </c>
      <c r="AI179" s="30" t="str">
        <f>IF(AG179="","",IF(AG179&lt;=1.5,"SI","NO"))</f>
        <v>NO</v>
      </c>
      <c r="AJ179" s="30" t="str">
        <f>IF(AG179="","",IF(AG179&lt;=2,"YES","NO"))</f>
        <v>NO</v>
      </c>
      <c r="AK179" s="30" t="str">
        <f>IF(AG179="","",IF(AG179&lt;=3,"SI","NO"))</f>
        <v>NO</v>
      </c>
      <c r="AL179" s="31">
        <f>(N179-M179)</f>
        <v>2.1666666666715173</v>
      </c>
      <c r="AM179" s="35">
        <f>TRACKER[[#This Row],[DEL. AVAILABLE A SLOT]]*24</f>
        <v>52.000000000116415</v>
      </c>
      <c r="AN179" s="31">
        <f>IF((S179-M179)&lt;0,TIME(0,0,0),S179-M179)</f>
        <v>2.9166666666642413</v>
      </c>
      <c r="AO17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79" s="35" t="str">
        <f>IF(AL179="","",IF(AL179&lt;=1,"SI","NO"))</f>
        <v>NO</v>
      </c>
      <c r="AQ179" s="31">
        <f>(N179-E179)</f>
        <v>8.8729166666671517</v>
      </c>
      <c r="AR179" s="35">
        <f>TRACKER[[#This Row],[ATA A TIMESLOT]]*24</f>
        <v>212.95000000001164</v>
      </c>
      <c r="AS179" s="32">
        <f>IF(AA179&lt;N179,TIME(0,0,0),AA179-N179)</f>
        <v>0.74999999999272404</v>
      </c>
      <c r="AT179" s="35">
        <f>TRACKER[[#This Row],[PUNTUALIDAD (H)]]*24</f>
        <v>17.999999999825377</v>
      </c>
      <c r="AU179" s="31" t="str">
        <f>IF(AS179&gt;TIME(0,30,0),"NO","SI")</f>
        <v>NO</v>
      </c>
      <c r="AV179" s="33" t="str">
        <f>IF(AS179&gt;TIME(1,0,0),"NO","SI")</f>
        <v>NO</v>
      </c>
      <c r="AW179" s="33">
        <f>(S179-E179)</f>
        <v>9.6229166666598758</v>
      </c>
      <c r="AX179" s="39">
        <f>TRACKER[[#This Row],[ATA TO UNLOADING]]*24</f>
        <v>230.94999999983702</v>
      </c>
      <c r="AY179" s="33">
        <f>IF(O179=0,0,S179-O179)</f>
        <v>0</v>
      </c>
      <c r="AZ179" s="38">
        <f>TRACKER[[#This Row],[TOTAL TT (MARRUECOS)]]*24</f>
        <v>0</v>
      </c>
      <c r="BA179" s="39" t="str">
        <f>IF(AW179="","",IF(AW179&lt;=2,"SI","NO"))</f>
        <v>NO</v>
      </c>
      <c r="BB179" s="39">
        <f>V179-U179</f>
        <v>0</v>
      </c>
      <c r="BC179" s="108">
        <f>(TRACKER[[#This Row],[Driver departure vs DC END DATE 2]])/24</f>
        <v>0</v>
      </c>
      <c r="BD179" s="39" t="str">
        <f>IF(L179="LEFTIES TOLEDO",IF(BC179&gt;=TIME(0,0,0),"YES","NO"),"")</f>
        <v/>
      </c>
      <c r="BE179" s="93">
        <f>$BH$1</f>
        <v>55</v>
      </c>
      <c r="BF179" s="41">
        <f>$BI$1</f>
        <v>7.5</v>
      </c>
    </row>
    <row r="180" spans="1:58" ht="12.75" hidden="1" customHeight="1">
      <c r="A180" s="24" t="s">
        <v>426</v>
      </c>
      <c r="B180" s="10" t="s">
        <v>270</v>
      </c>
      <c r="C180" s="11" t="s">
        <v>72</v>
      </c>
      <c r="D180" s="11" t="s">
        <v>75</v>
      </c>
      <c r="E180" s="12">
        <v>46029.504166666666</v>
      </c>
      <c r="F180" s="12">
        <v>46029.583333333336</v>
      </c>
      <c r="G180" s="13" t="s">
        <v>88</v>
      </c>
      <c r="H180" s="11" t="s">
        <v>50</v>
      </c>
      <c r="I180" s="13" t="s">
        <v>453</v>
      </c>
      <c r="J180" s="13" t="s">
        <v>51</v>
      </c>
      <c r="K180" s="13" t="s">
        <v>60</v>
      </c>
      <c r="L180" s="12" t="s">
        <v>95</v>
      </c>
      <c r="M180" s="12">
        <v>46031.666666666664</v>
      </c>
      <c r="N180" s="12">
        <v>46034.583333333336</v>
      </c>
      <c r="O180" s="12"/>
      <c r="P180" s="55"/>
      <c r="Q180" s="12"/>
      <c r="R180" s="12"/>
      <c r="S180" s="29">
        <v>46034.569444444445</v>
      </c>
      <c r="T180" s="29">
        <v>46034.590277777781</v>
      </c>
      <c r="U180" s="12"/>
      <c r="V180" s="29"/>
      <c r="W180" s="30">
        <f>IF(N180="","",WEEKNUM(AA180,2)-0)</f>
        <v>3</v>
      </c>
      <c r="X180" s="30">
        <f>IF(N180="","",MONTH(AA180))</f>
        <v>1</v>
      </c>
      <c r="Y18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180" s="30" t="str">
        <f>IF(B180="ROPAX","ROPAX",IF(B180="RORO","RORO","OCEAN"))</f>
        <v>OCEAN</v>
      </c>
      <c r="AA180" s="29">
        <f>+MIN(S180,T180)</f>
        <v>46034.569444444445</v>
      </c>
      <c r="AB180" s="29" t="str">
        <f>CHOOSE(WEEKDAY(T180,2),"Monday","Tuesday","Wednesday","Thursday","Friday","Saturday","Sunday")</f>
        <v>Monday</v>
      </c>
      <c r="AC180" s="104">
        <f>IF((E180-F180)&lt;=0,0,(TRACKER[[#This Row],[ATA]]-TRACKER[[#This Row],[ETA]])*24)</f>
        <v>0</v>
      </c>
      <c r="AD180" s="29" t="str">
        <f>IF(AC180&lt;=2,"NO","YES")</f>
        <v>NO</v>
      </c>
      <c r="AE180" s="106">
        <f>+TRACKER[[#This Row],[DELIVERY AVAILABLE SINCE]]-TRACKER[[#This Row],[HANDOVER Morocco]]</f>
        <v>46031.666666666664</v>
      </c>
      <c r="AF180" s="104">
        <f>TRACKER[[#This Row],[ATA TO UNLOADING]]*24</f>
        <v>121.56666666670935</v>
      </c>
      <c r="AG180" s="31">
        <f>(M180-E180)</f>
        <v>2.1624999999985448</v>
      </c>
      <c r="AH180" s="35">
        <f>TRACKER[[#This Row],[ATA A OFRECIMIENTO]]*24</f>
        <v>51.899999999965075</v>
      </c>
      <c r="AI180" s="30" t="str">
        <f>IF(AG180="","",IF(AG180&lt;=1.5,"SI","NO"))</f>
        <v>NO</v>
      </c>
      <c r="AJ180" s="30" t="str">
        <f>IF(AG180="","",IF(AG180&lt;=2,"YES","NO"))</f>
        <v>NO</v>
      </c>
      <c r="AK180" s="30" t="str">
        <f>IF(AG180="","",IF(AG180&lt;=3,"SI","NO"))</f>
        <v>SI</v>
      </c>
      <c r="AL180" s="31">
        <f>(N180-M180)</f>
        <v>2.9166666666715173</v>
      </c>
      <c r="AM180" s="35">
        <f>TRACKER[[#This Row],[DEL. AVAILABLE A SLOT]]*24</f>
        <v>70.000000000116415</v>
      </c>
      <c r="AN180" s="31">
        <f>IF((S180-M180)&lt;0,TIME(0,0,0),S180-M180)</f>
        <v>2.9027777777810115</v>
      </c>
      <c r="AO18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80" s="35" t="str">
        <f>IF(AL180="","",IF(AL180&lt;=1,"SI","NO"))</f>
        <v>NO</v>
      </c>
      <c r="AQ180" s="31">
        <f>(N180-E180)</f>
        <v>5.0791666666700621</v>
      </c>
      <c r="AR180" s="35">
        <f>TRACKER[[#This Row],[ATA A TIMESLOT]]*24</f>
        <v>121.90000000008149</v>
      </c>
      <c r="AS180" s="32">
        <f>IF(AA180&lt;N180,TIME(0,0,0),AA180-N180)</f>
        <v>0</v>
      </c>
      <c r="AT180" s="35">
        <f>TRACKER[[#This Row],[PUNTUALIDAD (H)]]*24</f>
        <v>0</v>
      </c>
      <c r="AU180" s="31" t="str">
        <f>IF(AS180&gt;TIME(0,30,0),"NO","SI")</f>
        <v>SI</v>
      </c>
      <c r="AV180" s="33" t="str">
        <f>IF(AS180&gt;TIME(1,0,0),"NO","SI")</f>
        <v>SI</v>
      </c>
      <c r="AW180" s="33">
        <f>(S180-E180)</f>
        <v>5.0652777777795563</v>
      </c>
      <c r="AX180" s="39">
        <f>TRACKER[[#This Row],[ATA TO UNLOADING]]*24</f>
        <v>121.56666666670935</v>
      </c>
      <c r="AY180" s="33">
        <f>IF(O180=0,0,S180-O180)</f>
        <v>0</v>
      </c>
      <c r="AZ180" s="38">
        <f>TRACKER[[#This Row],[TOTAL TT (MARRUECOS)]]*24</f>
        <v>0</v>
      </c>
      <c r="BA180" s="39" t="str">
        <f>IF(AW180="","",IF(AW180&lt;=2,"SI","NO"))</f>
        <v>NO</v>
      </c>
      <c r="BB180" s="39">
        <f>V180-U180</f>
        <v>0</v>
      </c>
      <c r="BC180" s="108">
        <f>(TRACKER[[#This Row],[Driver departure vs DC END DATE 2]])/24</f>
        <v>0</v>
      </c>
      <c r="BD180" s="39" t="str">
        <f>IF(L180="LEFTIES TOLEDO",IF(BC180&gt;=TIME(0,0,0),"YES","NO"),"")</f>
        <v/>
      </c>
      <c r="BE180" s="93">
        <f>$BH$1</f>
        <v>55</v>
      </c>
      <c r="BF180" s="41">
        <f>$BI$1</f>
        <v>7.5</v>
      </c>
    </row>
    <row r="181" spans="1:58" ht="12.75" hidden="1" customHeight="1">
      <c r="A181" s="24" t="s">
        <v>429</v>
      </c>
      <c r="B181" s="10" t="s">
        <v>270</v>
      </c>
      <c r="C181" s="11" t="s">
        <v>72</v>
      </c>
      <c r="D181" s="11" t="s">
        <v>75</v>
      </c>
      <c r="E181" s="12">
        <v>46029.504166666666</v>
      </c>
      <c r="F181" s="12">
        <v>46029.583333333336</v>
      </c>
      <c r="G181" s="13" t="s">
        <v>88</v>
      </c>
      <c r="H181" s="11" t="s">
        <v>50</v>
      </c>
      <c r="I181" s="13" t="s">
        <v>454</v>
      </c>
      <c r="J181" s="13" t="s">
        <v>51</v>
      </c>
      <c r="K181" s="13" t="s">
        <v>60</v>
      </c>
      <c r="L181" s="12" t="s">
        <v>95</v>
      </c>
      <c r="M181" s="12">
        <v>46031.666666666664</v>
      </c>
      <c r="N181" s="12">
        <v>46034.583333333336</v>
      </c>
      <c r="O181" s="12"/>
      <c r="P181" s="55"/>
      <c r="Q181" s="12"/>
      <c r="R181" s="12"/>
      <c r="S181" s="29">
        <v>46034.354166666664</v>
      </c>
      <c r="T181" s="29">
        <v>46034.375</v>
      </c>
      <c r="U181" s="12"/>
      <c r="V181" s="29"/>
      <c r="W181" s="30">
        <f>IF(N181="","",WEEKNUM(AA181,2)-0)</f>
        <v>3</v>
      </c>
      <c r="X181" s="30">
        <f>IF(N181="","",MONTH(AA181))</f>
        <v>1</v>
      </c>
      <c r="Y18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181" s="30" t="str">
        <f>IF(B181="ROPAX","ROPAX",IF(B181="RORO","RORO","OCEAN"))</f>
        <v>OCEAN</v>
      </c>
      <c r="AA181" s="29">
        <f>+MIN(S181,T181)</f>
        <v>46034.354166666664</v>
      </c>
      <c r="AB181" s="29" t="str">
        <f>CHOOSE(WEEKDAY(T181,2),"Monday","Tuesday","Wednesday","Thursday","Friday","Saturday","Sunday")</f>
        <v>Monday</v>
      </c>
      <c r="AC181" s="104">
        <f>IF((E181-F181)&lt;=0,0,(TRACKER[[#This Row],[ATA]]-TRACKER[[#This Row],[ETA]])*24)</f>
        <v>0</v>
      </c>
      <c r="AD181" s="29" t="str">
        <f>IF(AC181&lt;=2,"NO","YES")</f>
        <v>NO</v>
      </c>
      <c r="AE181" s="106">
        <f>+TRACKER[[#This Row],[DELIVERY AVAILABLE SINCE]]-TRACKER[[#This Row],[HANDOVER Morocco]]</f>
        <v>46031.666666666664</v>
      </c>
      <c r="AF181" s="104">
        <f>TRACKER[[#This Row],[ATA TO UNLOADING]]*24</f>
        <v>116.39999999996508</v>
      </c>
      <c r="AG181" s="31">
        <f>(M181-E181)</f>
        <v>2.1624999999985448</v>
      </c>
      <c r="AH181" s="35">
        <f>TRACKER[[#This Row],[ATA A OFRECIMIENTO]]*24</f>
        <v>51.899999999965075</v>
      </c>
      <c r="AI181" s="30" t="str">
        <f>IF(AG181="","",IF(AG181&lt;=1.5,"SI","NO"))</f>
        <v>NO</v>
      </c>
      <c r="AJ181" s="30" t="str">
        <f>IF(AG181="","",IF(AG181&lt;=2,"YES","NO"))</f>
        <v>NO</v>
      </c>
      <c r="AK181" s="30" t="str">
        <f>IF(AG181="","",IF(AG181&lt;=3,"SI","NO"))</f>
        <v>SI</v>
      </c>
      <c r="AL181" s="31">
        <f>(N181-M181)</f>
        <v>2.9166666666715173</v>
      </c>
      <c r="AM181" s="35">
        <f>TRACKER[[#This Row],[DEL. AVAILABLE A SLOT]]*24</f>
        <v>70.000000000116415</v>
      </c>
      <c r="AN181" s="31">
        <f>IF((S181-M181)&lt;0,TIME(0,0,0),S181-M181)</f>
        <v>2.6875</v>
      </c>
      <c r="AO18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81" s="35" t="str">
        <f>IF(AL181="","",IF(AL181&lt;=1,"SI","NO"))</f>
        <v>NO</v>
      </c>
      <c r="AQ181" s="31">
        <f>(N181-E181)</f>
        <v>5.0791666666700621</v>
      </c>
      <c r="AR181" s="35">
        <f>TRACKER[[#This Row],[ATA A TIMESLOT]]*24</f>
        <v>121.90000000008149</v>
      </c>
      <c r="AS181" s="32">
        <f>IF(AA181&lt;N181,TIME(0,0,0),AA181-N181)</f>
        <v>0</v>
      </c>
      <c r="AT181" s="35">
        <f>TRACKER[[#This Row],[PUNTUALIDAD (H)]]*24</f>
        <v>0</v>
      </c>
      <c r="AU181" s="31" t="str">
        <f>IF(AS181&gt;TIME(0,30,0),"NO","SI")</f>
        <v>SI</v>
      </c>
      <c r="AV181" s="33" t="str">
        <f>IF(AS181&gt;TIME(1,0,0),"NO","SI")</f>
        <v>SI</v>
      </c>
      <c r="AW181" s="33">
        <f>(S181-E181)</f>
        <v>4.8499999999985448</v>
      </c>
      <c r="AX181" s="39">
        <f>TRACKER[[#This Row],[ATA TO UNLOADING]]*24</f>
        <v>116.39999999996508</v>
      </c>
      <c r="AY181" s="33">
        <f>IF(O181=0,0,S181-O181)</f>
        <v>0</v>
      </c>
      <c r="AZ181" s="38">
        <f>TRACKER[[#This Row],[TOTAL TT (MARRUECOS)]]*24</f>
        <v>0</v>
      </c>
      <c r="BA181" s="39" t="str">
        <f>IF(AW181="","",IF(AW181&lt;=2,"SI","NO"))</f>
        <v>NO</v>
      </c>
      <c r="BB181" s="39">
        <f>V181-U181</f>
        <v>0</v>
      </c>
      <c r="BC181" s="108">
        <f>(TRACKER[[#This Row],[Driver departure vs DC END DATE 2]])/24</f>
        <v>0</v>
      </c>
      <c r="BD181" s="39" t="str">
        <f>IF(L181="LEFTIES TOLEDO",IF(BC181&gt;=TIME(0,0,0),"YES","NO"),"")</f>
        <v/>
      </c>
      <c r="BE181" s="93">
        <f>$BH$1</f>
        <v>55</v>
      </c>
      <c r="BF181" s="41">
        <f>$BI$1</f>
        <v>7.5</v>
      </c>
    </row>
    <row r="182" spans="1:58" ht="12.75" hidden="1" customHeight="1">
      <c r="A182" s="24">
        <v>260444176</v>
      </c>
      <c r="B182" s="10" t="s">
        <v>116</v>
      </c>
      <c r="C182" s="11" t="s">
        <v>47</v>
      </c>
      <c r="D182" s="11" t="s">
        <v>75</v>
      </c>
      <c r="E182" s="12">
        <v>46006.436111111114</v>
      </c>
      <c r="F182" s="12">
        <v>46006.4375</v>
      </c>
      <c r="G182" s="13" t="s">
        <v>49</v>
      </c>
      <c r="H182" s="11" t="s">
        <v>50</v>
      </c>
      <c r="I182" s="13" t="s">
        <v>460</v>
      </c>
      <c r="J182" s="13" t="s">
        <v>51</v>
      </c>
      <c r="K182" s="13" t="s">
        <v>60</v>
      </c>
      <c r="L182" s="12" t="s">
        <v>102</v>
      </c>
      <c r="M182" s="12">
        <v>46007.666666666664</v>
      </c>
      <c r="N182" s="12">
        <v>46034.666666666664</v>
      </c>
      <c r="O182" s="12"/>
      <c r="P182" s="55"/>
      <c r="Q182" s="12"/>
      <c r="R182" s="12"/>
      <c r="S182" s="29">
        <v>46034.643750000003</v>
      </c>
      <c r="T182" s="29">
        <v>46034.6875</v>
      </c>
      <c r="U182" s="12"/>
      <c r="V182" s="29"/>
      <c r="W182" s="30">
        <f>IF(N182="","",WEEKNUM(AA182,2)-0)</f>
        <v>3</v>
      </c>
      <c r="X182" s="30">
        <f>IF(N182="","",MONTH(AA182))</f>
        <v>1</v>
      </c>
      <c r="Y18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82" s="30" t="str">
        <f>IF(B182="ROPAX","ROPAX",IF(B182="RORO","RORO","OCEAN"))</f>
        <v>OCEAN</v>
      </c>
      <c r="AA182" s="29">
        <f>+MIN(S182,T182)</f>
        <v>46034.643750000003</v>
      </c>
      <c r="AB182" s="29" t="str">
        <f>CHOOSE(WEEKDAY(T182,2),"Monday","Tuesday","Wednesday","Thursday","Friday","Saturday","Sunday")</f>
        <v>Monday</v>
      </c>
      <c r="AC182" s="104">
        <f>IF((E182-F182)&lt;=0,0,(TRACKER[[#This Row],[ATA]]-TRACKER[[#This Row],[ETA]])*24)</f>
        <v>0</v>
      </c>
      <c r="AD182" s="29" t="str">
        <f>IF(AC182&lt;=2,"NO","YES")</f>
        <v>NO</v>
      </c>
      <c r="AE182" s="106">
        <f>+TRACKER[[#This Row],[DELIVERY AVAILABLE SINCE]]-TRACKER[[#This Row],[HANDOVER Morocco]]</f>
        <v>46007.666666666664</v>
      </c>
      <c r="AF182" s="104">
        <f>TRACKER[[#This Row],[ATA TO UNLOADING]]*24</f>
        <v>676.98333333333721</v>
      </c>
      <c r="AG182" s="31">
        <f>(M182-E182)</f>
        <v>1.2305555555503815</v>
      </c>
      <c r="AH182" s="35">
        <f>TRACKER[[#This Row],[ATA A OFRECIMIENTO]]*24</f>
        <v>29.533333333209157</v>
      </c>
      <c r="AI182" s="30" t="str">
        <f>IF(AG182="","",IF(AG182&lt;=1.5,"SI","NO"))</f>
        <v>SI</v>
      </c>
      <c r="AJ182" s="30" t="str">
        <f>IF(AG182="","",IF(AG182&lt;=2,"YES","NO"))</f>
        <v>YES</v>
      </c>
      <c r="AK182" s="30" t="str">
        <f>IF(AG182="","",IF(AG182&lt;=3,"SI","NO"))</f>
        <v>SI</v>
      </c>
      <c r="AL182" s="31">
        <f>(N182-M182)</f>
        <v>27</v>
      </c>
      <c r="AM182" s="35">
        <f>TRACKER[[#This Row],[DEL. AVAILABLE A SLOT]]*24</f>
        <v>648</v>
      </c>
      <c r="AN182" s="31">
        <f>IF((S182-M182)&lt;0,TIME(0,0,0),S182-M182)</f>
        <v>26.977083333338669</v>
      </c>
      <c r="AO18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82" s="35" t="str">
        <f>IF(AL182="","",IF(AL182&lt;=1,"SI","NO"))</f>
        <v>NO</v>
      </c>
      <c r="AQ182" s="31">
        <f>(N182-E182)</f>
        <v>28.230555555550382</v>
      </c>
      <c r="AR182" s="35">
        <f>TRACKER[[#This Row],[ATA A TIMESLOT]]*24</f>
        <v>677.53333333320916</v>
      </c>
      <c r="AS182" s="32">
        <f>IF(AA182&lt;N182,TIME(0,0,0),AA182-N182)</f>
        <v>0</v>
      </c>
      <c r="AT182" s="35">
        <f>TRACKER[[#This Row],[PUNTUALIDAD (H)]]*24</f>
        <v>0</v>
      </c>
      <c r="AU182" s="31" t="str">
        <f>IF(AS182&gt;TIME(0,30,0),"NO","SI")</f>
        <v>SI</v>
      </c>
      <c r="AV182" s="33" t="str">
        <f>IF(AS182&gt;TIME(1,0,0),"NO","SI")</f>
        <v>SI</v>
      </c>
      <c r="AW182" s="33">
        <f>(S182-E182)</f>
        <v>28.207638888889051</v>
      </c>
      <c r="AX182" s="39">
        <f>TRACKER[[#This Row],[ATA TO UNLOADING]]*24</f>
        <v>676.98333333333721</v>
      </c>
      <c r="AY182" s="33">
        <f>IF(O182=0,0,S182-O182)</f>
        <v>0</v>
      </c>
      <c r="AZ182" s="38">
        <f>TRACKER[[#This Row],[TOTAL TT (MARRUECOS)]]*24</f>
        <v>0</v>
      </c>
      <c r="BA182" s="39" t="str">
        <f>IF(AW182="","",IF(AW182&lt;=2,"SI","NO"))</f>
        <v>NO</v>
      </c>
      <c r="BB182" s="39">
        <f>V182-U182</f>
        <v>0</v>
      </c>
      <c r="BC182" s="108">
        <f>(TRACKER[[#This Row],[Driver departure vs DC END DATE 2]])/24</f>
        <v>0</v>
      </c>
      <c r="BD182" s="39" t="str">
        <f>IF(L182="LEFTIES TOLEDO",IF(BC182&gt;=TIME(0,0,0),"YES","NO"),"")</f>
        <v/>
      </c>
      <c r="BE182" s="93">
        <f>$BH$1</f>
        <v>55</v>
      </c>
      <c r="BF182" s="41">
        <f>$BI$1</f>
        <v>7.5</v>
      </c>
    </row>
    <row r="183" spans="1:58" ht="12.75" hidden="1" customHeight="1">
      <c r="A183" s="24" t="s">
        <v>426</v>
      </c>
      <c r="B183" s="10" t="s">
        <v>270</v>
      </c>
      <c r="C183" s="11" t="s">
        <v>72</v>
      </c>
      <c r="D183" s="11" t="s">
        <v>75</v>
      </c>
      <c r="E183" s="12">
        <v>46029.504166666666</v>
      </c>
      <c r="F183" s="12">
        <v>46029.583333333336</v>
      </c>
      <c r="G183" s="13" t="s">
        <v>88</v>
      </c>
      <c r="H183" s="11" t="s">
        <v>50</v>
      </c>
      <c r="I183" s="13" t="s">
        <v>456</v>
      </c>
      <c r="J183" s="13" t="s">
        <v>51</v>
      </c>
      <c r="K183" s="13" t="s">
        <v>60</v>
      </c>
      <c r="L183" s="12" t="s">
        <v>95</v>
      </c>
      <c r="M183" s="12">
        <v>46031.666666666664</v>
      </c>
      <c r="N183" s="12">
        <v>46034.666666666664</v>
      </c>
      <c r="O183" s="12"/>
      <c r="P183" s="55"/>
      <c r="Q183" s="12" t="s">
        <v>389</v>
      </c>
      <c r="R183" s="12"/>
      <c r="S183" s="29">
        <v>46035.375</v>
      </c>
      <c r="T183" s="29">
        <v>46035.395833333336</v>
      </c>
      <c r="U183" s="12"/>
      <c r="V183" s="29"/>
      <c r="W183" s="30">
        <f>IF(N183="","",WEEKNUM(AA183,2)-0)</f>
        <v>3</v>
      </c>
      <c r="X183" s="30">
        <f>IF(N183="","",MONTH(AA183))</f>
        <v>1</v>
      </c>
      <c r="Y18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183" s="30" t="str">
        <f>IF(B183="ROPAX","ROPAX",IF(B183="RORO","RORO","OCEAN"))</f>
        <v>OCEAN</v>
      </c>
      <c r="AA183" s="29">
        <f>+MIN(S183,T183)</f>
        <v>46035.375</v>
      </c>
      <c r="AB183" s="29" t="str">
        <f>CHOOSE(WEEKDAY(T183,2),"Monday","Tuesday","Wednesday","Thursday","Friday","Saturday","Sunday")</f>
        <v>Tuesday</v>
      </c>
      <c r="AC183" s="104">
        <f>IF((E183-F183)&lt;=0,0,(TRACKER[[#This Row],[ATA]]-TRACKER[[#This Row],[ETA]])*24)</f>
        <v>0</v>
      </c>
      <c r="AD183" s="29" t="str">
        <f>IF(AC183&lt;=2,"NO","YES")</f>
        <v>NO</v>
      </c>
      <c r="AE183" s="106">
        <f>+TRACKER[[#This Row],[DELIVERY AVAILABLE SINCE]]-TRACKER[[#This Row],[HANDOVER Morocco]]</f>
        <v>46031.666666666664</v>
      </c>
      <c r="AF183" s="104">
        <f>TRACKER[[#This Row],[ATA TO UNLOADING]]*24</f>
        <v>140.90000000002328</v>
      </c>
      <c r="AG183" s="31">
        <f>(M183-E183)</f>
        <v>2.1624999999985448</v>
      </c>
      <c r="AH183" s="35">
        <f>TRACKER[[#This Row],[ATA A OFRECIMIENTO]]*24</f>
        <v>51.899999999965075</v>
      </c>
      <c r="AI183" s="30" t="str">
        <f>IF(AG183="","",IF(AG183&lt;=1.5,"SI","NO"))</f>
        <v>NO</v>
      </c>
      <c r="AJ183" s="30" t="str">
        <f>IF(AG183="","",IF(AG183&lt;=2,"YES","NO"))</f>
        <v>NO</v>
      </c>
      <c r="AK183" s="30" t="str">
        <f>IF(AG183="","",IF(AG183&lt;=3,"SI","NO"))</f>
        <v>SI</v>
      </c>
      <c r="AL183" s="31">
        <f>(N183-M183)</f>
        <v>3</v>
      </c>
      <c r="AM183" s="35">
        <f>TRACKER[[#This Row],[DEL. AVAILABLE A SLOT]]*24</f>
        <v>72</v>
      </c>
      <c r="AN183" s="31">
        <f>IF((S183-M183)&lt;0,TIME(0,0,0),S183-M183)</f>
        <v>3.7083333333357587</v>
      </c>
      <c r="AO18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83" s="35" t="str">
        <f>IF(AL183="","",IF(AL183&lt;=1,"SI","NO"))</f>
        <v>NO</v>
      </c>
      <c r="AQ183" s="31">
        <f>(N183-E183)</f>
        <v>5.1624999999985448</v>
      </c>
      <c r="AR183" s="35">
        <f>TRACKER[[#This Row],[ATA A TIMESLOT]]*24</f>
        <v>123.89999999996508</v>
      </c>
      <c r="AS183" s="32">
        <f>IF(AA183&lt;N183,TIME(0,0,0),AA183-N183)</f>
        <v>0.70833333333575865</v>
      </c>
      <c r="AT183" s="35">
        <f>TRACKER[[#This Row],[PUNTUALIDAD (H)]]*24</f>
        <v>17.000000000058208</v>
      </c>
      <c r="AU183" s="31" t="str">
        <f>IF(AS183&gt;TIME(0,30,0),"NO","SI")</f>
        <v>NO</v>
      </c>
      <c r="AV183" s="33" t="str">
        <f>IF(AS183&gt;TIME(1,0,0),"NO","SI")</f>
        <v>NO</v>
      </c>
      <c r="AW183" s="33">
        <f>(S183-E183)</f>
        <v>5.8708333333343035</v>
      </c>
      <c r="AX183" s="39">
        <f>TRACKER[[#This Row],[ATA TO UNLOADING]]*24</f>
        <v>140.90000000002328</v>
      </c>
      <c r="AY183" s="33">
        <f>IF(O183=0,0,S183-O183)</f>
        <v>0</v>
      </c>
      <c r="AZ183" s="38">
        <f>TRACKER[[#This Row],[TOTAL TT (MARRUECOS)]]*24</f>
        <v>0</v>
      </c>
      <c r="BA183" s="39" t="str">
        <f>IF(AW183="","",IF(AW183&lt;=2,"SI","NO"))</f>
        <v>NO</v>
      </c>
      <c r="BB183" s="39">
        <f>V183-U183</f>
        <v>0</v>
      </c>
      <c r="BC183" s="108">
        <f>(TRACKER[[#This Row],[Driver departure vs DC END DATE 2]])/24</f>
        <v>0</v>
      </c>
      <c r="BD183" s="39" t="str">
        <f>IF(L183="LEFTIES TOLEDO",IF(BC183&gt;=TIME(0,0,0),"YES","NO"),"")</f>
        <v/>
      </c>
      <c r="BE183" s="93">
        <f>$BH$1</f>
        <v>55</v>
      </c>
      <c r="BF183" s="41">
        <f>$BI$1</f>
        <v>7.5</v>
      </c>
    </row>
    <row r="184" spans="1:58" ht="12.75" hidden="1" customHeight="1">
      <c r="A184" s="24">
        <v>261861972</v>
      </c>
      <c r="B184" s="10" t="s">
        <v>270</v>
      </c>
      <c r="C184" s="11" t="s">
        <v>443</v>
      </c>
      <c r="D184" s="11" t="s">
        <v>75</v>
      </c>
      <c r="E184" s="12">
        <v>46029.504166666666</v>
      </c>
      <c r="F184" s="12">
        <v>46029.583333333336</v>
      </c>
      <c r="G184" s="13" t="s">
        <v>49</v>
      </c>
      <c r="H184" s="11" t="s">
        <v>50</v>
      </c>
      <c r="I184" s="13" t="s">
        <v>458</v>
      </c>
      <c r="J184" s="13" t="s">
        <v>56</v>
      </c>
      <c r="K184" s="13" t="s">
        <v>60</v>
      </c>
      <c r="L184" s="12" t="s">
        <v>102</v>
      </c>
      <c r="M184" s="12">
        <v>46031.666666666664</v>
      </c>
      <c r="N184" s="12">
        <v>46034.666666666664</v>
      </c>
      <c r="O184" s="12"/>
      <c r="P184" s="55"/>
      <c r="Q184" s="12"/>
      <c r="R184" s="12"/>
      <c r="S184" s="29">
        <v>46034.657638888886</v>
      </c>
      <c r="T184" s="29">
        <v>46034.666666666664</v>
      </c>
      <c r="U184" s="12"/>
      <c r="V184" s="29"/>
      <c r="W184" s="30">
        <f>IF(N184="","",WEEKNUM(AA184,2)-0)</f>
        <v>3</v>
      </c>
      <c r="X184" s="30">
        <f>IF(N184="","",MONTH(AA184))</f>
        <v>1</v>
      </c>
      <c r="Y18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84" s="30" t="str">
        <f>IF(B184="ROPAX","ROPAX",IF(B184="RORO","RORO","OCEAN"))</f>
        <v>OCEAN</v>
      </c>
      <c r="AA184" s="29">
        <f>+MIN(S184,T184)</f>
        <v>46034.657638888886</v>
      </c>
      <c r="AB184" s="29" t="str">
        <f>CHOOSE(WEEKDAY(T184,2),"Monday","Tuesday","Wednesday","Thursday","Friday","Saturday","Sunday")</f>
        <v>Monday</v>
      </c>
      <c r="AC184" s="104">
        <f>IF((E184-F184)&lt;=0,0,(TRACKER[[#This Row],[ATA]]-TRACKER[[#This Row],[ETA]])*24)</f>
        <v>0</v>
      </c>
      <c r="AD184" s="29" t="str">
        <f>IF(AC184&lt;=2,"NO","YES")</f>
        <v>NO</v>
      </c>
      <c r="AE184" s="106">
        <f>+TRACKER[[#This Row],[DELIVERY AVAILABLE SINCE]]-TRACKER[[#This Row],[HANDOVER Morocco]]</f>
        <v>46031.666666666664</v>
      </c>
      <c r="AF184" s="104">
        <f>TRACKER[[#This Row],[ATA TO UNLOADING]]*24</f>
        <v>123.68333333329065</v>
      </c>
      <c r="AG184" s="31">
        <f>(M184-E184)</f>
        <v>2.1624999999985448</v>
      </c>
      <c r="AH184" s="35">
        <f>TRACKER[[#This Row],[ATA A OFRECIMIENTO]]*24</f>
        <v>51.899999999965075</v>
      </c>
      <c r="AI184" s="30" t="str">
        <f>IF(AG184="","",IF(AG184&lt;=1.5,"SI","NO"))</f>
        <v>NO</v>
      </c>
      <c r="AJ184" s="30" t="str">
        <f>IF(AG184="","",IF(AG184&lt;=2,"YES","NO"))</f>
        <v>NO</v>
      </c>
      <c r="AK184" s="30" t="str">
        <f>IF(AG184="","",IF(AG184&lt;=3,"SI","NO"))</f>
        <v>SI</v>
      </c>
      <c r="AL184" s="31">
        <f>(N184-M184)</f>
        <v>3</v>
      </c>
      <c r="AM184" s="35">
        <f>TRACKER[[#This Row],[DEL. AVAILABLE A SLOT]]*24</f>
        <v>72</v>
      </c>
      <c r="AN184" s="31">
        <f>IF((S184-M184)&lt;0,TIME(0,0,0),S184-M184)</f>
        <v>2.9909722222218988</v>
      </c>
      <c r="AO18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84" s="35" t="str">
        <f>IF(AL184="","",IF(AL184&lt;=1,"SI","NO"))</f>
        <v>NO</v>
      </c>
      <c r="AQ184" s="31">
        <f>(N184-E184)</f>
        <v>5.1624999999985448</v>
      </c>
      <c r="AR184" s="35">
        <f>TRACKER[[#This Row],[ATA A TIMESLOT]]*24</f>
        <v>123.89999999996508</v>
      </c>
      <c r="AS184" s="32">
        <f>IF(AA184&lt;N184,TIME(0,0,0),AA184-N184)</f>
        <v>0</v>
      </c>
      <c r="AT184" s="35">
        <f>TRACKER[[#This Row],[PUNTUALIDAD (H)]]*24</f>
        <v>0</v>
      </c>
      <c r="AU184" s="31" t="str">
        <f>IF(AS184&gt;TIME(0,30,0),"NO","SI")</f>
        <v>SI</v>
      </c>
      <c r="AV184" s="33" t="str">
        <f>IF(AS184&gt;TIME(1,0,0),"NO","SI")</f>
        <v>SI</v>
      </c>
      <c r="AW184" s="33">
        <f>(S184-E184)</f>
        <v>5.1534722222204437</v>
      </c>
      <c r="AX184" s="39">
        <f>TRACKER[[#This Row],[ATA TO UNLOADING]]*24</f>
        <v>123.68333333329065</v>
      </c>
      <c r="AY184" s="33">
        <f>IF(O184=0,0,S184-O184)</f>
        <v>0</v>
      </c>
      <c r="AZ184" s="38">
        <f>TRACKER[[#This Row],[TOTAL TT (MARRUECOS)]]*24</f>
        <v>0</v>
      </c>
      <c r="BA184" s="39" t="str">
        <f>IF(AW184="","",IF(AW184&lt;=2,"SI","NO"))</f>
        <v>NO</v>
      </c>
      <c r="BB184" s="39">
        <f>V184-U184</f>
        <v>0</v>
      </c>
      <c r="BC184" s="108">
        <f>(TRACKER[[#This Row],[Driver departure vs DC END DATE 2]])/24</f>
        <v>0</v>
      </c>
      <c r="BD184" s="39" t="str">
        <f>IF(L184="LEFTIES TOLEDO",IF(BC184&gt;=TIME(0,0,0),"YES","NO"),"")</f>
        <v/>
      </c>
      <c r="BE184" s="93">
        <f>$BH$1</f>
        <v>55</v>
      </c>
      <c r="BF184" s="41">
        <f>$BI$1</f>
        <v>7.5</v>
      </c>
    </row>
    <row r="185" spans="1:58" ht="12.75" hidden="1" customHeight="1">
      <c r="A185" s="24" t="s">
        <v>426</v>
      </c>
      <c r="B185" s="10" t="s">
        <v>270</v>
      </c>
      <c r="C185" s="11" t="s">
        <v>72</v>
      </c>
      <c r="D185" s="11" t="s">
        <v>75</v>
      </c>
      <c r="E185" s="12">
        <v>46029.504166666666</v>
      </c>
      <c r="F185" s="12">
        <v>46029.583333333336</v>
      </c>
      <c r="G185" s="13" t="s">
        <v>88</v>
      </c>
      <c r="H185" s="11" t="s">
        <v>50</v>
      </c>
      <c r="I185" s="13" t="s">
        <v>459</v>
      </c>
      <c r="J185" s="13">
        <v>20</v>
      </c>
      <c r="K185" s="13" t="s">
        <v>60</v>
      </c>
      <c r="L185" s="12" t="s">
        <v>102</v>
      </c>
      <c r="M185" s="12">
        <v>46031.666666666664</v>
      </c>
      <c r="N185" s="12">
        <v>46034.666666666664</v>
      </c>
      <c r="O185" s="12"/>
      <c r="P185" s="55"/>
      <c r="Q185" s="12"/>
      <c r="R185" s="12"/>
      <c r="S185" s="29">
        <v>46034.645833333336</v>
      </c>
      <c r="T185" s="29">
        <v>46034.659722222219</v>
      </c>
      <c r="U185" s="12"/>
      <c r="V185" s="29"/>
      <c r="W185" s="30">
        <f>IF(N185="","",WEEKNUM(AA185,2)-0)</f>
        <v>3</v>
      </c>
      <c r="X185" s="30">
        <f>IF(N185="","",MONTH(AA185))</f>
        <v>1</v>
      </c>
      <c r="Y18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85" s="30" t="str">
        <f>IF(B185="ROPAX","ROPAX",IF(B185="RORO","RORO","OCEAN"))</f>
        <v>OCEAN</v>
      </c>
      <c r="AA185" s="29">
        <f>+MIN(S185,T185)</f>
        <v>46034.645833333336</v>
      </c>
      <c r="AB185" s="29" t="str">
        <f>CHOOSE(WEEKDAY(T185,2),"Monday","Tuesday","Wednesday","Thursday","Friday","Saturday","Sunday")</f>
        <v>Monday</v>
      </c>
      <c r="AC185" s="104">
        <f>IF((E185-F185)&lt;=0,0,(TRACKER[[#This Row],[ATA]]-TRACKER[[#This Row],[ETA]])*24)</f>
        <v>0</v>
      </c>
      <c r="AD185" s="29" t="str">
        <f>IF(AC185&lt;=2,"NO","YES")</f>
        <v>NO</v>
      </c>
      <c r="AE185" s="106">
        <f>+TRACKER[[#This Row],[DELIVERY AVAILABLE SINCE]]-TRACKER[[#This Row],[HANDOVER Morocco]]</f>
        <v>46031.666666666664</v>
      </c>
      <c r="AF185" s="104">
        <f>TRACKER[[#This Row],[ATA TO UNLOADING]]*24</f>
        <v>123.40000000008149</v>
      </c>
      <c r="AG185" s="31">
        <f>(M185-E185)</f>
        <v>2.1624999999985448</v>
      </c>
      <c r="AH185" s="35">
        <f>TRACKER[[#This Row],[ATA A OFRECIMIENTO]]*24</f>
        <v>51.899999999965075</v>
      </c>
      <c r="AI185" s="30" t="str">
        <f>IF(AG185="","",IF(AG185&lt;=1.5,"SI","NO"))</f>
        <v>NO</v>
      </c>
      <c r="AJ185" s="30" t="str">
        <f>IF(AG185="","",IF(AG185&lt;=2,"YES","NO"))</f>
        <v>NO</v>
      </c>
      <c r="AK185" s="30" t="str">
        <f>IF(AG185="","",IF(AG185&lt;=3,"SI","NO"))</f>
        <v>SI</v>
      </c>
      <c r="AL185" s="31">
        <f>(N185-M185)</f>
        <v>3</v>
      </c>
      <c r="AM185" s="35">
        <f>TRACKER[[#This Row],[DEL. AVAILABLE A SLOT]]*24</f>
        <v>72</v>
      </c>
      <c r="AN185" s="31">
        <f>IF((S185-M185)&lt;0,TIME(0,0,0),S185-M185)</f>
        <v>2.9791666666715173</v>
      </c>
      <c r="AO18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85" s="35" t="str">
        <f>IF(AL185="","",IF(AL185&lt;=1,"SI","NO"))</f>
        <v>NO</v>
      </c>
      <c r="AQ185" s="31">
        <f>(N185-E185)</f>
        <v>5.1624999999985448</v>
      </c>
      <c r="AR185" s="35">
        <f>TRACKER[[#This Row],[ATA A TIMESLOT]]*24</f>
        <v>123.89999999996508</v>
      </c>
      <c r="AS185" s="32">
        <f>IF(AA185&lt;N185,TIME(0,0,0),AA185-N185)</f>
        <v>0</v>
      </c>
      <c r="AT185" s="35">
        <f>TRACKER[[#This Row],[PUNTUALIDAD (H)]]*24</f>
        <v>0</v>
      </c>
      <c r="AU185" s="31" t="str">
        <f>IF(AS185&gt;TIME(0,30,0),"NO","SI")</f>
        <v>SI</v>
      </c>
      <c r="AV185" s="33" t="str">
        <f>IF(AS185&gt;TIME(1,0,0),"NO","SI")</f>
        <v>SI</v>
      </c>
      <c r="AW185" s="33">
        <f>(S185-E185)</f>
        <v>5.1416666666700621</v>
      </c>
      <c r="AX185" s="39">
        <f>TRACKER[[#This Row],[ATA TO UNLOADING]]*24</f>
        <v>123.40000000008149</v>
      </c>
      <c r="AY185" s="33">
        <f>IF(O185=0,0,S185-O185)</f>
        <v>0</v>
      </c>
      <c r="AZ185" s="38">
        <f>TRACKER[[#This Row],[TOTAL TT (MARRUECOS)]]*24</f>
        <v>0</v>
      </c>
      <c r="BA185" s="39" t="str">
        <f>IF(AW185="","",IF(AW185&lt;=2,"SI","NO"))</f>
        <v>NO</v>
      </c>
      <c r="BB185" s="39">
        <f>V185-U185</f>
        <v>0</v>
      </c>
      <c r="BC185" s="108">
        <f>(TRACKER[[#This Row],[Driver departure vs DC END DATE 2]])/24</f>
        <v>0</v>
      </c>
      <c r="BD185" s="39" t="str">
        <f>IF(L185="LEFTIES TOLEDO",IF(BC185&gt;=TIME(0,0,0),"YES","NO"),"")</f>
        <v/>
      </c>
      <c r="BE185" s="93">
        <f>$BH$1</f>
        <v>55</v>
      </c>
      <c r="BF185" s="41">
        <f>$BI$1</f>
        <v>7.5</v>
      </c>
    </row>
    <row r="186" spans="1:58" ht="12.75" hidden="1" customHeight="1">
      <c r="A186" s="24">
        <v>254210317</v>
      </c>
      <c r="B186" s="10" t="s">
        <v>410</v>
      </c>
      <c r="C186" s="11" t="s">
        <v>461</v>
      </c>
      <c r="D186" s="11" t="s">
        <v>48</v>
      </c>
      <c r="E186" s="12">
        <v>46030.563194444447</v>
      </c>
      <c r="F186" s="12">
        <v>46030.583333333336</v>
      </c>
      <c r="G186" s="13" t="s">
        <v>49</v>
      </c>
      <c r="H186" s="11" t="s">
        <v>50</v>
      </c>
      <c r="I186" s="13" t="s">
        <v>462</v>
      </c>
      <c r="J186" s="13">
        <v>40</v>
      </c>
      <c r="K186" s="13" t="s">
        <v>52</v>
      </c>
      <c r="L186" s="12" t="s">
        <v>53</v>
      </c>
      <c r="M186" s="12">
        <v>46032.666666666664</v>
      </c>
      <c r="N186" s="12">
        <v>46034.666666666664</v>
      </c>
      <c r="O186" s="12"/>
      <c r="P186" s="55"/>
      <c r="Q186" s="12"/>
      <c r="R186" s="12"/>
      <c r="S186" s="29">
        <v>46034.622916666667</v>
      </c>
      <c r="T186" s="29">
        <v>46034.645833333336</v>
      </c>
      <c r="U186" s="12">
        <v>46034.654166666667</v>
      </c>
      <c r="V186" s="29">
        <v>46034.666666666664</v>
      </c>
      <c r="W186" s="30">
        <f>IF(N186="","",WEEKNUM(AA186,2)-0)</f>
        <v>3</v>
      </c>
      <c r="X186" s="30">
        <f>IF(N186="","",MONTH(AA186))</f>
        <v>1</v>
      </c>
      <c r="Y18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86" s="30" t="str">
        <f>IF(B186="ROPAX","ROPAX",IF(B186="RORO","RORO","OCEAN"))</f>
        <v>OCEAN</v>
      </c>
      <c r="AA186" s="29">
        <f>+MIN(S186,T186)</f>
        <v>46034.622916666667</v>
      </c>
      <c r="AB186" s="29" t="str">
        <f>CHOOSE(WEEKDAY(T186,2),"Monday","Tuesday","Wednesday","Thursday","Friday","Saturday","Sunday")</f>
        <v>Monday</v>
      </c>
      <c r="AC186" s="104">
        <f>IF((E186-F186)&lt;=0,0,(TRACKER[[#This Row],[ATA]]-TRACKER[[#This Row],[ETA]])*24)</f>
        <v>0</v>
      </c>
      <c r="AD186" s="29" t="str">
        <f>IF(AC186&lt;=2,"NO","YES")</f>
        <v>NO</v>
      </c>
      <c r="AE186" s="106">
        <f>+TRACKER[[#This Row],[DELIVERY AVAILABLE SINCE]]-TRACKER[[#This Row],[HANDOVER Morocco]]</f>
        <v>46032.666666666664</v>
      </c>
      <c r="AF186" s="104">
        <f>TRACKER[[#This Row],[ATA TO UNLOADING]]*24</f>
        <v>97.433333333290648</v>
      </c>
      <c r="AG186" s="31">
        <f>(M186-E186)</f>
        <v>2.1034722222175333</v>
      </c>
      <c r="AH186" s="35">
        <f>TRACKER[[#This Row],[ATA A OFRECIMIENTO]]*24</f>
        <v>50.483333333220799</v>
      </c>
      <c r="AI186" s="30" t="str">
        <f>IF(AG186="","",IF(AG186&lt;=1.5,"SI","NO"))</f>
        <v>NO</v>
      </c>
      <c r="AJ186" s="30" t="str">
        <f>IF(AG186="","",IF(AG186&lt;=2,"YES","NO"))</f>
        <v>NO</v>
      </c>
      <c r="AK186" s="30" t="str">
        <f>IF(AG186="","",IF(AG186&lt;=3,"SI","NO"))</f>
        <v>SI</v>
      </c>
      <c r="AL186" s="31">
        <f>(N186-M186)</f>
        <v>2</v>
      </c>
      <c r="AM186" s="35">
        <f>TRACKER[[#This Row],[DEL. AVAILABLE A SLOT]]*24</f>
        <v>48</v>
      </c>
      <c r="AN186" s="31">
        <f>IF((S186-M186)&lt;0,TIME(0,0,0),S186-M186)</f>
        <v>1.9562500000029104</v>
      </c>
      <c r="AO18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186" s="35" t="str">
        <f>IF(AL186="","",IF(AL186&lt;=1,"SI","NO"))</f>
        <v>NO</v>
      </c>
      <c r="AQ186" s="31">
        <f>(N186-E186)</f>
        <v>4.1034722222175333</v>
      </c>
      <c r="AR186" s="35">
        <f>TRACKER[[#This Row],[ATA A TIMESLOT]]*24</f>
        <v>98.483333333220799</v>
      </c>
      <c r="AS186" s="32">
        <f>IF(AA186&lt;N186,TIME(0,0,0),AA186-N186)</f>
        <v>0</v>
      </c>
      <c r="AT186" s="35">
        <f>TRACKER[[#This Row],[PUNTUALIDAD (H)]]*24</f>
        <v>0</v>
      </c>
      <c r="AU186" s="31" t="str">
        <f>IF(AS186&gt;TIME(0,30,0),"NO","SI")</f>
        <v>SI</v>
      </c>
      <c r="AV186" s="33" t="str">
        <f>IF(AS186&gt;TIME(1,0,0),"NO","SI")</f>
        <v>SI</v>
      </c>
      <c r="AW186" s="33">
        <f>(S186-E186)</f>
        <v>4.0597222222204437</v>
      </c>
      <c r="AX186" s="39">
        <f>TRACKER[[#This Row],[ATA TO UNLOADING]]*24</f>
        <v>97.433333333290648</v>
      </c>
      <c r="AY186" s="33">
        <f>IF(O186=0,0,S186-O186)</f>
        <v>0</v>
      </c>
      <c r="AZ186" s="38">
        <f>TRACKER[[#This Row],[TOTAL TT (MARRUECOS)]]*24</f>
        <v>0</v>
      </c>
      <c r="BA186" s="39" t="str">
        <f>IF(AW186="","",IF(AW186&lt;=2,"SI","NO"))</f>
        <v>NO</v>
      </c>
      <c r="BB186" s="39">
        <f>V186-U186</f>
        <v>1.2499999997089617E-2</v>
      </c>
      <c r="BC186" s="108">
        <f>(TRACKER[[#This Row],[Driver departure vs DC END DATE 2]])/24</f>
        <v>5.2083333321206737E-4</v>
      </c>
      <c r="BD186" s="39" t="str">
        <f>IF(L186="LEFTIES TOLEDO",IF(BC186&gt;=TIME(0,0,0),"YES","NO"),"")</f>
        <v>YES</v>
      </c>
      <c r="BE186" s="93">
        <f>$BH$1</f>
        <v>55</v>
      </c>
      <c r="BF186" s="41">
        <f>$BI$1</f>
        <v>7.5</v>
      </c>
    </row>
    <row r="187" spans="1:58" ht="12.75" hidden="1" customHeight="1">
      <c r="A187" s="24">
        <v>260643485</v>
      </c>
      <c r="B187" s="10" t="s">
        <v>410</v>
      </c>
      <c r="C187" s="11" t="s">
        <v>57</v>
      </c>
      <c r="D187" s="11" t="s">
        <v>48</v>
      </c>
      <c r="E187" s="12">
        <v>46030.563194444447</v>
      </c>
      <c r="F187" s="12">
        <v>46030.583333333336</v>
      </c>
      <c r="G187" s="13" t="s">
        <v>49</v>
      </c>
      <c r="H187" s="11" t="s">
        <v>50</v>
      </c>
      <c r="I187" s="13" t="s">
        <v>463</v>
      </c>
      <c r="J187" s="13" t="s">
        <v>51</v>
      </c>
      <c r="K187" s="13" t="s">
        <v>52</v>
      </c>
      <c r="L187" s="12" t="s">
        <v>53</v>
      </c>
      <c r="M187" s="12">
        <v>46032.666666666664</v>
      </c>
      <c r="N187" s="12">
        <v>46034.666666666664</v>
      </c>
      <c r="O187" s="12"/>
      <c r="P187" s="55"/>
      <c r="Q187" s="12" t="s">
        <v>62</v>
      </c>
      <c r="R187" s="12"/>
      <c r="S187" s="29">
        <v>46034.70208333333</v>
      </c>
      <c r="T187" s="29">
        <v>46034.791666666664</v>
      </c>
      <c r="U187" s="12">
        <v>46034.732638888891</v>
      </c>
      <c r="V187" s="29">
        <v>46034.8125</v>
      </c>
      <c r="W187" s="30">
        <f>IF(N187="","",WEEKNUM(AA187,2)-0)</f>
        <v>3</v>
      </c>
      <c r="X187" s="30">
        <f>IF(N187="","",MONTH(AA187))</f>
        <v>1</v>
      </c>
      <c r="Y18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87" s="30" t="str">
        <f>IF(B187="ROPAX","ROPAX",IF(B187="RORO","RORO","OCEAN"))</f>
        <v>OCEAN</v>
      </c>
      <c r="AA187" s="29">
        <f>+MIN(S187,T187)</f>
        <v>46034.70208333333</v>
      </c>
      <c r="AB187" s="29" t="str">
        <f>CHOOSE(WEEKDAY(T187,2),"Monday","Tuesday","Wednesday","Thursday","Friday","Saturday","Sunday")</f>
        <v>Monday</v>
      </c>
      <c r="AC187" s="104">
        <f>IF((E187-F187)&lt;=0,0,(TRACKER[[#This Row],[ATA]]-TRACKER[[#This Row],[ETA]])*24)</f>
        <v>0</v>
      </c>
      <c r="AD187" s="29" t="str">
        <f>IF(AC187&lt;=2,"NO","YES")</f>
        <v>NO</v>
      </c>
      <c r="AE187" s="106">
        <f>+TRACKER[[#This Row],[DELIVERY AVAILABLE SINCE]]-TRACKER[[#This Row],[HANDOVER Morocco]]</f>
        <v>46032.666666666664</v>
      </c>
      <c r="AF187" s="104">
        <f>TRACKER[[#This Row],[ATA TO UNLOADING]]*24</f>
        <v>99.333333333197515</v>
      </c>
      <c r="AG187" s="31">
        <f>(M187-E187)</f>
        <v>2.1034722222175333</v>
      </c>
      <c r="AH187" s="35">
        <f>TRACKER[[#This Row],[ATA A OFRECIMIENTO]]*24</f>
        <v>50.483333333220799</v>
      </c>
      <c r="AI187" s="30" t="str">
        <f>IF(AG187="","",IF(AG187&lt;=1.5,"SI","NO"))</f>
        <v>NO</v>
      </c>
      <c r="AJ187" s="30" t="str">
        <f>IF(AG187="","",IF(AG187&lt;=2,"YES","NO"))</f>
        <v>NO</v>
      </c>
      <c r="AK187" s="30" t="str">
        <f>IF(AG187="","",IF(AG187&lt;=3,"SI","NO"))</f>
        <v>SI</v>
      </c>
      <c r="AL187" s="31">
        <f>(N187-M187)</f>
        <v>2</v>
      </c>
      <c r="AM187" s="35">
        <f>TRACKER[[#This Row],[DEL. AVAILABLE A SLOT]]*24</f>
        <v>48</v>
      </c>
      <c r="AN187" s="31">
        <f>IF((S187-M187)&lt;0,TIME(0,0,0),S187-M187)</f>
        <v>2.0354166666656965</v>
      </c>
      <c r="AO18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87" s="35" t="str">
        <f>IF(AL187="","",IF(AL187&lt;=1,"SI","NO"))</f>
        <v>NO</v>
      </c>
      <c r="AQ187" s="31">
        <f>(N187-E187)</f>
        <v>4.1034722222175333</v>
      </c>
      <c r="AR187" s="35">
        <f>TRACKER[[#This Row],[ATA A TIMESLOT]]*24</f>
        <v>98.483333333220799</v>
      </c>
      <c r="AS187" s="32">
        <f>IF(AA187&lt;N187,TIME(0,0,0),AA187-N187)</f>
        <v>3.5416666665696539E-2</v>
      </c>
      <c r="AT187" s="35">
        <f>TRACKER[[#This Row],[PUNTUALIDAD (H)]]*24</f>
        <v>0.84999999997671694</v>
      </c>
      <c r="AU187" s="31" t="str">
        <f>IF(AS187&gt;TIME(0,30,0),"NO","SI")</f>
        <v>NO</v>
      </c>
      <c r="AV187" s="33" t="str">
        <f>IF(AS187&gt;TIME(1,0,0),"NO","SI")</f>
        <v>SI</v>
      </c>
      <c r="AW187" s="33">
        <f>(S187-E187)</f>
        <v>4.1388888888832298</v>
      </c>
      <c r="AX187" s="39">
        <f>TRACKER[[#This Row],[ATA TO UNLOADING]]*24</f>
        <v>99.333333333197515</v>
      </c>
      <c r="AY187" s="33">
        <f>IF(O187=0,0,S187-O187)</f>
        <v>0</v>
      </c>
      <c r="AZ187" s="38">
        <f>TRACKER[[#This Row],[TOTAL TT (MARRUECOS)]]*24</f>
        <v>0</v>
      </c>
      <c r="BA187" s="39" t="str">
        <f>IF(AW187="","",IF(AW187&lt;=2,"SI","NO"))</f>
        <v>NO</v>
      </c>
      <c r="BB187" s="39">
        <f>V187-U187</f>
        <v>7.9861111109494232E-2</v>
      </c>
      <c r="BC187" s="108">
        <f>(TRACKER[[#This Row],[Driver departure vs DC END DATE 2]])/24</f>
        <v>3.3275462962289262E-3</v>
      </c>
      <c r="BD187" s="39" t="str">
        <f>IF(L187="LEFTIES TOLEDO",IF(BC187&gt;=TIME(0,0,0),"YES","NO"),"")</f>
        <v>YES</v>
      </c>
      <c r="BE187" s="93">
        <f>$BH$1</f>
        <v>55</v>
      </c>
      <c r="BF187" s="41">
        <f>$BI$1</f>
        <v>7.5</v>
      </c>
    </row>
    <row r="188" spans="1:58" ht="12.75" hidden="1" customHeight="1">
      <c r="A188" s="24">
        <v>262080330</v>
      </c>
      <c r="B188" s="10" t="s">
        <v>430</v>
      </c>
      <c r="C188" s="11" t="s">
        <v>78</v>
      </c>
      <c r="D188" s="11" t="s">
        <v>75</v>
      </c>
      <c r="E188" s="12">
        <v>46033.027083333334</v>
      </c>
      <c r="F188" s="12">
        <v>46033.083333333336</v>
      </c>
      <c r="G188" s="13" t="s">
        <v>49</v>
      </c>
      <c r="H188" s="11" t="s">
        <v>50</v>
      </c>
      <c r="I188" s="13" t="s">
        <v>457</v>
      </c>
      <c r="J188" s="13" t="s">
        <v>51</v>
      </c>
      <c r="K188" s="13" t="s">
        <v>60</v>
      </c>
      <c r="L188" s="12" t="s">
        <v>95</v>
      </c>
      <c r="M188" s="12">
        <v>46034.666666666664</v>
      </c>
      <c r="N188" s="12">
        <v>46034.666666666664</v>
      </c>
      <c r="O188" s="12"/>
      <c r="P188" s="55"/>
      <c r="Q188" s="12" t="s">
        <v>389</v>
      </c>
      <c r="R188" s="12"/>
      <c r="S188" s="29">
        <v>46035.336805555555</v>
      </c>
      <c r="T188" s="29">
        <v>46035.357638888891</v>
      </c>
      <c r="U188" s="12"/>
      <c r="V188" s="29"/>
      <c r="W188" s="30">
        <f>IF(N188="","",WEEKNUM(AA188,2)-0)</f>
        <v>3</v>
      </c>
      <c r="X188" s="30">
        <f>IF(N188="","",MONTH(AA188))</f>
        <v>1</v>
      </c>
      <c r="Y18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188" s="30" t="str">
        <f>IF(B188="ROPAX","ROPAX",IF(B188="RORO","RORO","OCEAN"))</f>
        <v>OCEAN</v>
      </c>
      <c r="AA188" s="29">
        <f>+MIN(S188,T188)</f>
        <v>46035.336805555555</v>
      </c>
      <c r="AB188" s="29" t="str">
        <f>CHOOSE(WEEKDAY(T188,2),"Monday","Tuesday","Wednesday","Thursday","Friday","Saturday","Sunday")</f>
        <v>Tuesday</v>
      </c>
      <c r="AC188" s="104">
        <f>IF((E188-F188)&lt;=0,0,(TRACKER[[#This Row],[ATA]]-TRACKER[[#This Row],[ETA]])*24)</f>
        <v>0</v>
      </c>
      <c r="AD188" s="29" t="str">
        <f>IF(AC188&lt;=2,"NO","YES")</f>
        <v>NO</v>
      </c>
      <c r="AE188" s="106">
        <f>+TRACKER[[#This Row],[DELIVERY AVAILABLE SINCE]]-TRACKER[[#This Row],[HANDOVER Morocco]]</f>
        <v>46034.666666666664</v>
      </c>
      <c r="AF188" s="104">
        <f>TRACKER[[#This Row],[ATA TO UNLOADING]]*24</f>
        <v>55.433333333290648</v>
      </c>
      <c r="AG188" s="31">
        <f>(M188-E188)</f>
        <v>1.6395833333299379</v>
      </c>
      <c r="AH188" s="35">
        <f>TRACKER[[#This Row],[ATA A OFRECIMIENTO]]*24</f>
        <v>39.349999999918509</v>
      </c>
      <c r="AI188" s="30" t="str">
        <f>IF(AG188="","",IF(AG188&lt;=1.5,"SI","NO"))</f>
        <v>NO</v>
      </c>
      <c r="AJ188" s="30" t="str">
        <f>IF(AG188="","",IF(AG188&lt;=2,"YES","NO"))</f>
        <v>YES</v>
      </c>
      <c r="AK188" s="30" t="str">
        <f>IF(AG188="","",IF(AG188&lt;=3,"SI","NO"))</f>
        <v>SI</v>
      </c>
      <c r="AL188" s="31">
        <f>(N188-M188)</f>
        <v>0</v>
      </c>
      <c r="AM188" s="35">
        <f>TRACKER[[#This Row],[DEL. AVAILABLE A SLOT]]*24</f>
        <v>0</v>
      </c>
      <c r="AN188" s="31">
        <f>IF((S188-M188)&lt;0,TIME(0,0,0),S188-M188)</f>
        <v>0.67013888889050577</v>
      </c>
      <c r="AO18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88" s="35" t="str">
        <f>IF(AL188="","",IF(AL188&lt;=1,"SI","NO"))</f>
        <v>SI</v>
      </c>
      <c r="AQ188" s="31">
        <f>(N188-E188)</f>
        <v>1.6395833333299379</v>
      </c>
      <c r="AR188" s="35">
        <f>TRACKER[[#This Row],[ATA A TIMESLOT]]*24</f>
        <v>39.349999999918509</v>
      </c>
      <c r="AS188" s="32">
        <f>IF(AA188&lt;N188,TIME(0,0,0),AA188-N188)</f>
        <v>0.67013888889050577</v>
      </c>
      <c r="AT188" s="35">
        <f>TRACKER[[#This Row],[PUNTUALIDAD (H)]]*24</f>
        <v>16.083333333372138</v>
      </c>
      <c r="AU188" s="31" t="str">
        <f>IF(AS188&gt;TIME(0,30,0),"NO","SI")</f>
        <v>NO</v>
      </c>
      <c r="AV188" s="33" t="str">
        <f>IF(AS188&gt;TIME(1,0,0),"NO","SI")</f>
        <v>NO</v>
      </c>
      <c r="AW188" s="33">
        <f>(S188-E188)</f>
        <v>2.3097222222204437</v>
      </c>
      <c r="AX188" s="39">
        <f>TRACKER[[#This Row],[ATA TO UNLOADING]]*24</f>
        <v>55.433333333290648</v>
      </c>
      <c r="AY188" s="33">
        <f>IF(O188=0,0,S188-O188)</f>
        <v>0</v>
      </c>
      <c r="AZ188" s="38">
        <f>TRACKER[[#This Row],[TOTAL TT (MARRUECOS)]]*24</f>
        <v>0</v>
      </c>
      <c r="BA188" s="39" t="str">
        <f>IF(AW188="","",IF(AW188&lt;=2,"SI","NO"))</f>
        <v>NO</v>
      </c>
      <c r="BB188" s="39">
        <f>V188-U188</f>
        <v>0</v>
      </c>
      <c r="BC188" s="108">
        <f>(TRACKER[[#This Row],[Driver departure vs DC END DATE 2]])/24</f>
        <v>0</v>
      </c>
      <c r="BD188" s="39" t="str">
        <f>IF(L188="LEFTIES TOLEDO",IF(BC188&gt;=TIME(0,0,0),"YES","NO"),"")</f>
        <v/>
      </c>
      <c r="BE188" s="93">
        <f>$BH$1</f>
        <v>55</v>
      </c>
      <c r="BF188" s="41">
        <f>$BI$1</f>
        <v>7.5</v>
      </c>
    </row>
    <row r="189" spans="1:58" ht="12.75" hidden="1" customHeight="1">
      <c r="A189" s="24" t="s">
        <v>409</v>
      </c>
      <c r="B189" s="10" t="s">
        <v>410</v>
      </c>
      <c r="C189" s="11" t="s">
        <v>65</v>
      </c>
      <c r="D189" s="11" t="s">
        <v>48</v>
      </c>
      <c r="E189" s="12">
        <v>46030.563194444447</v>
      </c>
      <c r="F189" s="12">
        <v>46030.583333333336</v>
      </c>
      <c r="G189" s="13" t="s">
        <v>411</v>
      </c>
      <c r="H189" s="11" t="s">
        <v>50</v>
      </c>
      <c r="I189" s="13" t="s">
        <v>412</v>
      </c>
      <c r="J189" s="13" t="s">
        <v>51</v>
      </c>
      <c r="K189" s="13" t="s">
        <v>60</v>
      </c>
      <c r="L189" s="12" t="s">
        <v>53</v>
      </c>
      <c r="M189" s="12">
        <v>46032.666666666664</v>
      </c>
      <c r="N189" s="12">
        <v>46034.75</v>
      </c>
      <c r="O189" s="12"/>
      <c r="P189" s="55"/>
      <c r="Q189" s="12"/>
      <c r="R189" s="12"/>
      <c r="S189" s="29">
        <v>46034.723611111112</v>
      </c>
      <c r="T189" s="29">
        <v>46034.743055555555</v>
      </c>
      <c r="U189" s="12"/>
      <c r="V189" s="29"/>
      <c r="W189" s="30">
        <f>IF(N189="","",WEEKNUM(AA189,2)-0)</f>
        <v>3</v>
      </c>
      <c r="X189" s="30">
        <f>IF(N189="","",MONTH(AA189))</f>
        <v>1</v>
      </c>
      <c r="Y18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89" s="30" t="str">
        <f>IF(B189="ROPAX","ROPAX",IF(B189="RORO","RORO","OCEAN"))</f>
        <v>OCEAN</v>
      </c>
      <c r="AA189" s="29">
        <f>+MIN(S189,T189)</f>
        <v>46034.723611111112</v>
      </c>
      <c r="AB189" s="29" t="str">
        <f>CHOOSE(WEEKDAY(T189,2),"Monday","Tuesday","Wednesday","Thursday","Friday","Saturday","Sunday")</f>
        <v>Monday</v>
      </c>
      <c r="AC189" s="104">
        <f>IF((E189-F189)&lt;=0,0,(TRACKER[[#This Row],[ATA]]-TRACKER[[#This Row],[ETA]])*24)</f>
        <v>0</v>
      </c>
      <c r="AD189" s="29" t="str">
        <f>IF(AC189&lt;=2,"NO","YES")</f>
        <v>NO</v>
      </c>
      <c r="AE189" s="106">
        <f>+TRACKER[[#This Row],[DELIVERY AVAILABLE SINCE]]-TRACKER[[#This Row],[HANDOVER Morocco]]</f>
        <v>46032.666666666664</v>
      </c>
      <c r="AF189" s="104">
        <f>TRACKER[[#This Row],[ATA TO UNLOADING]]*24</f>
        <v>99.849999999976717</v>
      </c>
      <c r="AG189" s="31">
        <f>(M189-E189)</f>
        <v>2.1034722222175333</v>
      </c>
      <c r="AH189" s="35">
        <f>TRACKER[[#This Row],[ATA A OFRECIMIENTO]]*24</f>
        <v>50.483333333220799</v>
      </c>
      <c r="AI189" s="30" t="str">
        <f>IF(AG189="","",IF(AG189&lt;=1.5,"SI","NO"))</f>
        <v>NO</v>
      </c>
      <c r="AJ189" s="30" t="str">
        <f>IF(AG189="","",IF(AG189&lt;=2,"YES","NO"))</f>
        <v>NO</v>
      </c>
      <c r="AK189" s="30" t="str">
        <f>IF(AG189="","",IF(AG189&lt;=3,"SI","NO"))</f>
        <v>SI</v>
      </c>
      <c r="AL189" s="31">
        <f>(N189-M189)</f>
        <v>2.0833333333357587</v>
      </c>
      <c r="AM189" s="35">
        <f>TRACKER[[#This Row],[DEL. AVAILABLE A SLOT]]*24</f>
        <v>50.000000000058208</v>
      </c>
      <c r="AN189" s="31">
        <f>IF((S189-M189)&lt;0,TIME(0,0,0),S189-M189)</f>
        <v>2.0569444444481633</v>
      </c>
      <c r="AO18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89" s="35" t="str">
        <f>IF(AL189="","",IF(AL189&lt;=1,"SI","NO"))</f>
        <v>NO</v>
      </c>
      <c r="AQ189" s="31">
        <f>(N189-E189)</f>
        <v>4.1868055555532919</v>
      </c>
      <c r="AR189" s="35">
        <f>TRACKER[[#This Row],[ATA A TIMESLOT]]*24</f>
        <v>100.48333333327901</v>
      </c>
      <c r="AS189" s="32">
        <f>IF(AA189&lt;N189,TIME(0,0,0),AA189-N189)</f>
        <v>0</v>
      </c>
      <c r="AT189" s="35">
        <f>TRACKER[[#This Row],[PUNTUALIDAD (H)]]*24</f>
        <v>0</v>
      </c>
      <c r="AU189" s="31" t="str">
        <f>IF(AS189&gt;TIME(0,30,0),"NO","SI")</f>
        <v>SI</v>
      </c>
      <c r="AV189" s="33" t="str">
        <f>IF(AS189&gt;TIME(1,0,0),"NO","SI")</f>
        <v>SI</v>
      </c>
      <c r="AW189" s="33">
        <f>(S189-E189)</f>
        <v>4.1604166666656965</v>
      </c>
      <c r="AX189" s="39">
        <f>TRACKER[[#This Row],[ATA TO UNLOADING]]*24</f>
        <v>99.849999999976717</v>
      </c>
      <c r="AY189" s="33">
        <f>IF(O189=0,0,S189-O189)</f>
        <v>0</v>
      </c>
      <c r="AZ189" s="38">
        <f>TRACKER[[#This Row],[TOTAL TT (MARRUECOS)]]*24</f>
        <v>0</v>
      </c>
      <c r="BA189" s="39" t="str">
        <f>IF(AW189="","",IF(AW189&lt;=2,"SI","NO"))</f>
        <v>NO</v>
      </c>
      <c r="BB189" s="39">
        <f>V189-U189</f>
        <v>0</v>
      </c>
      <c r="BC189" s="108">
        <f>(TRACKER[[#This Row],[Driver departure vs DC END DATE 2]])/24</f>
        <v>0</v>
      </c>
      <c r="BD189" s="39"/>
      <c r="BE189" s="93">
        <f>$BH$1</f>
        <v>55</v>
      </c>
      <c r="BF189" s="41">
        <f>$BI$1</f>
        <v>7.5</v>
      </c>
    </row>
    <row r="190" spans="1:58" ht="12.75" hidden="1" customHeight="1">
      <c r="A190" s="24" t="s">
        <v>269</v>
      </c>
      <c r="B190" s="10" t="s">
        <v>270</v>
      </c>
      <c r="C190" s="11" t="s">
        <v>72</v>
      </c>
      <c r="D190" s="11" t="s">
        <v>75</v>
      </c>
      <c r="E190" s="12">
        <v>46029.504166666666</v>
      </c>
      <c r="F190" s="12">
        <v>46029.583333333336</v>
      </c>
      <c r="G190" s="13" t="s">
        <v>88</v>
      </c>
      <c r="H190" s="11" t="s">
        <v>50</v>
      </c>
      <c r="I190" s="13" t="s">
        <v>464</v>
      </c>
      <c r="J190" s="13" t="s">
        <v>51</v>
      </c>
      <c r="K190" s="13" t="s">
        <v>60</v>
      </c>
      <c r="L190" s="12" t="s">
        <v>95</v>
      </c>
      <c r="M190" s="12">
        <v>46031.666666666664</v>
      </c>
      <c r="N190" s="12">
        <v>46035.25</v>
      </c>
      <c r="O190" s="12"/>
      <c r="P190" s="55"/>
      <c r="Q190" s="12" t="s">
        <v>62</v>
      </c>
      <c r="R190" s="12"/>
      <c r="S190" s="29">
        <v>46035.298611111109</v>
      </c>
      <c r="T190" s="29">
        <v>46035.319444444445</v>
      </c>
      <c r="U190" s="12"/>
      <c r="V190" s="29"/>
      <c r="W190" s="30">
        <f>IF(N190="","",WEEKNUM(AA190,2)-0)</f>
        <v>3</v>
      </c>
      <c r="X190" s="30">
        <f>IF(N190="","",MONTH(AA190))</f>
        <v>1</v>
      </c>
      <c r="Y19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190" s="30" t="str">
        <f>IF(B190="ROPAX","ROPAX",IF(B190="RORO","RORO","OCEAN"))</f>
        <v>OCEAN</v>
      </c>
      <c r="AA190" s="29">
        <f>+MIN(S190,T190)</f>
        <v>46035.298611111109</v>
      </c>
      <c r="AB190" s="29" t="str">
        <f>CHOOSE(WEEKDAY(T190,2),"Monday","Tuesday","Wednesday","Thursday","Friday","Saturday","Sunday")</f>
        <v>Tuesday</v>
      </c>
      <c r="AC190" s="104">
        <f>IF((E190-F190)&lt;=0,0,(TRACKER[[#This Row],[ATA]]-TRACKER[[#This Row],[ETA]])*24)</f>
        <v>0</v>
      </c>
      <c r="AD190" s="29" t="str">
        <f>IF(AC190&lt;=2,"NO","YES")</f>
        <v>NO</v>
      </c>
      <c r="AE190" s="106">
        <f>+TRACKER[[#This Row],[DELIVERY AVAILABLE SINCE]]-TRACKER[[#This Row],[HANDOVER Morocco]]</f>
        <v>46031.666666666664</v>
      </c>
      <c r="AF190" s="104">
        <f>TRACKER[[#This Row],[ATA TO UNLOADING]]*24</f>
        <v>139.06666666665114</v>
      </c>
      <c r="AG190" s="31">
        <f>(M190-E190)</f>
        <v>2.1624999999985448</v>
      </c>
      <c r="AH190" s="35">
        <f>TRACKER[[#This Row],[ATA A OFRECIMIENTO]]*24</f>
        <v>51.899999999965075</v>
      </c>
      <c r="AI190" s="30" t="str">
        <f>IF(AG190="","",IF(AG190&lt;=1.5,"SI","NO"))</f>
        <v>NO</v>
      </c>
      <c r="AJ190" s="30" t="str">
        <f>IF(AG190="","",IF(AG190&lt;=2,"YES","NO"))</f>
        <v>NO</v>
      </c>
      <c r="AK190" s="30" t="str">
        <f>IF(AG190="","",IF(AG190&lt;=3,"SI","NO"))</f>
        <v>SI</v>
      </c>
      <c r="AL190" s="31">
        <f>(N190-M190)</f>
        <v>3.5833333333357587</v>
      </c>
      <c r="AM190" s="35">
        <f>TRACKER[[#This Row],[DEL. AVAILABLE A SLOT]]*24</f>
        <v>86.000000000058208</v>
      </c>
      <c r="AN190" s="31">
        <f>IF((S190-M190)&lt;0,TIME(0,0,0),S190-M190)</f>
        <v>3.6319444444452529</v>
      </c>
      <c r="AO19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90" s="35" t="str">
        <f>IF(AL190="","",IF(AL190&lt;=1,"SI","NO"))</f>
        <v>NO</v>
      </c>
      <c r="AQ190" s="31">
        <f>(N190-E190)</f>
        <v>5.7458333333343035</v>
      </c>
      <c r="AR190" s="35">
        <f>TRACKER[[#This Row],[ATA A TIMESLOT]]*24</f>
        <v>137.90000000002328</v>
      </c>
      <c r="AS190" s="32">
        <f>IF(AA190&lt;N190,TIME(0,0,0),AA190-N190)</f>
        <v>4.8611111109494232E-2</v>
      </c>
      <c r="AT190" s="35">
        <f>TRACKER[[#This Row],[PUNTUALIDAD (H)]]*24</f>
        <v>1.1666666666278616</v>
      </c>
      <c r="AU190" s="31" t="str">
        <f>IF(AS190&gt;TIME(0,30,0),"NO","SI")</f>
        <v>NO</v>
      </c>
      <c r="AV190" s="33" t="str">
        <f>IF(AS190&gt;TIME(1,0,0),"NO","SI")</f>
        <v>NO</v>
      </c>
      <c r="AW190" s="33">
        <f>(S190-E190)</f>
        <v>5.7944444444437977</v>
      </c>
      <c r="AX190" s="39">
        <f>TRACKER[[#This Row],[ATA TO UNLOADING]]*24</f>
        <v>139.06666666665114</v>
      </c>
      <c r="AY190" s="33">
        <f>IF(O190=0,0,S190-O190)</f>
        <v>0</v>
      </c>
      <c r="AZ190" s="38">
        <f>TRACKER[[#This Row],[TOTAL TT (MARRUECOS)]]*24</f>
        <v>0</v>
      </c>
      <c r="BA190" s="39" t="str">
        <f>IF(AW190="","",IF(AW190&lt;=2,"SI","NO"))</f>
        <v>NO</v>
      </c>
      <c r="BB190" s="39">
        <f>V190-U190</f>
        <v>0</v>
      </c>
      <c r="BC190" s="108">
        <f>(TRACKER[[#This Row],[Driver departure vs DC END DATE 2]])/24</f>
        <v>0</v>
      </c>
      <c r="BD190" s="39" t="str">
        <f>IF(L190="LEFTIES TOLEDO",IF(BC190&gt;=TIME(0,0,0),"YES","NO"),"")</f>
        <v/>
      </c>
      <c r="BE190" s="93">
        <f>$BH$1</f>
        <v>55</v>
      </c>
      <c r="BF190" s="41">
        <f>$BI$1</f>
        <v>7.5</v>
      </c>
    </row>
    <row r="191" spans="1:58" ht="12.75" hidden="1" customHeight="1">
      <c r="A191" s="24">
        <v>262080330</v>
      </c>
      <c r="B191" s="10" t="s">
        <v>430</v>
      </c>
      <c r="C191" s="11" t="s">
        <v>78</v>
      </c>
      <c r="D191" s="11" t="s">
        <v>75</v>
      </c>
      <c r="E191" s="12">
        <v>46033.027083333334</v>
      </c>
      <c r="F191" s="12">
        <v>46033.083333333336</v>
      </c>
      <c r="G191" s="13" t="s">
        <v>49</v>
      </c>
      <c r="H191" s="11" t="s">
        <v>50</v>
      </c>
      <c r="I191" s="13" t="s">
        <v>465</v>
      </c>
      <c r="J191" s="13" t="s">
        <v>51</v>
      </c>
      <c r="K191" s="13" t="s">
        <v>60</v>
      </c>
      <c r="L191" s="12" t="s">
        <v>95</v>
      </c>
      <c r="M191" s="12">
        <v>46034.666666666664</v>
      </c>
      <c r="N191" s="12">
        <v>46035.25</v>
      </c>
      <c r="O191" s="12"/>
      <c r="P191" s="55"/>
      <c r="Q191" s="12" t="s">
        <v>389</v>
      </c>
      <c r="R191" s="12"/>
      <c r="S191" s="29">
        <v>46035.458333333328</v>
      </c>
      <c r="T191" s="29">
        <v>46035.479166666664</v>
      </c>
      <c r="U191" s="12"/>
      <c r="V191" s="29"/>
      <c r="W191" s="30">
        <f>IF(N191="","",WEEKNUM(AA191,2)-0)</f>
        <v>3</v>
      </c>
      <c r="X191" s="30">
        <f>IF(N191="","",MONTH(AA191))</f>
        <v>1</v>
      </c>
      <c r="Y19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191" s="30" t="str">
        <f>IF(B191="ROPAX","ROPAX",IF(B191="RORO","RORO","OCEAN"))</f>
        <v>OCEAN</v>
      </c>
      <c r="AA191" s="29">
        <f>+MIN(S191,T191)</f>
        <v>46035.458333333328</v>
      </c>
      <c r="AB191" s="29" t="str">
        <f>CHOOSE(WEEKDAY(T191,2),"Monday","Tuesday","Wednesday","Thursday","Friday","Saturday","Sunday")</f>
        <v>Tuesday</v>
      </c>
      <c r="AC191" s="104">
        <f>IF((E191-F191)&lt;=0,0,(TRACKER[[#This Row],[ATA]]-TRACKER[[#This Row],[ETA]])*24)</f>
        <v>0</v>
      </c>
      <c r="AD191" s="29" t="str">
        <f>IF(AC191&lt;=2,"NO","YES")</f>
        <v>NO</v>
      </c>
      <c r="AE191" s="106">
        <f>+TRACKER[[#This Row],[DELIVERY AVAILABLE SINCE]]-TRACKER[[#This Row],[HANDOVER Morocco]]</f>
        <v>46034.666666666664</v>
      </c>
      <c r="AF191" s="104">
        <f>TRACKER[[#This Row],[ATA TO UNLOADING]]*24</f>
        <v>58.349999999860302</v>
      </c>
      <c r="AG191" s="31">
        <f>(M191-E191)</f>
        <v>1.6395833333299379</v>
      </c>
      <c r="AH191" s="35">
        <f>TRACKER[[#This Row],[ATA A OFRECIMIENTO]]*24</f>
        <v>39.349999999918509</v>
      </c>
      <c r="AI191" s="30" t="str">
        <f>IF(AG191="","",IF(AG191&lt;=1.5,"SI","NO"))</f>
        <v>NO</v>
      </c>
      <c r="AJ191" s="30" t="str">
        <f>IF(AG191="","",IF(AG191&lt;=2,"YES","NO"))</f>
        <v>YES</v>
      </c>
      <c r="AK191" s="30" t="str">
        <f>IF(AG191="","",IF(AG191&lt;=3,"SI","NO"))</f>
        <v>SI</v>
      </c>
      <c r="AL191" s="31">
        <f>(N191-M191)</f>
        <v>0.58333333333575865</v>
      </c>
      <c r="AM191" s="35">
        <f>TRACKER[[#This Row],[DEL. AVAILABLE A SLOT]]*24</f>
        <v>14.000000000058208</v>
      </c>
      <c r="AN191" s="31">
        <f>IF((S191-M191)&lt;0,TIME(0,0,0),S191-M191)</f>
        <v>0.79166666666424135</v>
      </c>
      <c r="AO19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91" s="35" t="str">
        <f>IF(AL191="","",IF(AL191&lt;=1,"SI","NO"))</f>
        <v>SI</v>
      </c>
      <c r="AQ191" s="31">
        <f>(N191-E191)</f>
        <v>2.2229166666656965</v>
      </c>
      <c r="AR191" s="35">
        <f>TRACKER[[#This Row],[ATA A TIMESLOT]]*24</f>
        <v>53.349999999976717</v>
      </c>
      <c r="AS191" s="32">
        <f>IF(AA191&lt;N191,TIME(0,0,0),AA191-N191)</f>
        <v>0.20833333332848269</v>
      </c>
      <c r="AT191" s="35">
        <f>TRACKER[[#This Row],[PUNTUALIDAD (H)]]*24</f>
        <v>4.9999999998835847</v>
      </c>
      <c r="AU191" s="31" t="str">
        <f>IF(AS191&gt;TIME(0,30,0),"NO","SI")</f>
        <v>NO</v>
      </c>
      <c r="AV191" s="33" t="str">
        <f>IF(AS191&gt;TIME(1,0,0),"NO","SI")</f>
        <v>NO</v>
      </c>
      <c r="AW191" s="33">
        <f>(S191-E191)</f>
        <v>2.4312499999941792</v>
      </c>
      <c r="AX191" s="39">
        <f>TRACKER[[#This Row],[ATA TO UNLOADING]]*24</f>
        <v>58.349999999860302</v>
      </c>
      <c r="AY191" s="33">
        <f>IF(O191=0,0,S191-O191)</f>
        <v>0</v>
      </c>
      <c r="AZ191" s="38">
        <f>TRACKER[[#This Row],[TOTAL TT (MARRUECOS)]]*24</f>
        <v>0</v>
      </c>
      <c r="BA191" s="39" t="str">
        <f>IF(AW191="","",IF(AW191&lt;=2,"SI","NO"))</f>
        <v>NO</v>
      </c>
      <c r="BB191" s="39">
        <f>V191-U191</f>
        <v>0</v>
      </c>
      <c r="BC191" s="108">
        <f>(TRACKER[[#This Row],[Driver departure vs DC END DATE 2]])/24</f>
        <v>0</v>
      </c>
      <c r="BD191" s="39" t="str">
        <f>IF(L191="LEFTIES TOLEDO",IF(BC191&gt;=TIME(0,0,0),"YES","NO"),"")</f>
        <v/>
      </c>
      <c r="BE191" s="93">
        <f>$BH$1</f>
        <v>55</v>
      </c>
      <c r="BF191" s="41">
        <f>$BI$1</f>
        <v>7.5</v>
      </c>
    </row>
    <row r="192" spans="1:58" ht="12.75" hidden="1" customHeight="1">
      <c r="A192" s="24">
        <v>262080330</v>
      </c>
      <c r="B192" s="10" t="s">
        <v>430</v>
      </c>
      <c r="C192" s="11" t="s">
        <v>78</v>
      </c>
      <c r="D192" s="11" t="s">
        <v>75</v>
      </c>
      <c r="E192" s="12">
        <v>46033.027083333334</v>
      </c>
      <c r="F192" s="12">
        <v>46033.083333333336</v>
      </c>
      <c r="G192" s="13" t="s">
        <v>49</v>
      </c>
      <c r="H192" s="11" t="s">
        <v>50</v>
      </c>
      <c r="I192" s="13" t="s">
        <v>466</v>
      </c>
      <c r="J192" s="13" t="s">
        <v>51</v>
      </c>
      <c r="K192" s="13" t="s">
        <v>60</v>
      </c>
      <c r="L192" s="12" t="s">
        <v>95</v>
      </c>
      <c r="M192" s="12">
        <v>46034.666666666664</v>
      </c>
      <c r="N192" s="12">
        <v>46035.25</v>
      </c>
      <c r="O192" s="12"/>
      <c r="P192" s="55"/>
      <c r="Q192" s="12" t="s">
        <v>389</v>
      </c>
      <c r="R192" s="12"/>
      <c r="S192" s="29">
        <v>46035.375</v>
      </c>
      <c r="T192" s="29">
        <v>46035.395833333336</v>
      </c>
      <c r="U192" s="12"/>
      <c r="V192" s="29"/>
      <c r="W192" s="30">
        <f>IF(N192="","",WEEKNUM(AA192,2)-0)</f>
        <v>3</v>
      </c>
      <c r="X192" s="30">
        <f>IF(N192="","",MONTH(AA192))</f>
        <v>1</v>
      </c>
      <c r="Y19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192" s="30" t="str">
        <f>IF(B192="ROPAX","ROPAX",IF(B192="RORO","RORO","OCEAN"))</f>
        <v>OCEAN</v>
      </c>
      <c r="AA192" s="29">
        <f>+MIN(S192,T192)</f>
        <v>46035.375</v>
      </c>
      <c r="AB192" s="29" t="str">
        <f>CHOOSE(WEEKDAY(T192,2),"Monday","Tuesday","Wednesday","Thursday","Friday","Saturday","Sunday")</f>
        <v>Tuesday</v>
      </c>
      <c r="AC192" s="104">
        <f>IF((E192-F192)&lt;=0,0,(TRACKER[[#This Row],[ATA]]-TRACKER[[#This Row],[ETA]])*24)</f>
        <v>0</v>
      </c>
      <c r="AD192" s="29" t="str">
        <f>IF(AC192&lt;=2,"NO","YES")</f>
        <v>NO</v>
      </c>
      <c r="AE192" s="106">
        <f>+TRACKER[[#This Row],[DELIVERY AVAILABLE SINCE]]-TRACKER[[#This Row],[HANDOVER Morocco]]</f>
        <v>46034.666666666664</v>
      </c>
      <c r="AF192" s="104">
        <f>TRACKER[[#This Row],[ATA TO UNLOADING]]*24</f>
        <v>56.349999999976717</v>
      </c>
      <c r="AG192" s="31">
        <f>(M192-E192)</f>
        <v>1.6395833333299379</v>
      </c>
      <c r="AH192" s="35">
        <f>TRACKER[[#This Row],[ATA A OFRECIMIENTO]]*24</f>
        <v>39.349999999918509</v>
      </c>
      <c r="AI192" s="30" t="str">
        <f>IF(AG192="","",IF(AG192&lt;=1.5,"SI","NO"))</f>
        <v>NO</v>
      </c>
      <c r="AJ192" s="30" t="str">
        <f>IF(AG192="","",IF(AG192&lt;=2,"YES","NO"))</f>
        <v>YES</v>
      </c>
      <c r="AK192" s="30" t="str">
        <f>IF(AG192="","",IF(AG192&lt;=3,"SI","NO"))</f>
        <v>SI</v>
      </c>
      <c r="AL192" s="31">
        <f>(N192-M192)</f>
        <v>0.58333333333575865</v>
      </c>
      <c r="AM192" s="35">
        <f>TRACKER[[#This Row],[DEL. AVAILABLE A SLOT]]*24</f>
        <v>14.000000000058208</v>
      </c>
      <c r="AN192" s="31">
        <f>IF((S192-M192)&lt;0,TIME(0,0,0),S192-M192)</f>
        <v>0.70833333333575865</v>
      </c>
      <c r="AO19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92" s="35" t="str">
        <f>IF(AL192="","",IF(AL192&lt;=1,"SI","NO"))</f>
        <v>SI</v>
      </c>
      <c r="AQ192" s="31">
        <f>(N192-E192)</f>
        <v>2.2229166666656965</v>
      </c>
      <c r="AR192" s="35">
        <f>TRACKER[[#This Row],[ATA A TIMESLOT]]*24</f>
        <v>53.349999999976717</v>
      </c>
      <c r="AS192" s="32">
        <f>IF(AA192&lt;N192,TIME(0,0,0),AA192-N192)</f>
        <v>0.125</v>
      </c>
      <c r="AT192" s="35">
        <f>TRACKER[[#This Row],[PUNTUALIDAD (H)]]*24</f>
        <v>3</v>
      </c>
      <c r="AU192" s="31" t="str">
        <f>IF(AS192&gt;TIME(0,30,0),"NO","SI")</f>
        <v>NO</v>
      </c>
      <c r="AV192" s="33" t="str">
        <f>IF(AS192&gt;TIME(1,0,0),"NO","SI")</f>
        <v>NO</v>
      </c>
      <c r="AW192" s="33">
        <f>(S192-E192)</f>
        <v>2.3479166666656965</v>
      </c>
      <c r="AX192" s="39">
        <f>TRACKER[[#This Row],[ATA TO UNLOADING]]*24</f>
        <v>56.349999999976717</v>
      </c>
      <c r="AY192" s="33">
        <f>IF(O192=0,0,S192-O192)</f>
        <v>0</v>
      </c>
      <c r="AZ192" s="38">
        <f>TRACKER[[#This Row],[TOTAL TT (MARRUECOS)]]*24</f>
        <v>0</v>
      </c>
      <c r="BA192" s="39" t="str">
        <f>IF(AW192="","",IF(AW192&lt;=2,"SI","NO"))</f>
        <v>NO</v>
      </c>
      <c r="BB192" s="39">
        <f>V192-U192</f>
        <v>0</v>
      </c>
      <c r="BC192" s="108">
        <f>(TRACKER[[#This Row],[Driver departure vs DC END DATE 2]])/24</f>
        <v>0</v>
      </c>
      <c r="BD192" s="39" t="str">
        <f>IF(L192="LEFTIES TOLEDO",IF(BC192&gt;=TIME(0,0,0),"YES","NO"),"")</f>
        <v/>
      </c>
      <c r="BE192" s="93">
        <f>$BH$1</f>
        <v>55</v>
      </c>
      <c r="BF192" s="41">
        <f>$BI$1</f>
        <v>7.5</v>
      </c>
    </row>
    <row r="193" spans="1:58" ht="12.75" hidden="1" customHeight="1">
      <c r="A193" s="24" t="s">
        <v>431</v>
      </c>
      <c r="B193" s="10" t="s">
        <v>270</v>
      </c>
      <c r="C193" s="11" t="s">
        <v>72</v>
      </c>
      <c r="D193" s="11" t="s">
        <v>75</v>
      </c>
      <c r="E193" s="12">
        <v>46029.504166666666</v>
      </c>
      <c r="F193" s="12">
        <v>46029.583333333336</v>
      </c>
      <c r="G193" s="13" t="s">
        <v>88</v>
      </c>
      <c r="H193" s="11" t="s">
        <v>50</v>
      </c>
      <c r="I193" s="13" t="s">
        <v>469</v>
      </c>
      <c r="J193" s="13">
        <v>40</v>
      </c>
      <c r="K193" s="13" t="s">
        <v>60</v>
      </c>
      <c r="L193" s="12" t="s">
        <v>95</v>
      </c>
      <c r="M193" s="12">
        <v>46031.666666666664</v>
      </c>
      <c r="N193" s="12">
        <v>46035.333333333336</v>
      </c>
      <c r="O193" s="12"/>
      <c r="P193" s="55"/>
      <c r="Q193" s="12" t="s">
        <v>389</v>
      </c>
      <c r="R193" s="12"/>
      <c r="S193" s="29">
        <v>46036.3125</v>
      </c>
      <c r="T193" s="29">
        <v>46036.333333333336</v>
      </c>
      <c r="U193" s="12"/>
      <c r="V193" s="29"/>
      <c r="W193" s="30">
        <f>IF(N193="","",WEEKNUM(AA193,2)-0)</f>
        <v>3</v>
      </c>
      <c r="X193" s="30">
        <f>IF(N193="","",MONTH(AA193))</f>
        <v>1</v>
      </c>
      <c r="Y19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193" s="30" t="str">
        <f>IF(B193="ROPAX","ROPAX",IF(B193="RORO","RORO","OCEAN"))</f>
        <v>OCEAN</v>
      </c>
      <c r="AA193" s="29">
        <f>+MIN(S193,T193)</f>
        <v>46036.3125</v>
      </c>
      <c r="AB193" s="29" t="str">
        <f>CHOOSE(WEEKDAY(T193,2),"Monday","Tuesday","Wednesday","Thursday","Friday","Saturday","Sunday")</f>
        <v>Wednesday</v>
      </c>
      <c r="AC193" s="104">
        <f>IF((E193-F193)&lt;=0,0,(TRACKER[[#This Row],[ATA]]-TRACKER[[#This Row],[ETA]])*24)</f>
        <v>0</v>
      </c>
      <c r="AD193" s="29" t="str">
        <f>IF(AC193&lt;=2,"NO","YES")</f>
        <v>NO</v>
      </c>
      <c r="AE193" s="106">
        <f>+TRACKER[[#This Row],[DELIVERY AVAILABLE SINCE]]-TRACKER[[#This Row],[HANDOVER Morocco]]</f>
        <v>46031.666666666664</v>
      </c>
      <c r="AF193" s="104">
        <f>TRACKER[[#This Row],[ATA TO UNLOADING]]*24</f>
        <v>163.40000000002328</v>
      </c>
      <c r="AG193" s="31">
        <f>(M193-E193)</f>
        <v>2.1624999999985448</v>
      </c>
      <c r="AH193" s="35">
        <f>TRACKER[[#This Row],[ATA A OFRECIMIENTO]]*24</f>
        <v>51.899999999965075</v>
      </c>
      <c r="AI193" s="30" t="str">
        <f>IF(AG193="","",IF(AG193&lt;=1.5,"SI","NO"))</f>
        <v>NO</v>
      </c>
      <c r="AJ193" s="30" t="str">
        <f>IF(AG193="","",IF(AG193&lt;=2,"YES","NO"))</f>
        <v>NO</v>
      </c>
      <c r="AK193" s="30" t="str">
        <f>IF(AG193="","",IF(AG193&lt;=3,"SI","NO"))</f>
        <v>SI</v>
      </c>
      <c r="AL193" s="31">
        <f>(N193-M193)</f>
        <v>3.6666666666715173</v>
      </c>
      <c r="AM193" s="35">
        <f>TRACKER[[#This Row],[DEL. AVAILABLE A SLOT]]*24</f>
        <v>88.000000000116415</v>
      </c>
      <c r="AN193" s="31">
        <f>IF((S193-M193)&lt;0,TIME(0,0,0),S193-M193)</f>
        <v>4.6458333333357587</v>
      </c>
      <c r="AO19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93" s="35" t="str">
        <f>IF(AL193="","",IF(AL193&lt;=1,"SI","NO"))</f>
        <v>NO</v>
      </c>
      <c r="AQ193" s="31">
        <f>(N193-E193)</f>
        <v>5.8291666666700621</v>
      </c>
      <c r="AR193" s="35">
        <f>TRACKER[[#This Row],[ATA A TIMESLOT]]*24</f>
        <v>139.90000000008149</v>
      </c>
      <c r="AS193" s="32">
        <f>IF(AA193&lt;N193,TIME(0,0,0),AA193-N193)</f>
        <v>0.97916666666424135</v>
      </c>
      <c r="AT193" s="35">
        <f>TRACKER[[#This Row],[PUNTUALIDAD (H)]]*24</f>
        <v>23.499999999941792</v>
      </c>
      <c r="AU193" s="31" t="str">
        <f>IF(AS193&gt;TIME(0,30,0),"NO","SI")</f>
        <v>NO</v>
      </c>
      <c r="AV193" s="33" t="str">
        <f>IF(AS193&gt;TIME(1,0,0),"NO","SI")</f>
        <v>NO</v>
      </c>
      <c r="AW193" s="33">
        <f>(S193-E193)</f>
        <v>6.8083333333343035</v>
      </c>
      <c r="AX193" s="39">
        <f>TRACKER[[#This Row],[ATA TO UNLOADING]]*24</f>
        <v>163.40000000002328</v>
      </c>
      <c r="AY193" s="33">
        <f>IF(O193=0,0,S193-O193)</f>
        <v>0</v>
      </c>
      <c r="AZ193" s="38">
        <f>TRACKER[[#This Row],[TOTAL TT (MARRUECOS)]]*24</f>
        <v>0</v>
      </c>
      <c r="BA193" s="39" t="str">
        <f>IF(AW193="","",IF(AW193&lt;=2,"SI","NO"))</f>
        <v>NO</v>
      </c>
      <c r="BB193" s="39">
        <f>V193-U193</f>
        <v>0</v>
      </c>
      <c r="BC193" s="108">
        <f>(TRACKER[[#This Row],[Driver departure vs DC END DATE 2]])/24</f>
        <v>0</v>
      </c>
      <c r="BD193" s="39" t="str">
        <f>IF(L193="LEFTIES TOLEDO",IF(BC193&gt;=TIME(0,0,0),"YES","NO"),"")</f>
        <v/>
      </c>
      <c r="BE193" s="93">
        <f>$BH$1</f>
        <v>55</v>
      </c>
      <c r="BF193" s="41">
        <f>$BI$1</f>
        <v>7.5</v>
      </c>
    </row>
    <row r="194" spans="1:58" ht="12.75" hidden="1" customHeight="1">
      <c r="A194" s="24">
        <v>260381943</v>
      </c>
      <c r="B194" s="10" t="s">
        <v>410</v>
      </c>
      <c r="C194" s="11" t="s">
        <v>54</v>
      </c>
      <c r="D194" s="11" t="s">
        <v>48</v>
      </c>
      <c r="E194" s="12">
        <v>46030.563194444447</v>
      </c>
      <c r="F194" s="12">
        <v>46030.583333333336</v>
      </c>
      <c r="G194" s="13" t="s">
        <v>49</v>
      </c>
      <c r="H194" s="11" t="s">
        <v>50</v>
      </c>
      <c r="I194" s="13" t="s">
        <v>467</v>
      </c>
      <c r="J194" s="13" t="s">
        <v>51</v>
      </c>
      <c r="K194" s="13" t="s">
        <v>60</v>
      </c>
      <c r="L194" s="12" t="s">
        <v>53</v>
      </c>
      <c r="M194" s="12">
        <v>46032.666666666664</v>
      </c>
      <c r="N194" s="12">
        <v>46035.333333333336</v>
      </c>
      <c r="O194" s="12"/>
      <c r="P194" s="55"/>
      <c r="Q194" s="12"/>
      <c r="R194" s="12" t="s">
        <v>562</v>
      </c>
      <c r="S194" s="29">
        <v>46035.337500000001</v>
      </c>
      <c r="T194" s="29">
        <v>46035.36041666667</v>
      </c>
      <c r="U194" s="12"/>
      <c r="V194" s="29"/>
      <c r="W194" s="30">
        <f>IF(N194="","",WEEKNUM(AA194,2)-0)</f>
        <v>3</v>
      </c>
      <c r="X194" s="30">
        <f>IF(N194="","",MONTH(AA194))</f>
        <v>1</v>
      </c>
      <c r="Y19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94" s="30" t="str">
        <f>IF(B194="ROPAX","ROPAX",IF(B194="RORO","RORO","OCEAN"))</f>
        <v>OCEAN</v>
      </c>
      <c r="AA194" s="29">
        <f>+MIN(S194,T194)</f>
        <v>46035.337500000001</v>
      </c>
      <c r="AB194" s="29" t="str">
        <f>CHOOSE(WEEKDAY(T194,2),"Monday","Tuesday","Wednesday","Thursday","Friday","Saturday","Sunday")</f>
        <v>Tuesday</v>
      </c>
      <c r="AC194" s="104">
        <f>IF((E194-F194)&lt;=0,0,(TRACKER[[#This Row],[ATA]]-TRACKER[[#This Row],[ETA]])*24)</f>
        <v>0</v>
      </c>
      <c r="AD194" s="29" t="str">
        <f>IF(AC194&lt;=2,"NO","YES")</f>
        <v>NO</v>
      </c>
      <c r="AE194" s="106">
        <f>+TRACKER[[#This Row],[DELIVERY AVAILABLE SINCE]]-TRACKER[[#This Row],[HANDOVER Morocco]]</f>
        <v>46032.666666666664</v>
      </c>
      <c r="AF194" s="104">
        <f>TRACKER[[#This Row],[ATA TO UNLOADING]]*24</f>
        <v>114.58333333331393</v>
      </c>
      <c r="AG194" s="31">
        <f>(M194-E194)</f>
        <v>2.1034722222175333</v>
      </c>
      <c r="AH194" s="35">
        <f>TRACKER[[#This Row],[ATA A OFRECIMIENTO]]*24</f>
        <v>50.483333333220799</v>
      </c>
      <c r="AI194" s="30" t="str">
        <f>IF(AG194="","",IF(AG194&lt;=1.5,"SI","NO"))</f>
        <v>NO</v>
      </c>
      <c r="AJ194" s="30" t="str">
        <f>IF(AG194="","",IF(AG194&lt;=2,"YES","NO"))</f>
        <v>NO</v>
      </c>
      <c r="AK194" s="30" t="str">
        <f>IF(AG194="","",IF(AG194&lt;=3,"SI","NO"))</f>
        <v>SI</v>
      </c>
      <c r="AL194" s="31">
        <f>(N194-M194)</f>
        <v>2.6666666666715173</v>
      </c>
      <c r="AM194" s="35">
        <f>TRACKER[[#This Row],[DEL. AVAILABLE A SLOT]]*24</f>
        <v>64.000000000116415</v>
      </c>
      <c r="AN194" s="31">
        <f>IF((S194-M194)&lt;0,TIME(0,0,0),S194-M194)</f>
        <v>2.6708333333372138</v>
      </c>
      <c r="AO19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94" s="35" t="str">
        <f>IF(AL194="","",IF(AL194&lt;=1,"SI","NO"))</f>
        <v>NO</v>
      </c>
      <c r="AQ194" s="31">
        <f>(N194-E194)</f>
        <v>4.7701388888890506</v>
      </c>
      <c r="AR194" s="35">
        <f>TRACKER[[#This Row],[ATA A TIMESLOT]]*24</f>
        <v>114.48333333333721</v>
      </c>
      <c r="AS194" s="32">
        <f>IF(AA194&lt;N194,TIME(0,0,0),AA194-N194)</f>
        <v>4.166666665696539E-3</v>
      </c>
      <c r="AT194" s="35">
        <f>TRACKER[[#This Row],[PUNTUALIDAD (H)]]*24</f>
        <v>9.9999999976716936E-2</v>
      </c>
      <c r="AU194" s="31" t="str">
        <f>IF(AS194&gt;TIME(0,30,0),"NO","SI")</f>
        <v>SI</v>
      </c>
      <c r="AV194" s="33" t="str">
        <f>IF(AS194&gt;TIME(1,0,0),"NO","SI")</f>
        <v>SI</v>
      </c>
      <c r="AW194" s="33">
        <f>(S194-E194)</f>
        <v>4.7743055555547471</v>
      </c>
      <c r="AX194" s="39">
        <f>TRACKER[[#This Row],[ATA TO UNLOADING]]*24</f>
        <v>114.58333333331393</v>
      </c>
      <c r="AY194" s="33">
        <f>IF(O194=0,0,S194-O194)</f>
        <v>0</v>
      </c>
      <c r="AZ194" s="38">
        <f>TRACKER[[#This Row],[TOTAL TT (MARRUECOS)]]*24</f>
        <v>0</v>
      </c>
      <c r="BA194" s="39" t="str">
        <f>IF(AW194="","",IF(AW194&lt;=2,"SI","NO"))</f>
        <v>NO</v>
      </c>
      <c r="BB194" s="39">
        <f>V194-U194</f>
        <v>0</v>
      </c>
      <c r="BC194" s="108">
        <f>(TRACKER[[#This Row],[Driver departure vs DC END DATE 2]])/24</f>
        <v>0</v>
      </c>
      <c r="BD194" s="39"/>
      <c r="BE194" s="93">
        <f>$BH$1</f>
        <v>55</v>
      </c>
      <c r="BF194" s="41">
        <f>$BI$1</f>
        <v>7.5</v>
      </c>
    </row>
    <row r="195" spans="1:58" ht="12.75" hidden="1" customHeight="1">
      <c r="A195" s="24">
        <v>260381943</v>
      </c>
      <c r="B195" s="10" t="s">
        <v>410</v>
      </c>
      <c r="C195" s="11" t="s">
        <v>54</v>
      </c>
      <c r="D195" s="11" t="s">
        <v>48</v>
      </c>
      <c r="E195" s="12">
        <v>46030.563194444447</v>
      </c>
      <c r="F195" s="12">
        <v>46030.583333333336</v>
      </c>
      <c r="G195" s="13" t="s">
        <v>49</v>
      </c>
      <c r="H195" s="11" t="s">
        <v>50</v>
      </c>
      <c r="I195" s="13" t="s">
        <v>468</v>
      </c>
      <c r="J195" s="13" t="s">
        <v>51</v>
      </c>
      <c r="K195" s="13" t="s">
        <v>60</v>
      </c>
      <c r="L195" s="12" t="s">
        <v>53</v>
      </c>
      <c r="M195" s="12">
        <v>46032.666666666664</v>
      </c>
      <c r="N195" s="12">
        <v>46035.333333333336</v>
      </c>
      <c r="O195" s="12"/>
      <c r="P195" s="55"/>
      <c r="Q195" s="12"/>
      <c r="R195" s="12" t="s">
        <v>562</v>
      </c>
      <c r="S195" s="29">
        <v>46035.337500000001</v>
      </c>
      <c r="T195" s="29">
        <v>46035.357638888891</v>
      </c>
      <c r="U195" s="12"/>
      <c r="V195" s="29"/>
      <c r="W195" s="30">
        <f>IF(N195="","",WEEKNUM(AA195,2)-0)</f>
        <v>3</v>
      </c>
      <c r="X195" s="30">
        <f>IF(N195="","",MONTH(AA195))</f>
        <v>1</v>
      </c>
      <c r="Y19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95" s="30" t="str">
        <f>IF(B195="ROPAX","ROPAX",IF(B195="RORO","RORO","OCEAN"))</f>
        <v>OCEAN</v>
      </c>
      <c r="AA195" s="29">
        <f>+MIN(S195,T195)</f>
        <v>46035.337500000001</v>
      </c>
      <c r="AB195" s="29" t="str">
        <f>CHOOSE(WEEKDAY(T195,2),"Monday","Tuesday","Wednesday","Thursday","Friday","Saturday","Sunday")</f>
        <v>Tuesday</v>
      </c>
      <c r="AC195" s="104">
        <f>IF((E195-F195)&lt;=0,0,(TRACKER[[#This Row],[ATA]]-TRACKER[[#This Row],[ETA]])*24)</f>
        <v>0</v>
      </c>
      <c r="AD195" s="29" t="str">
        <f>IF(AC195&lt;=2,"NO","YES")</f>
        <v>NO</v>
      </c>
      <c r="AE195" s="106">
        <f>+TRACKER[[#This Row],[DELIVERY AVAILABLE SINCE]]-TRACKER[[#This Row],[HANDOVER Morocco]]</f>
        <v>46032.666666666664</v>
      </c>
      <c r="AF195" s="104">
        <f>TRACKER[[#This Row],[ATA TO UNLOADING]]*24</f>
        <v>114.58333333331393</v>
      </c>
      <c r="AG195" s="31">
        <f>(M195-E195)</f>
        <v>2.1034722222175333</v>
      </c>
      <c r="AH195" s="35">
        <f>TRACKER[[#This Row],[ATA A OFRECIMIENTO]]*24</f>
        <v>50.483333333220799</v>
      </c>
      <c r="AI195" s="30" t="str">
        <f>IF(AG195="","",IF(AG195&lt;=1.5,"SI","NO"))</f>
        <v>NO</v>
      </c>
      <c r="AJ195" s="30" t="str">
        <f>IF(AG195="","",IF(AG195&lt;=2,"YES","NO"))</f>
        <v>NO</v>
      </c>
      <c r="AK195" s="30" t="str">
        <f>IF(AG195="","",IF(AG195&lt;=3,"SI","NO"))</f>
        <v>SI</v>
      </c>
      <c r="AL195" s="31">
        <f>(N195-M195)</f>
        <v>2.6666666666715173</v>
      </c>
      <c r="AM195" s="35">
        <f>TRACKER[[#This Row],[DEL. AVAILABLE A SLOT]]*24</f>
        <v>64.000000000116415</v>
      </c>
      <c r="AN195" s="31">
        <f>IF((S195-M195)&lt;0,TIME(0,0,0),S195-M195)</f>
        <v>2.6708333333372138</v>
      </c>
      <c r="AO19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95" s="35" t="str">
        <f>IF(AL195="","",IF(AL195&lt;=1,"SI","NO"))</f>
        <v>NO</v>
      </c>
      <c r="AQ195" s="31">
        <f>(N195-E195)</f>
        <v>4.7701388888890506</v>
      </c>
      <c r="AR195" s="35">
        <f>TRACKER[[#This Row],[ATA A TIMESLOT]]*24</f>
        <v>114.48333333333721</v>
      </c>
      <c r="AS195" s="32">
        <f>IF(AA195&lt;N195,TIME(0,0,0),AA195-N195)</f>
        <v>4.166666665696539E-3</v>
      </c>
      <c r="AT195" s="35">
        <f>TRACKER[[#This Row],[PUNTUALIDAD (H)]]*24</f>
        <v>9.9999999976716936E-2</v>
      </c>
      <c r="AU195" s="31" t="str">
        <f>IF(AS195&gt;TIME(0,30,0),"NO","SI")</f>
        <v>SI</v>
      </c>
      <c r="AV195" s="33" t="str">
        <f>IF(AS195&gt;TIME(1,0,0),"NO","SI")</f>
        <v>SI</v>
      </c>
      <c r="AW195" s="33">
        <f>(S195-E195)</f>
        <v>4.7743055555547471</v>
      </c>
      <c r="AX195" s="39">
        <f>TRACKER[[#This Row],[ATA TO UNLOADING]]*24</f>
        <v>114.58333333331393</v>
      </c>
      <c r="AY195" s="33">
        <f>IF(O195=0,0,S195-O195)</f>
        <v>0</v>
      </c>
      <c r="AZ195" s="38">
        <f>TRACKER[[#This Row],[TOTAL TT (MARRUECOS)]]*24</f>
        <v>0</v>
      </c>
      <c r="BA195" s="39" t="str">
        <f>IF(AW195="","",IF(AW195&lt;=2,"SI","NO"))</f>
        <v>NO</v>
      </c>
      <c r="BB195" s="39">
        <f>V195-U195</f>
        <v>0</v>
      </c>
      <c r="BC195" s="108">
        <f>(TRACKER[[#This Row],[Driver departure vs DC END DATE 2]])/24</f>
        <v>0</v>
      </c>
      <c r="BD195" s="39"/>
      <c r="BE195" s="93">
        <f>$BH$1</f>
        <v>55</v>
      </c>
      <c r="BF195" s="41">
        <f>$BI$1</f>
        <v>7.5</v>
      </c>
    </row>
    <row r="196" spans="1:58" ht="12.75" hidden="1" customHeight="1">
      <c r="A196" s="24">
        <v>262080330</v>
      </c>
      <c r="B196" s="10" t="s">
        <v>430</v>
      </c>
      <c r="C196" s="11" t="s">
        <v>78</v>
      </c>
      <c r="D196" s="11" t="s">
        <v>75</v>
      </c>
      <c r="E196" s="12">
        <v>46033.027083333334</v>
      </c>
      <c r="F196" s="12">
        <v>46033.083333333336</v>
      </c>
      <c r="G196" s="13" t="s">
        <v>49</v>
      </c>
      <c r="H196" s="11" t="s">
        <v>50</v>
      </c>
      <c r="I196" s="13" t="s">
        <v>470</v>
      </c>
      <c r="J196" s="13" t="s">
        <v>51</v>
      </c>
      <c r="K196" s="13" t="s">
        <v>60</v>
      </c>
      <c r="L196" s="12" t="s">
        <v>95</v>
      </c>
      <c r="M196" s="12">
        <v>46034.666666666664</v>
      </c>
      <c r="N196" s="12">
        <v>46035.333333333336</v>
      </c>
      <c r="O196" s="12"/>
      <c r="P196" s="55"/>
      <c r="Q196" s="12" t="s">
        <v>389</v>
      </c>
      <c r="R196" s="12"/>
      <c r="S196" s="29">
        <v>46035.645833333328</v>
      </c>
      <c r="T196" s="29">
        <v>46035.666666666664</v>
      </c>
      <c r="U196" s="12"/>
      <c r="V196" s="29"/>
      <c r="W196" s="30">
        <f>IF(N196="","",WEEKNUM(AA196,2)-0)</f>
        <v>3</v>
      </c>
      <c r="X196" s="30">
        <f>IF(N196="","",MONTH(AA196))</f>
        <v>1</v>
      </c>
      <c r="Y19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196" s="30" t="str">
        <f>IF(B196="ROPAX","ROPAX",IF(B196="RORO","RORO","OCEAN"))</f>
        <v>OCEAN</v>
      </c>
      <c r="AA196" s="29">
        <f>+MIN(S196,T196)</f>
        <v>46035.645833333328</v>
      </c>
      <c r="AB196" s="29" t="str">
        <f>CHOOSE(WEEKDAY(T196,2),"Monday","Tuesday","Wednesday","Thursday","Friday","Saturday","Sunday")</f>
        <v>Tuesday</v>
      </c>
      <c r="AC196" s="104">
        <f>IF((E196-F196)&lt;=0,0,(TRACKER[[#This Row],[ATA]]-TRACKER[[#This Row],[ETA]])*24)</f>
        <v>0</v>
      </c>
      <c r="AD196" s="29" t="str">
        <f>IF(AC196&lt;=2,"NO","YES")</f>
        <v>NO</v>
      </c>
      <c r="AE196" s="106">
        <f>+TRACKER[[#This Row],[DELIVERY AVAILABLE SINCE]]-TRACKER[[#This Row],[HANDOVER Morocco]]</f>
        <v>46034.666666666664</v>
      </c>
      <c r="AF196" s="104">
        <f>TRACKER[[#This Row],[ATA TO UNLOADING]]*24</f>
        <v>62.849999999860302</v>
      </c>
      <c r="AG196" s="31">
        <f>(M196-E196)</f>
        <v>1.6395833333299379</v>
      </c>
      <c r="AH196" s="35">
        <f>TRACKER[[#This Row],[ATA A OFRECIMIENTO]]*24</f>
        <v>39.349999999918509</v>
      </c>
      <c r="AI196" s="30" t="str">
        <f>IF(AG196="","",IF(AG196&lt;=1.5,"SI","NO"))</f>
        <v>NO</v>
      </c>
      <c r="AJ196" s="30" t="str">
        <f>IF(AG196="","",IF(AG196&lt;=2,"YES","NO"))</f>
        <v>YES</v>
      </c>
      <c r="AK196" s="30" t="str">
        <f>IF(AG196="","",IF(AG196&lt;=3,"SI","NO"))</f>
        <v>SI</v>
      </c>
      <c r="AL196" s="31">
        <f>(N196-M196)</f>
        <v>0.66666666667151731</v>
      </c>
      <c r="AM196" s="35">
        <f>TRACKER[[#This Row],[DEL. AVAILABLE A SLOT]]*24</f>
        <v>16.000000000116415</v>
      </c>
      <c r="AN196" s="31">
        <f>IF((S196-M196)&lt;0,TIME(0,0,0),S196-M196)</f>
        <v>0.97916666666424135</v>
      </c>
      <c r="AO19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96" s="35" t="str">
        <f>IF(AL196="","",IF(AL196&lt;=1,"SI","NO"))</f>
        <v>SI</v>
      </c>
      <c r="AQ196" s="31">
        <f>(N196-E196)</f>
        <v>2.3062500000014552</v>
      </c>
      <c r="AR196" s="35">
        <f>TRACKER[[#This Row],[ATA A TIMESLOT]]*24</f>
        <v>55.350000000034925</v>
      </c>
      <c r="AS196" s="32">
        <f>IF(AA196&lt;N196,TIME(0,0,0),AA196-N196)</f>
        <v>0.31249999999272404</v>
      </c>
      <c r="AT196" s="35">
        <f>TRACKER[[#This Row],[PUNTUALIDAD (H)]]*24</f>
        <v>7.499999999825377</v>
      </c>
      <c r="AU196" s="31" t="str">
        <f>IF(AS196&gt;TIME(0,30,0),"NO","SI")</f>
        <v>NO</v>
      </c>
      <c r="AV196" s="33" t="str">
        <f>IF(AS196&gt;TIME(1,0,0),"NO","SI")</f>
        <v>NO</v>
      </c>
      <c r="AW196" s="33">
        <f>(S196-E196)</f>
        <v>2.6187499999941792</v>
      </c>
      <c r="AX196" s="39">
        <f>TRACKER[[#This Row],[ATA TO UNLOADING]]*24</f>
        <v>62.849999999860302</v>
      </c>
      <c r="AY196" s="33">
        <f>IF(O196=0,0,S196-O196)</f>
        <v>0</v>
      </c>
      <c r="AZ196" s="38">
        <f>TRACKER[[#This Row],[TOTAL TT (MARRUECOS)]]*24</f>
        <v>0</v>
      </c>
      <c r="BA196" s="39" t="str">
        <f>IF(AW196="","",IF(AW196&lt;=2,"SI","NO"))</f>
        <v>NO</v>
      </c>
      <c r="BB196" s="39">
        <f>V196-U196</f>
        <v>0</v>
      </c>
      <c r="BC196" s="108">
        <f>(TRACKER[[#This Row],[Driver departure vs DC END DATE 2]])/24</f>
        <v>0</v>
      </c>
      <c r="BD196" s="39" t="str">
        <f>IF(L196="LEFTIES TOLEDO",IF(BC196&gt;=TIME(0,0,0),"YES","NO"),"")</f>
        <v/>
      </c>
      <c r="BE196" s="93">
        <f>$BH$1</f>
        <v>55</v>
      </c>
      <c r="BF196" s="41">
        <f>$BI$1</f>
        <v>7.5</v>
      </c>
    </row>
    <row r="197" spans="1:58" ht="12.75" hidden="1" customHeight="1">
      <c r="A197" s="24">
        <v>262080330</v>
      </c>
      <c r="B197" s="10" t="s">
        <v>430</v>
      </c>
      <c r="C197" s="11" t="s">
        <v>78</v>
      </c>
      <c r="D197" s="11" t="s">
        <v>75</v>
      </c>
      <c r="E197" s="12">
        <v>46033.027083333334</v>
      </c>
      <c r="F197" s="12">
        <v>46033.083333333336</v>
      </c>
      <c r="G197" s="13" t="s">
        <v>49</v>
      </c>
      <c r="H197" s="11" t="s">
        <v>50</v>
      </c>
      <c r="I197" s="13" t="s">
        <v>471</v>
      </c>
      <c r="J197" s="13" t="s">
        <v>51</v>
      </c>
      <c r="K197" s="13" t="s">
        <v>60</v>
      </c>
      <c r="L197" s="12" t="s">
        <v>95</v>
      </c>
      <c r="M197" s="12">
        <v>46034.666666666664</v>
      </c>
      <c r="N197" s="12">
        <v>46035.333333333336</v>
      </c>
      <c r="O197" s="12"/>
      <c r="P197" s="55"/>
      <c r="Q197" s="12" t="s">
        <v>389</v>
      </c>
      <c r="R197" s="12"/>
      <c r="S197" s="29">
        <v>46035.604166666664</v>
      </c>
      <c r="T197" s="29">
        <v>46035.625</v>
      </c>
      <c r="U197" s="12"/>
      <c r="V197" s="29"/>
      <c r="W197" s="30">
        <f>IF(N197="","",WEEKNUM(AA197,2)-0)</f>
        <v>3</v>
      </c>
      <c r="X197" s="30">
        <f>IF(N197="","",MONTH(AA197))</f>
        <v>1</v>
      </c>
      <c r="Y19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197" s="30" t="str">
        <f>IF(B197="ROPAX","ROPAX",IF(B197="RORO","RORO","OCEAN"))</f>
        <v>OCEAN</v>
      </c>
      <c r="AA197" s="29">
        <f>+MIN(S197,T197)</f>
        <v>46035.604166666664</v>
      </c>
      <c r="AB197" s="29" t="str">
        <f>CHOOSE(WEEKDAY(T197,2),"Monday","Tuesday","Wednesday","Thursday","Friday","Saturday","Sunday")</f>
        <v>Tuesday</v>
      </c>
      <c r="AC197" s="104">
        <f>IF((E197-F197)&lt;=0,0,(TRACKER[[#This Row],[ATA]]-TRACKER[[#This Row],[ETA]])*24)</f>
        <v>0</v>
      </c>
      <c r="AD197" s="29" t="str">
        <f>IF(AC197&lt;=2,"NO","YES")</f>
        <v>NO</v>
      </c>
      <c r="AE197" s="106">
        <f>+TRACKER[[#This Row],[DELIVERY AVAILABLE SINCE]]-TRACKER[[#This Row],[HANDOVER Morocco]]</f>
        <v>46034.666666666664</v>
      </c>
      <c r="AF197" s="104">
        <f>TRACKER[[#This Row],[ATA TO UNLOADING]]*24</f>
        <v>61.849999999918509</v>
      </c>
      <c r="AG197" s="31">
        <f>(M197-E197)</f>
        <v>1.6395833333299379</v>
      </c>
      <c r="AH197" s="35">
        <f>TRACKER[[#This Row],[ATA A OFRECIMIENTO]]*24</f>
        <v>39.349999999918509</v>
      </c>
      <c r="AI197" s="30" t="str">
        <f>IF(AG197="","",IF(AG197&lt;=1.5,"SI","NO"))</f>
        <v>NO</v>
      </c>
      <c r="AJ197" s="30" t="str">
        <f>IF(AG197="","",IF(AG197&lt;=2,"YES","NO"))</f>
        <v>YES</v>
      </c>
      <c r="AK197" s="30" t="str">
        <f>IF(AG197="","",IF(AG197&lt;=3,"SI","NO"))</f>
        <v>SI</v>
      </c>
      <c r="AL197" s="31">
        <f>(N197-M197)</f>
        <v>0.66666666667151731</v>
      </c>
      <c r="AM197" s="35">
        <f>TRACKER[[#This Row],[DEL. AVAILABLE A SLOT]]*24</f>
        <v>16.000000000116415</v>
      </c>
      <c r="AN197" s="31">
        <f>IF((S197-M197)&lt;0,TIME(0,0,0),S197-M197)</f>
        <v>0.9375</v>
      </c>
      <c r="AO19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97" s="35" t="str">
        <f>IF(AL197="","",IF(AL197&lt;=1,"SI","NO"))</f>
        <v>SI</v>
      </c>
      <c r="AQ197" s="31">
        <f>(N197-E197)</f>
        <v>2.3062500000014552</v>
      </c>
      <c r="AR197" s="35">
        <f>TRACKER[[#This Row],[ATA A TIMESLOT]]*24</f>
        <v>55.350000000034925</v>
      </c>
      <c r="AS197" s="32">
        <f>IF(AA197&lt;N197,TIME(0,0,0),AA197-N197)</f>
        <v>0.27083333332848269</v>
      </c>
      <c r="AT197" s="35">
        <f>TRACKER[[#This Row],[PUNTUALIDAD (H)]]*24</f>
        <v>6.4999999998835847</v>
      </c>
      <c r="AU197" s="31" t="str">
        <f>IF(AS197&gt;TIME(0,30,0),"NO","SI")</f>
        <v>NO</v>
      </c>
      <c r="AV197" s="33" t="str">
        <f>IF(AS197&gt;TIME(1,0,0),"NO","SI")</f>
        <v>NO</v>
      </c>
      <c r="AW197" s="33">
        <f>(S197-E197)</f>
        <v>2.5770833333299379</v>
      </c>
      <c r="AX197" s="39">
        <f>TRACKER[[#This Row],[ATA TO UNLOADING]]*24</f>
        <v>61.849999999918509</v>
      </c>
      <c r="AY197" s="33">
        <f>IF(O197=0,0,S197-O197)</f>
        <v>0</v>
      </c>
      <c r="AZ197" s="38">
        <f>TRACKER[[#This Row],[TOTAL TT (MARRUECOS)]]*24</f>
        <v>0</v>
      </c>
      <c r="BA197" s="39" t="str">
        <f>IF(AW197="","",IF(AW197&lt;=2,"SI","NO"))</f>
        <v>NO</v>
      </c>
      <c r="BB197" s="39">
        <f>V197-U197</f>
        <v>0</v>
      </c>
      <c r="BC197" s="108">
        <f>(TRACKER[[#This Row],[Driver departure vs DC END DATE 2]])/24</f>
        <v>0</v>
      </c>
      <c r="BD197" s="39" t="str">
        <f>IF(L197="LEFTIES TOLEDO",IF(BC197&gt;=TIME(0,0,0),"YES","NO"),"")</f>
        <v/>
      </c>
      <c r="BE197" s="93">
        <f>$BH$1</f>
        <v>55</v>
      </c>
      <c r="BF197" s="41">
        <f>$BI$1</f>
        <v>7.5</v>
      </c>
    </row>
    <row r="198" spans="1:58" ht="12.75" hidden="1" customHeight="1">
      <c r="A198" s="24">
        <v>261593640</v>
      </c>
      <c r="B198" s="10" t="s">
        <v>255</v>
      </c>
      <c r="C198" s="11" t="s">
        <v>58</v>
      </c>
      <c r="D198" s="11" t="s">
        <v>75</v>
      </c>
      <c r="E198" s="12">
        <v>46021.786111111112</v>
      </c>
      <c r="F198" s="12">
        <v>46021.583333333336</v>
      </c>
      <c r="G198" s="13" t="s">
        <v>49</v>
      </c>
      <c r="H198" s="11" t="s">
        <v>50</v>
      </c>
      <c r="I198" s="13" t="s">
        <v>472</v>
      </c>
      <c r="J198" s="13" t="s">
        <v>56</v>
      </c>
      <c r="K198" s="13" t="s">
        <v>60</v>
      </c>
      <c r="L198" s="12" t="s">
        <v>102</v>
      </c>
      <c r="M198" s="12">
        <v>46027.416666666664</v>
      </c>
      <c r="N198" s="12">
        <v>46035.375</v>
      </c>
      <c r="O198" s="12"/>
      <c r="P198" s="55">
        <v>1</v>
      </c>
      <c r="Q198" s="12"/>
      <c r="R198" s="12" t="s">
        <v>393</v>
      </c>
      <c r="S198" s="29">
        <v>46035.380555555559</v>
      </c>
      <c r="T198" s="29">
        <v>46035.402777777781</v>
      </c>
      <c r="U198" s="12"/>
      <c r="V198" s="29"/>
      <c r="W198" s="30">
        <f>IF(N198="","",WEEKNUM(AA198,2)-0)</f>
        <v>3</v>
      </c>
      <c r="X198" s="30">
        <f>IF(N198="","",MONTH(AA198))</f>
        <v>1</v>
      </c>
      <c r="Y19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98" s="30" t="str">
        <f>IF(B198="ROPAX","ROPAX",IF(B198="RORO","RORO","OCEAN"))</f>
        <v>OCEAN</v>
      </c>
      <c r="AA198" s="29">
        <f>+MIN(S198,T198)</f>
        <v>46035.380555555559</v>
      </c>
      <c r="AB198" s="29" t="str">
        <f>CHOOSE(WEEKDAY(T198,2),"Monday","Tuesday","Wednesday","Thursday","Friday","Saturday","Sunday")</f>
        <v>Tuesday</v>
      </c>
      <c r="AC198" s="104">
        <f>IF((E198-F198)&lt;=0,0,(TRACKER[[#This Row],[ATA]]-TRACKER[[#This Row],[ETA]])*24)</f>
        <v>4.8666666666395031</v>
      </c>
      <c r="AD198" s="29" t="str">
        <f>IF(AC198&lt;=2,"NO","YES")</f>
        <v>YES</v>
      </c>
      <c r="AE198" s="106">
        <f>+TRACKER[[#This Row],[DELIVERY AVAILABLE SINCE]]-TRACKER[[#This Row],[HANDOVER Morocco]]</f>
        <v>46027.416666666664</v>
      </c>
      <c r="AF198" s="104">
        <f>TRACKER[[#This Row],[ATA TO UNLOADING]]*24</f>
        <v>326.26666666672099</v>
      </c>
      <c r="AG198" s="31">
        <f>(M198-E198)</f>
        <v>5.6305555555518367</v>
      </c>
      <c r="AH198" s="35">
        <f>TRACKER[[#This Row],[ATA A OFRECIMIENTO]]*24</f>
        <v>135.13333333324408</v>
      </c>
      <c r="AI198" s="30" t="str">
        <f>IF(AG198="","",IF(AG198&lt;=1.5,"SI","NO"))</f>
        <v>NO</v>
      </c>
      <c r="AJ198" s="30" t="str">
        <f>IF(AG198="","",IF(AG198&lt;=2,"YES","NO"))</f>
        <v>NO</v>
      </c>
      <c r="AK198" s="30" t="str">
        <f>IF(AG198="","",IF(AG198&lt;=3,"SI","NO"))</f>
        <v>NO</v>
      </c>
      <c r="AL198" s="31">
        <f>(N198-M198)</f>
        <v>7.9583333333357587</v>
      </c>
      <c r="AM198" s="35">
        <f>TRACKER[[#This Row],[DEL. AVAILABLE A SLOT]]*24</f>
        <v>191.00000000005821</v>
      </c>
      <c r="AN198" s="31">
        <f>IF((S198-M198)&lt;0,TIME(0,0,0),S198-M198)</f>
        <v>7.9638888888948713</v>
      </c>
      <c r="AO19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98" s="35" t="str">
        <f>IF(AL198="","",IF(AL198&lt;=1,"SI","NO"))</f>
        <v>NO</v>
      </c>
      <c r="AQ198" s="31">
        <f>(N198-E198)</f>
        <v>13.588888888887595</v>
      </c>
      <c r="AR198" s="35">
        <f>TRACKER[[#This Row],[ATA A TIMESLOT]]*24</f>
        <v>326.13333333330229</v>
      </c>
      <c r="AS198" s="32">
        <f>IF(AA198&lt;N198,TIME(0,0,0),AA198-N198)</f>
        <v>5.5555555591126904E-3</v>
      </c>
      <c r="AT198" s="35">
        <f>TRACKER[[#This Row],[PUNTUALIDAD (H)]]*24</f>
        <v>0.13333333341870457</v>
      </c>
      <c r="AU198" s="31" t="str">
        <f>IF(AS198&gt;TIME(0,30,0),"NO","SI")</f>
        <v>SI</v>
      </c>
      <c r="AV198" s="33" t="str">
        <f>IF(AS198&gt;TIME(1,0,0),"NO","SI")</f>
        <v>SI</v>
      </c>
      <c r="AW198" s="33">
        <f>(S198-E198)</f>
        <v>13.594444444446708</v>
      </c>
      <c r="AX198" s="39">
        <f>TRACKER[[#This Row],[ATA TO UNLOADING]]*24</f>
        <v>326.26666666672099</v>
      </c>
      <c r="AY198" s="33">
        <f>IF(O198=0,0,S198-O198)</f>
        <v>0</v>
      </c>
      <c r="AZ198" s="38">
        <f>TRACKER[[#This Row],[TOTAL TT (MARRUECOS)]]*24</f>
        <v>0</v>
      </c>
      <c r="BA198" s="39" t="str">
        <f>IF(AW198="","",IF(AW198&lt;=2,"SI","NO"))</f>
        <v>NO</v>
      </c>
      <c r="BB198" s="39">
        <f>V198-U198</f>
        <v>0</v>
      </c>
      <c r="BC198" s="108">
        <f>(TRACKER[[#This Row],[Driver departure vs DC END DATE 2]])/24</f>
        <v>0</v>
      </c>
      <c r="BD198" s="39" t="str">
        <f>IF(L198="LEFTIES TOLEDO",IF(BC198&gt;=TIME(0,0,0),"YES","NO"),"")</f>
        <v/>
      </c>
      <c r="BE198" s="93">
        <f>$BH$1</f>
        <v>55</v>
      </c>
      <c r="BF198" s="41">
        <f>$BI$1</f>
        <v>7.5</v>
      </c>
    </row>
    <row r="199" spans="1:58" ht="12.75" hidden="1" customHeight="1">
      <c r="A199" s="24">
        <v>261989859</v>
      </c>
      <c r="B199" s="10" t="s">
        <v>430</v>
      </c>
      <c r="C199" s="11" t="s">
        <v>47</v>
      </c>
      <c r="D199" s="11" t="s">
        <v>75</v>
      </c>
      <c r="E199" s="12">
        <v>46033.027083333334</v>
      </c>
      <c r="F199" s="12">
        <v>46033.083333333336</v>
      </c>
      <c r="G199" s="13" t="s">
        <v>49</v>
      </c>
      <c r="H199" s="11" t="s">
        <v>50</v>
      </c>
      <c r="I199" s="13" t="s">
        <v>473</v>
      </c>
      <c r="J199" s="13" t="s">
        <v>51</v>
      </c>
      <c r="K199" s="13" t="s">
        <v>60</v>
      </c>
      <c r="L199" s="12" t="s">
        <v>102</v>
      </c>
      <c r="M199" s="12">
        <v>46034.666666666664</v>
      </c>
      <c r="N199" s="12">
        <v>46035.375</v>
      </c>
      <c r="O199" s="12"/>
      <c r="P199" s="55"/>
      <c r="Q199" s="12"/>
      <c r="R199" s="12"/>
      <c r="S199" s="29">
        <v>46035.37222222222</v>
      </c>
      <c r="T199" s="29">
        <v>46035.416666666664</v>
      </c>
      <c r="U199" s="12"/>
      <c r="V199" s="29"/>
      <c r="W199" s="30">
        <f>IF(N199="","",WEEKNUM(AA199,2)-0)</f>
        <v>3</v>
      </c>
      <c r="X199" s="30">
        <f>IF(N199="","",MONTH(AA199))</f>
        <v>1</v>
      </c>
      <c r="Y19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99" s="30" t="str">
        <f>IF(B199="ROPAX","ROPAX",IF(B199="RORO","RORO","OCEAN"))</f>
        <v>OCEAN</v>
      </c>
      <c r="AA199" s="29">
        <f>+MIN(S199,T199)</f>
        <v>46035.37222222222</v>
      </c>
      <c r="AB199" s="29" t="str">
        <f>CHOOSE(WEEKDAY(T199,2),"Monday","Tuesday","Wednesday","Thursday","Friday","Saturday","Sunday")</f>
        <v>Tuesday</v>
      </c>
      <c r="AC199" s="104">
        <f>IF((E199-F199)&lt;=0,0,(TRACKER[[#This Row],[ATA]]-TRACKER[[#This Row],[ETA]])*24)</f>
        <v>0</v>
      </c>
      <c r="AD199" s="29" t="str">
        <f>IF(AC199&lt;=2,"NO","YES")</f>
        <v>NO</v>
      </c>
      <c r="AE199" s="106">
        <f>+TRACKER[[#This Row],[DELIVERY AVAILABLE SINCE]]-TRACKER[[#This Row],[HANDOVER Morocco]]</f>
        <v>46034.666666666664</v>
      </c>
      <c r="AF199" s="104">
        <f>TRACKER[[#This Row],[ATA TO UNLOADING]]*24</f>
        <v>56.283333333267365</v>
      </c>
      <c r="AG199" s="31">
        <f>(M199-E199)</f>
        <v>1.6395833333299379</v>
      </c>
      <c r="AH199" s="35">
        <f>TRACKER[[#This Row],[ATA A OFRECIMIENTO]]*24</f>
        <v>39.349999999918509</v>
      </c>
      <c r="AI199" s="30" t="str">
        <f>IF(AG199="","",IF(AG199&lt;=1.5,"SI","NO"))</f>
        <v>NO</v>
      </c>
      <c r="AJ199" s="30" t="str">
        <f>IF(AG199="","",IF(AG199&lt;=2,"YES","NO"))</f>
        <v>YES</v>
      </c>
      <c r="AK199" s="30" t="str">
        <f>IF(AG199="","",IF(AG199&lt;=3,"SI","NO"))</f>
        <v>SI</v>
      </c>
      <c r="AL199" s="31">
        <f>(N199-M199)</f>
        <v>0.70833333333575865</v>
      </c>
      <c r="AM199" s="35">
        <f>TRACKER[[#This Row],[DEL. AVAILABLE A SLOT]]*24</f>
        <v>17.000000000058208</v>
      </c>
      <c r="AN199" s="31">
        <f>IF((S199-M199)&lt;0,TIME(0,0,0),S199-M199)</f>
        <v>0.70555555555620231</v>
      </c>
      <c r="AO19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99" s="35" t="str">
        <f>IF(AL199="","",IF(AL199&lt;=1,"SI","NO"))</f>
        <v>SI</v>
      </c>
      <c r="AQ199" s="31">
        <f>(N199-E199)</f>
        <v>2.3479166666656965</v>
      </c>
      <c r="AR199" s="35">
        <f>TRACKER[[#This Row],[ATA A TIMESLOT]]*24</f>
        <v>56.349999999976717</v>
      </c>
      <c r="AS199" s="32">
        <f>IF(AA199&lt;N199,TIME(0,0,0),AA199-N199)</f>
        <v>0</v>
      </c>
      <c r="AT199" s="35">
        <f>TRACKER[[#This Row],[PUNTUALIDAD (H)]]*24</f>
        <v>0</v>
      </c>
      <c r="AU199" s="31" t="str">
        <f>IF(AS199&gt;TIME(0,30,0),"NO","SI")</f>
        <v>SI</v>
      </c>
      <c r="AV199" s="33" t="str">
        <f>IF(AS199&gt;TIME(1,0,0),"NO","SI")</f>
        <v>SI</v>
      </c>
      <c r="AW199" s="33">
        <f>(S199-E199)</f>
        <v>2.3451388888861402</v>
      </c>
      <c r="AX199" s="39">
        <f>TRACKER[[#This Row],[ATA TO UNLOADING]]*24</f>
        <v>56.283333333267365</v>
      </c>
      <c r="AY199" s="33">
        <f>IF(O199=0,0,S199-O199)</f>
        <v>0</v>
      </c>
      <c r="AZ199" s="38">
        <f>TRACKER[[#This Row],[TOTAL TT (MARRUECOS)]]*24</f>
        <v>0</v>
      </c>
      <c r="BA199" s="39" t="str">
        <f>IF(AW199="","",IF(AW199&lt;=2,"SI","NO"))</f>
        <v>NO</v>
      </c>
      <c r="BB199" s="39">
        <f>V199-U199</f>
        <v>0</v>
      </c>
      <c r="BC199" s="108">
        <f>(TRACKER[[#This Row],[Driver departure vs DC END DATE 2]])/24</f>
        <v>0</v>
      </c>
      <c r="BD199" s="39" t="str">
        <f>IF(L199="LEFTIES TOLEDO",IF(BC199&gt;=TIME(0,0,0),"YES","NO"),"")</f>
        <v/>
      </c>
      <c r="BE199" s="93">
        <f>$BH$1</f>
        <v>55</v>
      </c>
      <c r="BF199" s="41">
        <f>$BI$1</f>
        <v>7.5</v>
      </c>
    </row>
    <row r="200" spans="1:58" ht="12.75" hidden="1" customHeight="1">
      <c r="A200" s="24">
        <v>261989870</v>
      </c>
      <c r="B200" s="10" t="s">
        <v>430</v>
      </c>
      <c r="C200" s="11" t="s">
        <v>47</v>
      </c>
      <c r="D200" s="11" t="s">
        <v>75</v>
      </c>
      <c r="E200" s="12">
        <v>46033.027083333334</v>
      </c>
      <c r="F200" s="12">
        <v>46033.083333333336</v>
      </c>
      <c r="G200" s="13" t="s">
        <v>49</v>
      </c>
      <c r="H200" s="11" t="s">
        <v>50</v>
      </c>
      <c r="I200" s="13" t="s">
        <v>474</v>
      </c>
      <c r="J200" s="13" t="s">
        <v>51</v>
      </c>
      <c r="K200" s="13" t="s">
        <v>60</v>
      </c>
      <c r="L200" s="12" t="s">
        <v>102</v>
      </c>
      <c r="M200" s="12">
        <v>46034.666666666664</v>
      </c>
      <c r="N200" s="12">
        <v>46035.375</v>
      </c>
      <c r="O200" s="12"/>
      <c r="P200" s="55"/>
      <c r="Q200" s="12"/>
      <c r="R200" s="12"/>
      <c r="S200" s="29">
        <v>46035.386111111111</v>
      </c>
      <c r="T200" s="29">
        <v>46035.486111111109</v>
      </c>
      <c r="U200" s="12"/>
      <c r="V200" s="29"/>
      <c r="W200" s="30">
        <f>IF(N200="","",WEEKNUM(AA200,2)-0)</f>
        <v>3</v>
      </c>
      <c r="X200" s="30">
        <f>IF(N200="","",MONTH(AA200))</f>
        <v>1</v>
      </c>
      <c r="Y20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200" s="30" t="str">
        <f>IF(B200="ROPAX","ROPAX",IF(B200="RORO","RORO","OCEAN"))</f>
        <v>OCEAN</v>
      </c>
      <c r="AA200" s="29">
        <f>+MIN(S200,T200)</f>
        <v>46035.386111111111</v>
      </c>
      <c r="AB200" s="29" t="str">
        <f>CHOOSE(WEEKDAY(T200,2),"Monday","Tuesday","Wednesday","Thursday","Friday","Saturday","Sunday")</f>
        <v>Tuesday</v>
      </c>
      <c r="AC200" s="104">
        <f>IF((E200-F200)&lt;=0,0,(TRACKER[[#This Row],[ATA]]-TRACKER[[#This Row],[ETA]])*24)</f>
        <v>0</v>
      </c>
      <c r="AD200" s="29" t="str">
        <f>IF(AC200&lt;=2,"NO","YES")</f>
        <v>NO</v>
      </c>
      <c r="AE200" s="106">
        <f>+TRACKER[[#This Row],[DELIVERY AVAILABLE SINCE]]-TRACKER[[#This Row],[HANDOVER Morocco]]</f>
        <v>46034.666666666664</v>
      </c>
      <c r="AF200" s="104">
        <f>TRACKER[[#This Row],[ATA TO UNLOADING]]*24</f>
        <v>56.616666666639503</v>
      </c>
      <c r="AG200" s="31">
        <f>(M200-E200)</f>
        <v>1.6395833333299379</v>
      </c>
      <c r="AH200" s="35">
        <f>TRACKER[[#This Row],[ATA A OFRECIMIENTO]]*24</f>
        <v>39.349999999918509</v>
      </c>
      <c r="AI200" s="30" t="str">
        <f>IF(AG200="","",IF(AG200&lt;=1.5,"SI","NO"))</f>
        <v>NO</v>
      </c>
      <c r="AJ200" s="30" t="str">
        <f>IF(AG200="","",IF(AG200&lt;=2,"YES","NO"))</f>
        <v>YES</v>
      </c>
      <c r="AK200" s="30" t="str">
        <f>IF(AG200="","",IF(AG200&lt;=3,"SI","NO"))</f>
        <v>SI</v>
      </c>
      <c r="AL200" s="31">
        <f>(N200-M200)</f>
        <v>0.70833333333575865</v>
      </c>
      <c r="AM200" s="35">
        <f>TRACKER[[#This Row],[DEL. AVAILABLE A SLOT]]*24</f>
        <v>17.000000000058208</v>
      </c>
      <c r="AN200" s="31">
        <f>IF((S200-M200)&lt;0,TIME(0,0,0),S200-M200)</f>
        <v>0.71944444444670808</v>
      </c>
      <c r="AO20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200" s="35" t="str">
        <f>IF(AL200="","",IF(AL200&lt;=1,"SI","NO"))</f>
        <v>SI</v>
      </c>
      <c r="AQ200" s="31">
        <f>(N200-E200)</f>
        <v>2.3479166666656965</v>
      </c>
      <c r="AR200" s="35">
        <f>TRACKER[[#This Row],[ATA A TIMESLOT]]*24</f>
        <v>56.349999999976717</v>
      </c>
      <c r="AS200" s="32">
        <f>IF(AA200&lt;N200,TIME(0,0,0),AA200-N200)</f>
        <v>1.1111111110949423E-2</v>
      </c>
      <c r="AT200" s="35">
        <f>TRACKER[[#This Row],[PUNTUALIDAD (H)]]*24</f>
        <v>0.26666666666278616</v>
      </c>
      <c r="AU200" s="31" t="str">
        <f>IF(AS200&gt;TIME(0,30,0),"NO","SI")</f>
        <v>SI</v>
      </c>
      <c r="AV200" s="33" t="str">
        <f>IF(AS200&gt;TIME(1,0,0),"NO","SI")</f>
        <v>SI</v>
      </c>
      <c r="AW200" s="33">
        <f>(S200-E200)</f>
        <v>2.359027777776646</v>
      </c>
      <c r="AX200" s="39">
        <f>TRACKER[[#This Row],[ATA TO UNLOADING]]*24</f>
        <v>56.616666666639503</v>
      </c>
      <c r="AY200" s="33">
        <f>IF(O200=0,0,S200-O200)</f>
        <v>0</v>
      </c>
      <c r="AZ200" s="38">
        <f>TRACKER[[#This Row],[TOTAL TT (MARRUECOS)]]*24</f>
        <v>0</v>
      </c>
      <c r="BA200" s="39" t="str">
        <f>IF(AW200="","",IF(AW200&lt;=2,"SI","NO"))</f>
        <v>NO</v>
      </c>
      <c r="BB200" s="39">
        <f>V200-U200</f>
        <v>0</v>
      </c>
      <c r="BC200" s="108">
        <f>(TRACKER[[#This Row],[Driver departure vs DC END DATE 2]])/24</f>
        <v>0</v>
      </c>
      <c r="BD200" s="39" t="str">
        <f>IF(L200="LEFTIES TOLEDO",IF(BC200&gt;=TIME(0,0,0),"YES","NO"),"")</f>
        <v/>
      </c>
      <c r="BE200" s="93">
        <f>$BH$1</f>
        <v>55</v>
      </c>
      <c r="BF200" s="41">
        <f>$BI$1</f>
        <v>7.5</v>
      </c>
    </row>
    <row r="201" spans="1:58" ht="12.75" hidden="1" customHeight="1">
      <c r="A201" s="24">
        <v>261354111</v>
      </c>
      <c r="B201" s="10" t="s">
        <v>260</v>
      </c>
      <c r="C201" s="11" t="s">
        <v>78</v>
      </c>
      <c r="D201" s="11" t="s">
        <v>75</v>
      </c>
      <c r="E201" s="12">
        <v>46025.710416666669</v>
      </c>
      <c r="F201" s="12">
        <v>46025.833333333336</v>
      </c>
      <c r="G201" s="13" t="s">
        <v>49</v>
      </c>
      <c r="H201" s="11" t="s">
        <v>50</v>
      </c>
      <c r="I201" s="13" t="s">
        <v>477</v>
      </c>
      <c r="J201" s="13" t="s">
        <v>56</v>
      </c>
      <c r="K201" s="13" t="s">
        <v>60</v>
      </c>
      <c r="L201" s="12" t="s">
        <v>95</v>
      </c>
      <c r="M201" s="12">
        <v>46032.416666666664</v>
      </c>
      <c r="N201" s="12">
        <v>46035.416666666664</v>
      </c>
      <c r="O201" s="12"/>
      <c r="P201" s="55"/>
      <c r="Q201" s="12" t="s">
        <v>389</v>
      </c>
      <c r="R201" s="12"/>
      <c r="S201" s="29">
        <v>46036.347222222219</v>
      </c>
      <c r="T201" s="29">
        <v>46036.368055555555</v>
      </c>
      <c r="U201" s="12"/>
      <c r="V201" s="29"/>
      <c r="W201" s="30">
        <f>IF(N201="","",WEEKNUM(AA201,2)-0)</f>
        <v>3</v>
      </c>
      <c r="X201" s="30">
        <f>IF(N201="","",MONTH(AA201))</f>
        <v>1</v>
      </c>
      <c r="Y20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201" s="30" t="str">
        <f>IF(B201="ROPAX","ROPAX",IF(B201="RORO","RORO","OCEAN"))</f>
        <v>OCEAN</v>
      </c>
      <c r="AA201" s="29">
        <f>+MIN(S201,T201)</f>
        <v>46036.347222222219</v>
      </c>
      <c r="AB201" s="29" t="str">
        <f>CHOOSE(WEEKDAY(T201,2),"Monday","Tuesday","Wednesday","Thursday","Friday","Saturday","Sunday")</f>
        <v>Wednesday</v>
      </c>
      <c r="AC201" s="104">
        <f>IF((E201-F201)&lt;=0,0,(TRACKER[[#This Row],[ATA]]-TRACKER[[#This Row],[ETA]])*24)</f>
        <v>0</v>
      </c>
      <c r="AD201" s="29" t="str">
        <f>IF(AC201&lt;=2,"NO","YES")</f>
        <v>NO</v>
      </c>
      <c r="AE201" s="106">
        <f>+TRACKER[[#This Row],[DELIVERY AVAILABLE SINCE]]-TRACKER[[#This Row],[HANDOVER Morocco]]</f>
        <v>46032.416666666664</v>
      </c>
      <c r="AF201" s="104">
        <f>TRACKER[[#This Row],[ATA TO UNLOADING]]*24</f>
        <v>255.28333333320916</v>
      </c>
      <c r="AG201" s="31">
        <f>(M201-E201)</f>
        <v>6.7062499999956344</v>
      </c>
      <c r="AH201" s="35">
        <f>TRACKER[[#This Row],[ATA A OFRECIMIENTO]]*24</f>
        <v>160.94999999989523</v>
      </c>
      <c r="AI201" s="30" t="str">
        <f>IF(AG201="","",IF(AG201&lt;=1.5,"SI","NO"))</f>
        <v>NO</v>
      </c>
      <c r="AJ201" s="30" t="str">
        <f>IF(AG201="","",IF(AG201&lt;=2,"YES","NO"))</f>
        <v>NO</v>
      </c>
      <c r="AK201" s="30" t="str">
        <f>IF(AG201="","",IF(AG201&lt;=3,"SI","NO"))</f>
        <v>NO</v>
      </c>
      <c r="AL201" s="31">
        <f>(N201-M201)</f>
        <v>3</v>
      </c>
      <c r="AM201" s="35">
        <f>TRACKER[[#This Row],[DEL. AVAILABLE A SLOT]]*24</f>
        <v>72</v>
      </c>
      <c r="AN201" s="31">
        <f>IF((S201-M201)&lt;0,TIME(0,0,0),S201-M201)</f>
        <v>3.9305555555547471</v>
      </c>
      <c r="AO20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201" s="35" t="str">
        <f>IF(AL201="","",IF(AL201&lt;=1,"SI","NO"))</f>
        <v>NO</v>
      </c>
      <c r="AQ201" s="31">
        <f>(N201-E201)</f>
        <v>9.7062499999956344</v>
      </c>
      <c r="AR201" s="35">
        <f>TRACKER[[#This Row],[ATA A TIMESLOT]]*24</f>
        <v>232.94999999989523</v>
      </c>
      <c r="AS201" s="32">
        <f>IF(AA201&lt;N201,TIME(0,0,0),AA201-N201)</f>
        <v>0.93055555555474712</v>
      </c>
      <c r="AT201" s="35">
        <f>TRACKER[[#This Row],[PUNTUALIDAD (H)]]*24</f>
        <v>22.333333333313931</v>
      </c>
      <c r="AU201" s="31" t="str">
        <f>IF(AS201&gt;TIME(0,30,0),"NO","SI")</f>
        <v>NO</v>
      </c>
      <c r="AV201" s="33" t="str">
        <f>IF(AS201&gt;TIME(1,0,0),"NO","SI")</f>
        <v>NO</v>
      </c>
      <c r="AW201" s="33">
        <f>(S201-E201)</f>
        <v>10.636805555550382</v>
      </c>
      <c r="AX201" s="39">
        <f>TRACKER[[#This Row],[ATA TO UNLOADING]]*24</f>
        <v>255.28333333320916</v>
      </c>
      <c r="AY201" s="33">
        <f>IF(O201=0,0,S201-O201)</f>
        <v>0</v>
      </c>
      <c r="AZ201" s="38">
        <f>TRACKER[[#This Row],[TOTAL TT (MARRUECOS)]]*24</f>
        <v>0</v>
      </c>
      <c r="BA201" s="39" t="str">
        <f>IF(AW201="","",IF(AW201&lt;=2,"SI","NO"))</f>
        <v>NO</v>
      </c>
      <c r="BB201" s="39">
        <f>V201-U201</f>
        <v>0</v>
      </c>
      <c r="BC201" s="108">
        <f>(TRACKER[[#This Row],[Driver departure vs DC END DATE 2]])/24</f>
        <v>0</v>
      </c>
      <c r="BD201" s="39" t="str">
        <f>IF(L201="LEFTIES TOLEDO",IF(BC201&gt;=TIME(0,0,0),"YES","NO"),"")</f>
        <v/>
      </c>
      <c r="BE201" s="93">
        <f>$BH$1</f>
        <v>55</v>
      </c>
      <c r="BF201" s="41">
        <f>$BI$1</f>
        <v>7.5</v>
      </c>
    </row>
    <row r="202" spans="1:58" ht="12.75" hidden="1" customHeight="1">
      <c r="A202" s="24" t="s">
        <v>426</v>
      </c>
      <c r="B202" s="10" t="s">
        <v>270</v>
      </c>
      <c r="C202" s="11" t="s">
        <v>72</v>
      </c>
      <c r="D202" s="11" t="s">
        <v>75</v>
      </c>
      <c r="E202" s="12">
        <v>46029.504166666666</v>
      </c>
      <c r="F202" s="12">
        <v>46029.583333333336</v>
      </c>
      <c r="G202" s="13" t="s">
        <v>88</v>
      </c>
      <c r="H202" s="11" t="s">
        <v>50</v>
      </c>
      <c r="I202" s="13" t="s">
        <v>476</v>
      </c>
      <c r="J202" s="13" t="s">
        <v>51</v>
      </c>
      <c r="K202" s="13" t="s">
        <v>60</v>
      </c>
      <c r="L202" s="12" t="s">
        <v>95</v>
      </c>
      <c r="M202" s="12">
        <v>46031.666666666664</v>
      </c>
      <c r="N202" s="12">
        <v>46035.416666666664</v>
      </c>
      <c r="O202" s="12"/>
      <c r="P202" s="55"/>
      <c r="Q202" s="12" t="s">
        <v>389</v>
      </c>
      <c r="R202" s="12"/>
      <c r="S202" s="29">
        <v>46036.416666666664</v>
      </c>
      <c r="T202" s="29">
        <v>46036.4375</v>
      </c>
      <c r="U202" s="12"/>
      <c r="V202" s="29"/>
      <c r="W202" s="30">
        <f>IF(N202="","",WEEKNUM(AA202,2)-0)</f>
        <v>3</v>
      </c>
      <c r="X202" s="30">
        <f>IF(N202="","",MONTH(AA202))</f>
        <v>1</v>
      </c>
      <c r="Y20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202" s="30" t="str">
        <f>IF(B202="ROPAX","ROPAX",IF(B202="RORO","RORO","OCEAN"))</f>
        <v>OCEAN</v>
      </c>
      <c r="AA202" s="29">
        <f>+MIN(S202,T202)</f>
        <v>46036.416666666664</v>
      </c>
      <c r="AB202" s="29" t="str">
        <f>CHOOSE(WEEKDAY(T202,2),"Monday","Tuesday","Wednesday","Thursday","Friday","Saturday","Sunday")</f>
        <v>Wednesday</v>
      </c>
      <c r="AC202" s="104">
        <f>IF((E202-F202)&lt;=0,0,(TRACKER[[#This Row],[ATA]]-TRACKER[[#This Row],[ETA]])*24)</f>
        <v>0</v>
      </c>
      <c r="AD202" s="29" t="str">
        <f>IF(AC202&lt;=2,"NO","YES")</f>
        <v>NO</v>
      </c>
      <c r="AE202" s="106">
        <f>+TRACKER[[#This Row],[DELIVERY AVAILABLE SINCE]]-TRACKER[[#This Row],[HANDOVER Morocco]]</f>
        <v>46031.666666666664</v>
      </c>
      <c r="AF202" s="104">
        <f>TRACKER[[#This Row],[ATA TO UNLOADING]]*24</f>
        <v>165.89999999996508</v>
      </c>
      <c r="AG202" s="31">
        <f>(M202-E202)</f>
        <v>2.1624999999985448</v>
      </c>
      <c r="AH202" s="35">
        <f>TRACKER[[#This Row],[ATA A OFRECIMIENTO]]*24</f>
        <v>51.899999999965075</v>
      </c>
      <c r="AI202" s="30" t="str">
        <f>IF(AG202="","",IF(AG202&lt;=1.5,"SI","NO"))</f>
        <v>NO</v>
      </c>
      <c r="AJ202" s="30" t="str">
        <f>IF(AG202="","",IF(AG202&lt;=2,"YES","NO"))</f>
        <v>NO</v>
      </c>
      <c r="AK202" s="30" t="str">
        <f>IF(AG202="","",IF(AG202&lt;=3,"SI","NO"))</f>
        <v>SI</v>
      </c>
      <c r="AL202" s="31">
        <f>(N202-M202)</f>
        <v>3.75</v>
      </c>
      <c r="AM202" s="35">
        <f>TRACKER[[#This Row],[DEL. AVAILABLE A SLOT]]*24</f>
        <v>90</v>
      </c>
      <c r="AN202" s="31">
        <f>IF((S202-M202)&lt;0,TIME(0,0,0),S202-M202)</f>
        <v>4.75</v>
      </c>
      <c r="AO20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202" s="35" t="str">
        <f>IF(AL202="","",IF(AL202&lt;=1,"SI","NO"))</f>
        <v>NO</v>
      </c>
      <c r="AQ202" s="31">
        <f>(N202-E202)</f>
        <v>5.9124999999985448</v>
      </c>
      <c r="AR202" s="35">
        <f>TRACKER[[#This Row],[ATA A TIMESLOT]]*24</f>
        <v>141.89999999996508</v>
      </c>
      <c r="AS202" s="32">
        <f>IF(AA202&lt;N202,TIME(0,0,0),AA202-N202)</f>
        <v>1</v>
      </c>
      <c r="AT202" s="35">
        <f>TRACKER[[#This Row],[PUNTUALIDAD (H)]]*24</f>
        <v>24</v>
      </c>
      <c r="AU202" s="31" t="str">
        <f>IF(AS202&gt;TIME(0,30,0),"NO","SI")</f>
        <v>NO</v>
      </c>
      <c r="AV202" s="33" t="str">
        <f>IF(AS202&gt;TIME(1,0,0),"NO","SI")</f>
        <v>NO</v>
      </c>
      <c r="AW202" s="33">
        <f>(S202-E202)</f>
        <v>6.9124999999985448</v>
      </c>
      <c r="AX202" s="39">
        <f>TRACKER[[#This Row],[ATA TO UNLOADING]]*24</f>
        <v>165.89999999996508</v>
      </c>
      <c r="AY202" s="33">
        <f>IF(O202=0,0,S202-O202)</f>
        <v>0</v>
      </c>
      <c r="AZ202" s="38">
        <f>TRACKER[[#This Row],[TOTAL TT (MARRUECOS)]]*24</f>
        <v>0</v>
      </c>
      <c r="BA202" s="39" t="str">
        <f>IF(AW202="","",IF(AW202&lt;=2,"SI","NO"))</f>
        <v>NO</v>
      </c>
      <c r="BB202" s="39">
        <f>V202-U202</f>
        <v>0</v>
      </c>
      <c r="BC202" s="108">
        <f>(TRACKER[[#This Row],[Driver departure vs DC END DATE 2]])/24</f>
        <v>0</v>
      </c>
      <c r="BD202" s="39" t="str">
        <f>IF(L202="LEFTIES TOLEDO",IF(BC202&gt;=TIME(0,0,0),"YES","NO"),"")</f>
        <v/>
      </c>
      <c r="BE202" s="93">
        <f>$BH$1</f>
        <v>55</v>
      </c>
      <c r="BF202" s="41">
        <f>$BI$1</f>
        <v>7.5</v>
      </c>
    </row>
    <row r="203" spans="1:58" ht="12.75" hidden="1" customHeight="1">
      <c r="A203" s="24" t="s">
        <v>426</v>
      </c>
      <c r="B203" s="10" t="s">
        <v>270</v>
      </c>
      <c r="C203" s="11" t="s">
        <v>72</v>
      </c>
      <c r="D203" s="11" t="s">
        <v>75</v>
      </c>
      <c r="E203" s="12">
        <v>46029.504166666666</v>
      </c>
      <c r="F203" s="12">
        <v>46029.583333333336</v>
      </c>
      <c r="G203" s="13" t="s">
        <v>88</v>
      </c>
      <c r="H203" s="11" t="s">
        <v>50</v>
      </c>
      <c r="I203" s="13" t="s">
        <v>478</v>
      </c>
      <c r="J203" s="13" t="s">
        <v>51</v>
      </c>
      <c r="K203" s="13" t="s">
        <v>60</v>
      </c>
      <c r="L203" s="12" t="s">
        <v>95</v>
      </c>
      <c r="M203" s="12">
        <v>46031.666666666664</v>
      </c>
      <c r="N203" s="12">
        <v>46035.416666666664</v>
      </c>
      <c r="O203" s="12"/>
      <c r="P203" s="55"/>
      <c r="Q203" s="12" t="s">
        <v>389</v>
      </c>
      <c r="R203" s="12"/>
      <c r="S203" s="29">
        <v>46036.569444444445</v>
      </c>
      <c r="T203" s="29">
        <v>46036.590277777781</v>
      </c>
      <c r="U203" s="12"/>
      <c r="V203" s="29"/>
      <c r="W203" s="30">
        <f>IF(N203="","",WEEKNUM(AA203,2)-0)</f>
        <v>3</v>
      </c>
      <c r="X203" s="30">
        <f>IF(N203="","",MONTH(AA203))</f>
        <v>1</v>
      </c>
      <c r="Y20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203" s="30" t="str">
        <f>IF(B203="ROPAX","ROPAX",IF(B203="RORO","RORO","OCEAN"))</f>
        <v>OCEAN</v>
      </c>
      <c r="AA203" s="29">
        <f>+MIN(S203,T203)</f>
        <v>46036.569444444445</v>
      </c>
      <c r="AB203" s="29" t="str">
        <f>CHOOSE(WEEKDAY(T203,2),"Monday","Tuesday","Wednesday","Thursday","Friday","Saturday","Sunday")</f>
        <v>Wednesday</v>
      </c>
      <c r="AC203" s="104">
        <f>IF((E203-F203)&lt;=0,0,(TRACKER[[#This Row],[ATA]]-TRACKER[[#This Row],[ETA]])*24)</f>
        <v>0</v>
      </c>
      <c r="AD203" s="29" t="str">
        <f>IF(AC203&lt;=2,"NO","YES")</f>
        <v>NO</v>
      </c>
      <c r="AE203" s="106">
        <f>+TRACKER[[#This Row],[DELIVERY AVAILABLE SINCE]]-TRACKER[[#This Row],[HANDOVER Morocco]]</f>
        <v>46031.666666666664</v>
      </c>
      <c r="AF203" s="104">
        <f>TRACKER[[#This Row],[ATA TO UNLOADING]]*24</f>
        <v>169.56666666670935</v>
      </c>
      <c r="AG203" s="31">
        <f>(M203-E203)</f>
        <v>2.1624999999985448</v>
      </c>
      <c r="AH203" s="35">
        <f>TRACKER[[#This Row],[ATA A OFRECIMIENTO]]*24</f>
        <v>51.899999999965075</v>
      </c>
      <c r="AI203" s="30" t="str">
        <f>IF(AG203="","",IF(AG203&lt;=1.5,"SI","NO"))</f>
        <v>NO</v>
      </c>
      <c r="AJ203" s="30" t="str">
        <f>IF(AG203="","",IF(AG203&lt;=2,"YES","NO"))</f>
        <v>NO</v>
      </c>
      <c r="AK203" s="30" t="str">
        <f>IF(AG203="","",IF(AG203&lt;=3,"SI","NO"))</f>
        <v>SI</v>
      </c>
      <c r="AL203" s="31">
        <f>(N203-M203)</f>
        <v>3.75</v>
      </c>
      <c r="AM203" s="35">
        <f>TRACKER[[#This Row],[DEL. AVAILABLE A SLOT]]*24</f>
        <v>90</v>
      </c>
      <c r="AN203" s="31">
        <f>IF((S203-M203)&lt;0,TIME(0,0,0),S203-M203)</f>
        <v>4.9027777777810115</v>
      </c>
      <c r="AO20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203" s="35" t="str">
        <f>IF(AL203="","",IF(AL203&lt;=1,"SI","NO"))</f>
        <v>NO</v>
      </c>
      <c r="AQ203" s="31">
        <f>(N203-E203)</f>
        <v>5.9124999999985448</v>
      </c>
      <c r="AR203" s="35">
        <f>TRACKER[[#This Row],[ATA A TIMESLOT]]*24</f>
        <v>141.89999999996508</v>
      </c>
      <c r="AS203" s="32">
        <f>IF(AA203&lt;N203,TIME(0,0,0),AA203-N203)</f>
        <v>1.1527777777810115</v>
      </c>
      <c r="AT203" s="35">
        <f>TRACKER[[#This Row],[PUNTUALIDAD (H)]]*24</f>
        <v>27.666666666744277</v>
      </c>
      <c r="AU203" s="31" t="str">
        <f>IF(AS203&gt;TIME(0,30,0),"NO","SI")</f>
        <v>NO</v>
      </c>
      <c r="AV203" s="33" t="str">
        <f>IF(AS203&gt;TIME(1,0,0),"NO","SI")</f>
        <v>NO</v>
      </c>
      <c r="AW203" s="33">
        <f>(S203-E203)</f>
        <v>7.0652777777795563</v>
      </c>
      <c r="AX203" s="39">
        <f>TRACKER[[#This Row],[ATA TO UNLOADING]]*24</f>
        <v>169.56666666670935</v>
      </c>
      <c r="AY203" s="33">
        <f>IF(O203=0,0,S203-O203)</f>
        <v>0</v>
      </c>
      <c r="AZ203" s="38">
        <f>TRACKER[[#This Row],[TOTAL TT (MARRUECOS)]]*24</f>
        <v>0</v>
      </c>
      <c r="BA203" s="39" t="str">
        <f>IF(AW203="","",IF(AW203&lt;=2,"SI","NO"))</f>
        <v>NO</v>
      </c>
      <c r="BB203" s="39">
        <f>V203-U203</f>
        <v>0</v>
      </c>
      <c r="BC203" s="108">
        <f>(TRACKER[[#This Row],[Driver departure vs DC END DATE 2]])/24</f>
        <v>0</v>
      </c>
      <c r="BD203" s="39" t="str">
        <f>IF(L203="LEFTIES TOLEDO",IF(BC203&gt;=TIME(0,0,0),"YES","NO"),"")</f>
        <v/>
      </c>
      <c r="BE203" s="93">
        <f>$BH$1</f>
        <v>55</v>
      </c>
      <c r="BF203" s="41">
        <f>$BI$1</f>
        <v>7.5</v>
      </c>
    </row>
    <row r="204" spans="1:58" ht="12.75" hidden="1" customHeight="1">
      <c r="A204" s="24">
        <v>260381943</v>
      </c>
      <c r="B204" s="10" t="s">
        <v>410</v>
      </c>
      <c r="C204" s="11" t="s">
        <v>54</v>
      </c>
      <c r="D204" s="11" t="s">
        <v>48</v>
      </c>
      <c r="E204" s="12">
        <v>46030.563194444447</v>
      </c>
      <c r="F204" s="12">
        <v>46030.583333333336</v>
      </c>
      <c r="G204" s="13" t="s">
        <v>49</v>
      </c>
      <c r="H204" s="11" t="s">
        <v>50</v>
      </c>
      <c r="I204" s="13" t="s">
        <v>475</v>
      </c>
      <c r="J204" s="13" t="s">
        <v>51</v>
      </c>
      <c r="K204" s="13" t="s">
        <v>60</v>
      </c>
      <c r="L204" s="12" t="s">
        <v>53</v>
      </c>
      <c r="M204" s="12">
        <v>46032.666666666664</v>
      </c>
      <c r="N204" s="12">
        <v>46035.416666666664</v>
      </c>
      <c r="O204" s="12"/>
      <c r="P204" s="55"/>
      <c r="Q204" s="12"/>
      <c r="R204" s="12" t="s">
        <v>562</v>
      </c>
      <c r="S204" s="29">
        <v>46035.410416666666</v>
      </c>
      <c r="T204" s="29">
        <v>46035.418749999997</v>
      </c>
      <c r="U204" s="12"/>
      <c r="V204" s="29"/>
      <c r="W204" s="30">
        <f>IF(N204="","",WEEKNUM(AA204,2)-0)</f>
        <v>3</v>
      </c>
      <c r="X204" s="30">
        <f>IF(N204="","",MONTH(AA204))</f>
        <v>1</v>
      </c>
      <c r="Y20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204" s="30" t="str">
        <f>IF(B204="ROPAX","ROPAX",IF(B204="RORO","RORO","OCEAN"))</f>
        <v>OCEAN</v>
      </c>
      <c r="AA204" s="29">
        <f>+MIN(S204,T204)</f>
        <v>46035.410416666666</v>
      </c>
      <c r="AB204" s="29" t="str">
        <f>CHOOSE(WEEKDAY(T204,2),"Monday","Tuesday","Wednesday","Thursday","Friday","Saturday","Sunday")</f>
        <v>Tuesday</v>
      </c>
      <c r="AC204" s="104">
        <f>IF((E204-F204)&lt;=0,0,(TRACKER[[#This Row],[ATA]]-TRACKER[[#This Row],[ETA]])*24)</f>
        <v>0</v>
      </c>
      <c r="AD204" s="29" t="str">
        <f>IF(AC204&lt;=2,"NO","YES")</f>
        <v>NO</v>
      </c>
      <c r="AE204" s="106">
        <f>+TRACKER[[#This Row],[DELIVERY AVAILABLE SINCE]]-TRACKER[[#This Row],[HANDOVER Morocco]]</f>
        <v>46032.666666666664</v>
      </c>
      <c r="AF204" s="104">
        <f>TRACKER[[#This Row],[ATA TO UNLOADING]]*24</f>
        <v>116.33333333325572</v>
      </c>
      <c r="AG204" s="31">
        <f>(M204-E204)</f>
        <v>2.1034722222175333</v>
      </c>
      <c r="AH204" s="35">
        <f>TRACKER[[#This Row],[ATA A OFRECIMIENTO]]*24</f>
        <v>50.483333333220799</v>
      </c>
      <c r="AI204" s="30" t="str">
        <f>IF(AG204="","",IF(AG204&lt;=1.5,"SI","NO"))</f>
        <v>NO</v>
      </c>
      <c r="AJ204" s="30" t="str">
        <f>IF(AG204="","",IF(AG204&lt;=2,"YES","NO"))</f>
        <v>NO</v>
      </c>
      <c r="AK204" s="30" t="str">
        <f>IF(AG204="","",IF(AG204&lt;=3,"SI","NO"))</f>
        <v>SI</v>
      </c>
      <c r="AL204" s="31">
        <f>(N204-M204)</f>
        <v>2.75</v>
      </c>
      <c r="AM204" s="35">
        <f>TRACKER[[#This Row],[DEL. AVAILABLE A SLOT]]*24</f>
        <v>66</v>
      </c>
      <c r="AN204" s="31">
        <f>IF((S204-M204)&lt;0,TIME(0,0,0),S204-M204)</f>
        <v>2.7437500000014552</v>
      </c>
      <c r="AO20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204" s="35" t="str">
        <f>IF(AL204="","",IF(AL204&lt;=1,"SI","NO"))</f>
        <v>NO</v>
      </c>
      <c r="AQ204" s="31">
        <f>(N204-E204)</f>
        <v>4.8534722222175333</v>
      </c>
      <c r="AR204" s="35">
        <f>TRACKER[[#This Row],[ATA A TIMESLOT]]*24</f>
        <v>116.4833333332208</v>
      </c>
      <c r="AS204" s="32">
        <f>IF(AA204&lt;N204,TIME(0,0,0),AA204-N204)</f>
        <v>0</v>
      </c>
      <c r="AT204" s="35">
        <f>TRACKER[[#This Row],[PUNTUALIDAD (H)]]*24</f>
        <v>0</v>
      </c>
      <c r="AU204" s="31" t="str">
        <f>IF(AS204&gt;TIME(0,30,0),"NO","SI")</f>
        <v>SI</v>
      </c>
      <c r="AV204" s="33" t="str">
        <f>IF(AS204&gt;TIME(1,0,0),"NO","SI")</f>
        <v>SI</v>
      </c>
      <c r="AW204" s="33">
        <f>(S204-E204)</f>
        <v>4.8472222222189885</v>
      </c>
      <c r="AX204" s="39">
        <f>TRACKER[[#This Row],[ATA TO UNLOADING]]*24</f>
        <v>116.33333333325572</v>
      </c>
      <c r="AY204" s="33">
        <f>IF(O204=0,0,S204-O204)</f>
        <v>0</v>
      </c>
      <c r="AZ204" s="38">
        <f>TRACKER[[#This Row],[TOTAL TT (MARRUECOS)]]*24</f>
        <v>0</v>
      </c>
      <c r="BA204" s="39" t="str">
        <f>IF(AW204="","",IF(AW204&lt;=2,"SI","NO"))</f>
        <v>NO</v>
      </c>
      <c r="BB204" s="39">
        <f>V204-U204</f>
        <v>0</v>
      </c>
      <c r="BC204" s="108">
        <f>(TRACKER[[#This Row],[Driver departure vs DC END DATE 2]])/24</f>
        <v>0</v>
      </c>
      <c r="BD204" s="39"/>
      <c r="BE204" s="93">
        <f>$BH$1</f>
        <v>55</v>
      </c>
      <c r="BF204" s="41">
        <f>$BI$1</f>
        <v>7.5</v>
      </c>
    </row>
    <row r="205" spans="1:58" ht="12.75" hidden="1" customHeight="1">
      <c r="A205" s="24">
        <v>262020878</v>
      </c>
      <c r="B205" s="10" t="s">
        <v>260</v>
      </c>
      <c r="C205" s="11" t="s">
        <v>65</v>
      </c>
      <c r="D205" s="11" t="s">
        <v>75</v>
      </c>
      <c r="E205" s="12">
        <v>46025.710416666669</v>
      </c>
      <c r="F205" s="12">
        <v>46025.833333333336</v>
      </c>
      <c r="G205" s="13" t="s">
        <v>49</v>
      </c>
      <c r="H205" s="11" t="s">
        <v>50</v>
      </c>
      <c r="I205" s="13" t="s">
        <v>480</v>
      </c>
      <c r="J205" s="13">
        <v>40</v>
      </c>
      <c r="K205" s="13" t="s">
        <v>60</v>
      </c>
      <c r="L205" s="12" t="s">
        <v>95</v>
      </c>
      <c r="M205" s="12">
        <v>46032.416666666664</v>
      </c>
      <c r="N205" s="12">
        <v>46035.5</v>
      </c>
      <c r="O205" s="12"/>
      <c r="P205" s="55"/>
      <c r="Q205" s="12" t="s">
        <v>389</v>
      </c>
      <c r="R205" s="12"/>
      <c r="S205" s="29">
        <v>46035.8125</v>
      </c>
      <c r="T205" s="29">
        <v>46035.833333333336</v>
      </c>
      <c r="U205" s="12"/>
      <c r="V205" s="29"/>
      <c r="W205" s="30">
        <f>IF(N205="","",WEEKNUM(AA205,2)-0)</f>
        <v>3</v>
      </c>
      <c r="X205" s="30">
        <f>IF(N205="","",MONTH(AA205))</f>
        <v>1</v>
      </c>
      <c r="Y20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205" s="30" t="str">
        <f>IF(B205="ROPAX","ROPAX",IF(B205="RORO","RORO","OCEAN"))</f>
        <v>OCEAN</v>
      </c>
      <c r="AA205" s="29">
        <f>+MIN(S205,T205)</f>
        <v>46035.8125</v>
      </c>
      <c r="AB205" s="29" t="str">
        <f>CHOOSE(WEEKDAY(T205,2),"Monday","Tuesday","Wednesday","Thursday","Friday","Saturday","Sunday")</f>
        <v>Tuesday</v>
      </c>
      <c r="AC205" s="104">
        <f>IF((E205-F205)&lt;=0,0,(TRACKER[[#This Row],[ATA]]-TRACKER[[#This Row],[ETA]])*24)</f>
        <v>0</v>
      </c>
      <c r="AD205" s="29" t="str">
        <f>IF(AC205&lt;=2,"NO","YES")</f>
        <v>NO</v>
      </c>
      <c r="AE205" s="106">
        <f>+TRACKER[[#This Row],[DELIVERY AVAILABLE SINCE]]-TRACKER[[#This Row],[HANDOVER Morocco]]</f>
        <v>46032.416666666664</v>
      </c>
      <c r="AF205" s="104">
        <f>TRACKER[[#This Row],[ATA TO UNLOADING]]*24</f>
        <v>242.44999999995343</v>
      </c>
      <c r="AG205" s="31">
        <f>(M205-E205)</f>
        <v>6.7062499999956344</v>
      </c>
      <c r="AH205" s="35">
        <f>TRACKER[[#This Row],[ATA A OFRECIMIENTO]]*24</f>
        <v>160.94999999989523</v>
      </c>
      <c r="AI205" s="30" t="str">
        <f>IF(AG205="","",IF(AG205&lt;=1.5,"SI","NO"))</f>
        <v>NO</v>
      </c>
      <c r="AJ205" s="30" t="str">
        <f>IF(AG205="","",IF(AG205&lt;=2,"YES","NO"))</f>
        <v>NO</v>
      </c>
      <c r="AK205" s="30" t="str">
        <f>IF(AG205="","",IF(AG205&lt;=3,"SI","NO"))</f>
        <v>NO</v>
      </c>
      <c r="AL205" s="31">
        <f>(N205-M205)</f>
        <v>3.0833333333357587</v>
      </c>
      <c r="AM205" s="35">
        <f>TRACKER[[#This Row],[DEL. AVAILABLE A SLOT]]*24</f>
        <v>74.000000000058208</v>
      </c>
      <c r="AN205" s="31">
        <f>IF((S205-M205)&lt;0,TIME(0,0,0),S205-M205)</f>
        <v>3.3958333333357587</v>
      </c>
      <c r="AO20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205" s="35" t="str">
        <f>IF(AL205="","",IF(AL205&lt;=1,"SI","NO"))</f>
        <v>NO</v>
      </c>
      <c r="AQ205" s="31">
        <f>(N205-E205)</f>
        <v>9.7895833333313931</v>
      </c>
      <c r="AR205" s="35">
        <f>TRACKER[[#This Row],[ATA A TIMESLOT]]*24</f>
        <v>234.94999999995343</v>
      </c>
      <c r="AS205" s="32">
        <f>IF(AA205&lt;N205,TIME(0,0,0),AA205-N205)</f>
        <v>0.3125</v>
      </c>
      <c r="AT205" s="35">
        <f>TRACKER[[#This Row],[PUNTUALIDAD (H)]]*24</f>
        <v>7.5</v>
      </c>
      <c r="AU205" s="31" t="str">
        <f>IF(AS205&gt;TIME(0,30,0),"NO","SI")</f>
        <v>NO</v>
      </c>
      <c r="AV205" s="33" t="str">
        <f>IF(AS205&gt;TIME(1,0,0),"NO","SI")</f>
        <v>NO</v>
      </c>
      <c r="AW205" s="33">
        <f>(S205-E205)</f>
        <v>10.102083333331393</v>
      </c>
      <c r="AX205" s="39">
        <f>TRACKER[[#This Row],[ATA TO UNLOADING]]*24</f>
        <v>242.44999999995343</v>
      </c>
      <c r="AY205" s="33">
        <f>IF(O205=0,0,S205-O205)</f>
        <v>0</v>
      </c>
      <c r="AZ205" s="38">
        <f>TRACKER[[#This Row],[TOTAL TT (MARRUECOS)]]*24</f>
        <v>0</v>
      </c>
      <c r="BA205" s="39" t="str">
        <f>IF(AW205="","",IF(AW205&lt;=2,"SI","NO"))</f>
        <v>NO</v>
      </c>
      <c r="BB205" s="39">
        <f>V205-U205</f>
        <v>0</v>
      </c>
      <c r="BC205" s="108">
        <f>(TRACKER[[#This Row],[Driver departure vs DC END DATE 2]])/24</f>
        <v>0</v>
      </c>
      <c r="BD205" s="39" t="str">
        <f>IF(L205="LEFTIES TOLEDO",IF(BC205&gt;=TIME(0,0,0),"YES","NO"),"")</f>
        <v/>
      </c>
      <c r="BE205" s="93">
        <f>$BH$1</f>
        <v>55</v>
      </c>
      <c r="BF205" s="41">
        <f>$BI$1</f>
        <v>7.5</v>
      </c>
    </row>
    <row r="206" spans="1:58" ht="12.75" hidden="1" customHeight="1">
      <c r="A206" s="24">
        <v>260381943</v>
      </c>
      <c r="B206" s="10" t="s">
        <v>410</v>
      </c>
      <c r="C206" s="11" t="s">
        <v>54</v>
      </c>
      <c r="D206" s="11" t="s">
        <v>48</v>
      </c>
      <c r="E206" s="12">
        <v>46030.563194444447</v>
      </c>
      <c r="F206" s="12">
        <v>46030.583333333336</v>
      </c>
      <c r="G206" s="13" t="s">
        <v>49</v>
      </c>
      <c r="H206" s="11" t="s">
        <v>50</v>
      </c>
      <c r="I206" s="13" t="s">
        <v>481</v>
      </c>
      <c r="J206" s="13" t="s">
        <v>51</v>
      </c>
      <c r="K206" s="13" t="s">
        <v>52</v>
      </c>
      <c r="L206" s="12" t="s">
        <v>53</v>
      </c>
      <c r="M206" s="12">
        <v>46032.666666666664</v>
      </c>
      <c r="N206" s="12">
        <v>46035.5</v>
      </c>
      <c r="O206" s="12"/>
      <c r="P206" s="55"/>
      <c r="Q206" s="12" t="s">
        <v>61</v>
      </c>
      <c r="R206" s="12" t="s">
        <v>562</v>
      </c>
      <c r="S206" s="29">
        <v>46035.587500000001</v>
      </c>
      <c r="T206" s="29">
        <v>46035.645833333336</v>
      </c>
      <c r="U206" s="12">
        <v>46035.666666666664</v>
      </c>
      <c r="V206" s="29">
        <v>46035.666666666664</v>
      </c>
      <c r="W206" s="30">
        <f>IF(N206="","",WEEKNUM(AA206,2)-0)</f>
        <v>3</v>
      </c>
      <c r="X206" s="30">
        <f>IF(N206="","",MONTH(AA206))</f>
        <v>1</v>
      </c>
      <c r="Y20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206" s="30" t="str">
        <f>IF(B206="ROPAX","ROPAX",IF(B206="RORO","RORO","OCEAN"))</f>
        <v>OCEAN</v>
      </c>
      <c r="AA206" s="29">
        <f>+MIN(S206,T206)</f>
        <v>46035.587500000001</v>
      </c>
      <c r="AB206" s="29" t="str">
        <f>CHOOSE(WEEKDAY(T206,2),"Monday","Tuesday","Wednesday","Thursday","Friday","Saturday","Sunday")</f>
        <v>Tuesday</v>
      </c>
      <c r="AC206" s="104">
        <f>IF((E206-F206)&lt;=0,0,(TRACKER[[#This Row],[ATA]]-TRACKER[[#This Row],[ETA]])*24)</f>
        <v>0</v>
      </c>
      <c r="AD206" s="29" t="str">
        <f>IF(AC206&lt;=2,"NO","YES")</f>
        <v>NO</v>
      </c>
      <c r="AE206" s="106">
        <f>+TRACKER[[#This Row],[DELIVERY AVAILABLE SINCE]]-TRACKER[[#This Row],[HANDOVER Morocco]]</f>
        <v>46032.666666666664</v>
      </c>
      <c r="AF206" s="104">
        <f>TRACKER[[#This Row],[ATA TO UNLOADING]]*24</f>
        <v>120.58333333331393</v>
      </c>
      <c r="AG206" s="31">
        <f>(M206-E206)</f>
        <v>2.1034722222175333</v>
      </c>
      <c r="AH206" s="35">
        <f>TRACKER[[#This Row],[ATA A OFRECIMIENTO]]*24</f>
        <v>50.483333333220799</v>
      </c>
      <c r="AI206" s="30" t="str">
        <f>IF(AG206="","",IF(AG206&lt;=1.5,"SI","NO"))</f>
        <v>NO</v>
      </c>
      <c r="AJ206" s="30" t="str">
        <f>IF(AG206="","",IF(AG206&lt;=2,"YES","NO"))</f>
        <v>NO</v>
      </c>
      <c r="AK206" s="30" t="str">
        <f>IF(AG206="","",IF(AG206&lt;=3,"SI","NO"))</f>
        <v>SI</v>
      </c>
      <c r="AL206" s="31">
        <f>(N206-M206)</f>
        <v>2.8333333333357587</v>
      </c>
      <c r="AM206" s="35">
        <f>TRACKER[[#This Row],[DEL. AVAILABLE A SLOT]]*24</f>
        <v>68.000000000058208</v>
      </c>
      <c r="AN206" s="31">
        <f>IF((S206-M206)&lt;0,TIME(0,0,0),S206-M206)</f>
        <v>2.9208333333372138</v>
      </c>
      <c r="AO20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206" s="35" t="str">
        <f>IF(AL206="","",IF(AL206&lt;=1,"SI","NO"))</f>
        <v>NO</v>
      </c>
      <c r="AQ206" s="31">
        <f>(N206-E206)</f>
        <v>4.9368055555532919</v>
      </c>
      <c r="AR206" s="35">
        <f>TRACKER[[#This Row],[ATA A TIMESLOT]]*24</f>
        <v>118.48333333327901</v>
      </c>
      <c r="AS206" s="32">
        <f>IF(AA206&lt;N206,TIME(0,0,0),AA206-N206)</f>
        <v>8.7500000001455192E-2</v>
      </c>
      <c r="AT206" s="35">
        <f>TRACKER[[#This Row],[PUNTUALIDAD (H)]]*24</f>
        <v>2.1000000000349246</v>
      </c>
      <c r="AU206" s="31" t="str">
        <f>IF(AS206&gt;TIME(0,30,0),"NO","SI")</f>
        <v>NO</v>
      </c>
      <c r="AV206" s="33" t="str">
        <f>IF(AS206&gt;TIME(1,0,0),"NO","SI")</f>
        <v>NO</v>
      </c>
      <c r="AW206" s="33">
        <f>(S206-E206)</f>
        <v>5.0243055555547471</v>
      </c>
      <c r="AX206" s="39">
        <f>TRACKER[[#This Row],[ATA TO UNLOADING]]*24</f>
        <v>120.58333333331393</v>
      </c>
      <c r="AY206" s="33">
        <f>IF(O206=0,0,S206-O206)</f>
        <v>0</v>
      </c>
      <c r="AZ206" s="38">
        <f>TRACKER[[#This Row],[TOTAL TT (MARRUECOS)]]*24</f>
        <v>0</v>
      </c>
      <c r="BA206" s="39" t="str">
        <f>IF(AW206="","",IF(AW206&lt;=2,"SI","NO"))</f>
        <v>NO</v>
      </c>
      <c r="BB206" s="108">
        <f>V206-U206</f>
        <v>0</v>
      </c>
      <c r="BC206" s="108">
        <f>(TRACKER[[#This Row],[Driver departure vs DC END DATE 2]])/24</f>
        <v>0</v>
      </c>
      <c r="BD206" s="39" t="str">
        <f>IF(L206="LEFTIES TOLEDO",IF(BC206&gt;=TIME(0,0,0),"YES","NO"),"")</f>
        <v>YES</v>
      </c>
      <c r="BE206" s="93">
        <f>$BH$1</f>
        <v>55</v>
      </c>
      <c r="BF206" s="41">
        <f>$BI$1</f>
        <v>7.5</v>
      </c>
    </row>
    <row r="207" spans="1:58" ht="12.75" hidden="1" customHeight="1">
      <c r="A207" s="24">
        <v>260381943</v>
      </c>
      <c r="B207" s="10" t="s">
        <v>410</v>
      </c>
      <c r="C207" s="11" t="s">
        <v>54</v>
      </c>
      <c r="D207" s="11" t="s">
        <v>48</v>
      </c>
      <c r="E207" s="12">
        <v>46030.563194444447</v>
      </c>
      <c r="F207" s="12">
        <v>46030.583333333336</v>
      </c>
      <c r="G207" s="13" t="s">
        <v>49</v>
      </c>
      <c r="H207" s="11" t="s">
        <v>50</v>
      </c>
      <c r="I207" s="13" t="s">
        <v>482</v>
      </c>
      <c r="J207" s="13" t="s">
        <v>51</v>
      </c>
      <c r="K207" s="13" t="s">
        <v>52</v>
      </c>
      <c r="L207" s="12" t="s">
        <v>53</v>
      </c>
      <c r="M207" s="12">
        <v>46032.666666666664</v>
      </c>
      <c r="N207" s="12">
        <v>46035.5</v>
      </c>
      <c r="O207" s="12"/>
      <c r="P207" s="55"/>
      <c r="Q207" s="12" t="s">
        <v>61</v>
      </c>
      <c r="R207" s="12" t="s">
        <v>562</v>
      </c>
      <c r="S207" s="29">
        <v>46035.586805555555</v>
      </c>
      <c r="T207" s="29">
        <v>46035.625</v>
      </c>
      <c r="U207" s="12">
        <v>46035.686805555553</v>
      </c>
      <c r="V207" s="29">
        <v>46035.645833333336</v>
      </c>
      <c r="W207" s="30">
        <f>IF(N207="","",WEEKNUM(AA207,2)-0)</f>
        <v>3</v>
      </c>
      <c r="X207" s="30">
        <f>IF(N207="","",MONTH(AA207))</f>
        <v>1</v>
      </c>
      <c r="Y20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207" s="30" t="str">
        <f>IF(B207="ROPAX","ROPAX",IF(B207="RORO","RORO","OCEAN"))</f>
        <v>OCEAN</v>
      </c>
      <c r="AA207" s="29">
        <f>+MIN(S207,T207)</f>
        <v>46035.586805555555</v>
      </c>
      <c r="AB207" s="29" t="str">
        <f>CHOOSE(WEEKDAY(T207,2),"Monday","Tuesday","Wednesday","Thursday","Friday","Saturday","Sunday")</f>
        <v>Tuesday</v>
      </c>
      <c r="AC207" s="104">
        <f>IF((E207-F207)&lt;=0,0,(TRACKER[[#This Row],[ATA]]-TRACKER[[#This Row],[ETA]])*24)</f>
        <v>0</v>
      </c>
      <c r="AD207" s="29" t="str">
        <f>IF(AC207&lt;=2,"NO","YES")</f>
        <v>NO</v>
      </c>
      <c r="AE207" s="106">
        <f>+TRACKER[[#This Row],[DELIVERY AVAILABLE SINCE]]-TRACKER[[#This Row],[HANDOVER Morocco]]</f>
        <v>46032.666666666664</v>
      </c>
      <c r="AF207" s="104">
        <f>TRACKER[[#This Row],[ATA TO UNLOADING]]*24</f>
        <v>120.56666666659294</v>
      </c>
      <c r="AG207" s="31">
        <f>(M207-E207)</f>
        <v>2.1034722222175333</v>
      </c>
      <c r="AH207" s="35">
        <f>TRACKER[[#This Row],[ATA A OFRECIMIENTO]]*24</f>
        <v>50.483333333220799</v>
      </c>
      <c r="AI207" s="30" t="str">
        <f>IF(AG207="","",IF(AG207&lt;=1.5,"SI","NO"))</f>
        <v>NO</v>
      </c>
      <c r="AJ207" s="30" t="str">
        <f>IF(AG207="","",IF(AG207&lt;=2,"YES","NO"))</f>
        <v>NO</v>
      </c>
      <c r="AK207" s="30" t="str">
        <f>IF(AG207="","",IF(AG207&lt;=3,"SI","NO"))</f>
        <v>SI</v>
      </c>
      <c r="AL207" s="31">
        <f>(N207-M207)</f>
        <v>2.8333333333357587</v>
      </c>
      <c r="AM207" s="35">
        <f>TRACKER[[#This Row],[DEL. AVAILABLE A SLOT]]*24</f>
        <v>68.000000000058208</v>
      </c>
      <c r="AN207" s="31">
        <f>IF((S207-M207)&lt;0,TIME(0,0,0),S207-M207)</f>
        <v>2.9201388888905058</v>
      </c>
      <c r="AO20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207" s="35" t="str">
        <f>IF(AL207="","",IF(AL207&lt;=1,"SI","NO"))</f>
        <v>NO</v>
      </c>
      <c r="AQ207" s="31">
        <f>(N207-E207)</f>
        <v>4.9368055555532919</v>
      </c>
      <c r="AR207" s="35">
        <f>TRACKER[[#This Row],[ATA A TIMESLOT]]*24</f>
        <v>118.48333333327901</v>
      </c>
      <c r="AS207" s="32">
        <f>IF(AA207&lt;N207,TIME(0,0,0),AA207-N207)</f>
        <v>8.6805555554747116E-2</v>
      </c>
      <c r="AT207" s="35">
        <f>TRACKER[[#This Row],[PUNTUALIDAD (H)]]*24</f>
        <v>2.0833333333139308</v>
      </c>
      <c r="AU207" s="31" t="str">
        <f>IF(AS207&gt;TIME(0,30,0),"NO","SI")</f>
        <v>NO</v>
      </c>
      <c r="AV207" s="33" t="str">
        <f>IF(AS207&gt;TIME(1,0,0),"NO","SI")</f>
        <v>NO</v>
      </c>
      <c r="AW207" s="33">
        <f>(S207-E207)</f>
        <v>5.023611111108039</v>
      </c>
      <c r="AX207" s="39">
        <f>TRACKER[[#This Row],[ATA TO UNLOADING]]*24</f>
        <v>120.56666666659294</v>
      </c>
      <c r="AY207" s="33">
        <f>IF(O207=0,0,S207-O207)</f>
        <v>0</v>
      </c>
      <c r="AZ207" s="38">
        <f>TRACKER[[#This Row],[TOTAL TT (MARRUECOS)]]*24</f>
        <v>0</v>
      </c>
      <c r="BA207" s="39" t="str">
        <f>IF(AW207="","",IF(AW207&lt;=2,"SI","NO"))</f>
        <v>NO</v>
      </c>
      <c r="BB207" s="110">
        <f>V207-U207</f>
        <v>-4.0972222217533272E-2</v>
      </c>
      <c r="BC207" s="108">
        <f>(TRACKER[[#This Row],[Driver departure vs DC END DATE 2]])/24</f>
        <v>-1.707175925730553E-3</v>
      </c>
      <c r="BD207" s="39" t="str">
        <f>IF(L207="LEFTIES TOLEDO",IF(BC207&gt;=TIME(0,0,0),"YES","NO"),"")</f>
        <v>NO</v>
      </c>
      <c r="BE207" s="93">
        <f>$BH$1</f>
        <v>55</v>
      </c>
      <c r="BF207" s="41">
        <f>$BI$1</f>
        <v>7.5</v>
      </c>
    </row>
    <row r="208" spans="1:58" ht="12.75" hidden="1" customHeight="1">
      <c r="A208" s="24">
        <v>262080330</v>
      </c>
      <c r="B208" s="10" t="s">
        <v>430</v>
      </c>
      <c r="C208" s="11" t="s">
        <v>78</v>
      </c>
      <c r="D208" s="11" t="s">
        <v>75</v>
      </c>
      <c r="E208" s="12">
        <v>46033.027083333334</v>
      </c>
      <c r="F208" s="12">
        <v>46033.083333333336</v>
      </c>
      <c r="G208" s="13" t="s">
        <v>49</v>
      </c>
      <c r="H208" s="11" t="s">
        <v>50</v>
      </c>
      <c r="I208" s="13" t="s">
        <v>479</v>
      </c>
      <c r="J208" s="13" t="s">
        <v>51</v>
      </c>
      <c r="K208" s="13" t="s">
        <v>60</v>
      </c>
      <c r="L208" s="12" t="s">
        <v>95</v>
      </c>
      <c r="M208" s="12">
        <v>46034.666666666664</v>
      </c>
      <c r="N208" s="12">
        <v>46035.5</v>
      </c>
      <c r="O208" s="12"/>
      <c r="P208" s="55"/>
      <c r="Q208" s="12" t="s">
        <v>389</v>
      </c>
      <c r="R208" s="12"/>
      <c r="S208" s="29">
        <v>46035.697916666664</v>
      </c>
      <c r="T208" s="29">
        <v>46035.71875</v>
      </c>
      <c r="U208" s="12"/>
      <c r="V208" s="29"/>
      <c r="W208" s="30">
        <f>IF(N208="","",WEEKNUM(AA208,2)-0)</f>
        <v>3</v>
      </c>
      <c r="X208" s="30">
        <f>IF(N208="","",MONTH(AA208))</f>
        <v>1</v>
      </c>
      <c r="Y20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208" s="30" t="str">
        <f>IF(B208="ROPAX","ROPAX",IF(B208="RORO","RORO","OCEAN"))</f>
        <v>OCEAN</v>
      </c>
      <c r="AA208" s="29">
        <f>+MIN(S208,T208)</f>
        <v>46035.697916666664</v>
      </c>
      <c r="AB208" s="29" t="str">
        <f>CHOOSE(WEEKDAY(T208,2),"Monday","Tuesday","Wednesday","Thursday","Friday","Saturday","Sunday")</f>
        <v>Tuesday</v>
      </c>
      <c r="AC208" s="104">
        <f>IF((E208-F208)&lt;=0,0,(TRACKER[[#This Row],[ATA]]-TRACKER[[#This Row],[ETA]])*24)</f>
        <v>0</v>
      </c>
      <c r="AD208" s="29" t="str">
        <f>IF(AC208&lt;=2,"NO","YES")</f>
        <v>NO</v>
      </c>
      <c r="AE208" s="106">
        <f>+TRACKER[[#This Row],[DELIVERY AVAILABLE SINCE]]-TRACKER[[#This Row],[HANDOVER Morocco]]</f>
        <v>46034.666666666664</v>
      </c>
      <c r="AF208" s="104">
        <f>TRACKER[[#This Row],[ATA TO UNLOADING]]*24</f>
        <v>64.099999999918509</v>
      </c>
      <c r="AG208" s="31">
        <f>(M208-E208)</f>
        <v>1.6395833333299379</v>
      </c>
      <c r="AH208" s="35">
        <f>TRACKER[[#This Row],[ATA A OFRECIMIENTO]]*24</f>
        <v>39.349999999918509</v>
      </c>
      <c r="AI208" s="30" t="str">
        <f>IF(AG208="","",IF(AG208&lt;=1.5,"SI","NO"))</f>
        <v>NO</v>
      </c>
      <c r="AJ208" s="30" t="str">
        <f>IF(AG208="","",IF(AG208&lt;=2,"YES","NO"))</f>
        <v>YES</v>
      </c>
      <c r="AK208" s="30" t="str">
        <f>IF(AG208="","",IF(AG208&lt;=3,"SI","NO"))</f>
        <v>SI</v>
      </c>
      <c r="AL208" s="31">
        <f>(N208-M208)</f>
        <v>0.83333333333575865</v>
      </c>
      <c r="AM208" s="35">
        <f>TRACKER[[#This Row],[DEL. AVAILABLE A SLOT]]*24</f>
        <v>20.000000000058208</v>
      </c>
      <c r="AN208" s="31">
        <f>IF((S208-M208)&lt;0,TIME(0,0,0),S208-M208)</f>
        <v>1.03125</v>
      </c>
      <c r="AO20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208" s="35" t="str">
        <f>IF(AL208="","",IF(AL208&lt;=1,"SI","NO"))</f>
        <v>SI</v>
      </c>
      <c r="AQ208" s="31">
        <f>(N208-E208)</f>
        <v>2.4729166666656965</v>
      </c>
      <c r="AR208" s="35">
        <f>TRACKER[[#This Row],[ATA A TIMESLOT]]*24</f>
        <v>59.349999999976717</v>
      </c>
      <c r="AS208" s="32">
        <f>IF(AA208&lt;N208,TIME(0,0,0),AA208-N208)</f>
        <v>0.19791666666424135</v>
      </c>
      <c r="AT208" s="35">
        <f>TRACKER[[#This Row],[PUNTUALIDAD (H)]]*24</f>
        <v>4.7499999999417923</v>
      </c>
      <c r="AU208" s="31" t="str">
        <f>IF(AS208&gt;TIME(0,30,0),"NO","SI")</f>
        <v>NO</v>
      </c>
      <c r="AV208" s="33" t="str">
        <f>IF(AS208&gt;TIME(1,0,0),"NO","SI")</f>
        <v>NO</v>
      </c>
      <c r="AW208" s="33">
        <f>(S208-E208)</f>
        <v>2.6708333333299379</v>
      </c>
      <c r="AX208" s="39">
        <f>TRACKER[[#This Row],[ATA TO UNLOADING]]*24</f>
        <v>64.099999999918509</v>
      </c>
      <c r="AY208" s="33">
        <f>IF(O208=0,0,S208-O208)</f>
        <v>0</v>
      </c>
      <c r="AZ208" s="38">
        <f>TRACKER[[#This Row],[TOTAL TT (MARRUECOS)]]*24</f>
        <v>0</v>
      </c>
      <c r="BA208" s="39" t="str">
        <f>IF(AW208="","",IF(AW208&lt;=2,"SI","NO"))</f>
        <v>NO</v>
      </c>
      <c r="BB208" s="39">
        <f>V208-U208</f>
        <v>0</v>
      </c>
      <c r="BC208" s="108">
        <f>(TRACKER[[#This Row],[Driver departure vs DC END DATE 2]])/24</f>
        <v>0</v>
      </c>
      <c r="BD208" s="39" t="str">
        <f>IF(L208="LEFTIES TOLEDO",IF(BC208&gt;=TIME(0,0,0),"YES","NO"),"")</f>
        <v/>
      </c>
      <c r="BE208" s="93">
        <f>$BH$1</f>
        <v>55</v>
      </c>
      <c r="BF208" s="41">
        <f>$BI$1</f>
        <v>7.5</v>
      </c>
    </row>
    <row r="209" spans="1:58" ht="12.75" hidden="1" customHeight="1">
      <c r="A209" s="24" t="s">
        <v>399</v>
      </c>
      <c r="B209" s="10" t="s">
        <v>63</v>
      </c>
      <c r="C209" s="11" t="s">
        <v>79</v>
      </c>
      <c r="D209" s="11" t="s">
        <v>48</v>
      </c>
      <c r="E209" s="12">
        <v>46033.833333333336</v>
      </c>
      <c r="F209" s="12">
        <v>46034.333333333336</v>
      </c>
      <c r="G209" s="13" t="s">
        <v>68</v>
      </c>
      <c r="H209" s="11" t="s">
        <v>99</v>
      </c>
      <c r="I209" s="13" t="s">
        <v>97</v>
      </c>
      <c r="J209" s="13" t="s">
        <v>80</v>
      </c>
      <c r="K209" s="13" t="s">
        <v>60</v>
      </c>
      <c r="L209" s="12" t="s">
        <v>71</v>
      </c>
      <c r="M209" s="12">
        <v>46035</v>
      </c>
      <c r="N209" s="12">
        <v>46035.5</v>
      </c>
      <c r="O209" s="12">
        <v>46032</v>
      </c>
      <c r="P209" s="55">
        <v>1</v>
      </c>
      <c r="Q209" s="12"/>
      <c r="R209" s="12" t="s">
        <v>62</v>
      </c>
      <c r="S209" s="29">
        <v>46035.434027777781</v>
      </c>
      <c r="T209" s="29">
        <v>46035.458333333336</v>
      </c>
      <c r="U209" s="12"/>
      <c r="V209" s="29"/>
      <c r="W209" s="30">
        <f>IF(N209="","",WEEKNUM(AA209,2)-0)</f>
        <v>3</v>
      </c>
      <c r="X209" s="30">
        <f>IF(N209="","",MONTH(AA209))</f>
        <v>1</v>
      </c>
      <c r="Y20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209" s="30" t="str">
        <f>IF(B209="ROPAX","ROPAX",IF(B209="RORO","RORO","OCEAN"))</f>
        <v>ROPAX</v>
      </c>
      <c r="AA209" s="29">
        <f>+MIN(S209,T209)</f>
        <v>46035.434027777781</v>
      </c>
      <c r="AB209" s="29" t="str">
        <f>CHOOSE(WEEKDAY(T209,2),"Monday","Tuesday","Wednesday","Thursday","Friday","Saturday","Sunday")</f>
        <v>Tuesday</v>
      </c>
      <c r="AC209" s="104">
        <f>IF((E209-F209)&lt;=0,0,(TRACKER[[#This Row],[ATA]]-TRACKER[[#This Row],[ETA]])*24)</f>
        <v>0</v>
      </c>
      <c r="AD209" s="29" t="str">
        <f>IF(AC209&lt;=2,"NO","YES")</f>
        <v>NO</v>
      </c>
      <c r="AE209" s="106">
        <f>+TRACKER[[#This Row],[DELIVERY AVAILABLE SINCE]]-TRACKER[[#This Row],[HANDOVER Morocco]]</f>
        <v>3</v>
      </c>
      <c r="AF209" s="104">
        <f>TRACKER[[#This Row],[ATA TO UNLOADING]]*24</f>
        <v>38.416666666686069</v>
      </c>
      <c r="AG209" s="31">
        <f>(M209-E209)</f>
        <v>1.1666666666642413</v>
      </c>
      <c r="AH209" s="35">
        <f>TRACKER[[#This Row],[ATA A OFRECIMIENTO]]*24</f>
        <v>27.999999999941792</v>
      </c>
      <c r="AI209" s="30" t="str">
        <f>IF(AG209="","",IF(AG209&lt;=1.5,"SI","NO"))</f>
        <v>SI</v>
      </c>
      <c r="AJ209" s="30" t="str">
        <f>IF(AG209="","",IF(AG209&lt;=2,"YES","NO"))</f>
        <v>YES</v>
      </c>
      <c r="AK209" s="30" t="str">
        <f>IF(AG209="","",IF(AG209&lt;=3,"SI","NO"))</f>
        <v>SI</v>
      </c>
      <c r="AL209" s="31">
        <f>(N209-M209)</f>
        <v>0.5</v>
      </c>
      <c r="AM209" s="35">
        <f>TRACKER[[#This Row],[DEL. AVAILABLE A SLOT]]*24</f>
        <v>12</v>
      </c>
      <c r="AN209" s="31">
        <f>IF((S209-M209)&lt;0,TIME(0,0,0),S209-M209)</f>
        <v>0.43402777778101154</v>
      </c>
      <c r="AO20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209" s="35" t="str">
        <f>IF(AL209="","",IF(AL209&lt;=1,"SI","NO"))</f>
        <v>SI</v>
      </c>
      <c r="AQ209" s="31">
        <f>(N209-E209)</f>
        <v>1.6666666666642413</v>
      </c>
      <c r="AR209" s="35">
        <f>TRACKER[[#This Row],[ATA A TIMESLOT]]*24</f>
        <v>39.999999999941792</v>
      </c>
      <c r="AS209" s="32">
        <f>IF(AA209&lt;N209,TIME(0,0,0),AA209-N209)</f>
        <v>0</v>
      </c>
      <c r="AT209" s="35">
        <f>TRACKER[[#This Row],[PUNTUALIDAD (H)]]*24</f>
        <v>0</v>
      </c>
      <c r="AU209" s="31" t="str">
        <f>IF(AS209&gt;TIME(0,30,0),"NO","SI")</f>
        <v>SI</v>
      </c>
      <c r="AV209" s="33" t="str">
        <f>IF(AS209&gt;TIME(1,0,0),"NO","SI")</f>
        <v>SI</v>
      </c>
      <c r="AW209" s="33">
        <f>(S209-E209)</f>
        <v>1.6006944444452529</v>
      </c>
      <c r="AX209" s="39">
        <f>TRACKER[[#This Row],[ATA TO UNLOADING]]*24</f>
        <v>38.416666666686069</v>
      </c>
      <c r="AY209" s="33">
        <f>IF(O209=0,0,S209-O209)</f>
        <v>3.4340277777810115</v>
      </c>
      <c r="AZ209" s="38">
        <f>TRACKER[[#This Row],[TOTAL TT (MARRUECOS)]]*24</f>
        <v>82.416666666744277</v>
      </c>
      <c r="BA209" s="39" t="str">
        <f>IF(AW209="","",IF(AW209&lt;=2,"SI","NO"))</f>
        <v>SI</v>
      </c>
      <c r="BB209" s="39">
        <f>V209-U209</f>
        <v>0</v>
      </c>
      <c r="BC209" s="108">
        <f>(TRACKER[[#This Row],[Driver departure vs DC END DATE 2]])/24</f>
        <v>0</v>
      </c>
      <c r="BD209" s="39" t="str">
        <f>IF(L209="LEFTIES TOLEDO",IF(BC209&gt;=TIME(0,0,0),"YES","NO"),"")</f>
        <v/>
      </c>
      <c r="BE209" s="93">
        <f>$BH$1</f>
        <v>55</v>
      </c>
      <c r="BF209" s="41">
        <f>$BI$1</f>
        <v>7.5</v>
      </c>
    </row>
    <row r="210" spans="1:58" ht="12.75" hidden="1" customHeight="1">
      <c r="A210" s="24">
        <v>262020881</v>
      </c>
      <c r="B210" s="10" t="s">
        <v>260</v>
      </c>
      <c r="C210" s="11" t="s">
        <v>65</v>
      </c>
      <c r="D210" s="11" t="s">
        <v>75</v>
      </c>
      <c r="E210" s="12">
        <v>46025.710416666669</v>
      </c>
      <c r="F210" s="12">
        <v>46025.833333333336</v>
      </c>
      <c r="G210" s="13" t="s">
        <v>49</v>
      </c>
      <c r="H210" s="11" t="s">
        <v>50</v>
      </c>
      <c r="I210" s="13" t="s">
        <v>484</v>
      </c>
      <c r="J210" s="13" t="s">
        <v>51</v>
      </c>
      <c r="K210" s="13" t="s">
        <v>60</v>
      </c>
      <c r="L210" s="12" t="s">
        <v>95</v>
      </c>
      <c r="M210" s="12">
        <v>46035.583333333336</v>
      </c>
      <c r="N210" s="12">
        <v>46035.583333333336</v>
      </c>
      <c r="O210" s="12"/>
      <c r="P210" s="55"/>
      <c r="Q210" s="12" t="s">
        <v>389</v>
      </c>
      <c r="R210" s="12"/>
      <c r="S210" s="29">
        <v>46035.805555555555</v>
      </c>
      <c r="T210" s="29">
        <v>46035.826388888891</v>
      </c>
      <c r="U210" s="12"/>
      <c r="V210" s="29"/>
      <c r="W210" s="30">
        <f>IF(N210="","",WEEKNUM(AA210,2)-0)</f>
        <v>3</v>
      </c>
      <c r="X210" s="30">
        <f>IF(N210="","",MONTH(AA210))</f>
        <v>1</v>
      </c>
      <c r="Y21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210" s="30" t="str">
        <f>IF(B210="ROPAX","ROPAX",IF(B210="RORO","RORO","OCEAN"))</f>
        <v>OCEAN</v>
      </c>
      <c r="AA210" s="29">
        <f>+MIN(S210,T210)</f>
        <v>46035.805555555555</v>
      </c>
      <c r="AB210" s="29" t="str">
        <f>CHOOSE(WEEKDAY(T210,2),"Monday","Tuesday","Wednesday","Thursday","Friday","Saturday","Sunday")</f>
        <v>Tuesday</v>
      </c>
      <c r="AC210" s="104">
        <f>IF((E210-F210)&lt;=0,0,(TRACKER[[#This Row],[ATA]]-TRACKER[[#This Row],[ETA]])*24)</f>
        <v>0</v>
      </c>
      <c r="AD210" s="29" t="str">
        <f>IF(AC210&lt;=2,"NO","YES")</f>
        <v>NO</v>
      </c>
      <c r="AE210" s="106">
        <f>+TRACKER[[#This Row],[DELIVERY AVAILABLE SINCE]]-TRACKER[[#This Row],[HANDOVER Morocco]]</f>
        <v>46035.583333333336</v>
      </c>
      <c r="AF210" s="104">
        <f>TRACKER[[#This Row],[ATA TO UNLOADING]]*24</f>
        <v>242.28333333326736</v>
      </c>
      <c r="AG210" s="31">
        <f>(M210-E210)</f>
        <v>9.8729166666671517</v>
      </c>
      <c r="AH210" s="35">
        <f>TRACKER[[#This Row],[ATA A OFRECIMIENTO]]*24</f>
        <v>236.95000000001164</v>
      </c>
      <c r="AI210" s="30" t="str">
        <f>IF(AG210="","",IF(AG210&lt;=1.5,"SI","NO"))</f>
        <v>NO</v>
      </c>
      <c r="AJ210" s="30" t="str">
        <f>IF(AG210="","",IF(AG210&lt;=2,"YES","NO"))</f>
        <v>NO</v>
      </c>
      <c r="AK210" s="30" t="str">
        <f>IF(AG210="","",IF(AG210&lt;=3,"SI","NO"))</f>
        <v>NO</v>
      </c>
      <c r="AL210" s="31">
        <f>(N210-M210)</f>
        <v>0</v>
      </c>
      <c r="AM210" s="35">
        <f>TRACKER[[#This Row],[DEL. AVAILABLE A SLOT]]*24</f>
        <v>0</v>
      </c>
      <c r="AN210" s="31">
        <f>IF((S210-M210)&lt;0,TIME(0,0,0),S210-M210)</f>
        <v>0.22222222221898846</v>
      </c>
      <c r="AO21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210" s="35" t="str">
        <f>IF(AL210="","",IF(AL210&lt;=1,"SI","NO"))</f>
        <v>SI</v>
      </c>
      <c r="AQ210" s="31">
        <f>(N210-E210)</f>
        <v>9.8729166666671517</v>
      </c>
      <c r="AR210" s="35">
        <f>TRACKER[[#This Row],[ATA A TIMESLOT]]*24</f>
        <v>236.95000000001164</v>
      </c>
      <c r="AS210" s="32">
        <f>IF(AA210&lt;N210,TIME(0,0,0),AA210-N210)</f>
        <v>0.22222222221898846</v>
      </c>
      <c r="AT210" s="35">
        <f>TRACKER[[#This Row],[PUNTUALIDAD (H)]]*24</f>
        <v>5.3333333332557231</v>
      </c>
      <c r="AU210" s="31" t="str">
        <f>IF(AS210&gt;TIME(0,30,0),"NO","SI")</f>
        <v>NO</v>
      </c>
      <c r="AV210" s="33" t="str">
        <f>IF(AS210&gt;TIME(1,0,0),"NO","SI")</f>
        <v>NO</v>
      </c>
      <c r="AW210" s="33">
        <f>(S210-E210)</f>
        <v>10.09513888888614</v>
      </c>
      <c r="AX210" s="39">
        <f>TRACKER[[#This Row],[ATA TO UNLOADING]]*24</f>
        <v>242.28333333326736</v>
      </c>
      <c r="AY210" s="33">
        <f>IF(O210=0,0,S210-O210)</f>
        <v>0</v>
      </c>
      <c r="AZ210" s="38">
        <f>TRACKER[[#This Row],[TOTAL TT (MARRUECOS)]]*24</f>
        <v>0</v>
      </c>
      <c r="BA210" s="39" t="str">
        <f>IF(AW210="","",IF(AW210&lt;=2,"SI","NO"))</f>
        <v>NO</v>
      </c>
      <c r="BB210" s="39">
        <f>V210-U210</f>
        <v>0</v>
      </c>
      <c r="BC210" s="108">
        <f>(TRACKER[[#This Row],[Driver departure vs DC END DATE 2]])/24</f>
        <v>0</v>
      </c>
      <c r="BD210" s="39" t="str">
        <f>IF(L210="LEFTIES TOLEDO",IF(BC210&gt;=TIME(0,0,0),"YES","NO"),"")</f>
        <v/>
      </c>
      <c r="BE210" s="93">
        <f>$BH$1</f>
        <v>55</v>
      </c>
      <c r="BF210" s="41">
        <f>$BI$1</f>
        <v>7.5</v>
      </c>
    </row>
    <row r="211" spans="1:58" ht="12.75" hidden="1" customHeight="1">
      <c r="A211" s="24">
        <v>262080330</v>
      </c>
      <c r="B211" s="10" t="s">
        <v>430</v>
      </c>
      <c r="C211" s="11" t="s">
        <v>78</v>
      </c>
      <c r="D211" s="11" t="s">
        <v>75</v>
      </c>
      <c r="E211" s="12">
        <v>46033.027083333334</v>
      </c>
      <c r="F211" s="12">
        <v>46033.083333333336</v>
      </c>
      <c r="G211" s="13" t="s">
        <v>49</v>
      </c>
      <c r="H211" s="11" t="s">
        <v>50</v>
      </c>
      <c r="I211" s="13" t="s">
        <v>483</v>
      </c>
      <c r="J211" s="13" t="s">
        <v>51</v>
      </c>
      <c r="K211" s="13" t="s">
        <v>60</v>
      </c>
      <c r="L211" s="12" t="s">
        <v>95</v>
      </c>
      <c r="M211" s="12">
        <v>46034.666666666664</v>
      </c>
      <c r="N211" s="12">
        <v>46035.583333333336</v>
      </c>
      <c r="O211" s="12"/>
      <c r="P211" s="55"/>
      <c r="Q211" s="12" t="s">
        <v>389</v>
      </c>
      <c r="R211" s="12"/>
      <c r="S211" s="29">
        <v>46036.534722222219</v>
      </c>
      <c r="T211" s="29">
        <v>46036.555555555555</v>
      </c>
      <c r="U211" s="12"/>
      <c r="V211" s="29"/>
      <c r="W211" s="30">
        <f>IF(N211="","",WEEKNUM(AA211,2)-0)</f>
        <v>3</v>
      </c>
      <c r="X211" s="30">
        <f>IF(N211="","",MONTH(AA211))</f>
        <v>1</v>
      </c>
      <c r="Y21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211" s="30" t="str">
        <f>IF(B211="ROPAX","ROPAX",IF(B211="RORO","RORO","OCEAN"))</f>
        <v>OCEAN</v>
      </c>
      <c r="AA211" s="29">
        <f>+MIN(S211,T211)</f>
        <v>46036.534722222219</v>
      </c>
      <c r="AB211" s="29" t="str">
        <f>CHOOSE(WEEKDAY(T211,2),"Monday","Tuesday","Wednesday","Thursday","Friday","Saturday","Sunday")</f>
        <v>Wednesday</v>
      </c>
      <c r="AC211" s="104">
        <f>IF((E211-F211)&lt;=0,0,(TRACKER[[#This Row],[ATA]]-TRACKER[[#This Row],[ETA]])*24)</f>
        <v>0</v>
      </c>
      <c r="AD211" s="29" t="str">
        <f>IF(AC211&lt;=2,"NO","YES")</f>
        <v>NO</v>
      </c>
      <c r="AE211" s="106">
        <f>+TRACKER[[#This Row],[DELIVERY AVAILABLE SINCE]]-TRACKER[[#This Row],[HANDOVER Morocco]]</f>
        <v>46034.666666666664</v>
      </c>
      <c r="AF211" s="104">
        <f>TRACKER[[#This Row],[ATA TO UNLOADING]]*24</f>
        <v>84.18333333323244</v>
      </c>
      <c r="AG211" s="31">
        <f>(M211-E211)</f>
        <v>1.6395833333299379</v>
      </c>
      <c r="AH211" s="35">
        <f>TRACKER[[#This Row],[ATA A OFRECIMIENTO]]*24</f>
        <v>39.349999999918509</v>
      </c>
      <c r="AI211" s="30" t="str">
        <f>IF(AG211="","",IF(AG211&lt;=1.5,"SI","NO"))</f>
        <v>NO</v>
      </c>
      <c r="AJ211" s="30" t="str">
        <f>IF(AG211="","",IF(AG211&lt;=2,"YES","NO"))</f>
        <v>YES</v>
      </c>
      <c r="AK211" s="30" t="str">
        <f>IF(AG211="","",IF(AG211&lt;=3,"SI","NO"))</f>
        <v>SI</v>
      </c>
      <c r="AL211" s="31">
        <f>(N211-M211)</f>
        <v>0.91666666667151731</v>
      </c>
      <c r="AM211" s="35">
        <f>TRACKER[[#This Row],[DEL. AVAILABLE A SLOT]]*24</f>
        <v>22.000000000116415</v>
      </c>
      <c r="AN211" s="31">
        <f>IF((S211-M211)&lt;0,TIME(0,0,0),S211-M211)</f>
        <v>1.8680555555547471</v>
      </c>
      <c r="AO21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211" s="35" t="str">
        <f>IF(AL211="","",IF(AL211&lt;=1,"SI","NO"))</f>
        <v>SI</v>
      </c>
      <c r="AQ211" s="31">
        <f>(N211-E211)</f>
        <v>2.5562500000014552</v>
      </c>
      <c r="AR211" s="35">
        <f>TRACKER[[#This Row],[ATA A TIMESLOT]]*24</f>
        <v>61.350000000034925</v>
      </c>
      <c r="AS211" s="32">
        <f>IF(AA211&lt;N211,TIME(0,0,0),AA211-N211)</f>
        <v>0.95138888888322981</v>
      </c>
      <c r="AT211" s="35">
        <f>TRACKER[[#This Row],[PUNTUALIDAD (H)]]*24</f>
        <v>22.833333333197515</v>
      </c>
      <c r="AU211" s="31" t="str">
        <f>IF(AS211&gt;TIME(0,30,0),"NO","SI")</f>
        <v>NO</v>
      </c>
      <c r="AV211" s="33" t="str">
        <f>IF(AS211&gt;TIME(1,0,0),"NO","SI")</f>
        <v>NO</v>
      </c>
      <c r="AW211" s="33">
        <f>(S211-E211)</f>
        <v>3.507638888884685</v>
      </c>
      <c r="AX211" s="39">
        <f>TRACKER[[#This Row],[ATA TO UNLOADING]]*24</f>
        <v>84.18333333323244</v>
      </c>
      <c r="AY211" s="33">
        <f>IF(O211=0,0,S211-O211)</f>
        <v>0</v>
      </c>
      <c r="AZ211" s="38">
        <f>TRACKER[[#This Row],[TOTAL TT (MARRUECOS)]]*24</f>
        <v>0</v>
      </c>
      <c r="BA211" s="39" t="str">
        <f>IF(AW211="","",IF(AW211&lt;=2,"SI","NO"))</f>
        <v>NO</v>
      </c>
      <c r="BB211" s="39">
        <f>V211-U211</f>
        <v>0</v>
      </c>
      <c r="BC211" s="108">
        <f>(TRACKER[[#This Row],[Driver departure vs DC END DATE 2]])/24</f>
        <v>0</v>
      </c>
      <c r="BD211" s="39" t="str">
        <f>IF(L211="LEFTIES TOLEDO",IF(BC211&gt;=TIME(0,0,0),"YES","NO"),"")</f>
        <v/>
      </c>
      <c r="BE211" s="93">
        <f>$BH$1</f>
        <v>55</v>
      </c>
      <c r="BF211" s="41">
        <f>$BI$1</f>
        <v>7.5</v>
      </c>
    </row>
    <row r="212" spans="1:58" ht="12.75" hidden="1" customHeight="1">
      <c r="A212" s="24">
        <v>261594000</v>
      </c>
      <c r="B212" s="10" t="s">
        <v>255</v>
      </c>
      <c r="C212" s="11" t="s">
        <v>58</v>
      </c>
      <c r="D212" s="11" t="s">
        <v>75</v>
      </c>
      <c r="E212" s="12">
        <v>46021.786111111112</v>
      </c>
      <c r="F212" s="12">
        <v>46021.583333333336</v>
      </c>
      <c r="G212" s="13" t="s">
        <v>49</v>
      </c>
      <c r="H212" s="11" t="s">
        <v>50</v>
      </c>
      <c r="I212" s="13" t="s">
        <v>485</v>
      </c>
      <c r="J212" s="13" t="s">
        <v>56</v>
      </c>
      <c r="K212" s="13" t="s">
        <v>60</v>
      </c>
      <c r="L212" s="12" t="s">
        <v>102</v>
      </c>
      <c r="M212" s="12">
        <v>46027.416666666664</v>
      </c>
      <c r="N212" s="12">
        <v>46035.625</v>
      </c>
      <c r="O212" s="12"/>
      <c r="P212" s="55">
        <v>1</v>
      </c>
      <c r="Q212" s="12" t="s">
        <v>563</v>
      </c>
      <c r="R212" s="12" t="s">
        <v>393</v>
      </c>
      <c r="S212" s="29">
        <v>46035.845138888886</v>
      </c>
      <c r="T212" s="29">
        <v>46035.875</v>
      </c>
      <c r="U212" s="12"/>
      <c r="V212" s="29"/>
      <c r="W212" s="30">
        <f>IF(N212="","",WEEKNUM(AA212,2)-0)</f>
        <v>3</v>
      </c>
      <c r="X212" s="30">
        <f>IF(N212="","",MONTH(AA212))</f>
        <v>1</v>
      </c>
      <c r="Y21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212" s="30" t="str">
        <f>IF(B212="ROPAX","ROPAX",IF(B212="RORO","RORO","OCEAN"))</f>
        <v>OCEAN</v>
      </c>
      <c r="AA212" s="29">
        <f>+MIN(S212,T212)</f>
        <v>46035.845138888886</v>
      </c>
      <c r="AB212" s="29" t="str">
        <f>CHOOSE(WEEKDAY(T212,2),"Monday","Tuesday","Wednesday","Thursday","Friday","Saturday","Sunday")</f>
        <v>Tuesday</v>
      </c>
      <c r="AC212" s="104">
        <f>IF((E212-F212)&lt;=0,0,(TRACKER[[#This Row],[ATA]]-TRACKER[[#This Row],[ETA]])*24)</f>
        <v>4.8666666666395031</v>
      </c>
      <c r="AD212" s="29" t="str">
        <f>IF(AC212&lt;=2,"NO","YES")</f>
        <v>YES</v>
      </c>
      <c r="AE212" s="106">
        <f>+TRACKER[[#This Row],[DELIVERY AVAILABLE SINCE]]-TRACKER[[#This Row],[HANDOVER Morocco]]</f>
        <v>46027.416666666664</v>
      </c>
      <c r="AF212" s="104">
        <f>TRACKER[[#This Row],[ATA TO UNLOADING]]*24</f>
        <v>337.41666666656965</v>
      </c>
      <c r="AG212" s="31">
        <f>(M212-E212)</f>
        <v>5.6305555555518367</v>
      </c>
      <c r="AH212" s="35">
        <f>TRACKER[[#This Row],[ATA A OFRECIMIENTO]]*24</f>
        <v>135.13333333324408</v>
      </c>
      <c r="AI212" s="30" t="str">
        <f>IF(AG212="","",IF(AG212&lt;=1.5,"SI","NO"))</f>
        <v>NO</v>
      </c>
      <c r="AJ212" s="30" t="str">
        <f>IF(AG212="","",IF(AG212&lt;=2,"YES","NO"))</f>
        <v>NO</v>
      </c>
      <c r="AK212" s="30" t="str">
        <f>IF(AG212="","",IF(AG212&lt;=3,"SI","NO"))</f>
        <v>NO</v>
      </c>
      <c r="AL212" s="31">
        <f>(N212-M212)</f>
        <v>8.2083333333357587</v>
      </c>
      <c r="AM212" s="35">
        <f>TRACKER[[#This Row],[DEL. AVAILABLE A SLOT]]*24</f>
        <v>197.00000000005821</v>
      </c>
      <c r="AN212" s="31">
        <f>IF((S212-M212)&lt;0,TIME(0,0,0),S212-M212)</f>
        <v>8.4284722222218988</v>
      </c>
      <c r="AO21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212" s="35" t="str">
        <f>IF(AL212="","",IF(AL212&lt;=1,"SI","NO"))</f>
        <v>NO</v>
      </c>
      <c r="AQ212" s="31">
        <f>(N212-E212)</f>
        <v>13.838888888887595</v>
      </c>
      <c r="AR212" s="35">
        <f>TRACKER[[#This Row],[ATA A TIMESLOT]]*24</f>
        <v>332.13333333330229</v>
      </c>
      <c r="AS212" s="32">
        <f>IF(AA212&lt;N212,TIME(0,0,0),AA212-N212)</f>
        <v>0.22013888888614019</v>
      </c>
      <c r="AT212" s="35">
        <f>TRACKER[[#This Row],[PUNTUALIDAD (H)]]*24</f>
        <v>5.2833333332673647</v>
      </c>
      <c r="AU212" s="31" t="str">
        <f>IF(AS212&gt;TIME(0,30,0),"NO","SI")</f>
        <v>NO</v>
      </c>
      <c r="AV212" s="33" t="str">
        <f>IF(AS212&gt;TIME(1,0,0),"NO","SI")</f>
        <v>NO</v>
      </c>
      <c r="AW212" s="33">
        <f>(S212-E212)</f>
        <v>14.059027777773736</v>
      </c>
      <c r="AX212" s="39">
        <f>TRACKER[[#This Row],[ATA TO UNLOADING]]*24</f>
        <v>337.41666666656965</v>
      </c>
      <c r="AY212" s="33">
        <f>IF(O212=0,0,S212-O212)</f>
        <v>0</v>
      </c>
      <c r="AZ212" s="38">
        <f>TRACKER[[#This Row],[TOTAL TT (MARRUECOS)]]*24</f>
        <v>0</v>
      </c>
      <c r="BA212" s="39" t="str">
        <f>IF(AW212="","",IF(AW212&lt;=2,"SI","NO"))</f>
        <v>NO</v>
      </c>
      <c r="BB212" s="39">
        <f>V212-U212</f>
        <v>0</v>
      </c>
      <c r="BC212" s="108">
        <f>(TRACKER[[#This Row],[Driver departure vs DC END DATE 2]])/24</f>
        <v>0</v>
      </c>
      <c r="BD212" s="39" t="str">
        <f>IF(L212="LEFTIES TOLEDO",IF(BC212&gt;=TIME(0,0,0),"YES","NO"),"")</f>
        <v/>
      </c>
      <c r="BE212" s="93">
        <f>$BH$1</f>
        <v>55</v>
      </c>
      <c r="BF212" s="41">
        <f>$BI$1</f>
        <v>7.5</v>
      </c>
    </row>
    <row r="213" spans="1:58" ht="12.75" hidden="1" customHeight="1">
      <c r="A213" s="24">
        <v>261989859</v>
      </c>
      <c r="B213" s="10" t="s">
        <v>430</v>
      </c>
      <c r="C213" s="11" t="s">
        <v>47</v>
      </c>
      <c r="D213" s="11" t="s">
        <v>75</v>
      </c>
      <c r="E213" s="12">
        <v>46033.027083333334</v>
      </c>
      <c r="F213" s="12">
        <v>46033.083333333336</v>
      </c>
      <c r="G213" s="13" t="s">
        <v>49</v>
      </c>
      <c r="H213" s="11" t="s">
        <v>50</v>
      </c>
      <c r="I213" s="13" t="s">
        <v>486</v>
      </c>
      <c r="J213" s="13" t="s">
        <v>51</v>
      </c>
      <c r="K213" s="13" t="s">
        <v>60</v>
      </c>
      <c r="L213" s="12" t="s">
        <v>102</v>
      </c>
      <c r="M213" s="12">
        <v>46034.666666666664</v>
      </c>
      <c r="N213" s="12">
        <v>46035.625</v>
      </c>
      <c r="O213" s="12"/>
      <c r="P213" s="55"/>
      <c r="Q213" s="12" t="s">
        <v>563</v>
      </c>
      <c r="R213" s="12"/>
      <c r="S213" s="29">
        <v>46035.842361111114</v>
      </c>
      <c r="T213" s="29">
        <v>46035.854166666664</v>
      </c>
      <c r="U213" s="12"/>
      <c r="V213" s="29"/>
      <c r="W213" s="30">
        <f>IF(N213="","",WEEKNUM(AA213,2)-0)</f>
        <v>3</v>
      </c>
      <c r="X213" s="30">
        <f>IF(N213="","",MONTH(AA213))</f>
        <v>1</v>
      </c>
      <c r="Y21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213" s="30" t="str">
        <f>IF(B213="ROPAX","ROPAX",IF(B213="RORO","RORO","OCEAN"))</f>
        <v>OCEAN</v>
      </c>
      <c r="AA213" s="29">
        <f>+MIN(S213,T213)</f>
        <v>46035.842361111114</v>
      </c>
      <c r="AB213" s="29" t="str">
        <f>CHOOSE(WEEKDAY(T213,2),"Monday","Tuesday","Wednesday","Thursday","Friday","Saturday","Sunday")</f>
        <v>Tuesday</v>
      </c>
      <c r="AC213" s="104">
        <f>IF((E213-F213)&lt;=0,0,(TRACKER[[#This Row],[ATA]]-TRACKER[[#This Row],[ETA]])*24)</f>
        <v>0</v>
      </c>
      <c r="AD213" s="29" t="str">
        <f>IF(AC213&lt;=2,"NO","YES")</f>
        <v>NO</v>
      </c>
      <c r="AE213" s="106">
        <f>+TRACKER[[#This Row],[DELIVERY AVAILABLE SINCE]]-TRACKER[[#This Row],[HANDOVER Morocco]]</f>
        <v>46034.666666666664</v>
      </c>
      <c r="AF213" s="104">
        <f>TRACKER[[#This Row],[ATA TO UNLOADING]]*24</f>
        <v>67.566666666709352</v>
      </c>
      <c r="AG213" s="31">
        <f>(M213-E213)</f>
        <v>1.6395833333299379</v>
      </c>
      <c r="AH213" s="35">
        <f>TRACKER[[#This Row],[ATA A OFRECIMIENTO]]*24</f>
        <v>39.349999999918509</v>
      </c>
      <c r="AI213" s="30" t="str">
        <f>IF(AG213="","",IF(AG213&lt;=1.5,"SI","NO"))</f>
        <v>NO</v>
      </c>
      <c r="AJ213" s="30" t="str">
        <f>IF(AG213="","",IF(AG213&lt;=2,"YES","NO"))</f>
        <v>YES</v>
      </c>
      <c r="AK213" s="30" t="str">
        <f>IF(AG213="","",IF(AG213&lt;=3,"SI","NO"))</f>
        <v>SI</v>
      </c>
      <c r="AL213" s="31">
        <f>(N213-M213)</f>
        <v>0.95833333333575865</v>
      </c>
      <c r="AM213" s="35">
        <f>TRACKER[[#This Row],[DEL. AVAILABLE A SLOT]]*24</f>
        <v>23.000000000058208</v>
      </c>
      <c r="AN213" s="31">
        <f>IF((S213-M213)&lt;0,TIME(0,0,0),S213-M213)</f>
        <v>1.1756944444496185</v>
      </c>
      <c r="AO21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213" s="35" t="str">
        <f>IF(AL213="","",IF(AL213&lt;=1,"SI","NO"))</f>
        <v>SI</v>
      </c>
      <c r="AQ213" s="31">
        <f>(N213-E213)</f>
        <v>2.5979166666656965</v>
      </c>
      <c r="AR213" s="35">
        <f>TRACKER[[#This Row],[ATA A TIMESLOT]]*24</f>
        <v>62.349999999976717</v>
      </c>
      <c r="AS213" s="32">
        <f>IF(AA213&lt;N213,TIME(0,0,0),AA213-N213)</f>
        <v>0.21736111111385981</v>
      </c>
      <c r="AT213" s="35">
        <f>TRACKER[[#This Row],[PUNTUALIDAD (H)]]*24</f>
        <v>5.2166666667326353</v>
      </c>
      <c r="AU213" s="31" t="str">
        <f>IF(AS213&gt;TIME(0,30,0),"NO","SI")</f>
        <v>NO</v>
      </c>
      <c r="AV213" s="33" t="str">
        <f>IF(AS213&gt;TIME(1,0,0),"NO","SI")</f>
        <v>NO</v>
      </c>
      <c r="AW213" s="33">
        <f>(S213-E213)</f>
        <v>2.8152777777795563</v>
      </c>
      <c r="AX213" s="39">
        <f>TRACKER[[#This Row],[ATA TO UNLOADING]]*24</f>
        <v>67.566666666709352</v>
      </c>
      <c r="AY213" s="33">
        <f>IF(O213=0,0,S213-O213)</f>
        <v>0</v>
      </c>
      <c r="AZ213" s="38">
        <f>TRACKER[[#This Row],[TOTAL TT (MARRUECOS)]]*24</f>
        <v>0</v>
      </c>
      <c r="BA213" s="39" t="str">
        <f>IF(AW213="","",IF(AW213&lt;=2,"SI","NO"))</f>
        <v>NO</v>
      </c>
      <c r="BB213" s="39">
        <f>V213-U213</f>
        <v>0</v>
      </c>
      <c r="BC213" s="108">
        <f>(TRACKER[[#This Row],[Driver departure vs DC END DATE 2]])/24</f>
        <v>0</v>
      </c>
      <c r="BD213" s="39" t="str">
        <f>IF(L213="LEFTIES TOLEDO",IF(BC213&gt;=TIME(0,0,0),"YES","NO"),"")</f>
        <v/>
      </c>
      <c r="BE213" s="93">
        <f>$BH$1</f>
        <v>55</v>
      </c>
      <c r="BF213" s="41">
        <f>$BI$1</f>
        <v>7.5</v>
      </c>
    </row>
    <row r="214" spans="1:58" ht="12.75" hidden="1" customHeight="1">
      <c r="A214" s="24">
        <v>261989859</v>
      </c>
      <c r="B214" s="10" t="s">
        <v>430</v>
      </c>
      <c r="C214" s="11" t="s">
        <v>47</v>
      </c>
      <c r="D214" s="11" t="s">
        <v>75</v>
      </c>
      <c r="E214" s="12">
        <v>46033.027083333334</v>
      </c>
      <c r="F214" s="12">
        <v>46033.083333333336</v>
      </c>
      <c r="G214" s="13" t="s">
        <v>49</v>
      </c>
      <c r="H214" s="11" t="s">
        <v>50</v>
      </c>
      <c r="I214" s="13" t="s">
        <v>487</v>
      </c>
      <c r="J214" s="13" t="s">
        <v>51</v>
      </c>
      <c r="K214" s="13" t="s">
        <v>60</v>
      </c>
      <c r="L214" s="12" t="s">
        <v>102</v>
      </c>
      <c r="M214" s="12">
        <v>46034.666666666664</v>
      </c>
      <c r="N214" s="12">
        <v>46035.625</v>
      </c>
      <c r="O214" s="12"/>
      <c r="P214" s="55"/>
      <c r="Q214" s="12"/>
      <c r="R214" s="12"/>
      <c r="S214" s="29">
        <v>46035.472916666666</v>
      </c>
      <c r="T214" s="29">
        <v>46035.565972222219</v>
      </c>
      <c r="U214" s="12"/>
      <c r="V214" s="29"/>
      <c r="W214" s="30">
        <f>IF(N214="","",WEEKNUM(AA214,2)-0)</f>
        <v>3</v>
      </c>
      <c r="X214" s="30">
        <f>IF(N214="","",MONTH(AA214))</f>
        <v>1</v>
      </c>
      <c r="Y21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214" s="30" t="str">
        <f>IF(B214="ROPAX","ROPAX",IF(B214="RORO","RORO","OCEAN"))</f>
        <v>OCEAN</v>
      </c>
      <c r="AA214" s="29">
        <f>+MIN(S214,T214)</f>
        <v>46035.472916666666</v>
      </c>
      <c r="AB214" s="29" t="str">
        <f>CHOOSE(WEEKDAY(T214,2),"Monday","Tuesday","Wednesday","Thursday","Friday","Saturday","Sunday")</f>
        <v>Tuesday</v>
      </c>
      <c r="AC214" s="104">
        <f>IF((E214-F214)&lt;=0,0,(TRACKER[[#This Row],[ATA]]-TRACKER[[#This Row],[ETA]])*24)</f>
        <v>0</v>
      </c>
      <c r="AD214" s="29" t="str">
        <f>IF(AC214&lt;=2,"NO","YES")</f>
        <v>NO</v>
      </c>
      <c r="AE214" s="106">
        <f>+TRACKER[[#This Row],[DELIVERY AVAILABLE SINCE]]-TRACKER[[#This Row],[HANDOVER Morocco]]</f>
        <v>46034.666666666664</v>
      </c>
      <c r="AF214" s="104">
        <f>TRACKER[[#This Row],[ATA TO UNLOADING]]*24</f>
        <v>58.699999999953434</v>
      </c>
      <c r="AG214" s="31">
        <f>(M214-E214)</f>
        <v>1.6395833333299379</v>
      </c>
      <c r="AH214" s="35">
        <f>TRACKER[[#This Row],[ATA A OFRECIMIENTO]]*24</f>
        <v>39.349999999918509</v>
      </c>
      <c r="AI214" s="30" t="str">
        <f>IF(AG214="","",IF(AG214&lt;=1.5,"SI","NO"))</f>
        <v>NO</v>
      </c>
      <c r="AJ214" s="30" t="str">
        <f>IF(AG214="","",IF(AG214&lt;=2,"YES","NO"))</f>
        <v>YES</v>
      </c>
      <c r="AK214" s="30" t="str">
        <f>IF(AG214="","",IF(AG214&lt;=3,"SI","NO"))</f>
        <v>SI</v>
      </c>
      <c r="AL214" s="31">
        <f>(N214-M214)</f>
        <v>0.95833333333575865</v>
      </c>
      <c r="AM214" s="35">
        <f>TRACKER[[#This Row],[DEL. AVAILABLE A SLOT]]*24</f>
        <v>23.000000000058208</v>
      </c>
      <c r="AN214" s="31">
        <f>IF((S214-M214)&lt;0,TIME(0,0,0),S214-M214)</f>
        <v>0.80625000000145519</v>
      </c>
      <c r="AO21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214" s="35" t="str">
        <f>IF(AL214="","",IF(AL214&lt;=1,"SI","NO"))</f>
        <v>SI</v>
      </c>
      <c r="AQ214" s="31">
        <f>(N214-E214)</f>
        <v>2.5979166666656965</v>
      </c>
      <c r="AR214" s="35">
        <f>TRACKER[[#This Row],[ATA A TIMESLOT]]*24</f>
        <v>62.349999999976717</v>
      </c>
      <c r="AS214" s="32">
        <f>IF(AA214&lt;N214,TIME(0,0,0),AA214-N214)</f>
        <v>0</v>
      </c>
      <c r="AT214" s="35">
        <f>TRACKER[[#This Row],[PUNTUALIDAD (H)]]*24</f>
        <v>0</v>
      </c>
      <c r="AU214" s="31" t="str">
        <f>IF(AS214&gt;TIME(0,30,0),"NO","SI")</f>
        <v>SI</v>
      </c>
      <c r="AV214" s="33" t="str">
        <f>IF(AS214&gt;TIME(1,0,0),"NO","SI")</f>
        <v>SI</v>
      </c>
      <c r="AW214" s="33">
        <f>(S214-E214)</f>
        <v>2.4458333333313931</v>
      </c>
      <c r="AX214" s="39">
        <f>TRACKER[[#This Row],[ATA TO UNLOADING]]*24</f>
        <v>58.699999999953434</v>
      </c>
      <c r="AY214" s="33">
        <f>IF(O214=0,0,S214-O214)</f>
        <v>0</v>
      </c>
      <c r="AZ214" s="38">
        <f>TRACKER[[#This Row],[TOTAL TT (MARRUECOS)]]*24</f>
        <v>0</v>
      </c>
      <c r="BA214" s="39" t="str">
        <f>IF(AW214="","",IF(AW214&lt;=2,"SI","NO"))</f>
        <v>NO</v>
      </c>
      <c r="BB214" s="39">
        <f>V214-U214</f>
        <v>0</v>
      </c>
      <c r="BC214" s="108">
        <f>(TRACKER[[#This Row],[Driver departure vs DC END DATE 2]])/24</f>
        <v>0</v>
      </c>
      <c r="BD214" s="39" t="str">
        <f>IF(L214="LEFTIES TOLEDO",IF(BC214&gt;=TIME(0,0,0),"YES","NO"),"")</f>
        <v/>
      </c>
      <c r="BE214" s="93">
        <f>$BH$1</f>
        <v>55</v>
      </c>
      <c r="BF214" s="41">
        <f>$BI$1</f>
        <v>7.5</v>
      </c>
    </row>
    <row r="215" spans="1:58" ht="12.75" hidden="1" customHeight="1">
      <c r="A215" s="24">
        <v>262020881</v>
      </c>
      <c r="B215" s="10" t="s">
        <v>260</v>
      </c>
      <c r="C215" s="11" t="s">
        <v>65</v>
      </c>
      <c r="D215" s="11" t="s">
        <v>75</v>
      </c>
      <c r="E215" s="12">
        <v>46025.710416666669</v>
      </c>
      <c r="F215" s="12">
        <v>46025.833333333336</v>
      </c>
      <c r="G215" s="13" t="s">
        <v>49</v>
      </c>
      <c r="H215" s="11" t="s">
        <v>50</v>
      </c>
      <c r="I215" s="13" t="s">
        <v>491</v>
      </c>
      <c r="J215" s="13" t="s">
        <v>51</v>
      </c>
      <c r="K215" s="13" t="s">
        <v>60</v>
      </c>
      <c r="L215" s="12" t="s">
        <v>95</v>
      </c>
      <c r="M215" s="12">
        <v>46035.583333333336</v>
      </c>
      <c r="N215" s="12">
        <v>46035.666666666664</v>
      </c>
      <c r="O215" s="12"/>
      <c r="P215" s="55"/>
      <c r="Q215" s="12" t="s">
        <v>389</v>
      </c>
      <c r="R215" s="12"/>
      <c r="S215" s="29">
        <v>46036.4375</v>
      </c>
      <c r="T215" s="29">
        <v>46036.458333333336</v>
      </c>
      <c r="U215" s="12"/>
      <c r="V215" s="29"/>
      <c r="W215" s="30">
        <f>IF(N215="","",WEEKNUM(AA215,2)-0)</f>
        <v>3</v>
      </c>
      <c r="X215" s="30">
        <f>IF(N215="","",MONTH(AA215))</f>
        <v>1</v>
      </c>
      <c r="Y21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215" s="30" t="str">
        <f>IF(B215="ROPAX","ROPAX",IF(B215="RORO","RORO","OCEAN"))</f>
        <v>OCEAN</v>
      </c>
      <c r="AA215" s="29">
        <f>+MIN(S215,T215)</f>
        <v>46036.4375</v>
      </c>
      <c r="AB215" s="29" t="str">
        <f>CHOOSE(WEEKDAY(T215,2),"Monday","Tuesday","Wednesday","Thursday","Friday","Saturday","Sunday")</f>
        <v>Wednesday</v>
      </c>
      <c r="AC215" s="104">
        <f>IF((E215-F215)&lt;=0,0,(TRACKER[[#This Row],[ATA]]-TRACKER[[#This Row],[ETA]])*24)</f>
        <v>0</v>
      </c>
      <c r="AD215" s="29" t="str">
        <f>IF(AC215&lt;=2,"NO","YES")</f>
        <v>NO</v>
      </c>
      <c r="AE215" s="106">
        <f>+TRACKER[[#This Row],[DELIVERY AVAILABLE SINCE]]-TRACKER[[#This Row],[HANDOVER Morocco]]</f>
        <v>46035.583333333336</v>
      </c>
      <c r="AF215" s="104">
        <f>TRACKER[[#This Row],[ATA TO UNLOADING]]*24</f>
        <v>257.44999999995343</v>
      </c>
      <c r="AG215" s="31">
        <f>(M215-E215)</f>
        <v>9.8729166666671517</v>
      </c>
      <c r="AH215" s="35">
        <f>TRACKER[[#This Row],[ATA A OFRECIMIENTO]]*24</f>
        <v>236.95000000001164</v>
      </c>
      <c r="AI215" s="30" t="str">
        <f>IF(AG215="","",IF(AG215&lt;=1.5,"SI","NO"))</f>
        <v>NO</v>
      </c>
      <c r="AJ215" s="30" t="str">
        <f>IF(AG215="","",IF(AG215&lt;=2,"YES","NO"))</f>
        <v>NO</v>
      </c>
      <c r="AK215" s="30" t="str">
        <f>IF(AG215="","",IF(AG215&lt;=3,"SI","NO"))</f>
        <v>NO</v>
      </c>
      <c r="AL215" s="31">
        <f>(N215-M215)</f>
        <v>8.3333333328482695E-2</v>
      </c>
      <c r="AM215" s="35">
        <f>TRACKER[[#This Row],[DEL. AVAILABLE A SLOT]]*24</f>
        <v>1.9999999998835847</v>
      </c>
      <c r="AN215" s="31">
        <f>IF((S215-M215)&lt;0,TIME(0,0,0),S215-M215)</f>
        <v>0.85416666666424135</v>
      </c>
      <c r="AO21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215" s="35" t="str">
        <f>IF(AL215="","",IF(AL215&lt;=1,"SI","NO"))</f>
        <v>SI</v>
      </c>
      <c r="AQ215" s="31">
        <f>(N215-E215)</f>
        <v>9.9562499999956344</v>
      </c>
      <c r="AR215" s="35">
        <f>TRACKER[[#This Row],[ATA A TIMESLOT]]*24</f>
        <v>238.94999999989523</v>
      </c>
      <c r="AS215" s="32">
        <f>IF(AA215&lt;N215,TIME(0,0,0),AA215-N215)</f>
        <v>0.77083333333575865</v>
      </c>
      <c r="AT215" s="35">
        <f>TRACKER[[#This Row],[PUNTUALIDAD (H)]]*24</f>
        <v>18.500000000058208</v>
      </c>
      <c r="AU215" s="31" t="str">
        <f>IF(AS215&gt;TIME(0,30,0),"NO","SI")</f>
        <v>NO</v>
      </c>
      <c r="AV215" s="33" t="str">
        <f>IF(AS215&gt;TIME(1,0,0),"NO","SI")</f>
        <v>NO</v>
      </c>
      <c r="AW215" s="33">
        <f>(S215-E215)</f>
        <v>10.727083333331393</v>
      </c>
      <c r="AX215" s="39">
        <f>TRACKER[[#This Row],[ATA TO UNLOADING]]*24</f>
        <v>257.44999999995343</v>
      </c>
      <c r="AY215" s="33">
        <f>IF(O215=0,0,S215-O215)</f>
        <v>0</v>
      </c>
      <c r="AZ215" s="38">
        <f>TRACKER[[#This Row],[TOTAL TT (MARRUECOS)]]*24</f>
        <v>0</v>
      </c>
      <c r="BA215" s="39" t="str">
        <f>IF(AW215="","",IF(AW215&lt;=2,"SI","NO"))</f>
        <v>NO</v>
      </c>
      <c r="BB215" s="39">
        <f>V215-U215</f>
        <v>0</v>
      </c>
      <c r="BC215" s="108">
        <f>(TRACKER[[#This Row],[Driver departure vs DC END DATE 2]])/24</f>
        <v>0</v>
      </c>
      <c r="BD215" s="39" t="str">
        <f>IF(L215="LEFTIES TOLEDO",IF(BC215&gt;=TIME(0,0,0),"YES","NO"),"")</f>
        <v/>
      </c>
      <c r="BE215" s="93">
        <f>$BH$1</f>
        <v>55</v>
      </c>
      <c r="BF215" s="41">
        <f>$BI$1</f>
        <v>7.5</v>
      </c>
    </row>
    <row r="216" spans="1:58" ht="12.75" hidden="1" customHeight="1">
      <c r="A216" s="24">
        <v>260381943</v>
      </c>
      <c r="B216" s="10" t="s">
        <v>410</v>
      </c>
      <c r="C216" s="11" t="s">
        <v>54</v>
      </c>
      <c r="D216" s="11" t="s">
        <v>48</v>
      </c>
      <c r="E216" s="12">
        <v>46030.563194444447</v>
      </c>
      <c r="F216" s="12">
        <v>46030.583333333336</v>
      </c>
      <c r="G216" s="13" t="s">
        <v>49</v>
      </c>
      <c r="H216" s="11" t="s">
        <v>50</v>
      </c>
      <c r="I216" s="13" t="s">
        <v>488</v>
      </c>
      <c r="J216" s="13" t="s">
        <v>51</v>
      </c>
      <c r="K216" s="13" t="s">
        <v>60</v>
      </c>
      <c r="L216" s="12" t="s">
        <v>53</v>
      </c>
      <c r="M216" s="12">
        <v>46032.666666666664</v>
      </c>
      <c r="N216" s="12">
        <v>46035.666666666664</v>
      </c>
      <c r="O216" s="12"/>
      <c r="P216" s="55"/>
      <c r="Q216" s="12" t="s">
        <v>61</v>
      </c>
      <c r="R216" s="12" t="s">
        <v>562</v>
      </c>
      <c r="S216" s="29">
        <v>46035.740277777775</v>
      </c>
      <c r="T216" s="29">
        <v>46035.783333333333</v>
      </c>
      <c r="U216" s="12"/>
      <c r="V216" s="29"/>
      <c r="W216" s="30">
        <f>IF(N216="","",WEEKNUM(AA216,2)-0)</f>
        <v>3</v>
      </c>
      <c r="X216" s="30">
        <f>IF(N216="","",MONTH(AA216))</f>
        <v>1</v>
      </c>
      <c r="Y21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216" s="30" t="str">
        <f>IF(B216="ROPAX","ROPAX",IF(B216="RORO","RORO","OCEAN"))</f>
        <v>OCEAN</v>
      </c>
      <c r="AA216" s="29">
        <f>+MIN(S216,T216)</f>
        <v>46035.740277777775</v>
      </c>
      <c r="AB216" s="29" t="str">
        <f>CHOOSE(WEEKDAY(T216,2),"Monday","Tuesday","Wednesday","Thursday","Friday","Saturday","Sunday")</f>
        <v>Tuesday</v>
      </c>
      <c r="AC216" s="104">
        <f>IF((E216-F216)&lt;=0,0,(TRACKER[[#This Row],[ATA]]-TRACKER[[#This Row],[ETA]])*24)</f>
        <v>0</v>
      </c>
      <c r="AD216" s="29" t="str">
        <f>IF(AC216&lt;=2,"NO","YES")</f>
        <v>NO</v>
      </c>
      <c r="AE216" s="106">
        <f>+TRACKER[[#This Row],[DELIVERY AVAILABLE SINCE]]-TRACKER[[#This Row],[HANDOVER Morocco]]</f>
        <v>46032.666666666664</v>
      </c>
      <c r="AF216" s="104">
        <f>TRACKER[[#This Row],[ATA TO UNLOADING]]*24</f>
        <v>124.24999999988358</v>
      </c>
      <c r="AG216" s="31">
        <f>(M216-E216)</f>
        <v>2.1034722222175333</v>
      </c>
      <c r="AH216" s="35">
        <f>TRACKER[[#This Row],[ATA A OFRECIMIENTO]]*24</f>
        <v>50.483333333220799</v>
      </c>
      <c r="AI216" s="30" t="str">
        <f>IF(AG216="","",IF(AG216&lt;=1.5,"SI","NO"))</f>
        <v>NO</v>
      </c>
      <c r="AJ216" s="30" t="str">
        <f>IF(AG216="","",IF(AG216&lt;=2,"YES","NO"))</f>
        <v>NO</v>
      </c>
      <c r="AK216" s="30" t="str">
        <f>IF(AG216="","",IF(AG216&lt;=3,"SI","NO"))</f>
        <v>SI</v>
      </c>
      <c r="AL216" s="31">
        <f>(N216-M216)</f>
        <v>3</v>
      </c>
      <c r="AM216" s="35">
        <f>TRACKER[[#This Row],[DEL. AVAILABLE A SLOT]]*24</f>
        <v>72</v>
      </c>
      <c r="AN216" s="31">
        <f>IF((S216-M216)&lt;0,TIME(0,0,0),S216-M216)</f>
        <v>3.0736111111109494</v>
      </c>
      <c r="AO21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216" s="35" t="str">
        <f>IF(AL216="","",IF(AL216&lt;=1,"SI","NO"))</f>
        <v>NO</v>
      </c>
      <c r="AQ216" s="31">
        <f>(N216-E216)</f>
        <v>5.1034722222175333</v>
      </c>
      <c r="AR216" s="35">
        <f>TRACKER[[#This Row],[ATA A TIMESLOT]]*24</f>
        <v>122.4833333332208</v>
      </c>
      <c r="AS216" s="32">
        <f>IF(AA216&lt;N216,TIME(0,0,0),AA216-N216)</f>
        <v>7.3611111110949423E-2</v>
      </c>
      <c r="AT216" s="35">
        <f>TRACKER[[#This Row],[PUNTUALIDAD (H)]]*24</f>
        <v>1.7666666666627862</v>
      </c>
      <c r="AU216" s="31" t="str">
        <f>IF(AS216&gt;TIME(0,30,0),"NO","SI")</f>
        <v>NO</v>
      </c>
      <c r="AV216" s="33" t="str">
        <f>IF(AS216&gt;TIME(1,0,0),"NO","SI")</f>
        <v>NO</v>
      </c>
      <c r="AW216" s="33">
        <f>(S216-E216)</f>
        <v>5.1770833333284827</v>
      </c>
      <c r="AX216" s="39">
        <f>TRACKER[[#This Row],[ATA TO UNLOADING]]*24</f>
        <v>124.24999999988358</v>
      </c>
      <c r="AY216" s="33">
        <f>IF(O216=0,0,S216-O216)</f>
        <v>0</v>
      </c>
      <c r="AZ216" s="38">
        <f>TRACKER[[#This Row],[TOTAL TT (MARRUECOS)]]*24</f>
        <v>0</v>
      </c>
      <c r="BA216" s="39" t="str">
        <f>IF(AW216="","",IF(AW216&lt;=2,"SI","NO"))</f>
        <v>NO</v>
      </c>
      <c r="BB216" s="39">
        <f>V216-U216</f>
        <v>0</v>
      </c>
      <c r="BC216" s="108">
        <f>(TRACKER[[#This Row],[Driver departure vs DC END DATE 2]])/24</f>
        <v>0</v>
      </c>
      <c r="BD216" s="39"/>
      <c r="BE216" s="93">
        <f>$BH$1</f>
        <v>55</v>
      </c>
      <c r="BF216" s="41">
        <f>$BI$1</f>
        <v>7.5</v>
      </c>
    </row>
    <row r="217" spans="1:58" ht="12.75" hidden="1" customHeight="1">
      <c r="A217" s="24">
        <v>260381943</v>
      </c>
      <c r="B217" s="10" t="s">
        <v>410</v>
      </c>
      <c r="C217" s="11" t="s">
        <v>54</v>
      </c>
      <c r="D217" s="11" t="s">
        <v>48</v>
      </c>
      <c r="E217" s="12">
        <v>46030.563194444447</v>
      </c>
      <c r="F217" s="12">
        <v>46030.583333333336</v>
      </c>
      <c r="G217" s="13" t="s">
        <v>49</v>
      </c>
      <c r="H217" s="11" t="s">
        <v>50</v>
      </c>
      <c r="I217" s="13" t="s">
        <v>489</v>
      </c>
      <c r="J217" s="13" t="s">
        <v>51</v>
      </c>
      <c r="K217" s="13" t="s">
        <v>60</v>
      </c>
      <c r="L217" s="12" t="s">
        <v>53</v>
      </c>
      <c r="M217" s="12">
        <v>46032.666666666664</v>
      </c>
      <c r="N217" s="12">
        <v>46035.666666666664</v>
      </c>
      <c r="O217" s="12"/>
      <c r="P217" s="55"/>
      <c r="Q217" s="12" t="s">
        <v>61</v>
      </c>
      <c r="R217" s="12" t="s">
        <v>562</v>
      </c>
      <c r="S217" s="29">
        <v>46035.740972222222</v>
      </c>
      <c r="T217" s="29">
        <v>46035.804861111108</v>
      </c>
      <c r="U217" s="12"/>
      <c r="V217" s="29"/>
      <c r="W217" s="30">
        <f>IF(N217="","",WEEKNUM(AA217,2)-0)</f>
        <v>3</v>
      </c>
      <c r="X217" s="30">
        <f>IF(N217="","",MONTH(AA217))</f>
        <v>1</v>
      </c>
      <c r="Y21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217" s="30" t="str">
        <f>IF(B217="ROPAX","ROPAX",IF(B217="RORO","RORO","OCEAN"))</f>
        <v>OCEAN</v>
      </c>
      <c r="AA217" s="29">
        <f>+MIN(S217,T217)</f>
        <v>46035.740972222222</v>
      </c>
      <c r="AB217" s="29" t="str">
        <f>CHOOSE(WEEKDAY(T217,2),"Monday","Tuesday","Wednesday","Thursday","Friday","Saturday","Sunday")</f>
        <v>Tuesday</v>
      </c>
      <c r="AC217" s="104">
        <f>IF((E217-F217)&lt;=0,0,(TRACKER[[#This Row],[ATA]]-TRACKER[[#This Row],[ETA]])*24)</f>
        <v>0</v>
      </c>
      <c r="AD217" s="29" t="str">
        <f>IF(AC217&lt;=2,"NO","YES")</f>
        <v>NO</v>
      </c>
      <c r="AE217" s="106">
        <f>+TRACKER[[#This Row],[DELIVERY AVAILABLE SINCE]]-TRACKER[[#This Row],[HANDOVER Morocco]]</f>
        <v>46032.666666666664</v>
      </c>
      <c r="AF217" s="104">
        <f>TRACKER[[#This Row],[ATA TO UNLOADING]]*24</f>
        <v>124.26666666660458</v>
      </c>
      <c r="AG217" s="31">
        <f>(M217-E217)</f>
        <v>2.1034722222175333</v>
      </c>
      <c r="AH217" s="35">
        <f>TRACKER[[#This Row],[ATA A OFRECIMIENTO]]*24</f>
        <v>50.483333333220799</v>
      </c>
      <c r="AI217" s="30" t="str">
        <f>IF(AG217="","",IF(AG217&lt;=1.5,"SI","NO"))</f>
        <v>NO</v>
      </c>
      <c r="AJ217" s="30" t="str">
        <f>IF(AG217="","",IF(AG217&lt;=2,"YES","NO"))</f>
        <v>NO</v>
      </c>
      <c r="AK217" s="30" t="str">
        <f>IF(AG217="","",IF(AG217&lt;=3,"SI","NO"))</f>
        <v>SI</v>
      </c>
      <c r="AL217" s="31">
        <f>(N217-M217)</f>
        <v>3</v>
      </c>
      <c r="AM217" s="35">
        <f>TRACKER[[#This Row],[DEL. AVAILABLE A SLOT]]*24</f>
        <v>72</v>
      </c>
      <c r="AN217" s="31">
        <f>IF((S217-M217)&lt;0,TIME(0,0,0),S217-M217)</f>
        <v>3.0743055555576575</v>
      </c>
      <c r="AO21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217" s="35" t="str">
        <f>IF(AL217="","",IF(AL217&lt;=1,"SI","NO"))</f>
        <v>NO</v>
      </c>
      <c r="AQ217" s="31">
        <f>(N217-E217)</f>
        <v>5.1034722222175333</v>
      </c>
      <c r="AR217" s="35">
        <f>TRACKER[[#This Row],[ATA A TIMESLOT]]*24</f>
        <v>122.4833333332208</v>
      </c>
      <c r="AS217" s="32">
        <f>IF(AA217&lt;N217,TIME(0,0,0),AA217-N217)</f>
        <v>7.4305555557657499E-2</v>
      </c>
      <c r="AT217" s="35">
        <f>TRACKER[[#This Row],[PUNTUALIDAD (H)]]*24</f>
        <v>1.78333333338378</v>
      </c>
      <c r="AU217" s="31" t="str">
        <f>IF(AS217&gt;TIME(0,30,0),"NO","SI")</f>
        <v>NO</v>
      </c>
      <c r="AV217" s="33" t="str">
        <f>IF(AS217&gt;TIME(1,0,0),"NO","SI")</f>
        <v>NO</v>
      </c>
      <c r="AW217" s="33">
        <f>(S217-E217)</f>
        <v>5.1777777777751908</v>
      </c>
      <c r="AX217" s="39">
        <f>TRACKER[[#This Row],[ATA TO UNLOADING]]*24</f>
        <v>124.26666666660458</v>
      </c>
      <c r="AY217" s="33">
        <f>IF(O217=0,0,S217-O217)</f>
        <v>0</v>
      </c>
      <c r="AZ217" s="38">
        <f>TRACKER[[#This Row],[TOTAL TT (MARRUECOS)]]*24</f>
        <v>0</v>
      </c>
      <c r="BA217" s="39" t="str">
        <f>IF(AW217="","",IF(AW217&lt;=2,"SI","NO"))</f>
        <v>NO</v>
      </c>
      <c r="BB217" s="39">
        <f>V217-U217</f>
        <v>0</v>
      </c>
      <c r="BC217" s="108">
        <f>(TRACKER[[#This Row],[Driver departure vs DC END DATE 2]])/24</f>
        <v>0</v>
      </c>
      <c r="BD217" s="39"/>
      <c r="BE217" s="93">
        <f>$BH$1</f>
        <v>55</v>
      </c>
      <c r="BF217" s="41">
        <f>$BI$1</f>
        <v>7.5</v>
      </c>
    </row>
    <row r="218" spans="1:58" ht="12.75" hidden="1" customHeight="1">
      <c r="A218" s="24">
        <v>262643044</v>
      </c>
      <c r="B218" s="10" t="s">
        <v>430</v>
      </c>
      <c r="C218" s="11" t="s">
        <v>82</v>
      </c>
      <c r="D218" s="11" t="s">
        <v>75</v>
      </c>
      <c r="E218" s="12">
        <v>46033.027083333334</v>
      </c>
      <c r="F218" s="12">
        <v>46033.083333333336</v>
      </c>
      <c r="G218" s="13" t="s">
        <v>49</v>
      </c>
      <c r="H218" s="11" t="s">
        <v>50</v>
      </c>
      <c r="I218" s="13" t="s">
        <v>490</v>
      </c>
      <c r="J218" s="13" t="s">
        <v>51</v>
      </c>
      <c r="K218" s="13" t="s">
        <v>60</v>
      </c>
      <c r="L218" s="12" t="s">
        <v>95</v>
      </c>
      <c r="M218" s="12">
        <v>46034.666666666664</v>
      </c>
      <c r="N218" s="12">
        <v>46035.666666666664</v>
      </c>
      <c r="O218" s="12"/>
      <c r="P218" s="55"/>
      <c r="Q218" s="12" t="s">
        <v>389</v>
      </c>
      <c r="R218" s="12"/>
      <c r="S218" s="29">
        <v>46035.881944444445</v>
      </c>
      <c r="T218" s="29">
        <v>46035.902777777781</v>
      </c>
      <c r="U218" s="12"/>
      <c r="V218" s="29"/>
      <c r="W218" s="30">
        <f>IF(N218="","",WEEKNUM(AA218,2)-0)</f>
        <v>3</v>
      </c>
      <c r="X218" s="30">
        <f>IF(N218="","",MONTH(AA218))</f>
        <v>1</v>
      </c>
      <c r="Y21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218" s="30" t="str">
        <f>IF(B218="ROPAX","ROPAX",IF(B218="RORO","RORO","OCEAN"))</f>
        <v>OCEAN</v>
      </c>
      <c r="AA218" s="29">
        <f>+MIN(S218,T218)</f>
        <v>46035.881944444445</v>
      </c>
      <c r="AB218" s="29" t="str">
        <f>CHOOSE(WEEKDAY(T218,2),"Monday","Tuesday","Wednesday","Thursday","Friday","Saturday","Sunday")</f>
        <v>Tuesday</v>
      </c>
      <c r="AC218" s="104">
        <f>IF((E218-F218)&lt;=0,0,(TRACKER[[#This Row],[ATA]]-TRACKER[[#This Row],[ETA]])*24)</f>
        <v>0</v>
      </c>
      <c r="AD218" s="29" t="str">
        <f>IF(AC218&lt;=2,"NO","YES")</f>
        <v>NO</v>
      </c>
      <c r="AE218" s="106">
        <f>+TRACKER[[#This Row],[DELIVERY AVAILABLE SINCE]]-TRACKER[[#This Row],[HANDOVER Morocco]]</f>
        <v>46034.666666666664</v>
      </c>
      <c r="AF218" s="104">
        <f>TRACKER[[#This Row],[ATA TO UNLOADING]]*24</f>
        <v>68.516666666662786</v>
      </c>
      <c r="AG218" s="31">
        <f>(M218-E218)</f>
        <v>1.6395833333299379</v>
      </c>
      <c r="AH218" s="35">
        <f>TRACKER[[#This Row],[ATA A OFRECIMIENTO]]*24</f>
        <v>39.349999999918509</v>
      </c>
      <c r="AI218" s="30" t="str">
        <f>IF(AG218="","",IF(AG218&lt;=1.5,"SI","NO"))</f>
        <v>NO</v>
      </c>
      <c r="AJ218" s="30" t="str">
        <f>IF(AG218="","",IF(AG218&lt;=2,"YES","NO"))</f>
        <v>YES</v>
      </c>
      <c r="AK218" s="30" t="str">
        <f>IF(AG218="","",IF(AG218&lt;=3,"SI","NO"))</f>
        <v>SI</v>
      </c>
      <c r="AL218" s="31">
        <f>(N218-M218)</f>
        <v>1</v>
      </c>
      <c r="AM218" s="35">
        <f>TRACKER[[#This Row],[DEL. AVAILABLE A SLOT]]*24</f>
        <v>24</v>
      </c>
      <c r="AN218" s="31">
        <f>IF((S218-M218)&lt;0,TIME(0,0,0),S218-M218)</f>
        <v>1.2152777777810115</v>
      </c>
      <c r="AO21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218" s="35" t="str">
        <f>IF(AL218="","",IF(AL218&lt;=1,"SI","NO"))</f>
        <v>SI</v>
      </c>
      <c r="AQ218" s="31">
        <f>(N218-E218)</f>
        <v>2.6395833333299379</v>
      </c>
      <c r="AR218" s="35">
        <f>TRACKER[[#This Row],[ATA A TIMESLOT]]*24</f>
        <v>63.349999999918509</v>
      </c>
      <c r="AS218" s="32">
        <f>IF(AA218&lt;N218,TIME(0,0,0),AA218-N218)</f>
        <v>0.21527777778101154</v>
      </c>
      <c r="AT218" s="35">
        <f>TRACKER[[#This Row],[PUNTUALIDAD (H)]]*24</f>
        <v>5.1666666667442769</v>
      </c>
      <c r="AU218" s="31" t="str">
        <f>IF(AS218&gt;TIME(0,30,0),"NO","SI")</f>
        <v>NO</v>
      </c>
      <c r="AV218" s="33" t="str">
        <f>IF(AS218&gt;TIME(1,0,0),"NO","SI")</f>
        <v>NO</v>
      </c>
      <c r="AW218" s="33">
        <f>(S218-E218)</f>
        <v>2.8548611111109494</v>
      </c>
      <c r="AX218" s="39">
        <f>TRACKER[[#This Row],[ATA TO UNLOADING]]*24</f>
        <v>68.516666666662786</v>
      </c>
      <c r="AY218" s="33">
        <f>IF(O218=0,0,S218-O218)</f>
        <v>0</v>
      </c>
      <c r="AZ218" s="38">
        <f>TRACKER[[#This Row],[TOTAL TT (MARRUECOS)]]*24</f>
        <v>0</v>
      </c>
      <c r="BA218" s="39" t="str">
        <f>IF(AW218="","",IF(AW218&lt;=2,"SI","NO"))</f>
        <v>NO</v>
      </c>
      <c r="BB218" s="39">
        <f>V218-U218</f>
        <v>0</v>
      </c>
      <c r="BC218" s="108">
        <f>(TRACKER[[#This Row],[Driver departure vs DC END DATE 2]])/24</f>
        <v>0</v>
      </c>
      <c r="BD218" s="39" t="str">
        <f>IF(L218="LEFTIES TOLEDO",IF(BC218&gt;=TIME(0,0,0),"YES","NO"),"")</f>
        <v/>
      </c>
      <c r="BE218" s="93">
        <f>$BH$1</f>
        <v>55</v>
      </c>
      <c r="BF218" s="41">
        <f>$BI$1</f>
        <v>7.5</v>
      </c>
    </row>
    <row r="219" spans="1:58" ht="12.75" hidden="1" customHeight="1">
      <c r="A219" s="24" t="s">
        <v>258</v>
      </c>
      <c r="B219" s="10" t="s">
        <v>255</v>
      </c>
      <c r="C219" s="11" t="s">
        <v>72</v>
      </c>
      <c r="D219" s="11" t="s">
        <v>75</v>
      </c>
      <c r="E219" s="12">
        <v>46021.786111111112</v>
      </c>
      <c r="F219" s="12">
        <v>46021.833333333336</v>
      </c>
      <c r="G219" s="13" t="s">
        <v>88</v>
      </c>
      <c r="H219" s="11" t="s">
        <v>50</v>
      </c>
      <c r="I219" s="13" t="s">
        <v>492</v>
      </c>
      <c r="J219" s="13" t="s">
        <v>51</v>
      </c>
      <c r="K219" s="13" t="s">
        <v>60</v>
      </c>
      <c r="L219" s="12" t="s">
        <v>95</v>
      </c>
      <c r="M219" s="12">
        <v>46025.416666666664</v>
      </c>
      <c r="N219" s="12">
        <v>46035.75</v>
      </c>
      <c r="O219" s="12"/>
      <c r="P219" s="55">
        <v>2</v>
      </c>
      <c r="Q219" s="12" t="s">
        <v>389</v>
      </c>
      <c r="R219" s="12" t="s">
        <v>392</v>
      </c>
      <c r="S219" s="29">
        <v>46036.430555555555</v>
      </c>
      <c r="T219" s="29">
        <v>46036.451388888891</v>
      </c>
      <c r="U219" s="12"/>
      <c r="V219" s="29"/>
      <c r="W219" s="30">
        <f>IF(N219="","",WEEKNUM(AA219,2)-0)</f>
        <v>3</v>
      </c>
      <c r="X219" s="30">
        <f>IF(N219="","",MONTH(AA219))</f>
        <v>1</v>
      </c>
      <c r="Y21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219" s="30" t="str">
        <f>IF(B219="ROPAX","ROPAX",IF(B219="RORO","RORO","OCEAN"))</f>
        <v>OCEAN</v>
      </c>
      <c r="AA219" s="29">
        <f>+MIN(S219,T219)</f>
        <v>46036.430555555555</v>
      </c>
      <c r="AB219" s="29" t="str">
        <f>CHOOSE(WEEKDAY(T219,2),"Monday","Tuesday","Wednesday","Thursday","Friday","Saturday","Sunday")</f>
        <v>Wednesday</v>
      </c>
      <c r="AC219" s="104">
        <f>IF((E219-F219)&lt;=0,0,(TRACKER[[#This Row],[ATA]]-TRACKER[[#This Row],[ETA]])*24)</f>
        <v>0</v>
      </c>
      <c r="AD219" s="29" t="str">
        <f>IF(AC219&lt;=2,"NO","YES")</f>
        <v>NO</v>
      </c>
      <c r="AE219" s="106">
        <f>+TRACKER[[#This Row],[DELIVERY AVAILABLE SINCE]]-TRACKER[[#This Row],[HANDOVER Morocco]]</f>
        <v>46025.416666666664</v>
      </c>
      <c r="AF219" s="104">
        <f>TRACKER[[#This Row],[ATA TO UNLOADING]]*24</f>
        <v>351.46666666661622</v>
      </c>
      <c r="AG219" s="31">
        <f>(M219-E219)</f>
        <v>3.6305555555518367</v>
      </c>
      <c r="AH219" s="35">
        <f>TRACKER[[#This Row],[ATA A OFRECIMIENTO]]*24</f>
        <v>87.133333333244082</v>
      </c>
      <c r="AI219" s="30" t="str">
        <f>IF(AG219="","",IF(AG219&lt;=1.5,"SI","NO"))</f>
        <v>NO</v>
      </c>
      <c r="AJ219" s="30" t="str">
        <f>IF(AG219="","",IF(AG219&lt;=2,"YES","NO"))</f>
        <v>NO</v>
      </c>
      <c r="AK219" s="30" t="str">
        <f>IF(AG219="","",IF(AG219&lt;=3,"SI","NO"))</f>
        <v>NO</v>
      </c>
      <c r="AL219" s="31">
        <f>(N219-M219)</f>
        <v>10.333333333335759</v>
      </c>
      <c r="AM219" s="35">
        <f>TRACKER[[#This Row],[DEL. AVAILABLE A SLOT]]*24</f>
        <v>248.00000000005821</v>
      </c>
      <c r="AN219" s="31">
        <f>IF((S219-M219)&lt;0,TIME(0,0,0),S219-M219)</f>
        <v>11.013888888890506</v>
      </c>
      <c r="AO21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219" s="35" t="str">
        <f>IF(AL219="","",IF(AL219&lt;=1,"SI","NO"))</f>
        <v>NO</v>
      </c>
      <c r="AQ219" s="31">
        <f>(N219-E219)</f>
        <v>13.963888888887595</v>
      </c>
      <c r="AR219" s="35">
        <f>TRACKER[[#This Row],[ATA A TIMESLOT]]*24</f>
        <v>335.13333333330229</v>
      </c>
      <c r="AS219" s="32">
        <f>IF(AA219&lt;N219,TIME(0,0,0),AA219-N219)</f>
        <v>0.68055555555474712</v>
      </c>
      <c r="AT219" s="35">
        <f>TRACKER[[#This Row],[PUNTUALIDAD (H)]]*24</f>
        <v>16.333333333313931</v>
      </c>
      <c r="AU219" s="31" t="str">
        <f>IF(AS219&gt;TIME(0,30,0),"NO","SI")</f>
        <v>NO</v>
      </c>
      <c r="AV219" s="33" t="str">
        <f>IF(AS219&gt;TIME(1,0,0),"NO","SI")</f>
        <v>NO</v>
      </c>
      <c r="AW219" s="33">
        <f>(S219-E219)</f>
        <v>14.644444444442343</v>
      </c>
      <c r="AX219" s="39">
        <f>TRACKER[[#This Row],[ATA TO UNLOADING]]*24</f>
        <v>351.46666666661622</v>
      </c>
      <c r="AY219" s="33">
        <f>IF(O219=0,0,S219-O219)</f>
        <v>0</v>
      </c>
      <c r="AZ219" s="38">
        <f>TRACKER[[#This Row],[TOTAL TT (MARRUECOS)]]*24</f>
        <v>0</v>
      </c>
      <c r="BA219" s="39" t="str">
        <f>IF(AW219="","",IF(AW219&lt;=2,"SI","NO"))</f>
        <v>NO</v>
      </c>
      <c r="BB219" s="39">
        <f>V219-U219</f>
        <v>0</v>
      </c>
      <c r="BC219" s="108">
        <f>(TRACKER[[#This Row],[Driver departure vs DC END DATE 2]])/24</f>
        <v>0</v>
      </c>
      <c r="BD219" s="39" t="str">
        <f>IF(L219="LEFTIES TOLEDO",IF(BC219&gt;=TIME(0,0,0),"YES","NO"),"")</f>
        <v/>
      </c>
      <c r="BE219" s="93">
        <f>$BH$1</f>
        <v>55</v>
      </c>
      <c r="BF219" s="41">
        <f>$BI$1</f>
        <v>7.5</v>
      </c>
    </row>
    <row r="220" spans="1:58" ht="12.75" hidden="1" customHeight="1">
      <c r="A220" s="24" t="s">
        <v>403</v>
      </c>
      <c r="B220" s="10" t="s">
        <v>66</v>
      </c>
      <c r="C220" s="11" t="s">
        <v>79</v>
      </c>
      <c r="D220" s="11" t="s">
        <v>48</v>
      </c>
      <c r="E220" s="12">
        <v>46034.333333333336</v>
      </c>
      <c r="F220" s="12">
        <v>46034.333333333336</v>
      </c>
      <c r="G220" s="13" t="s">
        <v>67</v>
      </c>
      <c r="H220" s="11" t="s">
        <v>99</v>
      </c>
      <c r="I220" s="13" t="s">
        <v>406</v>
      </c>
      <c r="J220" s="13" t="s">
        <v>80</v>
      </c>
      <c r="K220" s="13" t="s">
        <v>60</v>
      </c>
      <c r="L220" s="12" t="s">
        <v>71</v>
      </c>
      <c r="M220" s="12">
        <v>46035.416666666664</v>
      </c>
      <c r="N220" s="12">
        <v>46035.75</v>
      </c>
      <c r="O220" s="12">
        <v>46032</v>
      </c>
      <c r="P220" s="55">
        <v>1</v>
      </c>
      <c r="Q220" s="12"/>
      <c r="R220" s="12" t="s">
        <v>62</v>
      </c>
      <c r="S220" s="29">
        <v>46035.724999999999</v>
      </c>
      <c r="T220" s="29">
        <v>46035.739583333336</v>
      </c>
      <c r="U220" s="12"/>
      <c r="V220" s="29"/>
      <c r="W220" s="30">
        <f>IF(N220="","",WEEKNUM(AA220,2)-0)</f>
        <v>3</v>
      </c>
      <c r="X220" s="30">
        <f>IF(N220="","",MONTH(AA220))</f>
        <v>1</v>
      </c>
      <c r="Y22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220" s="30" t="str">
        <f>IF(B220="ROPAX","ROPAX",IF(B220="RORO","RORO","OCEAN"))</f>
        <v>RORO</v>
      </c>
      <c r="AA220" s="29">
        <f>+MIN(S220,T220)</f>
        <v>46035.724999999999</v>
      </c>
      <c r="AB220" s="29" t="str">
        <f>CHOOSE(WEEKDAY(T220,2),"Monday","Tuesday","Wednesday","Thursday","Friday","Saturday","Sunday")</f>
        <v>Tuesday</v>
      </c>
      <c r="AC220" s="104">
        <f>IF((E220-F220)&lt;=0,0,(TRACKER[[#This Row],[ATA]]-TRACKER[[#This Row],[ETA]])*24)</f>
        <v>0</v>
      </c>
      <c r="AD220" s="29" t="str">
        <f>IF(AC220&lt;=2,"NO","YES")</f>
        <v>NO</v>
      </c>
      <c r="AE220" s="106">
        <f>+TRACKER[[#This Row],[DELIVERY AVAILABLE SINCE]]-TRACKER[[#This Row],[HANDOVER Morocco]]</f>
        <v>3.4166666666642413</v>
      </c>
      <c r="AF220" s="104">
        <f>TRACKER[[#This Row],[ATA TO UNLOADING]]*24</f>
        <v>33.399999999906868</v>
      </c>
      <c r="AG220" s="31">
        <f>(M220-E220)</f>
        <v>1.0833333333284827</v>
      </c>
      <c r="AH220" s="35">
        <f>TRACKER[[#This Row],[ATA A OFRECIMIENTO]]*24</f>
        <v>25.999999999883585</v>
      </c>
      <c r="AI220" s="30" t="str">
        <f>IF(AG220="","",IF(AG220&lt;=1.5,"SI","NO"))</f>
        <v>SI</v>
      </c>
      <c r="AJ220" s="30" t="str">
        <f>IF(AG220="","",IF(AG220&lt;=2,"YES","NO"))</f>
        <v>YES</v>
      </c>
      <c r="AK220" s="30" t="str">
        <f>IF(AG220="","",IF(AG220&lt;=3,"SI","NO"))</f>
        <v>SI</v>
      </c>
      <c r="AL220" s="31">
        <f>(N220-M220)</f>
        <v>0.33333333333575865</v>
      </c>
      <c r="AM220" s="35">
        <f>TRACKER[[#This Row],[DEL. AVAILABLE A SLOT]]*24</f>
        <v>8.0000000000582077</v>
      </c>
      <c r="AN220" s="31">
        <f>IF((S220-M220)&lt;0,TIME(0,0,0),S220-M220)</f>
        <v>0.30833333333430346</v>
      </c>
      <c r="AO22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220" s="35" t="str">
        <f>IF(AL220="","",IF(AL220&lt;=1,"SI","NO"))</f>
        <v>SI</v>
      </c>
      <c r="AQ220" s="31">
        <f>(N220-E220)</f>
        <v>1.4166666666642413</v>
      </c>
      <c r="AR220" s="35">
        <f>TRACKER[[#This Row],[ATA A TIMESLOT]]*24</f>
        <v>33.999999999941792</v>
      </c>
      <c r="AS220" s="32">
        <f>IF(AA220&lt;N220,TIME(0,0,0),AA220-N220)</f>
        <v>0</v>
      </c>
      <c r="AT220" s="35">
        <f>TRACKER[[#This Row],[PUNTUALIDAD (H)]]*24</f>
        <v>0</v>
      </c>
      <c r="AU220" s="31" t="str">
        <f>IF(AS220&gt;TIME(0,30,0),"NO","SI")</f>
        <v>SI</v>
      </c>
      <c r="AV220" s="33" t="str">
        <f>IF(AS220&gt;TIME(1,0,0),"NO","SI")</f>
        <v>SI</v>
      </c>
      <c r="AW220" s="33">
        <f>(S220-E220)</f>
        <v>1.3916666666627862</v>
      </c>
      <c r="AX220" s="39">
        <f>TRACKER[[#This Row],[ATA TO UNLOADING]]*24</f>
        <v>33.399999999906868</v>
      </c>
      <c r="AY220" s="33">
        <f>IF(O220=0,0,S220-O220)</f>
        <v>3.7249999999985448</v>
      </c>
      <c r="AZ220" s="38">
        <f>TRACKER[[#This Row],[TOTAL TT (MARRUECOS)]]*24</f>
        <v>89.399999999965075</v>
      </c>
      <c r="BA220" s="39" t="str">
        <f>IF(AW220="","",IF(AW220&lt;=2,"SI","NO"))</f>
        <v>SI</v>
      </c>
      <c r="BB220" s="39">
        <f>V220-U220</f>
        <v>0</v>
      </c>
      <c r="BC220" s="108">
        <f>(TRACKER[[#This Row],[Driver departure vs DC END DATE 2]])/24</f>
        <v>0</v>
      </c>
      <c r="BD220" s="39" t="str">
        <f>IF(L220="LEFTIES TOLEDO",IF(BC220&gt;=TIME(0,0,0),"YES","NO"),"")</f>
        <v/>
      </c>
      <c r="BE220" s="93">
        <f>$BH$1</f>
        <v>55</v>
      </c>
      <c r="BF220" s="41">
        <f>$BI$1</f>
        <v>7.5</v>
      </c>
    </row>
    <row r="221" spans="1:58" ht="12.75" hidden="1" customHeight="1">
      <c r="A221" s="24" t="s">
        <v>404</v>
      </c>
      <c r="B221" s="10" t="s">
        <v>91</v>
      </c>
      <c r="C221" s="11" t="s">
        <v>79</v>
      </c>
      <c r="D221" s="11" t="s">
        <v>48</v>
      </c>
      <c r="E221" s="12">
        <v>46035.032638888886</v>
      </c>
      <c r="F221" s="12">
        <v>46035.083333333336</v>
      </c>
      <c r="G221" s="13" t="s">
        <v>49</v>
      </c>
      <c r="H221" s="11" t="s">
        <v>100</v>
      </c>
      <c r="I221" s="13" t="s">
        <v>407</v>
      </c>
      <c r="J221" s="13" t="s">
        <v>107</v>
      </c>
      <c r="K221" s="13" t="s">
        <v>60</v>
      </c>
      <c r="L221" s="12" t="s">
        <v>71</v>
      </c>
      <c r="M221" s="12">
        <v>46035.96875</v>
      </c>
      <c r="N221" s="12">
        <v>46035.96875</v>
      </c>
      <c r="O221" s="12">
        <v>46032</v>
      </c>
      <c r="P221" s="55"/>
      <c r="Q221" s="12"/>
      <c r="R221" s="12"/>
      <c r="S221" s="29">
        <v>46035.931944444441</v>
      </c>
      <c r="T221" s="29">
        <v>46035.982638888891</v>
      </c>
      <c r="U221" s="12"/>
      <c r="V221" s="29"/>
      <c r="W221" s="30">
        <f>IF(N221="","",WEEKNUM(AA221,2)-0)</f>
        <v>3</v>
      </c>
      <c r="X221" s="30">
        <f>IF(N221="","",MONTH(AA221))</f>
        <v>1</v>
      </c>
      <c r="Y22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221" s="30" t="str">
        <f>IF(B221="ROPAX","ROPAX",IF(B221="RORO","RORO","OCEAN"))</f>
        <v>OCEAN</v>
      </c>
      <c r="AA221" s="29">
        <f>+MIN(S221,T221)</f>
        <v>46035.931944444441</v>
      </c>
      <c r="AB221" s="29" t="str">
        <f>CHOOSE(WEEKDAY(T221,2),"Monday","Tuesday","Wednesday","Thursday","Friday","Saturday","Sunday")</f>
        <v>Tuesday</v>
      </c>
      <c r="AC221" s="104">
        <f>IF((E221-F221)&lt;=0,0,(TRACKER[[#This Row],[ATA]]-TRACKER[[#This Row],[ETA]])*24)</f>
        <v>0</v>
      </c>
      <c r="AD221" s="29" t="str">
        <f>IF(AC221&lt;=2,"NO","YES")</f>
        <v>NO</v>
      </c>
      <c r="AE221" s="106">
        <f>+TRACKER[[#This Row],[DELIVERY AVAILABLE SINCE]]-TRACKER[[#This Row],[HANDOVER Morocco]]</f>
        <v>3.96875</v>
      </c>
      <c r="AF221" s="104">
        <f>TRACKER[[#This Row],[ATA TO UNLOADING]]*24</f>
        <v>21.583333333313931</v>
      </c>
      <c r="AG221" s="31">
        <f>(M221-E221)</f>
        <v>0.93611111111385981</v>
      </c>
      <c r="AH221" s="35">
        <f>TRACKER[[#This Row],[ATA A OFRECIMIENTO]]*24</f>
        <v>22.466666666732635</v>
      </c>
      <c r="AI221" s="30" t="str">
        <f>IF(AG221="","",IF(AG221&lt;=1.5,"SI","NO"))</f>
        <v>SI</v>
      </c>
      <c r="AJ221" s="30" t="str">
        <f>IF(AG221="","",IF(AG221&lt;=2,"YES","NO"))</f>
        <v>YES</v>
      </c>
      <c r="AK221" s="30" t="str">
        <f>IF(AG221="","",IF(AG221&lt;=3,"SI","NO"))</f>
        <v>SI</v>
      </c>
      <c r="AL221" s="31">
        <f>(N221-M221)</f>
        <v>0</v>
      </c>
      <c r="AM221" s="35">
        <f>TRACKER[[#This Row],[DEL. AVAILABLE A SLOT]]*24</f>
        <v>0</v>
      </c>
      <c r="AN221" s="31">
        <f>IF((S221-M221)&lt;0,TIME(0,0,0),S221-M221)</f>
        <v>0</v>
      </c>
      <c r="AO22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221" s="35" t="str">
        <f>IF(AL221="","",IF(AL221&lt;=1,"SI","NO"))</f>
        <v>SI</v>
      </c>
      <c r="AQ221" s="31">
        <f>(N221-E221)</f>
        <v>0.93611111111385981</v>
      </c>
      <c r="AR221" s="35">
        <f>TRACKER[[#This Row],[ATA A TIMESLOT]]*24</f>
        <v>22.466666666732635</v>
      </c>
      <c r="AS221" s="32">
        <f>IF(AA221&lt;N221,TIME(0,0,0),AA221-N221)</f>
        <v>0</v>
      </c>
      <c r="AT221" s="35">
        <f>TRACKER[[#This Row],[PUNTUALIDAD (H)]]*24</f>
        <v>0</v>
      </c>
      <c r="AU221" s="31" t="str">
        <f>IF(AS221&gt;TIME(0,30,0),"NO","SI")</f>
        <v>SI</v>
      </c>
      <c r="AV221" s="33" t="str">
        <f>IF(AS221&gt;TIME(1,0,0),"NO","SI")</f>
        <v>SI</v>
      </c>
      <c r="AW221" s="33">
        <f>(S221-E221)</f>
        <v>0.89930555555474712</v>
      </c>
      <c r="AX221" s="39">
        <f>TRACKER[[#This Row],[ATA TO UNLOADING]]*24</f>
        <v>21.583333333313931</v>
      </c>
      <c r="AY221" s="33">
        <f>IF(O221=0,0,S221-O221)</f>
        <v>3.9319444444408873</v>
      </c>
      <c r="AZ221" s="38">
        <f>TRACKER[[#This Row],[TOTAL TT (MARRUECOS)]]*24</f>
        <v>94.366666666581295</v>
      </c>
      <c r="BA221" s="39" t="str">
        <f>IF(AW221="","",IF(AW221&lt;=2,"SI","NO"))</f>
        <v>SI</v>
      </c>
      <c r="BB221" s="39">
        <f>V221-U221</f>
        <v>0</v>
      </c>
      <c r="BC221" s="108">
        <f>(TRACKER[[#This Row],[Driver departure vs DC END DATE 2]])/24</f>
        <v>0</v>
      </c>
      <c r="BD221" s="39" t="str">
        <f>IF(L221="LEFTIES TOLEDO",IF(BC221&gt;=TIME(0,0,0),"YES","NO"),"")</f>
        <v/>
      </c>
      <c r="BE221" s="93">
        <f>$BH$1</f>
        <v>55</v>
      </c>
      <c r="BF221" s="41">
        <f>$BI$1</f>
        <v>7.5</v>
      </c>
    </row>
    <row r="222" spans="1:58" ht="12.75" hidden="1" customHeight="1">
      <c r="A222" s="24">
        <v>262020881</v>
      </c>
      <c r="B222" s="10" t="s">
        <v>260</v>
      </c>
      <c r="C222" s="11" t="s">
        <v>65</v>
      </c>
      <c r="D222" s="11" t="s">
        <v>75</v>
      </c>
      <c r="E222" s="12">
        <v>46025.710416666669</v>
      </c>
      <c r="F222" s="12">
        <v>46025.833333333336</v>
      </c>
      <c r="G222" s="13" t="s">
        <v>49</v>
      </c>
      <c r="H222" s="11" t="s">
        <v>50</v>
      </c>
      <c r="I222" s="13" t="s">
        <v>494</v>
      </c>
      <c r="J222" s="13" t="s">
        <v>51</v>
      </c>
      <c r="K222" s="13" t="s">
        <v>60</v>
      </c>
      <c r="L222" s="12" t="s">
        <v>95</v>
      </c>
      <c r="M222" s="12">
        <v>46035.583333333336</v>
      </c>
      <c r="N222" s="12">
        <v>46036.25</v>
      </c>
      <c r="O222" s="12"/>
      <c r="P222" s="55"/>
      <c r="Q222" s="12" t="s">
        <v>389</v>
      </c>
      <c r="R222" s="12"/>
      <c r="S222" s="29">
        <v>46036.666666666664</v>
      </c>
      <c r="T222" s="29">
        <v>46036.6875</v>
      </c>
      <c r="U222" s="12"/>
      <c r="V222" s="29"/>
      <c r="W222" s="30">
        <f>IF(N222="","",WEEKNUM(AA222,2)-0)</f>
        <v>3</v>
      </c>
      <c r="X222" s="30">
        <f>IF(N222="","",MONTH(AA222))</f>
        <v>1</v>
      </c>
      <c r="Y22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222" s="30" t="str">
        <f>IF(B222="ROPAX","ROPAX",IF(B222="RORO","RORO","OCEAN"))</f>
        <v>OCEAN</v>
      </c>
      <c r="AA222" s="29">
        <f>+MIN(S222,T222)</f>
        <v>46036.666666666664</v>
      </c>
      <c r="AB222" s="29" t="str">
        <f>CHOOSE(WEEKDAY(T222,2),"Monday","Tuesday","Wednesday","Thursday","Friday","Saturday","Sunday")</f>
        <v>Wednesday</v>
      </c>
      <c r="AC222" s="104">
        <f>IF((E222-F222)&lt;=0,0,(TRACKER[[#This Row],[ATA]]-TRACKER[[#This Row],[ETA]])*24)</f>
        <v>0</v>
      </c>
      <c r="AD222" s="29" t="str">
        <f>IF(AC222&lt;=2,"NO","YES")</f>
        <v>NO</v>
      </c>
      <c r="AE222" s="106">
        <f>+TRACKER[[#This Row],[DELIVERY AVAILABLE SINCE]]-TRACKER[[#This Row],[HANDOVER Morocco]]</f>
        <v>46035.583333333336</v>
      </c>
      <c r="AF222" s="104">
        <f>TRACKER[[#This Row],[ATA TO UNLOADING]]*24</f>
        <v>262.94999999989523</v>
      </c>
      <c r="AG222" s="31">
        <f>(M222-E222)</f>
        <v>9.8729166666671517</v>
      </c>
      <c r="AH222" s="35">
        <f>TRACKER[[#This Row],[ATA A OFRECIMIENTO]]*24</f>
        <v>236.95000000001164</v>
      </c>
      <c r="AI222" s="30" t="str">
        <f>IF(AG222="","",IF(AG222&lt;=1.5,"SI","NO"))</f>
        <v>NO</v>
      </c>
      <c r="AJ222" s="30" t="str">
        <f>IF(AG222="","",IF(AG222&lt;=2,"YES","NO"))</f>
        <v>NO</v>
      </c>
      <c r="AK222" s="30" t="str">
        <f>IF(AG222="","",IF(AG222&lt;=3,"SI","NO"))</f>
        <v>NO</v>
      </c>
      <c r="AL222" s="31">
        <f>(N222-M222)</f>
        <v>0.66666666666424135</v>
      </c>
      <c r="AM222" s="35">
        <f>TRACKER[[#This Row],[DEL. AVAILABLE A SLOT]]*24</f>
        <v>15.999999999941792</v>
      </c>
      <c r="AN222" s="31">
        <f>IF((S222-M222)&lt;0,TIME(0,0,0),S222-M222)</f>
        <v>1.0833333333284827</v>
      </c>
      <c r="AO22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222" s="35" t="str">
        <f>IF(AL222="","",IF(AL222&lt;=1,"SI","NO"))</f>
        <v>SI</v>
      </c>
      <c r="AQ222" s="31">
        <f>(N222-E222)</f>
        <v>10.539583333331393</v>
      </c>
      <c r="AR222" s="35">
        <f>TRACKER[[#This Row],[ATA A TIMESLOT]]*24</f>
        <v>252.94999999995343</v>
      </c>
      <c r="AS222" s="32">
        <f>IF(AA222&lt;N222,TIME(0,0,0),AA222-N222)</f>
        <v>0.41666666666424135</v>
      </c>
      <c r="AT222" s="35">
        <f>TRACKER[[#This Row],[PUNTUALIDAD (H)]]*24</f>
        <v>9.9999999999417923</v>
      </c>
      <c r="AU222" s="31" t="str">
        <f>IF(AS222&gt;TIME(0,30,0),"NO","SI")</f>
        <v>NO</v>
      </c>
      <c r="AV222" s="33" t="str">
        <f>IF(AS222&gt;TIME(1,0,0),"NO","SI")</f>
        <v>NO</v>
      </c>
      <c r="AW222" s="33">
        <f>(S222-E222)</f>
        <v>10.956249999995634</v>
      </c>
      <c r="AX222" s="39">
        <f>TRACKER[[#This Row],[ATA TO UNLOADING]]*24</f>
        <v>262.94999999989523</v>
      </c>
      <c r="AY222" s="33">
        <f>IF(O222=0,0,S222-O222)</f>
        <v>0</v>
      </c>
      <c r="AZ222" s="38">
        <f>TRACKER[[#This Row],[TOTAL TT (MARRUECOS)]]*24</f>
        <v>0</v>
      </c>
      <c r="BA222" s="39" t="str">
        <f>IF(AW222="","",IF(AW222&lt;=2,"SI","NO"))</f>
        <v>NO</v>
      </c>
      <c r="BB222" s="39">
        <f>V222-U222</f>
        <v>0</v>
      </c>
      <c r="BC222" s="108">
        <f>(TRACKER[[#This Row],[Driver departure vs DC END DATE 2]])/24</f>
        <v>0</v>
      </c>
      <c r="BD222" s="39" t="str">
        <f>IF(L222="LEFTIES TOLEDO",IF(BC222&gt;=TIME(0,0,0),"YES","NO"),"")</f>
        <v/>
      </c>
      <c r="BE222" s="93">
        <f>$BH$1</f>
        <v>55</v>
      </c>
      <c r="BF222" s="41">
        <f>$BI$1</f>
        <v>7.5</v>
      </c>
    </row>
    <row r="223" spans="1:58" ht="12.75" hidden="1" customHeight="1">
      <c r="A223" s="24">
        <v>261354111</v>
      </c>
      <c r="B223" s="10" t="s">
        <v>260</v>
      </c>
      <c r="C223" s="11" t="s">
        <v>78</v>
      </c>
      <c r="D223" s="11" t="s">
        <v>75</v>
      </c>
      <c r="E223" s="12">
        <v>46025.710416666669</v>
      </c>
      <c r="F223" s="12">
        <v>46025.833333333336</v>
      </c>
      <c r="G223" s="13" t="s">
        <v>49</v>
      </c>
      <c r="H223" s="11" t="s">
        <v>50</v>
      </c>
      <c r="I223" s="13" t="s">
        <v>495</v>
      </c>
      <c r="J223" s="13">
        <v>40</v>
      </c>
      <c r="K223" s="13" t="s">
        <v>60</v>
      </c>
      <c r="L223" s="12" t="s">
        <v>95</v>
      </c>
      <c r="M223" s="12">
        <v>46035.583333333336</v>
      </c>
      <c r="N223" s="12">
        <v>46036.25</v>
      </c>
      <c r="O223" s="12"/>
      <c r="P223" s="55"/>
      <c r="Q223" s="12" t="s">
        <v>389</v>
      </c>
      <c r="R223" s="12"/>
      <c r="S223" s="29">
        <v>46036.708333333328</v>
      </c>
      <c r="T223" s="29">
        <v>46036.729166666664</v>
      </c>
      <c r="U223" s="12"/>
      <c r="V223" s="29"/>
      <c r="W223" s="30">
        <f>IF(N223="","",WEEKNUM(AA223,2)-0)</f>
        <v>3</v>
      </c>
      <c r="X223" s="30">
        <f>IF(N223="","",MONTH(AA223))</f>
        <v>1</v>
      </c>
      <c r="Y22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223" s="30" t="str">
        <f>IF(B223="ROPAX","ROPAX",IF(B223="RORO","RORO","OCEAN"))</f>
        <v>OCEAN</v>
      </c>
      <c r="AA223" s="29">
        <f>+MIN(S223,T223)</f>
        <v>46036.708333333328</v>
      </c>
      <c r="AB223" s="29" t="str">
        <f>CHOOSE(WEEKDAY(T223,2),"Monday","Tuesday","Wednesday","Thursday","Friday","Saturday","Sunday")</f>
        <v>Wednesday</v>
      </c>
      <c r="AC223" s="104">
        <f>IF((E223-F223)&lt;=0,0,(TRACKER[[#This Row],[ATA]]-TRACKER[[#This Row],[ETA]])*24)</f>
        <v>0</v>
      </c>
      <c r="AD223" s="29" t="str">
        <f>IF(AC223&lt;=2,"NO","YES")</f>
        <v>NO</v>
      </c>
      <c r="AE223" s="106">
        <f>+TRACKER[[#This Row],[DELIVERY AVAILABLE SINCE]]-TRACKER[[#This Row],[HANDOVER Morocco]]</f>
        <v>46035.583333333336</v>
      </c>
      <c r="AF223" s="104">
        <f>TRACKER[[#This Row],[ATA TO UNLOADING]]*24</f>
        <v>263.94999999983702</v>
      </c>
      <c r="AG223" s="31">
        <f>(M223-E223)</f>
        <v>9.8729166666671517</v>
      </c>
      <c r="AH223" s="35">
        <f>TRACKER[[#This Row],[ATA A OFRECIMIENTO]]*24</f>
        <v>236.95000000001164</v>
      </c>
      <c r="AI223" s="30" t="str">
        <f>IF(AG223="","",IF(AG223&lt;=1.5,"SI","NO"))</f>
        <v>NO</v>
      </c>
      <c r="AJ223" s="30" t="str">
        <f>IF(AG223="","",IF(AG223&lt;=2,"YES","NO"))</f>
        <v>NO</v>
      </c>
      <c r="AK223" s="30" t="str">
        <f>IF(AG223="","",IF(AG223&lt;=3,"SI","NO"))</f>
        <v>NO</v>
      </c>
      <c r="AL223" s="31">
        <f>(N223-M223)</f>
        <v>0.66666666666424135</v>
      </c>
      <c r="AM223" s="35">
        <f>TRACKER[[#This Row],[DEL. AVAILABLE A SLOT]]*24</f>
        <v>15.999999999941792</v>
      </c>
      <c r="AN223" s="31">
        <f>IF((S223-M223)&lt;0,TIME(0,0,0),S223-M223)</f>
        <v>1.124999999992724</v>
      </c>
      <c r="AO22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223" s="35" t="str">
        <f>IF(AL223="","",IF(AL223&lt;=1,"SI","NO"))</f>
        <v>SI</v>
      </c>
      <c r="AQ223" s="31">
        <f>(N223-E223)</f>
        <v>10.539583333331393</v>
      </c>
      <c r="AR223" s="35">
        <f>TRACKER[[#This Row],[ATA A TIMESLOT]]*24</f>
        <v>252.94999999995343</v>
      </c>
      <c r="AS223" s="32">
        <f>IF(AA223&lt;N223,TIME(0,0,0),AA223-N223)</f>
        <v>0.45833333332848269</v>
      </c>
      <c r="AT223" s="35">
        <f>TRACKER[[#This Row],[PUNTUALIDAD (H)]]*24</f>
        <v>10.999999999883585</v>
      </c>
      <c r="AU223" s="31" t="str">
        <f>IF(AS223&gt;TIME(0,30,0),"NO","SI")</f>
        <v>NO</v>
      </c>
      <c r="AV223" s="33" t="str">
        <f>IF(AS223&gt;TIME(1,0,0),"NO","SI")</f>
        <v>NO</v>
      </c>
      <c r="AW223" s="33">
        <f>(S223-E223)</f>
        <v>10.997916666659876</v>
      </c>
      <c r="AX223" s="39">
        <f>TRACKER[[#This Row],[ATA TO UNLOADING]]*24</f>
        <v>263.94999999983702</v>
      </c>
      <c r="AY223" s="33">
        <f>IF(O223=0,0,S223-O223)</f>
        <v>0</v>
      </c>
      <c r="AZ223" s="38">
        <f>TRACKER[[#This Row],[TOTAL TT (MARRUECOS)]]*24</f>
        <v>0</v>
      </c>
      <c r="BA223" s="39" t="str">
        <f>IF(AW223="","",IF(AW223&lt;=2,"SI","NO"))</f>
        <v>NO</v>
      </c>
      <c r="BB223" s="39">
        <f>V223-U223</f>
        <v>0</v>
      </c>
      <c r="BC223" s="108">
        <f>(TRACKER[[#This Row],[Driver departure vs DC END DATE 2]])/24</f>
        <v>0</v>
      </c>
      <c r="BD223" s="39" t="str">
        <f>IF(L223="LEFTIES TOLEDO",IF(BC223&gt;=TIME(0,0,0),"YES","NO"),"")</f>
        <v/>
      </c>
      <c r="BE223" s="93">
        <f>$BH$1</f>
        <v>55</v>
      </c>
      <c r="BF223" s="41">
        <f>$BI$1</f>
        <v>7.5</v>
      </c>
    </row>
    <row r="224" spans="1:58" ht="12.75" hidden="1" customHeight="1">
      <c r="A224" s="24" t="s">
        <v>432</v>
      </c>
      <c r="B224" s="10" t="s">
        <v>270</v>
      </c>
      <c r="C224" s="11" t="s">
        <v>72</v>
      </c>
      <c r="D224" s="11" t="s">
        <v>75</v>
      </c>
      <c r="E224" s="12">
        <v>46029.504166666666</v>
      </c>
      <c r="F224" s="12">
        <v>46029.583333333336</v>
      </c>
      <c r="G224" s="13" t="s">
        <v>88</v>
      </c>
      <c r="H224" s="11" t="s">
        <v>50</v>
      </c>
      <c r="I224" s="13" t="s">
        <v>493</v>
      </c>
      <c r="J224" s="13" t="s">
        <v>51</v>
      </c>
      <c r="K224" s="13" t="s">
        <v>60</v>
      </c>
      <c r="L224" s="12" t="s">
        <v>95</v>
      </c>
      <c r="M224" s="12">
        <v>46031.666666666664</v>
      </c>
      <c r="N224" s="12">
        <v>46036.25</v>
      </c>
      <c r="O224" s="12"/>
      <c r="P224" s="55"/>
      <c r="Q224" s="12" t="s">
        <v>389</v>
      </c>
      <c r="R224" s="12"/>
      <c r="S224" s="29">
        <v>46036.8125</v>
      </c>
      <c r="T224" s="29">
        <v>46036.833333333336</v>
      </c>
      <c r="U224" s="12"/>
      <c r="V224" s="29"/>
      <c r="W224" s="30">
        <f>IF(N224="","",WEEKNUM(AA224,2)-0)</f>
        <v>3</v>
      </c>
      <c r="X224" s="30">
        <f>IF(N224="","",MONTH(AA224))</f>
        <v>1</v>
      </c>
      <c r="Y22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224" s="30" t="str">
        <f>IF(B224="ROPAX","ROPAX",IF(B224="RORO","RORO","OCEAN"))</f>
        <v>OCEAN</v>
      </c>
      <c r="AA224" s="29">
        <f>+MIN(S224,T224)</f>
        <v>46036.8125</v>
      </c>
      <c r="AB224" s="29" t="str">
        <f>CHOOSE(WEEKDAY(T224,2),"Monday","Tuesday","Wednesday","Thursday","Friday","Saturday","Sunday")</f>
        <v>Wednesday</v>
      </c>
      <c r="AC224" s="104">
        <f>IF((E224-F224)&lt;=0,0,(TRACKER[[#This Row],[ATA]]-TRACKER[[#This Row],[ETA]])*24)</f>
        <v>0</v>
      </c>
      <c r="AD224" s="29" t="str">
        <f>IF(AC224&lt;=2,"NO","YES")</f>
        <v>NO</v>
      </c>
      <c r="AE224" s="106">
        <f>+TRACKER[[#This Row],[DELIVERY AVAILABLE SINCE]]-TRACKER[[#This Row],[HANDOVER Morocco]]</f>
        <v>46031.666666666664</v>
      </c>
      <c r="AF224" s="104">
        <f>TRACKER[[#This Row],[ATA TO UNLOADING]]*24</f>
        <v>175.40000000002328</v>
      </c>
      <c r="AG224" s="31">
        <f>(M224-E224)</f>
        <v>2.1624999999985448</v>
      </c>
      <c r="AH224" s="35">
        <f>TRACKER[[#This Row],[ATA A OFRECIMIENTO]]*24</f>
        <v>51.899999999965075</v>
      </c>
      <c r="AI224" s="30" t="str">
        <f>IF(AG224="","",IF(AG224&lt;=1.5,"SI","NO"))</f>
        <v>NO</v>
      </c>
      <c r="AJ224" s="30" t="str">
        <f>IF(AG224="","",IF(AG224&lt;=2,"YES","NO"))</f>
        <v>NO</v>
      </c>
      <c r="AK224" s="30" t="str">
        <f>IF(AG224="","",IF(AG224&lt;=3,"SI","NO"))</f>
        <v>SI</v>
      </c>
      <c r="AL224" s="31">
        <f>(N224-M224)</f>
        <v>4.5833333333357587</v>
      </c>
      <c r="AM224" s="35">
        <f>TRACKER[[#This Row],[DEL. AVAILABLE A SLOT]]*24</f>
        <v>110.00000000005821</v>
      </c>
      <c r="AN224" s="31">
        <f>IF((S224-M224)&lt;0,TIME(0,0,0),S224-M224)</f>
        <v>5.1458333333357587</v>
      </c>
      <c r="AO22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224" s="35" t="str">
        <f>IF(AL224="","",IF(AL224&lt;=1,"SI","NO"))</f>
        <v>NO</v>
      </c>
      <c r="AQ224" s="31">
        <f>(N224-E224)</f>
        <v>6.7458333333343035</v>
      </c>
      <c r="AR224" s="35">
        <f>TRACKER[[#This Row],[ATA A TIMESLOT]]*24</f>
        <v>161.90000000002328</v>
      </c>
      <c r="AS224" s="32">
        <f>IF(AA224&lt;N224,TIME(0,0,0),AA224-N224)</f>
        <v>0.5625</v>
      </c>
      <c r="AT224" s="35">
        <f>TRACKER[[#This Row],[PUNTUALIDAD (H)]]*24</f>
        <v>13.5</v>
      </c>
      <c r="AU224" s="31" t="str">
        <f>IF(AS224&gt;TIME(0,30,0),"NO","SI")</f>
        <v>NO</v>
      </c>
      <c r="AV224" s="33" t="str">
        <f>IF(AS224&gt;TIME(1,0,0),"NO","SI")</f>
        <v>NO</v>
      </c>
      <c r="AW224" s="33">
        <f>(S224-E224)</f>
        <v>7.3083333333343035</v>
      </c>
      <c r="AX224" s="39">
        <f>TRACKER[[#This Row],[ATA TO UNLOADING]]*24</f>
        <v>175.40000000002328</v>
      </c>
      <c r="AY224" s="33">
        <f>IF(O224=0,0,S224-O224)</f>
        <v>0</v>
      </c>
      <c r="AZ224" s="38">
        <f>TRACKER[[#This Row],[TOTAL TT (MARRUECOS)]]*24</f>
        <v>0</v>
      </c>
      <c r="BA224" s="39" t="str">
        <f>IF(AW224="","",IF(AW224&lt;=2,"SI","NO"))</f>
        <v>NO</v>
      </c>
      <c r="BB224" s="39">
        <f>V224-U224</f>
        <v>0</v>
      </c>
      <c r="BC224" s="108">
        <f>(TRACKER[[#This Row],[Driver departure vs DC END DATE 2]])/24</f>
        <v>0</v>
      </c>
      <c r="BD224" s="39" t="str">
        <f>IF(L224="LEFTIES TOLEDO",IF(BC224&gt;=TIME(0,0,0),"YES","NO"),"")</f>
        <v/>
      </c>
      <c r="BE224" s="93">
        <f>$BH$1</f>
        <v>55</v>
      </c>
      <c r="BF224" s="41">
        <f>$BI$1</f>
        <v>7.5</v>
      </c>
    </row>
    <row r="225" spans="1:58" ht="12.75" hidden="1" customHeight="1">
      <c r="A225" s="24">
        <v>262020878</v>
      </c>
      <c r="B225" s="10" t="s">
        <v>260</v>
      </c>
      <c r="C225" s="11" t="s">
        <v>65</v>
      </c>
      <c r="D225" s="11" t="s">
        <v>75</v>
      </c>
      <c r="E225" s="12">
        <v>46025.710416666669</v>
      </c>
      <c r="F225" s="12">
        <v>46025.833333333336</v>
      </c>
      <c r="G225" s="13" t="s">
        <v>49</v>
      </c>
      <c r="H225" s="11" t="s">
        <v>50</v>
      </c>
      <c r="I225" s="13" t="s">
        <v>496</v>
      </c>
      <c r="J225" s="13" t="s">
        <v>51</v>
      </c>
      <c r="K225" s="13" t="s">
        <v>52</v>
      </c>
      <c r="L225" s="12" t="s">
        <v>561</v>
      </c>
      <c r="M225" s="12">
        <v>46035.583333333336</v>
      </c>
      <c r="N225" s="12">
        <v>46036.291666666664</v>
      </c>
      <c r="O225" s="12"/>
      <c r="P225" s="55"/>
      <c r="Q225" s="12"/>
      <c r="R225" s="12"/>
      <c r="S225" s="29">
        <v>46036.277777777774</v>
      </c>
      <c r="T225" s="29">
        <v>46036.298611111109</v>
      </c>
      <c r="U225" s="12"/>
      <c r="V225" s="29"/>
      <c r="W225" s="30">
        <f>IF(N225="","",WEEKNUM(AA225,2)-0)</f>
        <v>3</v>
      </c>
      <c r="X225" s="30">
        <f>IF(N225="","",MONTH(AA225))</f>
        <v>1</v>
      </c>
      <c r="Y22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225" s="30" t="str">
        <f>IF(B225="ROPAX","ROPAX",IF(B225="RORO","RORO","OCEAN"))</f>
        <v>OCEAN</v>
      </c>
      <c r="AA225" s="29">
        <f>+MIN(S225,T225)</f>
        <v>46036.277777777774</v>
      </c>
      <c r="AB225" s="29" t="str">
        <f>CHOOSE(WEEKDAY(T225,2),"Monday","Tuesday","Wednesday","Thursday","Friday","Saturday","Sunday")</f>
        <v>Wednesday</v>
      </c>
      <c r="AC225" s="104">
        <f>IF((E225-F225)&lt;=0,0,(TRACKER[[#This Row],[ATA]]-TRACKER[[#This Row],[ETA]])*24)</f>
        <v>0</v>
      </c>
      <c r="AD225" s="29" t="str">
        <f>IF(AC225&lt;=2,"NO","YES")</f>
        <v>NO</v>
      </c>
      <c r="AE225" s="106">
        <f>+TRACKER[[#This Row],[DELIVERY AVAILABLE SINCE]]-TRACKER[[#This Row],[HANDOVER Morocco]]</f>
        <v>46035.583333333336</v>
      </c>
      <c r="AF225" s="104">
        <f>TRACKER[[#This Row],[ATA TO UNLOADING]]*24</f>
        <v>253.61666666652309</v>
      </c>
      <c r="AG225" s="31">
        <f>(M225-E225)</f>
        <v>9.8729166666671517</v>
      </c>
      <c r="AH225" s="35">
        <f>TRACKER[[#This Row],[ATA A OFRECIMIENTO]]*24</f>
        <v>236.95000000001164</v>
      </c>
      <c r="AI225" s="30" t="str">
        <f>IF(AG225="","",IF(AG225&lt;=1.5,"SI","NO"))</f>
        <v>NO</v>
      </c>
      <c r="AJ225" s="30" t="str">
        <f>IF(AG225="","",IF(AG225&lt;=2,"YES","NO"))</f>
        <v>NO</v>
      </c>
      <c r="AK225" s="30" t="str">
        <f>IF(AG225="","",IF(AG225&lt;=3,"SI","NO"))</f>
        <v>NO</v>
      </c>
      <c r="AL225" s="31">
        <f>(N225-M225)</f>
        <v>0.70833333332848269</v>
      </c>
      <c r="AM225" s="35">
        <f>TRACKER[[#This Row],[DEL. AVAILABLE A SLOT]]*24</f>
        <v>16.999999999883585</v>
      </c>
      <c r="AN225" s="31">
        <f>IF((S225-M225)&lt;0,TIME(0,0,0),S225-M225)</f>
        <v>0.69444444443797693</v>
      </c>
      <c r="AO22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225" s="35" t="str">
        <f>IF(AL225="","",IF(AL225&lt;=1,"SI","NO"))</f>
        <v>SI</v>
      </c>
      <c r="AQ225" s="31">
        <f>(N225-E225)</f>
        <v>10.581249999995634</v>
      </c>
      <c r="AR225" s="35">
        <f>TRACKER[[#This Row],[ATA A TIMESLOT]]*24</f>
        <v>253.94999999989523</v>
      </c>
      <c r="AS225" s="32">
        <f>IF(AA225&lt;N225,TIME(0,0,0),AA225-N225)</f>
        <v>0</v>
      </c>
      <c r="AT225" s="35">
        <f>TRACKER[[#This Row],[PUNTUALIDAD (H)]]*24</f>
        <v>0</v>
      </c>
      <c r="AU225" s="31" t="str">
        <f>IF(AS225&gt;TIME(0,30,0),"NO","SI")</f>
        <v>SI</v>
      </c>
      <c r="AV225" s="33" t="str">
        <f>IF(AS225&gt;TIME(1,0,0),"NO","SI")</f>
        <v>SI</v>
      </c>
      <c r="AW225" s="33">
        <f>(S225-E225)</f>
        <v>10.567361111105129</v>
      </c>
      <c r="AX225" s="39">
        <f>TRACKER[[#This Row],[ATA TO UNLOADING]]*24</f>
        <v>253.61666666652309</v>
      </c>
      <c r="AY225" s="33">
        <f>IF(O225=0,0,S225-O225)</f>
        <v>0</v>
      </c>
      <c r="AZ225" s="38">
        <f>TRACKER[[#This Row],[TOTAL TT (MARRUECOS)]]*24</f>
        <v>0</v>
      </c>
      <c r="BA225" s="39" t="str">
        <f>IF(AW225="","",IF(AW225&lt;=2,"SI","NO"))</f>
        <v>NO</v>
      </c>
      <c r="BB225" s="39">
        <f>V225-U225</f>
        <v>0</v>
      </c>
      <c r="BC225" s="108">
        <f>(TRACKER[[#This Row],[Driver departure vs DC END DATE 2]])/24</f>
        <v>0</v>
      </c>
      <c r="BD225" s="39" t="str">
        <f>IF(L225="LEFTIES TOLEDO",IF(BC225&gt;=TIME(0,0,0),"YES","NO"),"")</f>
        <v/>
      </c>
      <c r="BE225" s="93">
        <f>$BH$1</f>
        <v>55</v>
      </c>
      <c r="BF225" s="41">
        <f>$BI$1</f>
        <v>7.5</v>
      </c>
    </row>
    <row r="226" spans="1:58" ht="12.75" hidden="1" customHeight="1">
      <c r="A226" s="24" t="s">
        <v>433</v>
      </c>
      <c r="B226" s="10" t="s">
        <v>410</v>
      </c>
      <c r="C226" s="11" t="s">
        <v>55</v>
      </c>
      <c r="D226" s="11" t="s">
        <v>48</v>
      </c>
      <c r="E226" s="12">
        <v>46030.563194444447</v>
      </c>
      <c r="F226" s="12">
        <v>46030.583333333336</v>
      </c>
      <c r="G226" s="13" t="s">
        <v>88</v>
      </c>
      <c r="H226" s="11" t="s">
        <v>50</v>
      </c>
      <c r="I226" s="13" t="s">
        <v>497</v>
      </c>
      <c r="J226" s="13" t="s">
        <v>51</v>
      </c>
      <c r="K226" s="13" t="s">
        <v>52</v>
      </c>
      <c r="L226" s="12" t="s">
        <v>95</v>
      </c>
      <c r="M226" s="12">
        <v>46032.666666666664</v>
      </c>
      <c r="N226" s="12">
        <v>46036.333333333336</v>
      </c>
      <c r="O226" s="12"/>
      <c r="P226" s="55"/>
      <c r="Q226" s="12" t="s">
        <v>389</v>
      </c>
      <c r="R226" s="12"/>
      <c r="S226" s="29">
        <v>46037.357638888883</v>
      </c>
      <c r="T226" s="29">
        <v>46037.378472222219</v>
      </c>
      <c r="U226" s="12"/>
      <c r="V226" s="29"/>
      <c r="W226" s="30">
        <f>IF(N226="","",WEEKNUM(AA226,2)-0)</f>
        <v>3</v>
      </c>
      <c r="X226" s="30">
        <f>IF(N226="","",MONTH(AA226))</f>
        <v>1</v>
      </c>
      <c r="Y22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226" s="30" t="str">
        <f>IF(B226="ROPAX","ROPAX",IF(B226="RORO","RORO","OCEAN"))</f>
        <v>OCEAN</v>
      </c>
      <c r="AA226" s="29">
        <f>+MIN(S226,T226)</f>
        <v>46037.357638888883</v>
      </c>
      <c r="AB226" s="29" t="str">
        <f>CHOOSE(WEEKDAY(T226,2),"Monday","Tuesday","Wednesday","Thursday","Friday","Saturday","Sunday")</f>
        <v>Thursday</v>
      </c>
      <c r="AC226" s="104">
        <f>IF((E226-F226)&lt;=0,0,(TRACKER[[#This Row],[ATA]]-TRACKER[[#This Row],[ETA]])*24)</f>
        <v>0</v>
      </c>
      <c r="AD226" s="29" t="str">
        <f>IF(AC226&lt;=2,"NO","YES")</f>
        <v>NO</v>
      </c>
      <c r="AE226" s="106">
        <f>+TRACKER[[#This Row],[DELIVERY AVAILABLE SINCE]]-TRACKER[[#This Row],[HANDOVER Morocco]]</f>
        <v>46032.666666666664</v>
      </c>
      <c r="AF226" s="104">
        <f>TRACKER[[#This Row],[ATA TO UNLOADING]]*24</f>
        <v>163.06666666647652</v>
      </c>
      <c r="AG226" s="31">
        <f>(M226-E226)</f>
        <v>2.1034722222175333</v>
      </c>
      <c r="AH226" s="35">
        <f>TRACKER[[#This Row],[ATA A OFRECIMIENTO]]*24</f>
        <v>50.483333333220799</v>
      </c>
      <c r="AI226" s="30" t="str">
        <f>IF(AG226="","",IF(AG226&lt;=1.5,"SI","NO"))</f>
        <v>NO</v>
      </c>
      <c r="AJ226" s="30" t="str">
        <f>IF(AG226="","",IF(AG226&lt;=2,"YES","NO"))</f>
        <v>NO</v>
      </c>
      <c r="AK226" s="30" t="str">
        <f>IF(AG226="","",IF(AG226&lt;=3,"SI","NO"))</f>
        <v>SI</v>
      </c>
      <c r="AL226" s="31">
        <f>(N226-M226)</f>
        <v>3.6666666666715173</v>
      </c>
      <c r="AM226" s="35">
        <f>TRACKER[[#This Row],[DEL. AVAILABLE A SLOT]]*24</f>
        <v>88.000000000116415</v>
      </c>
      <c r="AN226" s="31">
        <f>IF((S226-M226)&lt;0,TIME(0,0,0),S226-M226)</f>
        <v>4.6909722222189885</v>
      </c>
      <c r="AO22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226" s="35" t="str">
        <f>IF(AL226="","",IF(AL226&lt;=1,"SI","NO"))</f>
        <v>NO</v>
      </c>
      <c r="AQ226" s="31">
        <f>(N226-E226)</f>
        <v>5.7701388888890506</v>
      </c>
      <c r="AR226" s="35">
        <f>TRACKER[[#This Row],[ATA A TIMESLOT]]*24</f>
        <v>138.48333333333721</v>
      </c>
      <c r="AS226" s="32">
        <f>IF(AA226&lt;N226,TIME(0,0,0),AA226-N226)</f>
        <v>1.0243055555474712</v>
      </c>
      <c r="AT226" s="35">
        <f>TRACKER[[#This Row],[PUNTUALIDAD (H)]]*24</f>
        <v>24.583333333139308</v>
      </c>
      <c r="AU226" s="31" t="str">
        <f>IF(AS226&gt;TIME(0,30,0),"NO","SI")</f>
        <v>NO</v>
      </c>
      <c r="AV226" s="33" t="str">
        <f>IF(AS226&gt;TIME(1,0,0),"NO","SI")</f>
        <v>NO</v>
      </c>
      <c r="AW226" s="33">
        <f>(S226-E226)</f>
        <v>6.7944444444365217</v>
      </c>
      <c r="AX226" s="39">
        <f>TRACKER[[#This Row],[ATA TO UNLOADING]]*24</f>
        <v>163.06666666647652</v>
      </c>
      <c r="AY226" s="33">
        <f>IF(O226=0,0,S226-O226)</f>
        <v>0</v>
      </c>
      <c r="AZ226" s="38">
        <f>TRACKER[[#This Row],[TOTAL TT (MARRUECOS)]]*24</f>
        <v>0</v>
      </c>
      <c r="BA226" s="39" t="str">
        <f>IF(AW226="","",IF(AW226&lt;=2,"SI","NO"))</f>
        <v>NO</v>
      </c>
      <c r="BB226" s="39">
        <f>V226-U226</f>
        <v>0</v>
      </c>
      <c r="BC226" s="108">
        <f>(TRACKER[[#This Row],[Driver departure vs DC END DATE 2]])/24</f>
        <v>0</v>
      </c>
      <c r="BD226" s="39" t="str">
        <f>IF(L226="LEFTIES TOLEDO",IF(BC226&gt;=TIME(0,0,0),"YES","NO"),"")</f>
        <v/>
      </c>
      <c r="BE226" s="93">
        <f>$BH$1</f>
        <v>55</v>
      </c>
      <c r="BF226" s="41">
        <f>$BI$1</f>
        <v>7.5</v>
      </c>
    </row>
    <row r="227" spans="1:58" ht="12.75" hidden="1" customHeight="1">
      <c r="A227" s="24" t="s">
        <v>434</v>
      </c>
      <c r="B227" s="10" t="s">
        <v>410</v>
      </c>
      <c r="C227" s="11" t="s">
        <v>65</v>
      </c>
      <c r="D227" s="11" t="s">
        <v>48</v>
      </c>
      <c r="E227" s="12">
        <v>46030.563194444447</v>
      </c>
      <c r="F227" s="12">
        <v>46030.583333333336</v>
      </c>
      <c r="G227" s="13" t="s">
        <v>88</v>
      </c>
      <c r="H227" s="11" t="s">
        <v>50</v>
      </c>
      <c r="I227" s="13" t="s">
        <v>498</v>
      </c>
      <c r="J227" s="13">
        <v>40</v>
      </c>
      <c r="K227" s="13" t="s">
        <v>52</v>
      </c>
      <c r="L227" s="12" t="s">
        <v>95</v>
      </c>
      <c r="M227" s="12">
        <v>46032.666666666664</v>
      </c>
      <c r="N227" s="12">
        <v>46036.333333333336</v>
      </c>
      <c r="O227" s="12"/>
      <c r="P227" s="55"/>
      <c r="Q227" s="12" t="s">
        <v>389</v>
      </c>
      <c r="R227" s="12"/>
      <c r="S227" s="29">
        <v>46036.708333333328</v>
      </c>
      <c r="T227" s="29">
        <v>46036.729166666664</v>
      </c>
      <c r="U227" s="12"/>
      <c r="V227" s="29"/>
      <c r="W227" s="30">
        <f>IF(N227="","",WEEKNUM(AA227,2)-0)</f>
        <v>3</v>
      </c>
      <c r="X227" s="30">
        <f>IF(N227="","",MONTH(AA227))</f>
        <v>1</v>
      </c>
      <c r="Y22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227" s="30" t="str">
        <f>IF(B227="ROPAX","ROPAX",IF(B227="RORO","RORO","OCEAN"))</f>
        <v>OCEAN</v>
      </c>
      <c r="AA227" s="29">
        <f>+MIN(S227,T227)</f>
        <v>46036.708333333328</v>
      </c>
      <c r="AB227" s="29" t="str">
        <f>CHOOSE(WEEKDAY(T227,2),"Monday","Tuesday","Wednesday","Thursday","Friday","Saturday","Sunday")</f>
        <v>Wednesday</v>
      </c>
      <c r="AC227" s="104">
        <f>IF((E227-F227)&lt;=0,0,(TRACKER[[#This Row],[ATA]]-TRACKER[[#This Row],[ETA]])*24)</f>
        <v>0</v>
      </c>
      <c r="AD227" s="29" t="str">
        <f>IF(AC227&lt;=2,"NO","YES")</f>
        <v>NO</v>
      </c>
      <c r="AE227" s="106">
        <f>+TRACKER[[#This Row],[DELIVERY AVAILABLE SINCE]]-TRACKER[[#This Row],[HANDOVER Morocco]]</f>
        <v>46032.666666666664</v>
      </c>
      <c r="AF227" s="104">
        <f>TRACKER[[#This Row],[ATA TO UNLOADING]]*24</f>
        <v>147.48333333316259</v>
      </c>
      <c r="AG227" s="31">
        <f>(M227-E227)</f>
        <v>2.1034722222175333</v>
      </c>
      <c r="AH227" s="35">
        <f>TRACKER[[#This Row],[ATA A OFRECIMIENTO]]*24</f>
        <v>50.483333333220799</v>
      </c>
      <c r="AI227" s="30" t="str">
        <f>IF(AG227="","",IF(AG227&lt;=1.5,"SI","NO"))</f>
        <v>NO</v>
      </c>
      <c r="AJ227" s="30" t="str">
        <f>IF(AG227="","",IF(AG227&lt;=2,"YES","NO"))</f>
        <v>NO</v>
      </c>
      <c r="AK227" s="30" t="str">
        <f>IF(AG227="","",IF(AG227&lt;=3,"SI","NO"))</f>
        <v>SI</v>
      </c>
      <c r="AL227" s="31">
        <f>(N227-M227)</f>
        <v>3.6666666666715173</v>
      </c>
      <c r="AM227" s="35">
        <f>TRACKER[[#This Row],[DEL. AVAILABLE A SLOT]]*24</f>
        <v>88.000000000116415</v>
      </c>
      <c r="AN227" s="31">
        <f>IF((S227-M227)&lt;0,TIME(0,0,0),S227-M227)</f>
        <v>4.0416666666642413</v>
      </c>
      <c r="AO22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227" s="35" t="str">
        <f>IF(AL227="","",IF(AL227&lt;=1,"SI","NO"))</f>
        <v>NO</v>
      </c>
      <c r="AQ227" s="31">
        <f>(N227-E227)</f>
        <v>5.7701388888890506</v>
      </c>
      <c r="AR227" s="35">
        <f>TRACKER[[#This Row],[ATA A TIMESLOT]]*24</f>
        <v>138.48333333333721</v>
      </c>
      <c r="AS227" s="32">
        <f>IF(AA227&lt;N227,TIME(0,0,0),AA227-N227)</f>
        <v>0.37499999999272404</v>
      </c>
      <c r="AT227" s="35">
        <f>TRACKER[[#This Row],[PUNTUALIDAD (H)]]*24</f>
        <v>8.999999999825377</v>
      </c>
      <c r="AU227" s="31" t="str">
        <f>IF(AS227&gt;TIME(0,30,0),"NO","SI")</f>
        <v>NO</v>
      </c>
      <c r="AV227" s="33" t="str">
        <f>IF(AS227&gt;TIME(1,0,0),"NO","SI")</f>
        <v>NO</v>
      </c>
      <c r="AW227" s="33">
        <f>(S227-E227)</f>
        <v>6.1451388888817746</v>
      </c>
      <c r="AX227" s="39">
        <f>TRACKER[[#This Row],[ATA TO UNLOADING]]*24</f>
        <v>147.48333333316259</v>
      </c>
      <c r="AY227" s="33">
        <f>IF(O227=0,0,S227-O227)</f>
        <v>0</v>
      </c>
      <c r="AZ227" s="38">
        <f>TRACKER[[#This Row],[TOTAL TT (MARRUECOS)]]*24</f>
        <v>0</v>
      </c>
      <c r="BA227" s="39" t="str">
        <f>IF(AW227="","",IF(AW227&lt;=2,"SI","NO"))</f>
        <v>NO</v>
      </c>
      <c r="BB227" s="39">
        <f>V227-U227</f>
        <v>0</v>
      </c>
      <c r="BC227" s="108">
        <f>(TRACKER[[#This Row],[Driver departure vs DC END DATE 2]])/24</f>
        <v>0</v>
      </c>
      <c r="BD227" s="39" t="str">
        <f>IF(L227="LEFTIES TOLEDO",IF(BC227&gt;=TIME(0,0,0),"YES","NO"),"")</f>
        <v/>
      </c>
      <c r="BE227" s="93">
        <f>$BH$1</f>
        <v>55</v>
      </c>
      <c r="BF227" s="41">
        <f>$BI$1</f>
        <v>7.5</v>
      </c>
    </row>
    <row r="228" spans="1:58" ht="12.75" hidden="1" customHeight="1">
      <c r="A228" s="24">
        <v>261989870</v>
      </c>
      <c r="B228" s="10" t="s">
        <v>430</v>
      </c>
      <c r="C228" s="11" t="s">
        <v>47</v>
      </c>
      <c r="D228" s="11" t="s">
        <v>75</v>
      </c>
      <c r="E228" s="12">
        <v>46033.027083333334</v>
      </c>
      <c r="F228" s="12">
        <v>46033.083333333336</v>
      </c>
      <c r="G228" s="13" t="s">
        <v>49</v>
      </c>
      <c r="H228" s="11" t="s">
        <v>50</v>
      </c>
      <c r="I228" s="13" t="s">
        <v>499</v>
      </c>
      <c r="J228" s="13">
        <v>20</v>
      </c>
      <c r="K228" s="13" t="s">
        <v>60</v>
      </c>
      <c r="L228" s="12" t="s">
        <v>102</v>
      </c>
      <c r="M228" s="12">
        <v>46034.666666666664</v>
      </c>
      <c r="N228" s="12">
        <v>46036.375</v>
      </c>
      <c r="O228" s="12"/>
      <c r="P228" s="55"/>
      <c r="Q228" s="12"/>
      <c r="R228" s="12"/>
      <c r="S228" s="29">
        <v>46036.35833333333</v>
      </c>
      <c r="T228" s="29">
        <v>46036.402777777781</v>
      </c>
      <c r="U228" s="12"/>
      <c r="V228" s="29"/>
      <c r="W228" s="30">
        <f>IF(N228="","",WEEKNUM(AA228,2)-0)</f>
        <v>3</v>
      </c>
      <c r="X228" s="30">
        <f>IF(N228="","",MONTH(AA228))</f>
        <v>1</v>
      </c>
      <c r="Y22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228" s="30" t="str">
        <f>IF(B228="ROPAX","ROPAX",IF(B228="RORO","RORO","OCEAN"))</f>
        <v>OCEAN</v>
      </c>
      <c r="AA228" s="29">
        <f>+MIN(S228,T228)</f>
        <v>46036.35833333333</v>
      </c>
      <c r="AB228" s="29" t="str">
        <f>CHOOSE(WEEKDAY(T228,2),"Monday","Tuesday","Wednesday","Thursday","Friday","Saturday","Sunday")</f>
        <v>Wednesday</v>
      </c>
      <c r="AC228" s="104">
        <f>IF((E228-F228)&lt;=0,0,(TRACKER[[#This Row],[ATA]]-TRACKER[[#This Row],[ETA]])*24)</f>
        <v>0</v>
      </c>
      <c r="AD228" s="29" t="str">
        <f>IF(AC228&lt;=2,"NO","YES")</f>
        <v>NO</v>
      </c>
      <c r="AE228" s="106">
        <f>+TRACKER[[#This Row],[DELIVERY AVAILABLE SINCE]]-TRACKER[[#This Row],[HANDOVER Morocco]]</f>
        <v>46034.666666666664</v>
      </c>
      <c r="AF228" s="104">
        <f>TRACKER[[#This Row],[ATA TO UNLOADING]]*24</f>
        <v>79.949999999895226</v>
      </c>
      <c r="AG228" s="31">
        <f>(M228-E228)</f>
        <v>1.6395833333299379</v>
      </c>
      <c r="AH228" s="35">
        <f>TRACKER[[#This Row],[ATA A OFRECIMIENTO]]*24</f>
        <v>39.349999999918509</v>
      </c>
      <c r="AI228" s="30" t="str">
        <f>IF(AG228="","",IF(AG228&lt;=1.5,"SI","NO"))</f>
        <v>NO</v>
      </c>
      <c r="AJ228" s="30" t="str">
        <f>IF(AG228="","",IF(AG228&lt;=2,"YES","NO"))</f>
        <v>YES</v>
      </c>
      <c r="AK228" s="30" t="str">
        <f>IF(AG228="","",IF(AG228&lt;=3,"SI","NO"))</f>
        <v>SI</v>
      </c>
      <c r="AL228" s="31">
        <f>(N228-M228)</f>
        <v>1.7083333333357587</v>
      </c>
      <c r="AM228" s="35">
        <f>TRACKER[[#This Row],[DEL. AVAILABLE A SLOT]]*24</f>
        <v>41.000000000058208</v>
      </c>
      <c r="AN228" s="31">
        <f>IF((S228-M228)&lt;0,TIME(0,0,0),S228-M228)</f>
        <v>1.6916666666656965</v>
      </c>
      <c r="AO22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228" s="35" t="str">
        <f>IF(AL228="","",IF(AL228&lt;=1,"SI","NO"))</f>
        <v>NO</v>
      </c>
      <c r="AQ228" s="31">
        <f>(N228-E228)</f>
        <v>3.3479166666656965</v>
      </c>
      <c r="AR228" s="35">
        <f>TRACKER[[#This Row],[ATA A TIMESLOT]]*24</f>
        <v>80.349999999976717</v>
      </c>
      <c r="AS228" s="32">
        <f>IF(AA228&lt;N228,TIME(0,0,0),AA228-N228)</f>
        <v>0</v>
      </c>
      <c r="AT228" s="35">
        <f>TRACKER[[#This Row],[PUNTUALIDAD (H)]]*24</f>
        <v>0</v>
      </c>
      <c r="AU228" s="31" t="str">
        <f>IF(AS228&gt;TIME(0,30,0),"NO","SI")</f>
        <v>SI</v>
      </c>
      <c r="AV228" s="33" t="str">
        <f>IF(AS228&gt;TIME(1,0,0),"NO","SI")</f>
        <v>SI</v>
      </c>
      <c r="AW228" s="33">
        <f>(S228-E228)</f>
        <v>3.3312499999956344</v>
      </c>
      <c r="AX228" s="39">
        <f>TRACKER[[#This Row],[ATA TO UNLOADING]]*24</f>
        <v>79.949999999895226</v>
      </c>
      <c r="AY228" s="33">
        <f>IF(O228=0,0,S228-O228)</f>
        <v>0</v>
      </c>
      <c r="AZ228" s="38">
        <f>TRACKER[[#This Row],[TOTAL TT (MARRUECOS)]]*24</f>
        <v>0</v>
      </c>
      <c r="BA228" s="39" t="str">
        <f>IF(AW228="","",IF(AW228&lt;=2,"SI","NO"))</f>
        <v>NO</v>
      </c>
      <c r="BB228" s="39">
        <f>V228-U228</f>
        <v>0</v>
      </c>
      <c r="BC228" s="108">
        <f>(TRACKER[[#This Row],[Driver departure vs DC END DATE 2]])/24</f>
        <v>0</v>
      </c>
      <c r="BD228" s="39" t="str">
        <f>IF(L228="LEFTIES TOLEDO",IF(BC228&gt;=TIME(0,0,0),"YES","NO"),"")</f>
        <v/>
      </c>
      <c r="BE228" s="93">
        <f>$BH$1</f>
        <v>55</v>
      </c>
      <c r="BF228" s="41">
        <f>$BI$1</f>
        <v>7.5</v>
      </c>
    </row>
    <row r="229" spans="1:58" ht="12.75" hidden="1" customHeight="1">
      <c r="A229" s="24">
        <v>261989870</v>
      </c>
      <c r="B229" s="10" t="s">
        <v>430</v>
      </c>
      <c r="C229" s="11" t="s">
        <v>47</v>
      </c>
      <c r="D229" s="11" t="s">
        <v>75</v>
      </c>
      <c r="E229" s="12">
        <v>46033.027083333334</v>
      </c>
      <c r="F229" s="12">
        <v>46033.083333333336</v>
      </c>
      <c r="G229" s="13" t="s">
        <v>49</v>
      </c>
      <c r="H229" s="11" t="s">
        <v>50</v>
      </c>
      <c r="I229" s="13" t="s">
        <v>500</v>
      </c>
      <c r="J229" s="13" t="s">
        <v>51</v>
      </c>
      <c r="K229" s="13" t="s">
        <v>60</v>
      </c>
      <c r="L229" s="12" t="s">
        <v>102</v>
      </c>
      <c r="M229" s="12">
        <v>46034.666666666664</v>
      </c>
      <c r="N229" s="12">
        <v>46036.375</v>
      </c>
      <c r="O229" s="12"/>
      <c r="P229" s="55"/>
      <c r="Q229" s="12"/>
      <c r="R229" s="12"/>
      <c r="S229" s="29">
        <v>46036.359722222223</v>
      </c>
      <c r="T229" s="29">
        <v>46036.402777777781</v>
      </c>
      <c r="U229" s="12"/>
      <c r="V229" s="29"/>
      <c r="W229" s="30">
        <f>IF(N229="","",WEEKNUM(AA229,2)-0)</f>
        <v>3</v>
      </c>
      <c r="X229" s="30">
        <f>IF(N229="","",MONTH(AA229))</f>
        <v>1</v>
      </c>
      <c r="Y22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229" s="30" t="str">
        <f>IF(B229="ROPAX","ROPAX",IF(B229="RORO","RORO","OCEAN"))</f>
        <v>OCEAN</v>
      </c>
      <c r="AA229" s="29">
        <f>+MIN(S229,T229)</f>
        <v>46036.359722222223</v>
      </c>
      <c r="AB229" s="29" t="str">
        <f>CHOOSE(WEEKDAY(T229,2),"Monday","Tuesday","Wednesday","Thursday","Friday","Saturday","Sunday")</f>
        <v>Wednesday</v>
      </c>
      <c r="AC229" s="104">
        <f>IF((E229-F229)&lt;=0,0,(TRACKER[[#This Row],[ATA]]-TRACKER[[#This Row],[ETA]])*24)</f>
        <v>0</v>
      </c>
      <c r="AD229" s="29" t="str">
        <f>IF(AC229&lt;=2,"NO","YES")</f>
        <v>NO</v>
      </c>
      <c r="AE229" s="106">
        <f>+TRACKER[[#This Row],[DELIVERY AVAILABLE SINCE]]-TRACKER[[#This Row],[HANDOVER Morocco]]</f>
        <v>46034.666666666664</v>
      </c>
      <c r="AF229" s="104">
        <f>TRACKER[[#This Row],[ATA TO UNLOADING]]*24</f>
        <v>79.983333333337214</v>
      </c>
      <c r="AG229" s="31">
        <f>(M229-E229)</f>
        <v>1.6395833333299379</v>
      </c>
      <c r="AH229" s="35">
        <f>TRACKER[[#This Row],[ATA A OFRECIMIENTO]]*24</f>
        <v>39.349999999918509</v>
      </c>
      <c r="AI229" s="30" t="str">
        <f>IF(AG229="","",IF(AG229&lt;=1.5,"SI","NO"))</f>
        <v>NO</v>
      </c>
      <c r="AJ229" s="30" t="str">
        <f>IF(AG229="","",IF(AG229&lt;=2,"YES","NO"))</f>
        <v>YES</v>
      </c>
      <c r="AK229" s="30" t="str">
        <f>IF(AG229="","",IF(AG229&lt;=3,"SI","NO"))</f>
        <v>SI</v>
      </c>
      <c r="AL229" s="31">
        <f>(N229-M229)</f>
        <v>1.7083333333357587</v>
      </c>
      <c r="AM229" s="35">
        <f>TRACKER[[#This Row],[DEL. AVAILABLE A SLOT]]*24</f>
        <v>41.000000000058208</v>
      </c>
      <c r="AN229" s="31">
        <f>IF((S229-M229)&lt;0,TIME(0,0,0),S229-M229)</f>
        <v>1.6930555555591127</v>
      </c>
      <c r="AO22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229" s="35" t="str">
        <f>IF(AL229="","",IF(AL229&lt;=1,"SI","NO"))</f>
        <v>NO</v>
      </c>
      <c r="AQ229" s="31">
        <f>(N229-E229)</f>
        <v>3.3479166666656965</v>
      </c>
      <c r="AR229" s="35">
        <f>TRACKER[[#This Row],[ATA A TIMESLOT]]*24</f>
        <v>80.349999999976717</v>
      </c>
      <c r="AS229" s="32">
        <f>IF(AA229&lt;N229,TIME(0,0,0),AA229-N229)</f>
        <v>0</v>
      </c>
      <c r="AT229" s="35">
        <f>TRACKER[[#This Row],[PUNTUALIDAD (H)]]*24</f>
        <v>0</v>
      </c>
      <c r="AU229" s="31" t="str">
        <f>IF(AS229&gt;TIME(0,30,0),"NO","SI")</f>
        <v>SI</v>
      </c>
      <c r="AV229" s="33" t="str">
        <f>IF(AS229&gt;TIME(1,0,0),"NO","SI")</f>
        <v>SI</v>
      </c>
      <c r="AW229" s="33">
        <f>(S229-E229)</f>
        <v>3.3326388888890506</v>
      </c>
      <c r="AX229" s="39">
        <f>TRACKER[[#This Row],[ATA TO UNLOADING]]*24</f>
        <v>79.983333333337214</v>
      </c>
      <c r="AY229" s="33">
        <f>IF(O229=0,0,S229-O229)</f>
        <v>0</v>
      </c>
      <c r="AZ229" s="38">
        <f>TRACKER[[#This Row],[TOTAL TT (MARRUECOS)]]*24</f>
        <v>0</v>
      </c>
      <c r="BA229" s="39" t="str">
        <f>IF(AW229="","",IF(AW229&lt;=2,"SI","NO"))</f>
        <v>NO</v>
      </c>
      <c r="BB229" s="39">
        <f>V229-U229</f>
        <v>0</v>
      </c>
      <c r="BC229" s="108">
        <f>(TRACKER[[#This Row],[Driver departure vs DC END DATE 2]])/24</f>
        <v>0</v>
      </c>
      <c r="BD229" s="39" t="str">
        <f>IF(L229="LEFTIES TOLEDO",IF(BC229&gt;=TIME(0,0,0),"YES","NO"),"")</f>
        <v/>
      </c>
      <c r="BE229" s="93">
        <f>$BH$1</f>
        <v>55</v>
      </c>
      <c r="BF229" s="41">
        <f>$BI$1</f>
        <v>7.5</v>
      </c>
    </row>
    <row r="230" spans="1:58" ht="12.75" hidden="1" customHeight="1">
      <c r="A230" s="24">
        <v>262080330</v>
      </c>
      <c r="B230" s="10" t="s">
        <v>430</v>
      </c>
      <c r="C230" s="11" t="s">
        <v>78</v>
      </c>
      <c r="D230" s="11" t="s">
        <v>75</v>
      </c>
      <c r="E230" s="12">
        <v>46033.027083333334</v>
      </c>
      <c r="F230" s="12">
        <v>46033.083333333336</v>
      </c>
      <c r="G230" s="13" t="s">
        <v>49</v>
      </c>
      <c r="H230" s="11" t="s">
        <v>50</v>
      </c>
      <c r="I230" s="13" t="s">
        <v>501</v>
      </c>
      <c r="J230" s="13" t="s">
        <v>51</v>
      </c>
      <c r="K230" s="13" t="s">
        <v>60</v>
      </c>
      <c r="L230" s="12" t="s">
        <v>95</v>
      </c>
      <c r="M230" s="12">
        <v>46034.666666666664</v>
      </c>
      <c r="N230" s="12">
        <v>46036.416666666664</v>
      </c>
      <c r="O230" s="12"/>
      <c r="P230" s="55"/>
      <c r="Q230" s="12" t="s">
        <v>389</v>
      </c>
      <c r="R230" s="12"/>
      <c r="S230" s="29">
        <v>46036.770833333328</v>
      </c>
      <c r="T230" s="29">
        <v>46036.791666666664</v>
      </c>
      <c r="U230" s="12"/>
      <c r="V230" s="29"/>
      <c r="W230" s="30">
        <f>IF(N230="","",WEEKNUM(AA230,2)-0)</f>
        <v>3</v>
      </c>
      <c r="X230" s="30">
        <f>IF(N230="","",MONTH(AA230))</f>
        <v>1</v>
      </c>
      <c r="Y23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230" s="30" t="str">
        <f>IF(B230="ROPAX","ROPAX",IF(B230="RORO","RORO","OCEAN"))</f>
        <v>OCEAN</v>
      </c>
      <c r="AA230" s="29">
        <f>+MIN(S230,T230)</f>
        <v>46036.770833333328</v>
      </c>
      <c r="AB230" s="29" t="str">
        <f>CHOOSE(WEEKDAY(T230,2),"Monday","Tuesday","Wednesday","Thursday","Friday","Saturday","Sunday")</f>
        <v>Wednesday</v>
      </c>
      <c r="AC230" s="104">
        <f>IF((E230-F230)&lt;=0,0,(TRACKER[[#This Row],[ATA]]-TRACKER[[#This Row],[ETA]])*24)</f>
        <v>0</v>
      </c>
      <c r="AD230" s="29" t="str">
        <f>IF(AC230&lt;=2,"NO","YES")</f>
        <v>NO</v>
      </c>
      <c r="AE230" s="106">
        <f>+TRACKER[[#This Row],[DELIVERY AVAILABLE SINCE]]-TRACKER[[#This Row],[HANDOVER Morocco]]</f>
        <v>46034.666666666664</v>
      </c>
      <c r="AF230" s="104">
        <f>TRACKER[[#This Row],[ATA TO UNLOADING]]*24</f>
        <v>89.849999999860302</v>
      </c>
      <c r="AG230" s="31">
        <f>(M230-E230)</f>
        <v>1.6395833333299379</v>
      </c>
      <c r="AH230" s="35">
        <f>TRACKER[[#This Row],[ATA A OFRECIMIENTO]]*24</f>
        <v>39.349999999918509</v>
      </c>
      <c r="AI230" s="30" t="str">
        <f>IF(AG230="","",IF(AG230&lt;=1.5,"SI","NO"))</f>
        <v>NO</v>
      </c>
      <c r="AJ230" s="30" t="str">
        <f>IF(AG230="","",IF(AG230&lt;=2,"YES","NO"))</f>
        <v>YES</v>
      </c>
      <c r="AK230" s="30" t="str">
        <f>IF(AG230="","",IF(AG230&lt;=3,"SI","NO"))</f>
        <v>SI</v>
      </c>
      <c r="AL230" s="31">
        <f>(N230-M230)</f>
        <v>1.75</v>
      </c>
      <c r="AM230" s="35">
        <f>TRACKER[[#This Row],[DEL. AVAILABLE A SLOT]]*24</f>
        <v>42</v>
      </c>
      <c r="AN230" s="31">
        <f>IF((S230-M230)&lt;0,TIME(0,0,0),S230-M230)</f>
        <v>2.1041666666642413</v>
      </c>
      <c r="AO23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230" s="35" t="str">
        <f>IF(AL230="","",IF(AL230&lt;=1,"SI","NO"))</f>
        <v>NO</v>
      </c>
      <c r="AQ230" s="31">
        <f>(N230-E230)</f>
        <v>3.3895833333299379</v>
      </c>
      <c r="AR230" s="35">
        <f>TRACKER[[#This Row],[ATA A TIMESLOT]]*24</f>
        <v>81.349999999918509</v>
      </c>
      <c r="AS230" s="32">
        <f>IF(AA230&lt;N230,TIME(0,0,0),AA230-N230)</f>
        <v>0.35416666666424135</v>
      </c>
      <c r="AT230" s="35">
        <f>TRACKER[[#This Row],[PUNTUALIDAD (H)]]*24</f>
        <v>8.4999999999417923</v>
      </c>
      <c r="AU230" s="31" t="str">
        <f>IF(AS230&gt;TIME(0,30,0),"NO","SI")</f>
        <v>NO</v>
      </c>
      <c r="AV230" s="33" t="str">
        <f>IF(AS230&gt;TIME(1,0,0),"NO","SI")</f>
        <v>NO</v>
      </c>
      <c r="AW230" s="33">
        <f>(S230-E230)</f>
        <v>3.7437499999941792</v>
      </c>
      <c r="AX230" s="39">
        <f>TRACKER[[#This Row],[ATA TO UNLOADING]]*24</f>
        <v>89.849999999860302</v>
      </c>
      <c r="AY230" s="33">
        <f>IF(O230=0,0,S230-O230)</f>
        <v>0</v>
      </c>
      <c r="AZ230" s="38">
        <f>TRACKER[[#This Row],[TOTAL TT (MARRUECOS)]]*24</f>
        <v>0</v>
      </c>
      <c r="BA230" s="39" t="str">
        <f>IF(AW230="","",IF(AW230&lt;=2,"SI","NO"))</f>
        <v>NO</v>
      </c>
      <c r="BB230" s="39">
        <f>V230-U230</f>
        <v>0</v>
      </c>
      <c r="BC230" s="108">
        <f>(TRACKER[[#This Row],[Driver departure vs DC END DATE 2]])/24</f>
        <v>0</v>
      </c>
      <c r="BD230" s="39" t="str">
        <f>IF(L230="LEFTIES TOLEDO",IF(BC230&gt;=TIME(0,0,0),"YES","NO"),"")</f>
        <v/>
      </c>
      <c r="BE230" s="93">
        <f>$BH$1</f>
        <v>55</v>
      </c>
      <c r="BF230" s="41">
        <f>$BI$1</f>
        <v>7.5</v>
      </c>
    </row>
    <row r="231" spans="1:58" ht="12.75" hidden="1" customHeight="1">
      <c r="A231" s="24">
        <v>262080330</v>
      </c>
      <c r="B231" s="10" t="s">
        <v>430</v>
      </c>
      <c r="C231" s="11" t="s">
        <v>78</v>
      </c>
      <c r="D231" s="11" t="s">
        <v>75</v>
      </c>
      <c r="E231" s="12">
        <v>46033.027083333334</v>
      </c>
      <c r="F231" s="12">
        <v>46033.083333333336</v>
      </c>
      <c r="G231" s="13" t="s">
        <v>49</v>
      </c>
      <c r="H231" s="11" t="s">
        <v>50</v>
      </c>
      <c r="I231" s="13" t="s">
        <v>502</v>
      </c>
      <c r="J231" s="13" t="s">
        <v>56</v>
      </c>
      <c r="K231" s="13" t="s">
        <v>60</v>
      </c>
      <c r="L231" s="12" t="s">
        <v>95</v>
      </c>
      <c r="M231" s="12">
        <v>46034.666666666664</v>
      </c>
      <c r="N231" s="12">
        <v>46036.5</v>
      </c>
      <c r="O231" s="12"/>
      <c r="P231" s="55"/>
      <c r="Q231" s="12" t="s">
        <v>389</v>
      </c>
      <c r="R231" s="12"/>
      <c r="S231" s="29">
        <v>46037.434027777774</v>
      </c>
      <c r="T231" s="29">
        <v>46037.454861111109</v>
      </c>
      <c r="U231" s="12"/>
      <c r="V231" s="29"/>
      <c r="W231" s="30">
        <f>IF(N231="","",WEEKNUM(AA231,2)-0)</f>
        <v>3</v>
      </c>
      <c r="X231" s="30">
        <f>IF(N231="","",MONTH(AA231))</f>
        <v>1</v>
      </c>
      <c r="Y23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231" s="30" t="str">
        <f>IF(B231="ROPAX","ROPAX",IF(B231="RORO","RORO","OCEAN"))</f>
        <v>OCEAN</v>
      </c>
      <c r="AA231" s="29">
        <f>+MIN(S231,T231)</f>
        <v>46037.434027777774</v>
      </c>
      <c r="AB231" s="29" t="str">
        <f>CHOOSE(WEEKDAY(T231,2),"Monday","Tuesday","Wednesday","Thursday","Friday","Saturday","Sunday")</f>
        <v>Thursday</v>
      </c>
      <c r="AC231" s="104">
        <f>IF((E231-F231)&lt;=0,0,(TRACKER[[#This Row],[ATA]]-TRACKER[[#This Row],[ETA]])*24)</f>
        <v>0</v>
      </c>
      <c r="AD231" s="29" t="str">
        <f>IF(AC231&lt;=2,"NO","YES")</f>
        <v>NO</v>
      </c>
      <c r="AE231" s="106">
        <f>+TRACKER[[#This Row],[DELIVERY AVAILABLE SINCE]]-TRACKER[[#This Row],[HANDOVER Morocco]]</f>
        <v>46034.666666666664</v>
      </c>
      <c r="AF231" s="104">
        <f>TRACKER[[#This Row],[ATA TO UNLOADING]]*24</f>
        <v>105.76666666654637</v>
      </c>
      <c r="AG231" s="31">
        <f>(M231-E231)</f>
        <v>1.6395833333299379</v>
      </c>
      <c r="AH231" s="35">
        <f>TRACKER[[#This Row],[ATA A OFRECIMIENTO]]*24</f>
        <v>39.349999999918509</v>
      </c>
      <c r="AI231" s="30" t="str">
        <f>IF(AG231="","",IF(AG231&lt;=1.5,"SI","NO"))</f>
        <v>NO</v>
      </c>
      <c r="AJ231" s="30" t="str">
        <f>IF(AG231="","",IF(AG231&lt;=2,"YES","NO"))</f>
        <v>YES</v>
      </c>
      <c r="AK231" s="30" t="str">
        <f>IF(AG231="","",IF(AG231&lt;=3,"SI","NO"))</f>
        <v>SI</v>
      </c>
      <c r="AL231" s="31">
        <f>(N231-M231)</f>
        <v>1.8333333333357587</v>
      </c>
      <c r="AM231" s="35">
        <f>TRACKER[[#This Row],[DEL. AVAILABLE A SLOT]]*24</f>
        <v>44.000000000058208</v>
      </c>
      <c r="AN231" s="31">
        <f>IF((S231-M231)&lt;0,TIME(0,0,0),S231-M231)</f>
        <v>2.7673611111094942</v>
      </c>
      <c r="AO23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231" s="35" t="str">
        <f>IF(AL231="","",IF(AL231&lt;=1,"SI","NO"))</f>
        <v>NO</v>
      </c>
      <c r="AQ231" s="31">
        <f>(N231-E231)</f>
        <v>3.4729166666656965</v>
      </c>
      <c r="AR231" s="35">
        <f>TRACKER[[#This Row],[ATA A TIMESLOT]]*24</f>
        <v>83.349999999976717</v>
      </c>
      <c r="AS231" s="32">
        <f>IF(AA231&lt;N231,TIME(0,0,0),AA231-N231)</f>
        <v>0.93402777777373558</v>
      </c>
      <c r="AT231" s="35">
        <f>TRACKER[[#This Row],[PUNTUALIDAD (H)]]*24</f>
        <v>22.416666666569654</v>
      </c>
      <c r="AU231" s="31" t="str">
        <f>IF(AS231&gt;TIME(0,30,0),"NO","SI")</f>
        <v>NO</v>
      </c>
      <c r="AV231" s="33" t="str">
        <f>IF(AS231&gt;TIME(1,0,0),"NO","SI")</f>
        <v>NO</v>
      </c>
      <c r="AW231" s="33">
        <f>(S231-E231)</f>
        <v>4.4069444444394321</v>
      </c>
      <c r="AX231" s="39">
        <f>TRACKER[[#This Row],[ATA TO UNLOADING]]*24</f>
        <v>105.76666666654637</v>
      </c>
      <c r="AY231" s="33">
        <f>IF(O231=0,0,S231-O231)</f>
        <v>0</v>
      </c>
      <c r="AZ231" s="38">
        <f>TRACKER[[#This Row],[TOTAL TT (MARRUECOS)]]*24</f>
        <v>0</v>
      </c>
      <c r="BA231" s="39" t="str">
        <f>IF(AW231="","",IF(AW231&lt;=2,"SI","NO"))</f>
        <v>NO</v>
      </c>
      <c r="BB231" s="39">
        <f>V231-U231</f>
        <v>0</v>
      </c>
      <c r="BC231" s="108">
        <f>(TRACKER[[#This Row],[Driver departure vs DC END DATE 2]])/24</f>
        <v>0</v>
      </c>
      <c r="BD231" s="39" t="str">
        <f>IF(L231="LEFTIES TOLEDO",IF(BC231&gt;=TIME(0,0,0),"YES","NO"),"")</f>
        <v/>
      </c>
      <c r="BE231" s="93">
        <f>$BH$1</f>
        <v>55</v>
      </c>
      <c r="BF231" s="41">
        <f>$BI$1</f>
        <v>7.5</v>
      </c>
    </row>
    <row r="232" spans="1:58" ht="12.75" hidden="1" customHeight="1">
      <c r="A232" s="24">
        <v>262020878</v>
      </c>
      <c r="B232" s="10" t="s">
        <v>260</v>
      </c>
      <c r="C232" s="11" t="s">
        <v>65</v>
      </c>
      <c r="D232" s="11" t="s">
        <v>75</v>
      </c>
      <c r="E232" s="12">
        <v>46025.710416666669</v>
      </c>
      <c r="F232" s="12">
        <v>46025.833333333336</v>
      </c>
      <c r="G232" s="13" t="s">
        <v>49</v>
      </c>
      <c r="H232" s="11" t="s">
        <v>50</v>
      </c>
      <c r="I232" s="13" t="s">
        <v>503</v>
      </c>
      <c r="J232" s="13" t="s">
        <v>51</v>
      </c>
      <c r="K232" s="13" t="s">
        <v>52</v>
      </c>
      <c r="L232" s="12" t="s">
        <v>561</v>
      </c>
      <c r="M232" s="12">
        <v>46035.583333333336</v>
      </c>
      <c r="N232" s="12">
        <v>46036.625</v>
      </c>
      <c r="O232" s="12"/>
      <c r="P232" s="55">
        <v>1</v>
      </c>
      <c r="Q232" s="12" t="s">
        <v>389</v>
      </c>
      <c r="R232" s="12" t="s">
        <v>564</v>
      </c>
      <c r="S232" s="29">
        <v>46036.711805555555</v>
      </c>
      <c r="T232" s="29">
        <v>46036.732638888891</v>
      </c>
      <c r="U232" s="12"/>
      <c r="V232" s="29"/>
      <c r="W232" s="30">
        <f>IF(N232="","",WEEKNUM(AA232,2)-0)</f>
        <v>3</v>
      </c>
      <c r="X232" s="30">
        <f>IF(N232="","",MONTH(AA232))</f>
        <v>1</v>
      </c>
      <c r="Y23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232" s="30" t="str">
        <f>IF(B232="ROPAX","ROPAX",IF(B232="RORO","RORO","OCEAN"))</f>
        <v>OCEAN</v>
      </c>
      <c r="AA232" s="29">
        <f>+MIN(S232,T232)</f>
        <v>46036.711805555555</v>
      </c>
      <c r="AB232" s="29" t="str">
        <f>CHOOSE(WEEKDAY(T232,2),"Monday","Tuesday","Wednesday","Thursday","Friday","Saturday","Sunday")</f>
        <v>Wednesday</v>
      </c>
      <c r="AC232" s="104">
        <f>IF((E232-F232)&lt;=0,0,(TRACKER[[#This Row],[ATA]]-TRACKER[[#This Row],[ETA]])*24)</f>
        <v>0</v>
      </c>
      <c r="AD232" s="29" t="str">
        <f>IF(AC232&lt;=2,"NO","YES")</f>
        <v>NO</v>
      </c>
      <c r="AE232" s="106">
        <f>+TRACKER[[#This Row],[DELIVERY AVAILABLE SINCE]]-TRACKER[[#This Row],[HANDOVER Morocco]]</f>
        <v>46035.583333333336</v>
      </c>
      <c r="AF232" s="104">
        <f>TRACKER[[#This Row],[ATA TO UNLOADING]]*24</f>
        <v>264.03333333326736</v>
      </c>
      <c r="AG232" s="31">
        <f>(M232-E232)</f>
        <v>9.8729166666671517</v>
      </c>
      <c r="AH232" s="35">
        <f>TRACKER[[#This Row],[ATA A OFRECIMIENTO]]*24</f>
        <v>236.95000000001164</v>
      </c>
      <c r="AI232" s="30" t="str">
        <f>IF(AG232="","",IF(AG232&lt;=1.5,"SI","NO"))</f>
        <v>NO</v>
      </c>
      <c r="AJ232" s="30" t="str">
        <f>IF(AG232="","",IF(AG232&lt;=2,"YES","NO"))</f>
        <v>NO</v>
      </c>
      <c r="AK232" s="30" t="str">
        <f>IF(AG232="","",IF(AG232&lt;=3,"SI","NO"))</f>
        <v>NO</v>
      </c>
      <c r="AL232" s="31">
        <f>(N232-M232)</f>
        <v>1.0416666666642413</v>
      </c>
      <c r="AM232" s="35">
        <f>TRACKER[[#This Row],[DEL. AVAILABLE A SLOT]]*24</f>
        <v>24.999999999941792</v>
      </c>
      <c r="AN232" s="31">
        <f>IF((S232-M232)&lt;0,TIME(0,0,0),S232-M232)</f>
        <v>1.1284722222189885</v>
      </c>
      <c r="AO23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232" s="35" t="str">
        <f>IF(AL232="","",IF(AL232&lt;=1,"SI","NO"))</f>
        <v>NO</v>
      </c>
      <c r="AQ232" s="31">
        <f>(N232-E232)</f>
        <v>10.914583333331393</v>
      </c>
      <c r="AR232" s="35">
        <f>TRACKER[[#This Row],[ATA A TIMESLOT]]*24</f>
        <v>261.94999999995343</v>
      </c>
      <c r="AS232" s="32">
        <f>IF(AA232&lt;N232,TIME(0,0,0),AA232-N232)</f>
        <v>8.6805555554747116E-2</v>
      </c>
      <c r="AT232" s="35">
        <f>TRACKER[[#This Row],[PUNTUALIDAD (H)]]*24</f>
        <v>2.0833333333139308</v>
      </c>
      <c r="AU232" s="31" t="str">
        <f>IF(AS232&gt;TIME(0,30,0),"NO","SI")</f>
        <v>NO</v>
      </c>
      <c r="AV232" s="33" t="str">
        <f>IF(AS232&gt;TIME(1,0,0),"NO","SI")</f>
        <v>NO</v>
      </c>
      <c r="AW232" s="33">
        <f>(S232-E232)</f>
        <v>11.00138888888614</v>
      </c>
      <c r="AX232" s="39">
        <f>TRACKER[[#This Row],[ATA TO UNLOADING]]*24</f>
        <v>264.03333333326736</v>
      </c>
      <c r="AY232" s="33">
        <f>IF(O232=0,0,S232-O232)</f>
        <v>0</v>
      </c>
      <c r="AZ232" s="38">
        <f>TRACKER[[#This Row],[TOTAL TT (MARRUECOS)]]*24</f>
        <v>0</v>
      </c>
      <c r="BA232" s="39" t="str">
        <f>IF(AW232="","",IF(AW232&lt;=2,"SI","NO"))</f>
        <v>NO</v>
      </c>
      <c r="BB232" s="39">
        <f>V232-U232</f>
        <v>0</v>
      </c>
      <c r="BC232" s="108">
        <f>(TRACKER[[#This Row],[Driver departure vs DC END DATE 2]])/24</f>
        <v>0</v>
      </c>
      <c r="BD232" s="39" t="str">
        <f>IF(L232="LEFTIES TOLEDO",IF(BC232&gt;=TIME(0,0,0),"YES","NO"),"")</f>
        <v/>
      </c>
      <c r="BE232" s="93">
        <f>$BH$1</f>
        <v>55</v>
      </c>
      <c r="BF232" s="41">
        <f>$BI$1</f>
        <v>7.5</v>
      </c>
    </row>
    <row r="233" spans="1:58" ht="12.75" hidden="1" customHeight="1">
      <c r="A233" s="24">
        <v>261989859</v>
      </c>
      <c r="B233" s="10" t="s">
        <v>430</v>
      </c>
      <c r="C233" s="11" t="s">
        <v>47</v>
      </c>
      <c r="D233" s="11" t="s">
        <v>75</v>
      </c>
      <c r="E233" s="12">
        <v>46033.027083333334</v>
      </c>
      <c r="F233" s="12">
        <v>46033.083333333336</v>
      </c>
      <c r="G233" s="13" t="s">
        <v>49</v>
      </c>
      <c r="H233" s="11" t="s">
        <v>50</v>
      </c>
      <c r="I233" s="13" t="s">
        <v>504</v>
      </c>
      <c r="J233" s="13" t="s">
        <v>51</v>
      </c>
      <c r="K233" s="13" t="s">
        <v>60</v>
      </c>
      <c r="L233" s="12" t="s">
        <v>102</v>
      </c>
      <c r="M233" s="12">
        <v>46034.666666666664</v>
      </c>
      <c r="N233" s="12">
        <v>46036.625</v>
      </c>
      <c r="O233" s="12"/>
      <c r="P233" s="55"/>
      <c r="Q233" s="12"/>
      <c r="R233" s="12"/>
      <c r="S233" s="29">
        <v>46036.64166666667</v>
      </c>
      <c r="T233" s="29">
        <v>46036.71875</v>
      </c>
      <c r="U233" s="12"/>
      <c r="V233" s="29"/>
      <c r="W233" s="30">
        <f>IF(N233="","",WEEKNUM(AA233,2)-0)</f>
        <v>3</v>
      </c>
      <c r="X233" s="30">
        <f>IF(N233="","",MONTH(AA233))</f>
        <v>1</v>
      </c>
      <c r="Y23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233" s="30" t="str">
        <f>IF(B233="ROPAX","ROPAX",IF(B233="RORO","RORO","OCEAN"))</f>
        <v>OCEAN</v>
      </c>
      <c r="AA233" s="29">
        <f>+MIN(S233,T233)</f>
        <v>46036.64166666667</v>
      </c>
      <c r="AB233" s="29" t="str">
        <f>CHOOSE(WEEKDAY(T233,2),"Monday","Tuesday","Wednesday","Thursday","Friday","Saturday","Sunday")</f>
        <v>Wednesday</v>
      </c>
      <c r="AC233" s="104">
        <f>IF((E233-F233)&lt;=0,0,(TRACKER[[#This Row],[ATA]]-TRACKER[[#This Row],[ETA]])*24)</f>
        <v>0</v>
      </c>
      <c r="AD233" s="29" t="str">
        <f>IF(AC233&lt;=2,"NO","YES")</f>
        <v>NO</v>
      </c>
      <c r="AE233" s="106">
        <f>+TRACKER[[#This Row],[DELIVERY AVAILABLE SINCE]]-TRACKER[[#This Row],[HANDOVER Morocco]]</f>
        <v>46034.666666666664</v>
      </c>
      <c r="AF233" s="104">
        <f>TRACKER[[#This Row],[ATA TO UNLOADING]]*24</f>
        <v>86.750000000058208</v>
      </c>
      <c r="AG233" s="31">
        <f>(M233-E233)</f>
        <v>1.6395833333299379</v>
      </c>
      <c r="AH233" s="35">
        <f>TRACKER[[#This Row],[ATA A OFRECIMIENTO]]*24</f>
        <v>39.349999999918509</v>
      </c>
      <c r="AI233" s="30" t="str">
        <f>IF(AG233="","",IF(AG233&lt;=1.5,"SI","NO"))</f>
        <v>NO</v>
      </c>
      <c r="AJ233" s="30" t="str">
        <f>IF(AG233="","",IF(AG233&lt;=2,"YES","NO"))</f>
        <v>YES</v>
      </c>
      <c r="AK233" s="30" t="str">
        <f>IF(AG233="","",IF(AG233&lt;=3,"SI","NO"))</f>
        <v>SI</v>
      </c>
      <c r="AL233" s="31">
        <f>(N233-M233)</f>
        <v>1.9583333333357587</v>
      </c>
      <c r="AM233" s="35">
        <f>TRACKER[[#This Row],[DEL. AVAILABLE A SLOT]]*24</f>
        <v>47.000000000058208</v>
      </c>
      <c r="AN233" s="31">
        <f>IF((S233-M233)&lt;0,TIME(0,0,0),S233-M233)</f>
        <v>1.9750000000058208</v>
      </c>
      <c r="AO23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233" s="35" t="str">
        <f>IF(AL233="","",IF(AL233&lt;=1,"SI","NO"))</f>
        <v>NO</v>
      </c>
      <c r="AQ233" s="31">
        <f>(N233-E233)</f>
        <v>3.5979166666656965</v>
      </c>
      <c r="AR233" s="35">
        <f>TRACKER[[#This Row],[ATA A TIMESLOT]]*24</f>
        <v>86.349999999976717</v>
      </c>
      <c r="AS233" s="32">
        <f>IF(AA233&lt;N233,TIME(0,0,0),AA233-N233)</f>
        <v>1.6666666670062114E-2</v>
      </c>
      <c r="AT233" s="35">
        <f>TRACKER[[#This Row],[PUNTUALIDAD (H)]]*24</f>
        <v>0.40000000008149073</v>
      </c>
      <c r="AU233" s="31" t="str">
        <f>IF(AS233&gt;TIME(0,30,0),"NO","SI")</f>
        <v>SI</v>
      </c>
      <c r="AV233" s="33" t="str">
        <f>IF(AS233&gt;TIME(1,0,0),"NO","SI")</f>
        <v>SI</v>
      </c>
      <c r="AW233" s="33">
        <f>(S233-E233)</f>
        <v>3.6145833333357587</v>
      </c>
      <c r="AX233" s="39">
        <f>TRACKER[[#This Row],[ATA TO UNLOADING]]*24</f>
        <v>86.750000000058208</v>
      </c>
      <c r="AY233" s="33">
        <f>IF(O233=0,0,S233-O233)</f>
        <v>0</v>
      </c>
      <c r="AZ233" s="38">
        <f>TRACKER[[#This Row],[TOTAL TT (MARRUECOS)]]*24</f>
        <v>0</v>
      </c>
      <c r="BA233" s="39" t="str">
        <f>IF(AW233="","",IF(AW233&lt;=2,"SI","NO"))</f>
        <v>NO</v>
      </c>
      <c r="BB233" s="39">
        <f>V233-U233</f>
        <v>0</v>
      </c>
      <c r="BC233" s="108">
        <f>(TRACKER[[#This Row],[Driver departure vs DC END DATE 2]])/24</f>
        <v>0</v>
      </c>
      <c r="BD233" s="39" t="str">
        <f>IF(L233="LEFTIES TOLEDO",IF(BC233&gt;=TIME(0,0,0),"YES","NO"),"")</f>
        <v/>
      </c>
      <c r="BE233" s="93">
        <f>$BH$1</f>
        <v>55</v>
      </c>
      <c r="BF233" s="41">
        <f>$BI$1</f>
        <v>7.5</v>
      </c>
    </row>
    <row r="234" spans="1:58" ht="12.75" hidden="1" customHeight="1">
      <c r="A234" s="24">
        <v>260766046</v>
      </c>
      <c r="B234" s="10" t="s">
        <v>430</v>
      </c>
      <c r="C234" s="11" t="s">
        <v>55</v>
      </c>
      <c r="D234" s="11" t="s">
        <v>75</v>
      </c>
      <c r="E234" s="12">
        <v>46033.027083333334</v>
      </c>
      <c r="F234" s="12">
        <v>46033.083333333336</v>
      </c>
      <c r="G234" s="13" t="s">
        <v>49</v>
      </c>
      <c r="H234" s="11" t="s">
        <v>50</v>
      </c>
      <c r="I234" s="13" t="s">
        <v>505</v>
      </c>
      <c r="J234" s="13">
        <v>20</v>
      </c>
      <c r="K234" s="13" t="s">
        <v>60</v>
      </c>
      <c r="L234" s="12" t="s">
        <v>102</v>
      </c>
      <c r="M234" s="12">
        <v>46034.666666666664</v>
      </c>
      <c r="N234" s="12">
        <v>46036.625</v>
      </c>
      <c r="O234" s="12"/>
      <c r="P234" s="55"/>
      <c r="Q234" s="12"/>
      <c r="R234" s="12"/>
      <c r="S234" s="29">
        <v>46036.643750000003</v>
      </c>
      <c r="T234" s="29">
        <v>46036.71875</v>
      </c>
      <c r="U234" s="12"/>
      <c r="V234" s="29"/>
      <c r="W234" s="30">
        <f>IF(N234="","",WEEKNUM(AA234,2)-0)</f>
        <v>3</v>
      </c>
      <c r="X234" s="30">
        <f>IF(N234="","",MONTH(AA234))</f>
        <v>1</v>
      </c>
      <c r="Y23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234" s="30" t="str">
        <f>IF(B234="ROPAX","ROPAX",IF(B234="RORO","RORO","OCEAN"))</f>
        <v>OCEAN</v>
      </c>
      <c r="AA234" s="29">
        <f>+MIN(S234,T234)</f>
        <v>46036.643750000003</v>
      </c>
      <c r="AB234" s="29" t="str">
        <f>CHOOSE(WEEKDAY(T234,2),"Monday","Tuesday","Wednesday","Thursday","Friday","Saturday","Sunday")</f>
        <v>Wednesday</v>
      </c>
      <c r="AC234" s="104">
        <f>IF((E234-F234)&lt;=0,0,(TRACKER[[#This Row],[ATA]]-TRACKER[[#This Row],[ETA]])*24)</f>
        <v>0</v>
      </c>
      <c r="AD234" s="29" t="str">
        <f>IF(AC234&lt;=2,"NO","YES")</f>
        <v>NO</v>
      </c>
      <c r="AE234" s="106">
        <f>+TRACKER[[#This Row],[DELIVERY AVAILABLE SINCE]]-TRACKER[[#This Row],[HANDOVER Morocco]]</f>
        <v>46034.666666666664</v>
      </c>
      <c r="AF234" s="104">
        <f>TRACKER[[#This Row],[ATA TO UNLOADING]]*24</f>
        <v>86.800000000046566</v>
      </c>
      <c r="AG234" s="31">
        <f>(M234-E234)</f>
        <v>1.6395833333299379</v>
      </c>
      <c r="AH234" s="35">
        <f>TRACKER[[#This Row],[ATA A OFRECIMIENTO]]*24</f>
        <v>39.349999999918509</v>
      </c>
      <c r="AI234" s="30" t="str">
        <f>IF(AG234="","",IF(AG234&lt;=1.5,"SI","NO"))</f>
        <v>NO</v>
      </c>
      <c r="AJ234" s="30" t="str">
        <f>IF(AG234="","",IF(AG234&lt;=2,"YES","NO"))</f>
        <v>YES</v>
      </c>
      <c r="AK234" s="30" t="str">
        <f>IF(AG234="","",IF(AG234&lt;=3,"SI","NO"))</f>
        <v>SI</v>
      </c>
      <c r="AL234" s="31">
        <f>(N234-M234)</f>
        <v>1.9583333333357587</v>
      </c>
      <c r="AM234" s="35">
        <f>TRACKER[[#This Row],[DEL. AVAILABLE A SLOT]]*24</f>
        <v>47.000000000058208</v>
      </c>
      <c r="AN234" s="31">
        <f>IF((S234-M234)&lt;0,TIME(0,0,0),S234-M234)</f>
        <v>1.977083333338669</v>
      </c>
      <c r="AO23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234" s="35" t="str">
        <f>IF(AL234="","",IF(AL234&lt;=1,"SI","NO"))</f>
        <v>NO</v>
      </c>
      <c r="AQ234" s="31">
        <f>(N234-E234)</f>
        <v>3.5979166666656965</v>
      </c>
      <c r="AR234" s="35">
        <f>TRACKER[[#This Row],[ATA A TIMESLOT]]*24</f>
        <v>86.349999999976717</v>
      </c>
      <c r="AS234" s="32">
        <f>IF(AA234&lt;N234,TIME(0,0,0),AA234-N234)</f>
        <v>1.8750000002910383E-2</v>
      </c>
      <c r="AT234" s="35">
        <f>TRACKER[[#This Row],[PUNTUALIDAD (H)]]*24</f>
        <v>0.45000000006984919</v>
      </c>
      <c r="AU234" s="31" t="str">
        <f>IF(AS234&gt;TIME(0,30,0),"NO","SI")</f>
        <v>SI</v>
      </c>
      <c r="AV234" s="33" t="str">
        <f>IF(AS234&gt;TIME(1,0,0),"NO","SI")</f>
        <v>SI</v>
      </c>
      <c r="AW234" s="33">
        <f>(S234-E234)</f>
        <v>3.6166666666686069</v>
      </c>
      <c r="AX234" s="39">
        <f>TRACKER[[#This Row],[ATA TO UNLOADING]]*24</f>
        <v>86.800000000046566</v>
      </c>
      <c r="AY234" s="33">
        <f>IF(O234=0,0,S234-O234)</f>
        <v>0</v>
      </c>
      <c r="AZ234" s="38">
        <f>TRACKER[[#This Row],[TOTAL TT (MARRUECOS)]]*24</f>
        <v>0</v>
      </c>
      <c r="BA234" s="39" t="str">
        <f>IF(AW234="","",IF(AW234&lt;=2,"SI","NO"))</f>
        <v>NO</v>
      </c>
      <c r="BB234" s="39">
        <f>V234-U234</f>
        <v>0</v>
      </c>
      <c r="BC234" s="108">
        <f>(TRACKER[[#This Row],[Driver departure vs DC END DATE 2]])/24</f>
        <v>0</v>
      </c>
      <c r="BD234" s="39" t="str">
        <f>IF(L234="LEFTIES TOLEDO",IF(BC234&gt;=TIME(0,0,0),"YES","NO"),"")</f>
        <v/>
      </c>
      <c r="BE234" s="93">
        <f>$BH$1</f>
        <v>55</v>
      </c>
      <c r="BF234" s="41">
        <f>$BI$1</f>
        <v>7.5</v>
      </c>
    </row>
    <row r="235" spans="1:58" ht="12.75" hidden="1" customHeight="1">
      <c r="A235" s="24">
        <v>262020881</v>
      </c>
      <c r="B235" s="10" t="s">
        <v>260</v>
      </c>
      <c r="C235" s="11" t="s">
        <v>65</v>
      </c>
      <c r="D235" s="11" t="s">
        <v>75</v>
      </c>
      <c r="E235" s="12">
        <v>46025.710416666669</v>
      </c>
      <c r="F235" s="12">
        <v>46025.833333333336</v>
      </c>
      <c r="G235" s="13" t="s">
        <v>49</v>
      </c>
      <c r="H235" s="11" t="s">
        <v>50</v>
      </c>
      <c r="I235" s="13" t="s">
        <v>507</v>
      </c>
      <c r="J235" s="13" t="s">
        <v>51</v>
      </c>
      <c r="K235" s="13" t="s">
        <v>52</v>
      </c>
      <c r="L235" s="12" t="s">
        <v>95</v>
      </c>
      <c r="M235" s="12">
        <v>46035.583333333336</v>
      </c>
      <c r="N235" s="12">
        <v>46036.666666666664</v>
      </c>
      <c r="O235" s="12"/>
      <c r="P235" s="55"/>
      <c r="Q235" s="12" t="s">
        <v>389</v>
      </c>
      <c r="R235" s="12"/>
      <c r="S235" s="29">
        <v>46037.3125</v>
      </c>
      <c r="T235" s="29">
        <v>46037.333333333336</v>
      </c>
      <c r="U235" s="12"/>
      <c r="V235" s="29"/>
      <c r="W235" s="30">
        <f>IF(N235="","",WEEKNUM(AA235,2)-0)</f>
        <v>3</v>
      </c>
      <c r="X235" s="30">
        <f>IF(N235="","",MONTH(AA235))</f>
        <v>1</v>
      </c>
      <c r="Y23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235" s="30" t="str">
        <f>IF(B235="ROPAX","ROPAX",IF(B235="RORO","RORO","OCEAN"))</f>
        <v>OCEAN</v>
      </c>
      <c r="AA235" s="29">
        <f>+MIN(S235,T235)</f>
        <v>46037.3125</v>
      </c>
      <c r="AB235" s="29" t="str">
        <f>CHOOSE(WEEKDAY(T235,2),"Monday","Tuesday","Wednesday","Thursday","Friday","Saturday","Sunday")</f>
        <v>Thursday</v>
      </c>
      <c r="AC235" s="104">
        <f>IF((E235-F235)&lt;=0,0,(TRACKER[[#This Row],[ATA]]-TRACKER[[#This Row],[ETA]])*24)</f>
        <v>0</v>
      </c>
      <c r="AD235" s="29" t="str">
        <f>IF(AC235&lt;=2,"NO","YES")</f>
        <v>NO</v>
      </c>
      <c r="AE235" s="106">
        <f>+TRACKER[[#This Row],[DELIVERY AVAILABLE SINCE]]-TRACKER[[#This Row],[HANDOVER Morocco]]</f>
        <v>46035.583333333336</v>
      </c>
      <c r="AF235" s="104">
        <f>TRACKER[[#This Row],[ATA TO UNLOADING]]*24</f>
        <v>278.44999999995343</v>
      </c>
      <c r="AG235" s="31">
        <f>(M235-E235)</f>
        <v>9.8729166666671517</v>
      </c>
      <c r="AH235" s="35">
        <f>TRACKER[[#This Row],[ATA A OFRECIMIENTO]]*24</f>
        <v>236.95000000001164</v>
      </c>
      <c r="AI235" s="30" t="str">
        <f>IF(AG235="","",IF(AG235&lt;=1.5,"SI","NO"))</f>
        <v>NO</v>
      </c>
      <c r="AJ235" s="30" t="str">
        <f>IF(AG235="","",IF(AG235&lt;=2,"YES","NO"))</f>
        <v>NO</v>
      </c>
      <c r="AK235" s="30" t="str">
        <f>IF(AG235="","",IF(AG235&lt;=3,"SI","NO"))</f>
        <v>NO</v>
      </c>
      <c r="AL235" s="31">
        <f>(N235-M235)</f>
        <v>1.0833333333284827</v>
      </c>
      <c r="AM235" s="35">
        <f>TRACKER[[#This Row],[DEL. AVAILABLE A SLOT]]*24</f>
        <v>25.999999999883585</v>
      </c>
      <c r="AN235" s="31">
        <f>IF((S235-M235)&lt;0,TIME(0,0,0),S235-M235)</f>
        <v>1.7291666666642413</v>
      </c>
      <c r="AO23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235" s="35" t="str">
        <f>IF(AL235="","",IF(AL235&lt;=1,"SI","NO"))</f>
        <v>NO</v>
      </c>
      <c r="AQ235" s="31">
        <f>(N235-E235)</f>
        <v>10.956249999995634</v>
      </c>
      <c r="AR235" s="35">
        <f>TRACKER[[#This Row],[ATA A TIMESLOT]]*24</f>
        <v>262.94999999989523</v>
      </c>
      <c r="AS235" s="32">
        <f>IF(AA235&lt;N235,TIME(0,0,0),AA235-N235)</f>
        <v>0.64583333333575865</v>
      </c>
      <c r="AT235" s="35">
        <f>TRACKER[[#This Row],[PUNTUALIDAD (H)]]*24</f>
        <v>15.500000000058208</v>
      </c>
      <c r="AU235" s="31" t="str">
        <f>IF(AS235&gt;TIME(0,30,0),"NO","SI")</f>
        <v>NO</v>
      </c>
      <c r="AV235" s="33" t="str">
        <f>IF(AS235&gt;TIME(1,0,0),"NO","SI")</f>
        <v>NO</v>
      </c>
      <c r="AW235" s="33">
        <f>(S235-E235)</f>
        <v>11.602083333331393</v>
      </c>
      <c r="AX235" s="39">
        <f>TRACKER[[#This Row],[ATA TO UNLOADING]]*24</f>
        <v>278.44999999995343</v>
      </c>
      <c r="AY235" s="33">
        <f>IF(O235=0,0,S235-O235)</f>
        <v>0</v>
      </c>
      <c r="AZ235" s="38">
        <f>TRACKER[[#This Row],[TOTAL TT (MARRUECOS)]]*24</f>
        <v>0</v>
      </c>
      <c r="BA235" s="39" t="str">
        <f>IF(AW235="","",IF(AW235&lt;=2,"SI","NO"))</f>
        <v>NO</v>
      </c>
      <c r="BB235" s="39">
        <f>V235-U235</f>
        <v>0</v>
      </c>
      <c r="BC235" s="108">
        <f>(TRACKER[[#This Row],[Driver departure vs DC END DATE 2]])/24</f>
        <v>0</v>
      </c>
      <c r="BD235" s="39" t="str">
        <f>IF(L235="LEFTIES TOLEDO",IF(BC235&gt;=TIME(0,0,0),"YES","NO"),"")</f>
        <v/>
      </c>
      <c r="BE235" s="93">
        <f>$BH$1</f>
        <v>55</v>
      </c>
      <c r="BF235" s="41">
        <f>$BI$1</f>
        <v>7.5</v>
      </c>
    </row>
    <row r="236" spans="1:58" ht="12.75" hidden="1" customHeight="1">
      <c r="A236" s="24">
        <v>262029152</v>
      </c>
      <c r="B236" s="10" t="s">
        <v>91</v>
      </c>
      <c r="C236" s="11" t="s">
        <v>58</v>
      </c>
      <c r="D236" s="11" t="s">
        <v>48</v>
      </c>
      <c r="E236" s="12">
        <v>46035.032638888886</v>
      </c>
      <c r="F236" s="12">
        <v>46035.083333333336</v>
      </c>
      <c r="G236" s="13" t="s">
        <v>49</v>
      </c>
      <c r="H236" s="11" t="s">
        <v>50</v>
      </c>
      <c r="I236" s="13" t="s">
        <v>506</v>
      </c>
      <c r="J236" s="13" t="s">
        <v>51</v>
      </c>
      <c r="K236" s="13" t="s">
        <v>52</v>
      </c>
      <c r="L236" s="12" t="s">
        <v>53</v>
      </c>
      <c r="M236" s="12">
        <v>46036.666666666664</v>
      </c>
      <c r="N236" s="12">
        <v>46036.666666666664</v>
      </c>
      <c r="O236" s="12"/>
      <c r="P236" s="55"/>
      <c r="Q236" s="12"/>
      <c r="R236" s="12"/>
      <c r="S236" s="29">
        <v>46036.661111111112</v>
      </c>
      <c r="T236" s="29">
        <v>46036.708333333336</v>
      </c>
      <c r="U236" s="12">
        <v>46036.7</v>
      </c>
      <c r="V236" s="29">
        <v>46036.729166666664</v>
      </c>
      <c r="W236" s="30">
        <f>IF(N236="","",WEEKNUM(AA236,2)-0)</f>
        <v>3</v>
      </c>
      <c r="X236" s="30">
        <f>IF(N236="","",MONTH(AA236))</f>
        <v>1</v>
      </c>
      <c r="Y23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236" s="30" t="str">
        <f>IF(B236="ROPAX","ROPAX",IF(B236="RORO","RORO","OCEAN"))</f>
        <v>OCEAN</v>
      </c>
      <c r="AA236" s="29">
        <f>+MIN(S236,T236)</f>
        <v>46036.661111111112</v>
      </c>
      <c r="AB236" s="29" t="str">
        <f>CHOOSE(WEEKDAY(T236,2),"Monday","Tuesday","Wednesday","Thursday","Friday","Saturday","Sunday")</f>
        <v>Wednesday</v>
      </c>
      <c r="AC236" s="104">
        <f>IF((E236-F236)&lt;=0,0,(TRACKER[[#This Row],[ATA]]-TRACKER[[#This Row],[ETA]])*24)</f>
        <v>0</v>
      </c>
      <c r="AD236" s="29" t="str">
        <f>IF(AC236&lt;=2,"NO","YES")</f>
        <v>NO</v>
      </c>
      <c r="AE236" s="106">
        <f>+TRACKER[[#This Row],[DELIVERY AVAILABLE SINCE]]-TRACKER[[#This Row],[HANDOVER Morocco]]</f>
        <v>46036.666666666664</v>
      </c>
      <c r="AF236" s="104">
        <f>TRACKER[[#This Row],[ATA TO UNLOADING]]*24</f>
        <v>39.083333333430346</v>
      </c>
      <c r="AG236" s="31">
        <f>(M236-E236)</f>
        <v>1.6340277777781012</v>
      </c>
      <c r="AH236" s="35">
        <f>TRACKER[[#This Row],[ATA A OFRECIMIENTO]]*24</f>
        <v>39.216666666674428</v>
      </c>
      <c r="AI236" s="30" t="str">
        <f>IF(AG236="","",IF(AG236&lt;=1.5,"SI","NO"))</f>
        <v>NO</v>
      </c>
      <c r="AJ236" s="30" t="str">
        <f>IF(AG236="","",IF(AG236&lt;=2,"YES","NO"))</f>
        <v>YES</v>
      </c>
      <c r="AK236" s="30" t="str">
        <f>IF(AG236="","",IF(AG236&lt;=3,"SI","NO"))</f>
        <v>SI</v>
      </c>
      <c r="AL236" s="31">
        <f>(N236-M236)</f>
        <v>0</v>
      </c>
      <c r="AM236" s="35">
        <f>TRACKER[[#This Row],[DEL. AVAILABLE A SLOT]]*24</f>
        <v>0</v>
      </c>
      <c r="AN236" s="31">
        <f>IF((S236-M236)&lt;0,TIME(0,0,0),S236-M236)</f>
        <v>0</v>
      </c>
      <c r="AO23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236" s="35" t="str">
        <f>IF(AL236="","",IF(AL236&lt;=1,"SI","NO"))</f>
        <v>SI</v>
      </c>
      <c r="AQ236" s="31">
        <f>(N236-E236)</f>
        <v>1.6340277777781012</v>
      </c>
      <c r="AR236" s="35">
        <f>TRACKER[[#This Row],[ATA A TIMESLOT]]*24</f>
        <v>39.216666666674428</v>
      </c>
      <c r="AS236" s="32">
        <f>IF(AA236&lt;N236,TIME(0,0,0),AA236-N236)</f>
        <v>0</v>
      </c>
      <c r="AT236" s="35">
        <f>TRACKER[[#This Row],[PUNTUALIDAD (H)]]*24</f>
        <v>0</v>
      </c>
      <c r="AU236" s="31" t="str">
        <f>IF(AS236&gt;TIME(0,30,0),"NO","SI")</f>
        <v>SI</v>
      </c>
      <c r="AV236" s="33" t="str">
        <f>IF(AS236&gt;TIME(1,0,0),"NO","SI")</f>
        <v>SI</v>
      </c>
      <c r="AW236" s="33">
        <f>(S236-E236)</f>
        <v>1.6284722222262644</v>
      </c>
      <c r="AX236" s="39">
        <f>TRACKER[[#This Row],[ATA TO UNLOADING]]*24</f>
        <v>39.083333333430346</v>
      </c>
      <c r="AY236" s="33">
        <f>IF(O236=0,0,S236-O236)</f>
        <v>0</v>
      </c>
      <c r="AZ236" s="38">
        <f>TRACKER[[#This Row],[TOTAL TT (MARRUECOS)]]*24</f>
        <v>0</v>
      </c>
      <c r="BA236" s="39" t="str">
        <f>IF(AW236="","",IF(AW236&lt;=2,"SI","NO"))</f>
        <v>SI</v>
      </c>
      <c r="BB236" s="39">
        <f>V236-U236</f>
        <v>2.9166666667151731E-2</v>
      </c>
      <c r="BC236" s="108">
        <f>(TRACKER[[#This Row],[Driver departure vs DC END DATE 2]])/24</f>
        <v>1.2152777777979888E-3</v>
      </c>
      <c r="BD236" s="39" t="str">
        <f>IF(L236="LEFTIES TOLEDO",IF(BC236&gt;=TIME(0,0,0),"YES","NO"),"")</f>
        <v>YES</v>
      </c>
      <c r="BE236" s="93">
        <f>$BH$1</f>
        <v>55</v>
      </c>
      <c r="BF236" s="41">
        <f>$BI$1</f>
        <v>7.5</v>
      </c>
    </row>
    <row r="237" spans="1:58" ht="12.75" hidden="1" customHeight="1">
      <c r="A237" s="24">
        <v>262029152</v>
      </c>
      <c r="B237" s="10" t="s">
        <v>91</v>
      </c>
      <c r="C237" s="11" t="s">
        <v>58</v>
      </c>
      <c r="D237" s="11" t="s">
        <v>48</v>
      </c>
      <c r="E237" s="12">
        <v>46035.032638888886</v>
      </c>
      <c r="F237" s="12">
        <v>46035.083333333336</v>
      </c>
      <c r="G237" s="13" t="s">
        <v>49</v>
      </c>
      <c r="H237" s="11" t="s">
        <v>50</v>
      </c>
      <c r="I237" s="13" t="s">
        <v>508</v>
      </c>
      <c r="J237" s="13" t="s">
        <v>51</v>
      </c>
      <c r="K237" s="13" t="s">
        <v>52</v>
      </c>
      <c r="L237" s="12" t="s">
        <v>53</v>
      </c>
      <c r="M237" s="12">
        <v>46036.666666666664</v>
      </c>
      <c r="N237" s="12">
        <v>46036.75</v>
      </c>
      <c r="O237" s="12"/>
      <c r="P237" s="55"/>
      <c r="Q237" s="12"/>
      <c r="R237" s="12"/>
      <c r="S237" s="29">
        <v>46036.679166666669</v>
      </c>
      <c r="T237" s="29">
        <v>46036.729166666664</v>
      </c>
      <c r="U237" s="12">
        <v>46036.707638888889</v>
      </c>
      <c r="V237" s="29">
        <v>46036.75</v>
      </c>
      <c r="W237" s="30">
        <f>IF(N237="","",WEEKNUM(AA237,2)-0)</f>
        <v>3</v>
      </c>
      <c r="X237" s="30">
        <f>IF(N237="","",MONTH(AA237))</f>
        <v>1</v>
      </c>
      <c r="Y23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237" s="30" t="str">
        <f>IF(B237="ROPAX","ROPAX",IF(B237="RORO","RORO","OCEAN"))</f>
        <v>OCEAN</v>
      </c>
      <c r="AA237" s="29">
        <f>+MIN(S237,T237)</f>
        <v>46036.679166666669</v>
      </c>
      <c r="AB237" s="29" t="str">
        <f>CHOOSE(WEEKDAY(T237,2),"Monday","Tuesday","Wednesday","Thursday","Friday","Saturday","Sunday")</f>
        <v>Wednesday</v>
      </c>
      <c r="AC237" s="104">
        <f>IF((E237-F237)&lt;=0,0,(TRACKER[[#This Row],[ATA]]-TRACKER[[#This Row],[ETA]])*24)</f>
        <v>0</v>
      </c>
      <c r="AD237" s="29" t="str">
        <f>IF(AC237&lt;=2,"NO","YES")</f>
        <v>NO</v>
      </c>
      <c r="AE237" s="106">
        <f>+TRACKER[[#This Row],[DELIVERY AVAILABLE SINCE]]-TRACKER[[#This Row],[HANDOVER Morocco]]</f>
        <v>46036.666666666664</v>
      </c>
      <c r="AF237" s="104">
        <f>TRACKER[[#This Row],[ATA TO UNLOADING]]*24</f>
        <v>39.516666666779201</v>
      </c>
      <c r="AG237" s="31">
        <f>(M237-E237)</f>
        <v>1.6340277777781012</v>
      </c>
      <c r="AH237" s="35">
        <f>TRACKER[[#This Row],[ATA A OFRECIMIENTO]]*24</f>
        <v>39.216666666674428</v>
      </c>
      <c r="AI237" s="30" t="str">
        <f>IF(AG237="","",IF(AG237&lt;=1.5,"SI","NO"))</f>
        <v>NO</v>
      </c>
      <c r="AJ237" s="30" t="str">
        <f>IF(AG237="","",IF(AG237&lt;=2,"YES","NO"))</f>
        <v>YES</v>
      </c>
      <c r="AK237" s="30" t="str">
        <f>IF(AG237="","",IF(AG237&lt;=3,"SI","NO"))</f>
        <v>SI</v>
      </c>
      <c r="AL237" s="31">
        <f>(N237-M237)</f>
        <v>8.3333333335758653E-2</v>
      </c>
      <c r="AM237" s="35">
        <f>TRACKER[[#This Row],[DEL. AVAILABLE A SLOT]]*24</f>
        <v>2.0000000000582077</v>
      </c>
      <c r="AN237" s="31">
        <f>IF((S237-M237)&lt;0,TIME(0,0,0),S237-M237)</f>
        <v>1.2500000004365575E-2</v>
      </c>
      <c r="AO23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237" s="35" t="str">
        <f>IF(AL237="","",IF(AL237&lt;=1,"SI","NO"))</f>
        <v>SI</v>
      </c>
      <c r="AQ237" s="31">
        <f>(N237-E237)</f>
        <v>1.7173611111138598</v>
      </c>
      <c r="AR237" s="35">
        <f>TRACKER[[#This Row],[ATA A TIMESLOT]]*24</f>
        <v>41.216666666732635</v>
      </c>
      <c r="AS237" s="32">
        <f>IF(AA237&lt;N237,TIME(0,0,0),AA237-N237)</f>
        <v>0</v>
      </c>
      <c r="AT237" s="35">
        <f>TRACKER[[#This Row],[PUNTUALIDAD (H)]]*24</f>
        <v>0</v>
      </c>
      <c r="AU237" s="31" t="str">
        <f>IF(AS237&gt;TIME(0,30,0),"NO","SI")</f>
        <v>SI</v>
      </c>
      <c r="AV237" s="33" t="str">
        <f>IF(AS237&gt;TIME(1,0,0),"NO","SI")</f>
        <v>SI</v>
      </c>
      <c r="AW237" s="33">
        <f>(S237-E237)</f>
        <v>1.6465277777824667</v>
      </c>
      <c r="AX237" s="39">
        <f>TRACKER[[#This Row],[ATA TO UNLOADING]]*24</f>
        <v>39.516666666779201</v>
      </c>
      <c r="AY237" s="33">
        <f>IF(O237=0,0,S237-O237)</f>
        <v>0</v>
      </c>
      <c r="AZ237" s="38">
        <f>TRACKER[[#This Row],[TOTAL TT (MARRUECOS)]]*24</f>
        <v>0</v>
      </c>
      <c r="BA237" s="39" t="str">
        <f>IF(AW237="","",IF(AW237&lt;=2,"SI","NO"))</f>
        <v>SI</v>
      </c>
      <c r="BB237" s="39">
        <f>V237-U237</f>
        <v>4.2361111110949423E-2</v>
      </c>
      <c r="BC237" s="108">
        <f>(TRACKER[[#This Row],[Driver departure vs DC END DATE 2]])/24</f>
        <v>1.7650462962895592E-3</v>
      </c>
      <c r="BD237" s="39" t="str">
        <f>IF(L237="LEFTIES TOLEDO",IF(BC237&gt;=TIME(0,0,0),"YES","NO"),"")</f>
        <v>YES</v>
      </c>
      <c r="BE237" s="93">
        <f>$BH$1</f>
        <v>55</v>
      </c>
      <c r="BF237" s="41">
        <f>$BI$1</f>
        <v>7.5</v>
      </c>
    </row>
    <row r="238" spans="1:58" ht="12.75" hidden="1" customHeight="1">
      <c r="A238" s="24">
        <v>262318992</v>
      </c>
      <c r="B238" s="10" t="s">
        <v>91</v>
      </c>
      <c r="C238" s="11" t="s">
        <v>58</v>
      </c>
      <c r="D238" s="11" t="s">
        <v>48</v>
      </c>
      <c r="E238" s="12">
        <v>46035.032638888886</v>
      </c>
      <c r="F238" s="12">
        <v>46035.083333333336</v>
      </c>
      <c r="G238" s="13" t="s">
        <v>49</v>
      </c>
      <c r="H238" s="11" t="s">
        <v>50</v>
      </c>
      <c r="I238" s="13" t="s">
        <v>509</v>
      </c>
      <c r="J238" s="13" t="s">
        <v>51</v>
      </c>
      <c r="K238" s="13" t="s">
        <v>52</v>
      </c>
      <c r="L238" s="12" t="s">
        <v>53</v>
      </c>
      <c r="M238" s="12">
        <v>46036.666666666664</v>
      </c>
      <c r="N238" s="12">
        <v>46036.833333333336</v>
      </c>
      <c r="O238" s="12"/>
      <c r="P238" s="55"/>
      <c r="Q238" s="12"/>
      <c r="R238" s="12"/>
      <c r="S238" s="29">
        <v>46036.853472222225</v>
      </c>
      <c r="T238" s="29">
        <v>46036.862500000003</v>
      </c>
      <c r="U238" s="12">
        <v>46036.874305555553</v>
      </c>
      <c r="V238" s="29">
        <v>46036.883333333331</v>
      </c>
      <c r="W238" s="30">
        <f>IF(N238="","",WEEKNUM(AA238,2)-0)</f>
        <v>3</v>
      </c>
      <c r="X238" s="30">
        <f>IF(N238="","",MONTH(AA238))</f>
        <v>1</v>
      </c>
      <c r="Y23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238" s="30" t="str">
        <f>IF(B238="ROPAX","ROPAX",IF(B238="RORO","RORO","OCEAN"))</f>
        <v>OCEAN</v>
      </c>
      <c r="AA238" s="29">
        <f>+MIN(S238,T238)</f>
        <v>46036.853472222225</v>
      </c>
      <c r="AB238" s="29" t="str">
        <f>CHOOSE(WEEKDAY(T238,2),"Monday","Tuesday","Wednesday","Thursday","Friday","Saturday","Sunday")</f>
        <v>Wednesday</v>
      </c>
      <c r="AC238" s="104">
        <f>IF((E238-F238)&lt;=0,0,(TRACKER[[#This Row],[ATA]]-TRACKER[[#This Row],[ETA]])*24)</f>
        <v>0</v>
      </c>
      <c r="AD238" s="29" t="str">
        <f>IF(AC238&lt;=2,"NO","YES")</f>
        <v>NO</v>
      </c>
      <c r="AE238" s="106">
        <f>+TRACKER[[#This Row],[DELIVERY AVAILABLE SINCE]]-TRACKER[[#This Row],[HANDOVER Morocco]]</f>
        <v>46036.666666666664</v>
      </c>
      <c r="AF238" s="104">
        <f>TRACKER[[#This Row],[ATA TO UNLOADING]]*24</f>
        <v>43.700000000128057</v>
      </c>
      <c r="AG238" s="31">
        <f>(M238-E238)</f>
        <v>1.6340277777781012</v>
      </c>
      <c r="AH238" s="35">
        <f>TRACKER[[#This Row],[ATA A OFRECIMIENTO]]*24</f>
        <v>39.216666666674428</v>
      </c>
      <c r="AI238" s="30" t="str">
        <f>IF(AG238="","",IF(AG238&lt;=1.5,"SI","NO"))</f>
        <v>NO</v>
      </c>
      <c r="AJ238" s="30" t="str">
        <f>IF(AG238="","",IF(AG238&lt;=2,"YES","NO"))</f>
        <v>YES</v>
      </c>
      <c r="AK238" s="30" t="str">
        <f>IF(AG238="","",IF(AG238&lt;=3,"SI","NO"))</f>
        <v>SI</v>
      </c>
      <c r="AL238" s="31">
        <f>(N238-M238)</f>
        <v>0.16666666667151731</v>
      </c>
      <c r="AM238" s="35">
        <f>TRACKER[[#This Row],[DEL. AVAILABLE A SLOT]]*24</f>
        <v>4.0000000001164153</v>
      </c>
      <c r="AN238" s="31">
        <f>IF((S238-M238)&lt;0,TIME(0,0,0),S238-M238)</f>
        <v>0.18680555556056788</v>
      </c>
      <c r="AO23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238" s="35" t="str">
        <f>IF(AL238="","",IF(AL238&lt;=1,"SI","NO"))</f>
        <v>SI</v>
      </c>
      <c r="AQ238" s="31">
        <f>(N238-E238)</f>
        <v>1.8006944444496185</v>
      </c>
      <c r="AR238" s="35">
        <f>TRACKER[[#This Row],[ATA A TIMESLOT]]*24</f>
        <v>43.216666666790843</v>
      </c>
      <c r="AS238" s="32">
        <f>IF(AA238&lt;N238,TIME(0,0,0),AA238-N238)</f>
        <v>2.0138888889050577E-2</v>
      </c>
      <c r="AT238" s="35">
        <f>TRACKER[[#This Row],[PUNTUALIDAD (H)]]*24</f>
        <v>0.48333333333721384</v>
      </c>
      <c r="AU238" s="31" t="str">
        <f>IF(AS238&gt;TIME(0,30,0),"NO","SI")</f>
        <v>SI</v>
      </c>
      <c r="AV238" s="33" t="str">
        <f>IF(AS238&gt;TIME(1,0,0),"NO","SI")</f>
        <v>SI</v>
      </c>
      <c r="AW238" s="33">
        <f>(S238-E238)</f>
        <v>1.820833333338669</v>
      </c>
      <c r="AX238" s="39">
        <f>TRACKER[[#This Row],[ATA TO UNLOADING]]*24</f>
        <v>43.700000000128057</v>
      </c>
      <c r="AY238" s="33">
        <f>IF(O238=0,0,S238-O238)</f>
        <v>0</v>
      </c>
      <c r="AZ238" s="38">
        <f>TRACKER[[#This Row],[TOTAL TT (MARRUECOS)]]*24</f>
        <v>0</v>
      </c>
      <c r="BA238" s="39" t="str">
        <f>IF(AW238="","",IF(AW238&lt;=2,"SI","NO"))</f>
        <v>SI</v>
      </c>
      <c r="BB238" s="39">
        <f>V238-U238</f>
        <v>9.0277777781011537E-3</v>
      </c>
      <c r="BC238" s="108">
        <f>(TRACKER[[#This Row],[Driver departure vs DC END DATE 2]])/24</f>
        <v>3.7615740742088138E-4</v>
      </c>
      <c r="BD238" s="39" t="str">
        <f>IF(L238="LEFTIES TOLEDO",IF(BC238&gt;=TIME(0,0,0),"YES","NO"),"")</f>
        <v>YES</v>
      </c>
      <c r="BE238" s="93">
        <f>$BH$1</f>
        <v>55</v>
      </c>
      <c r="BF238" s="41">
        <f>$BI$1</f>
        <v>7.5</v>
      </c>
    </row>
    <row r="239" spans="1:58" ht="12.75" hidden="1" customHeight="1">
      <c r="A239" s="24" t="s">
        <v>405</v>
      </c>
      <c r="B239" s="10" t="s">
        <v>91</v>
      </c>
      <c r="C239" s="11" t="s">
        <v>79</v>
      </c>
      <c r="D239" s="11" t="s">
        <v>48</v>
      </c>
      <c r="E239" s="12">
        <v>46035.032638888886</v>
      </c>
      <c r="F239" s="12">
        <v>46035.083333333336</v>
      </c>
      <c r="G239" s="13" t="s">
        <v>49</v>
      </c>
      <c r="H239" s="11" t="s">
        <v>100</v>
      </c>
      <c r="I239" s="13" t="s">
        <v>408</v>
      </c>
      <c r="J239" s="13" t="s">
        <v>107</v>
      </c>
      <c r="K239" s="13" t="s">
        <v>60</v>
      </c>
      <c r="L239" s="12" t="s">
        <v>71</v>
      </c>
      <c r="M239" s="12">
        <v>46036</v>
      </c>
      <c r="N239" s="12">
        <v>46037.302083333336</v>
      </c>
      <c r="O239" s="12">
        <v>46032</v>
      </c>
      <c r="P239" s="55"/>
      <c r="Q239" s="12"/>
      <c r="R239" s="12"/>
      <c r="S239" s="29">
        <v>46037.143750000003</v>
      </c>
      <c r="T239" s="29">
        <v>46037.1875</v>
      </c>
      <c r="U239" s="12"/>
      <c r="V239" s="29"/>
      <c r="W239" s="30">
        <f>IF(N239="","",WEEKNUM(AA239,2)-0)</f>
        <v>3</v>
      </c>
      <c r="X239" s="30">
        <f>IF(N239="","",MONTH(AA239))</f>
        <v>1</v>
      </c>
      <c r="Y23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239" s="30" t="str">
        <f>IF(B239="ROPAX","ROPAX",IF(B239="RORO","RORO","OCEAN"))</f>
        <v>OCEAN</v>
      </c>
      <c r="AA239" s="29">
        <f>+MIN(S239,T239)</f>
        <v>46037.143750000003</v>
      </c>
      <c r="AB239" s="29" t="str">
        <f>CHOOSE(WEEKDAY(T239,2),"Monday","Tuesday","Wednesday","Thursday","Friday","Saturday","Sunday")</f>
        <v>Thursday</v>
      </c>
      <c r="AC239" s="104">
        <f>IF((E239-F239)&lt;=0,0,(TRACKER[[#This Row],[ATA]]-TRACKER[[#This Row],[ETA]])*24)</f>
        <v>0</v>
      </c>
      <c r="AD239" s="29" t="str">
        <f>IF(AC239&lt;=2,"NO","YES")</f>
        <v>NO</v>
      </c>
      <c r="AE239" s="106">
        <f>+TRACKER[[#This Row],[DELIVERY AVAILABLE SINCE]]-TRACKER[[#This Row],[HANDOVER Morocco]]</f>
        <v>4</v>
      </c>
      <c r="AF239" s="104">
        <f>TRACKER[[#This Row],[ATA TO UNLOADING]]*24</f>
        <v>50.666666666802485</v>
      </c>
      <c r="AG239" s="31">
        <f>(M239-E239)</f>
        <v>0.96736111111385981</v>
      </c>
      <c r="AH239" s="35">
        <f>TRACKER[[#This Row],[ATA A OFRECIMIENTO]]*24</f>
        <v>23.216666666732635</v>
      </c>
      <c r="AI239" s="30" t="str">
        <f>IF(AG239="","",IF(AG239&lt;=1.5,"SI","NO"))</f>
        <v>SI</v>
      </c>
      <c r="AJ239" s="30" t="str">
        <f>IF(AG239="","",IF(AG239&lt;=2,"YES","NO"))</f>
        <v>YES</v>
      </c>
      <c r="AK239" s="30" t="str">
        <f>IF(AG239="","",IF(AG239&lt;=3,"SI","NO"))</f>
        <v>SI</v>
      </c>
      <c r="AL239" s="31">
        <f>(N239-M239)</f>
        <v>1.3020833333357587</v>
      </c>
      <c r="AM239" s="35">
        <f>TRACKER[[#This Row],[DEL. AVAILABLE A SLOT]]*24</f>
        <v>31.250000000058208</v>
      </c>
      <c r="AN239" s="31">
        <f>IF((S239-M239)&lt;0,TIME(0,0,0),S239-M239)</f>
        <v>1.1437500000029104</v>
      </c>
      <c r="AO23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239" s="35" t="str">
        <f>IF(AL239="","",IF(AL239&lt;=1,"SI","NO"))</f>
        <v>NO</v>
      </c>
      <c r="AQ239" s="31">
        <f>(N239-E239)</f>
        <v>2.2694444444496185</v>
      </c>
      <c r="AR239" s="35">
        <f>TRACKER[[#This Row],[ATA A TIMESLOT]]*24</f>
        <v>54.466666666790843</v>
      </c>
      <c r="AS239" s="32">
        <f>IF(AA239&lt;N239,TIME(0,0,0),AA239-N239)</f>
        <v>0</v>
      </c>
      <c r="AT239" s="35">
        <f>TRACKER[[#This Row],[PUNTUALIDAD (H)]]*24</f>
        <v>0</v>
      </c>
      <c r="AU239" s="31" t="str">
        <f>IF(AS239&gt;TIME(0,30,0),"NO","SI")</f>
        <v>SI</v>
      </c>
      <c r="AV239" s="33" t="str">
        <f>IF(AS239&gt;TIME(1,0,0),"NO","SI")</f>
        <v>SI</v>
      </c>
      <c r="AW239" s="33">
        <f>(S239-E239)</f>
        <v>2.1111111111167702</v>
      </c>
      <c r="AX239" s="39">
        <f>TRACKER[[#This Row],[ATA TO UNLOADING]]*24</f>
        <v>50.666666666802485</v>
      </c>
      <c r="AY239" s="33">
        <f>IF(O239=0,0,S239-O239)</f>
        <v>5.1437500000029104</v>
      </c>
      <c r="AZ239" s="38">
        <f>TRACKER[[#This Row],[TOTAL TT (MARRUECOS)]]*24</f>
        <v>123.45000000006985</v>
      </c>
      <c r="BA239" s="39" t="str">
        <f>IF(AW239="","",IF(AW239&lt;=2,"SI","NO"))</f>
        <v>NO</v>
      </c>
      <c r="BB239" s="39">
        <f>V239-U239</f>
        <v>0</v>
      </c>
      <c r="BC239" s="108">
        <f>(TRACKER[[#This Row],[Driver departure vs DC END DATE 2]])/24</f>
        <v>0</v>
      </c>
      <c r="BD239" s="39" t="str">
        <f>IF(L239="LEFTIES TOLEDO",IF(BC239&gt;=TIME(0,0,0),"YES","NO"),"")</f>
        <v/>
      </c>
      <c r="BE239" s="93">
        <f>$BH$1</f>
        <v>55</v>
      </c>
      <c r="BF239" s="41">
        <f>$BI$1</f>
        <v>7.5</v>
      </c>
    </row>
    <row r="240" spans="1:58" ht="12.75" hidden="1" customHeight="1">
      <c r="A240" s="24">
        <v>262320419</v>
      </c>
      <c r="B240" s="10" t="s">
        <v>91</v>
      </c>
      <c r="C240" s="11" t="s">
        <v>58</v>
      </c>
      <c r="D240" s="11" t="s">
        <v>48</v>
      </c>
      <c r="E240" s="12">
        <v>46035.032638888886</v>
      </c>
      <c r="F240" s="12">
        <v>46035.083333333336</v>
      </c>
      <c r="G240" s="13" t="s">
        <v>49</v>
      </c>
      <c r="H240" s="11" t="s">
        <v>50</v>
      </c>
      <c r="I240" s="13" t="s">
        <v>510</v>
      </c>
      <c r="J240" s="13" t="s">
        <v>51</v>
      </c>
      <c r="K240" s="13" t="s">
        <v>52</v>
      </c>
      <c r="L240" s="12" t="s">
        <v>53</v>
      </c>
      <c r="M240" s="12">
        <v>46036.666666666664</v>
      </c>
      <c r="N240" s="12">
        <v>46037.333333333336</v>
      </c>
      <c r="O240" s="12"/>
      <c r="P240" s="55"/>
      <c r="Q240" s="12"/>
      <c r="R240" s="12"/>
      <c r="S240" s="29">
        <v>46037.304166666669</v>
      </c>
      <c r="T240" s="29">
        <v>46037.34375</v>
      </c>
      <c r="U240" s="12">
        <v>46037.334027777775</v>
      </c>
      <c r="V240" s="29">
        <v>46037.361111111109</v>
      </c>
      <c r="W240" s="30">
        <f>IF(N240="","",WEEKNUM(AA240,2)-0)</f>
        <v>3</v>
      </c>
      <c r="X240" s="30">
        <f>IF(N240="","",MONTH(AA240))</f>
        <v>1</v>
      </c>
      <c r="Y24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240" s="30" t="str">
        <f>IF(B240="ROPAX","ROPAX",IF(B240="RORO","RORO","OCEAN"))</f>
        <v>OCEAN</v>
      </c>
      <c r="AA240" s="29">
        <f>+MIN(S240,T240)</f>
        <v>46037.304166666669</v>
      </c>
      <c r="AB240" s="29" t="str">
        <f>CHOOSE(WEEKDAY(T240,2),"Monday","Tuesday","Wednesday","Thursday","Friday","Saturday","Sunday")</f>
        <v>Thursday</v>
      </c>
      <c r="AC240" s="104">
        <f>IF((E240-F240)&lt;=0,0,(TRACKER[[#This Row],[ATA]]-TRACKER[[#This Row],[ETA]])*24)</f>
        <v>0</v>
      </c>
      <c r="AD240" s="29" t="str">
        <f>IF(AC240&lt;=2,"NO","YES")</f>
        <v>NO</v>
      </c>
      <c r="AE240" s="106">
        <f>+TRACKER[[#This Row],[DELIVERY AVAILABLE SINCE]]-TRACKER[[#This Row],[HANDOVER Morocco]]</f>
        <v>46036.666666666664</v>
      </c>
      <c r="AF240" s="104">
        <f>TRACKER[[#This Row],[ATA TO UNLOADING]]*24</f>
        <v>54.516666666779201</v>
      </c>
      <c r="AG240" s="31">
        <f>(M240-E240)</f>
        <v>1.6340277777781012</v>
      </c>
      <c r="AH240" s="35">
        <f>TRACKER[[#This Row],[ATA A OFRECIMIENTO]]*24</f>
        <v>39.216666666674428</v>
      </c>
      <c r="AI240" s="30" t="str">
        <f>IF(AG240="","",IF(AG240&lt;=1.5,"SI","NO"))</f>
        <v>NO</v>
      </c>
      <c r="AJ240" s="30" t="str">
        <f>IF(AG240="","",IF(AG240&lt;=2,"YES","NO"))</f>
        <v>YES</v>
      </c>
      <c r="AK240" s="30" t="str">
        <f>IF(AG240="","",IF(AG240&lt;=3,"SI","NO"))</f>
        <v>SI</v>
      </c>
      <c r="AL240" s="31">
        <f>(N240-M240)</f>
        <v>0.66666666667151731</v>
      </c>
      <c r="AM240" s="35">
        <f>TRACKER[[#This Row],[DEL. AVAILABLE A SLOT]]*24</f>
        <v>16.000000000116415</v>
      </c>
      <c r="AN240" s="31">
        <f>IF((S240-M240)&lt;0,TIME(0,0,0),S240-M240)</f>
        <v>0.63750000000436557</v>
      </c>
      <c r="AO24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240" s="35" t="str">
        <f>IF(AL240="","",IF(AL240&lt;=1,"SI","NO"))</f>
        <v>SI</v>
      </c>
      <c r="AQ240" s="31">
        <f>(N240-E240)</f>
        <v>2.3006944444496185</v>
      </c>
      <c r="AR240" s="35">
        <f>TRACKER[[#This Row],[ATA A TIMESLOT]]*24</f>
        <v>55.216666666790843</v>
      </c>
      <c r="AS240" s="32">
        <f>IF(AA240&lt;N240,TIME(0,0,0),AA240-N240)</f>
        <v>0</v>
      </c>
      <c r="AT240" s="35">
        <f>TRACKER[[#This Row],[PUNTUALIDAD (H)]]*24</f>
        <v>0</v>
      </c>
      <c r="AU240" s="31" t="str">
        <f>IF(AS240&gt;TIME(0,30,0),"NO","SI")</f>
        <v>SI</v>
      </c>
      <c r="AV240" s="33" t="str">
        <f>IF(AS240&gt;TIME(1,0,0),"NO","SI")</f>
        <v>SI</v>
      </c>
      <c r="AW240" s="33">
        <f>(S240-E240)</f>
        <v>2.2715277777824667</v>
      </c>
      <c r="AX240" s="39">
        <f>TRACKER[[#This Row],[ATA TO UNLOADING]]*24</f>
        <v>54.516666666779201</v>
      </c>
      <c r="AY240" s="33">
        <f>IF(O240=0,0,S240-O240)</f>
        <v>0</v>
      </c>
      <c r="AZ240" s="38">
        <f>TRACKER[[#This Row],[TOTAL TT (MARRUECOS)]]*24</f>
        <v>0</v>
      </c>
      <c r="BA240" s="39" t="str">
        <f>IF(AW240="","",IF(AW240&lt;=2,"SI","NO"))</f>
        <v>NO</v>
      </c>
      <c r="BB240" s="39">
        <f>V240-U240</f>
        <v>2.7083333334303461E-2</v>
      </c>
      <c r="BC240" s="108">
        <f>(TRACKER[[#This Row],[Driver departure vs DC END DATE 2]])/24</f>
        <v>1.1284722222626442E-3</v>
      </c>
      <c r="BD240" s="39" t="str">
        <f>IF(L240="LEFTIES TOLEDO",IF(BC240&gt;=TIME(0,0,0),"YES","NO"),"")</f>
        <v>YES</v>
      </c>
      <c r="BE240" s="93">
        <f>$BH$1</f>
        <v>55</v>
      </c>
      <c r="BF240" s="41">
        <f>$BI$1</f>
        <v>7.5</v>
      </c>
    </row>
    <row r="241" spans="1:58" ht="12.75" hidden="1" customHeight="1">
      <c r="A241" s="24">
        <v>262320419</v>
      </c>
      <c r="B241" s="10" t="s">
        <v>91</v>
      </c>
      <c r="C241" s="11" t="s">
        <v>58</v>
      </c>
      <c r="D241" s="11" t="s">
        <v>48</v>
      </c>
      <c r="E241" s="12">
        <v>46035.032638888886</v>
      </c>
      <c r="F241" s="12">
        <v>46035.083333333336</v>
      </c>
      <c r="G241" s="13" t="s">
        <v>49</v>
      </c>
      <c r="H241" s="11" t="s">
        <v>50</v>
      </c>
      <c r="I241" s="13" t="s">
        <v>511</v>
      </c>
      <c r="J241" s="13" t="s">
        <v>51</v>
      </c>
      <c r="K241" s="13" t="s">
        <v>52</v>
      </c>
      <c r="L241" s="12" t="s">
        <v>53</v>
      </c>
      <c r="M241" s="12">
        <v>46036.666666666664</v>
      </c>
      <c r="N241" s="12">
        <v>46037.333333333336</v>
      </c>
      <c r="O241" s="12"/>
      <c r="P241" s="55"/>
      <c r="Q241" s="12" t="s">
        <v>62</v>
      </c>
      <c r="R241" s="12"/>
      <c r="S241" s="29">
        <v>46037.376388888886</v>
      </c>
      <c r="T241" s="29">
        <v>46037.404166666667</v>
      </c>
      <c r="U241" s="12">
        <v>46037.393750000003</v>
      </c>
      <c r="V241" s="29">
        <v>46037.479166666664</v>
      </c>
      <c r="W241" s="30">
        <f>IF(N241="","",WEEKNUM(AA241,2)-0)</f>
        <v>3</v>
      </c>
      <c r="X241" s="30">
        <f>IF(N241="","",MONTH(AA241))</f>
        <v>1</v>
      </c>
      <c r="Y24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241" s="30" t="str">
        <f>IF(B241="ROPAX","ROPAX",IF(B241="RORO","RORO","OCEAN"))</f>
        <v>OCEAN</v>
      </c>
      <c r="AA241" s="29">
        <f>+MIN(S241,T241)</f>
        <v>46037.376388888886</v>
      </c>
      <c r="AB241" s="29" t="str">
        <f>CHOOSE(WEEKDAY(T241,2),"Monday","Tuesday","Wednesday","Thursday","Friday","Saturday","Sunday")</f>
        <v>Thursday</v>
      </c>
      <c r="AC241" s="104">
        <f>IF((E241-F241)&lt;=0,0,(TRACKER[[#This Row],[ATA]]-TRACKER[[#This Row],[ETA]])*24)</f>
        <v>0</v>
      </c>
      <c r="AD241" s="29" t="str">
        <f>IF(AC241&lt;=2,"NO","YES")</f>
        <v>NO</v>
      </c>
      <c r="AE241" s="106">
        <f>+TRACKER[[#This Row],[DELIVERY AVAILABLE SINCE]]-TRACKER[[#This Row],[HANDOVER Morocco]]</f>
        <v>46036.666666666664</v>
      </c>
      <c r="AF241" s="104">
        <f>TRACKER[[#This Row],[ATA TO UNLOADING]]*24</f>
        <v>56.25</v>
      </c>
      <c r="AG241" s="31">
        <f>(M241-E241)</f>
        <v>1.6340277777781012</v>
      </c>
      <c r="AH241" s="35">
        <f>TRACKER[[#This Row],[ATA A OFRECIMIENTO]]*24</f>
        <v>39.216666666674428</v>
      </c>
      <c r="AI241" s="30" t="str">
        <f>IF(AG241="","",IF(AG241&lt;=1.5,"SI","NO"))</f>
        <v>NO</v>
      </c>
      <c r="AJ241" s="30" t="str">
        <f>IF(AG241="","",IF(AG241&lt;=2,"YES","NO"))</f>
        <v>YES</v>
      </c>
      <c r="AK241" s="30" t="str">
        <f>IF(AG241="","",IF(AG241&lt;=3,"SI","NO"))</f>
        <v>SI</v>
      </c>
      <c r="AL241" s="31">
        <f>(N241-M241)</f>
        <v>0.66666666667151731</v>
      </c>
      <c r="AM241" s="35">
        <f>TRACKER[[#This Row],[DEL. AVAILABLE A SLOT]]*24</f>
        <v>16.000000000116415</v>
      </c>
      <c r="AN241" s="31">
        <f>IF((S241-M241)&lt;0,TIME(0,0,0),S241-M241)</f>
        <v>0.70972222222189885</v>
      </c>
      <c r="AO24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241" s="35" t="str">
        <f>IF(AL241="","",IF(AL241&lt;=1,"SI","NO"))</f>
        <v>SI</v>
      </c>
      <c r="AQ241" s="31">
        <f>(N241-E241)</f>
        <v>2.3006944444496185</v>
      </c>
      <c r="AR241" s="35">
        <f>TRACKER[[#This Row],[ATA A TIMESLOT]]*24</f>
        <v>55.216666666790843</v>
      </c>
      <c r="AS241" s="32">
        <f>IF(AA241&lt;N241,TIME(0,0,0),AA241-N241)</f>
        <v>4.3055555550381541E-2</v>
      </c>
      <c r="AT241" s="35">
        <f>TRACKER[[#This Row],[PUNTUALIDAD (H)]]*24</f>
        <v>1.033333333209157</v>
      </c>
      <c r="AU241" s="31" t="str">
        <f>IF(AS241&gt;TIME(0,30,0),"NO","SI")</f>
        <v>NO</v>
      </c>
      <c r="AV241" s="33" t="str">
        <f>IF(AS241&gt;TIME(1,0,0),"NO","SI")</f>
        <v>NO</v>
      </c>
      <c r="AW241" s="33">
        <f>(S241-E241)</f>
        <v>2.34375</v>
      </c>
      <c r="AX241" s="39">
        <f>TRACKER[[#This Row],[ATA TO UNLOADING]]*24</f>
        <v>56.25</v>
      </c>
      <c r="AY241" s="33">
        <f>IF(O241=0,0,S241-O241)</f>
        <v>0</v>
      </c>
      <c r="AZ241" s="38">
        <f>TRACKER[[#This Row],[TOTAL TT (MARRUECOS)]]*24</f>
        <v>0</v>
      </c>
      <c r="BA241" s="39" t="str">
        <f>IF(AW241="","",IF(AW241&lt;=2,"SI","NO"))</f>
        <v>NO</v>
      </c>
      <c r="BB241" s="39">
        <f>V241-U241</f>
        <v>8.5416666661330964E-2</v>
      </c>
      <c r="BC241" s="108">
        <f>(TRACKER[[#This Row],[Driver departure vs DC END DATE 2]])/24</f>
        <v>3.5590277775554569E-3</v>
      </c>
      <c r="BD241" s="39" t="str">
        <f>IF(L241="LEFTIES TOLEDO",IF(BC241&gt;=TIME(0,0,0),"YES","NO"),"")</f>
        <v>YES</v>
      </c>
      <c r="BE241" s="93">
        <f>$BH$1</f>
        <v>55</v>
      </c>
      <c r="BF241" s="41">
        <f>$BI$1</f>
        <v>7.5</v>
      </c>
    </row>
    <row r="242" spans="1:58" ht="12.75" hidden="1" customHeight="1">
      <c r="A242" s="24">
        <v>260601508</v>
      </c>
      <c r="B242" s="10" t="s">
        <v>430</v>
      </c>
      <c r="C242" s="11" t="s">
        <v>54</v>
      </c>
      <c r="D242" s="11" t="s">
        <v>75</v>
      </c>
      <c r="E242" s="12">
        <v>46033.027083333334</v>
      </c>
      <c r="F242" s="12">
        <v>46032.833333333336</v>
      </c>
      <c r="G242" s="13" t="s">
        <v>49</v>
      </c>
      <c r="H242" s="11" t="s">
        <v>50</v>
      </c>
      <c r="I242" s="13" t="s">
        <v>512</v>
      </c>
      <c r="J242" s="13" t="s">
        <v>51</v>
      </c>
      <c r="K242" s="13" t="s">
        <v>52</v>
      </c>
      <c r="L242" s="12" t="s">
        <v>102</v>
      </c>
      <c r="M242" s="12">
        <v>46034.666666666664</v>
      </c>
      <c r="N242" s="12">
        <v>46037.375</v>
      </c>
      <c r="O242" s="12"/>
      <c r="P242" s="55"/>
      <c r="Q242" s="12"/>
      <c r="R242" s="12"/>
      <c r="S242" s="29">
        <v>46037.377083333333</v>
      </c>
      <c r="T242" s="29">
        <v>46037.388888888891</v>
      </c>
      <c r="U242" s="12"/>
      <c r="V242" s="29"/>
      <c r="W242" s="30">
        <f>IF(N242="","",WEEKNUM(AA242,2)-0)</f>
        <v>3</v>
      </c>
      <c r="X242" s="30">
        <f>IF(N242="","",MONTH(AA242))</f>
        <v>1</v>
      </c>
      <c r="Y24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242" s="30" t="str">
        <f>IF(B242="ROPAX","ROPAX",IF(B242="RORO","RORO","OCEAN"))</f>
        <v>OCEAN</v>
      </c>
      <c r="AA242" s="29">
        <f>+MIN(S242,T242)</f>
        <v>46037.377083333333</v>
      </c>
      <c r="AB242" s="29" t="str">
        <f>CHOOSE(WEEKDAY(T242,2),"Monday","Tuesday","Wednesday","Thursday","Friday","Saturday","Sunday")</f>
        <v>Thursday</v>
      </c>
      <c r="AC242" s="104">
        <f>IF((E242-F242)&lt;=0,0,(TRACKER[[#This Row],[ATA]]-TRACKER[[#This Row],[ETA]])*24)</f>
        <v>4.6499999999650754</v>
      </c>
      <c r="AD242" s="29" t="str">
        <f>IF(AC242&lt;=2,"NO","YES")</f>
        <v>YES</v>
      </c>
      <c r="AE242" s="106">
        <f>+TRACKER[[#This Row],[DELIVERY AVAILABLE SINCE]]-TRACKER[[#This Row],[HANDOVER Morocco]]</f>
        <v>46034.666666666664</v>
      </c>
      <c r="AF242" s="104">
        <f>TRACKER[[#This Row],[ATA TO UNLOADING]]*24</f>
        <v>104.39999999996508</v>
      </c>
      <c r="AG242" s="31">
        <f>(M242-E242)</f>
        <v>1.6395833333299379</v>
      </c>
      <c r="AH242" s="35">
        <f>TRACKER[[#This Row],[ATA A OFRECIMIENTO]]*24</f>
        <v>39.349999999918509</v>
      </c>
      <c r="AI242" s="30" t="str">
        <f>IF(AG242="","",IF(AG242&lt;=1.5,"SI","NO"))</f>
        <v>NO</v>
      </c>
      <c r="AJ242" s="30" t="str">
        <f>IF(AG242="","",IF(AG242&lt;=2,"YES","NO"))</f>
        <v>YES</v>
      </c>
      <c r="AK242" s="30" t="str">
        <f>IF(AG242="","",IF(AG242&lt;=3,"SI","NO"))</f>
        <v>SI</v>
      </c>
      <c r="AL242" s="31">
        <f>(N242-M242)</f>
        <v>2.7083333333357587</v>
      </c>
      <c r="AM242" s="35">
        <f>TRACKER[[#This Row],[DEL. AVAILABLE A SLOT]]*24</f>
        <v>65.000000000058208</v>
      </c>
      <c r="AN242" s="31">
        <f>IF((S242-M242)&lt;0,TIME(0,0,0),S242-M242)</f>
        <v>2.7104166666686069</v>
      </c>
      <c r="AO24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242" s="35" t="str">
        <f>IF(AL242="","",IF(AL242&lt;=1,"SI","NO"))</f>
        <v>NO</v>
      </c>
      <c r="AQ242" s="31">
        <f>(N242-E242)</f>
        <v>4.3479166666656965</v>
      </c>
      <c r="AR242" s="35">
        <f>TRACKER[[#This Row],[ATA A TIMESLOT]]*24</f>
        <v>104.34999999997672</v>
      </c>
      <c r="AS242" s="32">
        <f>IF(AA242&lt;N242,TIME(0,0,0),AA242-N242)</f>
        <v>2.0833333328482695E-3</v>
      </c>
      <c r="AT242" s="35">
        <f>TRACKER[[#This Row],[PUNTUALIDAD (H)]]*24</f>
        <v>4.9999999988358468E-2</v>
      </c>
      <c r="AU242" s="31" t="str">
        <f>IF(AS242&gt;TIME(0,30,0),"NO","SI")</f>
        <v>SI</v>
      </c>
      <c r="AV242" s="33" t="str">
        <f>IF(AS242&gt;TIME(1,0,0),"NO","SI")</f>
        <v>SI</v>
      </c>
      <c r="AW242" s="33">
        <f>(S242-E242)</f>
        <v>4.3499999999985448</v>
      </c>
      <c r="AX242" s="39">
        <f>TRACKER[[#This Row],[ATA TO UNLOADING]]*24</f>
        <v>104.39999999996508</v>
      </c>
      <c r="AY242" s="33">
        <f>IF(O242=0,0,S242-O242)</f>
        <v>0</v>
      </c>
      <c r="AZ242" s="38">
        <f>TRACKER[[#This Row],[TOTAL TT (MARRUECOS)]]*24</f>
        <v>0</v>
      </c>
      <c r="BA242" s="39" t="str">
        <f>IF(AW242="","",IF(AW242&lt;=2,"SI","NO"))</f>
        <v>NO</v>
      </c>
      <c r="BB242" s="39">
        <f>V242-U242</f>
        <v>0</v>
      </c>
      <c r="BC242" s="108">
        <f>(TRACKER[[#This Row],[Driver departure vs DC END DATE 2]])/24</f>
        <v>0</v>
      </c>
      <c r="BD242" s="39" t="str">
        <f>IF(L242="LEFTIES TOLEDO",IF(BC242&gt;=TIME(0,0,0),"YES","NO"),"")</f>
        <v/>
      </c>
      <c r="BE242" s="93">
        <f>$BH$1</f>
        <v>55</v>
      </c>
      <c r="BF242" s="41">
        <f>$BI$1</f>
        <v>7.5</v>
      </c>
    </row>
    <row r="243" spans="1:58" ht="12.75" hidden="1" customHeight="1">
      <c r="A243" s="24">
        <v>262020881</v>
      </c>
      <c r="B243" s="10" t="s">
        <v>260</v>
      </c>
      <c r="C243" s="11" t="s">
        <v>65</v>
      </c>
      <c r="D243" s="11" t="s">
        <v>75</v>
      </c>
      <c r="E243" s="12">
        <v>46025.710416666669</v>
      </c>
      <c r="F243" s="12">
        <v>46025.833333333336</v>
      </c>
      <c r="G243" s="13" t="s">
        <v>49</v>
      </c>
      <c r="H243" s="11" t="s">
        <v>50</v>
      </c>
      <c r="I243" s="13" t="s">
        <v>513</v>
      </c>
      <c r="J243" s="13" t="s">
        <v>51</v>
      </c>
      <c r="K243" s="13" t="s">
        <v>52</v>
      </c>
      <c r="L243" s="12" t="s">
        <v>95</v>
      </c>
      <c r="M243" s="12">
        <v>46035.583333333336</v>
      </c>
      <c r="N243" s="12">
        <v>46037.416666666664</v>
      </c>
      <c r="O243" s="12"/>
      <c r="P243" s="55"/>
      <c r="Q243" s="12" t="s">
        <v>389</v>
      </c>
      <c r="R243" s="12"/>
      <c r="S243" s="29">
        <v>46037.569444444445</v>
      </c>
      <c r="T243" s="29">
        <v>46037.590277777781</v>
      </c>
      <c r="U243" s="12"/>
      <c r="V243" s="29"/>
      <c r="W243" s="30">
        <f>IF(N243="","",WEEKNUM(AA243,2)-0)</f>
        <v>3</v>
      </c>
      <c r="X243" s="30">
        <f>IF(N243="","",MONTH(AA243))</f>
        <v>1</v>
      </c>
      <c r="Y24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243" s="30" t="str">
        <f>IF(B243="ROPAX","ROPAX",IF(B243="RORO","RORO","OCEAN"))</f>
        <v>OCEAN</v>
      </c>
      <c r="AA243" s="29">
        <f>+MIN(S243,T243)</f>
        <v>46037.569444444445</v>
      </c>
      <c r="AB243" s="29" t="str">
        <f>CHOOSE(WEEKDAY(T243,2),"Monday","Tuesday","Wednesday","Thursday","Friday","Saturday","Sunday")</f>
        <v>Thursday</v>
      </c>
      <c r="AC243" s="104">
        <f>IF((E243-F243)&lt;=0,0,(TRACKER[[#This Row],[ATA]]-TRACKER[[#This Row],[ETA]])*24)</f>
        <v>0</v>
      </c>
      <c r="AD243" s="29" t="str">
        <f>IF(AC243&lt;=2,"NO","YES")</f>
        <v>NO</v>
      </c>
      <c r="AE243" s="106">
        <f>+TRACKER[[#This Row],[DELIVERY AVAILABLE SINCE]]-TRACKER[[#This Row],[HANDOVER Morocco]]</f>
        <v>46035.583333333336</v>
      </c>
      <c r="AF243" s="104">
        <f>TRACKER[[#This Row],[ATA TO UNLOADING]]*24</f>
        <v>284.6166666666395</v>
      </c>
      <c r="AG243" s="31">
        <f>(M243-E243)</f>
        <v>9.8729166666671517</v>
      </c>
      <c r="AH243" s="35">
        <f>TRACKER[[#This Row],[ATA A OFRECIMIENTO]]*24</f>
        <v>236.95000000001164</v>
      </c>
      <c r="AI243" s="30" t="str">
        <f>IF(AG243="","",IF(AG243&lt;=1.5,"SI","NO"))</f>
        <v>NO</v>
      </c>
      <c r="AJ243" s="30" t="str">
        <f>IF(AG243="","",IF(AG243&lt;=2,"YES","NO"))</f>
        <v>NO</v>
      </c>
      <c r="AK243" s="30" t="str">
        <f>IF(AG243="","",IF(AG243&lt;=3,"SI","NO"))</f>
        <v>NO</v>
      </c>
      <c r="AL243" s="31">
        <f>(N243-M243)</f>
        <v>1.8333333333284827</v>
      </c>
      <c r="AM243" s="35">
        <f>TRACKER[[#This Row],[DEL. AVAILABLE A SLOT]]*24</f>
        <v>43.999999999883585</v>
      </c>
      <c r="AN243" s="31">
        <f>IF((S243-M243)&lt;0,TIME(0,0,0),S243-M243)</f>
        <v>1.9861111111094942</v>
      </c>
      <c r="AO24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243" s="35" t="str">
        <f>IF(AL243="","",IF(AL243&lt;=1,"SI","NO"))</f>
        <v>NO</v>
      </c>
      <c r="AQ243" s="31">
        <f>(N243-E243)</f>
        <v>11.706249999995634</v>
      </c>
      <c r="AR243" s="35">
        <f>TRACKER[[#This Row],[ATA A TIMESLOT]]*24</f>
        <v>280.94999999989523</v>
      </c>
      <c r="AS243" s="32">
        <f>IF(AA243&lt;N243,TIME(0,0,0),AA243-N243)</f>
        <v>0.15277777778101154</v>
      </c>
      <c r="AT243" s="35">
        <f>TRACKER[[#This Row],[PUNTUALIDAD (H)]]*24</f>
        <v>3.6666666667442769</v>
      </c>
      <c r="AU243" s="31" t="str">
        <f>IF(AS243&gt;TIME(0,30,0),"NO","SI")</f>
        <v>NO</v>
      </c>
      <c r="AV243" s="33" t="str">
        <f>IF(AS243&gt;TIME(1,0,0),"NO","SI")</f>
        <v>NO</v>
      </c>
      <c r="AW243" s="33">
        <f>(S243-E243)</f>
        <v>11.859027777776646</v>
      </c>
      <c r="AX243" s="39">
        <f>TRACKER[[#This Row],[ATA TO UNLOADING]]*24</f>
        <v>284.6166666666395</v>
      </c>
      <c r="AY243" s="33">
        <f>IF(O243=0,0,S243-O243)</f>
        <v>0</v>
      </c>
      <c r="AZ243" s="38">
        <f>TRACKER[[#This Row],[TOTAL TT (MARRUECOS)]]*24</f>
        <v>0</v>
      </c>
      <c r="BA243" s="39" t="str">
        <f>IF(AW243="","",IF(AW243&lt;=2,"SI","NO"))</f>
        <v>NO</v>
      </c>
      <c r="BB243" s="39">
        <f>V243-U243</f>
        <v>0</v>
      </c>
      <c r="BC243" s="108">
        <f>(TRACKER[[#This Row],[Driver departure vs DC END DATE 2]])/24</f>
        <v>0</v>
      </c>
      <c r="BD243" s="39" t="str">
        <f>IF(L243="LEFTIES TOLEDO",IF(BC243&gt;=TIME(0,0,0),"YES","NO"),"")</f>
        <v/>
      </c>
      <c r="BE243" s="93">
        <f>$BH$1</f>
        <v>55</v>
      </c>
      <c r="BF243" s="41">
        <f>$BI$1</f>
        <v>7.5</v>
      </c>
    </row>
    <row r="244" spans="1:58" ht="12.75" hidden="1" customHeight="1">
      <c r="A244" s="24">
        <v>261354111</v>
      </c>
      <c r="B244" s="10" t="s">
        <v>260</v>
      </c>
      <c r="C244" s="11" t="s">
        <v>78</v>
      </c>
      <c r="D244" s="11" t="s">
        <v>75</v>
      </c>
      <c r="E244" s="12">
        <v>46025.710416666669</v>
      </c>
      <c r="F244" s="12">
        <v>46025.710416666669</v>
      </c>
      <c r="G244" s="13" t="s">
        <v>49</v>
      </c>
      <c r="H244" s="11" t="s">
        <v>50</v>
      </c>
      <c r="I244" s="13" t="s">
        <v>514</v>
      </c>
      <c r="J244" s="13" t="s">
        <v>51</v>
      </c>
      <c r="K244" s="13" t="s">
        <v>52</v>
      </c>
      <c r="L244" s="12" t="s">
        <v>95</v>
      </c>
      <c r="M244" s="12">
        <v>46035.583333333336</v>
      </c>
      <c r="N244" s="12">
        <v>46037.416666666664</v>
      </c>
      <c r="O244" s="12"/>
      <c r="P244" s="55"/>
      <c r="Q244" s="12" t="s">
        <v>389</v>
      </c>
      <c r="R244" s="12"/>
      <c r="S244" s="29">
        <v>46037.569444444445</v>
      </c>
      <c r="T244" s="29">
        <v>46037.590277777781</v>
      </c>
      <c r="U244" s="12"/>
      <c r="V244" s="29"/>
      <c r="W244" s="30">
        <f>IF(N244="","",WEEKNUM(AA244,2)-0)</f>
        <v>3</v>
      </c>
      <c r="X244" s="30">
        <f>IF(N244="","",MONTH(AA244))</f>
        <v>1</v>
      </c>
      <c r="Y24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244" s="30" t="str">
        <f>IF(B244="ROPAX","ROPAX",IF(B244="RORO","RORO","OCEAN"))</f>
        <v>OCEAN</v>
      </c>
      <c r="AA244" s="29">
        <f>+MIN(S244,T244)</f>
        <v>46037.569444444445</v>
      </c>
      <c r="AB244" s="29" t="str">
        <f>CHOOSE(WEEKDAY(T244,2),"Monday","Tuesday","Wednesday","Thursday","Friday","Saturday","Sunday")</f>
        <v>Thursday</v>
      </c>
      <c r="AC244" s="104">
        <f>IF((E244-F244)&lt;=0,0,(TRACKER[[#This Row],[ATA]]-TRACKER[[#This Row],[ETA]])*24)</f>
        <v>0</v>
      </c>
      <c r="AD244" s="29" t="str">
        <f>IF(AC244&lt;=2,"NO","YES")</f>
        <v>NO</v>
      </c>
      <c r="AE244" s="106">
        <f>+TRACKER[[#This Row],[DELIVERY AVAILABLE SINCE]]-TRACKER[[#This Row],[HANDOVER Morocco]]</f>
        <v>46035.583333333336</v>
      </c>
      <c r="AF244" s="104">
        <f>TRACKER[[#This Row],[ATA TO UNLOADING]]*24</f>
        <v>284.6166666666395</v>
      </c>
      <c r="AG244" s="31">
        <f>(M244-E244)</f>
        <v>9.8729166666671517</v>
      </c>
      <c r="AH244" s="35">
        <f>TRACKER[[#This Row],[ATA A OFRECIMIENTO]]*24</f>
        <v>236.95000000001164</v>
      </c>
      <c r="AI244" s="30" t="str">
        <f>IF(AG244="","",IF(AG244&lt;=1.5,"SI","NO"))</f>
        <v>NO</v>
      </c>
      <c r="AJ244" s="30" t="str">
        <f>IF(AG244="","",IF(AG244&lt;=2,"YES","NO"))</f>
        <v>NO</v>
      </c>
      <c r="AK244" s="30" t="str">
        <f>IF(AG244="","",IF(AG244&lt;=3,"SI","NO"))</f>
        <v>NO</v>
      </c>
      <c r="AL244" s="31">
        <f>(N244-M244)</f>
        <v>1.8333333333284827</v>
      </c>
      <c r="AM244" s="35">
        <f>TRACKER[[#This Row],[DEL. AVAILABLE A SLOT]]*24</f>
        <v>43.999999999883585</v>
      </c>
      <c r="AN244" s="31">
        <f>IF((S244-M244)&lt;0,TIME(0,0,0),S244-M244)</f>
        <v>1.9861111111094942</v>
      </c>
      <c r="AO24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244" s="35" t="str">
        <f>IF(AL244="","",IF(AL244&lt;=1,"SI","NO"))</f>
        <v>NO</v>
      </c>
      <c r="AQ244" s="31">
        <f>(N244-E244)</f>
        <v>11.706249999995634</v>
      </c>
      <c r="AR244" s="35">
        <f>TRACKER[[#This Row],[ATA A TIMESLOT]]*24</f>
        <v>280.94999999989523</v>
      </c>
      <c r="AS244" s="32">
        <f>IF(AA244&lt;N244,TIME(0,0,0),AA244-N244)</f>
        <v>0.15277777778101154</v>
      </c>
      <c r="AT244" s="35">
        <f>TRACKER[[#This Row],[PUNTUALIDAD (H)]]*24</f>
        <v>3.6666666667442769</v>
      </c>
      <c r="AU244" s="31" t="str">
        <f>IF(AS244&gt;TIME(0,30,0),"NO","SI")</f>
        <v>NO</v>
      </c>
      <c r="AV244" s="33" t="str">
        <f>IF(AS244&gt;TIME(1,0,0),"NO","SI")</f>
        <v>NO</v>
      </c>
      <c r="AW244" s="33">
        <f>(S244-E244)</f>
        <v>11.859027777776646</v>
      </c>
      <c r="AX244" s="39">
        <f>TRACKER[[#This Row],[ATA TO UNLOADING]]*24</f>
        <v>284.6166666666395</v>
      </c>
      <c r="AY244" s="33">
        <f>IF(O244=0,0,S244-O244)</f>
        <v>0</v>
      </c>
      <c r="AZ244" s="38">
        <f>TRACKER[[#This Row],[TOTAL TT (MARRUECOS)]]*24</f>
        <v>0</v>
      </c>
      <c r="BA244" s="39" t="str">
        <f>IF(AW244="","",IF(AW244&lt;=2,"SI","NO"))</f>
        <v>NO</v>
      </c>
      <c r="BB244" s="39">
        <f>V244-U244</f>
        <v>0</v>
      </c>
      <c r="BC244" s="108">
        <f>(TRACKER[[#This Row],[Driver departure vs DC END DATE 2]])/24</f>
        <v>0</v>
      </c>
      <c r="BD244" s="39" t="str">
        <f>IF(L244="LEFTIES TOLEDO",IF(BC244&gt;=TIME(0,0,0),"YES","NO"),"")</f>
        <v/>
      </c>
      <c r="BE244" s="93">
        <f>$BH$1</f>
        <v>55</v>
      </c>
      <c r="BF244" s="41">
        <f>$BI$1</f>
        <v>7.5</v>
      </c>
    </row>
    <row r="245" spans="1:58" ht="12.75" hidden="1" customHeight="1">
      <c r="A245" s="24">
        <v>262320419</v>
      </c>
      <c r="B245" s="10" t="s">
        <v>91</v>
      </c>
      <c r="C245" s="11" t="s">
        <v>58</v>
      </c>
      <c r="D245" s="11" t="s">
        <v>48</v>
      </c>
      <c r="E245" s="12">
        <v>46035.032638888886</v>
      </c>
      <c r="F245" s="12">
        <v>46035.083333333336</v>
      </c>
      <c r="G245" s="13" t="s">
        <v>49</v>
      </c>
      <c r="H245" s="11" t="s">
        <v>50</v>
      </c>
      <c r="I245" s="13" t="s">
        <v>515</v>
      </c>
      <c r="J245" s="13" t="s">
        <v>51</v>
      </c>
      <c r="K245" s="13" t="s">
        <v>52</v>
      </c>
      <c r="L245" s="12" t="s">
        <v>53</v>
      </c>
      <c r="M245" s="12">
        <v>46036.666666666664</v>
      </c>
      <c r="N245" s="12">
        <v>46037.5</v>
      </c>
      <c r="O245" s="12"/>
      <c r="P245" s="55"/>
      <c r="Q245" s="12"/>
      <c r="R245" s="12"/>
      <c r="S245" s="29">
        <v>46037.504166666666</v>
      </c>
      <c r="T245" s="29">
        <v>46037.604166666664</v>
      </c>
      <c r="U245" s="12">
        <v>46037.538194444445</v>
      </c>
      <c r="V245" s="29">
        <v>46037.643750000003</v>
      </c>
      <c r="W245" s="30">
        <f>IF(N245="","",WEEKNUM(AA245,2)-0)</f>
        <v>3</v>
      </c>
      <c r="X245" s="30">
        <f>IF(N245="","",MONTH(AA245))</f>
        <v>1</v>
      </c>
      <c r="Y24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245" s="30" t="str">
        <f>IF(B245="ROPAX","ROPAX",IF(B245="RORO","RORO","OCEAN"))</f>
        <v>OCEAN</v>
      </c>
      <c r="AA245" s="29">
        <f>+MIN(S245,T245)</f>
        <v>46037.504166666666</v>
      </c>
      <c r="AB245" s="29" t="str">
        <f>CHOOSE(WEEKDAY(T245,2),"Monday","Tuesday","Wednesday","Thursday","Friday","Saturday","Sunday")</f>
        <v>Thursday</v>
      </c>
      <c r="AC245" s="104">
        <f>IF((E245-F245)&lt;=0,0,(TRACKER[[#This Row],[ATA]]-TRACKER[[#This Row],[ETA]])*24)</f>
        <v>0</v>
      </c>
      <c r="AD245" s="29" t="str">
        <f>IF(AC245&lt;=2,"NO","YES")</f>
        <v>NO</v>
      </c>
      <c r="AE245" s="106">
        <f>+TRACKER[[#This Row],[DELIVERY AVAILABLE SINCE]]-TRACKER[[#This Row],[HANDOVER Morocco]]</f>
        <v>46036.666666666664</v>
      </c>
      <c r="AF245" s="104">
        <f>TRACKER[[#This Row],[ATA TO UNLOADING]]*24</f>
        <v>59.316666666709352</v>
      </c>
      <c r="AG245" s="31">
        <f>(M245-E245)</f>
        <v>1.6340277777781012</v>
      </c>
      <c r="AH245" s="35">
        <f>TRACKER[[#This Row],[ATA A OFRECIMIENTO]]*24</f>
        <v>39.216666666674428</v>
      </c>
      <c r="AI245" s="30" t="str">
        <f>IF(AG245="","",IF(AG245&lt;=1.5,"SI","NO"))</f>
        <v>NO</v>
      </c>
      <c r="AJ245" s="30" t="str">
        <f>IF(AG245="","",IF(AG245&lt;=2,"YES","NO"))</f>
        <v>YES</v>
      </c>
      <c r="AK245" s="30" t="str">
        <f>IF(AG245="","",IF(AG245&lt;=3,"SI","NO"))</f>
        <v>SI</v>
      </c>
      <c r="AL245" s="31">
        <f>(N245-M245)</f>
        <v>0.83333333333575865</v>
      </c>
      <c r="AM245" s="35">
        <f>TRACKER[[#This Row],[DEL. AVAILABLE A SLOT]]*24</f>
        <v>20.000000000058208</v>
      </c>
      <c r="AN245" s="31">
        <f>IF((S245-M245)&lt;0,TIME(0,0,0),S245-M245)</f>
        <v>0.83750000000145519</v>
      </c>
      <c r="AO24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245" s="35" t="str">
        <f>IF(AL245="","",IF(AL245&lt;=1,"SI","NO"))</f>
        <v>SI</v>
      </c>
      <c r="AQ245" s="31">
        <f>(N245-E245)</f>
        <v>2.4673611111138598</v>
      </c>
      <c r="AR245" s="35">
        <f>TRACKER[[#This Row],[ATA A TIMESLOT]]*24</f>
        <v>59.216666666732635</v>
      </c>
      <c r="AS245" s="32">
        <f>IF(AA245&lt;N245,TIME(0,0,0),AA245-N245)</f>
        <v>4.166666665696539E-3</v>
      </c>
      <c r="AT245" s="35">
        <f>TRACKER[[#This Row],[PUNTUALIDAD (H)]]*24</f>
        <v>9.9999999976716936E-2</v>
      </c>
      <c r="AU245" s="31" t="str">
        <f>IF(AS245&gt;TIME(0,30,0),"NO","SI")</f>
        <v>SI</v>
      </c>
      <c r="AV245" s="33" t="str">
        <f>IF(AS245&gt;TIME(1,0,0),"NO","SI")</f>
        <v>SI</v>
      </c>
      <c r="AW245" s="33">
        <f>(S245-E245)</f>
        <v>2.4715277777795563</v>
      </c>
      <c r="AX245" s="39">
        <f>TRACKER[[#This Row],[ATA TO UNLOADING]]*24</f>
        <v>59.316666666709352</v>
      </c>
      <c r="AY245" s="33">
        <f>IF(O245=0,0,S245-O245)</f>
        <v>0</v>
      </c>
      <c r="AZ245" s="38">
        <f>TRACKER[[#This Row],[TOTAL TT (MARRUECOS)]]*24</f>
        <v>0</v>
      </c>
      <c r="BA245" s="39" t="str">
        <f>IF(AW245="","",IF(AW245&lt;=2,"SI","NO"))</f>
        <v>NO</v>
      </c>
      <c r="BB245" s="39">
        <f>V245-U245</f>
        <v>0.1055555555576575</v>
      </c>
      <c r="BC245" s="108">
        <f>(TRACKER[[#This Row],[Driver departure vs DC END DATE 2]])/24</f>
        <v>4.3981481482357294E-3</v>
      </c>
      <c r="BD245" s="39" t="str">
        <f>IF(L245="LEFTIES TOLEDO",IF(BC245&gt;=TIME(0,0,0),"YES","NO"),"")</f>
        <v>YES</v>
      </c>
      <c r="BE245" s="93">
        <f>$BH$1</f>
        <v>55</v>
      </c>
      <c r="BF245" s="41">
        <f>$BI$1</f>
        <v>7.5</v>
      </c>
    </row>
    <row r="246" spans="1:58" ht="12.75" hidden="1" customHeight="1">
      <c r="A246" s="24">
        <v>262318992</v>
      </c>
      <c r="B246" s="10" t="s">
        <v>91</v>
      </c>
      <c r="C246" s="11" t="s">
        <v>58</v>
      </c>
      <c r="D246" s="11" t="s">
        <v>48</v>
      </c>
      <c r="E246" s="12">
        <v>46035.032638888886</v>
      </c>
      <c r="F246" s="12">
        <v>46035.083333333336</v>
      </c>
      <c r="G246" s="13" t="s">
        <v>49</v>
      </c>
      <c r="H246" s="11" t="s">
        <v>50</v>
      </c>
      <c r="I246" s="13" t="s">
        <v>516</v>
      </c>
      <c r="J246" s="13" t="s">
        <v>51</v>
      </c>
      <c r="K246" s="13" t="s">
        <v>52</v>
      </c>
      <c r="L246" s="12" t="s">
        <v>53</v>
      </c>
      <c r="M246" s="12">
        <v>46036.666666666664</v>
      </c>
      <c r="N246" s="12">
        <v>46037.5</v>
      </c>
      <c r="O246" s="12"/>
      <c r="P246" s="55"/>
      <c r="Q246" s="12"/>
      <c r="R246" s="12"/>
      <c r="S246" s="29">
        <v>46037.496527777781</v>
      </c>
      <c r="T246" s="29">
        <v>46037.520833333336</v>
      </c>
      <c r="U246" s="12">
        <v>46037.519444444442</v>
      </c>
      <c r="V246" s="29">
        <v>46037.539583333331</v>
      </c>
      <c r="W246" s="30">
        <f>IF(N246="","",WEEKNUM(AA246,2)-0)</f>
        <v>3</v>
      </c>
      <c r="X246" s="30">
        <f>IF(N246="","",MONTH(AA246))</f>
        <v>1</v>
      </c>
      <c r="Y24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246" s="30" t="str">
        <f>IF(B246="ROPAX","ROPAX",IF(B246="RORO","RORO","OCEAN"))</f>
        <v>OCEAN</v>
      </c>
      <c r="AA246" s="29">
        <f>+MIN(S246,T246)</f>
        <v>46037.496527777781</v>
      </c>
      <c r="AB246" s="29" t="str">
        <f>CHOOSE(WEEKDAY(T246,2),"Monday","Tuesday","Wednesday","Thursday","Friday","Saturday","Sunday")</f>
        <v>Thursday</v>
      </c>
      <c r="AC246" s="104">
        <f>IF((E246-F246)&lt;=0,0,(TRACKER[[#This Row],[ATA]]-TRACKER[[#This Row],[ETA]])*24)</f>
        <v>0</v>
      </c>
      <c r="AD246" s="29" t="str">
        <f>IF(AC246&lt;=2,"NO","YES")</f>
        <v>NO</v>
      </c>
      <c r="AE246" s="106">
        <f>+TRACKER[[#This Row],[DELIVERY AVAILABLE SINCE]]-TRACKER[[#This Row],[HANDOVER Morocco]]</f>
        <v>46036.666666666664</v>
      </c>
      <c r="AF246" s="104">
        <f>TRACKER[[#This Row],[ATA TO UNLOADING]]*24</f>
        <v>59.133333333476912</v>
      </c>
      <c r="AG246" s="31">
        <f>(M246-E246)</f>
        <v>1.6340277777781012</v>
      </c>
      <c r="AH246" s="35">
        <f>TRACKER[[#This Row],[ATA A OFRECIMIENTO]]*24</f>
        <v>39.216666666674428</v>
      </c>
      <c r="AI246" s="30" t="str">
        <f>IF(AG246="","",IF(AG246&lt;=1.5,"SI","NO"))</f>
        <v>NO</v>
      </c>
      <c r="AJ246" s="30" t="str">
        <f>IF(AG246="","",IF(AG246&lt;=2,"YES","NO"))</f>
        <v>YES</v>
      </c>
      <c r="AK246" s="30" t="str">
        <f>IF(AG246="","",IF(AG246&lt;=3,"SI","NO"))</f>
        <v>SI</v>
      </c>
      <c r="AL246" s="31">
        <f>(N246-M246)</f>
        <v>0.83333333333575865</v>
      </c>
      <c r="AM246" s="35">
        <f>TRACKER[[#This Row],[DEL. AVAILABLE A SLOT]]*24</f>
        <v>20.000000000058208</v>
      </c>
      <c r="AN246" s="31">
        <f>IF((S246-M246)&lt;0,TIME(0,0,0),S246-M246)</f>
        <v>0.82986111111677019</v>
      </c>
      <c r="AO24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246" s="35" t="str">
        <f>IF(AL246="","",IF(AL246&lt;=1,"SI","NO"))</f>
        <v>SI</v>
      </c>
      <c r="AQ246" s="31">
        <f>(N246-E246)</f>
        <v>2.4673611111138598</v>
      </c>
      <c r="AR246" s="35">
        <f>TRACKER[[#This Row],[ATA A TIMESLOT]]*24</f>
        <v>59.216666666732635</v>
      </c>
      <c r="AS246" s="32">
        <f>IF(AA246&lt;N246,TIME(0,0,0),AA246-N246)</f>
        <v>0</v>
      </c>
      <c r="AT246" s="35">
        <f>TRACKER[[#This Row],[PUNTUALIDAD (H)]]*24</f>
        <v>0</v>
      </c>
      <c r="AU246" s="31" t="str">
        <f>IF(AS246&gt;TIME(0,30,0),"NO","SI")</f>
        <v>SI</v>
      </c>
      <c r="AV246" s="33" t="str">
        <f>IF(AS246&gt;TIME(1,0,0),"NO","SI")</f>
        <v>SI</v>
      </c>
      <c r="AW246" s="33">
        <f>(S246-E246)</f>
        <v>2.4638888888948713</v>
      </c>
      <c r="AX246" s="39">
        <f>TRACKER[[#This Row],[ATA TO UNLOADING]]*24</f>
        <v>59.133333333476912</v>
      </c>
      <c r="AY246" s="33">
        <f>IF(O246=0,0,S246-O246)</f>
        <v>0</v>
      </c>
      <c r="AZ246" s="38">
        <f>TRACKER[[#This Row],[TOTAL TT (MARRUECOS)]]*24</f>
        <v>0</v>
      </c>
      <c r="BA246" s="39" t="str">
        <f>IF(AW246="","",IF(AW246&lt;=2,"SI","NO"))</f>
        <v>NO</v>
      </c>
      <c r="BB246" s="39">
        <f>V246-U246</f>
        <v>2.0138888889050577E-2</v>
      </c>
      <c r="BC246" s="108">
        <f>(TRACKER[[#This Row],[Driver departure vs DC END DATE 2]])/24</f>
        <v>8.391203703771074E-4</v>
      </c>
      <c r="BD246" s="39" t="str">
        <f>IF(L246="LEFTIES TOLEDO",IF(BC246&gt;=TIME(0,0,0),"YES","NO"),"")</f>
        <v>YES</v>
      </c>
      <c r="BE246" s="93">
        <f>$BH$1</f>
        <v>55</v>
      </c>
      <c r="BF246" s="41">
        <f>$BI$1</f>
        <v>7.5</v>
      </c>
    </row>
    <row r="247" spans="1:58" ht="12.75" hidden="1" customHeight="1">
      <c r="A247" s="24" t="s">
        <v>426</v>
      </c>
      <c r="B247" s="10" t="s">
        <v>270</v>
      </c>
      <c r="C247" s="11" t="s">
        <v>72</v>
      </c>
      <c r="D247" s="11" t="s">
        <v>75</v>
      </c>
      <c r="E247" s="12">
        <v>46029.504166666666</v>
      </c>
      <c r="F247" s="12">
        <v>46029.583333333336</v>
      </c>
      <c r="G247" s="13" t="s">
        <v>88</v>
      </c>
      <c r="H247" s="11" t="s">
        <v>50</v>
      </c>
      <c r="I247" s="13" t="s">
        <v>517</v>
      </c>
      <c r="J247" s="13" t="s">
        <v>51</v>
      </c>
      <c r="K247" s="13" t="s">
        <v>60</v>
      </c>
      <c r="L247" s="12" t="s">
        <v>95</v>
      </c>
      <c r="M247" s="12">
        <v>46031.666666666664</v>
      </c>
      <c r="N247" s="12">
        <v>46037.583333333336</v>
      </c>
      <c r="O247" s="12"/>
      <c r="P247" s="55"/>
      <c r="Q247" s="12" t="s">
        <v>389</v>
      </c>
      <c r="R247" s="12"/>
      <c r="S247" s="29">
        <v>46037.614583333328</v>
      </c>
      <c r="T247" s="29">
        <v>46037.635416666664</v>
      </c>
      <c r="U247" s="12"/>
      <c r="V247" s="29"/>
      <c r="W247" s="30">
        <f>IF(N247="","",WEEKNUM(AA247,2)-0)</f>
        <v>3</v>
      </c>
      <c r="X247" s="30">
        <f>IF(N247="","",MONTH(AA247))</f>
        <v>1</v>
      </c>
      <c r="Y24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247" s="30" t="str">
        <f>IF(B247="ROPAX","ROPAX",IF(B247="RORO","RORO","OCEAN"))</f>
        <v>OCEAN</v>
      </c>
      <c r="AA247" s="29">
        <f>+MIN(S247,T247)</f>
        <v>46037.614583333328</v>
      </c>
      <c r="AB247" s="29" t="str">
        <f>CHOOSE(WEEKDAY(T247,2),"Monday","Tuesday","Wednesday","Thursday","Friday","Saturday","Sunday")</f>
        <v>Thursday</v>
      </c>
      <c r="AC247" s="104">
        <f>IF((E247-F247)&lt;=0,0,(TRACKER[[#This Row],[ATA]]-TRACKER[[#This Row],[ETA]])*24)</f>
        <v>0</v>
      </c>
      <c r="AD247" s="29" t="str">
        <f>IF(AC247&lt;=2,"NO","YES")</f>
        <v>NO</v>
      </c>
      <c r="AE247" s="106">
        <f>+TRACKER[[#This Row],[DELIVERY AVAILABLE SINCE]]-TRACKER[[#This Row],[HANDOVER Morocco]]</f>
        <v>46031.666666666664</v>
      </c>
      <c r="AF247" s="104">
        <f>TRACKER[[#This Row],[ATA TO UNLOADING]]*24</f>
        <v>194.64999999990687</v>
      </c>
      <c r="AG247" s="31">
        <f>(M247-E247)</f>
        <v>2.1624999999985448</v>
      </c>
      <c r="AH247" s="35">
        <f>TRACKER[[#This Row],[ATA A OFRECIMIENTO]]*24</f>
        <v>51.899999999965075</v>
      </c>
      <c r="AI247" s="30" t="str">
        <f>IF(AG247="","",IF(AG247&lt;=1.5,"SI","NO"))</f>
        <v>NO</v>
      </c>
      <c r="AJ247" s="30" t="str">
        <f>IF(AG247="","",IF(AG247&lt;=2,"YES","NO"))</f>
        <v>NO</v>
      </c>
      <c r="AK247" s="30" t="str">
        <f>IF(AG247="","",IF(AG247&lt;=3,"SI","NO"))</f>
        <v>SI</v>
      </c>
      <c r="AL247" s="31">
        <f>(N247-M247)</f>
        <v>5.9166666666715173</v>
      </c>
      <c r="AM247" s="35">
        <f>TRACKER[[#This Row],[DEL. AVAILABLE A SLOT]]*24</f>
        <v>142.00000000011642</v>
      </c>
      <c r="AN247" s="31">
        <f>IF((S247-M247)&lt;0,TIME(0,0,0),S247-M247)</f>
        <v>5.9479166666642413</v>
      </c>
      <c r="AO24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247" s="35" t="str">
        <f>IF(AL247="","",IF(AL247&lt;=1,"SI","NO"))</f>
        <v>NO</v>
      </c>
      <c r="AQ247" s="31">
        <f>(N247-E247)</f>
        <v>8.0791666666700621</v>
      </c>
      <c r="AR247" s="35">
        <f>TRACKER[[#This Row],[ATA A TIMESLOT]]*24</f>
        <v>193.90000000008149</v>
      </c>
      <c r="AS247" s="32">
        <f>IF(AA247&lt;N247,TIME(0,0,0),AA247-N247)</f>
        <v>3.1249999992724042E-2</v>
      </c>
      <c r="AT247" s="35">
        <f>TRACKER[[#This Row],[PUNTUALIDAD (H)]]*24</f>
        <v>0.74999999982537702</v>
      </c>
      <c r="AU247" s="31" t="str">
        <f>IF(AS247&gt;TIME(0,30,0),"NO","SI")</f>
        <v>NO</v>
      </c>
      <c r="AV247" s="33" t="str">
        <f>IF(AS247&gt;TIME(1,0,0),"NO","SI")</f>
        <v>SI</v>
      </c>
      <c r="AW247" s="33">
        <f>(S247-E247)</f>
        <v>8.1104166666627862</v>
      </c>
      <c r="AX247" s="39">
        <f>TRACKER[[#This Row],[ATA TO UNLOADING]]*24</f>
        <v>194.64999999990687</v>
      </c>
      <c r="AY247" s="33">
        <f>IF(O247=0,0,S247-O247)</f>
        <v>0</v>
      </c>
      <c r="AZ247" s="38">
        <f>TRACKER[[#This Row],[TOTAL TT (MARRUECOS)]]*24</f>
        <v>0</v>
      </c>
      <c r="BA247" s="39" t="str">
        <f>IF(AW247="","",IF(AW247&lt;=2,"SI","NO"))</f>
        <v>NO</v>
      </c>
      <c r="BB247" s="39">
        <f>V247-U247</f>
        <v>0</v>
      </c>
      <c r="BC247" s="108">
        <f>(TRACKER[[#This Row],[Driver departure vs DC END DATE 2]])/24</f>
        <v>0</v>
      </c>
      <c r="BD247" s="39" t="str">
        <f>IF(L247="LEFTIES TOLEDO",IF(BC247&gt;=TIME(0,0,0),"YES","NO"),"")</f>
        <v/>
      </c>
      <c r="BE247" s="93">
        <f>$BH$1</f>
        <v>55</v>
      </c>
      <c r="BF247" s="41">
        <f>$BI$1</f>
        <v>7.5</v>
      </c>
    </row>
    <row r="248" spans="1:58" ht="12.75" hidden="1" customHeight="1">
      <c r="A248" s="24">
        <v>262018285</v>
      </c>
      <c r="B248" s="10" t="s">
        <v>91</v>
      </c>
      <c r="C248" s="11" t="s">
        <v>72</v>
      </c>
      <c r="D248" s="11" t="s">
        <v>48</v>
      </c>
      <c r="E248" s="12">
        <v>46035.032638888886</v>
      </c>
      <c r="F248" s="12">
        <v>46035.083333333336</v>
      </c>
      <c r="G248" s="13" t="s">
        <v>49</v>
      </c>
      <c r="H248" s="11" t="s">
        <v>50</v>
      </c>
      <c r="I248" s="13" t="s">
        <v>518</v>
      </c>
      <c r="J248" s="13" t="s">
        <v>51</v>
      </c>
      <c r="K248" s="13" t="s">
        <v>52</v>
      </c>
      <c r="L248" s="12" t="s">
        <v>95</v>
      </c>
      <c r="M248" s="12">
        <v>46036.666666666664</v>
      </c>
      <c r="N248" s="12">
        <v>46037.583333333336</v>
      </c>
      <c r="O248" s="12"/>
      <c r="P248" s="55"/>
      <c r="Q248" s="12" t="s">
        <v>389</v>
      </c>
      <c r="R248" s="12"/>
      <c r="S248" s="29">
        <v>46038.232638888883</v>
      </c>
      <c r="T248" s="29">
        <v>46038.253472222219</v>
      </c>
      <c r="U248" s="12"/>
      <c r="V248" s="29"/>
      <c r="W248" s="30">
        <f>IF(N248="","",WEEKNUM(AA248,2)-0)</f>
        <v>3</v>
      </c>
      <c r="X248" s="30">
        <f>IF(N248="","",MONTH(AA248))</f>
        <v>1</v>
      </c>
      <c r="Y24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248" s="30" t="str">
        <f>IF(B248="ROPAX","ROPAX",IF(B248="RORO","RORO","OCEAN"))</f>
        <v>OCEAN</v>
      </c>
      <c r="AA248" s="29">
        <f>+MIN(S248,T248)</f>
        <v>46038.232638888883</v>
      </c>
      <c r="AB248" s="29" t="str">
        <f>CHOOSE(WEEKDAY(T248,2),"Monday","Tuesday","Wednesday","Thursday","Friday","Saturday","Sunday")</f>
        <v>Friday</v>
      </c>
      <c r="AC248" s="104">
        <f>IF((E248-F248)&lt;=0,0,(TRACKER[[#This Row],[ATA]]-TRACKER[[#This Row],[ETA]])*24)</f>
        <v>0</v>
      </c>
      <c r="AD248" s="29" t="str">
        <f>IF(AC248&lt;=2,"NO","YES")</f>
        <v>NO</v>
      </c>
      <c r="AE248" s="106">
        <f>+TRACKER[[#This Row],[DELIVERY AVAILABLE SINCE]]-TRACKER[[#This Row],[HANDOVER Morocco]]</f>
        <v>46036.666666666664</v>
      </c>
      <c r="AF248" s="104">
        <f>TRACKER[[#This Row],[ATA TO UNLOADING]]*24</f>
        <v>76.799999999930151</v>
      </c>
      <c r="AG248" s="31">
        <f>(M248-E248)</f>
        <v>1.6340277777781012</v>
      </c>
      <c r="AH248" s="35">
        <f>TRACKER[[#This Row],[ATA A OFRECIMIENTO]]*24</f>
        <v>39.216666666674428</v>
      </c>
      <c r="AI248" s="30" t="str">
        <f>IF(AG248="","",IF(AG248&lt;=1.5,"SI","NO"))</f>
        <v>NO</v>
      </c>
      <c r="AJ248" s="30" t="str">
        <f>IF(AG248="","",IF(AG248&lt;=2,"YES","NO"))</f>
        <v>YES</v>
      </c>
      <c r="AK248" s="30" t="str">
        <f>IF(AG248="","",IF(AG248&lt;=3,"SI","NO"))</f>
        <v>SI</v>
      </c>
      <c r="AL248" s="31">
        <f>(N248-M248)</f>
        <v>0.91666666667151731</v>
      </c>
      <c r="AM248" s="35">
        <f>TRACKER[[#This Row],[DEL. AVAILABLE A SLOT]]*24</f>
        <v>22.000000000116415</v>
      </c>
      <c r="AN248" s="31">
        <f>IF((S248-M248)&lt;0,TIME(0,0,0),S248-M248)</f>
        <v>1.5659722222189885</v>
      </c>
      <c r="AO24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248" s="35" t="str">
        <f>IF(AL248="","",IF(AL248&lt;=1,"SI","NO"))</f>
        <v>SI</v>
      </c>
      <c r="AQ248" s="31">
        <f>(N248-E248)</f>
        <v>2.5506944444496185</v>
      </c>
      <c r="AR248" s="35">
        <f>TRACKER[[#This Row],[ATA A TIMESLOT]]*24</f>
        <v>61.216666666790843</v>
      </c>
      <c r="AS248" s="32">
        <f>IF(AA248&lt;N248,TIME(0,0,0),AA248-N248)</f>
        <v>0.64930555554747116</v>
      </c>
      <c r="AT248" s="35">
        <f>TRACKER[[#This Row],[PUNTUALIDAD (H)]]*24</f>
        <v>15.583333333139308</v>
      </c>
      <c r="AU248" s="31" t="str">
        <f>IF(AS248&gt;TIME(0,30,0),"NO","SI")</f>
        <v>NO</v>
      </c>
      <c r="AV248" s="33" t="str">
        <f>IF(AS248&gt;TIME(1,0,0),"NO","SI")</f>
        <v>NO</v>
      </c>
      <c r="AW248" s="33">
        <f>(S248-E248)</f>
        <v>3.1999999999970896</v>
      </c>
      <c r="AX248" s="39">
        <f>TRACKER[[#This Row],[ATA TO UNLOADING]]*24</f>
        <v>76.799999999930151</v>
      </c>
      <c r="AY248" s="33">
        <f>IF(O248=0,0,S248-O248)</f>
        <v>0</v>
      </c>
      <c r="AZ248" s="38">
        <f>TRACKER[[#This Row],[TOTAL TT (MARRUECOS)]]*24</f>
        <v>0</v>
      </c>
      <c r="BA248" s="39" t="str">
        <f>IF(AW248="","",IF(AW248&lt;=2,"SI","NO"))</f>
        <v>NO</v>
      </c>
      <c r="BB248" s="39">
        <f>V248-U248</f>
        <v>0</v>
      </c>
      <c r="BC248" s="108">
        <f>(TRACKER[[#This Row],[Driver departure vs DC END DATE 2]])/24</f>
        <v>0</v>
      </c>
      <c r="BD248" s="39" t="str">
        <f>IF(L248="LEFTIES TOLEDO",IF(BC248&gt;=TIME(0,0,0),"YES","NO"),"")</f>
        <v/>
      </c>
      <c r="BE248" s="93">
        <f>$BH$1</f>
        <v>55</v>
      </c>
      <c r="BF248" s="41">
        <f>$BI$1</f>
        <v>7.5</v>
      </c>
    </row>
    <row r="249" spans="1:58" ht="12.75" hidden="1" customHeight="1">
      <c r="A249" s="24">
        <v>261989859</v>
      </c>
      <c r="B249" s="10" t="s">
        <v>430</v>
      </c>
      <c r="C249" s="11" t="s">
        <v>47</v>
      </c>
      <c r="D249" s="11" t="s">
        <v>75</v>
      </c>
      <c r="E249" s="12">
        <v>46033.027083333334</v>
      </c>
      <c r="F249" s="12">
        <v>46032.833333333336</v>
      </c>
      <c r="G249" s="13" t="s">
        <v>49</v>
      </c>
      <c r="H249" s="11" t="s">
        <v>50</v>
      </c>
      <c r="I249" s="13" t="s">
        <v>519</v>
      </c>
      <c r="J249" s="13">
        <v>20</v>
      </c>
      <c r="K249" s="13" t="s">
        <v>52</v>
      </c>
      <c r="L249" s="12" t="s">
        <v>102</v>
      </c>
      <c r="M249" s="12">
        <v>46034.666666666664</v>
      </c>
      <c r="N249" s="12">
        <v>46037.625</v>
      </c>
      <c r="O249" s="12"/>
      <c r="P249" s="55"/>
      <c r="Q249" s="12"/>
      <c r="R249" s="12"/>
      <c r="S249" s="29">
        <v>46037.606944444444</v>
      </c>
      <c r="T249" s="29">
        <v>46037.635416666664</v>
      </c>
      <c r="U249" s="12"/>
      <c r="V249" s="29"/>
      <c r="W249" s="30">
        <f>IF(N249="","",WEEKNUM(AA249,2)-0)</f>
        <v>3</v>
      </c>
      <c r="X249" s="30">
        <f>IF(N249="","",MONTH(AA249))</f>
        <v>1</v>
      </c>
      <c r="Y24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249" s="30" t="str">
        <f>IF(B249="ROPAX","ROPAX",IF(B249="RORO","RORO","OCEAN"))</f>
        <v>OCEAN</v>
      </c>
      <c r="AA249" s="29">
        <f>+MIN(S249,T249)</f>
        <v>46037.606944444444</v>
      </c>
      <c r="AB249" s="29" t="str">
        <f>CHOOSE(WEEKDAY(T249,2),"Monday","Tuesday","Wednesday","Thursday","Friday","Saturday","Sunday")</f>
        <v>Thursday</v>
      </c>
      <c r="AC249" s="104">
        <f>IF((E249-F249)&lt;=0,0,(TRACKER[[#This Row],[ATA]]-TRACKER[[#This Row],[ETA]])*24)</f>
        <v>4.6499999999650754</v>
      </c>
      <c r="AD249" s="29" t="str">
        <f>IF(AC249&lt;=2,"NO","YES")</f>
        <v>YES</v>
      </c>
      <c r="AE249" s="106">
        <f>+TRACKER[[#This Row],[DELIVERY AVAILABLE SINCE]]-TRACKER[[#This Row],[HANDOVER Morocco]]</f>
        <v>46034.666666666664</v>
      </c>
      <c r="AF249" s="104">
        <f>TRACKER[[#This Row],[ATA TO UNLOADING]]*24</f>
        <v>109.91666666662786</v>
      </c>
      <c r="AG249" s="31">
        <f>(M249-E249)</f>
        <v>1.6395833333299379</v>
      </c>
      <c r="AH249" s="35">
        <f>TRACKER[[#This Row],[ATA A OFRECIMIENTO]]*24</f>
        <v>39.349999999918509</v>
      </c>
      <c r="AI249" s="30" t="str">
        <f>IF(AG249="","",IF(AG249&lt;=1.5,"SI","NO"))</f>
        <v>NO</v>
      </c>
      <c r="AJ249" s="30" t="str">
        <f>IF(AG249="","",IF(AG249&lt;=2,"YES","NO"))</f>
        <v>YES</v>
      </c>
      <c r="AK249" s="30" t="str">
        <f>IF(AG249="","",IF(AG249&lt;=3,"SI","NO"))</f>
        <v>SI</v>
      </c>
      <c r="AL249" s="31">
        <f>(N249-M249)</f>
        <v>2.9583333333357587</v>
      </c>
      <c r="AM249" s="35">
        <f>TRACKER[[#This Row],[DEL. AVAILABLE A SLOT]]*24</f>
        <v>71.000000000058208</v>
      </c>
      <c r="AN249" s="31">
        <f>IF((S249-M249)&lt;0,TIME(0,0,0),S249-M249)</f>
        <v>2.9402777777795563</v>
      </c>
      <c r="AO24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249" s="35" t="str">
        <f>IF(AL249="","",IF(AL249&lt;=1,"SI","NO"))</f>
        <v>NO</v>
      </c>
      <c r="AQ249" s="31">
        <f>(N249-E249)</f>
        <v>4.5979166666656965</v>
      </c>
      <c r="AR249" s="35">
        <f>TRACKER[[#This Row],[ATA A TIMESLOT]]*24</f>
        <v>110.34999999997672</v>
      </c>
      <c r="AS249" s="32">
        <f>IF(AA249&lt;N249,TIME(0,0,0),AA249-N249)</f>
        <v>0</v>
      </c>
      <c r="AT249" s="35">
        <f>TRACKER[[#This Row],[PUNTUALIDAD (H)]]*24</f>
        <v>0</v>
      </c>
      <c r="AU249" s="31" t="str">
        <f>IF(AS249&gt;TIME(0,30,0),"NO","SI")</f>
        <v>SI</v>
      </c>
      <c r="AV249" s="33" t="str">
        <f>IF(AS249&gt;TIME(1,0,0),"NO","SI")</f>
        <v>SI</v>
      </c>
      <c r="AW249" s="33">
        <f>(S249-E249)</f>
        <v>4.5798611111094942</v>
      </c>
      <c r="AX249" s="39">
        <f>TRACKER[[#This Row],[ATA TO UNLOADING]]*24</f>
        <v>109.91666666662786</v>
      </c>
      <c r="AY249" s="33">
        <f>IF(O249=0,0,S249-O249)</f>
        <v>0</v>
      </c>
      <c r="AZ249" s="38">
        <f>TRACKER[[#This Row],[TOTAL TT (MARRUECOS)]]*24</f>
        <v>0</v>
      </c>
      <c r="BA249" s="39" t="str">
        <f>IF(AW249="","",IF(AW249&lt;=2,"SI","NO"))</f>
        <v>NO</v>
      </c>
      <c r="BB249" s="39">
        <f>V249-U249</f>
        <v>0</v>
      </c>
      <c r="BC249" s="108">
        <f>(TRACKER[[#This Row],[Driver departure vs DC END DATE 2]])/24</f>
        <v>0</v>
      </c>
      <c r="BD249" s="39" t="str">
        <f>IF(L249="LEFTIES TOLEDO",IF(BC249&gt;=TIME(0,0,0),"YES","NO"),"")</f>
        <v/>
      </c>
      <c r="BE249" s="93">
        <f>$BH$1</f>
        <v>55</v>
      </c>
      <c r="BF249" s="41">
        <f>$BI$1</f>
        <v>7.5</v>
      </c>
    </row>
    <row r="250" spans="1:58" ht="12.75" hidden="1" customHeight="1">
      <c r="A250" s="24">
        <v>261989870</v>
      </c>
      <c r="B250" s="10" t="s">
        <v>430</v>
      </c>
      <c r="C250" s="11" t="s">
        <v>47</v>
      </c>
      <c r="D250" s="11" t="s">
        <v>75</v>
      </c>
      <c r="E250" s="12">
        <v>46033.027083333334</v>
      </c>
      <c r="F250" s="12">
        <v>46032.833333333336</v>
      </c>
      <c r="G250" s="13" t="s">
        <v>49</v>
      </c>
      <c r="H250" s="11" t="s">
        <v>50</v>
      </c>
      <c r="I250" s="13" t="s">
        <v>520</v>
      </c>
      <c r="J250" s="13" t="s">
        <v>51</v>
      </c>
      <c r="K250" s="13" t="s">
        <v>52</v>
      </c>
      <c r="L250" s="12" t="s">
        <v>102</v>
      </c>
      <c r="M250" s="12">
        <v>46034.666666666664</v>
      </c>
      <c r="N250" s="12">
        <v>46037.625</v>
      </c>
      <c r="O250" s="12"/>
      <c r="P250" s="55"/>
      <c r="Q250" s="12"/>
      <c r="R250" s="12"/>
      <c r="S250" s="29">
        <v>46037.577777777777</v>
      </c>
      <c r="T250" s="29">
        <v>46037.59375</v>
      </c>
      <c r="U250" s="12"/>
      <c r="V250" s="29"/>
      <c r="W250" s="30">
        <f>IF(N250="","",WEEKNUM(AA250,2)-0)</f>
        <v>3</v>
      </c>
      <c r="X250" s="30">
        <f>IF(N250="","",MONTH(AA250))</f>
        <v>1</v>
      </c>
      <c r="Y25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250" s="30" t="str">
        <f>IF(B250="ROPAX","ROPAX",IF(B250="RORO","RORO","OCEAN"))</f>
        <v>OCEAN</v>
      </c>
      <c r="AA250" s="29">
        <f>+MIN(S250,T250)</f>
        <v>46037.577777777777</v>
      </c>
      <c r="AB250" s="29" t="str">
        <f>CHOOSE(WEEKDAY(T250,2),"Monday","Tuesday","Wednesday","Thursday","Friday","Saturday","Sunday")</f>
        <v>Thursday</v>
      </c>
      <c r="AC250" s="104">
        <f>IF((E250-F250)&lt;=0,0,(TRACKER[[#This Row],[ATA]]-TRACKER[[#This Row],[ETA]])*24)</f>
        <v>4.6499999999650754</v>
      </c>
      <c r="AD250" s="29" t="str">
        <f>IF(AC250&lt;=2,"NO","YES")</f>
        <v>YES</v>
      </c>
      <c r="AE250" s="106">
        <f>+TRACKER[[#This Row],[DELIVERY AVAILABLE SINCE]]-TRACKER[[#This Row],[HANDOVER Morocco]]</f>
        <v>46034.666666666664</v>
      </c>
      <c r="AF250" s="104">
        <f>TRACKER[[#This Row],[ATA TO UNLOADING]]*24</f>
        <v>109.21666666661622</v>
      </c>
      <c r="AG250" s="31">
        <f>(M250-E250)</f>
        <v>1.6395833333299379</v>
      </c>
      <c r="AH250" s="35">
        <f>TRACKER[[#This Row],[ATA A OFRECIMIENTO]]*24</f>
        <v>39.349999999918509</v>
      </c>
      <c r="AI250" s="30" t="str">
        <f>IF(AG250="","",IF(AG250&lt;=1.5,"SI","NO"))</f>
        <v>NO</v>
      </c>
      <c r="AJ250" s="30" t="str">
        <f>IF(AG250="","",IF(AG250&lt;=2,"YES","NO"))</f>
        <v>YES</v>
      </c>
      <c r="AK250" s="30" t="str">
        <f>IF(AG250="","",IF(AG250&lt;=3,"SI","NO"))</f>
        <v>SI</v>
      </c>
      <c r="AL250" s="31">
        <f>(N250-M250)</f>
        <v>2.9583333333357587</v>
      </c>
      <c r="AM250" s="35">
        <f>TRACKER[[#This Row],[DEL. AVAILABLE A SLOT]]*24</f>
        <v>71.000000000058208</v>
      </c>
      <c r="AN250" s="31">
        <f>IF((S250-M250)&lt;0,TIME(0,0,0),S250-M250)</f>
        <v>2.9111111111124046</v>
      </c>
      <c r="AO25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250" s="35" t="str">
        <f>IF(AL250="","",IF(AL250&lt;=1,"SI","NO"))</f>
        <v>NO</v>
      </c>
      <c r="AQ250" s="31">
        <f>(N250-E250)</f>
        <v>4.5979166666656965</v>
      </c>
      <c r="AR250" s="35">
        <f>TRACKER[[#This Row],[ATA A TIMESLOT]]*24</f>
        <v>110.34999999997672</v>
      </c>
      <c r="AS250" s="32">
        <f>IF(AA250&lt;N250,TIME(0,0,0),AA250-N250)</f>
        <v>0</v>
      </c>
      <c r="AT250" s="35">
        <f>TRACKER[[#This Row],[PUNTUALIDAD (H)]]*24</f>
        <v>0</v>
      </c>
      <c r="AU250" s="31" t="str">
        <f>IF(AS250&gt;TIME(0,30,0),"NO","SI")</f>
        <v>SI</v>
      </c>
      <c r="AV250" s="33" t="str">
        <f>IF(AS250&gt;TIME(1,0,0),"NO","SI")</f>
        <v>SI</v>
      </c>
      <c r="AW250" s="33">
        <f>(S250-E250)</f>
        <v>4.5506944444423425</v>
      </c>
      <c r="AX250" s="39">
        <f>TRACKER[[#This Row],[ATA TO UNLOADING]]*24</f>
        <v>109.21666666661622</v>
      </c>
      <c r="AY250" s="33">
        <f>IF(O250=0,0,S250-O250)</f>
        <v>0</v>
      </c>
      <c r="AZ250" s="38">
        <f>TRACKER[[#This Row],[TOTAL TT (MARRUECOS)]]*24</f>
        <v>0</v>
      </c>
      <c r="BA250" s="39" t="str">
        <f>IF(AW250="","",IF(AW250&lt;=2,"SI","NO"))</f>
        <v>NO</v>
      </c>
      <c r="BB250" s="39">
        <f>V250-U250</f>
        <v>0</v>
      </c>
      <c r="BC250" s="108">
        <f>(TRACKER[[#This Row],[Driver departure vs DC END DATE 2]])/24</f>
        <v>0</v>
      </c>
      <c r="BD250" s="39" t="str">
        <f>IF(L250="LEFTIES TOLEDO",IF(BC250&gt;=TIME(0,0,0),"YES","NO"),"")</f>
        <v/>
      </c>
      <c r="BE250" s="93">
        <f>$BH$1</f>
        <v>55</v>
      </c>
      <c r="BF250" s="41">
        <f>$BI$1</f>
        <v>7.5</v>
      </c>
    </row>
    <row r="251" spans="1:58" ht="12.75" hidden="1" customHeight="1">
      <c r="A251" s="24">
        <v>261354111</v>
      </c>
      <c r="B251" s="10" t="s">
        <v>260</v>
      </c>
      <c r="C251" s="11" t="s">
        <v>78</v>
      </c>
      <c r="D251" s="11" t="s">
        <v>75</v>
      </c>
      <c r="E251" s="12">
        <v>46025.710416666669</v>
      </c>
      <c r="F251" s="12">
        <v>46025.710416666669</v>
      </c>
      <c r="G251" s="13" t="s">
        <v>49</v>
      </c>
      <c r="H251" s="11" t="s">
        <v>50</v>
      </c>
      <c r="I251" s="13" t="s">
        <v>521</v>
      </c>
      <c r="J251" s="13" t="s">
        <v>51</v>
      </c>
      <c r="K251" s="13" t="s">
        <v>52</v>
      </c>
      <c r="L251" s="12" t="s">
        <v>95</v>
      </c>
      <c r="M251" s="12">
        <v>46035.583333333336</v>
      </c>
      <c r="N251" s="12">
        <v>46037.666666666664</v>
      </c>
      <c r="O251" s="12"/>
      <c r="P251" s="55"/>
      <c r="Q251" s="12"/>
      <c r="R251" s="12"/>
      <c r="S251" s="29">
        <v>46037.239583333328</v>
      </c>
      <c r="T251" s="29">
        <v>46037.260416666664</v>
      </c>
      <c r="U251" s="12"/>
      <c r="V251" s="29"/>
      <c r="W251" s="30">
        <f>IF(N251="","",WEEKNUM(AA251,2)-0)</f>
        <v>3</v>
      </c>
      <c r="X251" s="30">
        <f>IF(N251="","",MONTH(AA251))</f>
        <v>1</v>
      </c>
      <c r="Y25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251" s="30" t="str">
        <f>IF(B251="ROPAX","ROPAX",IF(B251="RORO","RORO","OCEAN"))</f>
        <v>OCEAN</v>
      </c>
      <c r="AA251" s="29">
        <f>+MIN(S251,T251)</f>
        <v>46037.239583333328</v>
      </c>
      <c r="AB251" s="29" t="str">
        <f>CHOOSE(WEEKDAY(T251,2),"Monday","Tuesday","Wednesday","Thursday","Friday","Saturday","Sunday")</f>
        <v>Thursday</v>
      </c>
      <c r="AC251" s="104">
        <f>IF((E251-F251)&lt;=0,0,(TRACKER[[#This Row],[ATA]]-TRACKER[[#This Row],[ETA]])*24)</f>
        <v>0</v>
      </c>
      <c r="AD251" s="29" t="str">
        <f>IF(AC251&lt;=2,"NO","YES")</f>
        <v>NO</v>
      </c>
      <c r="AE251" s="106">
        <f>+TRACKER[[#This Row],[DELIVERY AVAILABLE SINCE]]-TRACKER[[#This Row],[HANDOVER Morocco]]</f>
        <v>46035.583333333336</v>
      </c>
      <c r="AF251" s="104">
        <f>TRACKER[[#This Row],[ATA TO UNLOADING]]*24</f>
        <v>276.69999999983702</v>
      </c>
      <c r="AG251" s="31">
        <f>(M251-E251)</f>
        <v>9.8729166666671517</v>
      </c>
      <c r="AH251" s="35">
        <f>TRACKER[[#This Row],[ATA A OFRECIMIENTO]]*24</f>
        <v>236.95000000001164</v>
      </c>
      <c r="AI251" s="30" t="str">
        <f>IF(AG251="","",IF(AG251&lt;=1.5,"SI","NO"))</f>
        <v>NO</v>
      </c>
      <c r="AJ251" s="30" t="str">
        <f>IF(AG251="","",IF(AG251&lt;=2,"YES","NO"))</f>
        <v>NO</v>
      </c>
      <c r="AK251" s="30" t="str">
        <f>IF(AG251="","",IF(AG251&lt;=3,"SI","NO"))</f>
        <v>NO</v>
      </c>
      <c r="AL251" s="31">
        <f>(N251-M251)</f>
        <v>2.0833333333284827</v>
      </c>
      <c r="AM251" s="35">
        <f>TRACKER[[#This Row],[DEL. AVAILABLE A SLOT]]*24</f>
        <v>49.999999999883585</v>
      </c>
      <c r="AN251" s="31">
        <f>IF((S251-M251)&lt;0,TIME(0,0,0),S251-M251)</f>
        <v>1.656249999992724</v>
      </c>
      <c r="AO25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251" s="35" t="str">
        <f>IF(AL251="","",IF(AL251&lt;=1,"SI","NO"))</f>
        <v>NO</v>
      </c>
      <c r="AQ251" s="31">
        <f>(N251-E251)</f>
        <v>11.956249999995634</v>
      </c>
      <c r="AR251" s="35">
        <f>TRACKER[[#This Row],[ATA A TIMESLOT]]*24</f>
        <v>286.94999999989523</v>
      </c>
      <c r="AS251" s="32">
        <f>IF(AA251&lt;N251,TIME(0,0,0),AA251-N251)</f>
        <v>0</v>
      </c>
      <c r="AT251" s="35">
        <f>TRACKER[[#This Row],[PUNTUALIDAD (H)]]*24</f>
        <v>0</v>
      </c>
      <c r="AU251" s="31" t="str">
        <f>IF(AS251&gt;TIME(0,30,0),"NO","SI")</f>
        <v>SI</v>
      </c>
      <c r="AV251" s="33" t="str">
        <f>IF(AS251&gt;TIME(1,0,0),"NO","SI")</f>
        <v>SI</v>
      </c>
      <c r="AW251" s="33">
        <f>(S251-E251)</f>
        <v>11.529166666659876</v>
      </c>
      <c r="AX251" s="39">
        <f>TRACKER[[#This Row],[ATA TO UNLOADING]]*24</f>
        <v>276.69999999983702</v>
      </c>
      <c r="AY251" s="33">
        <f>IF(O251=0,0,S251-O251)</f>
        <v>0</v>
      </c>
      <c r="AZ251" s="38">
        <f>TRACKER[[#This Row],[TOTAL TT (MARRUECOS)]]*24</f>
        <v>0</v>
      </c>
      <c r="BA251" s="39" t="str">
        <f>IF(AW251="","",IF(AW251&lt;=2,"SI","NO"))</f>
        <v>NO</v>
      </c>
      <c r="BB251" s="39">
        <f>V251-U251</f>
        <v>0</v>
      </c>
      <c r="BC251" s="108">
        <f>(TRACKER[[#This Row],[Driver departure vs DC END DATE 2]])/24</f>
        <v>0</v>
      </c>
      <c r="BD251" s="39" t="str">
        <f>IF(L251="LEFTIES TOLEDO",IF(BC251&gt;=TIME(0,0,0),"YES","NO"),"")</f>
        <v/>
      </c>
      <c r="BE251" s="93">
        <f>$BH$1</f>
        <v>55</v>
      </c>
      <c r="BF251" s="41">
        <f>$BI$1</f>
        <v>7.5</v>
      </c>
    </row>
    <row r="252" spans="1:58" ht="12.75" hidden="1" customHeight="1">
      <c r="A252" s="24">
        <v>262321451</v>
      </c>
      <c r="B252" s="10" t="s">
        <v>91</v>
      </c>
      <c r="C252" s="11" t="s">
        <v>58</v>
      </c>
      <c r="D252" s="11" t="s">
        <v>48</v>
      </c>
      <c r="E252" s="12">
        <v>46035.032638888886</v>
      </c>
      <c r="F252" s="12">
        <v>46035.083333333336</v>
      </c>
      <c r="G252" s="13" t="s">
        <v>49</v>
      </c>
      <c r="H252" s="11" t="s">
        <v>50</v>
      </c>
      <c r="I252" s="13" t="s">
        <v>522</v>
      </c>
      <c r="J252" s="13" t="s">
        <v>51</v>
      </c>
      <c r="K252" s="13" t="s">
        <v>52</v>
      </c>
      <c r="L252" s="12" t="s">
        <v>53</v>
      </c>
      <c r="M252" s="12">
        <v>46037.666666666664</v>
      </c>
      <c r="N252" s="12">
        <v>46037.666666666664</v>
      </c>
      <c r="O252" s="12"/>
      <c r="P252" s="55"/>
      <c r="Q252" s="12"/>
      <c r="R252" s="12"/>
      <c r="S252" s="29">
        <v>46037.616666666669</v>
      </c>
      <c r="T252" s="29">
        <v>46037.65625</v>
      </c>
      <c r="U252" s="12">
        <v>46037.636111111111</v>
      </c>
      <c r="V252" s="29">
        <v>46037.670138888891</v>
      </c>
      <c r="W252" s="30">
        <f>IF(N252="","",WEEKNUM(AA252,2)-0)</f>
        <v>3</v>
      </c>
      <c r="X252" s="30">
        <f>IF(N252="","",MONTH(AA252))</f>
        <v>1</v>
      </c>
      <c r="Y25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252" s="30" t="str">
        <f>IF(B252="ROPAX","ROPAX",IF(B252="RORO","RORO","OCEAN"))</f>
        <v>OCEAN</v>
      </c>
      <c r="AA252" s="29">
        <f>+MIN(S252,T252)</f>
        <v>46037.616666666669</v>
      </c>
      <c r="AB252" s="29" t="str">
        <f>CHOOSE(WEEKDAY(T252,2),"Monday","Tuesday","Wednesday","Thursday","Friday","Saturday","Sunday")</f>
        <v>Thursday</v>
      </c>
      <c r="AC252" s="104">
        <f>IF((E252-F252)&lt;=0,0,(TRACKER[[#This Row],[ATA]]-TRACKER[[#This Row],[ETA]])*24)</f>
        <v>0</v>
      </c>
      <c r="AD252" s="29" t="str">
        <f>IF(AC252&lt;=2,"NO","YES")</f>
        <v>NO</v>
      </c>
      <c r="AE252" s="106">
        <f>+TRACKER[[#This Row],[DELIVERY AVAILABLE SINCE]]-TRACKER[[#This Row],[HANDOVER Morocco]]</f>
        <v>46037.666666666664</v>
      </c>
      <c r="AF252" s="104">
        <f>TRACKER[[#This Row],[ATA TO UNLOADING]]*24</f>
        <v>62.016666666779201</v>
      </c>
      <c r="AG252" s="31">
        <f>(M252-E252)</f>
        <v>2.6340277777781012</v>
      </c>
      <c r="AH252" s="35">
        <f>TRACKER[[#This Row],[ATA A OFRECIMIENTO]]*24</f>
        <v>63.216666666674428</v>
      </c>
      <c r="AI252" s="30" t="str">
        <f>IF(AG252="","",IF(AG252&lt;=1.5,"SI","NO"))</f>
        <v>NO</v>
      </c>
      <c r="AJ252" s="30" t="str">
        <f>IF(AG252="","",IF(AG252&lt;=2,"YES","NO"))</f>
        <v>NO</v>
      </c>
      <c r="AK252" s="30" t="str">
        <f>IF(AG252="","",IF(AG252&lt;=3,"SI","NO"))</f>
        <v>SI</v>
      </c>
      <c r="AL252" s="31">
        <f>(N252-M252)</f>
        <v>0</v>
      </c>
      <c r="AM252" s="35">
        <f>TRACKER[[#This Row],[DEL. AVAILABLE A SLOT]]*24</f>
        <v>0</v>
      </c>
      <c r="AN252" s="31">
        <f>IF((S252-M252)&lt;0,TIME(0,0,0),S252-M252)</f>
        <v>0</v>
      </c>
      <c r="AO25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252" s="35" t="str">
        <f>IF(AL252="","",IF(AL252&lt;=1,"SI","NO"))</f>
        <v>SI</v>
      </c>
      <c r="AQ252" s="31">
        <f>(N252-E252)</f>
        <v>2.6340277777781012</v>
      </c>
      <c r="AR252" s="35">
        <f>TRACKER[[#This Row],[ATA A TIMESLOT]]*24</f>
        <v>63.216666666674428</v>
      </c>
      <c r="AS252" s="32">
        <f>IF(AA252&lt;N252,TIME(0,0,0),AA252-N252)</f>
        <v>0</v>
      </c>
      <c r="AT252" s="35">
        <f>TRACKER[[#This Row],[PUNTUALIDAD (H)]]*24</f>
        <v>0</v>
      </c>
      <c r="AU252" s="31" t="str">
        <f>IF(AS252&gt;TIME(0,30,0),"NO","SI")</f>
        <v>SI</v>
      </c>
      <c r="AV252" s="33" t="str">
        <f>IF(AS252&gt;TIME(1,0,0),"NO","SI")</f>
        <v>SI</v>
      </c>
      <c r="AW252" s="33">
        <f>(S252-E252)</f>
        <v>2.5840277777824667</v>
      </c>
      <c r="AX252" s="39">
        <f>TRACKER[[#This Row],[ATA TO UNLOADING]]*24</f>
        <v>62.016666666779201</v>
      </c>
      <c r="AY252" s="33">
        <f>IF(O252=0,0,S252-O252)</f>
        <v>0</v>
      </c>
      <c r="AZ252" s="38">
        <f>TRACKER[[#This Row],[TOTAL TT (MARRUECOS)]]*24</f>
        <v>0</v>
      </c>
      <c r="BA252" s="39" t="str">
        <f>IF(AW252="","",IF(AW252&lt;=2,"SI","NO"))</f>
        <v>NO</v>
      </c>
      <c r="BB252" s="39">
        <f>V252-U252</f>
        <v>3.4027777779556345E-2</v>
      </c>
      <c r="BC252" s="108">
        <f>(TRACKER[[#This Row],[Driver departure vs DC END DATE 2]])/24</f>
        <v>1.4178240741481811E-3</v>
      </c>
      <c r="BD252" s="39" t="str">
        <f>IF(L252="LEFTIES TOLEDO",IF(BC252&gt;=TIME(0,0,0),"YES","NO"),"")</f>
        <v>YES</v>
      </c>
      <c r="BE252" s="93">
        <f>$BH$1</f>
        <v>55</v>
      </c>
      <c r="BF252" s="41">
        <f>$BI$1</f>
        <v>7.5</v>
      </c>
    </row>
    <row r="253" spans="1:58" ht="12.75" hidden="1" customHeight="1">
      <c r="A253" s="24">
        <v>262018285</v>
      </c>
      <c r="B253" s="10" t="s">
        <v>91</v>
      </c>
      <c r="C253" s="11" t="s">
        <v>72</v>
      </c>
      <c r="D253" s="11" t="s">
        <v>48</v>
      </c>
      <c r="E253" s="12">
        <v>46035.032638888886</v>
      </c>
      <c r="F253" s="12">
        <v>46035.083333333336</v>
      </c>
      <c r="G253" s="13" t="s">
        <v>49</v>
      </c>
      <c r="H253" s="11" t="s">
        <v>50</v>
      </c>
      <c r="I253" s="13" t="s">
        <v>523</v>
      </c>
      <c r="J253" s="13" t="s">
        <v>51</v>
      </c>
      <c r="K253" s="13" t="s">
        <v>52</v>
      </c>
      <c r="L253" s="12" t="s">
        <v>53</v>
      </c>
      <c r="M253" s="12">
        <v>46037.666666666664</v>
      </c>
      <c r="N253" s="12">
        <v>46037.666666666664</v>
      </c>
      <c r="O253" s="12"/>
      <c r="P253" s="55"/>
      <c r="Q253" s="12"/>
      <c r="R253" s="12"/>
      <c r="S253" s="29">
        <v>46037.616666666669</v>
      </c>
      <c r="T253" s="29">
        <v>46037.680555555555</v>
      </c>
      <c r="U253" s="12">
        <v>46037.642361111109</v>
      </c>
      <c r="V253" s="29">
        <v>46037.697916666664</v>
      </c>
      <c r="W253" s="30">
        <f>IF(N253="","",WEEKNUM(AA253,2)-0)</f>
        <v>3</v>
      </c>
      <c r="X253" s="30">
        <f>IF(N253="","",MONTH(AA253))</f>
        <v>1</v>
      </c>
      <c r="Y25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253" s="30" t="str">
        <f>IF(B253="ROPAX","ROPAX",IF(B253="RORO","RORO","OCEAN"))</f>
        <v>OCEAN</v>
      </c>
      <c r="AA253" s="29">
        <f>+MIN(S253,T253)</f>
        <v>46037.616666666669</v>
      </c>
      <c r="AB253" s="29" t="str">
        <f>CHOOSE(WEEKDAY(T253,2),"Monday","Tuesday","Wednesday","Thursday","Friday","Saturday","Sunday")</f>
        <v>Thursday</v>
      </c>
      <c r="AC253" s="104">
        <f>IF((E253-F253)&lt;=0,0,(TRACKER[[#This Row],[ATA]]-TRACKER[[#This Row],[ETA]])*24)</f>
        <v>0</v>
      </c>
      <c r="AD253" s="29" t="str">
        <f>IF(AC253&lt;=2,"NO","YES")</f>
        <v>NO</v>
      </c>
      <c r="AE253" s="106">
        <f>+TRACKER[[#This Row],[DELIVERY AVAILABLE SINCE]]-TRACKER[[#This Row],[HANDOVER Morocco]]</f>
        <v>46037.666666666664</v>
      </c>
      <c r="AF253" s="104">
        <f>TRACKER[[#This Row],[ATA TO UNLOADING]]*24</f>
        <v>62.016666666779201</v>
      </c>
      <c r="AG253" s="31">
        <f>(M253-E253)</f>
        <v>2.6340277777781012</v>
      </c>
      <c r="AH253" s="35">
        <f>TRACKER[[#This Row],[ATA A OFRECIMIENTO]]*24</f>
        <v>63.216666666674428</v>
      </c>
      <c r="AI253" s="30" t="str">
        <f>IF(AG253="","",IF(AG253&lt;=1.5,"SI","NO"))</f>
        <v>NO</v>
      </c>
      <c r="AJ253" s="30" t="str">
        <f>IF(AG253="","",IF(AG253&lt;=2,"YES","NO"))</f>
        <v>NO</v>
      </c>
      <c r="AK253" s="30" t="str">
        <f>IF(AG253="","",IF(AG253&lt;=3,"SI","NO"))</f>
        <v>SI</v>
      </c>
      <c r="AL253" s="31">
        <f>(N253-M253)</f>
        <v>0</v>
      </c>
      <c r="AM253" s="35">
        <f>TRACKER[[#This Row],[DEL. AVAILABLE A SLOT]]*24</f>
        <v>0</v>
      </c>
      <c r="AN253" s="31">
        <f>IF((S253-M253)&lt;0,TIME(0,0,0),S253-M253)</f>
        <v>0</v>
      </c>
      <c r="AO25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253" s="35" t="str">
        <f>IF(AL253="","",IF(AL253&lt;=1,"SI","NO"))</f>
        <v>SI</v>
      </c>
      <c r="AQ253" s="31">
        <f>(N253-E253)</f>
        <v>2.6340277777781012</v>
      </c>
      <c r="AR253" s="35">
        <f>TRACKER[[#This Row],[ATA A TIMESLOT]]*24</f>
        <v>63.216666666674428</v>
      </c>
      <c r="AS253" s="32">
        <f>IF(AA253&lt;N253,TIME(0,0,0),AA253-N253)</f>
        <v>0</v>
      </c>
      <c r="AT253" s="35">
        <f>TRACKER[[#This Row],[PUNTUALIDAD (H)]]*24</f>
        <v>0</v>
      </c>
      <c r="AU253" s="31" t="str">
        <f>IF(AS253&gt;TIME(0,30,0),"NO","SI")</f>
        <v>SI</v>
      </c>
      <c r="AV253" s="33" t="str">
        <f>IF(AS253&gt;TIME(1,0,0),"NO","SI")</f>
        <v>SI</v>
      </c>
      <c r="AW253" s="33">
        <f>(S253-E253)</f>
        <v>2.5840277777824667</v>
      </c>
      <c r="AX253" s="39">
        <f>TRACKER[[#This Row],[ATA TO UNLOADING]]*24</f>
        <v>62.016666666779201</v>
      </c>
      <c r="AY253" s="33">
        <f>IF(O253=0,0,S253-O253)</f>
        <v>0</v>
      </c>
      <c r="AZ253" s="38">
        <f>TRACKER[[#This Row],[TOTAL TT (MARRUECOS)]]*24</f>
        <v>0</v>
      </c>
      <c r="BA253" s="39" t="str">
        <f>IF(AW253="","",IF(AW253&lt;=2,"SI","NO"))</f>
        <v>NO</v>
      </c>
      <c r="BB253" s="39">
        <f>V253-U253</f>
        <v>5.5555555554747116E-2</v>
      </c>
      <c r="BC253" s="108">
        <f>(TRACKER[[#This Row],[Driver departure vs DC END DATE 2]])/24</f>
        <v>2.3148148147811298E-3</v>
      </c>
      <c r="BD253" s="39" t="str">
        <f>IF(L253="LEFTIES TOLEDO",IF(BC253&gt;=TIME(0,0,0),"YES","NO"),"")</f>
        <v>YES</v>
      </c>
      <c r="BE253" s="93">
        <f>$BH$1</f>
        <v>55</v>
      </c>
      <c r="BF253" s="41">
        <f>$BI$1</f>
        <v>7.5</v>
      </c>
    </row>
    <row r="254" spans="1:58" ht="12.75" hidden="1" customHeight="1">
      <c r="A254" s="24">
        <v>262321451</v>
      </c>
      <c r="B254" s="10" t="s">
        <v>91</v>
      </c>
      <c r="C254" s="11" t="s">
        <v>58</v>
      </c>
      <c r="D254" s="11" t="s">
        <v>48</v>
      </c>
      <c r="E254" s="12">
        <v>46035.032638888886</v>
      </c>
      <c r="F254" s="12">
        <v>46035.083333333336</v>
      </c>
      <c r="G254" s="13" t="s">
        <v>49</v>
      </c>
      <c r="H254" s="11" t="s">
        <v>50</v>
      </c>
      <c r="I254" s="13" t="s">
        <v>524</v>
      </c>
      <c r="J254" s="13" t="s">
        <v>51</v>
      </c>
      <c r="K254" s="13" t="s">
        <v>52</v>
      </c>
      <c r="L254" s="12" t="s">
        <v>53</v>
      </c>
      <c r="M254" s="12">
        <v>46037.666666666664</v>
      </c>
      <c r="N254" s="12">
        <v>46037.75</v>
      </c>
      <c r="O254" s="12"/>
      <c r="P254" s="55"/>
      <c r="Q254" s="12"/>
      <c r="R254" s="12"/>
      <c r="S254" s="29">
        <v>46037.702777777777</v>
      </c>
      <c r="T254" s="29">
        <v>46037.729166666664</v>
      </c>
      <c r="U254" s="12">
        <v>46037.736111111109</v>
      </c>
      <c r="V254" s="29">
        <v>46037.746527777781</v>
      </c>
      <c r="W254" s="30">
        <f>IF(N254="","",WEEKNUM(AA254,2)-0)</f>
        <v>3</v>
      </c>
      <c r="X254" s="30">
        <f>IF(N254="","",MONTH(AA254))</f>
        <v>1</v>
      </c>
      <c r="Y25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254" s="30" t="str">
        <f>IF(B254="ROPAX","ROPAX",IF(B254="RORO","RORO","OCEAN"))</f>
        <v>OCEAN</v>
      </c>
      <c r="AA254" s="29">
        <f>+MIN(S254,T254)</f>
        <v>46037.702777777777</v>
      </c>
      <c r="AB254" s="29" t="str">
        <f>CHOOSE(WEEKDAY(T254,2),"Monday","Tuesday","Wednesday","Thursday","Friday","Saturday","Sunday")</f>
        <v>Thursday</v>
      </c>
      <c r="AC254" s="104">
        <f>IF((E254-F254)&lt;=0,0,(TRACKER[[#This Row],[ATA]]-TRACKER[[#This Row],[ETA]])*24)</f>
        <v>0</v>
      </c>
      <c r="AD254" s="29" t="str">
        <f>IF(AC254&lt;=2,"NO","YES")</f>
        <v>NO</v>
      </c>
      <c r="AE254" s="106">
        <f>+TRACKER[[#This Row],[DELIVERY AVAILABLE SINCE]]-TRACKER[[#This Row],[HANDOVER Morocco]]</f>
        <v>46037.666666666664</v>
      </c>
      <c r="AF254" s="104">
        <f>TRACKER[[#This Row],[ATA TO UNLOADING]]*24</f>
        <v>64.083333333372138</v>
      </c>
      <c r="AG254" s="31">
        <f>(M254-E254)</f>
        <v>2.6340277777781012</v>
      </c>
      <c r="AH254" s="35">
        <f>TRACKER[[#This Row],[ATA A OFRECIMIENTO]]*24</f>
        <v>63.216666666674428</v>
      </c>
      <c r="AI254" s="30" t="str">
        <f>IF(AG254="","",IF(AG254&lt;=1.5,"SI","NO"))</f>
        <v>NO</v>
      </c>
      <c r="AJ254" s="30" t="str">
        <f>IF(AG254="","",IF(AG254&lt;=2,"YES","NO"))</f>
        <v>NO</v>
      </c>
      <c r="AK254" s="30" t="str">
        <f>IF(AG254="","",IF(AG254&lt;=3,"SI","NO"))</f>
        <v>SI</v>
      </c>
      <c r="AL254" s="31">
        <f>(N254-M254)</f>
        <v>8.3333333335758653E-2</v>
      </c>
      <c r="AM254" s="35">
        <f>TRACKER[[#This Row],[DEL. AVAILABLE A SLOT]]*24</f>
        <v>2.0000000000582077</v>
      </c>
      <c r="AN254" s="31">
        <f>IF((S254-M254)&lt;0,TIME(0,0,0),S254-M254)</f>
        <v>3.6111111112404615E-2</v>
      </c>
      <c r="AO25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254" s="35" t="str">
        <f>IF(AL254="","",IF(AL254&lt;=1,"SI","NO"))</f>
        <v>SI</v>
      </c>
      <c r="AQ254" s="31">
        <f>(N254-E254)</f>
        <v>2.7173611111138598</v>
      </c>
      <c r="AR254" s="35">
        <f>TRACKER[[#This Row],[ATA A TIMESLOT]]*24</f>
        <v>65.216666666732635</v>
      </c>
      <c r="AS254" s="32">
        <f>IF(AA254&lt;N254,TIME(0,0,0),AA254-N254)</f>
        <v>0</v>
      </c>
      <c r="AT254" s="35">
        <f>TRACKER[[#This Row],[PUNTUALIDAD (H)]]*24</f>
        <v>0</v>
      </c>
      <c r="AU254" s="31" t="str">
        <f>IF(AS254&gt;TIME(0,30,0),"NO","SI")</f>
        <v>SI</v>
      </c>
      <c r="AV254" s="33" t="str">
        <f>IF(AS254&gt;TIME(1,0,0),"NO","SI")</f>
        <v>SI</v>
      </c>
      <c r="AW254" s="33">
        <f>(S254-E254)</f>
        <v>2.6701388888905058</v>
      </c>
      <c r="AX254" s="39">
        <f>TRACKER[[#This Row],[ATA TO UNLOADING]]*24</f>
        <v>64.083333333372138</v>
      </c>
      <c r="AY254" s="33">
        <f>IF(O254=0,0,S254-O254)</f>
        <v>0</v>
      </c>
      <c r="AZ254" s="38">
        <f>TRACKER[[#This Row],[TOTAL TT (MARRUECOS)]]*24</f>
        <v>0</v>
      </c>
      <c r="BA254" s="39" t="str">
        <f>IF(AW254="","",IF(AW254&lt;=2,"SI","NO"))</f>
        <v>NO</v>
      </c>
      <c r="BB254" s="39">
        <f>V254-U254</f>
        <v>1.0416666671517305E-2</v>
      </c>
      <c r="BC254" s="108">
        <f>(TRACKER[[#This Row],[Driver departure vs DC END DATE 2]])/24</f>
        <v>4.3402777797988773E-4</v>
      </c>
      <c r="BD254" s="39" t="str">
        <f>IF(L254="LEFTIES TOLEDO",IF(BC254&gt;=TIME(0,0,0),"YES","NO"),"")</f>
        <v>YES</v>
      </c>
      <c r="BE254" s="93">
        <f>$BH$1</f>
        <v>55</v>
      </c>
      <c r="BF254" s="41">
        <f>$BI$1</f>
        <v>7.5</v>
      </c>
    </row>
    <row r="255" spans="1:58" ht="12.75" hidden="1" customHeight="1">
      <c r="A255" s="24">
        <v>262320234</v>
      </c>
      <c r="B255" s="10" t="s">
        <v>91</v>
      </c>
      <c r="C255" s="11" t="s">
        <v>58</v>
      </c>
      <c r="D255" s="11" t="s">
        <v>48</v>
      </c>
      <c r="E255" s="12">
        <v>46035.032638888886</v>
      </c>
      <c r="F255" s="12">
        <v>46035.083333333336</v>
      </c>
      <c r="G255" s="13" t="s">
        <v>49</v>
      </c>
      <c r="H255" s="11" t="s">
        <v>50</v>
      </c>
      <c r="I255" s="13" t="s">
        <v>525</v>
      </c>
      <c r="J255" s="13" t="s">
        <v>51</v>
      </c>
      <c r="K255" s="13" t="s">
        <v>52</v>
      </c>
      <c r="L255" s="12" t="s">
        <v>53</v>
      </c>
      <c r="M255" s="12">
        <v>46037.666666666664</v>
      </c>
      <c r="N255" s="12">
        <v>46037.75</v>
      </c>
      <c r="O255" s="12"/>
      <c r="P255" s="55"/>
      <c r="Q255" s="12" t="s">
        <v>59</v>
      </c>
      <c r="R255" s="12"/>
      <c r="S255" s="29">
        <v>46037.804861111108</v>
      </c>
      <c r="T255" s="29">
        <v>46037.815972222219</v>
      </c>
      <c r="U255" s="12">
        <v>46037.84375</v>
      </c>
      <c r="V255" s="29">
        <v>46037.836805555555</v>
      </c>
      <c r="W255" s="30">
        <f>IF(N255="","",WEEKNUM(AA255,2)-0)</f>
        <v>3</v>
      </c>
      <c r="X255" s="30">
        <f>IF(N255="","",MONTH(AA255))</f>
        <v>1</v>
      </c>
      <c r="Y25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255" s="30" t="str">
        <f>IF(B255="ROPAX","ROPAX",IF(B255="RORO","RORO","OCEAN"))</f>
        <v>OCEAN</v>
      </c>
      <c r="AA255" s="29">
        <f>+MIN(S255,T255)</f>
        <v>46037.804861111108</v>
      </c>
      <c r="AB255" s="29" t="str">
        <f>CHOOSE(WEEKDAY(T255,2),"Monday","Tuesday","Wednesday","Thursday","Friday","Saturday","Sunday")</f>
        <v>Thursday</v>
      </c>
      <c r="AC255" s="104">
        <f>IF((E255-F255)&lt;=0,0,(TRACKER[[#This Row],[ATA]]-TRACKER[[#This Row],[ETA]])*24)</f>
        <v>0</v>
      </c>
      <c r="AD255" s="29" t="str">
        <f>IF(AC255&lt;=2,"NO","YES")</f>
        <v>NO</v>
      </c>
      <c r="AE255" s="106">
        <f>+TRACKER[[#This Row],[DELIVERY AVAILABLE SINCE]]-TRACKER[[#This Row],[HANDOVER Morocco]]</f>
        <v>46037.666666666664</v>
      </c>
      <c r="AF255" s="104">
        <f>TRACKER[[#This Row],[ATA TO UNLOADING]]*24</f>
        <v>66.533333333325572</v>
      </c>
      <c r="AG255" s="31">
        <f>(M255-E255)</f>
        <v>2.6340277777781012</v>
      </c>
      <c r="AH255" s="35">
        <f>TRACKER[[#This Row],[ATA A OFRECIMIENTO]]*24</f>
        <v>63.216666666674428</v>
      </c>
      <c r="AI255" s="30" t="str">
        <f>IF(AG255="","",IF(AG255&lt;=1.5,"SI","NO"))</f>
        <v>NO</v>
      </c>
      <c r="AJ255" s="30" t="str">
        <f>IF(AG255="","",IF(AG255&lt;=2,"YES","NO"))</f>
        <v>NO</v>
      </c>
      <c r="AK255" s="30" t="str">
        <f>IF(AG255="","",IF(AG255&lt;=3,"SI","NO"))</f>
        <v>SI</v>
      </c>
      <c r="AL255" s="31">
        <f>(N255-M255)</f>
        <v>8.3333333335758653E-2</v>
      </c>
      <c r="AM255" s="35">
        <f>TRACKER[[#This Row],[DEL. AVAILABLE A SLOT]]*24</f>
        <v>2.0000000000582077</v>
      </c>
      <c r="AN255" s="31">
        <f>IF((S255-M255)&lt;0,TIME(0,0,0),S255-M255)</f>
        <v>0.13819444444379769</v>
      </c>
      <c r="AO25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255" s="35" t="str">
        <f>IF(AL255="","",IF(AL255&lt;=1,"SI","NO"))</f>
        <v>SI</v>
      </c>
      <c r="AQ255" s="31">
        <f>(N255-E255)</f>
        <v>2.7173611111138598</v>
      </c>
      <c r="AR255" s="35">
        <f>TRACKER[[#This Row],[ATA A TIMESLOT]]*24</f>
        <v>65.216666666732635</v>
      </c>
      <c r="AS255" s="32">
        <f>IF(AA255&lt;N255,TIME(0,0,0),AA255-N255)</f>
        <v>5.486111110803904E-2</v>
      </c>
      <c r="AT255" s="35">
        <f>TRACKER[[#This Row],[PUNTUALIDAD (H)]]*24</f>
        <v>1.316666666592937</v>
      </c>
      <c r="AU255" s="31" t="str">
        <f>IF(AS255&gt;TIME(0,30,0),"NO","SI")</f>
        <v>NO</v>
      </c>
      <c r="AV255" s="33" t="str">
        <f>IF(AS255&gt;TIME(1,0,0),"NO","SI")</f>
        <v>NO</v>
      </c>
      <c r="AW255" s="33">
        <f>(S255-E255)</f>
        <v>2.7722222222218988</v>
      </c>
      <c r="AX255" s="39">
        <f>TRACKER[[#This Row],[ATA TO UNLOADING]]*24</f>
        <v>66.533333333325572</v>
      </c>
      <c r="AY255" s="33">
        <f>IF(O255=0,0,S255-O255)</f>
        <v>0</v>
      </c>
      <c r="AZ255" s="38">
        <f>TRACKER[[#This Row],[TOTAL TT (MARRUECOS)]]*24</f>
        <v>0</v>
      </c>
      <c r="BA255" s="39" t="str">
        <f>IF(AW255="","",IF(AW255&lt;=2,"SI","NO"))</f>
        <v>NO</v>
      </c>
      <c r="BB255" s="110">
        <f>V255-U255</f>
        <v>-6.9444444452528842E-3</v>
      </c>
      <c r="BC255" s="108">
        <f>(TRACKER[[#This Row],[Driver departure vs DC END DATE 2]])/24</f>
        <v>-2.8935185188553686E-4</v>
      </c>
      <c r="BD255" s="39" t="str">
        <f>IF(L255="LEFTIES TOLEDO",IF(BC255&gt;=TIME(0,0,0),"YES","NO"),"")</f>
        <v>NO</v>
      </c>
      <c r="BE255" s="93">
        <f>$BH$1</f>
        <v>55</v>
      </c>
      <c r="BF255" s="41">
        <f>$BI$1</f>
        <v>7.5</v>
      </c>
    </row>
    <row r="256" spans="1:58" ht="12.75" hidden="1" customHeight="1">
      <c r="A256" s="24">
        <v>262321451</v>
      </c>
      <c r="B256" s="10" t="s">
        <v>91</v>
      </c>
      <c r="C256" s="11" t="s">
        <v>58</v>
      </c>
      <c r="D256" s="11" t="s">
        <v>48</v>
      </c>
      <c r="E256" s="12">
        <v>46035.032638888886</v>
      </c>
      <c r="F256" s="12">
        <v>46035.083333333336</v>
      </c>
      <c r="G256" s="13" t="s">
        <v>49</v>
      </c>
      <c r="H256" s="11" t="s">
        <v>50</v>
      </c>
      <c r="I256" s="13" t="s">
        <v>526</v>
      </c>
      <c r="J256" s="13" t="s">
        <v>51</v>
      </c>
      <c r="K256" s="13" t="s">
        <v>52</v>
      </c>
      <c r="L256" s="12" t="s">
        <v>53</v>
      </c>
      <c r="M256" s="12">
        <v>46037.666666666664</v>
      </c>
      <c r="N256" s="12">
        <v>46037.833333333336</v>
      </c>
      <c r="O256" s="12"/>
      <c r="P256" s="55"/>
      <c r="Q256" s="12"/>
      <c r="R256" s="12"/>
      <c r="S256" s="29">
        <v>46037.816666666666</v>
      </c>
      <c r="T256" s="29">
        <v>46037.840277777781</v>
      </c>
      <c r="U256" s="12">
        <v>46037.844444444447</v>
      </c>
      <c r="V256" s="29">
        <v>46037.868055555555</v>
      </c>
      <c r="W256" s="30">
        <f>IF(N256="","",WEEKNUM(AA256,2)-0)</f>
        <v>3</v>
      </c>
      <c r="X256" s="30">
        <f>IF(N256="","",MONTH(AA256))</f>
        <v>1</v>
      </c>
      <c r="Y25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256" s="30" t="str">
        <f>IF(B256="ROPAX","ROPAX",IF(B256="RORO","RORO","OCEAN"))</f>
        <v>OCEAN</v>
      </c>
      <c r="AA256" s="29">
        <f>+MIN(S256,T256)</f>
        <v>46037.816666666666</v>
      </c>
      <c r="AB256" s="29" t="str">
        <f>CHOOSE(WEEKDAY(T256,2),"Monday","Tuesday","Wednesday","Thursday","Friday","Saturday","Sunday")</f>
        <v>Thursday</v>
      </c>
      <c r="AC256" s="104">
        <f>IF((E256-F256)&lt;=0,0,(TRACKER[[#This Row],[ATA]]-TRACKER[[#This Row],[ETA]])*24)</f>
        <v>0</v>
      </c>
      <c r="AD256" s="29" t="str">
        <f>IF(AC256&lt;=2,"NO","YES")</f>
        <v>NO</v>
      </c>
      <c r="AE256" s="106">
        <f>+TRACKER[[#This Row],[DELIVERY AVAILABLE SINCE]]-TRACKER[[#This Row],[HANDOVER Morocco]]</f>
        <v>46037.666666666664</v>
      </c>
      <c r="AF256" s="104">
        <f>TRACKER[[#This Row],[ATA TO UNLOADING]]*24</f>
        <v>66.816666666709352</v>
      </c>
      <c r="AG256" s="31">
        <f>(M256-E256)</f>
        <v>2.6340277777781012</v>
      </c>
      <c r="AH256" s="35">
        <f>TRACKER[[#This Row],[ATA A OFRECIMIENTO]]*24</f>
        <v>63.216666666674428</v>
      </c>
      <c r="AI256" s="30" t="str">
        <f>IF(AG256="","",IF(AG256&lt;=1.5,"SI","NO"))</f>
        <v>NO</v>
      </c>
      <c r="AJ256" s="30" t="str">
        <f>IF(AG256="","",IF(AG256&lt;=2,"YES","NO"))</f>
        <v>NO</v>
      </c>
      <c r="AK256" s="30" t="str">
        <f>IF(AG256="","",IF(AG256&lt;=3,"SI","NO"))</f>
        <v>SI</v>
      </c>
      <c r="AL256" s="31">
        <f>(N256-M256)</f>
        <v>0.16666666667151731</v>
      </c>
      <c r="AM256" s="35">
        <f>TRACKER[[#This Row],[DEL. AVAILABLE A SLOT]]*24</f>
        <v>4.0000000001164153</v>
      </c>
      <c r="AN256" s="31">
        <f>IF((S256-M256)&lt;0,TIME(0,0,0),S256-M256)</f>
        <v>0.15000000000145519</v>
      </c>
      <c r="AO25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256" s="35" t="str">
        <f>IF(AL256="","",IF(AL256&lt;=1,"SI","NO"))</f>
        <v>SI</v>
      </c>
      <c r="AQ256" s="31">
        <f>(N256-E256)</f>
        <v>2.8006944444496185</v>
      </c>
      <c r="AR256" s="35">
        <f>TRACKER[[#This Row],[ATA A TIMESLOT]]*24</f>
        <v>67.216666666790843</v>
      </c>
      <c r="AS256" s="32">
        <f>IF(AA256&lt;N256,TIME(0,0,0),AA256-N256)</f>
        <v>0</v>
      </c>
      <c r="AT256" s="35">
        <f>TRACKER[[#This Row],[PUNTUALIDAD (H)]]*24</f>
        <v>0</v>
      </c>
      <c r="AU256" s="31" t="str">
        <f>IF(AS256&gt;TIME(0,30,0),"NO","SI")</f>
        <v>SI</v>
      </c>
      <c r="AV256" s="33" t="str">
        <f>IF(AS256&gt;TIME(1,0,0),"NO","SI")</f>
        <v>SI</v>
      </c>
      <c r="AW256" s="33">
        <f>(S256-E256)</f>
        <v>2.7840277777795563</v>
      </c>
      <c r="AX256" s="39">
        <f>TRACKER[[#This Row],[ATA TO UNLOADING]]*24</f>
        <v>66.816666666709352</v>
      </c>
      <c r="AY256" s="33">
        <f>IF(O256=0,0,S256-O256)</f>
        <v>0</v>
      </c>
      <c r="AZ256" s="38">
        <f>TRACKER[[#This Row],[TOTAL TT (MARRUECOS)]]*24</f>
        <v>0</v>
      </c>
      <c r="BA256" s="39" t="str">
        <f>IF(AW256="","",IF(AW256&lt;=2,"SI","NO"))</f>
        <v>NO</v>
      </c>
      <c r="BB256" s="39">
        <f>V256-U256</f>
        <v>2.361111110803904E-2</v>
      </c>
      <c r="BC256" s="108">
        <f>(TRACKER[[#This Row],[Driver departure vs DC END DATE 2]])/24</f>
        <v>9.8379629616829334E-4</v>
      </c>
      <c r="BD256" s="39" t="str">
        <f>IF(L256="LEFTIES TOLEDO",IF(BC256&gt;=TIME(0,0,0),"YES","NO"),"")</f>
        <v>YES</v>
      </c>
      <c r="BE256" s="93">
        <f>$BH$1</f>
        <v>55</v>
      </c>
      <c r="BF256" s="41">
        <f>$BI$1</f>
        <v>7.5</v>
      </c>
    </row>
    <row r="257" spans="1:58" ht="12.75" hidden="1" customHeight="1">
      <c r="A257" s="24">
        <v>262320234</v>
      </c>
      <c r="B257" s="10" t="s">
        <v>91</v>
      </c>
      <c r="C257" s="11" t="s">
        <v>58</v>
      </c>
      <c r="D257" s="11" t="s">
        <v>48</v>
      </c>
      <c r="E257" s="12">
        <v>46035.032638888886</v>
      </c>
      <c r="F257" s="12">
        <v>46035.083333333336</v>
      </c>
      <c r="G257" s="13" t="s">
        <v>49</v>
      </c>
      <c r="H257" s="11" t="s">
        <v>50</v>
      </c>
      <c r="I257" s="13" t="s">
        <v>527</v>
      </c>
      <c r="J257" s="13" t="s">
        <v>51</v>
      </c>
      <c r="K257" s="13" t="s">
        <v>52</v>
      </c>
      <c r="L257" s="12" t="s">
        <v>53</v>
      </c>
      <c r="M257" s="12">
        <v>46037.666666666664</v>
      </c>
      <c r="N257" s="12">
        <v>46037.833333333336</v>
      </c>
      <c r="O257" s="12"/>
      <c r="P257" s="55"/>
      <c r="Q257" s="12"/>
      <c r="R257" s="12"/>
      <c r="S257" s="29">
        <v>46037.845833333333</v>
      </c>
      <c r="T257" s="29">
        <v>46037.875</v>
      </c>
      <c r="U257" s="12">
        <v>46037.868750000001</v>
      </c>
      <c r="V257" s="29">
        <v>46037.895833333336</v>
      </c>
      <c r="W257" s="30">
        <f>IF(N257="","",WEEKNUM(AA257,2)-0)</f>
        <v>3</v>
      </c>
      <c r="X257" s="30">
        <f>IF(N257="","",MONTH(AA257))</f>
        <v>1</v>
      </c>
      <c r="Y25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257" s="30" t="str">
        <f>IF(B257="ROPAX","ROPAX",IF(B257="RORO","RORO","OCEAN"))</f>
        <v>OCEAN</v>
      </c>
      <c r="AA257" s="29">
        <f>+MIN(S257,T257)</f>
        <v>46037.845833333333</v>
      </c>
      <c r="AB257" s="29" t="str">
        <f>CHOOSE(WEEKDAY(T257,2),"Monday","Tuesday","Wednesday","Thursday","Friday","Saturday","Sunday")</f>
        <v>Thursday</v>
      </c>
      <c r="AC257" s="104">
        <f>IF((E257-F257)&lt;=0,0,(TRACKER[[#This Row],[ATA]]-TRACKER[[#This Row],[ETA]])*24)</f>
        <v>0</v>
      </c>
      <c r="AD257" s="29" t="str">
        <f>IF(AC257&lt;=2,"NO","YES")</f>
        <v>NO</v>
      </c>
      <c r="AE257" s="106">
        <f>+TRACKER[[#This Row],[DELIVERY AVAILABLE SINCE]]-TRACKER[[#This Row],[HANDOVER Morocco]]</f>
        <v>46037.666666666664</v>
      </c>
      <c r="AF257" s="104">
        <f>TRACKER[[#This Row],[ATA TO UNLOADING]]*24</f>
        <v>67.516666666720994</v>
      </c>
      <c r="AG257" s="31">
        <f>(M257-E257)</f>
        <v>2.6340277777781012</v>
      </c>
      <c r="AH257" s="35">
        <f>TRACKER[[#This Row],[ATA A OFRECIMIENTO]]*24</f>
        <v>63.216666666674428</v>
      </c>
      <c r="AI257" s="30" t="str">
        <f>IF(AG257="","",IF(AG257&lt;=1.5,"SI","NO"))</f>
        <v>NO</v>
      </c>
      <c r="AJ257" s="30" t="str">
        <f>IF(AG257="","",IF(AG257&lt;=2,"YES","NO"))</f>
        <v>NO</v>
      </c>
      <c r="AK257" s="30" t="str">
        <f>IF(AG257="","",IF(AG257&lt;=3,"SI","NO"))</f>
        <v>SI</v>
      </c>
      <c r="AL257" s="31">
        <f>(N257-M257)</f>
        <v>0.16666666667151731</v>
      </c>
      <c r="AM257" s="35">
        <f>TRACKER[[#This Row],[DEL. AVAILABLE A SLOT]]*24</f>
        <v>4.0000000001164153</v>
      </c>
      <c r="AN257" s="31">
        <f>IF((S257-M257)&lt;0,TIME(0,0,0),S257-M257)</f>
        <v>0.17916666666860692</v>
      </c>
      <c r="AO25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257" s="35" t="str">
        <f>IF(AL257="","",IF(AL257&lt;=1,"SI","NO"))</f>
        <v>SI</v>
      </c>
      <c r="AQ257" s="31">
        <f>(N257-E257)</f>
        <v>2.8006944444496185</v>
      </c>
      <c r="AR257" s="35">
        <f>TRACKER[[#This Row],[ATA A TIMESLOT]]*24</f>
        <v>67.216666666790843</v>
      </c>
      <c r="AS257" s="32">
        <f>IF(AA257&lt;N257,TIME(0,0,0),AA257-N257)</f>
        <v>1.2499999997089617E-2</v>
      </c>
      <c r="AT257" s="35">
        <f>TRACKER[[#This Row],[PUNTUALIDAD (H)]]*24</f>
        <v>0.29999999993015081</v>
      </c>
      <c r="AU257" s="31" t="str">
        <f>IF(AS257&gt;TIME(0,30,0),"NO","SI")</f>
        <v>SI</v>
      </c>
      <c r="AV257" s="33" t="str">
        <f>IF(AS257&gt;TIME(1,0,0),"NO","SI")</f>
        <v>SI</v>
      </c>
      <c r="AW257" s="33">
        <f>(S257-E257)</f>
        <v>2.8131944444467081</v>
      </c>
      <c r="AX257" s="39">
        <f>TRACKER[[#This Row],[ATA TO UNLOADING]]*24</f>
        <v>67.516666666720994</v>
      </c>
      <c r="AY257" s="33">
        <f>IF(O257=0,0,S257-O257)</f>
        <v>0</v>
      </c>
      <c r="AZ257" s="38">
        <f>TRACKER[[#This Row],[TOTAL TT (MARRUECOS)]]*24</f>
        <v>0</v>
      </c>
      <c r="BA257" s="39" t="str">
        <f>IF(AW257="","",IF(AW257&lt;=2,"SI","NO"))</f>
        <v>NO</v>
      </c>
      <c r="BB257" s="39">
        <f>V257-U257</f>
        <v>2.7083333334303461E-2</v>
      </c>
      <c r="BC257" s="108">
        <f>(TRACKER[[#This Row],[Driver departure vs DC END DATE 2]])/24</f>
        <v>1.1284722222626442E-3</v>
      </c>
      <c r="BD257" s="39" t="str">
        <f>IF(L257="LEFTIES TOLEDO",IF(BC257&gt;=TIME(0,0,0),"YES","NO"),"")</f>
        <v>YES</v>
      </c>
      <c r="BE257" s="93">
        <f>$BH$1</f>
        <v>55</v>
      </c>
      <c r="BF257" s="41">
        <f>$BI$1</f>
        <v>7.5</v>
      </c>
    </row>
    <row r="258" spans="1:58" ht="12.75" hidden="1" customHeight="1">
      <c r="A258" s="24">
        <v>262020878</v>
      </c>
      <c r="B258" s="10" t="s">
        <v>260</v>
      </c>
      <c r="C258" s="11" t="s">
        <v>65</v>
      </c>
      <c r="D258" s="11" t="s">
        <v>75</v>
      </c>
      <c r="E258" s="12">
        <v>46025.710416666669</v>
      </c>
      <c r="F258" s="12">
        <v>46025.833333333336</v>
      </c>
      <c r="G258" s="13" t="s">
        <v>49</v>
      </c>
      <c r="H258" s="11" t="s">
        <v>50</v>
      </c>
      <c r="I258" s="13" t="s">
        <v>530</v>
      </c>
      <c r="J258" s="13">
        <v>40</v>
      </c>
      <c r="K258" s="13" t="s">
        <v>52</v>
      </c>
      <c r="L258" s="12" t="s">
        <v>95</v>
      </c>
      <c r="M258" s="12">
        <v>46035.583333333336</v>
      </c>
      <c r="N258" s="12">
        <v>46038.25</v>
      </c>
      <c r="O258" s="12"/>
      <c r="P258" s="55"/>
      <c r="Q258" s="12" t="s">
        <v>389</v>
      </c>
      <c r="R258" s="12"/>
      <c r="S258" s="29">
        <v>46038.315972222219</v>
      </c>
      <c r="T258" s="29">
        <v>46038.336805555555</v>
      </c>
      <c r="U258" s="12"/>
      <c r="V258" s="29"/>
      <c r="W258" s="30">
        <f>IF(N258="","",WEEKNUM(AA258,2)-0)</f>
        <v>3</v>
      </c>
      <c r="X258" s="30">
        <f>IF(N258="","",MONTH(AA258))</f>
        <v>1</v>
      </c>
      <c r="Y25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258" s="30" t="str">
        <f>IF(B258="ROPAX","ROPAX",IF(B258="RORO","RORO","OCEAN"))</f>
        <v>OCEAN</v>
      </c>
      <c r="AA258" s="29">
        <f>+MIN(S258,T258)</f>
        <v>46038.315972222219</v>
      </c>
      <c r="AB258" s="29" t="str">
        <f>CHOOSE(WEEKDAY(T258,2),"Monday","Tuesday","Wednesday","Thursday","Friday","Saturday","Sunday")</f>
        <v>Friday</v>
      </c>
      <c r="AC258" s="104">
        <f>IF((E258-F258)&lt;=0,0,(TRACKER[[#This Row],[ATA]]-TRACKER[[#This Row],[ETA]])*24)</f>
        <v>0</v>
      </c>
      <c r="AD258" s="29" t="str">
        <f>IF(AC258&lt;=2,"NO","YES")</f>
        <v>NO</v>
      </c>
      <c r="AE258" s="106">
        <f>+TRACKER[[#This Row],[DELIVERY AVAILABLE SINCE]]-TRACKER[[#This Row],[HANDOVER Morocco]]</f>
        <v>46035.583333333336</v>
      </c>
      <c r="AF258" s="104">
        <f>TRACKER[[#This Row],[ATA TO UNLOADING]]*24</f>
        <v>302.53333333320916</v>
      </c>
      <c r="AG258" s="31">
        <f>(M258-E258)</f>
        <v>9.8729166666671517</v>
      </c>
      <c r="AH258" s="35">
        <f>TRACKER[[#This Row],[ATA A OFRECIMIENTO]]*24</f>
        <v>236.95000000001164</v>
      </c>
      <c r="AI258" s="30" t="str">
        <f>IF(AG258="","",IF(AG258&lt;=1.5,"SI","NO"))</f>
        <v>NO</v>
      </c>
      <c r="AJ258" s="30" t="str">
        <f>IF(AG258="","",IF(AG258&lt;=2,"YES","NO"))</f>
        <v>NO</v>
      </c>
      <c r="AK258" s="30" t="str">
        <f>IF(AG258="","",IF(AG258&lt;=3,"SI","NO"))</f>
        <v>NO</v>
      </c>
      <c r="AL258" s="31">
        <f>(N258-M258)</f>
        <v>2.6666666666642413</v>
      </c>
      <c r="AM258" s="35">
        <f>TRACKER[[#This Row],[DEL. AVAILABLE A SLOT]]*24</f>
        <v>63.999999999941792</v>
      </c>
      <c r="AN258" s="31">
        <f>IF((S258-M258)&lt;0,TIME(0,0,0),S258-M258)</f>
        <v>2.7326388888832298</v>
      </c>
      <c r="AO25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258" s="35" t="str">
        <f>IF(AL258="","",IF(AL258&lt;=1,"SI","NO"))</f>
        <v>NO</v>
      </c>
      <c r="AQ258" s="31">
        <f>(N258-E258)</f>
        <v>12.539583333331393</v>
      </c>
      <c r="AR258" s="35">
        <f>TRACKER[[#This Row],[ATA A TIMESLOT]]*24</f>
        <v>300.94999999995343</v>
      </c>
      <c r="AS258" s="32">
        <f>IF(AA258&lt;N258,TIME(0,0,0),AA258-N258)</f>
        <v>6.5972222218988463E-2</v>
      </c>
      <c r="AT258" s="35">
        <f>TRACKER[[#This Row],[PUNTUALIDAD (H)]]*24</f>
        <v>1.5833333332557231</v>
      </c>
      <c r="AU258" s="31" t="str">
        <f>IF(AS258&gt;TIME(0,30,0),"NO","SI")</f>
        <v>NO</v>
      </c>
      <c r="AV258" s="33" t="str">
        <f>IF(AS258&gt;TIME(1,0,0),"NO","SI")</f>
        <v>NO</v>
      </c>
      <c r="AW258" s="33">
        <f>(S258-E258)</f>
        <v>12.605555555550382</v>
      </c>
      <c r="AX258" s="39">
        <f>TRACKER[[#This Row],[ATA TO UNLOADING]]*24</f>
        <v>302.53333333320916</v>
      </c>
      <c r="AY258" s="33">
        <f>IF(O258=0,0,S258-O258)</f>
        <v>0</v>
      </c>
      <c r="AZ258" s="38">
        <f>TRACKER[[#This Row],[TOTAL TT (MARRUECOS)]]*24</f>
        <v>0</v>
      </c>
      <c r="BA258" s="39" t="str">
        <f>IF(AW258="","",IF(AW258&lt;=2,"SI","NO"))</f>
        <v>NO</v>
      </c>
      <c r="BB258" s="39">
        <f>V258-U258</f>
        <v>0</v>
      </c>
      <c r="BC258" s="108">
        <f>(TRACKER[[#This Row],[Driver departure vs DC END DATE 2]])/24</f>
        <v>0</v>
      </c>
      <c r="BD258" s="39" t="str">
        <f>IF(L258="LEFTIES TOLEDO",IF(BC258&gt;=TIME(0,0,0),"YES","NO"),"")</f>
        <v/>
      </c>
      <c r="BE258" s="93">
        <f>$BH$1</f>
        <v>55</v>
      </c>
      <c r="BF258" s="41">
        <f>$BI$1</f>
        <v>7.5</v>
      </c>
    </row>
    <row r="259" spans="1:58" ht="12.75" hidden="1" customHeight="1">
      <c r="A259" s="24">
        <v>262080330</v>
      </c>
      <c r="B259" s="10" t="s">
        <v>430</v>
      </c>
      <c r="C259" s="11" t="s">
        <v>78</v>
      </c>
      <c r="D259" s="11" t="s">
        <v>75</v>
      </c>
      <c r="E259" s="12">
        <v>46033.027083333334</v>
      </c>
      <c r="F259" s="12">
        <v>46033.083333333336</v>
      </c>
      <c r="G259" s="13" t="s">
        <v>49</v>
      </c>
      <c r="H259" s="11" t="s">
        <v>50</v>
      </c>
      <c r="I259" s="13" t="s">
        <v>528</v>
      </c>
      <c r="J259" s="13" t="s">
        <v>56</v>
      </c>
      <c r="K259" s="13" t="s">
        <v>52</v>
      </c>
      <c r="L259" s="12" t="s">
        <v>95</v>
      </c>
      <c r="M259" s="12">
        <v>46034.666666666664</v>
      </c>
      <c r="N259" s="12">
        <v>46038.25</v>
      </c>
      <c r="O259" s="12"/>
      <c r="P259" s="55"/>
      <c r="Q259" s="12" t="s">
        <v>389</v>
      </c>
      <c r="R259" s="12"/>
      <c r="S259" s="29">
        <v>46038.388888888883</v>
      </c>
      <c r="T259" s="29">
        <v>46038.409722222219</v>
      </c>
      <c r="U259" s="12"/>
      <c r="V259" s="29"/>
      <c r="W259" s="30">
        <f>IF(N259="","",WEEKNUM(AA259,2)-0)</f>
        <v>3</v>
      </c>
      <c r="X259" s="30">
        <f>IF(N259="","",MONTH(AA259))</f>
        <v>1</v>
      </c>
      <c r="Y25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259" s="30" t="str">
        <f>IF(B259="ROPAX","ROPAX",IF(B259="RORO","RORO","OCEAN"))</f>
        <v>OCEAN</v>
      </c>
      <c r="AA259" s="29">
        <f>+MIN(S259,T259)</f>
        <v>46038.388888888883</v>
      </c>
      <c r="AB259" s="29" t="str">
        <f>CHOOSE(WEEKDAY(T259,2),"Monday","Tuesday","Wednesday","Thursday","Friday","Saturday","Sunday")</f>
        <v>Friday</v>
      </c>
      <c r="AC259" s="104">
        <f>IF((E259-F259)&lt;=0,0,(TRACKER[[#This Row],[ATA]]-TRACKER[[#This Row],[ETA]])*24)</f>
        <v>0</v>
      </c>
      <c r="AD259" s="29" t="str">
        <f>IF(AC259&lt;=2,"NO","YES")</f>
        <v>NO</v>
      </c>
      <c r="AE259" s="106">
        <f>+TRACKER[[#This Row],[DELIVERY AVAILABLE SINCE]]-TRACKER[[#This Row],[HANDOVER Morocco]]</f>
        <v>46034.666666666664</v>
      </c>
      <c r="AF259" s="104">
        <f>TRACKER[[#This Row],[ATA TO UNLOADING]]*24</f>
        <v>128.68333333317423</v>
      </c>
      <c r="AG259" s="31">
        <f>(M259-E259)</f>
        <v>1.6395833333299379</v>
      </c>
      <c r="AH259" s="35">
        <f>TRACKER[[#This Row],[ATA A OFRECIMIENTO]]*24</f>
        <v>39.349999999918509</v>
      </c>
      <c r="AI259" s="30" t="str">
        <f>IF(AG259="","",IF(AG259&lt;=1.5,"SI","NO"))</f>
        <v>NO</v>
      </c>
      <c r="AJ259" s="30" t="str">
        <f>IF(AG259="","",IF(AG259&lt;=2,"YES","NO"))</f>
        <v>YES</v>
      </c>
      <c r="AK259" s="30" t="str">
        <f>IF(AG259="","",IF(AG259&lt;=3,"SI","NO"))</f>
        <v>SI</v>
      </c>
      <c r="AL259" s="31">
        <f>(N259-M259)</f>
        <v>3.5833333333357587</v>
      </c>
      <c r="AM259" s="35">
        <f>TRACKER[[#This Row],[DEL. AVAILABLE A SLOT]]*24</f>
        <v>86.000000000058208</v>
      </c>
      <c r="AN259" s="31">
        <f>IF((S259-M259)&lt;0,TIME(0,0,0),S259-M259)</f>
        <v>3.7222222222189885</v>
      </c>
      <c r="AO25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259" s="35" t="str">
        <f>IF(AL259="","",IF(AL259&lt;=1,"SI","NO"))</f>
        <v>NO</v>
      </c>
      <c r="AQ259" s="31">
        <f>(N259-E259)</f>
        <v>5.2229166666656965</v>
      </c>
      <c r="AR259" s="35">
        <f>TRACKER[[#This Row],[ATA A TIMESLOT]]*24</f>
        <v>125.34999999997672</v>
      </c>
      <c r="AS259" s="32">
        <f>IF(AA259&lt;N259,TIME(0,0,0),AA259-N259)</f>
        <v>0.13888888888322981</v>
      </c>
      <c r="AT259" s="35">
        <f>TRACKER[[#This Row],[PUNTUALIDAD (H)]]*24</f>
        <v>3.3333333331975155</v>
      </c>
      <c r="AU259" s="31" t="str">
        <f>IF(AS259&gt;TIME(0,30,0),"NO","SI")</f>
        <v>NO</v>
      </c>
      <c r="AV259" s="33" t="str">
        <f>IF(AS259&gt;TIME(1,0,0),"NO","SI")</f>
        <v>NO</v>
      </c>
      <c r="AW259" s="33">
        <f>(S259-E259)</f>
        <v>5.3618055555489263</v>
      </c>
      <c r="AX259" s="39">
        <f>TRACKER[[#This Row],[ATA TO UNLOADING]]*24</f>
        <v>128.68333333317423</v>
      </c>
      <c r="AY259" s="33">
        <f>IF(O259=0,0,S259-O259)</f>
        <v>0</v>
      </c>
      <c r="AZ259" s="38">
        <f>TRACKER[[#This Row],[TOTAL TT (MARRUECOS)]]*24</f>
        <v>0</v>
      </c>
      <c r="BA259" s="39" t="str">
        <f>IF(AW259="","",IF(AW259&lt;=2,"SI","NO"))</f>
        <v>NO</v>
      </c>
      <c r="BB259" s="39">
        <f>V259-U259</f>
        <v>0</v>
      </c>
      <c r="BC259" s="108">
        <f>(TRACKER[[#This Row],[Driver departure vs DC END DATE 2]])/24</f>
        <v>0</v>
      </c>
      <c r="BD259" s="39" t="str">
        <f>IF(L259="LEFTIES TOLEDO",IF(BC259&gt;=TIME(0,0,0),"YES","NO"),"")</f>
        <v/>
      </c>
      <c r="BE259" s="93">
        <f>$BH$1</f>
        <v>55</v>
      </c>
      <c r="BF259" s="41">
        <f>$BI$1</f>
        <v>7.5</v>
      </c>
    </row>
    <row r="260" spans="1:58" ht="12.75" customHeight="1">
      <c r="A260" s="24">
        <v>260881870</v>
      </c>
      <c r="B260" s="10" t="s">
        <v>414</v>
      </c>
      <c r="C260" s="11" t="s">
        <v>57</v>
      </c>
      <c r="D260" s="11" t="s">
        <v>48</v>
      </c>
      <c r="E260" s="12">
        <v>46036.554861111108</v>
      </c>
      <c r="F260" s="12">
        <v>46036.583333333336</v>
      </c>
      <c r="G260" s="13" t="s">
        <v>49</v>
      </c>
      <c r="H260" s="11" t="s">
        <v>50</v>
      </c>
      <c r="I260" s="13" t="s">
        <v>415</v>
      </c>
      <c r="J260" s="13" t="s">
        <v>51</v>
      </c>
      <c r="K260" s="13" t="s">
        <v>60</v>
      </c>
      <c r="L260" s="12" t="s">
        <v>81</v>
      </c>
      <c r="M260" s="12">
        <v>46037.208333333336</v>
      </c>
      <c r="N260" s="12">
        <v>46038.25</v>
      </c>
      <c r="O260" s="12"/>
      <c r="P260" s="55"/>
      <c r="Q260" s="12"/>
      <c r="R260" s="12"/>
      <c r="S260" s="29">
        <v>46038.222222222219</v>
      </c>
      <c r="T260" s="29">
        <v>46038.256944444445</v>
      </c>
      <c r="U260" s="12"/>
      <c r="V260" s="29"/>
      <c r="W260" s="30">
        <f>IF(N260="","",WEEKNUM(AA260,2)-0)</f>
        <v>3</v>
      </c>
      <c r="X260" s="30">
        <f>IF(N260="","",MONTH(AA260))</f>
        <v>1</v>
      </c>
      <c r="Y26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260" s="30" t="str">
        <f>IF(B260="ROPAX","ROPAX",IF(B260="RORO","RORO","OCEAN"))</f>
        <v>OCEAN</v>
      </c>
      <c r="AA260" s="29">
        <f>+MIN(S260,T260)</f>
        <v>46038.222222222219</v>
      </c>
      <c r="AB260" s="29" t="str">
        <f>CHOOSE(WEEKDAY(T260,2),"Monday","Tuesday","Wednesday","Thursday","Friday","Saturday","Sunday")</f>
        <v>Friday</v>
      </c>
      <c r="AC260" s="104">
        <f>IF((E260-F260)&lt;=0,0,(TRACKER[[#This Row],[ATA]]-TRACKER[[#This Row],[ETA]])*24)</f>
        <v>0</v>
      </c>
      <c r="AD260" s="29" t="str">
        <f>IF(AC260&lt;=2,"NO","YES")</f>
        <v>NO</v>
      </c>
      <c r="AE260" s="106">
        <f>+TRACKER[[#This Row],[DELIVERY AVAILABLE SINCE]]-TRACKER[[#This Row],[HANDOVER Morocco]]</f>
        <v>46037.208333333336</v>
      </c>
      <c r="AF260" s="104">
        <f>TRACKER[[#This Row],[ATA TO UNLOADING]]*24</f>
        <v>40.016666666662786</v>
      </c>
      <c r="AG260" s="31">
        <f>(M260-E260)</f>
        <v>0.65347222222771961</v>
      </c>
      <c r="AH260" s="35">
        <f>TRACKER[[#This Row],[ATA A OFRECIMIENTO]]*24</f>
        <v>15.683333333465271</v>
      </c>
      <c r="AI260" s="30" t="str">
        <f>IF(AG260="","",IF(AG260&lt;=1.5,"SI","NO"))</f>
        <v>SI</v>
      </c>
      <c r="AJ260" s="30" t="str">
        <f>IF(AG260="","",IF(AG260&lt;=2,"YES","NO"))</f>
        <v>YES</v>
      </c>
      <c r="AK260" s="30" t="str">
        <f>IF(AG260="","",IF(AG260&lt;=3,"SI","NO"))</f>
        <v>SI</v>
      </c>
      <c r="AL260" s="31">
        <f>(N260-M260)</f>
        <v>1.0416666666642413</v>
      </c>
      <c r="AM260" s="35">
        <f>TRACKER[[#This Row],[DEL. AVAILABLE A SLOT]]*24</f>
        <v>24.999999999941792</v>
      </c>
      <c r="AN260" s="31">
        <f>IF((S260-M260)&lt;0,TIME(0,0,0),S260-M260)</f>
        <v>1.0138888888832298</v>
      </c>
      <c r="AO26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260" s="35" t="str">
        <f>IF(AL260="","",IF(AL260&lt;=1,"SI","NO"))</f>
        <v>NO</v>
      </c>
      <c r="AQ260" s="31">
        <f>(N260-E260)</f>
        <v>1.695138888891961</v>
      </c>
      <c r="AR260" s="35">
        <f>TRACKER[[#This Row],[ATA A TIMESLOT]]*24</f>
        <v>40.683333333407063</v>
      </c>
      <c r="AS260" s="32">
        <f>IF(AA260&lt;N260,TIME(0,0,0),AA260-N260)</f>
        <v>0</v>
      </c>
      <c r="AT260" s="35">
        <f>TRACKER[[#This Row],[PUNTUALIDAD (H)]]*24</f>
        <v>0</v>
      </c>
      <c r="AU260" s="31" t="str">
        <f>IF(AS260&gt;TIME(0,30,0),"NO","SI")</f>
        <v>SI</v>
      </c>
      <c r="AV260" s="33" t="str">
        <f>IF(AS260&gt;TIME(1,0,0),"NO","SI")</f>
        <v>SI</v>
      </c>
      <c r="AW260" s="33">
        <f>(S260-E260)</f>
        <v>1.6673611111109494</v>
      </c>
      <c r="AX260" s="39">
        <f>TRACKER[[#This Row],[ATA TO UNLOADING]]*24</f>
        <v>40.016666666662786</v>
      </c>
      <c r="AY260" s="33">
        <f>IF(O260=0,0,S260-O260)</f>
        <v>0</v>
      </c>
      <c r="AZ260" s="38">
        <f>TRACKER[[#This Row],[TOTAL TT (MARRUECOS)]]*24</f>
        <v>0</v>
      </c>
      <c r="BA260" s="39" t="str">
        <f>IF(AW260="","",IF(AW260&lt;=2,"SI","NO"))</f>
        <v>SI</v>
      </c>
      <c r="BB260" s="39">
        <f>V260-U260</f>
        <v>0</v>
      </c>
      <c r="BC260" s="108">
        <f>(TRACKER[[#This Row],[Driver departure vs DC END DATE 2]])/24</f>
        <v>0</v>
      </c>
      <c r="BD260" s="39" t="str">
        <f>IF(L260="LEFTIES TOLEDO",IF(BC260&gt;=TIME(0,0,0),"YES","NO"),"")</f>
        <v/>
      </c>
      <c r="BE260" s="93">
        <f>$BH$1</f>
        <v>55</v>
      </c>
      <c r="BF260" s="41">
        <f>$BI$1</f>
        <v>7.5</v>
      </c>
    </row>
    <row r="261" spans="1:58" ht="12.75" customHeight="1">
      <c r="A261" s="24">
        <v>260881870</v>
      </c>
      <c r="B261" s="10" t="s">
        <v>414</v>
      </c>
      <c r="C261" s="11" t="s">
        <v>57</v>
      </c>
      <c r="D261" s="11" t="s">
        <v>48</v>
      </c>
      <c r="E261" s="12">
        <v>46036.554861111108</v>
      </c>
      <c r="F261" s="12">
        <v>46036.583333333336</v>
      </c>
      <c r="G261" s="13" t="s">
        <v>49</v>
      </c>
      <c r="H261" s="11" t="s">
        <v>50</v>
      </c>
      <c r="I261" s="13" t="s">
        <v>416</v>
      </c>
      <c r="J261" s="13" t="s">
        <v>51</v>
      </c>
      <c r="K261" s="13" t="s">
        <v>60</v>
      </c>
      <c r="L261" s="12" t="s">
        <v>81</v>
      </c>
      <c r="M261" s="12">
        <v>46037.208333333336</v>
      </c>
      <c r="N261" s="12">
        <v>46038.25</v>
      </c>
      <c r="O261" s="12"/>
      <c r="P261" s="55"/>
      <c r="Q261" s="12"/>
      <c r="R261" s="12"/>
      <c r="S261" s="29">
        <v>46037.765972222223</v>
      </c>
      <c r="T261" s="29">
        <v>46038.256944444445</v>
      </c>
      <c r="U261" s="12"/>
      <c r="V261" s="29"/>
      <c r="W261" s="30">
        <f>IF(N261="","",WEEKNUM(AA261,2)-0)</f>
        <v>3</v>
      </c>
      <c r="X261" s="30">
        <f>IF(N261="","",MONTH(AA261))</f>
        <v>1</v>
      </c>
      <c r="Y26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261" s="30" t="str">
        <f>IF(B261="ROPAX","ROPAX",IF(B261="RORO","RORO","OCEAN"))</f>
        <v>OCEAN</v>
      </c>
      <c r="AA261" s="29">
        <f>+MIN(S261,T261)</f>
        <v>46037.765972222223</v>
      </c>
      <c r="AB261" s="29" t="str">
        <f>CHOOSE(WEEKDAY(T261,2),"Monday","Tuesday","Wednesday","Thursday","Friday","Saturday","Sunday")</f>
        <v>Friday</v>
      </c>
      <c r="AC261" s="104">
        <f>IF((E261-F261)&lt;=0,0,(TRACKER[[#This Row],[ATA]]-TRACKER[[#This Row],[ETA]])*24)</f>
        <v>0</v>
      </c>
      <c r="AD261" s="29" t="str">
        <f>IF(AC261&lt;=2,"NO","YES")</f>
        <v>NO</v>
      </c>
      <c r="AE261" s="106">
        <f>+TRACKER[[#This Row],[DELIVERY AVAILABLE SINCE]]-TRACKER[[#This Row],[HANDOVER Morocco]]</f>
        <v>46037.208333333336</v>
      </c>
      <c r="AF261" s="104">
        <f>TRACKER[[#This Row],[ATA TO UNLOADING]]*24</f>
        <v>29.06666666676756</v>
      </c>
      <c r="AG261" s="31">
        <f>(M261-E261)</f>
        <v>0.65347222222771961</v>
      </c>
      <c r="AH261" s="35">
        <f>TRACKER[[#This Row],[ATA A OFRECIMIENTO]]*24</f>
        <v>15.683333333465271</v>
      </c>
      <c r="AI261" s="30" t="str">
        <f>IF(AG261="","",IF(AG261&lt;=1.5,"SI","NO"))</f>
        <v>SI</v>
      </c>
      <c r="AJ261" s="30" t="str">
        <f>IF(AG261="","",IF(AG261&lt;=2,"YES","NO"))</f>
        <v>YES</v>
      </c>
      <c r="AK261" s="30" t="str">
        <f>IF(AG261="","",IF(AG261&lt;=3,"SI","NO"))</f>
        <v>SI</v>
      </c>
      <c r="AL261" s="31">
        <f>(N261-M261)</f>
        <v>1.0416666666642413</v>
      </c>
      <c r="AM261" s="35">
        <f>TRACKER[[#This Row],[DEL. AVAILABLE A SLOT]]*24</f>
        <v>24.999999999941792</v>
      </c>
      <c r="AN261" s="31">
        <f>IF((S261-M261)&lt;0,TIME(0,0,0),S261-M261)</f>
        <v>0.55763888888759539</v>
      </c>
      <c r="AO26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261" s="35" t="str">
        <f>IF(AL261="","",IF(AL261&lt;=1,"SI","NO"))</f>
        <v>NO</v>
      </c>
      <c r="AQ261" s="31">
        <f>(N261-E261)</f>
        <v>1.695138888891961</v>
      </c>
      <c r="AR261" s="35">
        <f>TRACKER[[#This Row],[ATA A TIMESLOT]]*24</f>
        <v>40.683333333407063</v>
      </c>
      <c r="AS261" s="32">
        <f>IF(AA261&lt;N261,TIME(0,0,0),AA261-N261)</f>
        <v>0</v>
      </c>
      <c r="AT261" s="35">
        <f>TRACKER[[#This Row],[PUNTUALIDAD (H)]]*24</f>
        <v>0</v>
      </c>
      <c r="AU261" s="31" t="str">
        <f>IF(AS261&gt;TIME(0,30,0),"NO","SI")</f>
        <v>SI</v>
      </c>
      <c r="AV261" s="33" t="str">
        <f>IF(AS261&gt;TIME(1,0,0),"NO","SI")</f>
        <v>SI</v>
      </c>
      <c r="AW261" s="33">
        <f>(S261-E261)</f>
        <v>1.211111111115315</v>
      </c>
      <c r="AX261" s="39">
        <f>TRACKER[[#This Row],[ATA TO UNLOADING]]*24</f>
        <v>29.06666666676756</v>
      </c>
      <c r="AY261" s="33">
        <f>IF(O261=0,0,S261-O261)</f>
        <v>0</v>
      </c>
      <c r="AZ261" s="38">
        <f>TRACKER[[#This Row],[TOTAL TT (MARRUECOS)]]*24</f>
        <v>0</v>
      </c>
      <c r="BA261" s="39" t="str">
        <f>IF(AW261="","",IF(AW261&lt;=2,"SI","NO"))</f>
        <v>SI</v>
      </c>
      <c r="BB261" s="39">
        <f>V261-U261</f>
        <v>0</v>
      </c>
      <c r="BC261" s="108">
        <f>(TRACKER[[#This Row],[Driver departure vs DC END DATE 2]])/24</f>
        <v>0</v>
      </c>
      <c r="BD261" s="39" t="str">
        <f>IF(L261="LEFTIES TOLEDO",IF(BC261&gt;=TIME(0,0,0),"YES","NO"),"")</f>
        <v/>
      </c>
      <c r="BE261" s="93">
        <f>$BH$1</f>
        <v>55</v>
      </c>
      <c r="BF261" s="41">
        <f>$BI$1</f>
        <v>7.5</v>
      </c>
    </row>
    <row r="262" spans="1:58" ht="12.75" hidden="1" customHeight="1">
      <c r="A262" s="24">
        <v>262272574</v>
      </c>
      <c r="B262" s="10" t="s">
        <v>414</v>
      </c>
      <c r="C262" s="11" t="s">
        <v>65</v>
      </c>
      <c r="D262" s="11" t="s">
        <v>48</v>
      </c>
      <c r="E262" s="12">
        <v>46036.554861111108</v>
      </c>
      <c r="F262" s="12">
        <v>46036.583333333336</v>
      </c>
      <c r="G262" s="13" t="s">
        <v>49</v>
      </c>
      <c r="H262" s="11" t="s">
        <v>50</v>
      </c>
      <c r="I262" s="13" t="s">
        <v>529</v>
      </c>
      <c r="J262" s="13" t="s">
        <v>51</v>
      </c>
      <c r="K262" s="13" t="s">
        <v>52</v>
      </c>
      <c r="L262" s="12" t="s">
        <v>95</v>
      </c>
      <c r="M262" s="12">
        <v>46038.25</v>
      </c>
      <c r="N262" s="12">
        <v>46038.25</v>
      </c>
      <c r="O262" s="12"/>
      <c r="P262" s="55"/>
      <c r="Q262" s="12"/>
      <c r="R262" s="12"/>
      <c r="S262" s="29">
        <v>46038.263888888883</v>
      </c>
      <c r="T262" s="29">
        <v>46038.284722222219</v>
      </c>
      <c r="U262" s="12"/>
      <c r="V262" s="29"/>
      <c r="W262" s="30">
        <f>IF(N262="","",WEEKNUM(AA262,2)-0)</f>
        <v>3</v>
      </c>
      <c r="X262" s="30">
        <f>IF(N262="","",MONTH(AA262))</f>
        <v>1</v>
      </c>
      <c r="Y26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262" s="30" t="str">
        <f>IF(B262="ROPAX","ROPAX",IF(B262="RORO","RORO","OCEAN"))</f>
        <v>OCEAN</v>
      </c>
      <c r="AA262" s="29">
        <f>+MIN(S262,T262)</f>
        <v>46038.263888888883</v>
      </c>
      <c r="AB262" s="29" t="str">
        <f>CHOOSE(WEEKDAY(T262,2),"Monday","Tuesday","Wednesday","Thursday","Friday","Saturday","Sunday")</f>
        <v>Friday</v>
      </c>
      <c r="AC262" s="104">
        <f>IF((E262-F262)&lt;=0,0,(TRACKER[[#This Row],[ATA]]-TRACKER[[#This Row],[ETA]])*24)</f>
        <v>0</v>
      </c>
      <c r="AD262" s="29" t="str">
        <f>IF(AC262&lt;=2,"NO","YES")</f>
        <v>NO</v>
      </c>
      <c r="AE262" s="106">
        <f>+TRACKER[[#This Row],[DELIVERY AVAILABLE SINCE]]-TRACKER[[#This Row],[HANDOVER Morocco]]</f>
        <v>46038.25</v>
      </c>
      <c r="AF262" s="104">
        <f>TRACKER[[#This Row],[ATA TO UNLOADING]]*24</f>
        <v>41.016666666604578</v>
      </c>
      <c r="AG262" s="31">
        <f>(M262-E262)</f>
        <v>1.695138888891961</v>
      </c>
      <c r="AH262" s="35">
        <f>TRACKER[[#This Row],[ATA A OFRECIMIENTO]]*24</f>
        <v>40.683333333407063</v>
      </c>
      <c r="AI262" s="30" t="str">
        <f>IF(AG262="","",IF(AG262&lt;=1.5,"SI","NO"))</f>
        <v>NO</v>
      </c>
      <c r="AJ262" s="30" t="str">
        <f>IF(AG262="","",IF(AG262&lt;=2,"YES","NO"))</f>
        <v>YES</v>
      </c>
      <c r="AK262" s="30" t="str">
        <f>IF(AG262="","",IF(AG262&lt;=3,"SI","NO"))</f>
        <v>SI</v>
      </c>
      <c r="AL262" s="31">
        <f>(N262-M262)</f>
        <v>0</v>
      </c>
      <c r="AM262" s="35">
        <f>TRACKER[[#This Row],[DEL. AVAILABLE A SLOT]]*24</f>
        <v>0</v>
      </c>
      <c r="AN262" s="31">
        <f>IF((S262-M262)&lt;0,TIME(0,0,0),S262-M262)</f>
        <v>1.3888888883229811E-2</v>
      </c>
      <c r="AO26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262" s="35" t="str">
        <f>IF(AL262="","",IF(AL262&lt;=1,"SI","NO"))</f>
        <v>SI</v>
      </c>
      <c r="AQ262" s="31">
        <f>(N262-E262)</f>
        <v>1.695138888891961</v>
      </c>
      <c r="AR262" s="35">
        <f>TRACKER[[#This Row],[ATA A TIMESLOT]]*24</f>
        <v>40.683333333407063</v>
      </c>
      <c r="AS262" s="32">
        <f>IF(AA262&lt;N262,TIME(0,0,0),AA262-N262)</f>
        <v>1.3888888883229811E-2</v>
      </c>
      <c r="AT262" s="35">
        <f>TRACKER[[#This Row],[PUNTUALIDAD (H)]]*24</f>
        <v>0.33333333319751546</v>
      </c>
      <c r="AU262" s="31" t="str">
        <f>IF(AS262&gt;TIME(0,30,0),"NO","SI")</f>
        <v>SI</v>
      </c>
      <c r="AV262" s="33" t="str">
        <f>IF(AS262&gt;TIME(1,0,0),"NO","SI")</f>
        <v>SI</v>
      </c>
      <c r="AW262" s="33">
        <f>(S262-E262)</f>
        <v>1.7090277777751908</v>
      </c>
      <c r="AX262" s="39">
        <f>TRACKER[[#This Row],[ATA TO UNLOADING]]*24</f>
        <v>41.016666666604578</v>
      </c>
      <c r="AY262" s="33">
        <f>IF(O262=0,0,S262-O262)</f>
        <v>0</v>
      </c>
      <c r="AZ262" s="38">
        <f>TRACKER[[#This Row],[TOTAL TT (MARRUECOS)]]*24</f>
        <v>0</v>
      </c>
      <c r="BA262" s="39" t="str">
        <f>IF(AW262="","",IF(AW262&lt;=2,"SI","NO"))</f>
        <v>SI</v>
      </c>
      <c r="BB262" s="39">
        <f>V262-U262</f>
        <v>0</v>
      </c>
      <c r="BC262" s="108">
        <f>(TRACKER[[#This Row],[Driver departure vs DC END DATE 2]])/24</f>
        <v>0</v>
      </c>
      <c r="BD262" s="39" t="str">
        <f>IF(L262="LEFTIES TOLEDO",IF(BC262&gt;=TIME(0,0,0),"YES","NO"),"")</f>
        <v/>
      </c>
      <c r="BE262" s="93">
        <f>$BH$1</f>
        <v>55</v>
      </c>
      <c r="BF262" s="41">
        <f>$BI$1</f>
        <v>7.5</v>
      </c>
    </row>
    <row r="263" spans="1:58" ht="12.75" hidden="1" customHeight="1">
      <c r="A263" s="24">
        <v>262020881</v>
      </c>
      <c r="B263" s="10" t="s">
        <v>260</v>
      </c>
      <c r="C263" s="11" t="s">
        <v>65</v>
      </c>
      <c r="D263" s="11" t="s">
        <v>75</v>
      </c>
      <c r="E263" s="12">
        <v>46025.710416666669</v>
      </c>
      <c r="F263" s="12">
        <v>46025.833333333336</v>
      </c>
      <c r="G263" s="13" t="s">
        <v>49</v>
      </c>
      <c r="H263" s="11" t="s">
        <v>50</v>
      </c>
      <c r="I263" s="13" t="s">
        <v>533</v>
      </c>
      <c r="J263" s="13" t="s">
        <v>51</v>
      </c>
      <c r="K263" s="13" t="s">
        <v>52</v>
      </c>
      <c r="L263" s="12" t="s">
        <v>95</v>
      </c>
      <c r="M263" s="12">
        <v>46035.583333333336</v>
      </c>
      <c r="N263" s="12">
        <v>46038.333333333336</v>
      </c>
      <c r="O263" s="12"/>
      <c r="P263" s="55"/>
      <c r="Q263" s="12" t="s">
        <v>389</v>
      </c>
      <c r="R263" s="12"/>
      <c r="S263" s="29">
        <v>46038.440972222219</v>
      </c>
      <c r="T263" s="29">
        <v>46038.461805555555</v>
      </c>
      <c r="U263" s="12"/>
      <c r="V263" s="29"/>
      <c r="W263" s="30">
        <f>IF(N263="","",WEEKNUM(AA263,2)-0)</f>
        <v>3</v>
      </c>
      <c r="X263" s="30">
        <f>IF(N263="","",MONTH(AA263))</f>
        <v>1</v>
      </c>
      <c r="Y26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263" s="30" t="str">
        <f>IF(B263="ROPAX","ROPAX",IF(B263="RORO","RORO","OCEAN"))</f>
        <v>OCEAN</v>
      </c>
      <c r="AA263" s="29">
        <f>+MIN(S263,T263)</f>
        <v>46038.440972222219</v>
      </c>
      <c r="AB263" s="29" t="str">
        <f>CHOOSE(WEEKDAY(T263,2),"Monday","Tuesday","Wednesday","Thursday","Friday","Saturday","Sunday")</f>
        <v>Friday</v>
      </c>
      <c r="AC263" s="104">
        <f>IF((E263-F263)&lt;=0,0,(TRACKER[[#This Row],[ATA]]-TRACKER[[#This Row],[ETA]])*24)</f>
        <v>0</v>
      </c>
      <c r="AD263" s="29" t="str">
        <f>IF(AC263&lt;=2,"NO","YES")</f>
        <v>NO</v>
      </c>
      <c r="AE263" s="106">
        <f>+TRACKER[[#This Row],[DELIVERY AVAILABLE SINCE]]-TRACKER[[#This Row],[HANDOVER Morocco]]</f>
        <v>46035.583333333336</v>
      </c>
      <c r="AF263" s="104">
        <f>TRACKER[[#This Row],[ATA TO UNLOADING]]*24</f>
        <v>305.53333333320916</v>
      </c>
      <c r="AG263" s="31">
        <f>(M263-E263)</f>
        <v>9.8729166666671517</v>
      </c>
      <c r="AH263" s="35">
        <f>TRACKER[[#This Row],[ATA A OFRECIMIENTO]]*24</f>
        <v>236.95000000001164</v>
      </c>
      <c r="AI263" s="30" t="str">
        <f>IF(AG263="","",IF(AG263&lt;=1.5,"SI","NO"))</f>
        <v>NO</v>
      </c>
      <c r="AJ263" s="30" t="str">
        <f>IF(AG263="","",IF(AG263&lt;=2,"YES","NO"))</f>
        <v>NO</v>
      </c>
      <c r="AK263" s="30" t="str">
        <f>IF(AG263="","",IF(AG263&lt;=3,"SI","NO"))</f>
        <v>NO</v>
      </c>
      <c r="AL263" s="31">
        <f>(N263-M263)</f>
        <v>2.75</v>
      </c>
      <c r="AM263" s="35">
        <f>TRACKER[[#This Row],[DEL. AVAILABLE A SLOT]]*24</f>
        <v>66</v>
      </c>
      <c r="AN263" s="31">
        <f>IF((S263-M263)&lt;0,TIME(0,0,0),S263-M263)</f>
        <v>2.8576388888832298</v>
      </c>
      <c r="AO26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263" s="35" t="str">
        <f>IF(AL263="","",IF(AL263&lt;=1,"SI","NO"))</f>
        <v>NO</v>
      </c>
      <c r="AQ263" s="31">
        <f>(N263-E263)</f>
        <v>12.622916666667152</v>
      </c>
      <c r="AR263" s="35">
        <f>TRACKER[[#This Row],[ATA A TIMESLOT]]*24</f>
        <v>302.95000000001164</v>
      </c>
      <c r="AS263" s="32">
        <f>IF(AA263&lt;N263,TIME(0,0,0),AA263-N263)</f>
        <v>0.10763888888322981</v>
      </c>
      <c r="AT263" s="35">
        <f>TRACKER[[#This Row],[PUNTUALIDAD (H)]]*24</f>
        <v>2.5833333331975155</v>
      </c>
      <c r="AU263" s="31" t="str">
        <f>IF(AS263&gt;TIME(0,30,0),"NO","SI")</f>
        <v>NO</v>
      </c>
      <c r="AV263" s="33" t="str">
        <f>IF(AS263&gt;TIME(1,0,0),"NO","SI")</f>
        <v>NO</v>
      </c>
      <c r="AW263" s="33">
        <f>(S263-E263)</f>
        <v>12.730555555550382</v>
      </c>
      <c r="AX263" s="39">
        <f>TRACKER[[#This Row],[ATA TO UNLOADING]]*24</f>
        <v>305.53333333320916</v>
      </c>
      <c r="AY263" s="33">
        <f>IF(O263=0,0,S263-O263)</f>
        <v>0</v>
      </c>
      <c r="AZ263" s="38">
        <f>TRACKER[[#This Row],[TOTAL TT (MARRUECOS)]]*24</f>
        <v>0</v>
      </c>
      <c r="BA263" s="39" t="str">
        <f>IF(AW263="","",IF(AW263&lt;=2,"SI","NO"))</f>
        <v>NO</v>
      </c>
      <c r="BB263" s="39">
        <f>V263-U263</f>
        <v>0</v>
      </c>
      <c r="BC263" s="108">
        <f>(TRACKER[[#This Row],[Driver departure vs DC END DATE 2]])/24</f>
        <v>0</v>
      </c>
      <c r="BD263" s="39" t="str">
        <f>IF(L263="LEFTIES TOLEDO",IF(BC263&gt;=TIME(0,0,0),"YES","NO"),"")</f>
        <v/>
      </c>
      <c r="BE263" s="93">
        <f>$BH$1</f>
        <v>55</v>
      </c>
      <c r="BF263" s="41">
        <f>$BI$1</f>
        <v>7.5</v>
      </c>
    </row>
    <row r="264" spans="1:58" ht="12.75" hidden="1" customHeight="1">
      <c r="A264" s="24" t="s">
        <v>413</v>
      </c>
      <c r="B264" s="10" t="s">
        <v>63</v>
      </c>
      <c r="C264" s="11" t="s">
        <v>79</v>
      </c>
      <c r="D264" s="11" t="s">
        <v>48</v>
      </c>
      <c r="E264" s="12">
        <v>46036.541666666664</v>
      </c>
      <c r="F264" s="12">
        <v>46037.333333333336</v>
      </c>
      <c r="G264" s="13" t="s">
        <v>68</v>
      </c>
      <c r="H264" s="11" t="s">
        <v>100</v>
      </c>
      <c r="I264" s="13" t="s">
        <v>203</v>
      </c>
      <c r="J264" s="13" t="s">
        <v>80</v>
      </c>
      <c r="K264" s="13" t="s">
        <v>60</v>
      </c>
      <c r="L264" s="12" t="s">
        <v>53</v>
      </c>
      <c r="M264" s="12">
        <v>46037.916666666664</v>
      </c>
      <c r="N264" s="12">
        <v>46038.333333333336</v>
      </c>
      <c r="O264" s="12">
        <v>46035</v>
      </c>
      <c r="P264" s="55"/>
      <c r="Q264" s="12"/>
      <c r="R264" s="12"/>
      <c r="S264" s="29">
        <v>46037.960416666669</v>
      </c>
      <c r="T264" s="29">
        <v>46038.340277777781</v>
      </c>
      <c r="U264" s="12"/>
      <c r="V264" s="29"/>
      <c r="W264" s="30">
        <f>IF(N264="","",WEEKNUM(AA264,2)-0)</f>
        <v>3</v>
      </c>
      <c r="X264" s="30">
        <f>IF(N264="","",MONTH(AA264))</f>
        <v>1</v>
      </c>
      <c r="Y26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264" s="30" t="str">
        <f>IF(B264="ROPAX","ROPAX",IF(B264="RORO","RORO","OCEAN"))</f>
        <v>ROPAX</v>
      </c>
      <c r="AA264" s="29">
        <f>+MIN(S264,T264)</f>
        <v>46037.960416666669</v>
      </c>
      <c r="AB264" s="29" t="str">
        <f>CHOOSE(WEEKDAY(T264,2),"Monday","Tuesday","Wednesday","Thursday","Friday","Saturday","Sunday")</f>
        <v>Friday</v>
      </c>
      <c r="AC264" s="104">
        <f>IF((E264-F264)&lt;=0,0,(TRACKER[[#This Row],[ATA]]-TRACKER[[#This Row],[ETA]])*24)</f>
        <v>0</v>
      </c>
      <c r="AD264" s="29" t="str">
        <f>IF(AC264&lt;=2,"NO","YES")</f>
        <v>NO</v>
      </c>
      <c r="AE264" s="106">
        <f>+TRACKER[[#This Row],[DELIVERY AVAILABLE SINCE]]-TRACKER[[#This Row],[HANDOVER Morocco]]</f>
        <v>2.9166666666642413</v>
      </c>
      <c r="AF264" s="104">
        <f>TRACKER[[#This Row],[ATA TO UNLOADING]]*24</f>
        <v>34.050000000104774</v>
      </c>
      <c r="AG264" s="31">
        <f>(M264-E264)</f>
        <v>1.375</v>
      </c>
      <c r="AH264" s="35">
        <f>TRACKER[[#This Row],[ATA A OFRECIMIENTO]]*24</f>
        <v>33</v>
      </c>
      <c r="AI264" s="30" t="str">
        <f>IF(AG264="","",IF(AG264&lt;=1.5,"SI","NO"))</f>
        <v>SI</v>
      </c>
      <c r="AJ264" s="30" t="str">
        <f>IF(AG264="","",IF(AG264&lt;=2,"YES","NO"))</f>
        <v>YES</v>
      </c>
      <c r="AK264" s="30" t="str">
        <f>IF(AG264="","",IF(AG264&lt;=3,"SI","NO"))</f>
        <v>SI</v>
      </c>
      <c r="AL264" s="31">
        <f>(N264-M264)</f>
        <v>0.41666666667151731</v>
      </c>
      <c r="AM264" s="35">
        <f>TRACKER[[#This Row],[DEL. AVAILABLE A SLOT]]*24</f>
        <v>10.000000000116415</v>
      </c>
      <c r="AN264" s="31">
        <f>IF((S264-M264)&lt;0,TIME(0,0,0),S264-M264)</f>
        <v>4.3750000004365575E-2</v>
      </c>
      <c r="AO26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264" s="35" t="str">
        <f>IF(AL264="","",IF(AL264&lt;=1,"SI","NO"))</f>
        <v>SI</v>
      </c>
      <c r="AQ264" s="31">
        <f>(N264-E264)</f>
        <v>1.7916666666715173</v>
      </c>
      <c r="AR264" s="35">
        <f>TRACKER[[#This Row],[ATA A TIMESLOT]]*24</f>
        <v>43.000000000116415</v>
      </c>
      <c r="AS264" s="32">
        <f>IF(AA264&lt;N264,TIME(0,0,0),AA264-N264)</f>
        <v>0</v>
      </c>
      <c r="AT264" s="35">
        <f>TRACKER[[#This Row],[PUNTUALIDAD (H)]]*24</f>
        <v>0</v>
      </c>
      <c r="AU264" s="31" t="str">
        <f>IF(AS264&gt;TIME(0,30,0),"NO","SI")</f>
        <v>SI</v>
      </c>
      <c r="AV264" s="33" t="str">
        <f>IF(AS264&gt;TIME(1,0,0),"NO","SI")</f>
        <v>SI</v>
      </c>
      <c r="AW264" s="33">
        <f>(S264-E264)</f>
        <v>1.4187500000043656</v>
      </c>
      <c r="AX264" s="39">
        <f>TRACKER[[#This Row],[ATA TO UNLOADING]]*24</f>
        <v>34.050000000104774</v>
      </c>
      <c r="AY264" s="33">
        <f>IF(O264=0,0,S264-O264)</f>
        <v>2.9604166666686069</v>
      </c>
      <c r="AZ264" s="38">
        <f>TRACKER[[#This Row],[TOTAL TT (MARRUECOS)]]*24</f>
        <v>71.050000000046566</v>
      </c>
      <c r="BA264" s="39" t="str">
        <f>IF(AW264="","",IF(AW264&lt;=2,"SI","NO"))</f>
        <v>SI</v>
      </c>
      <c r="BB264" s="39">
        <f>V264-U264</f>
        <v>0</v>
      </c>
      <c r="BC264" s="108">
        <f>(TRACKER[[#This Row],[Driver departure vs DC END DATE 2]])/24</f>
        <v>0</v>
      </c>
      <c r="BD264" s="39"/>
      <c r="BE264" s="93">
        <f>$BH$1</f>
        <v>55</v>
      </c>
      <c r="BF264" s="41">
        <f>$BI$1</f>
        <v>7.5</v>
      </c>
    </row>
    <row r="265" spans="1:58" ht="12.75" customHeight="1">
      <c r="A265" s="24">
        <v>260924892</v>
      </c>
      <c r="B265" s="10" t="s">
        <v>414</v>
      </c>
      <c r="C265" s="11" t="s">
        <v>111</v>
      </c>
      <c r="D265" s="11" t="s">
        <v>48</v>
      </c>
      <c r="E265" s="12">
        <v>46036.554861111108</v>
      </c>
      <c r="F265" s="12">
        <v>46036.583333333336</v>
      </c>
      <c r="G265" s="13" t="s">
        <v>49</v>
      </c>
      <c r="H265" s="11" t="s">
        <v>50</v>
      </c>
      <c r="I265" s="13" t="s">
        <v>417</v>
      </c>
      <c r="J265" s="13" t="s">
        <v>51</v>
      </c>
      <c r="K265" s="13" t="s">
        <v>60</v>
      </c>
      <c r="L265" s="12" t="s">
        <v>81</v>
      </c>
      <c r="M265" s="12">
        <v>46037.208333333336</v>
      </c>
      <c r="N265" s="12">
        <v>46038.333333333336</v>
      </c>
      <c r="O265" s="12"/>
      <c r="P265" s="55"/>
      <c r="Q265" s="12"/>
      <c r="R265" s="12"/>
      <c r="S265" s="29">
        <v>46038.306944444441</v>
      </c>
      <c r="T265" s="29">
        <v>46038.326388888891</v>
      </c>
      <c r="U265" s="12"/>
      <c r="V265" s="29"/>
      <c r="W265" s="30">
        <f>IF(N265="","",WEEKNUM(AA265,2)-0)</f>
        <v>3</v>
      </c>
      <c r="X265" s="30">
        <f>IF(N265="","",MONTH(AA265))</f>
        <v>1</v>
      </c>
      <c r="Y26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265" s="30" t="str">
        <f>IF(B265="ROPAX","ROPAX",IF(B265="RORO","RORO","OCEAN"))</f>
        <v>OCEAN</v>
      </c>
      <c r="AA265" s="29">
        <f>+MIN(S265,T265)</f>
        <v>46038.306944444441</v>
      </c>
      <c r="AB265" s="29" t="str">
        <f>CHOOSE(WEEKDAY(T265,2),"Monday","Tuesday","Wednesday","Thursday","Friday","Saturday","Sunday")</f>
        <v>Friday</v>
      </c>
      <c r="AC265" s="104">
        <f>IF((E265-F265)&lt;=0,0,(TRACKER[[#This Row],[ATA]]-TRACKER[[#This Row],[ETA]])*24)</f>
        <v>0</v>
      </c>
      <c r="AD265" s="29" t="str">
        <f>IF(AC265&lt;=2,"NO","YES")</f>
        <v>NO</v>
      </c>
      <c r="AE265" s="106">
        <f>+TRACKER[[#This Row],[DELIVERY AVAILABLE SINCE]]-TRACKER[[#This Row],[HANDOVER Morocco]]</f>
        <v>46037.208333333336</v>
      </c>
      <c r="AF265" s="104">
        <f>TRACKER[[#This Row],[ATA TO UNLOADING]]*24</f>
        <v>42.049999999988358</v>
      </c>
      <c r="AG265" s="31">
        <f>(M265-E265)</f>
        <v>0.65347222222771961</v>
      </c>
      <c r="AH265" s="35">
        <f>TRACKER[[#This Row],[ATA A OFRECIMIENTO]]*24</f>
        <v>15.683333333465271</v>
      </c>
      <c r="AI265" s="30" t="str">
        <f>IF(AG265="","",IF(AG265&lt;=1.5,"SI","NO"))</f>
        <v>SI</v>
      </c>
      <c r="AJ265" s="30" t="str">
        <f>IF(AG265="","",IF(AG265&lt;=2,"YES","NO"))</f>
        <v>YES</v>
      </c>
      <c r="AK265" s="30" t="str">
        <f>IF(AG265="","",IF(AG265&lt;=3,"SI","NO"))</f>
        <v>SI</v>
      </c>
      <c r="AL265" s="31">
        <f>(N265-M265)</f>
        <v>1.125</v>
      </c>
      <c r="AM265" s="35">
        <f>TRACKER[[#This Row],[DEL. AVAILABLE A SLOT]]*24</f>
        <v>27</v>
      </c>
      <c r="AN265" s="31">
        <f>IF((S265-M265)&lt;0,TIME(0,0,0),S265-M265)</f>
        <v>1.0986111111051287</v>
      </c>
      <c r="AO26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265" s="35" t="str">
        <f>IF(AL265="","",IF(AL265&lt;=1,"SI","NO"))</f>
        <v>NO</v>
      </c>
      <c r="AQ265" s="31">
        <f>(N265-E265)</f>
        <v>1.7784722222277196</v>
      </c>
      <c r="AR265" s="35">
        <f>TRACKER[[#This Row],[ATA A TIMESLOT]]*24</f>
        <v>42.683333333465271</v>
      </c>
      <c r="AS265" s="32">
        <f>IF(AA265&lt;N265,TIME(0,0,0),AA265-N265)</f>
        <v>0</v>
      </c>
      <c r="AT265" s="35">
        <f>TRACKER[[#This Row],[PUNTUALIDAD (H)]]*24</f>
        <v>0</v>
      </c>
      <c r="AU265" s="31" t="str">
        <f>IF(AS265&gt;TIME(0,30,0),"NO","SI")</f>
        <v>SI</v>
      </c>
      <c r="AV265" s="33" t="str">
        <f>IF(AS265&gt;TIME(1,0,0),"NO","SI")</f>
        <v>SI</v>
      </c>
      <c r="AW265" s="33">
        <f>(S265-E265)</f>
        <v>1.7520833333328483</v>
      </c>
      <c r="AX265" s="39">
        <f>TRACKER[[#This Row],[ATA TO UNLOADING]]*24</f>
        <v>42.049999999988358</v>
      </c>
      <c r="AY265" s="33">
        <f>IF(O265=0,0,S265-O265)</f>
        <v>0</v>
      </c>
      <c r="AZ265" s="38">
        <f>TRACKER[[#This Row],[TOTAL TT (MARRUECOS)]]*24</f>
        <v>0</v>
      </c>
      <c r="BA265" s="39" t="str">
        <f>IF(AW265="","",IF(AW265&lt;=2,"SI","NO"))</f>
        <v>SI</v>
      </c>
      <c r="BB265" s="39">
        <f>V265-U265</f>
        <v>0</v>
      </c>
      <c r="BC265" s="108">
        <f>(TRACKER[[#This Row],[Driver departure vs DC END DATE 2]])/24</f>
        <v>0</v>
      </c>
      <c r="BD265" s="39" t="str">
        <f>IF(L265="LEFTIES TOLEDO",IF(BC265&gt;=TIME(0,0,0),"YES","NO"),"")</f>
        <v/>
      </c>
      <c r="BE265" s="93">
        <f>$BH$1</f>
        <v>55</v>
      </c>
      <c r="BF265" s="41">
        <f>$BI$1</f>
        <v>7.5</v>
      </c>
    </row>
    <row r="266" spans="1:58" ht="12.75" hidden="1" customHeight="1">
      <c r="A266" s="24">
        <v>262272574</v>
      </c>
      <c r="B266" s="10" t="s">
        <v>414</v>
      </c>
      <c r="C266" s="11" t="s">
        <v>65</v>
      </c>
      <c r="D266" s="11" t="s">
        <v>48</v>
      </c>
      <c r="E266" s="12">
        <v>46036.554861111108</v>
      </c>
      <c r="F266" s="12">
        <v>46036.583333333336</v>
      </c>
      <c r="G266" s="13" t="s">
        <v>49</v>
      </c>
      <c r="H266" s="11" t="s">
        <v>50</v>
      </c>
      <c r="I266" s="13" t="s">
        <v>531</v>
      </c>
      <c r="J266" s="13" t="s">
        <v>51</v>
      </c>
      <c r="K266" s="13" t="s">
        <v>52</v>
      </c>
      <c r="L266" s="12" t="s">
        <v>95</v>
      </c>
      <c r="M266" s="12">
        <v>46038.25</v>
      </c>
      <c r="N266" s="12">
        <v>46038.333333333336</v>
      </c>
      <c r="O266" s="12"/>
      <c r="P266" s="55"/>
      <c r="Q266" s="12"/>
      <c r="R266" s="12"/>
      <c r="S266" s="29">
        <v>46038.3125</v>
      </c>
      <c r="T266" s="29">
        <v>46038.333333333336</v>
      </c>
      <c r="U266" s="12"/>
      <c r="V266" s="29"/>
      <c r="W266" s="30">
        <f>IF(N266="","",WEEKNUM(AA266,2)-0)</f>
        <v>3</v>
      </c>
      <c r="X266" s="30">
        <f>IF(N266="","",MONTH(AA266))</f>
        <v>1</v>
      </c>
      <c r="Y26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266" s="30" t="str">
        <f>IF(B266="ROPAX","ROPAX",IF(B266="RORO","RORO","OCEAN"))</f>
        <v>OCEAN</v>
      </c>
      <c r="AA266" s="29">
        <f>+MIN(S266,T266)</f>
        <v>46038.3125</v>
      </c>
      <c r="AB266" s="29" t="str">
        <f>CHOOSE(WEEKDAY(T266,2),"Monday","Tuesday","Wednesday","Thursday","Friday","Saturday","Sunday")</f>
        <v>Friday</v>
      </c>
      <c r="AC266" s="104">
        <f>IF((E266-F266)&lt;=0,0,(TRACKER[[#This Row],[ATA]]-TRACKER[[#This Row],[ETA]])*24)</f>
        <v>0</v>
      </c>
      <c r="AD266" s="29" t="str">
        <f>IF(AC266&lt;=2,"NO","YES")</f>
        <v>NO</v>
      </c>
      <c r="AE266" s="106">
        <f>+TRACKER[[#This Row],[DELIVERY AVAILABLE SINCE]]-TRACKER[[#This Row],[HANDOVER Morocco]]</f>
        <v>46038.25</v>
      </c>
      <c r="AF266" s="104">
        <f>TRACKER[[#This Row],[ATA TO UNLOADING]]*24</f>
        <v>42.183333333407063</v>
      </c>
      <c r="AG266" s="31">
        <f>(M266-E266)</f>
        <v>1.695138888891961</v>
      </c>
      <c r="AH266" s="35">
        <f>TRACKER[[#This Row],[ATA A OFRECIMIENTO]]*24</f>
        <v>40.683333333407063</v>
      </c>
      <c r="AI266" s="30" t="str">
        <f>IF(AG266="","",IF(AG266&lt;=1.5,"SI","NO"))</f>
        <v>NO</v>
      </c>
      <c r="AJ266" s="30" t="str">
        <f>IF(AG266="","",IF(AG266&lt;=2,"YES","NO"))</f>
        <v>YES</v>
      </c>
      <c r="AK266" s="30" t="str">
        <f>IF(AG266="","",IF(AG266&lt;=3,"SI","NO"))</f>
        <v>SI</v>
      </c>
      <c r="AL266" s="31">
        <f>(N266-M266)</f>
        <v>8.3333333335758653E-2</v>
      </c>
      <c r="AM266" s="35">
        <f>TRACKER[[#This Row],[DEL. AVAILABLE A SLOT]]*24</f>
        <v>2.0000000000582077</v>
      </c>
      <c r="AN266" s="31">
        <f>IF((S266-M266)&lt;0,TIME(0,0,0),S266-M266)</f>
        <v>6.25E-2</v>
      </c>
      <c r="AO26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266" s="35" t="str">
        <f>IF(AL266="","",IF(AL266&lt;=1,"SI","NO"))</f>
        <v>SI</v>
      </c>
      <c r="AQ266" s="31">
        <f>(N266-E266)</f>
        <v>1.7784722222277196</v>
      </c>
      <c r="AR266" s="35">
        <f>TRACKER[[#This Row],[ATA A TIMESLOT]]*24</f>
        <v>42.683333333465271</v>
      </c>
      <c r="AS266" s="32">
        <f>IF(AA266&lt;N266,TIME(0,0,0),AA266-N266)</f>
        <v>0</v>
      </c>
      <c r="AT266" s="35">
        <f>TRACKER[[#This Row],[PUNTUALIDAD (H)]]*24</f>
        <v>0</v>
      </c>
      <c r="AU266" s="31" t="str">
        <f>IF(AS266&gt;TIME(0,30,0),"NO","SI")</f>
        <v>SI</v>
      </c>
      <c r="AV266" s="33" t="str">
        <f>IF(AS266&gt;TIME(1,0,0),"NO","SI")</f>
        <v>SI</v>
      </c>
      <c r="AW266" s="33">
        <f>(S266-E266)</f>
        <v>1.757638888891961</v>
      </c>
      <c r="AX266" s="39">
        <f>TRACKER[[#This Row],[ATA TO UNLOADING]]*24</f>
        <v>42.183333333407063</v>
      </c>
      <c r="AY266" s="33">
        <f>IF(O266=0,0,S266-O266)</f>
        <v>0</v>
      </c>
      <c r="AZ266" s="38">
        <f>TRACKER[[#This Row],[TOTAL TT (MARRUECOS)]]*24</f>
        <v>0</v>
      </c>
      <c r="BA266" s="39" t="str">
        <f>IF(AW266="","",IF(AW266&lt;=2,"SI","NO"))</f>
        <v>SI</v>
      </c>
      <c r="BB266" s="39">
        <f>V266-U266</f>
        <v>0</v>
      </c>
      <c r="BC266" s="108">
        <f>(TRACKER[[#This Row],[Driver departure vs DC END DATE 2]])/24</f>
        <v>0</v>
      </c>
      <c r="BD266" s="39" t="str">
        <f>IF(L266="LEFTIES TOLEDO",IF(BC266&gt;=TIME(0,0,0),"YES","NO"),"")</f>
        <v/>
      </c>
      <c r="BE266" s="93">
        <f>$BH$1</f>
        <v>55</v>
      </c>
      <c r="BF266" s="41">
        <f>$BI$1</f>
        <v>7.5</v>
      </c>
    </row>
    <row r="267" spans="1:58" ht="12.75" hidden="1" customHeight="1">
      <c r="A267" s="24" t="s">
        <v>435</v>
      </c>
      <c r="B267" s="10" t="s">
        <v>414</v>
      </c>
      <c r="C267" s="11" t="s">
        <v>65</v>
      </c>
      <c r="D267" s="11" t="s">
        <v>48</v>
      </c>
      <c r="E267" s="12">
        <v>46036.554861111108</v>
      </c>
      <c r="F267" s="12">
        <v>46036.583333333336</v>
      </c>
      <c r="G267" s="13" t="s">
        <v>88</v>
      </c>
      <c r="H267" s="11" t="s">
        <v>50</v>
      </c>
      <c r="I267" s="13" t="s">
        <v>532</v>
      </c>
      <c r="J267" s="13" t="s">
        <v>51</v>
      </c>
      <c r="K267" s="13" t="s">
        <v>52</v>
      </c>
      <c r="L267" s="12" t="s">
        <v>53</v>
      </c>
      <c r="M267" s="12">
        <v>46038.25</v>
      </c>
      <c r="N267" s="12">
        <v>46038.333333333336</v>
      </c>
      <c r="O267" s="12"/>
      <c r="P267" s="55"/>
      <c r="Q267" s="12"/>
      <c r="R267" s="12"/>
      <c r="S267" s="29">
        <v>46038.305555555555</v>
      </c>
      <c r="T267" s="29">
        <v>46038.329861111109</v>
      </c>
      <c r="U267" s="12">
        <v>46038.32916666667</v>
      </c>
      <c r="V267" s="29">
        <v>46038.379166666666</v>
      </c>
      <c r="W267" s="30">
        <f>IF(N267="","",WEEKNUM(AA267,2)-0)</f>
        <v>3</v>
      </c>
      <c r="X267" s="30">
        <f>IF(N267="","",MONTH(AA267))</f>
        <v>1</v>
      </c>
      <c r="Y26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267" s="30" t="str">
        <f>IF(B267="ROPAX","ROPAX",IF(B267="RORO","RORO","OCEAN"))</f>
        <v>OCEAN</v>
      </c>
      <c r="AA267" s="29">
        <f>+MIN(S267,T267)</f>
        <v>46038.305555555555</v>
      </c>
      <c r="AB267" s="29" t="str">
        <f>CHOOSE(WEEKDAY(T267,2),"Monday","Tuesday","Wednesday","Thursday","Friday","Saturday","Sunday")</f>
        <v>Friday</v>
      </c>
      <c r="AC267" s="104">
        <f>IF((E267-F267)&lt;=0,0,(TRACKER[[#This Row],[ATA]]-TRACKER[[#This Row],[ETA]])*24)</f>
        <v>0</v>
      </c>
      <c r="AD267" s="29" t="str">
        <f>IF(AC267&lt;=2,"NO","YES")</f>
        <v>NO</v>
      </c>
      <c r="AE267" s="106">
        <f>+TRACKER[[#This Row],[DELIVERY AVAILABLE SINCE]]-TRACKER[[#This Row],[HANDOVER Morocco]]</f>
        <v>46038.25</v>
      </c>
      <c r="AF267" s="104">
        <f>TRACKER[[#This Row],[ATA TO UNLOADING]]*24</f>
        <v>42.016666666720994</v>
      </c>
      <c r="AG267" s="31">
        <f>(M267-E267)</f>
        <v>1.695138888891961</v>
      </c>
      <c r="AH267" s="35">
        <f>TRACKER[[#This Row],[ATA A OFRECIMIENTO]]*24</f>
        <v>40.683333333407063</v>
      </c>
      <c r="AI267" s="30" t="str">
        <f>IF(AG267="","",IF(AG267&lt;=1.5,"SI","NO"))</f>
        <v>NO</v>
      </c>
      <c r="AJ267" s="30" t="str">
        <f>IF(AG267="","",IF(AG267&lt;=2,"YES","NO"))</f>
        <v>YES</v>
      </c>
      <c r="AK267" s="30" t="str">
        <f>IF(AG267="","",IF(AG267&lt;=3,"SI","NO"))</f>
        <v>SI</v>
      </c>
      <c r="AL267" s="31">
        <f>(N267-M267)</f>
        <v>8.3333333335758653E-2</v>
      </c>
      <c r="AM267" s="35">
        <f>TRACKER[[#This Row],[DEL. AVAILABLE A SLOT]]*24</f>
        <v>2.0000000000582077</v>
      </c>
      <c r="AN267" s="31">
        <f>IF((S267-M267)&lt;0,TIME(0,0,0),S267-M267)</f>
        <v>5.5555555554747116E-2</v>
      </c>
      <c r="AO26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267" s="35" t="str">
        <f>IF(AL267="","",IF(AL267&lt;=1,"SI","NO"))</f>
        <v>SI</v>
      </c>
      <c r="AQ267" s="31">
        <f>(N267-E267)</f>
        <v>1.7784722222277196</v>
      </c>
      <c r="AR267" s="35">
        <f>TRACKER[[#This Row],[ATA A TIMESLOT]]*24</f>
        <v>42.683333333465271</v>
      </c>
      <c r="AS267" s="32">
        <f>IF(AA267&lt;N267,TIME(0,0,0),AA267-N267)</f>
        <v>0</v>
      </c>
      <c r="AT267" s="35">
        <f>TRACKER[[#This Row],[PUNTUALIDAD (H)]]*24</f>
        <v>0</v>
      </c>
      <c r="AU267" s="31" t="str">
        <f>IF(AS267&gt;TIME(0,30,0),"NO","SI")</f>
        <v>SI</v>
      </c>
      <c r="AV267" s="33" t="str">
        <f>IF(AS267&gt;TIME(1,0,0),"NO","SI")</f>
        <v>SI</v>
      </c>
      <c r="AW267" s="33">
        <f>(S267-E267)</f>
        <v>1.7506944444467081</v>
      </c>
      <c r="AX267" s="39">
        <f>TRACKER[[#This Row],[ATA TO UNLOADING]]*24</f>
        <v>42.016666666720994</v>
      </c>
      <c r="AY267" s="33">
        <f>IF(O267=0,0,S267-O267)</f>
        <v>0</v>
      </c>
      <c r="AZ267" s="38">
        <f>TRACKER[[#This Row],[TOTAL TT (MARRUECOS)]]*24</f>
        <v>0</v>
      </c>
      <c r="BA267" s="39" t="str">
        <f>IF(AW267="","",IF(AW267&lt;=2,"SI","NO"))</f>
        <v>SI</v>
      </c>
      <c r="BB267" s="39">
        <f>V267-U267</f>
        <v>4.9999999995634425E-2</v>
      </c>
      <c r="BC267" s="108">
        <f>(TRACKER[[#This Row],[Driver departure vs DC END DATE 2]])/24</f>
        <v>2.0833333331514345E-3</v>
      </c>
      <c r="BD267" s="39" t="str">
        <f>IF(L267="LEFTIES TOLEDO",IF(BC267&gt;=TIME(0,0,0),"YES","NO"),"")</f>
        <v>YES</v>
      </c>
      <c r="BE267" s="93">
        <f>$BH$1</f>
        <v>55</v>
      </c>
      <c r="BF267" s="41">
        <f>$BI$1</f>
        <v>7.5</v>
      </c>
    </row>
    <row r="268" spans="1:58" ht="12.75" hidden="1" customHeight="1">
      <c r="A268" s="24">
        <v>262115718</v>
      </c>
      <c r="B268" s="10" t="s">
        <v>260</v>
      </c>
      <c r="C268" s="11" t="s">
        <v>83</v>
      </c>
      <c r="D268" s="11" t="s">
        <v>75</v>
      </c>
      <c r="E268" s="12">
        <v>46025.710416666669</v>
      </c>
      <c r="F268" s="12">
        <v>46025.833333333336</v>
      </c>
      <c r="G268" s="13" t="s">
        <v>49</v>
      </c>
      <c r="H268" s="11" t="s">
        <v>50</v>
      </c>
      <c r="I268" s="13" t="s">
        <v>537</v>
      </c>
      <c r="J268" s="13" t="s">
        <v>51</v>
      </c>
      <c r="K268" s="13" t="s">
        <v>52</v>
      </c>
      <c r="L268" s="12" t="s">
        <v>95</v>
      </c>
      <c r="M268" s="12">
        <v>46035.583333333336</v>
      </c>
      <c r="N268" s="12">
        <v>46038.416666666664</v>
      </c>
      <c r="O268" s="12"/>
      <c r="P268" s="55"/>
      <c r="Q268" s="12" t="s">
        <v>389</v>
      </c>
      <c r="R268" s="12"/>
      <c r="S268" s="29">
        <v>46038.5625</v>
      </c>
      <c r="T268" s="29">
        <v>46038.583333333336</v>
      </c>
      <c r="U268" s="12"/>
      <c r="V268" s="29"/>
      <c r="W268" s="30">
        <f>IF(N268="","",WEEKNUM(AA268,2)-0)</f>
        <v>3</v>
      </c>
      <c r="X268" s="30">
        <f>IF(N268="","",MONTH(AA268))</f>
        <v>1</v>
      </c>
      <c r="Y26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268" s="30" t="str">
        <f>IF(B268="ROPAX","ROPAX",IF(B268="RORO","RORO","OCEAN"))</f>
        <v>OCEAN</v>
      </c>
      <c r="AA268" s="29">
        <f>+MIN(S268,T268)</f>
        <v>46038.5625</v>
      </c>
      <c r="AB268" s="29" t="str">
        <f>CHOOSE(WEEKDAY(T268,2),"Monday","Tuesday","Wednesday","Thursday","Friday","Saturday","Sunday")</f>
        <v>Friday</v>
      </c>
      <c r="AC268" s="104">
        <f>IF((E268-F268)&lt;=0,0,(TRACKER[[#This Row],[ATA]]-TRACKER[[#This Row],[ETA]])*24)</f>
        <v>0</v>
      </c>
      <c r="AD268" s="29" t="str">
        <f>IF(AC268&lt;=2,"NO","YES")</f>
        <v>NO</v>
      </c>
      <c r="AE268" s="106">
        <f>+TRACKER[[#This Row],[DELIVERY AVAILABLE SINCE]]-TRACKER[[#This Row],[HANDOVER Morocco]]</f>
        <v>46035.583333333336</v>
      </c>
      <c r="AF268" s="104">
        <f>TRACKER[[#This Row],[ATA TO UNLOADING]]*24</f>
        <v>308.44999999995343</v>
      </c>
      <c r="AG268" s="31">
        <f>(M268-E268)</f>
        <v>9.8729166666671517</v>
      </c>
      <c r="AH268" s="35">
        <f>TRACKER[[#This Row],[ATA A OFRECIMIENTO]]*24</f>
        <v>236.95000000001164</v>
      </c>
      <c r="AI268" s="30" t="str">
        <f>IF(AG268="","",IF(AG268&lt;=1.5,"SI","NO"))</f>
        <v>NO</v>
      </c>
      <c r="AJ268" s="30" t="str">
        <f>IF(AG268="","",IF(AG268&lt;=2,"YES","NO"))</f>
        <v>NO</v>
      </c>
      <c r="AK268" s="30" t="str">
        <f>IF(AG268="","",IF(AG268&lt;=3,"SI","NO"))</f>
        <v>NO</v>
      </c>
      <c r="AL268" s="31">
        <f>(N268-M268)</f>
        <v>2.8333333333284827</v>
      </c>
      <c r="AM268" s="35">
        <f>TRACKER[[#This Row],[DEL. AVAILABLE A SLOT]]*24</f>
        <v>67.999999999883585</v>
      </c>
      <c r="AN268" s="31">
        <f>IF((S268-M268)&lt;0,TIME(0,0,0),S268-M268)</f>
        <v>2.9791666666642413</v>
      </c>
      <c r="AO26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268" s="35" t="str">
        <f>IF(AL268="","",IF(AL268&lt;=1,"SI","NO"))</f>
        <v>NO</v>
      </c>
      <c r="AQ268" s="31">
        <f>(N268-E268)</f>
        <v>12.706249999995634</v>
      </c>
      <c r="AR268" s="35">
        <f>TRACKER[[#This Row],[ATA A TIMESLOT]]*24</f>
        <v>304.94999999989523</v>
      </c>
      <c r="AS268" s="32">
        <f>IF(AA268&lt;N268,TIME(0,0,0),AA268-N268)</f>
        <v>0.14583333333575865</v>
      </c>
      <c r="AT268" s="35">
        <f>TRACKER[[#This Row],[PUNTUALIDAD (H)]]*24</f>
        <v>3.5000000000582077</v>
      </c>
      <c r="AU268" s="31" t="str">
        <f>IF(AS268&gt;TIME(0,30,0),"NO","SI")</f>
        <v>NO</v>
      </c>
      <c r="AV268" s="33" t="str">
        <f>IF(AS268&gt;TIME(1,0,0),"NO","SI")</f>
        <v>NO</v>
      </c>
      <c r="AW268" s="33">
        <f>(S268-E268)</f>
        <v>12.852083333331393</v>
      </c>
      <c r="AX268" s="39">
        <f>TRACKER[[#This Row],[ATA TO UNLOADING]]*24</f>
        <v>308.44999999995343</v>
      </c>
      <c r="AY268" s="33">
        <f>IF(O268=0,0,S268-O268)</f>
        <v>0</v>
      </c>
      <c r="AZ268" s="38">
        <f>TRACKER[[#This Row],[TOTAL TT (MARRUECOS)]]*24</f>
        <v>0</v>
      </c>
      <c r="BA268" s="39" t="str">
        <f>IF(AW268="","",IF(AW268&lt;=2,"SI","NO"))</f>
        <v>NO</v>
      </c>
      <c r="BB268" s="39">
        <f>V268-U268</f>
        <v>0</v>
      </c>
      <c r="BC268" s="108">
        <f>(TRACKER[[#This Row],[Driver departure vs DC END DATE 2]])/24</f>
        <v>0</v>
      </c>
      <c r="BD268" s="39" t="str">
        <f>IF(L268="LEFTIES TOLEDO",IF(BC268&gt;=TIME(0,0,0),"YES","NO"),"")</f>
        <v/>
      </c>
      <c r="BE268" s="93">
        <f>$BH$1</f>
        <v>55</v>
      </c>
      <c r="BF268" s="41">
        <f>$BI$1</f>
        <v>7.5</v>
      </c>
    </row>
    <row r="269" spans="1:58" ht="12.75" customHeight="1">
      <c r="A269" s="24">
        <v>260924892</v>
      </c>
      <c r="B269" s="10" t="s">
        <v>414</v>
      </c>
      <c r="C269" s="11" t="s">
        <v>111</v>
      </c>
      <c r="D269" s="11" t="s">
        <v>48</v>
      </c>
      <c r="E269" s="12">
        <v>46036.554861111108</v>
      </c>
      <c r="F269" s="12">
        <v>46036.583333333336</v>
      </c>
      <c r="G269" s="13" t="s">
        <v>49</v>
      </c>
      <c r="H269" s="11" t="s">
        <v>50</v>
      </c>
      <c r="I269" s="13" t="s">
        <v>418</v>
      </c>
      <c r="J269" s="13" t="s">
        <v>51</v>
      </c>
      <c r="K269" s="13" t="s">
        <v>60</v>
      </c>
      <c r="L269" s="12" t="s">
        <v>81</v>
      </c>
      <c r="M269" s="12">
        <v>46037.208333333336</v>
      </c>
      <c r="N269" s="12">
        <v>46038.416666666664</v>
      </c>
      <c r="O269" s="12"/>
      <c r="P269" s="55"/>
      <c r="Q269" s="12"/>
      <c r="R269" s="12"/>
      <c r="S269" s="29">
        <v>46038.384027777778</v>
      </c>
      <c r="T269" s="29">
        <v>46038.409722222219</v>
      </c>
      <c r="U269" s="12"/>
      <c r="V269" s="29"/>
      <c r="W269" s="30">
        <f>IF(N269="","",WEEKNUM(AA269,2)-0)</f>
        <v>3</v>
      </c>
      <c r="X269" s="30">
        <f>IF(N269="","",MONTH(AA269))</f>
        <v>1</v>
      </c>
      <c r="Y26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269" s="30" t="str">
        <f>IF(B269="ROPAX","ROPAX",IF(B269="RORO","RORO","OCEAN"))</f>
        <v>OCEAN</v>
      </c>
      <c r="AA269" s="29">
        <f>+MIN(S269,T269)</f>
        <v>46038.384027777778</v>
      </c>
      <c r="AB269" s="29" t="str">
        <f>CHOOSE(WEEKDAY(T269,2),"Monday","Tuesday","Wednesday","Thursday","Friday","Saturday","Sunday")</f>
        <v>Friday</v>
      </c>
      <c r="AC269" s="104">
        <f>IF((E269-F269)&lt;=0,0,(TRACKER[[#This Row],[ATA]]-TRACKER[[#This Row],[ETA]])*24)</f>
        <v>0</v>
      </c>
      <c r="AD269" s="29" t="str">
        <f>IF(AC269&lt;=2,"NO","YES")</f>
        <v>NO</v>
      </c>
      <c r="AE269" s="106">
        <f>+TRACKER[[#This Row],[DELIVERY AVAILABLE SINCE]]-TRACKER[[#This Row],[HANDOVER Morocco]]</f>
        <v>46037.208333333336</v>
      </c>
      <c r="AF269" s="104">
        <f>TRACKER[[#This Row],[ATA TO UNLOADING]]*24</f>
        <v>43.900000000081491</v>
      </c>
      <c r="AG269" s="31">
        <f>(M269-E269)</f>
        <v>0.65347222222771961</v>
      </c>
      <c r="AH269" s="35">
        <f>TRACKER[[#This Row],[ATA A OFRECIMIENTO]]*24</f>
        <v>15.683333333465271</v>
      </c>
      <c r="AI269" s="30" t="str">
        <f>IF(AG269="","",IF(AG269&lt;=1.5,"SI","NO"))</f>
        <v>SI</v>
      </c>
      <c r="AJ269" s="30" t="str">
        <f>IF(AG269="","",IF(AG269&lt;=2,"YES","NO"))</f>
        <v>YES</v>
      </c>
      <c r="AK269" s="30" t="str">
        <f>IF(AG269="","",IF(AG269&lt;=3,"SI","NO"))</f>
        <v>SI</v>
      </c>
      <c r="AL269" s="31">
        <f>(N269-M269)</f>
        <v>1.2083333333284827</v>
      </c>
      <c r="AM269" s="35">
        <f>TRACKER[[#This Row],[DEL. AVAILABLE A SLOT]]*24</f>
        <v>28.999999999883585</v>
      </c>
      <c r="AN269" s="31">
        <f>IF((S269-M269)&lt;0,TIME(0,0,0),S269-M269)</f>
        <v>1.1756944444423425</v>
      </c>
      <c r="AO26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269" s="35" t="str">
        <f>IF(AL269="","",IF(AL269&lt;=1,"SI","NO"))</f>
        <v>NO</v>
      </c>
      <c r="AQ269" s="31">
        <f>(N269-E269)</f>
        <v>1.8618055555562023</v>
      </c>
      <c r="AR269" s="35">
        <f>TRACKER[[#This Row],[ATA A TIMESLOT]]*24</f>
        <v>44.683333333348855</v>
      </c>
      <c r="AS269" s="32">
        <f>IF(AA269&lt;N269,TIME(0,0,0),AA269-N269)</f>
        <v>0</v>
      </c>
      <c r="AT269" s="35">
        <f>TRACKER[[#This Row],[PUNTUALIDAD (H)]]*24</f>
        <v>0</v>
      </c>
      <c r="AU269" s="31" t="str">
        <f>IF(AS269&gt;TIME(0,30,0),"NO","SI")</f>
        <v>SI</v>
      </c>
      <c r="AV269" s="33" t="str">
        <f>IF(AS269&gt;TIME(1,0,0),"NO","SI")</f>
        <v>SI</v>
      </c>
      <c r="AW269" s="33">
        <f>(S269-E269)</f>
        <v>1.8291666666700621</v>
      </c>
      <c r="AX269" s="39">
        <f>TRACKER[[#This Row],[ATA TO UNLOADING]]*24</f>
        <v>43.900000000081491</v>
      </c>
      <c r="AY269" s="33">
        <f>IF(O269=0,0,S269-O269)</f>
        <v>0</v>
      </c>
      <c r="AZ269" s="38">
        <f>TRACKER[[#This Row],[TOTAL TT (MARRUECOS)]]*24</f>
        <v>0</v>
      </c>
      <c r="BA269" s="39" t="str">
        <f>IF(AW269="","",IF(AW269&lt;=2,"SI","NO"))</f>
        <v>SI</v>
      </c>
      <c r="BB269" s="39">
        <f>V269-U269</f>
        <v>0</v>
      </c>
      <c r="BC269" s="108">
        <f>(TRACKER[[#This Row],[Driver departure vs DC END DATE 2]])/24</f>
        <v>0</v>
      </c>
      <c r="BD269" s="39" t="str">
        <f>IF(L269="LEFTIES TOLEDO",IF(BC269&gt;=TIME(0,0,0),"YES","NO"),"")</f>
        <v/>
      </c>
      <c r="BE269" s="93">
        <f>$BH$1</f>
        <v>55</v>
      </c>
      <c r="BF269" s="41">
        <f>$BI$1</f>
        <v>7.5</v>
      </c>
    </row>
    <row r="270" spans="1:58" ht="12.75" hidden="1" customHeight="1">
      <c r="A270" s="24">
        <v>262272574</v>
      </c>
      <c r="B270" s="10" t="s">
        <v>414</v>
      </c>
      <c r="C270" s="11" t="s">
        <v>65</v>
      </c>
      <c r="D270" s="11" t="s">
        <v>48</v>
      </c>
      <c r="E270" s="12">
        <v>46036.554861111108</v>
      </c>
      <c r="F270" s="12">
        <v>46036.583333333336</v>
      </c>
      <c r="G270" s="13" t="s">
        <v>49</v>
      </c>
      <c r="H270" s="11" t="s">
        <v>50</v>
      </c>
      <c r="I270" s="13" t="s">
        <v>534</v>
      </c>
      <c r="J270" s="13" t="s">
        <v>51</v>
      </c>
      <c r="K270" s="13" t="s">
        <v>52</v>
      </c>
      <c r="L270" s="12" t="s">
        <v>95</v>
      </c>
      <c r="M270" s="12">
        <v>46038.25</v>
      </c>
      <c r="N270" s="12">
        <v>46038.416666666664</v>
      </c>
      <c r="O270" s="12"/>
      <c r="P270" s="55"/>
      <c r="Q270" s="12" t="s">
        <v>389</v>
      </c>
      <c r="R270" s="12"/>
      <c r="S270" s="29">
        <v>46038.625</v>
      </c>
      <c r="T270" s="29">
        <v>46038.645833333336</v>
      </c>
      <c r="U270" s="12"/>
      <c r="V270" s="29"/>
      <c r="W270" s="30">
        <f>IF(N270="","",WEEKNUM(AA270,2)-0)</f>
        <v>3</v>
      </c>
      <c r="X270" s="30">
        <f>IF(N270="","",MONTH(AA270))</f>
        <v>1</v>
      </c>
      <c r="Y27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270" s="30" t="str">
        <f>IF(B270="ROPAX","ROPAX",IF(B270="RORO","RORO","OCEAN"))</f>
        <v>OCEAN</v>
      </c>
      <c r="AA270" s="29">
        <f>+MIN(S270,T270)</f>
        <v>46038.625</v>
      </c>
      <c r="AB270" s="29" t="str">
        <f>CHOOSE(WEEKDAY(T270,2),"Monday","Tuesday","Wednesday","Thursday","Friday","Saturday","Sunday")</f>
        <v>Friday</v>
      </c>
      <c r="AC270" s="104">
        <f>IF((E270-F270)&lt;=0,0,(TRACKER[[#This Row],[ATA]]-TRACKER[[#This Row],[ETA]])*24)</f>
        <v>0</v>
      </c>
      <c r="AD270" s="29" t="str">
        <f>IF(AC270&lt;=2,"NO","YES")</f>
        <v>NO</v>
      </c>
      <c r="AE270" s="106">
        <f>+TRACKER[[#This Row],[DELIVERY AVAILABLE SINCE]]-TRACKER[[#This Row],[HANDOVER Morocco]]</f>
        <v>46038.25</v>
      </c>
      <c r="AF270" s="104">
        <f>TRACKER[[#This Row],[ATA TO UNLOADING]]*24</f>
        <v>49.683333333407063</v>
      </c>
      <c r="AG270" s="31">
        <f>(M270-E270)</f>
        <v>1.695138888891961</v>
      </c>
      <c r="AH270" s="35">
        <f>TRACKER[[#This Row],[ATA A OFRECIMIENTO]]*24</f>
        <v>40.683333333407063</v>
      </c>
      <c r="AI270" s="30" t="str">
        <f>IF(AG270="","",IF(AG270&lt;=1.5,"SI","NO"))</f>
        <v>NO</v>
      </c>
      <c r="AJ270" s="30" t="str">
        <f>IF(AG270="","",IF(AG270&lt;=2,"YES","NO"))</f>
        <v>YES</v>
      </c>
      <c r="AK270" s="30" t="str">
        <f>IF(AG270="","",IF(AG270&lt;=3,"SI","NO"))</f>
        <v>SI</v>
      </c>
      <c r="AL270" s="31">
        <f>(N270-M270)</f>
        <v>0.16666666666424135</v>
      </c>
      <c r="AM270" s="35">
        <f>TRACKER[[#This Row],[DEL. AVAILABLE A SLOT]]*24</f>
        <v>3.9999999999417923</v>
      </c>
      <c r="AN270" s="31">
        <f>IF((S270-M270)&lt;0,TIME(0,0,0),S270-M270)</f>
        <v>0.375</v>
      </c>
      <c r="AO27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270" s="35" t="str">
        <f>IF(AL270="","",IF(AL270&lt;=1,"SI","NO"))</f>
        <v>SI</v>
      </c>
      <c r="AQ270" s="31">
        <f>(N270-E270)</f>
        <v>1.8618055555562023</v>
      </c>
      <c r="AR270" s="35">
        <f>TRACKER[[#This Row],[ATA A TIMESLOT]]*24</f>
        <v>44.683333333348855</v>
      </c>
      <c r="AS270" s="32">
        <f>IF(AA270&lt;N270,TIME(0,0,0),AA270-N270)</f>
        <v>0.20833333333575865</v>
      </c>
      <c r="AT270" s="35">
        <f>TRACKER[[#This Row],[PUNTUALIDAD (H)]]*24</f>
        <v>5.0000000000582077</v>
      </c>
      <c r="AU270" s="31" t="str">
        <f>IF(AS270&gt;TIME(0,30,0),"NO","SI")</f>
        <v>NO</v>
      </c>
      <c r="AV270" s="33" t="str">
        <f>IF(AS270&gt;TIME(1,0,0),"NO","SI")</f>
        <v>NO</v>
      </c>
      <c r="AW270" s="33">
        <f>(S270-E270)</f>
        <v>2.070138888891961</v>
      </c>
      <c r="AX270" s="39">
        <f>TRACKER[[#This Row],[ATA TO UNLOADING]]*24</f>
        <v>49.683333333407063</v>
      </c>
      <c r="AY270" s="33">
        <f>IF(O270=0,0,S270-O270)</f>
        <v>0</v>
      </c>
      <c r="AZ270" s="38">
        <f>TRACKER[[#This Row],[TOTAL TT (MARRUECOS)]]*24</f>
        <v>0</v>
      </c>
      <c r="BA270" s="39" t="str">
        <f>IF(AW270="","",IF(AW270&lt;=2,"SI","NO"))</f>
        <v>NO</v>
      </c>
      <c r="BB270" s="39">
        <f>V270-U270</f>
        <v>0</v>
      </c>
      <c r="BC270" s="108">
        <f>(TRACKER[[#This Row],[Driver departure vs DC END DATE 2]])/24</f>
        <v>0</v>
      </c>
      <c r="BD270" s="39" t="str">
        <f>IF(L270="LEFTIES TOLEDO",IF(BC270&gt;=TIME(0,0,0),"YES","NO"),"")</f>
        <v/>
      </c>
      <c r="BE270" s="93">
        <f>$BH$1</f>
        <v>55</v>
      </c>
      <c r="BF270" s="41">
        <f>$BI$1</f>
        <v>7.5</v>
      </c>
    </row>
    <row r="271" spans="1:58" ht="12.75" hidden="1" customHeight="1">
      <c r="A271" s="24">
        <v>261443859</v>
      </c>
      <c r="B271" s="10" t="s">
        <v>414</v>
      </c>
      <c r="C271" s="11" t="s">
        <v>54</v>
      </c>
      <c r="D271" s="11" t="s">
        <v>48</v>
      </c>
      <c r="E271" s="12">
        <v>46036.554861111108</v>
      </c>
      <c r="F271" s="12">
        <v>46036.583333333336</v>
      </c>
      <c r="G271" s="13" t="s">
        <v>49</v>
      </c>
      <c r="H271" s="11" t="s">
        <v>50</v>
      </c>
      <c r="I271" s="13" t="s">
        <v>535</v>
      </c>
      <c r="J271" s="13">
        <v>40</v>
      </c>
      <c r="K271" s="13" t="s">
        <v>52</v>
      </c>
      <c r="L271" s="12" t="s">
        <v>53</v>
      </c>
      <c r="M271" s="12">
        <v>46038.25</v>
      </c>
      <c r="N271" s="12">
        <v>46038.416666666664</v>
      </c>
      <c r="O271" s="12"/>
      <c r="P271" s="55"/>
      <c r="Q271" s="12"/>
      <c r="R271" s="12"/>
      <c r="S271" s="29">
        <v>46038.417361111111</v>
      </c>
      <c r="T271" s="29">
        <v>46038.442361111112</v>
      </c>
      <c r="U271" s="12">
        <v>46038.441666666666</v>
      </c>
      <c r="V271" s="29">
        <v>46038.462500000001</v>
      </c>
      <c r="W271" s="30">
        <f>IF(N271="","",WEEKNUM(AA271,2)-0)</f>
        <v>3</v>
      </c>
      <c r="X271" s="30">
        <f>IF(N271="","",MONTH(AA271))</f>
        <v>1</v>
      </c>
      <c r="Y27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271" s="30" t="str">
        <f>IF(B271="ROPAX","ROPAX",IF(B271="RORO","RORO","OCEAN"))</f>
        <v>OCEAN</v>
      </c>
      <c r="AA271" s="29">
        <f>+MIN(S271,T271)</f>
        <v>46038.417361111111</v>
      </c>
      <c r="AB271" s="29" t="str">
        <f>CHOOSE(WEEKDAY(T271,2),"Monday","Tuesday","Wednesday","Thursday","Friday","Saturday","Sunday")</f>
        <v>Friday</v>
      </c>
      <c r="AC271" s="104">
        <f>IF((E271-F271)&lt;=0,0,(TRACKER[[#This Row],[ATA]]-TRACKER[[#This Row],[ETA]])*24)</f>
        <v>0</v>
      </c>
      <c r="AD271" s="29" t="str">
        <f>IF(AC271&lt;=2,"NO","YES")</f>
        <v>NO</v>
      </c>
      <c r="AE271" s="106">
        <f>+TRACKER[[#This Row],[DELIVERY AVAILABLE SINCE]]-TRACKER[[#This Row],[HANDOVER Morocco]]</f>
        <v>46038.25</v>
      </c>
      <c r="AF271" s="104">
        <f>TRACKER[[#This Row],[ATA TO UNLOADING]]*24</f>
        <v>44.700000000069849</v>
      </c>
      <c r="AG271" s="31">
        <f>(M271-E271)</f>
        <v>1.695138888891961</v>
      </c>
      <c r="AH271" s="35">
        <f>TRACKER[[#This Row],[ATA A OFRECIMIENTO]]*24</f>
        <v>40.683333333407063</v>
      </c>
      <c r="AI271" s="30" t="str">
        <f>IF(AG271="","",IF(AG271&lt;=1.5,"SI","NO"))</f>
        <v>NO</v>
      </c>
      <c r="AJ271" s="30" t="str">
        <f>IF(AG271="","",IF(AG271&lt;=2,"YES","NO"))</f>
        <v>YES</v>
      </c>
      <c r="AK271" s="30" t="str">
        <f>IF(AG271="","",IF(AG271&lt;=3,"SI","NO"))</f>
        <v>SI</v>
      </c>
      <c r="AL271" s="31">
        <f>(N271-M271)</f>
        <v>0.16666666666424135</v>
      </c>
      <c r="AM271" s="35">
        <f>TRACKER[[#This Row],[DEL. AVAILABLE A SLOT]]*24</f>
        <v>3.9999999999417923</v>
      </c>
      <c r="AN271" s="31">
        <f>IF((S271-M271)&lt;0,TIME(0,0,0),S271-M271)</f>
        <v>0.16736111111094942</v>
      </c>
      <c r="AO27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271" s="35" t="str">
        <f>IF(AL271="","",IF(AL271&lt;=1,"SI","NO"))</f>
        <v>SI</v>
      </c>
      <c r="AQ271" s="31">
        <f>(N271-E271)</f>
        <v>1.8618055555562023</v>
      </c>
      <c r="AR271" s="35">
        <f>TRACKER[[#This Row],[ATA A TIMESLOT]]*24</f>
        <v>44.683333333348855</v>
      </c>
      <c r="AS271" s="32">
        <f>IF(AA271&lt;N271,TIME(0,0,0),AA271-N271)</f>
        <v>6.944444467080757E-4</v>
      </c>
      <c r="AT271" s="35">
        <f>TRACKER[[#This Row],[PUNTUALIDAD (H)]]*24</f>
        <v>1.6666666720993817E-2</v>
      </c>
      <c r="AU271" s="31" t="str">
        <f>IF(AS271&gt;TIME(0,30,0),"NO","SI")</f>
        <v>SI</v>
      </c>
      <c r="AV271" s="33" t="str">
        <f>IF(AS271&gt;TIME(1,0,0),"NO","SI")</f>
        <v>SI</v>
      </c>
      <c r="AW271" s="33">
        <f>(S271-E271)</f>
        <v>1.8625000000029104</v>
      </c>
      <c r="AX271" s="39">
        <f>TRACKER[[#This Row],[ATA TO UNLOADING]]*24</f>
        <v>44.700000000069849</v>
      </c>
      <c r="AY271" s="33">
        <f>IF(O271=0,0,S271-O271)</f>
        <v>0</v>
      </c>
      <c r="AZ271" s="38">
        <f>TRACKER[[#This Row],[TOTAL TT (MARRUECOS)]]*24</f>
        <v>0</v>
      </c>
      <c r="BA271" s="39" t="str">
        <f>IF(AW271="","",IF(AW271&lt;=2,"SI","NO"))</f>
        <v>SI</v>
      </c>
      <c r="BB271" s="39">
        <f>V271-U271</f>
        <v>2.0833333335758653E-2</v>
      </c>
      <c r="BC271" s="108">
        <f>(TRACKER[[#This Row],[Driver departure vs DC END DATE 2]])/24</f>
        <v>8.6805555565661052E-4</v>
      </c>
      <c r="BD271" s="39" t="str">
        <f>IF(L271="LEFTIES TOLEDO",IF(BC271&gt;=TIME(0,0,0),"YES","NO"),"")</f>
        <v>YES</v>
      </c>
      <c r="BE271" s="93">
        <f>$BH$1</f>
        <v>55</v>
      </c>
      <c r="BF271" s="41">
        <f>$BI$1</f>
        <v>7.5</v>
      </c>
    </row>
    <row r="272" spans="1:58" ht="12.75" hidden="1" customHeight="1">
      <c r="A272" s="24" t="s">
        <v>436</v>
      </c>
      <c r="B272" s="10" t="s">
        <v>414</v>
      </c>
      <c r="C272" s="11" t="s">
        <v>55</v>
      </c>
      <c r="D272" s="11" t="s">
        <v>48</v>
      </c>
      <c r="E272" s="12">
        <v>46036.554861111108</v>
      </c>
      <c r="F272" s="12">
        <v>46036.583333333336</v>
      </c>
      <c r="G272" s="13" t="s">
        <v>88</v>
      </c>
      <c r="H272" s="11" t="s">
        <v>50</v>
      </c>
      <c r="I272" s="13" t="s">
        <v>536</v>
      </c>
      <c r="J272" s="13" t="s">
        <v>51</v>
      </c>
      <c r="K272" s="13" t="s">
        <v>52</v>
      </c>
      <c r="L272" s="12" t="s">
        <v>53</v>
      </c>
      <c r="M272" s="12">
        <v>46038.25</v>
      </c>
      <c r="N272" s="12">
        <v>46038.416666666664</v>
      </c>
      <c r="O272" s="12"/>
      <c r="P272" s="55"/>
      <c r="Q272" s="12"/>
      <c r="R272" s="12"/>
      <c r="S272" s="29">
        <v>46038.421527777777</v>
      </c>
      <c r="T272" s="29">
        <v>46038.434027777781</v>
      </c>
      <c r="U272" s="12">
        <v>46038.448611111111</v>
      </c>
      <c r="V272" s="29">
        <v>46038.460416666669</v>
      </c>
      <c r="W272" s="30">
        <f>IF(N272="","",WEEKNUM(AA272,2)-0)</f>
        <v>3</v>
      </c>
      <c r="X272" s="30">
        <f>IF(N272="","",MONTH(AA272))</f>
        <v>1</v>
      </c>
      <c r="Y27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272" s="30" t="str">
        <f>IF(B272="ROPAX","ROPAX",IF(B272="RORO","RORO","OCEAN"))</f>
        <v>OCEAN</v>
      </c>
      <c r="AA272" s="29">
        <f>+MIN(S272,T272)</f>
        <v>46038.421527777777</v>
      </c>
      <c r="AB272" s="29" t="str">
        <f>CHOOSE(WEEKDAY(T272,2),"Monday","Tuesday","Wednesday","Thursday","Friday","Saturday","Sunday")</f>
        <v>Friday</v>
      </c>
      <c r="AC272" s="104">
        <f>IF((E272-F272)&lt;=0,0,(TRACKER[[#This Row],[ATA]]-TRACKER[[#This Row],[ETA]])*24)</f>
        <v>0</v>
      </c>
      <c r="AD272" s="29" t="str">
        <f>IF(AC272&lt;=2,"NO","YES")</f>
        <v>NO</v>
      </c>
      <c r="AE272" s="106">
        <f>+TRACKER[[#This Row],[DELIVERY AVAILABLE SINCE]]-TRACKER[[#This Row],[HANDOVER Morocco]]</f>
        <v>46038.25</v>
      </c>
      <c r="AF272" s="104">
        <f>TRACKER[[#This Row],[ATA TO UNLOADING]]*24</f>
        <v>44.800000000046566</v>
      </c>
      <c r="AG272" s="31">
        <f>(M272-E272)</f>
        <v>1.695138888891961</v>
      </c>
      <c r="AH272" s="35">
        <f>TRACKER[[#This Row],[ATA A OFRECIMIENTO]]*24</f>
        <v>40.683333333407063</v>
      </c>
      <c r="AI272" s="30" t="str">
        <f>IF(AG272="","",IF(AG272&lt;=1.5,"SI","NO"))</f>
        <v>NO</v>
      </c>
      <c r="AJ272" s="30" t="str">
        <f>IF(AG272="","",IF(AG272&lt;=2,"YES","NO"))</f>
        <v>YES</v>
      </c>
      <c r="AK272" s="30" t="str">
        <f>IF(AG272="","",IF(AG272&lt;=3,"SI","NO"))</f>
        <v>SI</v>
      </c>
      <c r="AL272" s="31">
        <f>(N272-M272)</f>
        <v>0.16666666666424135</v>
      </c>
      <c r="AM272" s="35">
        <f>TRACKER[[#This Row],[DEL. AVAILABLE A SLOT]]*24</f>
        <v>3.9999999999417923</v>
      </c>
      <c r="AN272" s="31">
        <f>IF((S272-M272)&lt;0,TIME(0,0,0),S272-M272)</f>
        <v>0.17152777777664596</v>
      </c>
      <c r="AO27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272" s="35" t="str">
        <f>IF(AL272="","",IF(AL272&lt;=1,"SI","NO"))</f>
        <v>SI</v>
      </c>
      <c r="AQ272" s="31">
        <f>(N272-E272)</f>
        <v>1.8618055555562023</v>
      </c>
      <c r="AR272" s="35">
        <f>TRACKER[[#This Row],[ATA A TIMESLOT]]*24</f>
        <v>44.683333333348855</v>
      </c>
      <c r="AS272" s="32">
        <f>IF(AA272&lt;N272,TIME(0,0,0),AA272-N272)</f>
        <v>4.8611111124046147E-3</v>
      </c>
      <c r="AT272" s="35">
        <f>TRACKER[[#This Row],[PUNTUALIDAD (H)]]*24</f>
        <v>0.11666666669771075</v>
      </c>
      <c r="AU272" s="31" t="str">
        <f>IF(AS272&gt;TIME(0,30,0),"NO","SI")</f>
        <v>SI</v>
      </c>
      <c r="AV272" s="33" t="str">
        <f>IF(AS272&gt;TIME(1,0,0),"NO","SI")</f>
        <v>SI</v>
      </c>
      <c r="AW272" s="33">
        <f>(S272-E272)</f>
        <v>1.8666666666686069</v>
      </c>
      <c r="AX272" s="39">
        <f>TRACKER[[#This Row],[ATA TO UNLOADING]]*24</f>
        <v>44.800000000046566</v>
      </c>
      <c r="AY272" s="33">
        <f>IF(O272=0,0,S272-O272)</f>
        <v>0</v>
      </c>
      <c r="AZ272" s="38">
        <f>TRACKER[[#This Row],[TOTAL TT (MARRUECOS)]]*24</f>
        <v>0</v>
      </c>
      <c r="BA272" s="39" t="str">
        <f>IF(AW272="","",IF(AW272&lt;=2,"SI","NO"))</f>
        <v>SI</v>
      </c>
      <c r="BB272" s="39">
        <f>V272-U272</f>
        <v>1.1805555557657499E-2</v>
      </c>
      <c r="BC272" s="108">
        <f>(TRACKER[[#This Row],[Driver departure vs DC END DATE 2]])/24</f>
        <v>4.9189814823572908E-4</v>
      </c>
      <c r="BD272" s="39" t="str">
        <f>IF(L272="LEFTIES TOLEDO",IF(BC272&gt;=TIME(0,0,0),"YES","NO"),"")</f>
        <v>YES</v>
      </c>
      <c r="BE272" s="93">
        <f>$BH$1</f>
        <v>55</v>
      </c>
      <c r="BF272" s="41">
        <f>$BI$1</f>
        <v>7.5</v>
      </c>
    </row>
    <row r="273" spans="1:58" ht="12.75" hidden="1" customHeight="1">
      <c r="A273" s="24">
        <v>262020881</v>
      </c>
      <c r="B273" s="10" t="s">
        <v>260</v>
      </c>
      <c r="C273" s="11" t="s">
        <v>65</v>
      </c>
      <c r="D273" s="11" t="s">
        <v>75</v>
      </c>
      <c r="E273" s="12">
        <v>46025.710416666669</v>
      </c>
      <c r="F273" s="12">
        <v>46025.833333333336</v>
      </c>
      <c r="G273" s="13" t="s">
        <v>49</v>
      </c>
      <c r="H273" s="11" t="s">
        <v>50</v>
      </c>
      <c r="I273" s="13" t="s">
        <v>541</v>
      </c>
      <c r="J273" s="13" t="s">
        <v>51</v>
      </c>
      <c r="K273" s="13" t="s">
        <v>52</v>
      </c>
      <c r="L273" s="12" t="s">
        <v>95</v>
      </c>
      <c r="M273" s="12">
        <v>46035.583333333336</v>
      </c>
      <c r="N273" s="12">
        <v>46038.5</v>
      </c>
      <c r="O273" s="12"/>
      <c r="P273" s="55"/>
      <c r="Q273" s="12" t="s">
        <v>62</v>
      </c>
      <c r="R273" s="12"/>
      <c r="S273" s="29">
        <v>46038.729166666664</v>
      </c>
      <c r="T273" s="29">
        <v>46038.75</v>
      </c>
      <c r="U273" s="12"/>
      <c r="V273" s="29"/>
      <c r="W273" s="30">
        <f>IF(N273="","",WEEKNUM(AA273,2)-0)</f>
        <v>3</v>
      </c>
      <c r="X273" s="30">
        <f>IF(N273="","",MONTH(AA273))</f>
        <v>1</v>
      </c>
      <c r="Y27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273" s="30" t="str">
        <f>IF(B273="ROPAX","ROPAX",IF(B273="RORO","RORO","OCEAN"))</f>
        <v>OCEAN</v>
      </c>
      <c r="AA273" s="29">
        <f>+MIN(S273,T273)</f>
        <v>46038.729166666664</v>
      </c>
      <c r="AB273" s="29" t="str">
        <f>CHOOSE(WEEKDAY(T273,2),"Monday","Tuesday","Wednesday","Thursday","Friday","Saturday","Sunday")</f>
        <v>Friday</v>
      </c>
      <c r="AC273" s="104">
        <f>IF((E273-F273)&lt;=0,0,(TRACKER[[#This Row],[ATA]]-TRACKER[[#This Row],[ETA]])*24)</f>
        <v>0</v>
      </c>
      <c r="AD273" s="29" t="str">
        <f>IF(AC273&lt;=2,"NO","YES")</f>
        <v>NO</v>
      </c>
      <c r="AE273" s="106">
        <f>+TRACKER[[#This Row],[DELIVERY AVAILABLE SINCE]]-TRACKER[[#This Row],[HANDOVER Morocco]]</f>
        <v>46035.583333333336</v>
      </c>
      <c r="AF273" s="104">
        <f>TRACKER[[#This Row],[ATA TO UNLOADING]]*24</f>
        <v>312.44999999989523</v>
      </c>
      <c r="AG273" s="31">
        <f>(M273-E273)</f>
        <v>9.8729166666671517</v>
      </c>
      <c r="AH273" s="35">
        <f>TRACKER[[#This Row],[ATA A OFRECIMIENTO]]*24</f>
        <v>236.95000000001164</v>
      </c>
      <c r="AI273" s="30" t="str">
        <f>IF(AG273="","",IF(AG273&lt;=1.5,"SI","NO"))</f>
        <v>NO</v>
      </c>
      <c r="AJ273" s="30" t="str">
        <f>IF(AG273="","",IF(AG273&lt;=2,"YES","NO"))</f>
        <v>NO</v>
      </c>
      <c r="AK273" s="30" t="str">
        <f>IF(AG273="","",IF(AG273&lt;=3,"SI","NO"))</f>
        <v>NO</v>
      </c>
      <c r="AL273" s="31">
        <f>(N273-M273)</f>
        <v>2.9166666666642413</v>
      </c>
      <c r="AM273" s="35">
        <f>TRACKER[[#This Row],[DEL. AVAILABLE A SLOT]]*24</f>
        <v>69.999999999941792</v>
      </c>
      <c r="AN273" s="31">
        <f>IF((S273-M273)&lt;0,TIME(0,0,0),S273-M273)</f>
        <v>3.1458333333284827</v>
      </c>
      <c r="AO27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273" s="35" t="str">
        <f>IF(AL273="","",IF(AL273&lt;=1,"SI","NO"))</f>
        <v>NO</v>
      </c>
      <c r="AQ273" s="31">
        <f>(N273-E273)</f>
        <v>12.789583333331393</v>
      </c>
      <c r="AR273" s="35">
        <f>TRACKER[[#This Row],[ATA A TIMESLOT]]*24</f>
        <v>306.94999999995343</v>
      </c>
      <c r="AS273" s="32">
        <f>IF(AA273&lt;N273,TIME(0,0,0),AA273-N273)</f>
        <v>0.22916666666424135</v>
      </c>
      <c r="AT273" s="35">
        <f>TRACKER[[#This Row],[PUNTUALIDAD (H)]]*24</f>
        <v>5.4999999999417923</v>
      </c>
      <c r="AU273" s="31" t="str">
        <f>IF(AS273&gt;TIME(0,30,0),"NO","SI")</f>
        <v>NO</v>
      </c>
      <c r="AV273" s="33" t="str">
        <f>IF(AS273&gt;TIME(1,0,0),"NO","SI")</f>
        <v>NO</v>
      </c>
      <c r="AW273" s="33">
        <f>(S273-E273)</f>
        <v>13.018749999995634</v>
      </c>
      <c r="AX273" s="39">
        <f>TRACKER[[#This Row],[ATA TO UNLOADING]]*24</f>
        <v>312.44999999989523</v>
      </c>
      <c r="AY273" s="33">
        <f>IF(O273=0,0,S273-O273)</f>
        <v>0</v>
      </c>
      <c r="AZ273" s="38">
        <f>TRACKER[[#This Row],[TOTAL TT (MARRUECOS)]]*24</f>
        <v>0</v>
      </c>
      <c r="BA273" s="39" t="str">
        <f>IF(AW273="","",IF(AW273&lt;=2,"SI","NO"))</f>
        <v>NO</v>
      </c>
      <c r="BB273" s="39">
        <f>V273-U273</f>
        <v>0</v>
      </c>
      <c r="BC273" s="108">
        <f>(TRACKER[[#This Row],[Driver departure vs DC END DATE 2]])/24</f>
        <v>0</v>
      </c>
      <c r="BD273" s="39" t="str">
        <f>IF(L273="LEFTIES TOLEDO",IF(BC273&gt;=TIME(0,0,0),"YES","NO"),"")</f>
        <v/>
      </c>
      <c r="BE273" s="93">
        <f>$BH$1</f>
        <v>55</v>
      </c>
      <c r="BF273" s="41">
        <f>$BI$1</f>
        <v>7.5</v>
      </c>
    </row>
    <row r="274" spans="1:58" ht="12.75" hidden="1" customHeight="1">
      <c r="A274" s="24" t="s">
        <v>437</v>
      </c>
      <c r="B274" s="10" t="s">
        <v>260</v>
      </c>
      <c r="C274" s="11" t="s">
        <v>57</v>
      </c>
      <c r="D274" s="11" t="s">
        <v>75</v>
      </c>
      <c r="E274" s="12">
        <v>46025.710416666669</v>
      </c>
      <c r="F274" s="12">
        <v>46025.833333333336</v>
      </c>
      <c r="G274" s="13" t="s">
        <v>88</v>
      </c>
      <c r="H274" s="11" t="s">
        <v>50</v>
      </c>
      <c r="I274" s="13" t="s">
        <v>542</v>
      </c>
      <c r="J274" s="13" t="s">
        <v>51</v>
      </c>
      <c r="K274" s="13" t="s">
        <v>60</v>
      </c>
      <c r="L274" s="12" t="s">
        <v>95</v>
      </c>
      <c r="M274" s="12">
        <v>46035.583333333336</v>
      </c>
      <c r="N274" s="12">
        <v>46038.5</v>
      </c>
      <c r="O274" s="12"/>
      <c r="P274" s="55"/>
      <c r="Q274" s="12" t="s">
        <v>389</v>
      </c>
      <c r="R274" s="12"/>
      <c r="S274" s="29">
        <v>46038.739583333328</v>
      </c>
      <c r="T274" s="29">
        <v>46038.760416666664</v>
      </c>
      <c r="U274" s="12"/>
      <c r="V274" s="29"/>
      <c r="W274" s="30">
        <f>IF(N274="","",WEEKNUM(AA274,2)-0)</f>
        <v>3</v>
      </c>
      <c r="X274" s="30">
        <f>IF(N274="","",MONTH(AA274))</f>
        <v>1</v>
      </c>
      <c r="Y27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274" s="30" t="str">
        <f>IF(B274="ROPAX","ROPAX",IF(B274="RORO","RORO","OCEAN"))</f>
        <v>OCEAN</v>
      </c>
      <c r="AA274" s="29">
        <f>+MIN(S274,T274)</f>
        <v>46038.739583333328</v>
      </c>
      <c r="AB274" s="29" t="str">
        <f>CHOOSE(WEEKDAY(T274,2),"Monday","Tuesday","Wednesday","Thursday","Friday","Saturday","Sunday")</f>
        <v>Friday</v>
      </c>
      <c r="AC274" s="104">
        <f>IF((E274-F274)&lt;=0,0,(TRACKER[[#This Row],[ATA]]-TRACKER[[#This Row],[ETA]])*24)</f>
        <v>0</v>
      </c>
      <c r="AD274" s="29" t="str">
        <f>IF(AC274&lt;=2,"NO","YES")</f>
        <v>NO</v>
      </c>
      <c r="AE274" s="106">
        <f>+TRACKER[[#This Row],[DELIVERY AVAILABLE SINCE]]-TRACKER[[#This Row],[HANDOVER Morocco]]</f>
        <v>46035.583333333336</v>
      </c>
      <c r="AF274" s="104">
        <f>TRACKER[[#This Row],[ATA TO UNLOADING]]*24</f>
        <v>312.69999999983702</v>
      </c>
      <c r="AG274" s="31">
        <f>(M274-E274)</f>
        <v>9.8729166666671517</v>
      </c>
      <c r="AH274" s="35">
        <f>TRACKER[[#This Row],[ATA A OFRECIMIENTO]]*24</f>
        <v>236.95000000001164</v>
      </c>
      <c r="AI274" s="30" t="str">
        <f>IF(AG274="","",IF(AG274&lt;=1.5,"SI","NO"))</f>
        <v>NO</v>
      </c>
      <c r="AJ274" s="30" t="str">
        <f>IF(AG274="","",IF(AG274&lt;=2,"YES","NO"))</f>
        <v>NO</v>
      </c>
      <c r="AK274" s="30" t="str">
        <f>IF(AG274="","",IF(AG274&lt;=3,"SI","NO"))</f>
        <v>NO</v>
      </c>
      <c r="AL274" s="31">
        <f>(N274-M274)</f>
        <v>2.9166666666642413</v>
      </c>
      <c r="AM274" s="35">
        <f>TRACKER[[#This Row],[DEL. AVAILABLE A SLOT]]*24</f>
        <v>69.999999999941792</v>
      </c>
      <c r="AN274" s="31">
        <f>IF((S274-M274)&lt;0,TIME(0,0,0),S274-M274)</f>
        <v>3.156249999992724</v>
      </c>
      <c r="AO27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274" s="35" t="str">
        <f>IF(AL274="","",IF(AL274&lt;=1,"SI","NO"))</f>
        <v>NO</v>
      </c>
      <c r="AQ274" s="31">
        <f>(N274-E274)</f>
        <v>12.789583333331393</v>
      </c>
      <c r="AR274" s="35">
        <f>TRACKER[[#This Row],[ATA A TIMESLOT]]*24</f>
        <v>306.94999999995343</v>
      </c>
      <c r="AS274" s="32">
        <f>IF(AA274&lt;N274,TIME(0,0,0),AA274-N274)</f>
        <v>0.23958333332848269</v>
      </c>
      <c r="AT274" s="35">
        <f>TRACKER[[#This Row],[PUNTUALIDAD (H)]]*24</f>
        <v>5.7499999998835847</v>
      </c>
      <c r="AU274" s="31" t="str">
        <f>IF(AS274&gt;TIME(0,30,0),"NO","SI")</f>
        <v>NO</v>
      </c>
      <c r="AV274" s="33" t="str">
        <f>IF(AS274&gt;TIME(1,0,0),"NO","SI")</f>
        <v>NO</v>
      </c>
      <c r="AW274" s="33">
        <f>(S274-E274)</f>
        <v>13.029166666659876</v>
      </c>
      <c r="AX274" s="39">
        <f>TRACKER[[#This Row],[ATA TO UNLOADING]]*24</f>
        <v>312.69999999983702</v>
      </c>
      <c r="AY274" s="33">
        <f>IF(O274=0,0,S274-O274)</f>
        <v>0</v>
      </c>
      <c r="AZ274" s="38">
        <f>TRACKER[[#This Row],[TOTAL TT (MARRUECOS)]]*24</f>
        <v>0</v>
      </c>
      <c r="BA274" s="39" t="str">
        <f>IF(AW274="","",IF(AW274&lt;=2,"SI","NO"))</f>
        <v>NO</v>
      </c>
      <c r="BB274" s="39">
        <f>V274-U274</f>
        <v>0</v>
      </c>
      <c r="BC274" s="108">
        <f>(TRACKER[[#This Row],[Driver departure vs DC END DATE 2]])/24</f>
        <v>0</v>
      </c>
      <c r="BD274" s="39" t="str">
        <f>IF(L274="LEFTIES TOLEDO",IF(BC274&gt;=TIME(0,0,0),"YES","NO"),"")</f>
        <v/>
      </c>
      <c r="BE274" s="93">
        <f>$BH$1</f>
        <v>55</v>
      </c>
      <c r="BF274" s="41">
        <f>$BI$1</f>
        <v>7.5</v>
      </c>
    </row>
    <row r="275" spans="1:58" ht="12.75" hidden="1" customHeight="1">
      <c r="A275" s="24">
        <v>262272661</v>
      </c>
      <c r="B275" s="10" t="s">
        <v>414</v>
      </c>
      <c r="C275" s="11" t="s">
        <v>65</v>
      </c>
      <c r="D275" s="11" t="s">
        <v>48</v>
      </c>
      <c r="E275" s="12">
        <v>46036.554861111108</v>
      </c>
      <c r="F275" s="12">
        <v>46036.583333333336</v>
      </c>
      <c r="G275" s="13" t="s">
        <v>49</v>
      </c>
      <c r="H275" s="11" t="s">
        <v>50</v>
      </c>
      <c r="I275" s="13" t="s">
        <v>538</v>
      </c>
      <c r="J275" s="13" t="s">
        <v>51</v>
      </c>
      <c r="K275" s="13" t="s">
        <v>52</v>
      </c>
      <c r="L275" s="12" t="s">
        <v>95</v>
      </c>
      <c r="M275" s="12">
        <v>46038.25</v>
      </c>
      <c r="N275" s="12">
        <v>46038.5</v>
      </c>
      <c r="O275" s="12"/>
      <c r="P275" s="55"/>
      <c r="Q275" s="12" t="s">
        <v>389</v>
      </c>
      <c r="R275" s="12"/>
      <c r="S275" s="29">
        <v>46038.604166666664</v>
      </c>
      <c r="T275" s="29">
        <v>46038.625</v>
      </c>
      <c r="U275" s="12"/>
      <c r="V275" s="29"/>
      <c r="W275" s="30">
        <f>IF(N275="","",WEEKNUM(AA275,2)-0)</f>
        <v>3</v>
      </c>
      <c r="X275" s="30">
        <f>IF(N275="","",MONTH(AA275))</f>
        <v>1</v>
      </c>
      <c r="Y27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275" s="30" t="str">
        <f>IF(B275="ROPAX","ROPAX",IF(B275="RORO","RORO","OCEAN"))</f>
        <v>OCEAN</v>
      </c>
      <c r="AA275" s="29">
        <f>+MIN(S275,T275)</f>
        <v>46038.604166666664</v>
      </c>
      <c r="AB275" s="29" t="str">
        <f>CHOOSE(WEEKDAY(T275,2),"Monday","Tuesday","Wednesday","Thursday","Friday","Saturday","Sunday")</f>
        <v>Friday</v>
      </c>
      <c r="AC275" s="104">
        <f>IF((E275-F275)&lt;=0,0,(TRACKER[[#This Row],[ATA]]-TRACKER[[#This Row],[ETA]])*24)</f>
        <v>0</v>
      </c>
      <c r="AD275" s="29" t="str">
        <f>IF(AC275&lt;=2,"NO","YES")</f>
        <v>NO</v>
      </c>
      <c r="AE275" s="106">
        <f>+TRACKER[[#This Row],[DELIVERY AVAILABLE SINCE]]-TRACKER[[#This Row],[HANDOVER Morocco]]</f>
        <v>46038.25</v>
      </c>
      <c r="AF275" s="104">
        <f>TRACKER[[#This Row],[ATA TO UNLOADING]]*24</f>
        <v>49.183333333348855</v>
      </c>
      <c r="AG275" s="31">
        <f>(M275-E275)</f>
        <v>1.695138888891961</v>
      </c>
      <c r="AH275" s="35">
        <f>TRACKER[[#This Row],[ATA A OFRECIMIENTO]]*24</f>
        <v>40.683333333407063</v>
      </c>
      <c r="AI275" s="30" t="str">
        <f>IF(AG275="","",IF(AG275&lt;=1.5,"SI","NO"))</f>
        <v>NO</v>
      </c>
      <c r="AJ275" s="30" t="str">
        <f>IF(AG275="","",IF(AG275&lt;=2,"YES","NO"))</f>
        <v>YES</v>
      </c>
      <c r="AK275" s="30" t="str">
        <f>IF(AG275="","",IF(AG275&lt;=3,"SI","NO"))</f>
        <v>SI</v>
      </c>
      <c r="AL275" s="31">
        <f>(N275-M275)</f>
        <v>0.25</v>
      </c>
      <c r="AM275" s="35">
        <f>TRACKER[[#This Row],[DEL. AVAILABLE A SLOT]]*24</f>
        <v>6</v>
      </c>
      <c r="AN275" s="31">
        <f>IF((S275-M275)&lt;0,TIME(0,0,0),S275-M275)</f>
        <v>0.35416666666424135</v>
      </c>
      <c r="AO27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275" s="35" t="str">
        <f>IF(AL275="","",IF(AL275&lt;=1,"SI","NO"))</f>
        <v>SI</v>
      </c>
      <c r="AQ275" s="31">
        <f>(N275-E275)</f>
        <v>1.945138888891961</v>
      </c>
      <c r="AR275" s="35">
        <f>TRACKER[[#This Row],[ATA A TIMESLOT]]*24</f>
        <v>46.683333333407063</v>
      </c>
      <c r="AS275" s="32">
        <f>IF(AA275&lt;N275,TIME(0,0,0),AA275-N275)</f>
        <v>0.10416666666424135</v>
      </c>
      <c r="AT275" s="35">
        <f>TRACKER[[#This Row],[PUNTUALIDAD (H)]]*24</f>
        <v>2.4999999999417923</v>
      </c>
      <c r="AU275" s="31" t="str">
        <f>IF(AS275&gt;TIME(0,30,0),"NO","SI")</f>
        <v>NO</v>
      </c>
      <c r="AV275" s="33" t="str">
        <f>IF(AS275&gt;TIME(1,0,0),"NO","SI")</f>
        <v>NO</v>
      </c>
      <c r="AW275" s="33">
        <f>(S275-E275)</f>
        <v>2.0493055555562023</v>
      </c>
      <c r="AX275" s="39">
        <f>TRACKER[[#This Row],[ATA TO UNLOADING]]*24</f>
        <v>49.183333333348855</v>
      </c>
      <c r="AY275" s="33">
        <f>IF(O275=0,0,S275-O275)</f>
        <v>0</v>
      </c>
      <c r="AZ275" s="38">
        <f>TRACKER[[#This Row],[TOTAL TT (MARRUECOS)]]*24</f>
        <v>0</v>
      </c>
      <c r="BA275" s="39" t="str">
        <f>IF(AW275="","",IF(AW275&lt;=2,"SI","NO"))</f>
        <v>NO</v>
      </c>
      <c r="BB275" s="39">
        <f>V275-U275</f>
        <v>0</v>
      </c>
      <c r="BC275" s="108">
        <f>(TRACKER[[#This Row],[Driver departure vs DC END DATE 2]])/24</f>
        <v>0</v>
      </c>
      <c r="BD275" s="39" t="str">
        <f>IF(L275="LEFTIES TOLEDO",IF(BC275&gt;=TIME(0,0,0),"YES","NO"),"")</f>
        <v/>
      </c>
      <c r="BE275" s="93">
        <f>$BH$1</f>
        <v>55</v>
      </c>
      <c r="BF275" s="41">
        <f>$BI$1</f>
        <v>7.5</v>
      </c>
    </row>
    <row r="276" spans="1:58" ht="12.75" hidden="1" customHeight="1">
      <c r="A276" s="24">
        <v>261443859</v>
      </c>
      <c r="B276" s="10" t="s">
        <v>414</v>
      </c>
      <c r="C276" s="11" t="s">
        <v>54</v>
      </c>
      <c r="D276" s="11" t="s">
        <v>48</v>
      </c>
      <c r="E276" s="12">
        <v>46036.554861111108</v>
      </c>
      <c r="F276" s="12">
        <v>46036.583333333336</v>
      </c>
      <c r="G276" s="13" t="s">
        <v>49</v>
      </c>
      <c r="H276" s="11" t="s">
        <v>50</v>
      </c>
      <c r="I276" s="13" t="s">
        <v>539</v>
      </c>
      <c r="J276" s="13" t="s">
        <v>51</v>
      </c>
      <c r="K276" s="13" t="s">
        <v>52</v>
      </c>
      <c r="L276" s="12" t="s">
        <v>53</v>
      </c>
      <c r="M276" s="12">
        <v>46038.25</v>
      </c>
      <c r="N276" s="12">
        <v>46038.5</v>
      </c>
      <c r="O276" s="12"/>
      <c r="P276" s="55"/>
      <c r="Q276" s="12" t="s">
        <v>93</v>
      </c>
      <c r="R276" s="12"/>
      <c r="S276" s="29">
        <v>46038.587500000001</v>
      </c>
      <c r="T276" s="29">
        <v>46038.604166666664</v>
      </c>
      <c r="U276" s="12">
        <v>46038.609722222223</v>
      </c>
      <c r="V276" s="29">
        <v>46038.621527777781</v>
      </c>
      <c r="W276" s="30">
        <f>IF(N276="","",WEEKNUM(AA276,2)-0)</f>
        <v>3</v>
      </c>
      <c r="X276" s="30">
        <f>IF(N276="","",MONTH(AA276))</f>
        <v>1</v>
      </c>
      <c r="Y27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276" s="30" t="str">
        <f>IF(B276="ROPAX","ROPAX",IF(B276="RORO","RORO","OCEAN"))</f>
        <v>OCEAN</v>
      </c>
      <c r="AA276" s="29">
        <f>+MIN(S276,T276)</f>
        <v>46038.587500000001</v>
      </c>
      <c r="AB276" s="29" t="str">
        <f>CHOOSE(WEEKDAY(T276,2),"Monday","Tuesday","Wednesday","Thursday","Friday","Saturday","Sunday")</f>
        <v>Friday</v>
      </c>
      <c r="AC276" s="104">
        <f>IF((E276-F276)&lt;=0,0,(TRACKER[[#This Row],[ATA]]-TRACKER[[#This Row],[ETA]])*24)</f>
        <v>0</v>
      </c>
      <c r="AD276" s="29" t="str">
        <f>IF(AC276&lt;=2,"NO","YES")</f>
        <v>NO</v>
      </c>
      <c r="AE276" s="106">
        <f>+TRACKER[[#This Row],[DELIVERY AVAILABLE SINCE]]-TRACKER[[#This Row],[HANDOVER Morocco]]</f>
        <v>46038.25</v>
      </c>
      <c r="AF276" s="104">
        <f>TRACKER[[#This Row],[ATA TO UNLOADING]]*24</f>
        <v>48.783333333441988</v>
      </c>
      <c r="AG276" s="31">
        <f>(M276-E276)</f>
        <v>1.695138888891961</v>
      </c>
      <c r="AH276" s="35">
        <f>TRACKER[[#This Row],[ATA A OFRECIMIENTO]]*24</f>
        <v>40.683333333407063</v>
      </c>
      <c r="AI276" s="30" t="str">
        <f>IF(AG276="","",IF(AG276&lt;=1.5,"SI","NO"))</f>
        <v>NO</v>
      </c>
      <c r="AJ276" s="30" t="str">
        <f>IF(AG276="","",IF(AG276&lt;=2,"YES","NO"))</f>
        <v>YES</v>
      </c>
      <c r="AK276" s="30" t="str">
        <f>IF(AG276="","",IF(AG276&lt;=3,"SI","NO"))</f>
        <v>SI</v>
      </c>
      <c r="AL276" s="31">
        <f>(N276-M276)</f>
        <v>0.25</v>
      </c>
      <c r="AM276" s="35">
        <f>TRACKER[[#This Row],[DEL. AVAILABLE A SLOT]]*24</f>
        <v>6</v>
      </c>
      <c r="AN276" s="31">
        <f>IF((S276-M276)&lt;0,TIME(0,0,0),S276-M276)</f>
        <v>0.33750000000145519</v>
      </c>
      <c r="AO27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276" s="35" t="str">
        <f>IF(AL276="","",IF(AL276&lt;=1,"SI","NO"))</f>
        <v>SI</v>
      </c>
      <c r="AQ276" s="31">
        <f>(N276-E276)</f>
        <v>1.945138888891961</v>
      </c>
      <c r="AR276" s="35">
        <f>TRACKER[[#This Row],[ATA A TIMESLOT]]*24</f>
        <v>46.683333333407063</v>
      </c>
      <c r="AS276" s="32">
        <f>IF(AA276&lt;N276,TIME(0,0,0),AA276-N276)</f>
        <v>8.7500000001455192E-2</v>
      </c>
      <c r="AT276" s="35">
        <f>TRACKER[[#This Row],[PUNTUALIDAD (H)]]*24</f>
        <v>2.1000000000349246</v>
      </c>
      <c r="AU276" s="31" t="str">
        <f>IF(AS276&gt;TIME(0,30,0),"NO","SI")</f>
        <v>NO</v>
      </c>
      <c r="AV276" s="33" t="str">
        <f>IF(AS276&gt;TIME(1,0,0),"NO","SI")</f>
        <v>NO</v>
      </c>
      <c r="AW276" s="33">
        <f>(S276-E276)</f>
        <v>2.0326388888934162</v>
      </c>
      <c r="AX276" s="39">
        <f>TRACKER[[#This Row],[ATA TO UNLOADING]]*24</f>
        <v>48.783333333441988</v>
      </c>
      <c r="AY276" s="33">
        <f>IF(O276=0,0,S276-O276)</f>
        <v>0</v>
      </c>
      <c r="AZ276" s="38">
        <f>TRACKER[[#This Row],[TOTAL TT (MARRUECOS)]]*24</f>
        <v>0</v>
      </c>
      <c r="BA276" s="39" t="str">
        <f>IF(AW276="","",IF(AW276&lt;=2,"SI","NO"))</f>
        <v>NO</v>
      </c>
      <c r="BB276" s="39">
        <f>V276-U276</f>
        <v>1.1805555557657499E-2</v>
      </c>
      <c r="BC276" s="108">
        <f>(TRACKER[[#This Row],[Driver departure vs DC END DATE 2]])/24</f>
        <v>4.9189814823572908E-4</v>
      </c>
      <c r="BD276" s="39" t="str">
        <f>IF(L276="LEFTIES TOLEDO",IF(BC276&gt;=TIME(0,0,0),"YES","NO"),"")</f>
        <v>YES</v>
      </c>
      <c r="BE276" s="93">
        <f>$BH$1</f>
        <v>55</v>
      </c>
      <c r="BF276" s="41">
        <f>$BI$1</f>
        <v>7.5</v>
      </c>
    </row>
    <row r="277" spans="1:58" ht="12.75" hidden="1" customHeight="1">
      <c r="A277" s="24" t="s">
        <v>436</v>
      </c>
      <c r="B277" s="10" t="s">
        <v>414</v>
      </c>
      <c r="C277" s="11" t="s">
        <v>55</v>
      </c>
      <c r="D277" s="11" t="s">
        <v>48</v>
      </c>
      <c r="E277" s="12">
        <v>46036.554861111108</v>
      </c>
      <c r="F277" s="12">
        <v>46036.583333333336</v>
      </c>
      <c r="G277" s="13" t="s">
        <v>88</v>
      </c>
      <c r="H277" s="11" t="s">
        <v>50</v>
      </c>
      <c r="I277" s="13" t="s">
        <v>540</v>
      </c>
      <c r="J277" s="13" t="s">
        <v>51</v>
      </c>
      <c r="K277" s="13" t="s">
        <v>52</v>
      </c>
      <c r="L277" s="12" t="s">
        <v>53</v>
      </c>
      <c r="M277" s="12">
        <v>46038.25</v>
      </c>
      <c r="N277" s="12">
        <v>46038.5</v>
      </c>
      <c r="O277" s="12"/>
      <c r="P277" s="55"/>
      <c r="Q277" s="12"/>
      <c r="R277" s="12"/>
      <c r="S277" s="29">
        <v>46038.496527777781</v>
      </c>
      <c r="T277" s="29">
        <v>46038.548611111109</v>
      </c>
      <c r="U277" s="12">
        <v>46038.51666666667</v>
      </c>
      <c r="V277" s="29">
        <v>46038.568055555559</v>
      </c>
      <c r="W277" s="30">
        <f>IF(N277="","",WEEKNUM(AA277,2)-0)</f>
        <v>3</v>
      </c>
      <c r="X277" s="30">
        <f>IF(N277="","",MONTH(AA277))</f>
        <v>1</v>
      </c>
      <c r="Y27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277" s="30" t="str">
        <f>IF(B277="ROPAX","ROPAX",IF(B277="RORO","RORO","OCEAN"))</f>
        <v>OCEAN</v>
      </c>
      <c r="AA277" s="29">
        <f>+MIN(S277,T277)</f>
        <v>46038.496527777781</v>
      </c>
      <c r="AB277" s="29" t="str">
        <f>CHOOSE(WEEKDAY(T277,2),"Monday","Tuesday","Wednesday","Thursday","Friday","Saturday","Sunday")</f>
        <v>Friday</v>
      </c>
      <c r="AC277" s="104">
        <f>IF((E277-F277)&lt;=0,0,(TRACKER[[#This Row],[ATA]]-TRACKER[[#This Row],[ETA]])*24)</f>
        <v>0</v>
      </c>
      <c r="AD277" s="29" t="str">
        <f>IF(AC277&lt;=2,"NO","YES")</f>
        <v>NO</v>
      </c>
      <c r="AE277" s="106">
        <f>+TRACKER[[#This Row],[DELIVERY AVAILABLE SINCE]]-TRACKER[[#This Row],[HANDOVER Morocco]]</f>
        <v>46038.25</v>
      </c>
      <c r="AF277" s="104">
        <f>TRACKER[[#This Row],[ATA TO UNLOADING]]*24</f>
        <v>46.60000000015134</v>
      </c>
      <c r="AG277" s="31">
        <f>(M277-E277)</f>
        <v>1.695138888891961</v>
      </c>
      <c r="AH277" s="35">
        <f>TRACKER[[#This Row],[ATA A OFRECIMIENTO]]*24</f>
        <v>40.683333333407063</v>
      </c>
      <c r="AI277" s="30" t="str">
        <f>IF(AG277="","",IF(AG277&lt;=1.5,"SI","NO"))</f>
        <v>NO</v>
      </c>
      <c r="AJ277" s="30" t="str">
        <f>IF(AG277="","",IF(AG277&lt;=2,"YES","NO"))</f>
        <v>YES</v>
      </c>
      <c r="AK277" s="30" t="str">
        <f>IF(AG277="","",IF(AG277&lt;=3,"SI","NO"))</f>
        <v>SI</v>
      </c>
      <c r="AL277" s="31">
        <f>(N277-M277)</f>
        <v>0.25</v>
      </c>
      <c r="AM277" s="35">
        <f>TRACKER[[#This Row],[DEL. AVAILABLE A SLOT]]*24</f>
        <v>6</v>
      </c>
      <c r="AN277" s="31">
        <f>IF((S277-M277)&lt;0,TIME(0,0,0),S277-M277)</f>
        <v>0.24652777778101154</v>
      </c>
      <c r="AO27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277" s="35" t="str">
        <f>IF(AL277="","",IF(AL277&lt;=1,"SI","NO"))</f>
        <v>SI</v>
      </c>
      <c r="AQ277" s="31">
        <f>(N277-E277)</f>
        <v>1.945138888891961</v>
      </c>
      <c r="AR277" s="35">
        <f>TRACKER[[#This Row],[ATA A TIMESLOT]]*24</f>
        <v>46.683333333407063</v>
      </c>
      <c r="AS277" s="32">
        <f>IF(AA277&lt;N277,TIME(0,0,0),AA277-N277)</f>
        <v>0</v>
      </c>
      <c r="AT277" s="35">
        <f>TRACKER[[#This Row],[PUNTUALIDAD (H)]]*24</f>
        <v>0</v>
      </c>
      <c r="AU277" s="31" t="str">
        <f>IF(AS277&gt;TIME(0,30,0),"NO","SI")</f>
        <v>SI</v>
      </c>
      <c r="AV277" s="33" t="str">
        <f>IF(AS277&gt;TIME(1,0,0),"NO","SI")</f>
        <v>SI</v>
      </c>
      <c r="AW277" s="33">
        <f>(S277-E277)</f>
        <v>1.9416666666729725</v>
      </c>
      <c r="AX277" s="39">
        <f>TRACKER[[#This Row],[ATA TO UNLOADING]]*24</f>
        <v>46.60000000015134</v>
      </c>
      <c r="AY277" s="33">
        <f>IF(O277=0,0,S277-O277)</f>
        <v>0</v>
      </c>
      <c r="AZ277" s="38">
        <f>TRACKER[[#This Row],[TOTAL TT (MARRUECOS)]]*24</f>
        <v>0</v>
      </c>
      <c r="BA277" s="39" t="str">
        <f>IF(AW277="","",IF(AW277&lt;=2,"SI","NO"))</f>
        <v>SI</v>
      </c>
      <c r="BB277" s="39">
        <f>V277-U277</f>
        <v>5.1388888889050577E-2</v>
      </c>
      <c r="BC277" s="108">
        <f>(TRACKER[[#This Row],[Driver departure vs DC END DATE 2]])/24</f>
        <v>2.1412037037104406E-3</v>
      </c>
      <c r="BD277" s="39" t="str">
        <f>IF(L277="LEFTIES TOLEDO",IF(BC277&gt;=TIME(0,0,0),"YES","NO"),"")</f>
        <v>YES</v>
      </c>
      <c r="BE277" s="93">
        <f>$BH$1</f>
        <v>55</v>
      </c>
      <c r="BF277" s="41">
        <f>$BI$1</f>
        <v>7.5</v>
      </c>
    </row>
    <row r="278" spans="1:58" ht="12.75" hidden="1" customHeight="1">
      <c r="A278" s="24" t="s">
        <v>437</v>
      </c>
      <c r="B278" s="10" t="s">
        <v>260</v>
      </c>
      <c r="C278" s="11" t="s">
        <v>57</v>
      </c>
      <c r="D278" s="11" t="s">
        <v>75</v>
      </c>
      <c r="E278" s="12">
        <v>46025.710416666669</v>
      </c>
      <c r="F278" s="12">
        <v>46025.833333333336</v>
      </c>
      <c r="G278" s="13" t="s">
        <v>88</v>
      </c>
      <c r="H278" s="11" t="s">
        <v>50</v>
      </c>
      <c r="I278" s="13" t="s">
        <v>544</v>
      </c>
      <c r="J278" s="13">
        <v>20</v>
      </c>
      <c r="K278" s="13" t="s">
        <v>60</v>
      </c>
      <c r="L278" s="12" t="s">
        <v>95</v>
      </c>
      <c r="M278" s="12">
        <v>46035.583333333336</v>
      </c>
      <c r="N278" s="12">
        <v>46038.583333333336</v>
      </c>
      <c r="O278" s="12"/>
      <c r="P278" s="55"/>
      <c r="Q278" s="12" t="s">
        <v>389</v>
      </c>
      <c r="R278" s="12"/>
      <c r="S278" s="29">
        <v>46038.819444444445</v>
      </c>
      <c r="T278" s="29">
        <v>46038.840277777781</v>
      </c>
      <c r="U278" s="12"/>
      <c r="V278" s="29"/>
      <c r="W278" s="30">
        <f>IF(N278="","",WEEKNUM(AA278,2)-0)</f>
        <v>3</v>
      </c>
      <c r="X278" s="30">
        <f>IF(N278="","",MONTH(AA278))</f>
        <v>1</v>
      </c>
      <c r="Y27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278" s="30" t="str">
        <f>IF(B278="ROPAX","ROPAX",IF(B278="RORO","RORO","OCEAN"))</f>
        <v>OCEAN</v>
      </c>
      <c r="AA278" s="29">
        <f>+MIN(S278,T278)</f>
        <v>46038.819444444445</v>
      </c>
      <c r="AB278" s="29" t="str">
        <f>CHOOSE(WEEKDAY(T278,2),"Monday","Tuesday","Wednesday","Thursday","Friday","Saturday","Sunday")</f>
        <v>Friday</v>
      </c>
      <c r="AC278" s="104">
        <f>IF((E278-F278)&lt;=0,0,(TRACKER[[#This Row],[ATA]]-TRACKER[[#This Row],[ETA]])*24)</f>
        <v>0</v>
      </c>
      <c r="AD278" s="29" t="str">
        <f>IF(AC278&lt;=2,"NO","YES")</f>
        <v>NO</v>
      </c>
      <c r="AE278" s="106">
        <f>+TRACKER[[#This Row],[DELIVERY AVAILABLE SINCE]]-TRACKER[[#This Row],[HANDOVER Morocco]]</f>
        <v>46035.583333333336</v>
      </c>
      <c r="AF278" s="104">
        <f>TRACKER[[#This Row],[ATA TO UNLOADING]]*24</f>
        <v>314.6166666666395</v>
      </c>
      <c r="AG278" s="31">
        <f>(M278-E278)</f>
        <v>9.8729166666671517</v>
      </c>
      <c r="AH278" s="35">
        <f>TRACKER[[#This Row],[ATA A OFRECIMIENTO]]*24</f>
        <v>236.95000000001164</v>
      </c>
      <c r="AI278" s="30" t="str">
        <f>IF(AG278="","",IF(AG278&lt;=1.5,"SI","NO"))</f>
        <v>NO</v>
      </c>
      <c r="AJ278" s="30" t="str">
        <f>IF(AG278="","",IF(AG278&lt;=2,"YES","NO"))</f>
        <v>NO</v>
      </c>
      <c r="AK278" s="30" t="str">
        <f>IF(AG278="","",IF(AG278&lt;=3,"SI","NO"))</f>
        <v>NO</v>
      </c>
      <c r="AL278" s="31">
        <f>(N278-M278)</f>
        <v>3</v>
      </c>
      <c r="AM278" s="35">
        <f>TRACKER[[#This Row],[DEL. AVAILABLE A SLOT]]*24</f>
        <v>72</v>
      </c>
      <c r="AN278" s="31">
        <f>IF((S278-M278)&lt;0,TIME(0,0,0),S278-M278)</f>
        <v>3.2361111111094942</v>
      </c>
      <c r="AO27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278" s="35" t="str">
        <f>IF(AL278="","",IF(AL278&lt;=1,"SI","NO"))</f>
        <v>NO</v>
      </c>
      <c r="AQ278" s="31">
        <f>(N278-E278)</f>
        <v>12.872916666667152</v>
      </c>
      <c r="AR278" s="35">
        <f>TRACKER[[#This Row],[ATA A TIMESLOT]]*24</f>
        <v>308.95000000001164</v>
      </c>
      <c r="AS278" s="32">
        <f>IF(AA278&lt;N278,TIME(0,0,0),AA278-N278)</f>
        <v>0.23611111110949423</v>
      </c>
      <c r="AT278" s="35">
        <f>TRACKER[[#This Row],[PUNTUALIDAD (H)]]*24</f>
        <v>5.6666666666278616</v>
      </c>
      <c r="AU278" s="31" t="str">
        <f>IF(AS278&gt;TIME(0,30,0),"NO","SI")</f>
        <v>NO</v>
      </c>
      <c r="AV278" s="33" t="str">
        <f>IF(AS278&gt;TIME(1,0,0),"NO","SI")</f>
        <v>NO</v>
      </c>
      <c r="AW278" s="33">
        <f>(S278-E278)</f>
        <v>13.109027777776646</v>
      </c>
      <c r="AX278" s="39">
        <f>TRACKER[[#This Row],[ATA TO UNLOADING]]*24</f>
        <v>314.6166666666395</v>
      </c>
      <c r="AY278" s="33">
        <f>IF(O278=0,0,S278-O278)</f>
        <v>0</v>
      </c>
      <c r="AZ278" s="38">
        <f>TRACKER[[#This Row],[TOTAL TT (MARRUECOS)]]*24</f>
        <v>0</v>
      </c>
      <c r="BA278" s="39" t="str">
        <f>IF(AW278="","",IF(AW278&lt;=2,"SI","NO"))</f>
        <v>NO</v>
      </c>
      <c r="BB278" s="39">
        <f>V278-U278</f>
        <v>0</v>
      </c>
      <c r="BC278" s="108">
        <f>(TRACKER[[#This Row],[Driver departure vs DC END DATE 2]])/24</f>
        <v>0</v>
      </c>
      <c r="BD278" s="39" t="str">
        <f>IF(L278="LEFTIES TOLEDO",IF(BC278&gt;=TIME(0,0,0),"YES","NO"),"")</f>
        <v/>
      </c>
      <c r="BE278" s="93">
        <f>$BH$1</f>
        <v>55</v>
      </c>
      <c r="BF278" s="41">
        <f>$BI$1</f>
        <v>7.5</v>
      </c>
    </row>
    <row r="279" spans="1:58" ht="12.75" hidden="1" customHeight="1">
      <c r="A279" s="24">
        <v>262272661</v>
      </c>
      <c r="B279" s="10" t="s">
        <v>414</v>
      </c>
      <c r="C279" s="11" t="s">
        <v>65</v>
      </c>
      <c r="D279" s="11" t="s">
        <v>48</v>
      </c>
      <c r="E279" s="12">
        <v>46036.554861111108</v>
      </c>
      <c r="F279" s="12">
        <v>46036.583333333336</v>
      </c>
      <c r="G279" s="13" t="s">
        <v>49</v>
      </c>
      <c r="H279" s="11" t="s">
        <v>50</v>
      </c>
      <c r="I279" s="13" t="s">
        <v>543</v>
      </c>
      <c r="J279" s="13" t="s">
        <v>51</v>
      </c>
      <c r="K279" s="13" t="s">
        <v>52</v>
      </c>
      <c r="L279" s="12" t="s">
        <v>95</v>
      </c>
      <c r="M279" s="12">
        <v>46038.25</v>
      </c>
      <c r="N279" s="12">
        <v>46038.583333333336</v>
      </c>
      <c r="O279" s="12"/>
      <c r="P279" s="55"/>
      <c r="Q279" s="12"/>
      <c r="R279" s="12"/>
      <c r="S279" s="29">
        <v>46038.583333333336</v>
      </c>
      <c r="T279" s="29">
        <v>46038.604166666664</v>
      </c>
      <c r="U279" s="12"/>
      <c r="V279" s="29"/>
      <c r="W279" s="30">
        <f>IF(N279="","",WEEKNUM(AA279,2)-0)</f>
        <v>3</v>
      </c>
      <c r="X279" s="30">
        <f>IF(N279="","",MONTH(AA279))</f>
        <v>1</v>
      </c>
      <c r="Y27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279" s="30" t="str">
        <f>IF(B279="ROPAX","ROPAX",IF(B279="RORO","RORO","OCEAN"))</f>
        <v>OCEAN</v>
      </c>
      <c r="AA279" s="29">
        <f>+MIN(S279,T279)</f>
        <v>46038.583333333336</v>
      </c>
      <c r="AB279" s="29" t="str">
        <f>CHOOSE(WEEKDAY(T279,2),"Monday","Tuesday","Wednesday","Thursday","Friday","Saturday","Sunday")</f>
        <v>Friday</v>
      </c>
      <c r="AC279" s="104">
        <f>IF((E279-F279)&lt;=0,0,(TRACKER[[#This Row],[ATA]]-TRACKER[[#This Row],[ETA]])*24)</f>
        <v>0</v>
      </c>
      <c r="AD279" s="29" t="str">
        <f>IF(AC279&lt;=2,"NO","YES")</f>
        <v>NO</v>
      </c>
      <c r="AE279" s="106">
        <f>+TRACKER[[#This Row],[DELIVERY AVAILABLE SINCE]]-TRACKER[[#This Row],[HANDOVER Morocco]]</f>
        <v>46038.25</v>
      </c>
      <c r="AF279" s="104">
        <f>TRACKER[[#This Row],[ATA TO UNLOADING]]*24</f>
        <v>48.683333333465271</v>
      </c>
      <c r="AG279" s="31">
        <f>(M279-E279)</f>
        <v>1.695138888891961</v>
      </c>
      <c r="AH279" s="35">
        <f>TRACKER[[#This Row],[ATA A OFRECIMIENTO]]*24</f>
        <v>40.683333333407063</v>
      </c>
      <c r="AI279" s="30" t="str">
        <f>IF(AG279="","",IF(AG279&lt;=1.5,"SI","NO"))</f>
        <v>NO</v>
      </c>
      <c r="AJ279" s="30" t="str">
        <f>IF(AG279="","",IF(AG279&lt;=2,"YES","NO"))</f>
        <v>YES</v>
      </c>
      <c r="AK279" s="30" t="str">
        <f>IF(AG279="","",IF(AG279&lt;=3,"SI","NO"))</f>
        <v>SI</v>
      </c>
      <c r="AL279" s="31">
        <f>(N279-M279)</f>
        <v>0.33333333333575865</v>
      </c>
      <c r="AM279" s="35">
        <f>TRACKER[[#This Row],[DEL. AVAILABLE A SLOT]]*24</f>
        <v>8.0000000000582077</v>
      </c>
      <c r="AN279" s="31">
        <f>IF((S279-M279)&lt;0,TIME(0,0,0),S279-M279)</f>
        <v>0.33333333333575865</v>
      </c>
      <c r="AO27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279" s="35" t="str">
        <f>IF(AL279="","",IF(AL279&lt;=1,"SI","NO"))</f>
        <v>SI</v>
      </c>
      <c r="AQ279" s="31">
        <f>(N279-E279)</f>
        <v>2.0284722222277196</v>
      </c>
      <c r="AR279" s="35">
        <f>TRACKER[[#This Row],[ATA A TIMESLOT]]*24</f>
        <v>48.683333333465271</v>
      </c>
      <c r="AS279" s="32">
        <f>IF(AA279&lt;N279,TIME(0,0,0),AA279-N279)</f>
        <v>0</v>
      </c>
      <c r="AT279" s="35">
        <f>TRACKER[[#This Row],[PUNTUALIDAD (H)]]*24</f>
        <v>0</v>
      </c>
      <c r="AU279" s="31" t="str">
        <f>IF(AS279&gt;TIME(0,30,0),"NO","SI")</f>
        <v>SI</v>
      </c>
      <c r="AV279" s="33" t="str">
        <f>IF(AS279&gt;TIME(1,0,0),"NO","SI")</f>
        <v>SI</v>
      </c>
      <c r="AW279" s="33">
        <f>(S279-E279)</f>
        <v>2.0284722222277196</v>
      </c>
      <c r="AX279" s="39">
        <f>TRACKER[[#This Row],[ATA TO UNLOADING]]*24</f>
        <v>48.683333333465271</v>
      </c>
      <c r="AY279" s="33">
        <f>IF(O279=0,0,S279-O279)</f>
        <v>0</v>
      </c>
      <c r="AZ279" s="38">
        <f>TRACKER[[#This Row],[TOTAL TT (MARRUECOS)]]*24</f>
        <v>0</v>
      </c>
      <c r="BA279" s="39" t="str">
        <f>IF(AW279="","",IF(AW279&lt;=2,"SI","NO"))</f>
        <v>NO</v>
      </c>
      <c r="BB279" s="39">
        <f>V279-U279</f>
        <v>0</v>
      </c>
      <c r="BC279" s="108">
        <f>(TRACKER[[#This Row],[Driver departure vs DC END DATE 2]])/24</f>
        <v>0</v>
      </c>
      <c r="BD279" s="39" t="str">
        <f>IF(L279="LEFTIES TOLEDO",IF(BC279&gt;=TIME(0,0,0),"YES","NO"),"")</f>
        <v/>
      </c>
      <c r="BE279" s="93">
        <f>$BH$1</f>
        <v>55</v>
      </c>
      <c r="BF279" s="41">
        <f>$BI$1</f>
        <v>7.5</v>
      </c>
    </row>
    <row r="280" spans="1:58" ht="12.75" hidden="1" customHeight="1">
      <c r="A280" s="24" t="s">
        <v>438</v>
      </c>
      <c r="B280" s="10" t="s">
        <v>439</v>
      </c>
      <c r="C280" s="11" t="s">
        <v>72</v>
      </c>
      <c r="D280" s="11" t="s">
        <v>75</v>
      </c>
      <c r="E280" s="12">
        <v>46036.470833333333</v>
      </c>
      <c r="F280" s="12">
        <v>46036.583333333336</v>
      </c>
      <c r="G280" s="13" t="s">
        <v>88</v>
      </c>
      <c r="H280" s="11" t="s">
        <v>50</v>
      </c>
      <c r="I280" s="13" t="s">
        <v>548</v>
      </c>
      <c r="J280" s="13" t="s">
        <v>51</v>
      </c>
      <c r="K280" s="13" t="s">
        <v>60</v>
      </c>
      <c r="L280" s="12" t="s">
        <v>95</v>
      </c>
      <c r="M280" s="12">
        <v>46038.666666666664</v>
      </c>
      <c r="N280" s="12">
        <v>46038.666666666664</v>
      </c>
      <c r="O280" s="12"/>
      <c r="P280" s="55"/>
      <c r="Q280" s="12" t="s">
        <v>389</v>
      </c>
      <c r="R280" s="12"/>
      <c r="S280" s="29">
        <v>46039.354166666664</v>
      </c>
      <c r="T280" s="29">
        <v>46039.375</v>
      </c>
      <c r="U280" s="12"/>
      <c r="V280" s="29"/>
      <c r="W280" s="30">
        <f>IF(N280="","",WEEKNUM(AA280,2)-0)</f>
        <v>3</v>
      </c>
      <c r="X280" s="30">
        <f>IF(N280="","",MONTH(AA280))</f>
        <v>1</v>
      </c>
      <c r="Y28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280" s="30" t="str">
        <f>IF(B280="ROPAX","ROPAX",IF(B280="RORO","RORO","OCEAN"))</f>
        <v>OCEAN</v>
      </c>
      <c r="AA280" s="29">
        <f>+MIN(S280,T280)</f>
        <v>46039.354166666664</v>
      </c>
      <c r="AB280" s="29" t="str">
        <f>CHOOSE(WEEKDAY(T280,2),"Monday","Tuesday","Wednesday","Thursday","Friday","Saturday","Sunday")</f>
        <v>Saturday</v>
      </c>
      <c r="AC280" s="104">
        <f>IF((E280-F280)&lt;=0,0,(TRACKER[[#This Row],[ATA]]-TRACKER[[#This Row],[ETA]])*24)</f>
        <v>0</v>
      </c>
      <c r="AD280" s="29" t="str">
        <f>IF(AC280&lt;=2,"NO","YES")</f>
        <v>NO</v>
      </c>
      <c r="AE280" s="106">
        <f>+TRACKER[[#This Row],[DELIVERY AVAILABLE SINCE]]-TRACKER[[#This Row],[HANDOVER Morocco]]</f>
        <v>46038.666666666664</v>
      </c>
      <c r="AF280" s="104">
        <f>TRACKER[[#This Row],[ATA TO UNLOADING]]*24</f>
        <v>69.199999999953434</v>
      </c>
      <c r="AG280" s="31">
        <f>(M280-E280)</f>
        <v>2.1958333333313931</v>
      </c>
      <c r="AH280" s="35">
        <f>TRACKER[[#This Row],[ATA A OFRECIMIENTO]]*24</f>
        <v>52.699999999953434</v>
      </c>
      <c r="AI280" s="30" t="str">
        <f>IF(AG280="","",IF(AG280&lt;=1.5,"SI","NO"))</f>
        <v>NO</v>
      </c>
      <c r="AJ280" s="30" t="str">
        <f>IF(AG280="","",IF(AG280&lt;=2,"YES","NO"))</f>
        <v>NO</v>
      </c>
      <c r="AK280" s="30" t="str">
        <f>IF(AG280="","",IF(AG280&lt;=3,"SI","NO"))</f>
        <v>SI</v>
      </c>
      <c r="AL280" s="31">
        <f>(N280-M280)</f>
        <v>0</v>
      </c>
      <c r="AM280" s="35">
        <f>TRACKER[[#This Row],[DEL. AVAILABLE A SLOT]]*24</f>
        <v>0</v>
      </c>
      <c r="AN280" s="31">
        <f>IF((S280-M280)&lt;0,TIME(0,0,0),S280-M280)</f>
        <v>0.6875</v>
      </c>
      <c r="AO28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280" s="35" t="str">
        <f>IF(AL280="","",IF(AL280&lt;=1,"SI","NO"))</f>
        <v>SI</v>
      </c>
      <c r="AQ280" s="31">
        <f>(N280-E280)</f>
        <v>2.1958333333313931</v>
      </c>
      <c r="AR280" s="35">
        <f>TRACKER[[#This Row],[ATA A TIMESLOT]]*24</f>
        <v>52.699999999953434</v>
      </c>
      <c r="AS280" s="32">
        <f>IF(AA280&lt;N280,TIME(0,0,0),AA280-N280)</f>
        <v>0.6875</v>
      </c>
      <c r="AT280" s="35">
        <f>TRACKER[[#This Row],[PUNTUALIDAD (H)]]*24</f>
        <v>16.5</v>
      </c>
      <c r="AU280" s="31" t="str">
        <f>IF(AS280&gt;TIME(0,30,0),"NO","SI")</f>
        <v>NO</v>
      </c>
      <c r="AV280" s="33" t="str">
        <f>IF(AS280&gt;TIME(1,0,0),"NO","SI")</f>
        <v>NO</v>
      </c>
      <c r="AW280" s="33">
        <f>(S280-E280)</f>
        <v>2.8833333333313931</v>
      </c>
      <c r="AX280" s="39">
        <f>TRACKER[[#This Row],[ATA TO UNLOADING]]*24</f>
        <v>69.199999999953434</v>
      </c>
      <c r="AY280" s="33">
        <f>IF(O280=0,0,S280-O280)</f>
        <v>0</v>
      </c>
      <c r="AZ280" s="38">
        <f>TRACKER[[#This Row],[TOTAL TT (MARRUECOS)]]*24</f>
        <v>0</v>
      </c>
      <c r="BA280" s="39" t="str">
        <f>IF(AW280="","",IF(AW280&lt;=2,"SI","NO"))</f>
        <v>NO</v>
      </c>
      <c r="BB280" s="39">
        <f>V280-U280</f>
        <v>0</v>
      </c>
      <c r="BC280" s="108">
        <f>(TRACKER[[#This Row],[Driver departure vs DC END DATE 2]])/24</f>
        <v>0</v>
      </c>
      <c r="BD280" s="39" t="str">
        <f>IF(L280="LEFTIES TOLEDO",IF(BC280&gt;=TIME(0,0,0),"YES","NO"),"")</f>
        <v/>
      </c>
      <c r="BE280" s="93">
        <f>$BH$1</f>
        <v>55</v>
      </c>
      <c r="BF280" s="41">
        <f>$BI$1</f>
        <v>7.5</v>
      </c>
    </row>
    <row r="281" spans="1:58" ht="12.75" hidden="1" customHeight="1">
      <c r="A281" s="24">
        <v>262272574</v>
      </c>
      <c r="B281" s="10" t="s">
        <v>414</v>
      </c>
      <c r="C281" s="11" t="s">
        <v>65</v>
      </c>
      <c r="D281" s="11" t="s">
        <v>48</v>
      </c>
      <c r="E281" s="12">
        <v>46036.554861111108</v>
      </c>
      <c r="F281" s="12">
        <v>46036.583333333336</v>
      </c>
      <c r="G281" s="13" t="s">
        <v>49</v>
      </c>
      <c r="H281" s="11" t="s">
        <v>50</v>
      </c>
      <c r="I281" s="13" t="s">
        <v>545</v>
      </c>
      <c r="J281" s="13" t="s">
        <v>51</v>
      </c>
      <c r="K281" s="13" t="s">
        <v>52</v>
      </c>
      <c r="L281" s="12" t="s">
        <v>95</v>
      </c>
      <c r="M281" s="12">
        <v>46038.666666666664</v>
      </c>
      <c r="N281" s="12">
        <v>46038.666666666664</v>
      </c>
      <c r="O281" s="12"/>
      <c r="P281" s="55"/>
      <c r="Q281" s="12"/>
      <c r="R281" s="12"/>
      <c r="S281" s="29">
        <v>46038.666666666664</v>
      </c>
      <c r="T281" s="29">
        <v>46038.6875</v>
      </c>
      <c r="U281" s="12"/>
      <c r="V281" s="29"/>
      <c r="W281" s="30">
        <f>IF(N281="","",WEEKNUM(AA281,2)-0)</f>
        <v>3</v>
      </c>
      <c r="X281" s="30">
        <f>IF(N281="","",MONTH(AA281))</f>
        <v>1</v>
      </c>
      <c r="Y28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281" s="30" t="str">
        <f>IF(B281="ROPAX","ROPAX",IF(B281="RORO","RORO","OCEAN"))</f>
        <v>OCEAN</v>
      </c>
      <c r="AA281" s="29">
        <f>+MIN(S281,T281)</f>
        <v>46038.666666666664</v>
      </c>
      <c r="AB281" s="29" t="str">
        <f>CHOOSE(WEEKDAY(T281,2),"Monday","Tuesday","Wednesday","Thursday","Friday","Saturday","Sunday")</f>
        <v>Friday</v>
      </c>
      <c r="AC281" s="104">
        <f>IF((E281-F281)&lt;=0,0,(TRACKER[[#This Row],[ATA]]-TRACKER[[#This Row],[ETA]])*24)</f>
        <v>0</v>
      </c>
      <c r="AD281" s="29" t="str">
        <f>IF(AC281&lt;=2,"NO","YES")</f>
        <v>NO</v>
      </c>
      <c r="AE281" s="106">
        <f>+TRACKER[[#This Row],[DELIVERY AVAILABLE SINCE]]-TRACKER[[#This Row],[HANDOVER Morocco]]</f>
        <v>46038.666666666664</v>
      </c>
      <c r="AF281" s="104">
        <f>TRACKER[[#This Row],[ATA TO UNLOADING]]*24</f>
        <v>50.683333333348855</v>
      </c>
      <c r="AG281" s="31">
        <f>(M281-E281)</f>
        <v>2.1118055555562023</v>
      </c>
      <c r="AH281" s="35">
        <f>TRACKER[[#This Row],[ATA A OFRECIMIENTO]]*24</f>
        <v>50.683333333348855</v>
      </c>
      <c r="AI281" s="30" t="str">
        <f>IF(AG281="","",IF(AG281&lt;=1.5,"SI","NO"))</f>
        <v>NO</v>
      </c>
      <c r="AJ281" s="30" t="str">
        <f>IF(AG281="","",IF(AG281&lt;=2,"YES","NO"))</f>
        <v>NO</v>
      </c>
      <c r="AK281" s="30" t="str">
        <f>IF(AG281="","",IF(AG281&lt;=3,"SI","NO"))</f>
        <v>SI</v>
      </c>
      <c r="AL281" s="31">
        <f>(N281-M281)</f>
        <v>0</v>
      </c>
      <c r="AM281" s="35">
        <f>TRACKER[[#This Row],[DEL. AVAILABLE A SLOT]]*24</f>
        <v>0</v>
      </c>
      <c r="AN281" s="31">
        <f>IF((S281-M281)&lt;0,TIME(0,0,0),S281-M281)</f>
        <v>0</v>
      </c>
      <c r="AO28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281" s="35" t="str">
        <f>IF(AL281="","",IF(AL281&lt;=1,"SI","NO"))</f>
        <v>SI</v>
      </c>
      <c r="AQ281" s="31">
        <f>(N281-E281)</f>
        <v>2.1118055555562023</v>
      </c>
      <c r="AR281" s="35">
        <f>TRACKER[[#This Row],[ATA A TIMESLOT]]*24</f>
        <v>50.683333333348855</v>
      </c>
      <c r="AS281" s="32">
        <f>IF(AA281&lt;N281,TIME(0,0,0),AA281-N281)</f>
        <v>0</v>
      </c>
      <c r="AT281" s="35">
        <f>TRACKER[[#This Row],[PUNTUALIDAD (H)]]*24</f>
        <v>0</v>
      </c>
      <c r="AU281" s="31" t="str">
        <f>IF(AS281&gt;TIME(0,30,0),"NO","SI")</f>
        <v>SI</v>
      </c>
      <c r="AV281" s="33" t="str">
        <f>IF(AS281&gt;TIME(1,0,0),"NO","SI")</f>
        <v>SI</v>
      </c>
      <c r="AW281" s="33">
        <f>(S281-E281)</f>
        <v>2.1118055555562023</v>
      </c>
      <c r="AX281" s="39">
        <f>TRACKER[[#This Row],[ATA TO UNLOADING]]*24</f>
        <v>50.683333333348855</v>
      </c>
      <c r="AY281" s="33">
        <f>IF(O281=0,0,S281-O281)</f>
        <v>0</v>
      </c>
      <c r="AZ281" s="38">
        <f>TRACKER[[#This Row],[TOTAL TT (MARRUECOS)]]*24</f>
        <v>0</v>
      </c>
      <c r="BA281" s="39" t="str">
        <f>IF(AW281="","",IF(AW281&lt;=2,"SI","NO"))</f>
        <v>NO</v>
      </c>
      <c r="BB281" s="39">
        <f>V281-U281</f>
        <v>0</v>
      </c>
      <c r="BC281" s="108">
        <f>(TRACKER[[#This Row],[Driver departure vs DC END DATE 2]])/24</f>
        <v>0</v>
      </c>
      <c r="BD281" s="39" t="str">
        <f>IF(L281="LEFTIES TOLEDO",IF(BC281&gt;=TIME(0,0,0),"YES","NO"),"")</f>
        <v/>
      </c>
      <c r="BE281" s="93">
        <f>$BH$1</f>
        <v>55</v>
      </c>
      <c r="BF281" s="41">
        <f>$BI$1</f>
        <v>7.5</v>
      </c>
    </row>
    <row r="282" spans="1:58" ht="12.65" hidden="1" customHeight="1">
      <c r="A282" s="24">
        <v>264730771</v>
      </c>
      <c r="B282" s="10" t="s">
        <v>414</v>
      </c>
      <c r="C282" s="11" t="s">
        <v>65</v>
      </c>
      <c r="D282" s="11" t="s">
        <v>48</v>
      </c>
      <c r="E282" s="12">
        <v>46036.554861111108</v>
      </c>
      <c r="F282" s="12">
        <v>46036.583333333336</v>
      </c>
      <c r="G282" s="13" t="s">
        <v>49</v>
      </c>
      <c r="H282" s="11" t="s">
        <v>50</v>
      </c>
      <c r="I282" s="13" t="s">
        <v>546</v>
      </c>
      <c r="J282" s="13">
        <v>20</v>
      </c>
      <c r="K282" s="13" t="s">
        <v>60</v>
      </c>
      <c r="L282" s="12" t="s">
        <v>102</v>
      </c>
      <c r="M282" s="12">
        <v>46038.666666666664</v>
      </c>
      <c r="N282" s="12">
        <v>46038.666666666664</v>
      </c>
      <c r="O282" s="12"/>
      <c r="P282" s="55"/>
      <c r="Q282" s="12"/>
      <c r="R282" s="12"/>
      <c r="S282" s="12">
        <v>46038.488194444442</v>
      </c>
      <c r="T282" s="29">
        <v>46038.524305555555</v>
      </c>
      <c r="U282" s="12"/>
      <c r="V282" s="29"/>
      <c r="W282" s="30">
        <f>IF(N282="","",WEEKNUM(AA282,2)-0)</f>
        <v>3</v>
      </c>
      <c r="X282" s="30">
        <f>IF(N282="","",MONTH(AA282))</f>
        <v>1</v>
      </c>
      <c r="Y28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282" s="30" t="str">
        <f>IF(B282="ROPAX","ROPAX",IF(B282="RORO","RORO","OCEAN"))</f>
        <v>OCEAN</v>
      </c>
      <c r="AA282" s="29">
        <f>+MIN(S282,T282)</f>
        <v>46038.488194444442</v>
      </c>
      <c r="AB282" s="29" t="str">
        <f>CHOOSE(WEEKDAY(T282,2),"Monday","Tuesday","Wednesday","Thursday","Friday","Saturday","Sunday")</f>
        <v>Friday</v>
      </c>
      <c r="AC282" s="104">
        <f>IF((E282-F282)&lt;=0,0,(TRACKER[[#This Row],[ATA]]-TRACKER[[#This Row],[ETA]])*24)</f>
        <v>0</v>
      </c>
      <c r="AD282" s="29" t="str">
        <f>IF(AC282&lt;=2,"NO","YES")</f>
        <v>NO</v>
      </c>
      <c r="AE282" s="106">
        <f>+TRACKER[[#This Row],[DELIVERY AVAILABLE SINCE]]-TRACKER[[#This Row],[HANDOVER Morocco]]</f>
        <v>46038.666666666664</v>
      </c>
      <c r="AF282" s="104">
        <f>TRACKER[[#This Row],[ATA TO UNLOADING]]*24</f>
        <v>46.400000000023283</v>
      </c>
      <c r="AG282" s="31">
        <f>(M282-E282)</f>
        <v>2.1118055555562023</v>
      </c>
      <c r="AH282" s="35">
        <f>TRACKER[[#This Row],[ATA A OFRECIMIENTO]]*24</f>
        <v>50.683333333348855</v>
      </c>
      <c r="AI282" s="30" t="str">
        <f>IF(AG282="","",IF(AG282&lt;=1.5,"SI","NO"))</f>
        <v>NO</v>
      </c>
      <c r="AJ282" s="30" t="str">
        <f>IF(AG282="","",IF(AG282&lt;=2,"YES","NO"))</f>
        <v>NO</v>
      </c>
      <c r="AK282" s="30" t="str">
        <f>IF(AG282="","",IF(AG282&lt;=3,"SI","NO"))</f>
        <v>SI</v>
      </c>
      <c r="AL282" s="31">
        <f>(N282-M282)</f>
        <v>0</v>
      </c>
      <c r="AM282" s="35">
        <f>TRACKER[[#This Row],[DEL. AVAILABLE A SLOT]]*24</f>
        <v>0</v>
      </c>
      <c r="AN282" s="31">
        <f>IF((S282-M282)&lt;0,TIME(0,0,0),S282-M282)</f>
        <v>0</v>
      </c>
      <c r="AO28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282" s="35" t="str">
        <f>IF(AL282="","",IF(AL282&lt;=1,"SI","NO"))</f>
        <v>SI</v>
      </c>
      <c r="AQ282" s="31">
        <f>(N282-E282)</f>
        <v>2.1118055555562023</v>
      </c>
      <c r="AR282" s="35">
        <f>TRACKER[[#This Row],[ATA A TIMESLOT]]*24</f>
        <v>50.683333333348855</v>
      </c>
      <c r="AS282" s="32">
        <f>IF(AA282&lt;N282,TIME(0,0,0),AA282-N282)</f>
        <v>0</v>
      </c>
      <c r="AT282" s="35">
        <f>TRACKER[[#This Row],[PUNTUALIDAD (H)]]*24</f>
        <v>0</v>
      </c>
      <c r="AU282" s="31" t="str">
        <f>IF(AS282&gt;TIME(0,30,0),"NO","SI")</f>
        <v>SI</v>
      </c>
      <c r="AV282" s="33" t="str">
        <f>IF(AS282&gt;TIME(1,0,0),"NO","SI")</f>
        <v>SI</v>
      </c>
      <c r="AW282" s="33">
        <f>(S282-E282)</f>
        <v>1.9333333333343035</v>
      </c>
      <c r="AX282" s="39">
        <f>TRACKER[[#This Row],[ATA TO UNLOADING]]*24</f>
        <v>46.400000000023283</v>
      </c>
      <c r="AY282" s="33">
        <f>IF(O282=0,0,S282-O282)</f>
        <v>0</v>
      </c>
      <c r="AZ282" s="38">
        <f>TRACKER[[#This Row],[TOTAL TT (MARRUECOS)]]*24</f>
        <v>0</v>
      </c>
      <c r="BA282" s="39" t="str">
        <f>IF(AW282="","",IF(AW282&lt;=2,"SI","NO"))</f>
        <v>SI</v>
      </c>
      <c r="BB282" s="39">
        <f>V282-U282</f>
        <v>0</v>
      </c>
      <c r="BC282" s="108">
        <f>(TRACKER[[#This Row],[Driver departure vs DC END DATE 2]])/24</f>
        <v>0</v>
      </c>
      <c r="BD282" s="39" t="str">
        <f>IF(L282="LEFTIES TOLEDO",IF(BC282&gt;=TIME(0,0,0),"YES","NO"),"")</f>
        <v/>
      </c>
      <c r="BE282" s="93">
        <f>$BH$1</f>
        <v>55</v>
      </c>
      <c r="BF282" s="41">
        <f>$BI$1</f>
        <v>7.5</v>
      </c>
    </row>
    <row r="283" spans="1:58" ht="12.75" hidden="1" customHeight="1">
      <c r="A283" s="24">
        <v>261443859</v>
      </c>
      <c r="B283" s="10" t="s">
        <v>414</v>
      </c>
      <c r="C283" s="11" t="s">
        <v>54</v>
      </c>
      <c r="D283" s="11" t="s">
        <v>48</v>
      </c>
      <c r="E283" s="12">
        <v>46036.554861111108</v>
      </c>
      <c r="F283" s="12">
        <v>46036.583333333336</v>
      </c>
      <c r="G283" s="13" t="s">
        <v>49</v>
      </c>
      <c r="H283" s="11" t="s">
        <v>50</v>
      </c>
      <c r="I283" s="13" t="s">
        <v>547</v>
      </c>
      <c r="J283" s="13" t="s">
        <v>51</v>
      </c>
      <c r="K283" s="13" t="s">
        <v>52</v>
      </c>
      <c r="L283" s="12" t="s">
        <v>53</v>
      </c>
      <c r="M283" s="12">
        <v>46038.666666666664</v>
      </c>
      <c r="N283" s="12">
        <v>46038.666666666664</v>
      </c>
      <c r="O283" s="12"/>
      <c r="P283" s="55"/>
      <c r="Q283" s="12"/>
      <c r="R283" s="12"/>
      <c r="S283" s="29">
        <v>46038.636805555558</v>
      </c>
      <c r="T283" s="29">
        <v>46038.670138888891</v>
      </c>
      <c r="U283" s="12">
        <v>46038.681250000001</v>
      </c>
      <c r="V283" s="29">
        <v>46038.6875</v>
      </c>
      <c r="W283" s="30">
        <f>IF(N283="","",WEEKNUM(AA283,2)-0)</f>
        <v>3</v>
      </c>
      <c r="X283" s="30">
        <f>IF(N283="","",MONTH(AA283))</f>
        <v>1</v>
      </c>
      <c r="Y28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283" s="30" t="str">
        <f>IF(B283="ROPAX","ROPAX",IF(B283="RORO","RORO","OCEAN"))</f>
        <v>OCEAN</v>
      </c>
      <c r="AA283" s="29">
        <f>+MIN(S283,T283)</f>
        <v>46038.636805555558</v>
      </c>
      <c r="AB283" s="29" t="str">
        <f>CHOOSE(WEEKDAY(T283,2),"Monday","Tuesday","Wednesday","Thursday","Friday","Saturday","Sunday")</f>
        <v>Friday</v>
      </c>
      <c r="AC283" s="104">
        <f>IF((E283-F283)&lt;=0,0,(TRACKER[[#This Row],[ATA]]-TRACKER[[#This Row],[ETA]])*24)</f>
        <v>0</v>
      </c>
      <c r="AD283" s="29" t="str">
        <f>IF(AC283&lt;=2,"NO","YES")</f>
        <v>NO</v>
      </c>
      <c r="AE283" s="106">
        <f>+TRACKER[[#This Row],[DELIVERY AVAILABLE SINCE]]-TRACKER[[#This Row],[HANDOVER Morocco]]</f>
        <v>46038.666666666664</v>
      </c>
      <c r="AF283" s="104">
        <f>TRACKER[[#This Row],[ATA TO UNLOADING]]*24</f>
        <v>49.966666666790843</v>
      </c>
      <c r="AG283" s="31">
        <f>(M283-E283)</f>
        <v>2.1118055555562023</v>
      </c>
      <c r="AH283" s="35">
        <f>TRACKER[[#This Row],[ATA A OFRECIMIENTO]]*24</f>
        <v>50.683333333348855</v>
      </c>
      <c r="AI283" s="30" t="str">
        <f>IF(AG283="","",IF(AG283&lt;=1.5,"SI","NO"))</f>
        <v>NO</v>
      </c>
      <c r="AJ283" s="30" t="str">
        <f>IF(AG283="","",IF(AG283&lt;=2,"YES","NO"))</f>
        <v>NO</v>
      </c>
      <c r="AK283" s="30" t="str">
        <f>IF(AG283="","",IF(AG283&lt;=3,"SI","NO"))</f>
        <v>SI</v>
      </c>
      <c r="AL283" s="31">
        <f>(N283-M283)</f>
        <v>0</v>
      </c>
      <c r="AM283" s="35">
        <f>TRACKER[[#This Row],[DEL. AVAILABLE A SLOT]]*24</f>
        <v>0</v>
      </c>
      <c r="AN283" s="31">
        <f>IF((S283-M283)&lt;0,TIME(0,0,0),S283-M283)</f>
        <v>0</v>
      </c>
      <c r="AO28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283" s="35" t="str">
        <f>IF(AL283="","",IF(AL283&lt;=1,"SI","NO"))</f>
        <v>SI</v>
      </c>
      <c r="AQ283" s="31">
        <f>(N283-E283)</f>
        <v>2.1118055555562023</v>
      </c>
      <c r="AR283" s="35">
        <f>TRACKER[[#This Row],[ATA A TIMESLOT]]*24</f>
        <v>50.683333333348855</v>
      </c>
      <c r="AS283" s="32">
        <f>IF(AA283&lt;N283,TIME(0,0,0),AA283-N283)</f>
        <v>0</v>
      </c>
      <c r="AT283" s="35">
        <f>TRACKER[[#This Row],[PUNTUALIDAD (H)]]*24</f>
        <v>0</v>
      </c>
      <c r="AU283" s="31" t="str">
        <f>IF(AS283&gt;TIME(0,30,0),"NO","SI")</f>
        <v>SI</v>
      </c>
      <c r="AV283" s="33" t="str">
        <f>IF(AS283&gt;TIME(1,0,0),"NO","SI")</f>
        <v>SI</v>
      </c>
      <c r="AW283" s="33">
        <f>(S283-E283)</f>
        <v>2.0819444444496185</v>
      </c>
      <c r="AX283" s="39">
        <f>TRACKER[[#This Row],[ATA TO UNLOADING]]*24</f>
        <v>49.966666666790843</v>
      </c>
      <c r="AY283" s="33">
        <f>IF(O283=0,0,S283-O283)</f>
        <v>0</v>
      </c>
      <c r="AZ283" s="38">
        <f>TRACKER[[#This Row],[TOTAL TT (MARRUECOS)]]*24</f>
        <v>0</v>
      </c>
      <c r="BA283" s="39" t="str">
        <f>IF(AW283="","",IF(AW283&lt;=2,"SI","NO"))</f>
        <v>NO</v>
      </c>
      <c r="BB283" s="39">
        <f>V283-U283</f>
        <v>6.2499999985448085E-3</v>
      </c>
      <c r="BC283" s="108">
        <f>(TRACKER[[#This Row],[Driver departure vs DC END DATE 2]])/24</f>
        <v>2.6041666660603369E-4</v>
      </c>
      <c r="BD283" s="39" t="str">
        <f>IF(L283="LEFTIES TOLEDO",IF(BC283&gt;=TIME(0,0,0),"YES","NO"),"")</f>
        <v>YES</v>
      </c>
      <c r="BE283" s="93">
        <f>$BH$1</f>
        <v>55</v>
      </c>
      <c r="BF283" s="41">
        <f>$BI$1</f>
        <v>7.5</v>
      </c>
    </row>
    <row r="284" spans="1:58" ht="12.75" hidden="1" customHeight="1">
      <c r="A284" s="24">
        <v>261443859</v>
      </c>
      <c r="B284" s="10" t="s">
        <v>414</v>
      </c>
      <c r="C284" s="11" t="s">
        <v>54</v>
      </c>
      <c r="D284" s="11" t="s">
        <v>48</v>
      </c>
      <c r="E284" s="12">
        <v>46036.554861111108</v>
      </c>
      <c r="F284" s="12">
        <v>46036.583333333336</v>
      </c>
      <c r="G284" s="13" t="s">
        <v>49</v>
      </c>
      <c r="H284" s="11" t="s">
        <v>50</v>
      </c>
      <c r="I284" s="13" t="s">
        <v>549</v>
      </c>
      <c r="J284" s="13" t="s">
        <v>51</v>
      </c>
      <c r="K284" s="13" t="s">
        <v>52</v>
      </c>
      <c r="L284" s="12" t="s">
        <v>53</v>
      </c>
      <c r="M284" s="12">
        <v>46038.666666666664</v>
      </c>
      <c r="N284" s="12">
        <v>46038.666666666664</v>
      </c>
      <c r="O284" s="12"/>
      <c r="P284" s="55"/>
      <c r="Q284" s="12"/>
      <c r="R284" s="12"/>
      <c r="S284" s="29">
        <v>46038.647916666669</v>
      </c>
      <c r="T284" s="29">
        <v>46038.760416666664</v>
      </c>
      <c r="U284" s="12">
        <v>46038.673611111109</v>
      </c>
      <c r="V284" s="29">
        <v>46038.779166666667</v>
      </c>
      <c r="W284" s="30">
        <f>IF(N284="","",WEEKNUM(AA284,2)-0)</f>
        <v>3</v>
      </c>
      <c r="X284" s="30">
        <f>IF(N284="","",MONTH(AA284))</f>
        <v>1</v>
      </c>
      <c r="Y28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284" s="30" t="str">
        <f>IF(B284="ROPAX","ROPAX",IF(B284="RORO","RORO","OCEAN"))</f>
        <v>OCEAN</v>
      </c>
      <c r="AA284" s="29">
        <f>+MIN(S284,T284)</f>
        <v>46038.647916666669</v>
      </c>
      <c r="AB284" s="29" t="str">
        <f>CHOOSE(WEEKDAY(T284,2),"Monday","Tuesday","Wednesday","Thursday","Friday","Saturday","Sunday")</f>
        <v>Friday</v>
      </c>
      <c r="AC284" s="104">
        <f>IF((E284-F284)&lt;=0,0,(TRACKER[[#This Row],[ATA]]-TRACKER[[#This Row],[ETA]])*24)</f>
        <v>0</v>
      </c>
      <c r="AD284" s="29" t="str">
        <f>IF(AC284&lt;=2,"NO","YES")</f>
        <v>NO</v>
      </c>
      <c r="AE284" s="106">
        <f>+TRACKER[[#This Row],[DELIVERY AVAILABLE SINCE]]-TRACKER[[#This Row],[HANDOVER Morocco]]</f>
        <v>46038.666666666664</v>
      </c>
      <c r="AF284" s="104">
        <f>TRACKER[[#This Row],[ATA TO UNLOADING]]*24</f>
        <v>50.233333333453629</v>
      </c>
      <c r="AG284" s="31">
        <f>(M284-E284)</f>
        <v>2.1118055555562023</v>
      </c>
      <c r="AH284" s="35">
        <f>TRACKER[[#This Row],[ATA A OFRECIMIENTO]]*24</f>
        <v>50.683333333348855</v>
      </c>
      <c r="AI284" s="30" t="str">
        <f>IF(AG284="","",IF(AG284&lt;=1.5,"SI","NO"))</f>
        <v>NO</v>
      </c>
      <c r="AJ284" s="30" t="str">
        <f>IF(AG284="","",IF(AG284&lt;=2,"YES","NO"))</f>
        <v>NO</v>
      </c>
      <c r="AK284" s="30" t="str">
        <f>IF(AG284="","",IF(AG284&lt;=3,"SI","NO"))</f>
        <v>SI</v>
      </c>
      <c r="AL284" s="31">
        <f>(N284-M284)</f>
        <v>0</v>
      </c>
      <c r="AM284" s="35">
        <f>TRACKER[[#This Row],[DEL. AVAILABLE A SLOT]]*24</f>
        <v>0</v>
      </c>
      <c r="AN284" s="31">
        <f>IF((S284-M284)&lt;0,TIME(0,0,0),S284-M284)</f>
        <v>0</v>
      </c>
      <c r="AO28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284" s="35" t="str">
        <f>IF(AL284="","",IF(AL284&lt;=1,"SI","NO"))</f>
        <v>SI</v>
      </c>
      <c r="AQ284" s="31">
        <f>(N284-E284)</f>
        <v>2.1118055555562023</v>
      </c>
      <c r="AR284" s="35">
        <f>TRACKER[[#This Row],[ATA A TIMESLOT]]*24</f>
        <v>50.683333333348855</v>
      </c>
      <c r="AS284" s="32">
        <f>IF(AA284&lt;N284,TIME(0,0,0),AA284-N284)</f>
        <v>0</v>
      </c>
      <c r="AT284" s="35">
        <f>TRACKER[[#This Row],[PUNTUALIDAD (H)]]*24</f>
        <v>0</v>
      </c>
      <c r="AU284" s="31" t="str">
        <f>IF(AS284&gt;TIME(0,30,0),"NO","SI")</f>
        <v>SI</v>
      </c>
      <c r="AV284" s="33" t="str">
        <f>IF(AS284&gt;TIME(1,0,0),"NO","SI")</f>
        <v>SI</v>
      </c>
      <c r="AW284" s="33">
        <f>(S284-E284)</f>
        <v>2.0930555555605679</v>
      </c>
      <c r="AX284" s="39">
        <f>TRACKER[[#This Row],[ATA TO UNLOADING]]*24</f>
        <v>50.233333333453629</v>
      </c>
      <c r="AY284" s="33">
        <f>IF(O284=0,0,S284-O284)</f>
        <v>0</v>
      </c>
      <c r="AZ284" s="38">
        <f>TRACKER[[#This Row],[TOTAL TT (MARRUECOS)]]*24</f>
        <v>0</v>
      </c>
      <c r="BA284" s="39" t="str">
        <f>IF(AW284="","",IF(AW284&lt;=2,"SI","NO"))</f>
        <v>NO</v>
      </c>
      <c r="BB284" s="39">
        <f>V284-U284</f>
        <v>0.1055555555576575</v>
      </c>
      <c r="BC284" s="108">
        <f>(TRACKER[[#This Row],[Driver departure vs DC END DATE 2]])/24</f>
        <v>4.3981481482357294E-3</v>
      </c>
      <c r="BD284" s="39" t="str">
        <f>IF(L284="LEFTIES TOLEDO",IF(BC284&gt;=TIME(0,0,0),"YES","NO"),"")</f>
        <v>YES</v>
      </c>
      <c r="BE284" s="93">
        <f>$BH$1</f>
        <v>55</v>
      </c>
      <c r="BF284" s="41">
        <f>$BI$1</f>
        <v>7.5</v>
      </c>
    </row>
    <row r="285" spans="1:58" ht="12.75" hidden="1" customHeight="1">
      <c r="A285" s="24">
        <v>261443859</v>
      </c>
      <c r="B285" s="10" t="s">
        <v>414</v>
      </c>
      <c r="C285" s="11" t="s">
        <v>54</v>
      </c>
      <c r="D285" s="11" t="s">
        <v>48</v>
      </c>
      <c r="E285" s="12">
        <v>46036.554861111108</v>
      </c>
      <c r="F285" s="12">
        <v>46036.583333333336</v>
      </c>
      <c r="G285" s="13" t="s">
        <v>49</v>
      </c>
      <c r="H285" s="11" t="s">
        <v>50</v>
      </c>
      <c r="I285" s="13" t="s">
        <v>550</v>
      </c>
      <c r="J285" s="13" t="s">
        <v>51</v>
      </c>
      <c r="K285" s="13" t="s">
        <v>52</v>
      </c>
      <c r="L285" s="12" t="s">
        <v>53</v>
      </c>
      <c r="M285" s="12">
        <v>46038.666666666664</v>
      </c>
      <c r="N285" s="12">
        <v>46038.75</v>
      </c>
      <c r="O285" s="12"/>
      <c r="P285" s="55"/>
      <c r="Q285" s="12"/>
      <c r="R285" s="12"/>
      <c r="S285" s="29">
        <v>46038.763888888891</v>
      </c>
      <c r="T285" s="29">
        <v>46038.84375</v>
      </c>
      <c r="U285" s="12">
        <v>46038.792361111111</v>
      </c>
      <c r="V285" s="29">
        <v>46038.868055555555</v>
      </c>
      <c r="W285" s="30">
        <f>IF(N285="","",WEEKNUM(AA285,2)-0)</f>
        <v>3</v>
      </c>
      <c r="X285" s="30">
        <f>IF(N285="","",MONTH(AA285))</f>
        <v>1</v>
      </c>
      <c r="Y28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285" s="30" t="str">
        <f>IF(B285="ROPAX","ROPAX",IF(B285="RORO","RORO","OCEAN"))</f>
        <v>OCEAN</v>
      </c>
      <c r="AA285" s="29">
        <f>+MIN(S285,T285)</f>
        <v>46038.763888888891</v>
      </c>
      <c r="AB285" s="29" t="str">
        <f>CHOOSE(WEEKDAY(T285,2),"Monday","Tuesday","Wednesday","Thursday","Friday","Saturday","Sunday")</f>
        <v>Friday</v>
      </c>
      <c r="AC285" s="104">
        <f>IF((E285-F285)&lt;=0,0,(TRACKER[[#This Row],[ATA]]-TRACKER[[#This Row],[ETA]])*24)</f>
        <v>0</v>
      </c>
      <c r="AD285" s="29" t="str">
        <f>IF(AC285&lt;=2,"NO","YES")</f>
        <v>NO</v>
      </c>
      <c r="AE285" s="106">
        <f>+TRACKER[[#This Row],[DELIVERY AVAILABLE SINCE]]-TRACKER[[#This Row],[HANDOVER Morocco]]</f>
        <v>46038.666666666664</v>
      </c>
      <c r="AF285" s="104">
        <f>TRACKER[[#This Row],[ATA TO UNLOADING]]*24</f>
        <v>53.016666666779201</v>
      </c>
      <c r="AG285" s="31">
        <f>(M285-E285)</f>
        <v>2.1118055555562023</v>
      </c>
      <c r="AH285" s="35">
        <f>TRACKER[[#This Row],[ATA A OFRECIMIENTO]]*24</f>
        <v>50.683333333348855</v>
      </c>
      <c r="AI285" s="30" t="str">
        <f>IF(AG285="","",IF(AG285&lt;=1.5,"SI","NO"))</f>
        <v>NO</v>
      </c>
      <c r="AJ285" s="30" t="str">
        <f>IF(AG285="","",IF(AG285&lt;=2,"YES","NO"))</f>
        <v>NO</v>
      </c>
      <c r="AK285" s="30" t="str">
        <f>IF(AG285="","",IF(AG285&lt;=3,"SI","NO"))</f>
        <v>SI</v>
      </c>
      <c r="AL285" s="31">
        <f>(N285-M285)</f>
        <v>8.3333333335758653E-2</v>
      </c>
      <c r="AM285" s="35">
        <f>TRACKER[[#This Row],[DEL. AVAILABLE A SLOT]]*24</f>
        <v>2.0000000000582077</v>
      </c>
      <c r="AN285" s="31">
        <f>IF((S285-M285)&lt;0,TIME(0,0,0),S285-M285)</f>
        <v>9.7222222226264421E-2</v>
      </c>
      <c r="AO28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285" s="35" t="str">
        <f>IF(AL285="","",IF(AL285&lt;=1,"SI","NO"))</f>
        <v>SI</v>
      </c>
      <c r="AQ285" s="31">
        <f>(N285-E285)</f>
        <v>2.195138888891961</v>
      </c>
      <c r="AR285" s="35">
        <f>TRACKER[[#This Row],[ATA A TIMESLOT]]*24</f>
        <v>52.683333333407063</v>
      </c>
      <c r="AS285" s="32">
        <f>IF(AA285&lt;N285,TIME(0,0,0),AA285-N285)</f>
        <v>1.3888888890505768E-2</v>
      </c>
      <c r="AT285" s="35">
        <f>TRACKER[[#This Row],[PUNTUALIDAD (H)]]*24</f>
        <v>0.33333333337213844</v>
      </c>
      <c r="AU285" s="31" t="str">
        <f>IF(AS285&gt;TIME(0,30,0),"NO","SI")</f>
        <v>SI</v>
      </c>
      <c r="AV285" s="33" t="str">
        <f>IF(AS285&gt;TIME(1,0,0),"NO","SI")</f>
        <v>SI</v>
      </c>
      <c r="AW285" s="33">
        <f>(S285-E285)</f>
        <v>2.2090277777824667</v>
      </c>
      <c r="AX285" s="39">
        <f>TRACKER[[#This Row],[ATA TO UNLOADING]]*24</f>
        <v>53.016666666779201</v>
      </c>
      <c r="AY285" s="33">
        <f>IF(O285=0,0,S285-O285)</f>
        <v>0</v>
      </c>
      <c r="AZ285" s="38">
        <f>TRACKER[[#This Row],[TOTAL TT (MARRUECOS)]]*24</f>
        <v>0</v>
      </c>
      <c r="BA285" s="39" t="str">
        <f>IF(AW285="","",IF(AW285&lt;=2,"SI","NO"))</f>
        <v>NO</v>
      </c>
      <c r="BB285" s="39">
        <f>V285-U285</f>
        <v>7.5694444443797693E-2</v>
      </c>
      <c r="BC285" s="108">
        <f>(TRACKER[[#This Row],[Driver departure vs DC END DATE 2]])/24</f>
        <v>3.1539351851582373E-3</v>
      </c>
      <c r="BD285" s="39" t="str">
        <f>IF(L285="LEFTIES TOLEDO",IF(BC285&gt;=TIME(0,0,0),"YES","NO"),"")</f>
        <v>YES</v>
      </c>
      <c r="BE285" s="93">
        <f>$BH$1</f>
        <v>55</v>
      </c>
      <c r="BF285" s="41">
        <f>$BI$1</f>
        <v>7.5</v>
      </c>
    </row>
    <row r="286" spans="1:58" ht="12.75" hidden="1" customHeight="1">
      <c r="A286" s="24">
        <v>261443859</v>
      </c>
      <c r="B286" s="10" t="s">
        <v>414</v>
      </c>
      <c r="C286" s="11" t="s">
        <v>54</v>
      </c>
      <c r="D286" s="11" t="s">
        <v>48</v>
      </c>
      <c r="E286" s="12">
        <v>46036.554861111108</v>
      </c>
      <c r="F286" s="12">
        <v>46036.583333333336</v>
      </c>
      <c r="G286" s="13" t="s">
        <v>49</v>
      </c>
      <c r="H286" s="11" t="s">
        <v>50</v>
      </c>
      <c r="I286" s="13" t="s">
        <v>551</v>
      </c>
      <c r="J286" s="13" t="s">
        <v>51</v>
      </c>
      <c r="K286" s="13" t="s">
        <v>52</v>
      </c>
      <c r="L286" s="12" t="s">
        <v>53</v>
      </c>
      <c r="M286" s="12">
        <v>46038.666666666664</v>
      </c>
      <c r="N286" s="12">
        <v>46038.75</v>
      </c>
      <c r="O286" s="12"/>
      <c r="P286" s="55"/>
      <c r="Q286" s="12"/>
      <c r="R286" s="12"/>
      <c r="S286" s="29">
        <v>46038.729861111111</v>
      </c>
      <c r="T286" s="29">
        <v>46038.736111111109</v>
      </c>
      <c r="U286" s="12">
        <v>46038.763888888891</v>
      </c>
      <c r="V286" s="29">
        <v>46038.756944444445</v>
      </c>
      <c r="W286" s="30">
        <f>IF(N286="","",WEEKNUM(AA286,2)-0)</f>
        <v>3</v>
      </c>
      <c r="X286" s="30">
        <f>IF(N286="","",MONTH(AA286))</f>
        <v>1</v>
      </c>
      <c r="Y28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286" s="30" t="str">
        <f>IF(B286="ROPAX","ROPAX",IF(B286="RORO","RORO","OCEAN"))</f>
        <v>OCEAN</v>
      </c>
      <c r="AA286" s="29">
        <f>+MIN(S286,T286)</f>
        <v>46038.729861111111</v>
      </c>
      <c r="AB286" s="29" t="str">
        <f>CHOOSE(WEEKDAY(T286,2),"Monday","Tuesday","Wednesday","Thursday","Friday","Saturday","Sunday")</f>
        <v>Friday</v>
      </c>
      <c r="AC286" s="104">
        <f>IF((E286-F286)&lt;=0,0,(TRACKER[[#This Row],[ATA]]-TRACKER[[#This Row],[ETA]])*24)</f>
        <v>0</v>
      </c>
      <c r="AD286" s="29" t="str">
        <f>IF(AC286&lt;=2,"NO","YES")</f>
        <v>NO</v>
      </c>
      <c r="AE286" s="106">
        <f>+TRACKER[[#This Row],[DELIVERY AVAILABLE SINCE]]-TRACKER[[#This Row],[HANDOVER Morocco]]</f>
        <v>46038.666666666664</v>
      </c>
      <c r="AF286" s="104">
        <f>TRACKER[[#This Row],[ATA TO UNLOADING]]*24</f>
        <v>52.200000000069849</v>
      </c>
      <c r="AG286" s="31">
        <f>(M286-E286)</f>
        <v>2.1118055555562023</v>
      </c>
      <c r="AH286" s="35">
        <f>TRACKER[[#This Row],[ATA A OFRECIMIENTO]]*24</f>
        <v>50.683333333348855</v>
      </c>
      <c r="AI286" s="30" t="str">
        <f>IF(AG286="","",IF(AG286&lt;=1.5,"SI","NO"))</f>
        <v>NO</v>
      </c>
      <c r="AJ286" s="30" t="str">
        <f>IF(AG286="","",IF(AG286&lt;=2,"YES","NO"))</f>
        <v>NO</v>
      </c>
      <c r="AK286" s="30" t="str">
        <f>IF(AG286="","",IF(AG286&lt;=3,"SI","NO"))</f>
        <v>SI</v>
      </c>
      <c r="AL286" s="31">
        <f>(N286-M286)</f>
        <v>8.3333333335758653E-2</v>
      </c>
      <c r="AM286" s="35">
        <f>TRACKER[[#This Row],[DEL. AVAILABLE A SLOT]]*24</f>
        <v>2.0000000000582077</v>
      </c>
      <c r="AN286" s="31">
        <f>IF((S286-M286)&lt;0,TIME(0,0,0),S286-M286)</f>
        <v>6.3194444446708076E-2</v>
      </c>
      <c r="AO28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286" s="35" t="str">
        <f>IF(AL286="","",IF(AL286&lt;=1,"SI","NO"))</f>
        <v>SI</v>
      </c>
      <c r="AQ286" s="31">
        <f>(N286-E286)</f>
        <v>2.195138888891961</v>
      </c>
      <c r="AR286" s="35">
        <f>TRACKER[[#This Row],[ATA A TIMESLOT]]*24</f>
        <v>52.683333333407063</v>
      </c>
      <c r="AS286" s="32">
        <f>IF(AA286&lt;N286,TIME(0,0,0),AA286-N286)</f>
        <v>0</v>
      </c>
      <c r="AT286" s="35">
        <f>TRACKER[[#This Row],[PUNTUALIDAD (H)]]*24</f>
        <v>0</v>
      </c>
      <c r="AU286" s="31" t="str">
        <f>IF(AS286&gt;TIME(0,30,0),"NO","SI")</f>
        <v>SI</v>
      </c>
      <c r="AV286" s="33" t="str">
        <f>IF(AS286&gt;TIME(1,0,0),"NO","SI")</f>
        <v>SI</v>
      </c>
      <c r="AW286" s="33">
        <f>(S286-E286)</f>
        <v>2.1750000000029104</v>
      </c>
      <c r="AX286" s="39">
        <f>TRACKER[[#This Row],[ATA TO UNLOADING]]*24</f>
        <v>52.200000000069849</v>
      </c>
      <c r="AY286" s="33">
        <f>IF(O286=0,0,S286-O286)</f>
        <v>0</v>
      </c>
      <c r="AZ286" s="38">
        <f>TRACKER[[#This Row],[TOTAL TT (MARRUECOS)]]*24</f>
        <v>0</v>
      </c>
      <c r="BA286" s="39" t="str">
        <f>IF(AW286="","",IF(AW286&lt;=2,"SI","NO"))</f>
        <v>NO</v>
      </c>
      <c r="BB286" s="110">
        <f>V286-U286</f>
        <v>-6.9444444452528842E-3</v>
      </c>
      <c r="BC286" s="108">
        <f>(TRACKER[[#This Row],[Driver departure vs DC END DATE 2]])/24</f>
        <v>-2.8935185188553686E-4</v>
      </c>
      <c r="BD286" s="39" t="str">
        <f>IF(L286="LEFTIES TOLEDO",IF(BC286&gt;=TIME(0,0,0),"YES","NO"),"")</f>
        <v>NO</v>
      </c>
      <c r="BE286" s="93">
        <f>$BH$1</f>
        <v>55</v>
      </c>
      <c r="BF286" s="41">
        <f>$BI$1</f>
        <v>7.5</v>
      </c>
    </row>
    <row r="287" spans="1:58" ht="12.75" hidden="1" customHeight="1">
      <c r="A287" s="24">
        <v>261443859</v>
      </c>
      <c r="B287" s="10" t="s">
        <v>414</v>
      </c>
      <c r="C287" s="11" t="s">
        <v>54</v>
      </c>
      <c r="D287" s="11" t="s">
        <v>48</v>
      </c>
      <c r="E287" s="12">
        <v>46036.554861111108</v>
      </c>
      <c r="F287" s="12">
        <v>46036.583333333336</v>
      </c>
      <c r="G287" s="13" t="s">
        <v>49</v>
      </c>
      <c r="H287" s="11" t="s">
        <v>50</v>
      </c>
      <c r="I287" s="13" t="s">
        <v>552</v>
      </c>
      <c r="J287" s="13" t="s">
        <v>51</v>
      </c>
      <c r="K287" s="13" t="s">
        <v>52</v>
      </c>
      <c r="L287" s="12" t="s">
        <v>53</v>
      </c>
      <c r="M287" s="12">
        <v>46038.666666666664</v>
      </c>
      <c r="N287" s="12">
        <v>46038.833333333336</v>
      </c>
      <c r="O287" s="12"/>
      <c r="P287" s="55"/>
      <c r="Q287" s="12"/>
      <c r="R287" s="12"/>
      <c r="S287" s="29">
        <v>46038.832638888889</v>
      </c>
      <c r="T287" s="29">
        <v>46038.263888888891</v>
      </c>
      <c r="U287" s="12">
        <v>46038.869444444441</v>
      </c>
      <c r="V287" s="29">
        <v>46038.298611111109</v>
      </c>
      <c r="W287" s="30">
        <f>IF(N287="","",WEEKNUM(AA287,2)-0)</f>
        <v>3</v>
      </c>
      <c r="X287" s="30">
        <f>IF(N287="","",MONTH(AA287))</f>
        <v>1</v>
      </c>
      <c r="Y28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287" s="30" t="str">
        <f>IF(B287="ROPAX","ROPAX",IF(B287="RORO","RORO","OCEAN"))</f>
        <v>OCEAN</v>
      </c>
      <c r="AA287" s="29">
        <f>+MIN(S287,T287)</f>
        <v>46038.263888888891</v>
      </c>
      <c r="AB287" s="29" t="str">
        <f>CHOOSE(WEEKDAY(T287,2),"Monday","Tuesday","Wednesday","Thursday","Friday","Saturday","Sunday")</f>
        <v>Friday</v>
      </c>
      <c r="AC287" s="104">
        <f>IF((E287-F287)&lt;=0,0,(TRACKER[[#This Row],[ATA]]-TRACKER[[#This Row],[ETA]])*24)</f>
        <v>0</v>
      </c>
      <c r="AD287" s="29" t="str">
        <f>IF(AC287&lt;=2,"NO","YES")</f>
        <v>NO</v>
      </c>
      <c r="AE287" s="106">
        <f>+TRACKER[[#This Row],[DELIVERY AVAILABLE SINCE]]-TRACKER[[#This Row],[HANDOVER Morocco]]</f>
        <v>46038.666666666664</v>
      </c>
      <c r="AF287" s="104">
        <f>TRACKER[[#This Row],[ATA TO UNLOADING]]*24</f>
        <v>54.666666666744277</v>
      </c>
      <c r="AG287" s="31">
        <f>(M287-E287)</f>
        <v>2.1118055555562023</v>
      </c>
      <c r="AH287" s="35">
        <f>TRACKER[[#This Row],[ATA A OFRECIMIENTO]]*24</f>
        <v>50.683333333348855</v>
      </c>
      <c r="AI287" s="30" t="str">
        <f>IF(AG287="","",IF(AG287&lt;=1.5,"SI","NO"))</f>
        <v>NO</v>
      </c>
      <c r="AJ287" s="30" t="str">
        <f>IF(AG287="","",IF(AG287&lt;=2,"YES","NO"))</f>
        <v>NO</v>
      </c>
      <c r="AK287" s="30" t="str">
        <f>IF(AG287="","",IF(AG287&lt;=3,"SI","NO"))</f>
        <v>SI</v>
      </c>
      <c r="AL287" s="31">
        <f>(N287-M287)</f>
        <v>0.16666666667151731</v>
      </c>
      <c r="AM287" s="35">
        <f>TRACKER[[#This Row],[DEL. AVAILABLE A SLOT]]*24</f>
        <v>4.0000000001164153</v>
      </c>
      <c r="AN287" s="31">
        <f>IF((S287-M287)&lt;0,TIME(0,0,0),S287-M287)</f>
        <v>0.16597222222480923</v>
      </c>
      <c r="AO28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287" s="35" t="str">
        <f>IF(AL287="","",IF(AL287&lt;=1,"SI","NO"))</f>
        <v>SI</v>
      </c>
      <c r="AQ287" s="31">
        <f>(N287-E287)</f>
        <v>2.2784722222277196</v>
      </c>
      <c r="AR287" s="35">
        <f>TRACKER[[#This Row],[ATA A TIMESLOT]]*24</f>
        <v>54.683333333465271</v>
      </c>
      <c r="AS287" s="32">
        <f>IF(AA287&lt;N287,TIME(0,0,0),AA287-N287)</f>
        <v>0</v>
      </c>
      <c r="AT287" s="35">
        <f>TRACKER[[#This Row],[PUNTUALIDAD (H)]]*24</f>
        <v>0</v>
      </c>
      <c r="AU287" s="31" t="str">
        <f>IF(AS287&gt;TIME(0,30,0),"NO","SI")</f>
        <v>SI</v>
      </c>
      <c r="AV287" s="33" t="str">
        <f>IF(AS287&gt;TIME(1,0,0),"NO","SI")</f>
        <v>SI</v>
      </c>
      <c r="AW287" s="33">
        <f>(S287-E287)</f>
        <v>2.2777777777810115</v>
      </c>
      <c r="AX287" s="39">
        <f>TRACKER[[#This Row],[ATA TO UNLOADING]]*24</f>
        <v>54.666666666744277</v>
      </c>
      <c r="AY287" s="33">
        <f>IF(O287=0,0,S287-O287)</f>
        <v>0</v>
      </c>
      <c r="AZ287" s="38">
        <f>TRACKER[[#This Row],[TOTAL TT (MARRUECOS)]]*24</f>
        <v>0</v>
      </c>
      <c r="BA287" s="39" t="str">
        <f>IF(AW287="","",IF(AW287&lt;=2,"SI","NO"))</f>
        <v>NO</v>
      </c>
      <c r="BB287" s="110">
        <f>V287-U287</f>
        <v>-0.57083333333139308</v>
      </c>
      <c r="BC287" s="108">
        <f>(TRACKER[[#This Row],[Driver departure vs DC END DATE 2]])/24</f>
        <v>-2.3784722222141379E-2</v>
      </c>
      <c r="BD287" s="39" t="str">
        <f>IF(L287="LEFTIES TOLEDO",IF(BC287&gt;=TIME(0,0,0),"YES","NO"),"")</f>
        <v>NO</v>
      </c>
      <c r="BE287" s="93">
        <f>$BH$1</f>
        <v>55</v>
      </c>
      <c r="BF287" s="41">
        <f>$BI$1</f>
        <v>7.5</v>
      </c>
    </row>
    <row r="288" spans="1:58" ht="12.75" hidden="1" customHeight="1">
      <c r="A288" s="24" t="s">
        <v>429</v>
      </c>
      <c r="B288" s="10" t="s">
        <v>270</v>
      </c>
      <c r="C288" s="11" t="s">
        <v>72</v>
      </c>
      <c r="D288" s="11" t="s">
        <v>75</v>
      </c>
      <c r="E288" s="12">
        <v>46029.504166666666</v>
      </c>
      <c r="F288" s="12">
        <v>46029.583333333336</v>
      </c>
      <c r="G288" s="13" t="s">
        <v>88</v>
      </c>
      <c r="H288" s="11" t="s">
        <v>50</v>
      </c>
      <c r="I288" s="13" t="s">
        <v>553</v>
      </c>
      <c r="J288" s="13" t="s">
        <v>51</v>
      </c>
      <c r="K288" s="13" t="s">
        <v>60</v>
      </c>
      <c r="L288" s="12" t="s">
        <v>95</v>
      </c>
      <c r="M288" s="12">
        <v>46031.666666666664</v>
      </c>
      <c r="N288" s="12">
        <v>46039.25</v>
      </c>
      <c r="O288" s="12"/>
      <c r="P288" s="55"/>
      <c r="Q288" s="12"/>
      <c r="R288" s="12"/>
      <c r="S288" s="29">
        <v>46039.239583333328</v>
      </c>
      <c r="T288" s="29">
        <v>46039.260416666664</v>
      </c>
      <c r="U288" s="12"/>
      <c r="V288" s="29"/>
      <c r="W288" s="30">
        <f>IF(N288="","",WEEKNUM(AA288,2)-0)</f>
        <v>3</v>
      </c>
      <c r="X288" s="30">
        <f>IF(N288="","",MONTH(AA288))</f>
        <v>1</v>
      </c>
      <c r="Y28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288" s="30" t="str">
        <f>IF(B288="ROPAX","ROPAX",IF(B288="RORO","RORO","OCEAN"))</f>
        <v>OCEAN</v>
      </c>
      <c r="AA288" s="29">
        <f>+MIN(S288,T288)</f>
        <v>46039.239583333328</v>
      </c>
      <c r="AB288" s="29" t="str">
        <f>CHOOSE(WEEKDAY(T288,2),"Monday","Tuesday","Wednesday","Thursday","Friday","Saturday","Sunday")</f>
        <v>Saturday</v>
      </c>
      <c r="AC288" s="104">
        <f>IF((E288-F288)&lt;=0,0,(TRACKER[[#This Row],[ATA]]-TRACKER[[#This Row],[ETA]])*24)</f>
        <v>0</v>
      </c>
      <c r="AD288" s="29" t="str">
        <f>IF(AC288&lt;=2,"NO","YES")</f>
        <v>NO</v>
      </c>
      <c r="AE288" s="106">
        <f>+TRACKER[[#This Row],[DELIVERY AVAILABLE SINCE]]-TRACKER[[#This Row],[HANDOVER Morocco]]</f>
        <v>46031.666666666664</v>
      </c>
      <c r="AF288" s="104">
        <f>TRACKER[[#This Row],[ATA TO UNLOADING]]*24</f>
        <v>233.64999999990687</v>
      </c>
      <c r="AG288" s="31">
        <f>(M288-E288)</f>
        <v>2.1624999999985448</v>
      </c>
      <c r="AH288" s="35">
        <f>TRACKER[[#This Row],[ATA A OFRECIMIENTO]]*24</f>
        <v>51.899999999965075</v>
      </c>
      <c r="AI288" s="30" t="str">
        <f>IF(AG288="","",IF(AG288&lt;=1.5,"SI","NO"))</f>
        <v>NO</v>
      </c>
      <c r="AJ288" s="30" t="str">
        <f>IF(AG288="","",IF(AG288&lt;=2,"YES","NO"))</f>
        <v>NO</v>
      </c>
      <c r="AK288" s="30" t="str">
        <f>IF(AG288="","",IF(AG288&lt;=3,"SI","NO"))</f>
        <v>SI</v>
      </c>
      <c r="AL288" s="31">
        <f>(N288-M288)</f>
        <v>7.5833333333357587</v>
      </c>
      <c r="AM288" s="35">
        <f>TRACKER[[#This Row],[DEL. AVAILABLE A SLOT]]*24</f>
        <v>182.00000000005821</v>
      </c>
      <c r="AN288" s="31">
        <f>IF((S288-M288)&lt;0,TIME(0,0,0),S288-M288)</f>
        <v>7.5729166666642413</v>
      </c>
      <c r="AO28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288" s="35" t="str">
        <f>IF(AL288="","",IF(AL288&lt;=1,"SI","NO"))</f>
        <v>NO</v>
      </c>
      <c r="AQ288" s="31">
        <f>(N288-E288)</f>
        <v>9.7458333333343035</v>
      </c>
      <c r="AR288" s="35">
        <f>TRACKER[[#This Row],[ATA A TIMESLOT]]*24</f>
        <v>233.90000000002328</v>
      </c>
      <c r="AS288" s="32">
        <f>IF(AA288&lt;N288,TIME(0,0,0),AA288-N288)</f>
        <v>0</v>
      </c>
      <c r="AT288" s="35">
        <f>TRACKER[[#This Row],[PUNTUALIDAD (H)]]*24</f>
        <v>0</v>
      </c>
      <c r="AU288" s="31" t="str">
        <f>IF(AS288&gt;TIME(0,30,0),"NO","SI")</f>
        <v>SI</v>
      </c>
      <c r="AV288" s="33" t="str">
        <f>IF(AS288&gt;TIME(1,0,0),"NO","SI")</f>
        <v>SI</v>
      </c>
      <c r="AW288" s="33">
        <f>(S288-E288)</f>
        <v>9.7354166666627862</v>
      </c>
      <c r="AX288" s="39">
        <f>TRACKER[[#This Row],[ATA TO UNLOADING]]*24</f>
        <v>233.64999999990687</v>
      </c>
      <c r="AY288" s="33">
        <f>IF(O288=0,0,S288-O288)</f>
        <v>0</v>
      </c>
      <c r="AZ288" s="38">
        <f>TRACKER[[#This Row],[TOTAL TT (MARRUECOS)]]*24</f>
        <v>0</v>
      </c>
      <c r="BA288" s="39" t="str">
        <f>IF(AW288="","",IF(AW288&lt;=2,"SI","NO"))</f>
        <v>NO</v>
      </c>
      <c r="BB288" s="39">
        <f>V288-U288</f>
        <v>0</v>
      </c>
      <c r="BC288" s="108">
        <f>(TRACKER[[#This Row],[Driver departure vs DC END DATE 2]])/24</f>
        <v>0</v>
      </c>
      <c r="BD288" s="39" t="str">
        <f>IF(L288="LEFTIES TOLEDO",IF(BC288&gt;=TIME(0,0,0),"YES","NO"),"")</f>
        <v/>
      </c>
      <c r="BE288" s="93">
        <f>$BH$1</f>
        <v>55</v>
      </c>
      <c r="BF288" s="41">
        <f>$BI$1</f>
        <v>7.5</v>
      </c>
    </row>
    <row r="289" spans="1:58" ht="12.75" hidden="1" customHeight="1">
      <c r="A289" s="24" t="s">
        <v>426</v>
      </c>
      <c r="B289" s="10" t="s">
        <v>270</v>
      </c>
      <c r="C289" s="11" t="s">
        <v>72</v>
      </c>
      <c r="D289" s="11" t="s">
        <v>75</v>
      </c>
      <c r="E289" s="12">
        <v>46029.504166666666</v>
      </c>
      <c r="F289" s="12">
        <v>46029.583333333336</v>
      </c>
      <c r="G289" s="13" t="s">
        <v>88</v>
      </c>
      <c r="H289" s="11" t="s">
        <v>50</v>
      </c>
      <c r="I289" s="13" t="s">
        <v>555</v>
      </c>
      <c r="J289" s="13" t="s">
        <v>51</v>
      </c>
      <c r="K289" s="13" t="s">
        <v>60</v>
      </c>
      <c r="L289" s="12" t="s">
        <v>95</v>
      </c>
      <c r="M289" s="12">
        <v>46031.666666666664</v>
      </c>
      <c r="N289" s="12">
        <v>46039.333333333336</v>
      </c>
      <c r="O289" s="12"/>
      <c r="P289" s="55"/>
      <c r="Q289" s="12"/>
      <c r="R289" s="12"/>
      <c r="S289" s="29">
        <v>46039.274305555555</v>
      </c>
      <c r="T289" s="29">
        <v>46039.295138888891</v>
      </c>
      <c r="U289" s="12"/>
      <c r="V289" s="29"/>
      <c r="W289" s="30">
        <f>IF(N289="","",WEEKNUM(AA289,2)-0)</f>
        <v>3</v>
      </c>
      <c r="X289" s="30">
        <f>IF(N289="","",MONTH(AA289))</f>
        <v>1</v>
      </c>
      <c r="Y28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289" s="30" t="str">
        <f>IF(B289="ROPAX","ROPAX",IF(B289="RORO","RORO","OCEAN"))</f>
        <v>OCEAN</v>
      </c>
      <c r="AA289" s="29">
        <f>+MIN(S289,T289)</f>
        <v>46039.274305555555</v>
      </c>
      <c r="AB289" s="29" t="str">
        <f>CHOOSE(WEEKDAY(T289,2),"Monday","Tuesday","Wednesday","Thursday","Friday","Saturday","Sunday")</f>
        <v>Saturday</v>
      </c>
      <c r="AC289" s="104">
        <f>IF((E289-F289)&lt;=0,0,(TRACKER[[#This Row],[ATA]]-TRACKER[[#This Row],[ETA]])*24)</f>
        <v>0</v>
      </c>
      <c r="AD289" s="29" t="str">
        <f>IF(AC289&lt;=2,"NO","YES")</f>
        <v>NO</v>
      </c>
      <c r="AE289" s="106">
        <f>+TRACKER[[#This Row],[DELIVERY AVAILABLE SINCE]]-TRACKER[[#This Row],[HANDOVER Morocco]]</f>
        <v>46031.666666666664</v>
      </c>
      <c r="AF289" s="104">
        <f>TRACKER[[#This Row],[ATA TO UNLOADING]]*24</f>
        <v>234.48333333333721</v>
      </c>
      <c r="AG289" s="31">
        <f>(M289-E289)</f>
        <v>2.1624999999985448</v>
      </c>
      <c r="AH289" s="35">
        <f>TRACKER[[#This Row],[ATA A OFRECIMIENTO]]*24</f>
        <v>51.899999999965075</v>
      </c>
      <c r="AI289" s="30" t="str">
        <f>IF(AG289="","",IF(AG289&lt;=1.5,"SI","NO"))</f>
        <v>NO</v>
      </c>
      <c r="AJ289" s="30" t="str">
        <f>IF(AG289="","",IF(AG289&lt;=2,"YES","NO"))</f>
        <v>NO</v>
      </c>
      <c r="AK289" s="30" t="str">
        <f>IF(AG289="","",IF(AG289&lt;=3,"SI","NO"))</f>
        <v>SI</v>
      </c>
      <c r="AL289" s="31">
        <f>(N289-M289)</f>
        <v>7.6666666666715173</v>
      </c>
      <c r="AM289" s="35">
        <f>TRACKER[[#This Row],[DEL. AVAILABLE A SLOT]]*24</f>
        <v>184.00000000011642</v>
      </c>
      <c r="AN289" s="31">
        <f>IF((S289-M289)&lt;0,TIME(0,0,0),S289-M289)</f>
        <v>7.6076388888905058</v>
      </c>
      <c r="AO28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289" s="35" t="str">
        <f>IF(AL289="","",IF(AL289&lt;=1,"SI","NO"))</f>
        <v>NO</v>
      </c>
      <c r="AQ289" s="31">
        <f>(N289-E289)</f>
        <v>9.8291666666700621</v>
      </c>
      <c r="AR289" s="35">
        <f>TRACKER[[#This Row],[ATA A TIMESLOT]]*24</f>
        <v>235.90000000008149</v>
      </c>
      <c r="AS289" s="32">
        <f>IF(AA289&lt;N289,TIME(0,0,0),AA289-N289)</f>
        <v>0</v>
      </c>
      <c r="AT289" s="35">
        <f>TRACKER[[#This Row],[PUNTUALIDAD (H)]]*24</f>
        <v>0</v>
      </c>
      <c r="AU289" s="31" t="str">
        <f>IF(AS289&gt;TIME(0,30,0),"NO","SI")</f>
        <v>SI</v>
      </c>
      <c r="AV289" s="33" t="str">
        <f>IF(AS289&gt;TIME(1,0,0),"NO","SI")</f>
        <v>SI</v>
      </c>
      <c r="AW289" s="33">
        <f>(S289-E289)</f>
        <v>9.7701388888890506</v>
      </c>
      <c r="AX289" s="39">
        <f>TRACKER[[#This Row],[ATA TO UNLOADING]]*24</f>
        <v>234.48333333333721</v>
      </c>
      <c r="AY289" s="33">
        <f>IF(O289=0,0,S289-O289)</f>
        <v>0</v>
      </c>
      <c r="AZ289" s="38">
        <f>TRACKER[[#This Row],[TOTAL TT (MARRUECOS)]]*24</f>
        <v>0</v>
      </c>
      <c r="BA289" s="39" t="str">
        <f>IF(AW289="","",IF(AW289&lt;=2,"SI","NO"))</f>
        <v>NO</v>
      </c>
      <c r="BB289" s="39">
        <f>V289-U289</f>
        <v>0</v>
      </c>
      <c r="BC289" s="108">
        <f>(TRACKER[[#This Row],[Driver departure vs DC END DATE 2]])/24</f>
        <v>0</v>
      </c>
      <c r="BD289" s="39" t="str">
        <f>IF(L289="LEFTIES TOLEDO",IF(BC289&gt;=TIME(0,0,0),"YES","NO"),"")</f>
        <v/>
      </c>
      <c r="BE289" s="93">
        <f>$BH$1</f>
        <v>55</v>
      </c>
      <c r="BF289" s="41">
        <f>$BI$1</f>
        <v>7.5</v>
      </c>
    </row>
    <row r="290" spans="1:58" ht="12.75" hidden="1" customHeight="1">
      <c r="A290" s="24" t="s">
        <v>435</v>
      </c>
      <c r="B290" s="10" t="s">
        <v>414</v>
      </c>
      <c r="C290" s="11" t="s">
        <v>65</v>
      </c>
      <c r="D290" s="11" t="s">
        <v>48</v>
      </c>
      <c r="E290" s="12">
        <v>46036.554861111108</v>
      </c>
      <c r="F290" s="12">
        <v>46036.583333333336</v>
      </c>
      <c r="G290" s="13" t="s">
        <v>88</v>
      </c>
      <c r="H290" s="11" t="s">
        <v>50</v>
      </c>
      <c r="I290" s="13" t="s">
        <v>554</v>
      </c>
      <c r="J290" s="13" t="s">
        <v>51</v>
      </c>
      <c r="K290" s="13" t="s">
        <v>52</v>
      </c>
      <c r="L290" s="12" t="s">
        <v>53</v>
      </c>
      <c r="M290" s="12">
        <v>46038.666666666664</v>
      </c>
      <c r="N290" s="12">
        <v>46039.333333333336</v>
      </c>
      <c r="O290" s="12"/>
      <c r="P290" s="55"/>
      <c r="Q290" s="12"/>
      <c r="R290" s="12"/>
      <c r="S290" s="29">
        <v>46039.318749999999</v>
      </c>
      <c r="T290" s="29">
        <v>46039.326388888891</v>
      </c>
      <c r="U290" s="12">
        <v>46039.342361111114</v>
      </c>
      <c r="V290" s="29">
        <v>46039.354166666664</v>
      </c>
      <c r="W290" s="30">
        <f>IF(N290="","",WEEKNUM(AA290,2)-0)</f>
        <v>3</v>
      </c>
      <c r="X290" s="30">
        <f>IF(N290="","",MONTH(AA290))</f>
        <v>1</v>
      </c>
      <c r="Y29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290" s="30" t="str">
        <f>IF(B290="ROPAX","ROPAX",IF(B290="RORO","RORO","OCEAN"))</f>
        <v>OCEAN</v>
      </c>
      <c r="AA290" s="29">
        <f>+MIN(S290,T290)</f>
        <v>46039.318749999999</v>
      </c>
      <c r="AB290" s="29" t="str">
        <f>CHOOSE(WEEKDAY(T290,2),"Monday","Tuesday","Wednesday","Thursday","Friday","Saturday","Sunday")</f>
        <v>Saturday</v>
      </c>
      <c r="AC290" s="104">
        <f>IF((E290-F290)&lt;=0,0,(TRACKER[[#This Row],[ATA]]-TRACKER[[#This Row],[ETA]])*24)</f>
        <v>0</v>
      </c>
      <c r="AD290" s="29" t="str">
        <f>IF(AC290&lt;=2,"NO","YES")</f>
        <v>NO</v>
      </c>
      <c r="AE290" s="106">
        <f>+TRACKER[[#This Row],[DELIVERY AVAILABLE SINCE]]-TRACKER[[#This Row],[HANDOVER Morocco]]</f>
        <v>46038.666666666664</v>
      </c>
      <c r="AF290" s="104">
        <f>TRACKER[[#This Row],[ATA TO UNLOADING]]*24</f>
        <v>66.333333333372138</v>
      </c>
      <c r="AG290" s="31">
        <f>(M290-E290)</f>
        <v>2.1118055555562023</v>
      </c>
      <c r="AH290" s="35">
        <f>TRACKER[[#This Row],[ATA A OFRECIMIENTO]]*24</f>
        <v>50.683333333348855</v>
      </c>
      <c r="AI290" s="30" t="str">
        <f>IF(AG290="","",IF(AG290&lt;=1.5,"SI","NO"))</f>
        <v>NO</v>
      </c>
      <c r="AJ290" s="30" t="str">
        <f>IF(AG290="","",IF(AG290&lt;=2,"YES","NO"))</f>
        <v>NO</v>
      </c>
      <c r="AK290" s="30" t="str">
        <f>IF(AG290="","",IF(AG290&lt;=3,"SI","NO"))</f>
        <v>SI</v>
      </c>
      <c r="AL290" s="31">
        <f>(N290-M290)</f>
        <v>0.66666666667151731</v>
      </c>
      <c r="AM290" s="35">
        <f>TRACKER[[#This Row],[DEL. AVAILABLE A SLOT]]*24</f>
        <v>16.000000000116415</v>
      </c>
      <c r="AN290" s="31">
        <f>IF((S290-M290)&lt;0,TIME(0,0,0),S290-M290)</f>
        <v>0.65208333333430346</v>
      </c>
      <c r="AO29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290" s="35" t="str">
        <f>IF(AL290="","",IF(AL290&lt;=1,"SI","NO"))</f>
        <v>SI</v>
      </c>
      <c r="AQ290" s="31">
        <f>(N290-E290)</f>
        <v>2.7784722222277196</v>
      </c>
      <c r="AR290" s="35">
        <f>TRACKER[[#This Row],[ATA A TIMESLOT]]*24</f>
        <v>66.683333333465271</v>
      </c>
      <c r="AS290" s="32">
        <f>IF(AA290&lt;N290,TIME(0,0,0),AA290-N290)</f>
        <v>0</v>
      </c>
      <c r="AT290" s="35">
        <f>TRACKER[[#This Row],[PUNTUALIDAD (H)]]*24</f>
        <v>0</v>
      </c>
      <c r="AU290" s="31" t="str">
        <f>IF(AS290&gt;TIME(0,30,0),"NO","SI")</f>
        <v>SI</v>
      </c>
      <c r="AV290" s="33" t="str">
        <f>IF(AS290&gt;TIME(1,0,0),"NO","SI")</f>
        <v>SI</v>
      </c>
      <c r="AW290" s="33">
        <f>(S290-E290)</f>
        <v>2.7638888888905058</v>
      </c>
      <c r="AX290" s="39">
        <f>TRACKER[[#This Row],[ATA TO UNLOADING]]*24</f>
        <v>66.333333333372138</v>
      </c>
      <c r="AY290" s="33">
        <f>IF(O290=0,0,S290-O290)</f>
        <v>0</v>
      </c>
      <c r="AZ290" s="38">
        <f>TRACKER[[#This Row],[TOTAL TT (MARRUECOS)]]*24</f>
        <v>0</v>
      </c>
      <c r="BA290" s="39" t="str">
        <f>IF(AW290="","",IF(AW290&lt;=2,"SI","NO"))</f>
        <v>NO</v>
      </c>
      <c r="BB290" s="39">
        <f>V290-U290</f>
        <v>1.1805555550381541E-2</v>
      </c>
      <c r="BC290" s="108">
        <f>(TRACKER[[#This Row],[Driver departure vs DC END DATE 2]])/24</f>
        <v>4.9189814793256425E-4</v>
      </c>
      <c r="BD290" s="39" t="str">
        <f>IF(L290="LEFTIES TOLEDO",IF(BC290&gt;=TIME(0,0,0),"YES","NO"),"")</f>
        <v>YES</v>
      </c>
      <c r="BE290" s="93">
        <f>$BH$1</f>
        <v>55</v>
      </c>
      <c r="BF290" s="41">
        <f>$BI$1</f>
        <v>7.5</v>
      </c>
    </row>
    <row r="291" spans="1:58" ht="12.75" hidden="1" customHeight="1">
      <c r="A291" s="24" t="s">
        <v>419</v>
      </c>
      <c r="B291" s="10" t="s">
        <v>66</v>
      </c>
      <c r="C291" s="11" t="s">
        <v>79</v>
      </c>
      <c r="D291" s="11" t="s">
        <v>48</v>
      </c>
      <c r="E291" s="12">
        <v>46037.666666666664</v>
      </c>
      <c r="F291" s="12">
        <v>46038.333333333336</v>
      </c>
      <c r="G291" s="13" t="s">
        <v>67</v>
      </c>
      <c r="H291" s="11" t="s">
        <v>99</v>
      </c>
      <c r="I291" s="13" t="s">
        <v>422</v>
      </c>
      <c r="J291" s="13" t="s">
        <v>80</v>
      </c>
      <c r="K291" s="13" t="s">
        <v>60</v>
      </c>
      <c r="L291" s="12" t="s">
        <v>71</v>
      </c>
      <c r="M291" s="12">
        <v>46039.333333333336</v>
      </c>
      <c r="N291" s="12">
        <v>46039.333333333336</v>
      </c>
      <c r="O291" s="12">
        <v>46036</v>
      </c>
      <c r="P291" s="55"/>
      <c r="Q291" s="12"/>
      <c r="R291" s="12"/>
      <c r="S291" s="29">
        <v>46039.330555555556</v>
      </c>
      <c r="T291" s="29">
        <v>46039.357638888891</v>
      </c>
      <c r="U291" s="12"/>
      <c r="V291" s="29"/>
      <c r="W291" s="30">
        <f>IF(N291="","",WEEKNUM(AA291,2)-0)</f>
        <v>3</v>
      </c>
      <c r="X291" s="30">
        <f>IF(N291="","",MONTH(AA291))</f>
        <v>1</v>
      </c>
      <c r="Y29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291" s="30" t="str">
        <f>IF(B291="ROPAX","ROPAX",IF(B291="RORO","RORO","OCEAN"))</f>
        <v>RORO</v>
      </c>
      <c r="AA291" s="29">
        <f>+MIN(S291,T291)</f>
        <v>46039.330555555556</v>
      </c>
      <c r="AB291" s="29" t="str">
        <f>CHOOSE(WEEKDAY(T291,2),"Monday","Tuesday","Wednesday","Thursday","Friday","Saturday","Sunday")</f>
        <v>Saturday</v>
      </c>
      <c r="AC291" s="104">
        <f>IF((E291-F291)&lt;=0,0,(TRACKER[[#This Row],[ATA]]-TRACKER[[#This Row],[ETA]])*24)</f>
        <v>0</v>
      </c>
      <c r="AD291" s="29" t="str">
        <f>IF(AC291&lt;=2,"NO","YES")</f>
        <v>NO</v>
      </c>
      <c r="AE291" s="106">
        <f>+TRACKER[[#This Row],[DELIVERY AVAILABLE SINCE]]-TRACKER[[#This Row],[HANDOVER Morocco]]</f>
        <v>3.3333333333357587</v>
      </c>
      <c r="AF291" s="104">
        <f>TRACKER[[#This Row],[ATA TO UNLOADING]]*24</f>
        <v>39.933333333407063</v>
      </c>
      <c r="AG291" s="31">
        <f>(M291-E291)</f>
        <v>1.6666666666715173</v>
      </c>
      <c r="AH291" s="35">
        <f>TRACKER[[#This Row],[ATA A OFRECIMIENTO]]*24</f>
        <v>40.000000000116415</v>
      </c>
      <c r="AI291" s="30" t="str">
        <f>IF(AG291="","",IF(AG291&lt;=1.5,"SI","NO"))</f>
        <v>NO</v>
      </c>
      <c r="AJ291" s="30" t="str">
        <f>IF(AG291="","",IF(AG291&lt;=2,"YES","NO"))</f>
        <v>YES</v>
      </c>
      <c r="AK291" s="30" t="str">
        <f>IF(AG291="","",IF(AG291&lt;=3,"SI","NO"))</f>
        <v>SI</v>
      </c>
      <c r="AL291" s="31">
        <f>(N291-M291)</f>
        <v>0</v>
      </c>
      <c r="AM291" s="35">
        <f>TRACKER[[#This Row],[DEL. AVAILABLE A SLOT]]*24</f>
        <v>0</v>
      </c>
      <c r="AN291" s="31">
        <f>IF((S291-M291)&lt;0,TIME(0,0,0),S291-M291)</f>
        <v>0</v>
      </c>
      <c r="AO29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291" s="35" t="str">
        <f>IF(AL291="","",IF(AL291&lt;=1,"SI","NO"))</f>
        <v>SI</v>
      </c>
      <c r="AQ291" s="31">
        <f>(N291-E291)</f>
        <v>1.6666666666715173</v>
      </c>
      <c r="AR291" s="35">
        <f>TRACKER[[#This Row],[ATA A TIMESLOT]]*24</f>
        <v>40.000000000116415</v>
      </c>
      <c r="AS291" s="32">
        <f>IF(AA291&lt;N291,TIME(0,0,0),AA291-N291)</f>
        <v>0</v>
      </c>
      <c r="AT291" s="35">
        <f>TRACKER[[#This Row],[PUNTUALIDAD (H)]]*24</f>
        <v>0</v>
      </c>
      <c r="AU291" s="31" t="str">
        <f>IF(AS291&gt;TIME(0,30,0),"NO","SI")</f>
        <v>SI</v>
      </c>
      <c r="AV291" s="33" t="str">
        <f>IF(AS291&gt;TIME(1,0,0),"NO","SI")</f>
        <v>SI</v>
      </c>
      <c r="AW291" s="33">
        <f>(S291-E291)</f>
        <v>1.663888888891961</v>
      </c>
      <c r="AX291" s="39">
        <f>TRACKER[[#This Row],[ATA TO UNLOADING]]*24</f>
        <v>39.933333333407063</v>
      </c>
      <c r="AY291" s="33">
        <f>IF(O291=0,0,S291-O291)</f>
        <v>3.3305555555562023</v>
      </c>
      <c r="AZ291" s="38">
        <f>TRACKER[[#This Row],[TOTAL TT (MARRUECOS)]]*24</f>
        <v>79.933333333348855</v>
      </c>
      <c r="BA291" s="39" t="str">
        <f>IF(AW291="","",IF(AW291&lt;=2,"SI","NO"))</f>
        <v>SI</v>
      </c>
      <c r="BB291" s="39">
        <f>V291-U291</f>
        <v>0</v>
      </c>
      <c r="BC291" s="108">
        <f>(TRACKER[[#This Row],[Driver departure vs DC END DATE 2]])/24</f>
        <v>0</v>
      </c>
      <c r="BD291" s="39" t="str">
        <f>IF(L291="LEFTIES TOLEDO",IF(BC291&gt;=TIME(0,0,0),"YES","NO"),"")</f>
        <v/>
      </c>
      <c r="BE291" s="93">
        <f>$BH$1</f>
        <v>55</v>
      </c>
      <c r="BF291" s="41">
        <f>$BI$1</f>
        <v>7.5</v>
      </c>
    </row>
    <row r="292" spans="1:58" ht="12.75" hidden="1" customHeight="1">
      <c r="A292" s="24">
        <v>261443859</v>
      </c>
      <c r="B292" s="10" t="s">
        <v>414</v>
      </c>
      <c r="C292" s="11" t="s">
        <v>54</v>
      </c>
      <c r="D292" s="11" t="s">
        <v>48</v>
      </c>
      <c r="E292" s="12">
        <v>46036.554861111108</v>
      </c>
      <c r="F292" s="12">
        <v>46036.583333333336</v>
      </c>
      <c r="G292" s="13" t="s">
        <v>49</v>
      </c>
      <c r="H292" s="11" t="s">
        <v>50</v>
      </c>
      <c r="I292" s="13" t="s">
        <v>556</v>
      </c>
      <c r="J292" s="13" t="s">
        <v>51</v>
      </c>
      <c r="K292" s="13" t="s">
        <v>52</v>
      </c>
      <c r="L292" s="12" t="s">
        <v>53</v>
      </c>
      <c r="M292" s="12">
        <v>46038.666666666664</v>
      </c>
      <c r="N292" s="12">
        <v>46039.375</v>
      </c>
      <c r="O292" s="12"/>
      <c r="P292" s="55"/>
      <c r="Q292" s="12" t="s">
        <v>62</v>
      </c>
      <c r="R292" s="12"/>
      <c r="S292" s="29">
        <v>46039.419444444444</v>
      </c>
      <c r="T292" s="29">
        <v>46039.465277777781</v>
      </c>
      <c r="U292" s="12">
        <v>46039.44027777778</v>
      </c>
      <c r="V292" s="29">
        <v>46039.493055555555</v>
      </c>
      <c r="W292" s="30">
        <f>IF(N292="","",WEEKNUM(AA292,2)-0)</f>
        <v>3</v>
      </c>
      <c r="X292" s="30">
        <f>IF(N292="","",MONTH(AA292))</f>
        <v>1</v>
      </c>
      <c r="Y29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292" s="30" t="str">
        <f>IF(B292="ROPAX","ROPAX",IF(B292="RORO","RORO","OCEAN"))</f>
        <v>OCEAN</v>
      </c>
      <c r="AA292" s="29">
        <f>+MIN(S292,T292)</f>
        <v>46039.419444444444</v>
      </c>
      <c r="AB292" s="29" t="str">
        <f>CHOOSE(WEEKDAY(T292,2),"Monday","Tuesday","Wednesday","Thursday","Friday","Saturday","Sunday")</f>
        <v>Saturday</v>
      </c>
      <c r="AC292" s="104">
        <f>IF((E292-F292)&lt;=0,0,(TRACKER[[#This Row],[ATA]]-TRACKER[[#This Row],[ETA]])*24)</f>
        <v>0</v>
      </c>
      <c r="AD292" s="29" t="str">
        <f>IF(AC292&lt;=2,"NO","YES")</f>
        <v>NO</v>
      </c>
      <c r="AE292" s="106">
        <f>+TRACKER[[#This Row],[DELIVERY AVAILABLE SINCE]]-TRACKER[[#This Row],[HANDOVER Morocco]]</f>
        <v>46038.666666666664</v>
      </c>
      <c r="AF292" s="104">
        <f>TRACKER[[#This Row],[ATA TO UNLOADING]]*24</f>
        <v>68.750000000058208</v>
      </c>
      <c r="AG292" s="31">
        <f>(M292-E292)</f>
        <v>2.1118055555562023</v>
      </c>
      <c r="AH292" s="35">
        <f>TRACKER[[#This Row],[ATA A OFRECIMIENTO]]*24</f>
        <v>50.683333333348855</v>
      </c>
      <c r="AI292" s="30" t="str">
        <f>IF(AG292="","",IF(AG292&lt;=1.5,"SI","NO"))</f>
        <v>NO</v>
      </c>
      <c r="AJ292" s="30" t="str">
        <f>IF(AG292="","",IF(AG292&lt;=2,"YES","NO"))</f>
        <v>NO</v>
      </c>
      <c r="AK292" s="30" t="str">
        <f>IF(AG292="","",IF(AG292&lt;=3,"SI","NO"))</f>
        <v>SI</v>
      </c>
      <c r="AL292" s="31">
        <f>(N292-M292)</f>
        <v>0.70833333333575865</v>
      </c>
      <c r="AM292" s="35">
        <f>TRACKER[[#This Row],[DEL. AVAILABLE A SLOT]]*24</f>
        <v>17.000000000058208</v>
      </c>
      <c r="AN292" s="31">
        <f>IF((S292-M292)&lt;0,TIME(0,0,0),S292-M292)</f>
        <v>0.75277777777955635</v>
      </c>
      <c r="AO29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292" s="35" t="str">
        <f>IF(AL292="","",IF(AL292&lt;=1,"SI","NO"))</f>
        <v>SI</v>
      </c>
      <c r="AQ292" s="31">
        <f>(N292-E292)</f>
        <v>2.820138888891961</v>
      </c>
      <c r="AR292" s="35">
        <f>TRACKER[[#This Row],[ATA A TIMESLOT]]*24</f>
        <v>67.683333333407063</v>
      </c>
      <c r="AS292" s="32">
        <f>IF(AA292&lt;N292,TIME(0,0,0),AA292-N292)</f>
        <v>4.4444444443797693E-2</v>
      </c>
      <c r="AT292" s="35">
        <f>TRACKER[[#This Row],[PUNTUALIDAD (H)]]*24</f>
        <v>1.0666666666511446</v>
      </c>
      <c r="AU292" s="31" t="str">
        <f>IF(AS292&gt;TIME(0,30,0),"NO","SI")</f>
        <v>NO</v>
      </c>
      <c r="AV292" s="33" t="str">
        <f>IF(AS292&gt;TIME(1,0,0),"NO","SI")</f>
        <v>NO</v>
      </c>
      <c r="AW292" s="33">
        <f>(S292-E292)</f>
        <v>2.8645833333357587</v>
      </c>
      <c r="AX292" s="39">
        <f>TRACKER[[#This Row],[ATA TO UNLOADING]]*24</f>
        <v>68.750000000058208</v>
      </c>
      <c r="AY292" s="33">
        <f>IF(O292=0,0,S292-O292)</f>
        <v>0</v>
      </c>
      <c r="AZ292" s="38">
        <f>TRACKER[[#This Row],[TOTAL TT (MARRUECOS)]]*24</f>
        <v>0</v>
      </c>
      <c r="BA292" s="39" t="str">
        <f>IF(AW292="","",IF(AW292&lt;=2,"SI","NO"))</f>
        <v>NO</v>
      </c>
      <c r="BB292" s="39">
        <f>V292-U292</f>
        <v>5.2777777775190771E-2</v>
      </c>
      <c r="BC292" s="108">
        <f>(TRACKER[[#This Row],[Driver departure vs DC END DATE 2]])/24</f>
        <v>2.199074073966282E-3</v>
      </c>
      <c r="BD292" s="39" t="str">
        <f>IF(L292="LEFTIES TOLEDO",IF(BC292&gt;=TIME(0,0,0),"YES","NO"),"")</f>
        <v>YES</v>
      </c>
      <c r="BE292" s="93">
        <f>$BH$1</f>
        <v>55</v>
      </c>
      <c r="BF292" s="41">
        <f>$BI$1</f>
        <v>7.5</v>
      </c>
    </row>
    <row r="293" spans="1:58" ht="12.75" hidden="1" customHeight="1">
      <c r="A293" s="24" t="s">
        <v>426</v>
      </c>
      <c r="B293" s="10" t="s">
        <v>270</v>
      </c>
      <c r="C293" s="11" t="s">
        <v>72</v>
      </c>
      <c r="D293" s="11" t="s">
        <v>75</v>
      </c>
      <c r="E293" s="12">
        <v>46029.504166666666</v>
      </c>
      <c r="F293" s="12">
        <v>46029.583333333336</v>
      </c>
      <c r="G293" s="13" t="s">
        <v>88</v>
      </c>
      <c r="H293" s="11" t="s">
        <v>50</v>
      </c>
      <c r="I293" s="13" t="s">
        <v>557</v>
      </c>
      <c r="J293" s="13" t="s">
        <v>51</v>
      </c>
      <c r="K293" s="13" t="s">
        <v>60</v>
      </c>
      <c r="L293" s="12" t="s">
        <v>95</v>
      </c>
      <c r="M293" s="12">
        <v>46031.666666666664</v>
      </c>
      <c r="N293" s="12">
        <v>46039.416666666664</v>
      </c>
      <c r="O293" s="12"/>
      <c r="P293" s="55"/>
      <c r="Q293" s="12"/>
      <c r="R293" s="12"/>
      <c r="S293" s="29">
        <v>46039.378472222219</v>
      </c>
      <c r="T293" s="29">
        <v>46039.399305555555</v>
      </c>
      <c r="U293" s="12"/>
      <c r="V293" s="29"/>
      <c r="W293" s="30">
        <f>IF(N293="","",WEEKNUM(AA293,2)-0)</f>
        <v>3</v>
      </c>
      <c r="X293" s="30">
        <f>IF(N293="","",MONTH(AA293))</f>
        <v>1</v>
      </c>
      <c r="Y29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293" s="30" t="str">
        <f>IF(B293="ROPAX","ROPAX",IF(B293="RORO","RORO","OCEAN"))</f>
        <v>OCEAN</v>
      </c>
      <c r="AA293" s="29">
        <f>+MIN(S293,T293)</f>
        <v>46039.378472222219</v>
      </c>
      <c r="AB293" s="29" t="str">
        <f>CHOOSE(WEEKDAY(T293,2),"Monday","Tuesday","Wednesday","Thursday","Friday","Saturday","Sunday")</f>
        <v>Saturday</v>
      </c>
      <c r="AC293" s="104">
        <f>IF((E293-F293)&lt;=0,0,(TRACKER[[#This Row],[ATA]]-TRACKER[[#This Row],[ETA]])*24)</f>
        <v>0</v>
      </c>
      <c r="AD293" s="29" t="str">
        <f>IF(AC293&lt;=2,"NO","YES")</f>
        <v>NO</v>
      </c>
      <c r="AE293" s="106">
        <f>+TRACKER[[#This Row],[DELIVERY AVAILABLE SINCE]]-TRACKER[[#This Row],[HANDOVER Morocco]]</f>
        <v>46031.666666666664</v>
      </c>
      <c r="AF293" s="104">
        <f>TRACKER[[#This Row],[ATA TO UNLOADING]]*24</f>
        <v>236.98333333327901</v>
      </c>
      <c r="AG293" s="31">
        <f>(M293-E293)</f>
        <v>2.1624999999985448</v>
      </c>
      <c r="AH293" s="35">
        <f>TRACKER[[#This Row],[ATA A OFRECIMIENTO]]*24</f>
        <v>51.899999999965075</v>
      </c>
      <c r="AI293" s="30" t="str">
        <f>IF(AG293="","",IF(AG293&lt;=1.5,"SI","NO"))</f>
        <v>NO</v>
      </c>
      <c r="AJ293" s="30" t="str">
        <f>IF(AG293="","",IF(AG293&lt;=2,"YES","NO"))</f>
        <v>NO</v>
      </c>
      <c r="AK293" s="30" t="str">
        <f>IF(AG293="","",IF(AG293&lt;=3,"SI","NO"))</f>
        <v>SI</v>
      </c>
      <c r="AL293" s="31">
        <f>(N293-M293)</f>
        <v>7.75</v>
      </c>
      <c r="AM293" s="35">
        <f>TRACKER[[#This Row],[DEL. AVAILABLE A SLOT]]*24</f>
        <v>186</v>
      </c>
      <c r="AN293" s="31">
        <f>IF((S293-M293)&lt;0,TIME(0,0,0),S293-M293)</f>
        <v>7.7118055555547471</v>
      </c>
      <c r="AO29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293" s="35" t="str">
        <f>IF(AL293="","",IF(AL293&lt;=1,"SI","NO"))</f>
        <v>NO</v>
      </c>
      <c r="AQ293" s="31">
        <f>(N293-E293)</f>
        <v>9.9124999999985448</v>
      </c>
      <c r="AR293" s="35">
        <f>TRACKER[[#This Row],[ATA A TIMESLOT]]*24</f>
        <v>237.89999999996508</v>
      </c>
      <c r="AS293" s="32">
        <f>IF(AA293&lt;N293,TIME(0,0,0),AA293-N293)</f>
        <v>0</v>
      </c>
      <c r="AT293" s="35">
        <f>TRACKER[[#This Row],[PUNTUALIDAD (H)]]*24</f>
        <v>0</v>
      </c>
      <c r="AU293" s="31" t="str">
        <f>IF(AS293&gt;TIME(0,30,0),"NO","SI")</f>
        <v>SI</v>
      </c>
      <c r="AV293" s="33" t="str">
        <f>IF(AS293&gt;TIME(1,0,0),"NO","SI")</f>
        <v>SI</v>
      </c>
      <c r="AW293" s="33">
        <f>(S293-E293)</f>
        <v>9.8743055555532919</v>
      </c>
      <c r="AX293" s="39">
        <f>TRACKER[[#This Row],[ATA TO UNLOADING]]*24</f>
        <v>236.98333333327901</v>
      </c>
      <c r="AY293" s="33">
        <f>IF(O293=0,0,S293-O293)</f>
        <v>0</v>
      </c>
      <c r="AZ293" s="38">
        <f>TRACKER[[#This Row],[TOTAL TT (MARRUECOS)]]*24</f>
        <v>0</v>
      </c>
      <c r="BA293" s="39" t="str">
        <f>IF(AW293="","",IF(AW293&lt;=2,"SI","NO"))</f>
        <v>NO</v>
      </c>
      <c r="BB293" s="39">
        <f>V293-U293</f>
        <v>0</v>
      </c>
      <c r="BC293" s="108">
        <f>(TRACKER[[#This Row],[Driver departure vs DC END DATE 2]])/24</f>
        <v>0</v>
      </c>
      <c r="BD293" s="39" t="str">
        <f>IF(L293="LEFTIES TOLEDO",IF(BC293&gt;=TIME(0,0,0),"YES","NO"),"")</f>
        <v/>
      </c>
      <c r="BE293" s="93">
        <f>$BH$1</f>
        <v>55</v>
      </c>
      <c r="BF293" s="41">
        <f>$BI$1</f>
        <v>7.5</v>
      </c>
    </row>
    <row r="294" spans="1:58" ht="12.75" hidden="1" customHeight="1">
      <c r="A294" s="24" t="s">
        <v>436</v>
      </c>
      <c r="B294" s="10" t="s">
        <v>414</v>
      </c>
      <c r="C294" s="11" t="s">
        <v>55</v>
      </c>
      <c r="D294" s="11" t="s">
        <v>48</v>
      </c>
      <c r="E294" s="12">
        <v>46036.554861111108</v>
      </c>
      <c r="F294" s="12">
        <v>46036.583333333336</v>
      </c>
      <c r="G294" s="13" t="s">
        <v>88</v>
      </c>
      <c r="H294" s="11" t="s">
        <v>50</v>
      </c>
      <c r="I294" s="13" t="s">
        <v>558</v>
      </c>
      <c r="J294" s="13" t="s">
        <v>51</v>
      </c>
      <c r="K294" s="13" t="s">
        <v>52</v>
      </c>
      <c r="L294" s="12" t="s">
        <v>53</v>
      </c>
      <c r="M294" s="12">
        <v>46038.666666666664</v>
      </c>
      <c r="N294" s="12">
        <v>46039.416666666664</v>
      </c>
      <c r="O294" s="12"/>
      <c r="P294" s="55"/>
      <c r="Q294" s="12"/>
      <c r="R294" s="12"/>
      <c r="S294" s="29">
        <v>46039.431250000001</v>
      </c>
      <c r="T294" s="29">
        <v>46039.5</v>
      </c>
      <c r="U294" s="12">
        <v>46039.451388888891</v>
      </c>
      <c r="V294" s="29">
        <v>46039.541666666664</v>
      </c>
      <c r="W294" s="30">
        <f>IF(N294="","",WEEKNUM(AA294,2)-0)</f>
        <v>3</v>
      </c>
      <c r="X294" s="30">
        <f>IF(N294="","",MONTH(AA294))</f>
        <v>1</v>
      </c>
      <c r="Y29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294" s="30" t="str">
        <f>IF(B294="ROPAX","ROPAX",IF(B294="RORO","RORO","OCEAN"))</f>
        <v>OCEAN</v>
      </c>
      <c r="AA294" s="29">
        <f>+MIN(S294,T294)</f>
        <v>46039.431250000001</v>
      </c>
      <c r="AB294" s="29" t="str">
        <f>CHOOSE(WEEKDAY(T294,2),"Monday","Tuesday","Wednesday","Thursday","Friday","Saturday","Sunday")</f>
        <v>Saturday</v>
      </c>
      <c r="AC294" s="104">
        <f>IF((E294-F294)&lt;=0,0,(TRACKER[[#This Row],[ATA]]-TRACKER[[#This Row],[ETA]])*24)</f>
        <v>0</v>
      </c>
      <c r="AD294" s="29" t="str">
        <f>IF(AC294&lt;=2,"NO","YES")</f>
        <v>NO</v>
      </c>
      <c r="AE294" s="106">
        <f>+TRACKER[[#This Row],[DELIVERY AVAILABLE SINCE]]-TRACKER[[#This Row],[HANDOVER Morocco]]</f>
        <v>46038.666666666664</v>
      </c>
      <c r="AF294" s="104">
        <f>TRACKER[[#This Row],[ATA TO UNLOADING]]*24</f>
        <v>69.033333333441988</v>
      </c>
      <c r="AG294" s="31">
        <f>(M294-E294)</f>
        <v>2.1118055555562023</v>
      </c>
      <c r="AH294" s="35">
        <f>TRACKER[[#This Row],[ATA A OFRECIMIENTO]]*24</f>
        <v>50.683333333348855</v>
      </c>
      <c r="AI294" s="30" t="str">
        <f>IF(AG294="","",IF(AG294&lt;=1.5,"SI","NO"))</f>
        <v>NO</v>
      </c>
      <c r="AJ294" s="30" t="str">
        <f>IF(AG294="","",IF(AG294&lt;=2,"YES","NO"))</f>
        <v>NO</v>
      </c>
      <c r="AK294" s="30" t="str">
        <f>IF(AG294="","",IF(AG294&lt;=3,"SI","NO"))</f>
        <v>SI</v>
      </c>
      <c r="AL294" s="31">
        <f>(N294-M294)</f>
        <v>0.75</v>
      </c>
      <c r="AM294" s="35">
        <f>TRACKER[[#This Row],[DEL. AVAILABLE A SLOT]]*24</f>
        <v>18</v>
      </c>
      <c r="AN294" s="31">
        <f>IF((S294-M294)&lt;0,TIME(0,0,0),S294-M294)</f>
        <v>0.76458333333721384</v>
      </c>
      <c r="AO29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294" s="35" t="str">
        <f>IF(AL294="","",IF(AL294&lt;=1,"SI","NO"))</f>
        <v>SI</v>
      </c>
      <c r="AQ294" s="31">
        <f>(N294-E294)</f>
        <v>2.8618055555562023</v>
      </c>
      <c r="AR294" s="35">
        <f>TRACKER[[#This Row],[ATA A TIMESLOT]]*24</f>
        <v>68.683333333348855</v>
      </c>
      <c r="AS294" s="32">
        <f>IF(AA294&lt;N294,TIME(0,0,0),AA294-N294)</f>
        <v>1.4583333337213844E-2</v>
      </c>
      <c r="AT294" s="35">
        <f>TRACKER[[#This Row],[PUNTUALIDAD (H)]]*24</f>
        <v>0.35000000009313226</v>
      </c>
      <c r="AU294" s="31" t="str">
        <f>IF(AS294&gt;TIME(0,30,0),"NO","SI")</f>
        <v>SI</v>
      </c>
      <c r="AV294" s="33" t="str">
        <f>IF(AS294&gt;TIME(1,0,0),"NO","SI")</f>
        <v>SI</v>
      </c>
      <c r="AW294" s="33">
        <f>(S294-E294)</f>
        <v>2.8763888888934162</v>
      </c>
      <c r="AX294" s="39">
        <f>TRACKER[[#This Row],[ATA TO UNLOADING]]*24</f>
        <v>69.033333333441988</v>
      </c>
      <c r="AY294" s="33">
        <f>IF(O294=0,0,S294-O294)</f>
        <v>0</v>
      </c>
      <c r="AZ294" s="38">
        <f>TRACKER[[#This Row],[TOTAL TT (MARRUECOS)]]*24</f>
        <v>0</v>
      </c>
      <c r="BA294" s="39" t="str">
        <f>IF(AW294="","",IF(AW294&lt;=2,"SI","NO"))</f>
        <v>NO</v>
      </c>
      <c r="BB294" s="39">
        <f>V294-U294</f>
        <v>9.0277777773735579E-2</v>
      </c>
      <c r="BC294" s="108">
        <f>(TRACKER[[#This Row],[Driver departure vs DC END DATE 2]])/24</f>
        <v>3.7615740739056491E-3</v>
      </c>
      <c r="BD294" s="39" t="str">
        <f>IF(L294="LEFTIES TOLEDO",IF(BC294&gt;=TIME(0,0,0),"YES","NO"),"")</f>
        <v>YES</v>
      </c>
      <c r="BE294" s="93">
        <f>$BH$1</f>
        <v>55</v>
      </c>
      <c r="BF294" s="41">
        <f>$BI$1</f>
        <v>7.5</v>
      </c>
    </row>
    <row r="295" spans="1:58" ht="12.75" hidden="1" customHeight="1">
      <c r="A295" s="24" t="s">
        <v>436</v>
      </c>
      <c r="B295" s="10" t="s">
        <v>414</v>
      </c>
      <c r="C295" s="11" t="s">
        <v>55</v>
      </c>
      <c r="D295" s="11" t="s">
        <v>48</v>
      </c>
      <c r="E295" s="12">
        <v>46036.554861111108</v>
      </c>
      <c r="F295" s="12">
        <v>46036.583333333336</v>
      </c>
      <c r="G295" s="13" t="s">
        <v>88</v>
      </c>
      <c r="H295" s="11" t="s">
        <v>50</v>
      </c>
      <c r="I295" s="13" t="s">
        <v>559</v>
      </c>
      <c r="J295" s="13" t="s">
        <v>51</v>
      </c>
      <c r="K295" s="13" t="s">
        <v>52</v>
      </c>
      <c r="L295" s="12" t="s">
        <v>53</v>
      </c>
      <c r="M295" s="12">
        <v>46038.666666666664</v>
      </c>
      <c r="N295" s="12">
        <v>46039.458333333336</v>
      </c>
      <c r="O295" s="12"/>
      <c r="P295" s="55"/>
      <c r="Q295" s="12" t="s">
        <v>62</v>
      </c>
      <c r="R295" s="12"/>
      <c r="S295" s="29">
        <v>46039.51666666667</v>
      </c>
      <c r="T295" s="29">
        <v>46039.5625</v>
      </c>
      <c r="U295" s="12">
        <v>46039.538194444445</v>
      </c>
      <c r="V295" s="29">
        <v>46039.604166666664</v>
      </c>
      <c r="W295" s="30">
        <f>IF(N295="","",WEEKNUM(AA295,2)-0)</f>
        <v>3</v>
      </c>
      <c r="X295" s="30">
        <f>IF(N295="","",MONTH(AA295))</f>
        <v>1</v>
      </c>
      <c r="Y29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295" s="30" t="str">
        <f>IF(B295="ROPAX","ROPAX",IF(B295="RORO","RORO","OCEAN"))</f>
        <v>OCEAN</v>
      </c>
      <c r="AA295" s="29">
        <f>+MIN(S295,T295)</f>
        <v>46039.51666666667</v>
      </c>
      <c r="AB295" s="29" t="str">
        <f>CHOOSE(WEEKDAY(T295,2),"Monday","Tuesday","Wednesday","Thursday","Friday","Saturday","Sunday")</f>
        <v>Saturday</v>
      </c>
      <c r="AC295" s="104">
        <f>IF((E295-F295)&lt;=0,0,(TRACKER[[#This Row],[ATA]]-TRACKER[[#This Row],[ETA]])*24)</f>
        <v>0</v>
      </c>
      <c r="AD295" s="29" t="str">
        <f>IF(AC295&lt;=2,"NO","YES")</f>
        <v>NO</v>
      </c>
      <c r="AE295" s="106">
        <f>+TRACKER[[#This Row],[DELIVERY AVAILABLE SINCE]]-TRACKER[[#This Row],[HANDOVER Morocco]]</f>
        <v>46038.666666666664</v>
      </c>
      <c r="AF295" s="104">
        <f>TRACKER[[#This Row],[ATA TO UNLOADING]]*24</f>
        <v>71.083333333488554</v>
      </c>
      <c r="AG295" s="31">
        <f>(M295-E295)</f>
        <v>2.1118055555562023</v>
      </c>
      <c r="AH295" s="35">
        <f>TRACKER[[#This Row],[ATA A OFRECIMIENTO]]*24</f>
        <v>50.683333333348855</v>
      </c>
      <c r="AI295" s="30" t="str">
        <f>IF(AG295="","",IF(AG295&lt;=1.5,"SI","NO"))</f>
        <v>NO</v>
      </c>
      <c r="AJ295" s="30" t="str">
        <f>IF(AG295="","",IF(AG295&lt;=2,"YES","NO"))</f>
        <v>NO</v>
      </c>
      <c r="AK295" s="30" t="str">
        <f>IF(AG295="","",IF(AG295&lt;=3,"SI","NO"))</f>
        <v>SI</v>
      </c>
      <c r="AL295" s="31">
        <f>(N295-M295)</f>
        <v>0.79166666667151731</v>
      </c>
      <c r="AM295" s="35">
        <f>TRACKER[[#This Row],[DEL. AVAILABLE A SLOT]]*24</f>
        <v>19.000000000116415</v>
      </c>
      <c r="AN295" s="31">
        <f>IF((S295-M295)&lt;0,TIME(0,0,0),S295-M295)</f>
        <v>0.85000000000582077</v>
      </c>
      <c r="AO29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295" s="35" t="str">
        <f>IF(AL295="","",IF(AL295&lt;=1,"SI","NO"))</f>
        <v>SI</v>
      </c>
      <c r="AQ295" s="31">
        <f>(N295-E295)</f>
        <v>2.9034722222277196</v>
      </c>
      <c r="AR295" s="35">
        <f>TRACKER[[#This Row],[ATA A TIMESLOT]]*24</f>
        <v>69.683333333465271</v>
      </c>
      <c r="AS295" s="32">
        <f>IF(AA295&lt;N295,TIME(0,0,0),AA295-N295)</f>
        <v>5.8333333334303461E-2</v>
      </c>
      <c r="AT295" s="35">
        <f>TRACKER[[#This Row],[PUNTUALIDAD (H)]]*24</f>
        <v>1.4000000000232831</v>
      </c>
      <c r="AU295" s="31" t="str">
        <f>IF(AS295&gt;TIME(0,30,0),"NO","SI")</f>
        <v>NO</v>
      </c>
      <c r="AV295" s="33" t="str">
        <f>IF(AS295&gt;TIME(1,0,0),"NO","SI")</f>
        <v>NO</v>
      </c>
      <c r="AW295" s="33">
        <f>(S295-E295)</f>
        <v>2.9618055555620231</v>
      </c>
      <c r="AX295" s="39">
        <f>TRACKER[[#This Row],[ATA TO UNLOADING]]*24</f>
        <v>71.083333333488554</v>
      </c>
      <c r="AY295" s="33">
        <f>IF(O295=0,0,S295-O295)</f>
        <v>0</v>
      </c>
      <c r="AZ295" s="38">
        <f>TRACKER[[#This Row],[TOTAL TT (MARRUECOS)]]*24</f>
        <v>0</v>
      </c>
      <c r="BA295" s="39" t="str">
        <f>IF(AW295="","",IF(AW295&lt;=2,"SI","NO"))</f>
        <v>NO</v>
      </c>
      <c r="BB295" s="39">
        <f>V295-U295</f>
        <v>6.5972222218988463E-2</v>
      </c>
      <c r="BC295" s="108">
        <f>(TRACKER[[#This Row],[Driver departure vs DC END DATE 2]])/24</f>
        <v>2.7488425924578528E-3</v>
      </c>
      <c r="BD295" s="39" t="str">
        <f>IF(L295="LEFTIES TOLEDO",IF(BC295&gt;=TIME(0,0,0),"YES","NO"),"")</f>
        <v>YES</v>
      </c>
      <c r="BE295" s="93">
        <f>$BH$1</f>
        <v>55</v>
      </c>
      <c r="BF295" s="41">
        <f>$BI$1</f>
        <v>7.5</v>
      </c>
    </row>
    <row r="296" spans="1:58" ht="12.75" hidden="1" customHeight="1">
      <c r="A296" s="24">
        <v>261443859</v>
      </c>
      <c r="B296" s="10" t="s">
        <v>414</v>
      </c>
      <c r="C296" s="11" t="s">
        <v>54</v>
      </c>
      <c r="D296" s="11" t="s">
        <v>48</v>
      </c>
      <c r="E296" s="12">
        <v>46036.554861111108</v>
      </c>
      <c r="F296" s="12">
        <v>46036.583333333336</v>
      </c>
      <c r="G296" s="13" t="s">
        <v>49</v>
      </c>
      <c r="H296" s="11" t="s">
        <v>50</v>
      </c>
      <c r="I296" s="13" t="s">
        <v>560</v>
      </c>
      <c r="J296" s="13" t="s">
        <v>51</v>
      </c>
      <c r="K296" s="13" t="s">
        <v>52</v>
      </c>
      <c r="L296" s="12" t="s">
        <v>53</v>
      </c>
      <c r="M296" s="12">
        <v>46038.666666666664</v>
      </c>
      <c r="N296" s="12">
        <v>46039.5</v>
      </c>
      <c r="O296" s="12"/>
      <c r="P296" s="55"/>
      <c r="Q296" s="12" t="s">
        <v>62</v>
      </c>
      <c r="R296" s="12"/>
      <c r="S296" s="29">
        <v>46039.635416666664</v>
      </c>
      <c r="T296" s="29">
        <v>46039.6875</v>
      </c>
      <c r="U296" s="12">
        <v>46039.65625</v>
      </c>
      <c r="V296" s="29">
        <v>46039.71875</v>
      </c>
      <c r="W296" s="30">
        <f>IF(N296="","",WEEKNUM(AA296,2)-0)</f>
        <v>3</v>
      </c>
      <c r="X296" s="30">
        <f>IF(N296="","",MONTH(AA296))</f>
        <v>1</v>
      </c>
      <c r="Y29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296" s="30" t="str">
        <f>IF(B296="ROPAX","ROPAX",IF(B296="RORO","RORO","OCEAN"))</f>
        <v>OCEAN</v>
      </c>
      <c r="AA296" s="29">
        <f>+MIN(S296,T296)</f>
        <v>46039.635416666664</v>
      </c>
      <c r="AB296" s="29" t="str">
        <f>CHOOSE(WEEKDAY(T296,2),"Monday","Tuesday","Wednesday","Thursday","Friday","Saturday","Sunday")</f>
        <v>Saturday</v>
      </c>
      <c r="AC296" s="104">
        <f>IF((E296-F296)&lt;=0,0,(TRACKER[[#This Row],[ATA]]-TRACKER[[#This Row],[ETA]])*24)</f>
        <v>0</v>
      </c>
      <c r="AD296" s="29" t="str">
        <f>IF(AC296&lt;=2,"NO","YES")</f>
        <v>NO</v>
      </c>
      <c r="AE296" s="106">
        <f>+TRACKER[[#This Row],[DELIVERY AVAILABLE SINCE]]-TRACKER[[#This Row],[HANDOVER Morocco]]</f>
        <v>46038.666666666664</v>
      </c>
      <c r="AF296" s="104">
        <f>TRACKER[[#This Row],[ATA TO UNLOADING]]*24</f>
        <v>73.933333333348855</v>
      </c>
      <c r="AG296" s="31">
        <f>(M296-E296)</f>
        <v>2.1118055555562023</v>
      </c>
      <c r="AH296" s="35">
        <f>TRACKER[[#This Row],[ATA A OFRECIMIENTO]]*24</f>
        <v>50.683333333348855</v>
      </c>
      <c r="AI296" s="30" t="str">
        <f>IF(AG296="","",IF(AG296&lt;=1.5,"SI","NO"))</f>
        <v>NO</v>
      </c>
      <c r="AJ296" s="30" t="str">
        <f>IF(AG296="","",IF(AG296&lt;=2,"YES","NO"))</f>
        <v>NO</v>
      </c>
      <c r="AK296" s="30" t="str">
        <f>IF(AG296="","",IF(AG296&lt;=3,"SI","NO"))</f>
        <v>SI</v>
      </c>
      <c r="AL296" s="31">
        <f>(N296-M296)</f>
        <v>0.83333333333575865</v>
      </c>
      <c r="AM296" s="35">
        <f>TRACKER[[#This Row],[DEL. AVAILABLE A SLOT]]*24</f>
        <v>20.000000000058208</v>
      </c>
      <c r="AN296" s="31">
        <f>IF((S296-M296)&lt;0,TIME(0,0,0),S296-M296)</f>
        <v>0.96875</v>
      </c>
      <c r="AO29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296" s="35" t="str">
        <f>IF(AL296="","",IF(AL296&lt;=1,"SI","NO"))</f>
        <v>SI</v>
      </c>
      <c r="AQ296" s="31">
        <f>(N296-E296)</f>
        <v>2.945138888891961</v>
      </c>
      <c r="AR296" s="35">
        <f>TRACKER[[#This Row],[ATA A TIMESLOT]]*24</f>
        <v>70.683333333407063</v>
      </c>
      <c r="AS296" s="32">
        <f>IF(AA296&lt;N296,TIME(0,0,0),AA296-N296)</f>
        <v>0.13541666666424135</v>
      </c>
      <c r="AT296" s="35">
        <f>TRACKER[[#This Row],[PUNTUALIDAD (H)]]*24</f>
        <v>3.2499999999417923</v>
      </c>
      <c r="AU296" s="31" t="str">
        <f>IF(AS296&gt;TIME(0,30,0),"NO","SI")</f>
        <v>NO</v>
      </c>
      <c r="AV296" s="33" t="str">
        <f>IF(AS296&gt;TIME(1,0,0),"NO","SI")</f>
        <v>NO</v>
      </c>
      <c r="AW296" s="33">
        <f>(S296-E296)</f>
        <v>3.0805555555562023</v>
      </c>
      <c r="AX296" s="39">
        <f>TRACKER[[#This Row],[ATA TO UNLOADING]]*24</f>
        <v>73.933333333348855</v>
      </c>
      <c r="AY296" s="33">
        <f>IF(O296=0,0,S296-O296)</f>
        <v>0</v>
      </c>
      <c r="AZ296" s="38">
        <f>TRACKER[[#This Row],[TOTAL TT (MARRUECOS)]]*24</f>
        <v>0</v>
      </c>
      <c r="BA296" s="39" t="str">
        <f>IF(AW296="","",IF(AW296&lt;=2,"SI","NO"))</f>
        <v>NO</v>
      </c>
      <c r="BB296" s="39">
        <f>V296-U296</f>
        <v>6.25E-2</v>
      </c>
      <c r="BC296" s="108">
        <f>(TRACKER[[#This Row],[Driver departure vs DC END DATE 2]])/24</f>
        <v>2.6041666666666665E-3</v>
      </c>
      <c r="BD296" s="39" t="str">
        <f>IF(L296="LEFTIES TOLEDO",IF(BC296&gt;=TIME(0,0,0),"YES","NO"),"")</f>
        <v>YES</v>
      </c>
      <c r="BE296" s="93">
        <f>$BH$1</f>
        <v>55</v>
      </c>
      <c r="BF296" s="41">
        <f>$BI$1</f>
        <v>7.5</v>
      </c>
    </row>
    <row r="297" spans="1:58" ht="12.75" hidden="1" customHeight="1">
      <c r="A297" s="24" t="s">
        <v>420</v>
      </c>
      <c r="B297" s="10" t="s">
        <v>66</v>
      </c>
      <c r="C297" s="11" t="s">
        <v>79</v>
      </c>
      <c r="D297" s="11" t="s">
        <v>48</v>
      </c>
      <c r="E297" s="12">
        <v>46037.833333333336</v>
      </c>
      <c r="F297" s="12">
        <v>46038.333333333336</v>
      </c>
      <c r="G297" s="13" t="s">
        <v>67</v>
      </c>
      <c r="H297" s="11" t="s">
        <v>99</v>
      </c>
      <c r="I297" s="13" t="s">
        <v>423</v>
      </c>
      <c r="J297" s="13" t="s">
        <v>80</v>
      </c>
      <c r="K297" s="13" t="s">
        <v>60</v>
      </c>
      <c r="L297" s="12" t="s">
        <v>71</v>
      </c>
      <c r="M297" s="12">
        <v>46039.333333333336</v>
      </c>
      <c r="N297" s="12">
        <v>46039.635416666664</v>
      </c>
      <c r="O297" s="12">
        <v>46036</v>
      </c>
      <c r="P297" s="55"/>
      <c r="Q297" s="12"/>
      <c r="R297" s="12"/>
      <c r="S297" s="29">
        <v>46039.384027777778</v>
      </c>
      <c r="T297" s="29">
        <v>46039.635416666664</v>
      </c>
      <c r="U297" s="12"/>
      <c r="V297" s="29"/>
      <c r="W297" s="30">
        <f>IF(N297="","",WEEKNUM(AA297,2)-0)</f>
        <v>3</v>
      </c>
      <c r="X297" s="30">
        <f>IF(N297="","",MONTH(AA297))</f>
        <v>1</v>
      </c>
      <c r="Y29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297" s="30" t="str">
        <f>IF(B297="ROPAX","ROPAX",IF(B297="RORO","RORO","OCEAN"))</f>
        <v>RORO</v>
      </c>
      <c r="AA297" s="29">
        <f>+MIN(S297,T297)</f>
        <v>46039.384027777778</v>
      </c>
      <c r="AB297" s="29" t="str">
        <f>CHOOSE(WEEKDAY(T297,2),"Monday","Tuesday","Wednesday","Thursday","Friday","Saturday","Sunday")</f>
        <v>Saturday</v>
      </c>
      <c r="AC297" s="104">
        <f>IF((E297-F297)&lt;=0,0,(TRACKER[[#This Row],[ATA]]-TRACKER[[#This Row],[ETA]])*24)</f>
        <v>0</v>
      </c>
      <c r="AD297" s="29" t="str">
        <f>IF(AC297&lt;=2,"NO","YES")</f>
        <v>NO</v>
      </c>
      <c r="AE297" s="106">
        <f>+TRACKER[[#This Row],[DELIVERY AVAILABLE SINCE]]-TRACKER[[#This Row],[HANDOVER Morocco]]</f>
        <v>3.3333333333357587</v>
      </c>
      <c r="AF297" s="104">
        <f>TRACKER[[#This Row],[ATA TO UNLOADING]]*24</f>
        <v>37.21666666661622</v>
      </c>
      <c r="AG297" s="31">
        <f>(M297-E297)</f>
        <v>1.5</v>
      </c>
      <c r="AH297" s="35">
        <f>TRACKER[[#This Row],[ATA A OFRECIMIENTO]]*24</f>
        <v>36</v>
      </c>
      <c r="AI297" s="30" t="str">
        <f>IF(AG297="","",IF(AG297&lt;=1.5,"SI","NO"))</f>
        <v>SI</v>
      </c>
      <c r="AJ297" s="30" t="str">
        <f>IF(AG297="","",IF(AG297&lt;=2,"YES","NO"))</f>
        <v>YES</v>
      </c>
      <c r="AK297" s="30" t="str">
        <f>IF(AG297="","",IF(AG297&lt;=3,"SI","NO"))</f>
        <v>SI</v>
      </c>
      <c r="AL297" s="31">
        <f>(N297-M297)</f>
        <v>0.30208333332848269</v>
      </c>
      <c r="AM297" s="35">
        <f>TRACKER[[#This Row],[DEL. AVAILABLE A SLOT]]*24</f>
        <v>7.2499999998835847</v>
      </c>
      <c r="AN297" s="31">
        <f>IF((S297-M297)&lt;0,TIME(0,0,0),S297-M297)</f>
        <v>5.0694444442342501E-2</v>
      </c>
      <c r="AO29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297" s="35" t="str">
        <f>IF(AL297="","",IF(AL297&lt;=1,"SI","NO"))</f>
        <v>SI</v>
      </c>
      <c r="AQ297" s="31">
        <f>(N297-E297)</f>
        <v>1.8020833333284827</v>
      </c>
      <c r="AR297" s="35">
        <f>TRACKER[[#This Row],[ATA A TIMESLOT]]*24</f>
        <v>43.249999999883585</v>
      </c>
      <c r="AS297" s="32">
        <f>IF(AA297&lt;N297,TIME(0,0,0),AA297-N297)</f>
        <v>0</v>
      </c>
      <c r="AT297" s="35">
        <f>TRACKER[[#This Row],[PUNTUALIDAD (H)]]*24</f>
        <v>0</v>
      </c>
      <c r="AU297" s="31" t="str">
        <f>IF(AS297&gt;TIME(0,30,0),"NO","SI")</f>
        <v>SI</v>
      </c>
      <c r="AV297" s="33" t="str">
        <f>IF(AS297&gt;TIME(1,0,0),"NO","SI")</f>
        <v>SI</v>
      </c>
      <c r="AW297" s="33">
        <f>(S297-E297)</f>
        <v>1.5506944444423425</v>
      </c>
      <c r="AX297" s="39">
        <f>TRACKER[[#This Row],[ATA TO UNLOADING]]*24</f>
        <v>37.21666666661622</v>
      </c>
      <c r="AY297" s="33">
        <f>IF(O297=0,0,S297-O297)</f>
        <v>3.3840277777781012</v>
      </c>
      <c r="AZ297" s="38">
        <f>TRACKER[[#This Row],[TOTAL TT (MARRUECOS)]]*24</f>
        <v>81.216666666674428</v>
      </c>
      <c r="BA297" s="39" t="str">
        <f>IF(AW297="","",IF(AW297&lt;=2,"SI","NO"))</f>
        <v>SI</v>
      </c>
      <c r="BB297" s="39">
        <f>V297-U297</f>
        <v>0</v>
      </c>
      <c r="BC297" s="108">
        <f>(TRACKER[[#This Row],[Driver departure vs DC END DATE 2]])/24</f>
        <v>0</v>
      </c>
      <c r="BD297" s="39" t="str">
        <f>IF(L297="LEFTIES TOLEDO",IF(BC297&gt;=TIME(0,0,0),"YES","NO"),"")</f>
        <v/>
      </c>
      <c r="BE297" s="93">
        <f>$BH$1</f>
        <v>55</v>
      </c>
      <c r="BF297" s="41">
        <f>$BI$1</f>
        <v>7.5</v>
      </c>
    </row>
    <row r="298" spans="1:58" ht="12.75" hidden="1" customHeight="1">
      <c r="A298" s="24">
        <v>262272574</v>
      </c>
      <c r="B298" s="10" t="s">
        <v>414</v>
      </c>
      <c r="C298" s="11" t="s">
        <v>65</v>
      </c>
      <c r="D298" s="11" t="s">
        <v>48</v>
      </c>
      <c r="E298" s="12">
        <v>46036.554861111108</v>
      </c>
      <c r="F298" s="12">
        <v>46036.583333333336</v>
      </c>
      <c r="G298" s="13" t="s">
        <v>49</v>
      </c>
      <c r="H298" s="11" t="s">
        <v>50</v>
      </c>
      <c r="I298" s="13" t="s">
        <v>610</v>
      </c>
      <c r="J298" s="13" t="s">
        <v>51</v>
      </c>
      <c r="K298" s="13" t="s">
        <v>52</v>
      </c>
      <c r="L298" s="12" t="s">
        <v>95</v>
      </c>
      <c r="M298" s="12">
        <v>46038.666666666664</v>
      </c>
      <c r="N298" s="12">
        <v>46041.25</v>
      </c>
      <c r="O298" s="12"/>
      <c r="P298" s="55"/>
      <c r="Q298" s="12" t="s">
        <v>62</v>
      </c>
      <c r="R298" s="12"/>
      <c r="S298" s="29">
        <v>46041.4375</v>
      </c>
      <c r="T298" s="29">
        <v>46041.458333333336</v>
      </c>
      <c r="U298" s="12"/>
      <c r="V298" s="29"/>
      <c r="W298" s="30">
        <f>IF(N298="","",WEEKNUM(AA298,2)-0)</f>
        <v>4</v>
      </c>
      <c r="X298" s="30">
        <f>IF(N298="","",MONTH(AA298))</f>
        <v>1</v>
      </c>
      <c r="Y29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298" s="30" t="str">
        <f>IF(B298="ROPAX","ROPAX",IF(B298="RORO","RORO","OCEAN"))</f>
        <v>OCEAN</v>
      </c>
      <c r="AA298" s="29">
        <f>+MIN(S298,T298)</f>
        <v>46041.4375</v>
      </c>
      <c r="AB298" s="29" t="str">
        <f>CHOOSE(WEEKDAY(T298,2),"Monday","Tuesday","Wednesday","Thursday","Friday","Saturday","Sunday")</f>
        <v>Monday</v>
      </c>
      <c r="AC298" s="104">
        <f>IF((E298-F298)&lt;=0,0,(TRACKER[[#This Row],[ATA]]-TRACKER[[#This Row],[ETA]])*24)</f>
        <v>0</v>
      </c>
      <c r="AD298" s="29" t="str">
        <f>IF(AC298&lt;=2,"NO","YES")</f>
        <v>NO</v>
      </c>
      <c r="AE298" s="106">
        <f>+TRACKER[[#This Row],[DELIVERY AVAILABLE SINCE]]-TRACKER[[#This Row],[HANDOVER Morocco]]</f>
        <v>46038.666666666664</v>
      </c>
      <c r="AF298" s="104">
        <f>TRACKER[[#This Row],[ATA TO UNLOADING]]*24</f>
        <v>117.18333333340706</v>
      </c>
      <c r="AG298" s="31">
        <f>(M298-E298)</f>
        <v>2.1118055555562023</v>
      </c>
      <c r="AH298" s="35">
        <f>TRACKER[[#This Row],[ATA A OFRECIMIENTO]]*24</f>
        <v>50.683333333348855</v>
      </c>
      <c r="AI298" s="30" t="str">
        <f>IF(AG298="","",IF(AG298&lt;=1.5,"SI","NO"))</f>
        <v>NO</v>
      </c>
      <c r="AJ298" s="30" t="str">
        <f>IF(AG298="","",IF(AG298&lt;=2,"YES","NO"))</f>
        <v>NO</v>
      </c>
      <c r="AK298" s="30" t="str">
        <f>IF(AG298="","",IF(AG298&lt;=3,"SI","NO"))</f>
        <v>SI</v>
      </c>
      <c r="AL298" s="31">
        <f>(N298-M298)</f>
        <v>2.5833333333357587</v>
      </c>
      <c r="AM298" s="35">
        <f>TRACKER[[#This Row],[DEL. AVAILABLE A SLOT]]*24</f>
        <v>62.000000000058208</v>
      </c>
      <c r="AN298" s="31">
        <f>IF((S298-M298)&lt;0,TIME(0,0,0),S298-M298)</f>
        <v>2.7708333333357587</v>
      </c>
      <c r="AO29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298" s="35" t="str">
        <f>IF(AL298="","",IF(AL298&lt;=1,"SI","NO"))</f>
        <v>NO</v>
      </c>
      <c r="AQ298" s="31">
        <f>(N298-E298)</f>
        <v>4.695138888891961</v>
      </c>
      <c r="AR298" s="35">
        <f>TRACKER[[#This Row],[ATA A TIMESLOT]]*24</f>
        <v>112.68333333340706</v>
      </c>
      <c r="AS298" s="32">
        <f>IF(AA298&lt;N298,TIME(0,0,0),AA298-N298)</f>
        <v>0.1875</v>
      </c>
      <c r="AT298" s="35">
        <f>TRACKER[[#This Row],[PUNTUALIDAD (H)]]*24</f>
        <v>4.5</v>
      </c>
      <c r="AU298" s="31" t="str">
        <f>IF(AS298&gt;TIME(0,30,0),"NO","SI")</f>
        <v>NO</v>
      </c>
      <c r="AV298" s="33" t="str">
        <f>IF(AS298&gt;TIME(1,0,0),"NO","SI")</f>
        <v>NO</v>
      </c>
      <c r="AW298" s="33">
        <f>(S298-E298)</f>
        <v>4.882638888891961</v>
      </c>
      <c r="AX298" s="39">
        <f>TRACKER[[#This Row],[ATA TO UNLOADING]]*24</f>
        <v>117.18333333340706</v>
      </c>
      <c r="AY298" s="33">
        <f>IF(O298=0,0,S298-O298)</f>
        <v>0</v>
      </c>
      <c r="AZ298" s="38">
        <f>TRACKER[[#This Row],[TOTAL TT (MARRUECOS)]]*24</f>
        <v>0</v>
      </c>
      <c r="BA298" s="39" t="str">
        <f>IF(AW298="","",IF(AW298&lt;=2,"SI","NO"))</f>
        <v>NO</v>
      </c>
      <c r="BB298" s="39">
        <f>V298-U298</f>
        <v>0</v>
      </c>
      <c r="BC298" s="108">
        <f>(TRACKER[[#This Row],[Driver departure vs DC END DATE 2]])/24</f>
        <v>0</v>
      </c>
      <c r="BD298" s="39" t="str">
        <f>IF(L298="LEFTIES TOLEDO",IF(BC298&gt;=TIME(0,0,0),"YES","NO"),"")</f>
        <v/>
      </c>
      <c r="BE298" s="93">
        <f>$BH$1</f>
        <v>55</v>
      </c>
      <c r="BF298" s="41">
        <f>$BI$1</f>
        <v>7.5</v>
      </c>
    </row>
    <row r="299" spans="1:58" ht="12.75" hidden="1" customHeight="1">
      <c r="A299" s="24" t="s">
        <v>438</v>
      </c>
      <c r="B299" s="10" t="s">
        <v>439</v>
      </c>
      <c r="C299" s="11" t="s">
        <v>72</v>
      </c>
      <c r="D299" s="11" t="s">
        <v>75</v>
      </c>
      <c r="E299" s="12">
        <v>46036.470833333333</v>
      </c>
      <c r="F299" s="12">
        <v>46036.583333333336</v>
      </c>
      <c r="G299" s="13" t="s">
        <v>88</v>
      </c>
      <c r="H299" s="11" t="s">
        <v>50</v>
      </c>
      <c r="I299" s="13" t="s">
        <v>612</v>
      </c>
      <c r="J299" s="13" t="s">
        <v>51</v>
      </c>
      <c r="K299" s="13" t="s">
        <v>60</v>
      </c>
      <c r="L299" s="12" t="s">
        <v>95</v>
      </c>
      <c r="M299" s="12">
        <v>46038.666666666664</v>
      </c>
      <c r="N299" s="12">
        <v>46041.333333333336</v>
      </c>
      <c r="O299" s="12"/>
      <c r="P299" s="55"/>
      <c r="Q299" s="12"/>
      <c r="R299" s="12"/>
      <c r="S299" s="29">
        <v>46041.350694444445</v>
      </c>
      <c r="T299" s="29">
        <v>46041.371527777781</v>
      </c>
      <c r="U299" s="12"/>
      <c r="V299" s="29"/>
      <c r="W299" s="30">
        <f>IF(N299="","",WEEKNUM(AA299,2)-0)</f>
        <v>4</v>
      </c>
      <c r="X299" s="30">
        <f>IF(N299="","",MONTH(AA299))</f>
        <v>1</v>
      </c>
      <c r="Y29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299" s="30" t="str">
        <f>IF(B299="ROPAX","ROPAX",IF(B299="RORO","RORO","OCEAN"))</f>
        <v>OCEAN</v>
      </c>
      <c r="AA299" s="29">
        <f>+MIN(S299,T299)</f>
        <v>46041.350694444445</v>
      </c>
      <c r="AB299" s="29" t="str">
        <f>CHOOSE(WEEKDAY(T299,2),"Monday","Tuesday","Wednesday","Thursday","Friday","Saturday","Sunday")</f>
        <v>Monday</v>
      </c>
      <c r="AC299" s="104">
        <f>IF((E299-F299)&lt;=0,0,(TRACKER[[#This Row],[ATA]]-TRACKER[[#This Row],[ETA]])*24)</f>
        <v>0</v>
      </c>
      <c r="AD299" s="29" t="str">
        <f>IF(AC299&lt;=2,"NO","YES")</f>
        <v>NO</v>
      </c>
      <c r="AE299" s="106">
        <f>+TRACKER[[#This Row],[DELIVERY AVAILABLE SINCE]]-TRACKER[[#This Row],[HANDOVER Morocco]]</f>
        <v>46038.666666666664</v>
      </c>
      <c r="AF299" s="104">
        <f>TRACKER[[#This Row],[ATA TO UNLOADING]]*24</f>
        <v>117.11666666669771</v>
      </c>
      <c r="AG299" s="31">
        <f>(M299-E299)</f>
        <v>2.1958333333313931</v>
      </c>
      <c r="AH299" s="35">
        <f>TRACKER[[#This Row],[ATA A OFRECIMIENTO]]*24</f>
        <v>52.699999999953434</v>
      </c>
      <c r="AI299" s="30" t="str">
        <f>IF(AG299="","",IF(AG299&lt;=1.5,"SI","NO"))</f>
        <v>NO</v>
      </c>
      <c r="AJ299" s="30" t="str">
        <f>IF(AG299="","",IF(AG299&lt;=2,"YES","NO"))</f>
        <v>NO</v>
      </c>
      <c r="AK299" s="30" t="str">
        <f>IF(AG299="","",IF(AG299&lt;=3,"SI","NO"))</f>
        <v>SI</v>
      </c>
      <c r="AL299" s="31">
        <f>(N299-M299)</f>
        <v>2.6666666666715173</v>
      </c>
      <c r="AM299" s="35">
        <f>TRACKER[[#This Row],[DEL. AVAILABLE A SLOT]]*24</f>
        <v>64.000000000116415</v>
      </c>
      <c r="AN299" s="31">
        <f>IF((S299-M299)&lt;0,TIME(0,0,0),S299-M299)</f>
        <v>2.6840277777810115</v>
      </c>
      <c r="AO29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299" s="35" t="str">
        <f>IF(AL299="","",IF(AL299&lt;=1,"SI","NO"))</f>
        <v>NO</v>
      </c>
      <c r="AQ299" s="31">
        <f>(N299-E299)</f>
        <v>4.8625000000029104</v>
      </c>
      <c r="AR299" s="35">
        <f>TRACKER[[#This Row],[ATA A TIMESLOT]]*24</f>
        <v>116.70000000006985</v>
      </c>
      <c r="AS299" s="32">
        <f>IF(AA299&lt;N299,TIME(0,0,0),AA299-N299)</f>
        <v>1.7361111109494232E-2</v>
      </c>
      <c r="AT299" s="35">
        <f>TRACKER[[#This Row],[PUNTUALIDAD (H)]]*24</f>
        <v>0.41666666662786156</v>
      </c>
      <c r="AU299" s="31" t="str">
        <f>IF(AS299&gt;TIME(0,30,0),"NO","SI")</f>
        <v>SI</v>
      </c>
      <c r="AV299" s="33" t="str">
        <f>IF(AS299&gt;TIME(1,0,0),"NO","SI")</f>
        <v>SI</v>
      </c>
      <c r="AW299" s="33">
        <f>(S299-E299)</f>
        <v>4.8798611111124046</v>
      </c>
      <c r="AX299" s="39">
        <f>TRACKER[[#This Row],[ATA TO UNLOADING]]*24</f>
        <v>117.11666666669771</v>
      </c>
      <c r="AY299" s="33">
        <f>IF(O299=0,0,S299-O299)</f>
        <v>0</v>
      </c>
      <c r="AZ299" s="38">
        <f>TRACKER[[#This Row],[TOTAL TT (MARRUECOS)]]*24</f>
        <v>0</v>
      </c>
      <c r="BA299" s="39" t="str">
        <f>IF(AW299="","",IF(AW299&lt;=2,"SI","NO"))</f>
        <v>NO</v>
      </c>
      <c r="BB299" s="39">
        <f>V299-U299</f>
        <v>0</v>
      </c>
      <c r="BC299" s="108">
        <f>(TRACKER[[#This Row],[Driver departure vs DC END DATE 2]])/24</f>
        <v>0</v>
      </c>
      <c r="BD299" s="39" t="str">
        <f>IF(L299="LEFTIES TOLEDO",IF(BC299&gt;=TIME(0,0,0),"YES","NO"),"")</f>
        <v/>
      </c>
      <c r="BE299" s="93">
        <f>$BH$1</f>
        <v>55</v>
      </c>
      <c r="BF299" s="41">
        <f>$BI$1</f>
        <v>7.5</v>
      </c>
    </row>
    <row r="300" spans="1:58" ht="12.75" hidden="1" customHeight="1">
      <c r="A300" s="24">
        <v>262644387</v>
      </c>
      <c r="B300" s="10" t="s">
        <v>414</v>
      </c>
      <c r="C300" s="11" t="s">
        <v>65</v>
      </c>
      <c r="D300" s="11" t="s">
        <v>48</v>
      </c>
      <c r="E300" s="12">
        <v>46036.554861111108</v>
      </c>
      <c r="F300" s="12">
        <v>46036.583333333336</v>
      </c>
      <c r="G300" s="13" t="s">
        <v>49</v>
      </c>
      <c r="H300" s="11" t="s">
        <v>50</v>
      </c>
      <c r="I300" s="13" t="s">
        <v>425</v>
      </c>
      <c r="J300" s="13" t="s">
        <v>56</v>
      </c>
      <c r="K300" s="13" t="s">
        <v>60</v>
      </c>
      <c r="L300" s="12" t="s">
        <v>53</v>
      </c>
      <c r="M300" s="12">
        <v>46038.666666666664</v>
      </c>
      <c r="N300" s="12">
        <v>46041.333333333336</v>
      </c>
      <c r="O300" s="12"/>
      <c r="P300" s="55"/>
      <c r="Q300" s="12"/>
      <c r="R300" s="12"/>
      <c r="S300" s="29">
        <v>46040.955555555556</v>
      </c>
      <c r="T300" s="29">
        <v>46041.375</v>
      </c>
      <c r="U300" s="12"/>
      <c r="V300" s="29"/>
      <c r="W300" s="30">
        <f>IF(N300="","",WEEKNUM(AA300,2)-0)</f>
        <v>3</v>
      </c>
      <c r="X300" s="30">
        <f>IF(N300="","",MONTH(AA300))</f>
        <v>1</v>
      </c>
      <c r="Y30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00" s="30" t="str">
        <f>IF(B300="ROPAX","ROPAX",IF(B300="RORO","RORO","OCEAN"))</f>
        <v>OCEAN</v>
      </c>
      <c r="AA300" s="29">
        <f>+MIN(S300,T300)</f>
        <v>46040.955555555556</v>
      </c>
      <c r="AB300" s="29" t="str">
        <f>CHOOSE(WEEKDAY(T300,2),"Monday","Tuesday","Wednesday","Thursday","Friday","Saturday","Sunday")</f>
        <v>Monday</v>
      </c>
      <c r="AC300" s="104">
        <f>IF((E300-F300)&lt;=0,0,(TRACKER[[#This Row],[ATA]]-TRACKER[[#This Row],[ETA]])*24)</f>
        <v>0</v>
      </c>
      <c r="AD300" s="29" t="str">
        <f>IF(AC300&lt;=2,"NO","YES")</f>
        <v>NO</v>
      </c>
      <c r="AE300" s="106">
        <f>+TRACKER[[#This Row],[DELIVERY AVAILABLE SINCE]]-TRACKER[[#This Row],[HANDOVER Morocco]]</f>
        <v>46038.666666666664</v>
      </c>
      <c r="AF300" s="104">
        <f>TRACKER[[#This Row],[ATA TO UNLOADING]]*24</f>
        <v>105.61666666675592</v>
      </c>
      <c r="AG300" s="31">
        <f>(M300-E300)</f>
        <v>2.1118055555562023</v>
      </c>
      <c r="AH300" s="35">
        <f>TRACKER[[#This Row],[ATA A OFRECIMIENTO]]*24</f>
        <v>50.683333333348855</v>
      </c>
      <c r="AI300" s="30" t="str">
        <f>IF(AG300="","",IF(AG300&lt;=1.5,"SI","NO"))</f>
        <v>NO</v>
      </c>
      <c r="AJ300" s="30" t="str">
        <f>IF(AG300="","",IF(AG300&lt;=2,"YES","NO"))</f>
        <v>NO</v>
      </c>
      <c r="AK300" s="30" t="str">
        <f>IF(AG300="","",IF(AG300&lt;=3,"SI","NO"))</f>
        <v>SI</v>
      </c>
      <c r="AL300" s="31">
        <f>(N300-M300)</f>
        <v>2.6666666666715173</v>
      </c>
      <c r="AM300" s="35">
        <f>TRACKER[[#This Row],[DEL. AVAILABLE A SLOT]]*24</f>
        <v>64.000000000116415</v>
      </c>
      <c r="AN300" s="31">
        <f>IF((S300-M300)&lt;0,TIME(0,0,0),S300-M300)</f>
        <v>2.288888888891961</v>
      </c>
      <c r="AO30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300" s="35" t="str">
        <f>IF(AL300="","",IF(AL300&lt;=1,"SI","NO"))</f>
        <v>NO</v>
      </c>
      <c r="AQ300" s="31">
        <f>(N300-E300)</f>
        <v>4.7784722222277196</v>
      </c>
      <c r="AR300" s="35">
        <f>TRACKER[[#This Row],[ATA A TIMESLOT]]*24</f>
        <v>114.68333333346527</v>
      </c>
      <c r="AS300" s="32">
        <f>IF(AA300&lt;N300,TIME(0,0,0),AA300-N300)</f>
        <v>0</v>
      </c>
      <c r="AT300" s="35">
        <f>TRACKER[[#This Row],[PUNTUALIDAD (H)]]*24</f>
        <v>0</v>
      </c>
      <c r="AU300" s="31" t="str">
        <f>IF(AS300&gt;TIME(0,30,0),"NO","SI")</f>
        <v>SI</v>
      </c>
      <c r="AV300" s="33" t="str">
        <f>IF(AS300&gt;TIME(1,0,0),"NO","SI")</f>
        <v>SI</v>
      </c>
      <c r="AW300" s="33">
        <f>(S300-E300)</f>
        <v>4.4006944444481633</v>
      </c>
      <c r="AX300" s="39">
        <f>TRACKER[[#This Row],[ATA TO UNLOADING]]*24</f>
        <v>105.61666666675592</v>
      </c>
      <c r="AY300" s="33">
        <f>IF(O300=0,0,S300-O300)</f>
        <v>0</v>
      </c>
      <c r="AZ300" s="38">
        <f>TRACKER[[#This Row],[TOTAL TT (MARRUECOS)]]*24</f>
        <v>0</v>
      </c>
      <c r="BA300" s="39" t="str">
        <f>IF(AW300="","",IF(AW300&lt;=2,"SI","NO"))</f>
        <v>NO</v>
      </c>
      <c r="BB300" s="39">
        <f>V300-U300</f>
        <v>0</v>
      </c>
      <c r="BC300" s="108">
        <f>(TRACKER[[#This Row],[Driver departure vs DC END DATE 2]])/24</f>
        <v>0</v>
      </c>
      <c r="BD300" s="39"/>
      <c r="BE300" s="93">
        <f>$BH$1</f>
        <v>55</v>
      </c>
      <c r="BF300" s="41">
        <f>$BI$1</f>
        <v>7.5</v>
      </c>
    </row>
    <row r="301" spans="1:58" ht="12.75" hidden="1" customHeight="1">
      <c r="A301" s="24">
        <v>262272574</v>
      </c>
      <c r="B301" s="10" t="s">
        <v>414</v>
      </c>
      <c r="C301" s="11" t="s">
        <v>65</v>
      </c>
      <c r="D301" s="11" t="s">
        <v>48</v>
      </c>
      <c r="E301" s="12">
        <v>46036.554861111108</v>
      </c>
      <c r="F301" s="12">
        <v>46036.583333333336</v>
      </c>
      <c r="G301" s="13" t="s">
        <v>49</v>
      </c>
      <c r="H301" s="11" t="s">
        <v>50</v>
      </c>
      <c r="I301" s="13" t="s">
        <v>611</v>
      </c>
      <c r="J301" s="13" t="s">
        <v>51</v>
      </c>
      <c r="K301" s="13" t="s">
        <v>52</v>
      </c>
      <c r="L301" s="12" t="s">
        <v>95</v>
      </c>
      <c r="M301" s="12">
        <v>46038.666666666664</v>
      </c>
      <c r="N301" s="12">
        <v>46041.333333333336</v>
      </c>
      <c r="O301" s="12"/>
      <c r="P301" s="55"/>
      <c r="Q301" s="12"/>
      <c r="R301" s="12"/>
      <c r="S301" s="29">
        <v>46041.354166666664</v>
      </c>
      <c r="T301" s="29">
        <v>46041.375</v>
      </c>
      <c r="U301" s="12"/>
      <c r="V301" s="29"/>
      <c r="W301" s="30">
        <f>IF(N301="","",WEEKNUM(AA301,2)-0)</f>
        <v>4</v>
      </c>
      <c r="X301" s="30">
        <f>IF(N301="","",MONTH(AA301))</f>
        <v>1</v>
      </c>
      <c r="Y30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301" s="30" t="str">
        <f>IF(B301="ROPAX","ROPAX",IF(B301="RORO","RORO","OCEAN"))</f>
        <v>OCEAN</v>
      </c>
      <c r="AA301" s="29">
        <f>+MIN(S301,T301)</f>
        <v>46041.354166666664</v>
      </c>
      <c r="AB301" s="29" t="str">
        <f>CHOOSE(WEEKDAY(T301,2),"Monday","Tuesday","Wednesday","Thursday","Friday","Saturday","Sunday")</f>
        <v>Monday</v>
      </c>
      <c r="AC301" s="104">
        <f>IF((E301-F301)&lt;=0,0,(TRACKER[[#This Row],[ATA]]-TRACKER[[#This Row],[ETA]])*24)</f>
        <v>0</v>
      </c>
      <c r="AD301" s="29" t="str">
        <f>IF(AC301&lt;=2,"NO","YES")</f>
        <v>NO</v>
      </c>
      <c r="AE301" s="106">
        <f>+TRACKER[[#This Row],[DELIVERY AVAILABLE SINCE]]-TRACKER[[#This Row],[HANDOVER Morocco]]</f>
        <v>46038.666666666664</v>
      </c>
      <c r="AF301" s="104">
        <f>TRACKER[[#This Row],[ATA TO UNLOADING]]*24</f>
        <v>115.18333333334886</v>
      </c>
      <c r="AG301" s="31">
        <f>(M301-E301)</f>
        <v>2.1118055555562023</v>
      </c>
      <c r="AH301" s="35">
        <f>TRACKER[[#This Row],[ATA A OFRECIMIENTO]]*24</f>
        <v>50.683333333348855</v>
      </c>
      <c r="AI301" s="30" t="str">
        <f>IF(AG301="","",IF(AG301&lt;=1.5,"SI","NO"))</f>
        <v>NO</v>
      </c>
      <c r="AJ301" s="30" t="str">
        <f>IF(AG301="","",IF(AG301&lt;=2,"YES","NO"))</f>
        <v>NO</v>
      </c>
      <c r="AK301" s="30" t="str">
        <f>IF(AG301="","",IF(AG301&lt;=3,"SI","NO"))</f>
        <v>SI</v>
      </c>
      <c r="AL301" s="31">
        <f>(N301-M301)</f>
        <v>2.6666666666715173</v>
      </c>
      <c r="AM301" s="35">
        <f>TRACKER[[#This Row],[DEL. AVAILABLE A SLOT]]*24</f>
        <v>64.000000000116415</v>
      </c>
      <c r="AN301" s="31">
        <f>IF((S301-M301)&lt;0,TIME(0,0,0),S301-M301)</f>
        <v>2.6875</v>
      </c>
      <c r="AO30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301" s="35" t="str">
        <f>IF(AL301="","",IF(AL301&lt;=1,"SI","NO"))</f>
        <v>NO</v>
      </c>
      <c r="AQ301" s="31">
        <f>(N301-E301)</f>
        <v>4.7784722222277196</v>
      </c>
      <c r="AR301" s="35">
        <f>TRACKER[[#This Row],[ATA A TIMESLOT]]*24</f>
        <v>114.68333333346527</v>
      </c>
      <c r="AS301" s="32">
        <f>IF(AA301&lt;N301,TIME(0,0,0),AA301-N301)</f>
        <v>2.0833333328482695E-2</v>
      </c>
      <c r="AT301" s="35">
        <f>TRACKER[[#This Row],[PUNTUALIDAD (H)]]*24</f>
        <v>0.49999999988358468</v>
      </c>
      <c r="AU301" s="31" t="str">
        <f>IF(AS301&gt;TIME(0,30,0),"NO","SI")</f>
        <v>SI</v>
      </c>
      <c r="AV301" s="33" t="str">
        <f>IF(AS301&gt;TIME(1,0,0),"NO","SI")</f>
        <v>SI</v>
      </c>
      <c r="AW301" s="33">
        <f>(S301-E301)</f>
        <v>4.7993055555562023</v>
      </c>
      <c r="AX301" s="39">
        <f>TRACKER[[#This Row],[ATA TO UNLOADING]]*24</f>
        <v>115.18333333334886</v>
      </c>
      <c r="AY301" s="33">
        <f>IF(O301=0,0,S301-O301)</f>
        <v>0</v>
      </c>
      <c r="AZ301" s="38">
        <f>TRACKER[[#This Row],[TOTAL TT (MARRUECOS)]]*24</f>
        <v>0</v>
      </c>
      <c r="BA301" s="39" t="str">
        <f>IF(AW301="","",IF(AW301&lt;=2,"SI","NO"))</f>
        <v>NO</v>
      </c>
      <c r="BB301" s="39">
        <f>V301-U301</f>
        <v>0</v>
      </c>
      <c r="BC301" s="108">
        <f>(TRACKER[[#This Row],[Driver departure vs DC END DATE 2]])/24</f>
        <v>0</v>
      </c>
      <c r="BD301" s="39" t="str">
        <f>IF(L301="LEFTIES TOLEDO",IF(BC301&gt;=TIME(0,0,0),"YES","NO"),"")</f>
        <v/>
      </c>
      <c r="BE301" s="93">
        <f>$BH$1</f>
        <v>55</v>
      </c>
      <c r="BF301" s="41">
        <f>$BI$1</f>
        <v>7.5</v>
      </c>
    </row>
    <row r="302" spans="1:58" ht="12.75" hidden="1" customHeight="1">
      <c r="A302" s="24" t="s">
        <v>421</v>
      </c>
      <c r="B302" s="10" t="s">
        <v>66</v>
      </c>
      <c r="C302" s="11" t="s">
        <v>79</v>
      </c>
      <c r="D302" s="11" t="s">
        <v>48</v>
      </c>
      <c r="E302" s="12">
        <v>46039.333333333336</v>
      </c>
      <c r="F302" s="12">
        <v>46039.333333333336</v>
      </c>
      <c r="G302" s="13" t="s">
        <v>67</v>
      </c>
      <c r="H302" s="11" t="s">
        <v>100</v>
      </c>
      <c r="I302" s="13" t="s">
        <v>424</v>
      </c>
      <c r="J302" s="13" t="s">
        <v>80</v>
      </c>
      <c r="K302" s="13" t="s">
        <v>60</v>
      </c>
      <c r="L302" s="12" t="s">
        <v>71</v>
      </c>
      <c r="M302" s="12">
        <v>46041.333333333336</v>
      </c>
      <c r="N302" s="12">
        <v>46041.333333333336</v>
      </c>
      <c r="O302" s="12">
        <v>46037</v>
      </c>
      <c r="P302" s="55"/>
      <c r="Q302" s="12"/>
      <c r="R302" s="12"/>
      <c r="S302" s="29">
        <v>46041.120138888888</v>
      </c>
      <c r="T302" s="29">
        <v>46041.357638888891</v>
      </c>
      <c r="U302" s="12"/>
      <c r="V302" s="29"/>
      <c r="W302" s="30">
        <f>IF(N302="","",WEEKNUM(AA302,2)-0)</f>
        <v>4</v>
      </c>
      <c r="X302" s="30">
        <f>IF(N302="","",MONTH(AA302))</f>
        <v>1</v>
      </c>
      <c r="Y30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302" s="30" t="str">
        <f>IF(B302="ROPAX","ROPAX",IF(B302="RORO","RORO","OCEAN"))</f>
        <v>RORO</v>
      </c>
      <c r="AA302" s="29">
        <f>+MIN(S302,T302)</f>
        <v>46041.120138888888</v>
      </c>
      <c r="AB302" s="29" t="str">
        <f>CHOOSE(WEEKDAY(T302,2),"Monday","Tuesday","Wednesday","Thursday","Friday","Saturday","Sunday")</f>
        <v>Monday</v>
      </c>
      <c r="AC302" s="104">
        <f>IF((E302-F302)&lt;=0,0,(TRACKER[[#This Row],[ATA]]-TRACKER[[#This Row],[ETA]])*24)</f>
        <v>0</v>
      </c>
      <c r="AD302" s="29" t="str">
        <f>IF(AC302&lt;=2,"NO","YES")</f>
        <v>NO</v>
      </c>
      <c r="AE302" s="106">
        <f>+TRACKER[[#This Row],[DELIVERY AVAILABLE SINCE]]-TRACKER[[#This Row],[HANDOVER Morocco]]</f>
        <v>4.3333333333357587</v>
      </c>
      <c r="AF302" s="104">
        <f>TRACKER[[#This Row],[ATA TO UNLOADING]]*24</f>
        <v>42.883333333244082</v>
      </c>
      <c r="AG302" s="31">
        <f>(M302-E302)</f>
        <v>2</v>
      </c>
      <c r="AH302" s="35">
        <f>TRACKER[[#This Row],[ATA A OFRECIMIENTO]]*24</f>
        <v>48</v>
      </c>
      <c r="AI302" s="30" t="str">
        <f>IF(AG302="","",IF(AG302&lt;=1.5,"SI","NO"))</f>
        <v>NO</v>
      </c>
      <c r="AJ302" s="30" t="str">
        <f>IF(AG302="","",IF(AG302&lt;=2,"YES","NO"))</f>
        <v>YES</v>
      </c>
      <c r="AK302" s="30" t="str">
        <f>IF(AG302="","",IF(AG302&lt;=3,"SI","NO"))</f>
        <v>SI</v>
      </c>
      <c r="AL302" s="31">
        <f>(N302-M302)</f>
        <v>0</v>
      </c>
      <c r="AM302" s="35">
        <f>TRACKER[[#This Row],[DEL. AVAILABLE A SLOT]]*24</f>
        <v>0</v>
      </c>
      <c r="AN302" s="31">
        <f>IF((S302-M302)&lt;0,TIME(0,0,0),S302-M302)</f>
        <v>0</v>
      </c>
      <c r="AO30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02" s="35" t="str">
        <f>IF(AL302="","",IF(AL302&lt;=1,"SI","NO"))</f>
        <v>SI</v>
      </c>
      <c r="AQ302" s="31">
        <f>(N302-E302)</f>
        <v>2</v>
      </c>
      <c r="AR302" s="35">
        <f>TRACKER[[#This Row],[ATA A TIMESLOT]]*24</f>
        <v>48</v>
      </c>
      <c r="AS302" s="32">
        <f>IF(AA302&lt;N302,TIME(0,0,0),AA302-N302)</f>
        <v>0</v>
      </c>
      <c r="AT302" s="35">
        <f>TRACKER[[#This Row],[PUNTUALIDAD (H)]]*24</f>
        <v>0</v>
      </c>
      <c r="AU302" s="31" t="str">
        <f>IF(AS302&gt;TIME(0,30,0),"NO","SI")</f>
        <v>SI</v>
      </c>
      <c r="AV302" s="33" t="str">
        <f>IF(AS302&gt;TIME(1,0,0),"NO","SI")</f>
        <v>SI</v>
      </c>
      <c r="AW302" s="33">
        <f>(S302-E302)</f>
        <v>1.7868055555518367</v>
      </c>
      <c r="AX302" s="39">
        <f>TRACKER[[#This Row],[ATA TO UNLOADING]]*24</f>
        <v>42.883333333244082</v>
      </c>
      <c r="AY302" s="33">
        <f>IF(O302=0,0,S302-O302)</f>
        <v>4.1201388888875954</v>
      </c>
      <c r="AZ302" s="38">
        <f>TRACKER[[#This Row],[TOTAL TT (MARRUECOS)]]*24</f>
        <v>98.883333333302289</v>
      </c>
      <c r="BA302" s="39" t="str">
        <f>IF(AW302="","",IF(AW302&lt;=2,"SI","NO"))</f>
        <v>SI</v>
      </c>
      <c r="BB302" s="39">
        <f>V302-U302</f>
        <v>0</v>
      </c>
      <c r="BC302" s="108">
        <f>(TRACKER[[#This Row],[Driver departure vs DC END DATE 2]])/24</f>
        <v>0</v>
      </c>
      <c r="BD302" s="39" t="str">
        <f>IF(L302="LEFTIES TOLEDO",IF(BC302&gt;=TIME(0,0,0),"YES","NO"),"")</f>
        <v/>
      </c>
      <c r="BE302" s="93">
        <f>$BH$1</f>
        <v>55</v>
      </c>
      <c r="BF302" s="41">
        <f>$BI$1</f>
        <v>7.5</v>
      </c>
    </row>
    <row r="303" spans="1:58" ht="12.75" hidden="1" customHeight="1">
      <c r="A303" s="24">
        <v>262850197</v>
      </c>
      <c r="B303" s="10" t="s">
        <v>439</v>
      </c>
      <c r="C303" s="11" t="s">
        <v>58</v>
      </c>
      <c r="D303" s="11" t="s">
        <v>75</v>
      </c>
      <c r="E303" s="12">
        <v>46036.470833333333</v>
      </c>
      <c r="F303" s="12">
        <v>46036.583333333336</v>
      </c>
      <c r="G303" s="13" t="s">
        <v>49</v>
      </c>
      <c r="H303" s="11" t="s">
        <v>50</v>
      </c>
      <c r="I303" s="13" t="s">
        <v>613</v>
      </c>
      <c r="J303" s="13" t="s">
        <v>51</v>
      </c>
      <c r="K303" s="13" t="s">
        <v>52</v>
      </c>
      <c r="L303" s="12" t="s">
        <v>102</v>
      </c>
      <c r="M303" s="12">
        <v>46038.666666666664</v>
      </c>
      <c r="N303" s="12">
        <v>46041.375</v>
      </c>
      <c r="O303" s="12"/>
      <c r="P303" s="55"/>
      <c r="Q303" s="12"/>
      <c r="R303" s="12"/>
      <c r="S303" s="29">
        <v>46041.375</v>
      </c>
      <c r="T303" s="29">
        <v>46041.395833333336</v>
      </c>
      <c r="U303" s="12"/>
      <c r="V303" s="29"/>
      <c r="W303" s="30">
        <f>IF(N303="","",WEEKNUM(AA303,2)-0)</f>
        <v>4</v>
      </c>
      <c r="X303" s="30">
        <f>IF(N303="","",MONTH(AA303))</f>
        <v>1</v>
      </c>
      <c r="Y30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03" s="30" t="str">
        <f>IF(B303="ROPAX","ROPAX",IF(B303="RORO","RORO","OCEAN"))</f>
        <v>OCEAN</v>
      </c>
      <c r="AA303" s="29">
        <f>+MIN(S303,T303)</f>
        <v>46041.375</v>
      </c>
      <c r="AB303" s="29" t="str">
        <f>CHOOSE(WEEKDAY(T303,2),"Monday","Tuesday","Wednesday","Thursday","Friday","Saturday","Sunday")</f>
        <v>Monday</v>
      </c>
      <c r="AC303" s="104">
        <f>IF((E303-F303)&lt;=0,0,(TRACKER[[#This Row],[ATA]]-TRACKER[[#This Row],[ETA]])*24)</f>
        <v>0</v>
      </c>
      <c r="AD303" s="29" t="str">
        <f>IF(AC303&lt;=2,"NO","YES")</f>
        <v>NO</v>
      </c>
      <c r="AE303" s="106">
        <f>+TRACKER[[#This Row],[DELIVERY AVAILABLE SINCE]]-TRACKER[[#This Row],[HANDOVER Morocco]]</f>
        <v>46038.666666666664</v>
      </c>
      <c r="AF303" s="104">
        <f>TRACKER[[#This Row],[ATA TO UNLOADING]]*24</f>
        <v>117.70000000001164</v>
      </c>
      <c r="AG303" s="31">
        <f>(M303-E303)</f>
        <v>2.1958333333313931</v>
      </c>
      <c r="AH303" s="35">
        <f>TRACKER[[#This Row],[ATA A OFRECIMIENTO]]*24</f>
        <v>52.699999999953434</v>
      </c>
      <c r="AI303" s="30" t="str">
        <f>IF(AG303="","",IF(AG303&lt;=1.5,"SI","NO"))</f>
        <v>NO</v>
      </c>
      <c r="AJ303" s="30" t="str">
        <f>IF(AG303="","",IF(AG303&lt;=2,"YES","NO"))</f>
        <v>NO</v>
      </c>
      <c r="AK303" s="30" t="str">
        <f>IF(AG303="","",IF(AG303&lt;=3,"SI","NO"))</f>
        <v>SI</v>
      </c>
      <c r="AL303" s="31">
        <f>(N303-M303)</f>
        <v>2.7083333333357587</v>
      </c>
      <c r="AM303" s="35">
        <f>TRACKER[[#This Row],[DEL. AVAILABLE A SLOT]]*24</f>
        <v>65.000000000058208</v>
      </c>
      <c r="AN303" s="31">
        <f>IF((S303-M303)&lt;0,TIME(0,0,0),S303-M303)</f>
        <v>2.7083333333357587</v>
      </c>
      <c r="AO30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303" s="35" t="str">
        <f>IF(AL303="","",IF(AL303&lt;=1,"SI","NO"))</f>
        <v>NO</v>
      </c>
      <c r="AQ303" s="31">
        <f>(N303-E303)</f>
        <v>4.9041666666671517</v>
      </c>
      <c r="AR303" s="35">
        <f>TRACKER[[#This Row],[ATA A TIMESLOT]]*24</f>
        <v>117.70000000001164</v>
      </c>
      <c r="AS303" s="32">
        <f>IF(AA303&lt;N303,TIME(0,0,0),AA303-N303)</f>
        <v>0</v>
      </c>
      <c r="AT303" s="35">
        <f>TRACKER[[#This Row],[PUNTUALIDAD (H)]]*24</f>
        <v>0</v>
      </c>
      <c r="AU303" s="31" t="str">
        <f>IF(AS303&gt;TIME(0,30,0),"NO","SI")</f>
        <v>SI</v>
      </c>
      <c r="AV303" s="33" t="str">
        <f>IF(AS303&gt;TIME(1,0,0),"NO","SI")</f>
        <v>SI</v>
      </c>
      <c r="AW303" s="33">
        <f>(S303-E303)</f>
        <v>4.9041666666671517</v>
      </c>
      <c r="AX303" s="39">
        <f>TRACKER[[#This Row],[ATA TO UNLOADING]]*24</f>
        <v>117.70000000001164</v>
      </c>
      <c r="AY303" s="33">
        <f>IF(O303=0,0,S303-O303)</f>
        <v>0</v>
      </c>
      <c r="AZ303" s="38">
        <f>TRACKER[[#This Row],[TOTAL TT (MARRUECOS)]]*24</f>
        <v>0</v>
      </c>
      <c r="BA303" s="39" t="str">
        <f>IF(AW303="","",IF(AW303&lt;=2,"SI","NO"))</f>
        <v>NO</v>
      </c>
      <c r="BB303" s="39">
        <f>V303-U303</f>
        <v>0</v>
      </c>
      <c r="BC303" s="108">
        <f>(TRACKER[[#This Row],[Driver departure vs DC END DATE 2]])/24</f>
        <v>0</v>
      </c>
      <c r="BD303" s="39" t="str">
        <f>IF(L303="LEFTIES TOLEDO",IF(BC303&gt;=TIME(0,0,0),"YES","NO"),"")</f>
        <v/>
      </c>
      <c r="BE303" s="93">
        <f>$BH$1</f>
        <v>55</v>
      </c>
      <c r="BF303" s="41">
        <f>$BI$1</f>
        <v>7.5</v>
      </c>
    </row>
    <row r="304" spans="1:58" ht="12.75" hidden="1" customHeight="1">
      <c r="A304" s="24" t="s">
        <v>438</v>
      </c>
      <c r="B304" s="10" t="s">
        <v>439</v>
      </c>
      <c r="C304" s="11" t="s">
        <v>72</v>
      </c>
      <c r="D304" s="11" t="s">
        <v>75</v>
      </c>
      <c r="E304" s="12">
        <v>46036.470833333333</v>
      </c>
      <c r="F304" s="12">
        <v>46036.583333333336</v>
      </c>
      <c r="G304" s="13" t="s">
        <v>88</v>
      </c>
      <c r="H304" s="11" t="s">
        <v>50</v>
      </c>
      <c r="I304" s="13" t="s">
        <v>614</v>
      </c>
      <c r="J304" s="13" t="s">
        <v>51</v>
      </c>
      <c r="K304" s="13" t="s">
        <v>60</v>
      </c>
      <c r="L304" s="12" t="s">
        <v>102</v>
      </c>
      <c r="M304" s="12">
        <v>46038.666666666664</v>
      </c>
      <c r="N304" s="12">
        <v>46041.375</v>
      </c>
      <c r="O304" s="12"/>
      <c r="P304" s="55"/>
      <c r="Q304" s="12"/>
      <c r="R304" s="12"/>
      <c r="S304" s="29">
        <v>46041.381944444445</v>
      </c>
      <c r="T304" s="29">
        <v>46041.388888888891</v>
      </c>
      <c r="U304" s="12"/>
      <c r="V304" s="29"/>
      <c r="W304" s="30">
        <f>IF(N304="","",WEEKNUM(AA304,2)-0)</f>
        <v>4</v>
      </c>
      <c r="X304" s="30">
        <f>IF(N304="","",MONTH(AA304))</f>
        <v>1</v>
      </c>
      <c r="Y30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04" s="30" t="str">
        <f>IF(B304="ROPAX","ROPAX",IF(B304="RORO","RORO","OCEAN"))</f>
        <v>OCEAN</v>
      </c>
      <c r="AA304" s="29">
        <f>+MIN(S304,T304)</f>
        <v>46041.381944444445</v>
      </c>
      <c r="AB304" s="29" t="str">
        <f>CHOOSE(WEEKDAY(T304,2),"Monday","Tuesday","Wednesday","Thursday","Friday","Saturday","Sunday")</f>
        <v>Monday</v>
      </c>
      <c r="AC304" s="104">
        <f>IF((E304-F304)&lt;=0,0,(TRACKER[[#This Row],[ATA]]-TRACKER[[#This Row],[ETA]])*24)</f>
        <v>0</v>
      </c>
      <c r="AD304" s="29" t="str">
        <f>IF(AC304&lt;=2,"NO","YES")</f>
        <v>NO</v>
      </c>
      <c r="AE304" s="106">
        <f>+TRACKER[[#This Row],[DELIVERY AVAILABLE SINCE]]-TRACKER[[#This Row],[HANDOVER Morocco]]</f>
        <v>46038.666666666664</v>
      </c>
      <c r="AF304" s="104">
        <f>TRACKER[[#This Row],[ATA TO UNLOADING]]*24</f>
        <v>117.86666666669771</v>
      </c>
      <c r="AG304" s="31">
        <f>(M304-E304)</f>
        <v>2.1958333333313931</v>
      </c>
      <c r="AH304" s="35">
        <f>TRACKER[[#This Row],[ATA A OFRECIMIENTO]]*24</f>
        <v>52.699999999953434</v>
      </c>
      <c r="AI304" s="30" t="str">
        <f>IF(AG304="","",IF(AG304&lt;=1.5,"SI","NO"))</f>
        <v>NO</v>
      </c>
      <c r="AJ304" s="30" t="str">
        <f>IF(AG304="","",IF(AG304&lt;=2,"YES","NO"))</f>
        <v>NO</v>
      </c>
      <c r="AK304" s="30" t="str">
        <f>IF(AG304="","",IF(AG304&lt;=3,"SI","NO"))</f>
        <v>SI</v>
      </c>
      <c r="AL304" s="31">
        <f>(N304-M304)</f>
        <v>2.7083333333357587</v>
      </c>
      <c r="AM304" s="35">
        <f>TRACKER[[#This Row],[DEL. AVAILABLE A SLOT]]*24</f>
        <v>65.000000000058208</v>
      </c>
      <c r="AN304" s="31">
        <f>IF((S304-M304)&lt;0,TIME(0,0,0),S304-M304)</f>
        <v>2.7152777777810115</v>
      </c>
      <c r="AO30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304" s="35" t="str">
        <f>IF(AL304="","",IF(AL304&lt;=1,"SI","NO"))</f>
        <v>NO</v>
      </c>
      <c r="AQ304" s="31">
        <f>(N304-E304)</f>
        <v>4.9041666666671517</v>
      </c>
      <c r="AR304" s="35">
        <f>TRACKER[[#This Row],[ATA A TIMESLOT]]*24</f>
        <v>117.70000000001164</v>
      </c>
      <c r="AS304" s="32">
        <f>IF(AA304&lt;N304,TIME(0,0,0),AA304-N304)</f>
        <v>6.9444444452528842E-3</v>
      </c>
      <c r="AT304" s="35">
        <f>TRACKER[[#This Row],[PUNTUALIDAD (H)]]*24</f>
        <v>0.16666666668606922</v>
      </c>
      <c r="AU304" s="31" t="str">
        <f>IF(AS304&gt;TIME(0,30,0),"NO","SI")</f>
        <v>SI</v>
      </c>
      <c r="AV304" s="33" t="str">
        <f>IF(AS304&gt;TIME(1,0,0),"NO","SI")</f>
        <v>SI</v>
      </c>
      <c r="AW304" s="33">
        <f>(S304-E304)</f>
        <v>4.9111111111124046</v>
      </c>
      <c r="AX304" s="39">
        <f>TRACKER[[#This Row],[ATA TO UNLOADING]]*24</f>
        <v>117.86666666669771</v>
      </c>
      <c r="AY304" s="33">
        <f>IF(O304=0,0,S304-O304)</f>
        <v>0</v>
      </c>
      <c r="AZ304" s="38">
        <f>TRACKER[[#This Row],[TOTAL TT (MARRUECOS)]]*24</f>
        <v>0</v>
      </c>
      <c r="BA304" s="39" t="str">
        <f>IF(AW304="","",IF(AW304&lt;=2,"SI","NO"))</f>
        <v>NO</v>
      </c>
      <c r="BB304" s="39">
        <f>V304-U304</f>
        <v>0</v>
      </c>
      <c r="BC304" s="108">
        <f>(TRACKER[[#This Row],[Driver departure vs DC END DATE 2]])/24</f>
        <v>0</v>
      </c>
      <c r="BD304" s="39" t="str">
        <f>IF(L304="LEFTIES TOLEDO",IF(BC304&gt;=TIME(0,0,0),"YES","NO"),"")</f>
        <v/>
      </c>
      <c r="BE304" s="93">
        <f>$BH$1</f>
        <v>55</v>
      </c>
      <c r="BF304" s="41">
        <f>$BI$1</f>
        <v>7.5</v>
      </c>
    </row>
    <row r="305" spans="1:58" ht="12.65" hidden="1" customHeight="1">
      <c r="A305" s="24">
        <v>262080330</v>
      </c>
      <c r="B305" s="10" t="s">
        <v>430</v>
      </c>
      <c r="C305" s="11" t="s">
        <v>78</v>
      </c>
      <c r="D305" s="11" t="s">
        <v>75</v>
      </c>
      <c r="E305" s="12">
        <v>46033.027083333334</v>
      </c>
      <c r="F305" s="12">
        <v>46033.083333333336</v>
      </c>
      <c r="G305" s="13" t="s">
        <v>49</v>
      </c>
      <c r="H305" s="11" t="s">
        <v>50</v>
      </c>
      <c r="I305" s="13" t="s">
        <v>616</v>
      </c>
      <c r="J305" s="13" t="s">
        <v>51</v>
      </c>
      <c r="K305" s="13" t="s">
        <v>60</v>
      </c>
      <c r="L305" s="12" t="s">
        <v>95</v>
      </c>
      <c r="M305" s="12">
        <v>46034.666666666664</v>
      </c>
      <c r="N305" s="12">
        <v>46041.416666666664</v>
      </c>
      <c r="O305" s="12"/>
      <c r="P305" s="55"/>
      <c r="Q305" s="12"/>
      <c r="R305" s="12"/>
      <c r="S305" s="29">
        <v>46041.395833333328</v>
      </c>
      <c r="T305" s="29">
        <v>46041.416666666664</v>
      </c>
      <c r="U305" s="12"/>
      <c r="V305" s="29"/>
      <c r="W305" s="30">
        <f>IF(N305="","",WEEKNUM(AA305,2)-0)</f>
        <v>4</v>
      </c>
      <c r="X305" s="30">
        <f>IF(N305="","",MONTH(AA305))</f>
        <v>1</v>
      </c>
      <c r="Y30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305" s="30" t="str">
        <f>IF(B305="ROPAX","ROPAX",IF(B305="RORO","RORO","OCEAN"))</f>
        <v>OCEAN</v>
      </c>
      <c r="AA305" s="29">
        <f>+MIN(S305,T305)</f>
        <v>46041.395833333328</v>
      </c>
      <c r="AB305" s="29" t="str">
        <f>CHOOSE(WEEKDAY(T305,2),"Monday","Tuesday","Wednesday","Thursday","Friday","Saturday","Sunday")</f>
        <v>Monday</v>
      </c>
      <c r="AC305" s="104">
        <f>IF((E305-F305)&lt;=0,0,(TRACKER[[#This Row],[ATA]]-TRACKER[[#This Row],[ETA]])*24)</f>
        <v>0</v>
      </c>
      <c r="AD305" s="29" t="str">
        <f>IF(AC305&lt;=2,"NO","YES")</f>
        <v>NO</v>
      </c>
      <c r="AE305" s="106">
        <f>+TRACKER[[#This Row],[DELIVERY AVAILABLE SINCE]]-TRACKER[[#This Row],[HANDOVER Morocco]]</f>
        <v>46034.666666666664</v>
      </c>
      <c r="AF305" s="104">
        <f>TRACKER[[#This Row],[ATA TO UNLOADING]]*24</f>
        <v>200.8499999998603</v>
      </c>
      <c r="AG305" s="31">
        <f>(M305-E305)</f>
        <v>1.6395833333299379</v>
      </c>
      <c r="AH305" s="35">
        <f>TRACKER[[#This Row],[ATA A OFRECIMIENTO]]*24</f>
        <v>39.349999999918509</v>
      </c>
      <c r="AI305" s="30" t="str">
        <f>IF(AG305="","",IF(AG305&lt;=1.5,"SI","NO"))</f>
        <v>NO</v>
      </c>
      <c r="AJ305" s="30" t="str">
        <f>IF(AG305="","",IF(AG305&lt;=2,"YES","NO"))</f>
        <v>YES</v>
      </c>
      <c r="AK305" s="30" t="str">
        <f>IF(AG305="","",IF(AG305&lt;=3,"SI","NO"))</f>
        <v>SI</v>
      </c>
      <c r="AL305" s="31">
        <f>(N305-M305)</f>
        <v>6.75</v>
      </c>
      <c r="AM305" s="35">
        <f>TRACKER[[#This Row],[DEL. AVAILABLE A SLOT]]*24</f>
        <v>162</v>
      </c>
      <c r="AN305" s="31">
        <f>IF((S305-M305)&lt;0,TIME(0,0,0),S305-M305)</f>
        <v>6.7291666666642413</v>
      </c>
      <c r="AO30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305" s="35" t="str">
        <f>IF(AL305="","",IF(AL305&lt;=1,"SI","NO"))</f>
        <v>NO</v>
      </c>
      <c r="AQ305" s="31">
        <f>(N305-E305)</f>
        <v>8.3895833333299379</v>
      </c>
      <c r="AR305" s="35">
        <f>TRACKER[[#This Row],[ATA A TIMESLOT]]*24</f>
        <v>201.34999999991851</v>
      </c>
      <c r="AS305" s="32">
        <f>IF(AA305&lt;N305,TIME(0,0,0),AA305-N305)</f>
        <v>0</v>
      </c>
      <c r="AT305" s="35">
        <f>TRACKER[[#This Row],[PUNTUALIDAD (H)]]*24</f>
        <v>0</v>
      </c>
      <c r="AU305" s="31" t="str">
        <f>IF(AS305&gt;TIME(0,30,0),"NO","SI")</f>
        <v>SI</v>
      </c>
      <c r="AV305" s="33" t="str">
        <f>IF(AS305&gt;TIME(1,0,0),"NO","SI")</f>
        <v>SI</v>
      </c>
      <c r="AW305" s="33">
        <f>(S305-E305)</f>
        <v>8.3687499999941792</v>
      </c>
      <c r="AX305" s="39">
        <f>TRACKER[[#This Row],[ATA TO UNLOADING]]*24</f>
        <v>200.8499999998603</v>
      </c>
      <c r="AY305" s="33">
        <f>IF(O305=0,0,S305-O305)</f>
        <v>0</v>
      </c>
      <c r="AZ305" s="38">
        <f>TRACKER[[#This Row],[TOTAL TT (MARRUECOS)]]*24</f>
        <v>0</v>
      </c>
      <c r="BA305" s="39" t="str">
        <f>IF(AW305="","",IF(AW305&lt;=2,"SI","NO"))</f>
        <v>NO</v>
      </c>
      <c r="BB305" s="39">
        <f>V305-U305</f>
        <v>0</v>
      </c>
      <c r="BC305" s="108">
        <f>(TRACKER[[#This Row],[Driver departure vs DC END DATE 2]])/24</f>
        <v>0</v>
      </c>
      <c r="BD305" s="39" t="str">
        <f>IF(L305="LEFTIES TOLEDO",IF(BC305&gt;=TIME(0,0,0),"YES","NO"),"")</f>
        <v/>
      </c>
      <c r="BE305" s="93">
        <f>$BH$1</f>
        <v>55</v>
      </c>
      <c r="BF305" s="41">
        <f>$BI$1</f>
        <v>7.5</v>
      </c>
    </row>
    <row r="306" spans="1:58" ht="12.75" hidden="1" customHeight="1">
      <c r="A306" s="24">
        <v>262272574</v>
      </c>
      <c r="B306" s="10" t="s">
        <v>414</v>
      </c>
      <c r="C306" s="11" t="s">
        <v>65</v>
      </c>
      <c r="D306" s="11" t="s">
        <v>48</v>
      </c>
      <c r="E306" s="12">
        <v>46036.554861111108</v>
      </c>
      <c r="F306" s="12">
        <v>46036.583333333336</v>
      </c>
      <c r="G306" s="13" t="s">
        <v>49</v>
      </c>
      <c r="H306" s="11" t="s">
        <v>50</v>
      </c>
      <c r="I306" s="13" t="s">
        <v>615</v>
      </c>
      <c r="J306" s="13" t="s">
        <v>51</v>
      </c>
      <c r="K306" s="13" t="s">
        <v>52</v>
      </c>
      <c r="L306" s="12" t="s">
        <v>95</v>
      </c>
      <c r="M306" s="12">
        <v>46038.666666666664</v>
      </c>
      <c r="N306" s="12">
        <v>46041.416666666664</v>
      </c>
      <c r="O306" s="12"/>
      <c r="P306" s="55"/>
      <c r="Q306" s="12" t="s">
        <v>62</v>
      </c>
      <c r="R306" s="12"/>
      <c r="S306" s="29">
        <v>46041.583333333328</v>
      </c>
      <c r="T306" s="29">
        <v>46041.604166666664</v>
      </c>
      <c r="U306" s="12"/>
      <c r="V306" s="29"/>
      <c r="W306" s="30">
        <f>IF(N306="","",WEEKNUM(AA306,2)-0)</f>
        <v>4</v>
      </c>
      <c r="X306" s="30">
        <f>IF(N306="","",MONTH(AA306))</f>
        <v>1</v>
      </c>
      <c r="Y30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306" s="30" t="str">
        <f>IF(B306="ROPAX","ROPAX",IF(B306="RORO","RORO","OCEAN"))</f>
        <v>OCEAN</v>
      </c>
      <c r="AA306" s="29">
        <f>+MIN(S306,T306)</f>
        <v>46041.583333333328</v>
      </c>
      <c r="AB306" s="29" t="str">
        <f>CHOOSE(WEEKDAY(T306,2),"Monday","Tuesday","Wednesday","Thursday","Friday","Saturday","Sunday")</f>
        <v>Monday</v>
      </c>
      <c r="AC306" s="104">
        <f>IF((E306-F306)&lt;=0,0,(TRACKER[[#This Row],[ATA]]-TRACKER[[#This Row],[ETA]])*24)</f>
        <v>0</v>
      </c>
      <c r="AD306" s="29" t="str">
        <f>IF(AC306&lt;=2,"NO","YES")</f>
        <v>NO</v>
      </c>
      <c r="AE306" s="106">
        <f>+TRACKER[[#This Row],[DELIVERY AVAILABLE SINCE]]-TRACKER[[#This Row],[HANDOVER Morocco]]</f>
        <v>46038.666666666664</v>
      </c>
      <c r="AF306" s="104">
        <f>TRACKER[[#This Row],[ATA TO UNLOADING]]*24</f>
        <v>120.68333333329065</v>
      </c>
      <c r="AG306" s="31">
        <f>(M306-E306)</f>
        <v>2.1118055555562023</v>
      </c>
      <c r="AH306" s="35">
        <f>TRACKER[[#This Row],[ATA A OFRECIMIENTO]]*24</f>
        <v>50.683333333348855</v>
      </c>
      <c r="AI306" s="30" t="str">
        <f>IF(AG306="","",IF(AG306&lt;=1.5,"SI","NO"))</f>
        <v>NO</v>
      </c>
      <c r="AJ306" s="30" t="str">
        <f>IF(AG306="","",IF(AG306&lt;=2,"YES","NO"))</f>
        <v>NO</v>
      </c>
      <c r="AK306" s="30" t="str">
        <f>IF(AG306="","",IF(AG306&lt;=3,"SI","NO"))</f>
        <v>SI</v>
      </c>
      <c r="AL306" s="31">
        <f>(N306-M306)</f>
        <v>2.75</v>
      </c>
      <c r="AM306" s="35">
        <f>TRACKER[[#This Row],[DEL. AVAILABLE A SLOT]]*24</f>
        <v>66</v>
      </c>
      <c r="AN306" s="31">
        <f>IF((S306-M306)&lt;0,TIME(0,0,0),S306-M306)</f>
        <v>2.9166666666642413</v>
      </c>
      <c r="AO30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306" s="35" t="str">
        <f>IF(AL306="","",IF(AL306&lt;=1,"SI","NO"))</f>
        <v>NO</v>
      </c>
      <c r="AQ306" s="31">
        <f>(N306-E306)</f>
        <v>4.8618055555562023</v>
      </c>
      <c r="AR306" s="35">
        <f>TRACKER[[#This Row],[ATA A TIMESLOT]]*24</f>
        <v>116.68333333334886</v>
      </c>
      <c r="AS306" s="32">
        <f>IF(AA306&lt;N306,TIME(0,0,0),AA306-N306)</f>
        <v>0.16666666666424135</v>
      </c>
      <c r="AT306" s="35">
        <f>TRACKER[[#This Row],[PUNTUALIDAD (H)]]*24</f>
        <v>3.9999999999417923</v>
      </c>
      <c r="AU306" s="31" t="str">
        <f>IF(AS306&gt;TIME(0,30,0),"NO","SI")</f>
        <v>NO</v>
      </c>
      <c r="AV306" s="33" t="str">
        <f>IF(AS306&gt;TIME(1,0,0),"NO","SI")</f>
        <v>NO</v>
      </c>
      <c r="AW306" s="33">
        <f>(S306-E306)</f>
        <v>5.0284722222204437</v>
      </c>
      <c r="AX306" s="39">
        <f>TRACKER[[#This Row],[ATA TO UNLOADING]]*24</f>
        <v>120.68333333329065</v>
      </c>
      <c r="AY306" s="33">
        <f>IF(O306=0,0,S306-O306)</f>
        <v>0</v>
      </c>
      <c r="AZ306" s="38">
        <f>TRACKER[[#This Row],[TOTAL TT (MARRUECOS)]]*24</f>
        <v>0</v>
      </c>
      <c r="BA306" s="39" t="str">
        <f>IF(AW306="","",IF(AW306&lt;=2,"SI","NO"))</f>
        <v>NO</v>
      </c>
      <c r="BB306" s="39">
        <f>V306-U306</f>
        <v>0</v>
      </c>
      <c r="BC306" s="108">
        <f>(TRACKER[[#This Row],[Driver departure vs DC END DATE 2]])/24</f>
        <v>0</v>
      </c>
      <c r="BD306" s="39" t="str">
        <f>IF(L306="LEFTIES TOLEDO",IF(BC306&gt;=TIME(0,0,0),"YES","NO"),"")</f>
        <v/>
      </c>
      <c r="BE306" s="93">
        <f>$BH$1</f>
        <v>55</v>
      </c>
      <c r="BF306" s="41">
        <f>$BI$1</f>
        <v>7.5</v>
      </c>
    </row>
    <row r="307" spans="1:58" ht="12.65" hidden="1" customHeight="1">
      <c r="A307" s="24">
        <v>262080330</v>
      </c>
      <c r="B307" s="10" t="s">
        <v>430</v>
      </c>
      <c r="C307" s="11" t="s">
        <v>78</v>
      </c>
      <c r="D307" s="11" t="s">
        <v>75</v>
      </c>
      <c r="E307" s="12">
        <v>46033.027083333334</v>
      </c>
      <c r="F307" s="12">
        <v>46033.083333333336</v>
      </c>
      <c r="G307" s="13" t="s">
        <v>49</v>
      </c>
      <c r="H307" s="11" t="s">
        <v>50</v>
      </c>
      <c r="I307" s="13" t="s">
        <v>617</v>
      </c>
      <c r="J307" s="13" t="s">
        <v>51</v>
      </c>
      <c r="K307" s="13" t="s">
        <v>60</v>
      </c>
      <c r="L307" s="12" t="s">
        <v>95</v>
      </c>
      <c r="M307" s="12">
        <v>46034.666666666664</v>
      </c>
      <c r="N307" s="12">
        <v>46041.458333333336</v>
      </c>
      <c r="O307" s="12"/>
      <c r="P307" s="55"/>
      <c r="Q307" s="12" t="s">
        <v>389</v>
      </c>
      <c r="R307" s="12"/>
      <c r="S307" s="29">
        <v>46041.5</v>
      </c>
      <c r="T307" s="29">
        <v>46041.520833333336</v>
      </c>
      <c r="U307" s="12"/>
      <c r="V307" s="29"/>
      <c r="W307" s="30">
        <f>IF(N307="","",WEEKNUM(AA307,2)-0)</f>
        <v>4</v>
      </c>
      <c r="X307" s="30">
        <f>IF(N307="","",MONTH(AA307))</f>
        <v>1</v>
      </c>
      <c r="Y30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307" s="30" t="str">
        <f>IF(B307="ROPAX","ROPAX",IF(B307="RORO","RORO","OCEAN"))</f>
        <v>OCEAN</v>
      </c>
      <c r="AA307" s="29">
        <f>+MIN(S307,T307)</f>
        <v>46041.5</v>
      </c>
      <c r="AB307" s="29" t="str">
        <f>CHOOSE(WEEKDAY(T307,2),"Monday","Tuesday","Wednesday","Thursday","Friday","Saturday","Sunday")</f>
        <v>Monday</v>
      </c>
      <c r="AC307" s="104">
        <f>IF((E307-F307)&lt;=0,0,(TRACKER[[#This Row],[ATA]]-TRACKER[[#This Row],[ETA]])*24)</f>
        <v>0</v>
      </c>
      <c r="AD307" s="29" t="str">
        <f>IF(AC307&lt;=2,"NO","YES")</f>
        <v>NO</v>
      </c>
      <c r="AE307" s="106">
        <f>+TRACKER[[#This Row],[DELIVERY AVAILABLE SINCE]]-TRACKER[[#This Row],[HANDOVER Morocco]]</f>
        <v>46034.666666666664</v>
      </c>
      <c r="AF307" s="104">
        <f>TRACKER[[#This Row],[ATA TO UNLOADING]]*24</f>
        <v>203.34999999997672</v>
      </c>
      <c r="AG307" s="31">
        <f>(M307-E307)</f>
        <v>1.6395833333299379</v>
      </c>
      <c r="AH307" s="35">
        <f>TRACKER[[#This Row],[ATA A OFRECIMIENTO]]*24</f>
        <v>39.349999999918509</v>
      </c>
      <c r="AI307" s="30" t="str">
        <f>IF(AG307="","",IF(AG307&lt;=1.5,"SI","NO"))</f>
        <v>NO</v>
      </c>
      <c r="AJ307" s="30" t="str">
        <f>IF(AG307="","",IF(AG307&lt;=2,"YES","NO"))</f>
        <v>YES</v>
      </c>
      <c r="AK307" s="30" t="str">
        <f>IF(AG307="","",IF(AG307&lt;=3,"SI","NO"))</f>
        <v>SI</v>
      </c>
      <c r="AL307" s="31">
        <f>(N307-M307)</f>
        <v>6.7916666666715173</v>
      </c>
      <c r="AM307" s="35">
        <f>TRACKER[[#This Row],[DEL. AVAILABLE A SLOT]]*24</f>
        <v>163.00000000011642</v>
      </c>
      <c r="AN307" s="31">
        <f>IF((S307-M307)&lt;0,TIME(0,0,0),S307-M307)</f>
        <v>6.8333333333357587</v>
      </c>
      <c r="AO30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307" s="35" t="str">
        <f>IF(AL307="","",IF(AL307&lt;=1,"SI","NO"))</f>
        <v>NO</v>
      </c>
      <c r="AQ307" s="31">
        <f>(N307-E307)</f>
        <v>8.4312500000014552</v>
      </c>
      <c r="AR307" s="35">
        <f>TRACKER[[#This Row],[ATA A TIMESLOT]]*24</f>
        <v>202.35000000003492</v>
      </c>
      <c r="AS307" s="32">
        <f>IF(AA307&lt;N307,TIME(0,0,0),AA307-N307)</f>
        <v>4.1666666664241347E-2</v>
      </c>
      <c r="AT307" s="35">
        <f>TRACKER[[#This Row],[PUNTUALIDAD (H)]]*24</f>
        <v>0.99999999994179234</v>
      </c>
      <c r="AU307" s="31" t="str">
        <f>IF(AS307&gt;TIME(0,30,0),"NO","SI")</f>
        <v>NO</v>
      </c>
      <c r="AV307" s="33" t="str">
        <f>IF(AS307&gt;TIME(1,0,0),"NO","SI")</f>
        <v>SI</v>
      </c>
      <c r="AW307" s="33">
        <f>(S307-E307)</f>
        <v>8.4729166666656965</v>
      </c>
      <c r="AX307" s="39">
        <f>TRACKER[[#This Row],[ATA TO UNLOADING]]*24</f>
        <v>203.34999999997672</v>
      </c>
      <c r="AY307" s="33">
        <f>IF(O307=0,0,S307-O307)</f>
        <v>0</v>
      </c>
      <c r="AZ307" s="38">
        <f>TRACKER[[#This Row],[TOTAL TT (MARRUECOS)]]*24</f>
        <v>0</v>
      </c>
      <c r="BA307" s="39" t="str">
        <f>IF(AW307="","",IF(AW307&lt;=2,"SI","NO"))</f>
        <v>NO</v>
      </c>
      <c r="BB307" s="39">
        <f>V307-U307</f>
        <v>0</v>
      </c>
      <c r="BC307" s="108">
        <f>(TRACKER[[#This Row],[Driver departure vs DC END DATE 2]])/24</f>
        <v>0</v>
      </c>
      <c r="BD307" s="39" t="str">
        <f>IF(L307="LEFTIES TOLEDO",IF(BC307&gt;=TIME(0,0,0),"YES","NO"),"")</f>
        <v/>
      </c>
      <c r="BE307" s="93">
        <f>$BH$1</f>
        <v>55</v>
      </c>
      <c r="BF307" s="41">
        <f>$BI$1</f>
        <v>7.5</v>
      </c>
    </row>
    <row r="308" spans="1:58" ht="12.75" hidden="1" customHeight="1">
      <c r="A308" s="24">
        <v>262223231</v>
      </c>
      <c r="B308" s="10" t="s">
        <v>430</v>
      </c>
      <c r="C308" s="11" t="s">
        <v>57</v>
      </c>
      <c r="D308" s="11" t="s">
        <v>75</v>
      </c>
      <c r="E308" s="12">
        <v>46033.027083333334</v>
      </c>
      <c r="F308" s="12">
        <v>46033.083333333336</v>
      </c>
      <c r="G308" s="13" t="s">
        <v>49</v>
      </c>
      <c r="H308" s="11" t="s">
        <v>50</v>
      </c>
      <c r="I308" s="13" t="s">
        <v>618</v>
      </c>
      <c r="J308" s="13">
        <v>40</v>
      </c>
      <c r="K308" s="13" t="s">
        <v>60</v>
      </c>
      <c r="L308" s="12" t="s">
        <v>95</v>
      </c>
      <c r="M308" s="12">
        <v>46034.666666666664</v>
      </c>
      <c r="N308" s="12">
        <v>46041.458333333336</v>
      </c>
      <c r="O308" s="12"/>
      <c r="P308" s="55"/>
      <c r="Q308" s="12" t="s">
        <v>389</v>
      </c>
      <c r="R308" s="12"/>
      <c r="S308" s="29">
        <v>46041.541666666664</v>
      </c>
      <c r="T308" s="29">
        <v>46041.5625</v>
      </c>
      <c r="U308" s="12"/>
      <c r="V308" s="29"/>
      <c r="W308" s="30">
        <f>IF(N308="","",WEEKNUM(AA308,2)-0)</f>
        <v>4</v>
      </c>
      <c r="X308" s="30">
        <f>IF(N308="","",MONTH(AA308))</f>
        <v>1</v>
      </c>
      <c r="Y30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308" s="30" t="str">
        <f>IF(B308="ROPAX","ROPAX",IF(B308="RORO","RORO","OCEAN"))</f>
        <v>OCEAN</v>
      </c>
      <c r="AA308" s="29">
        <f>+MIN(S308,T308)</f>
        <v>46041.541666666664</v>
      </c>
      <c r="AB308" s="29" t="str">
        <f>CHOOSE(WEEKDAY(T308,2),"Monday","Tuesday","Wednesday","Thursday","Friday","Saturday","Sunday")</f>
        <v>Monday</v>
      </c>
      <c r="AC308" s="104">
        <f>IF((E308-F308)&lt;=0,0,(TRACKER[[#This Row],[ATA]]-TRACKER[[#This Row],[ETA]])*24)</f>
        <v>0</v>
      </c>
      <c r="AD308" s="29" t="str">
        <f>IF(AC308&lt;=2,"NO","YES")</f>
        <v>NO</v>
      </c>
      <c r="AE308" s="106">
        <f>+TRACKER[[#This Row],[DELIVERY AVAILABLE SINCE]]-TRACKER[[#This Row],[HANDOVER Morocco]]</f>
        <v>46034.666666666664</v>
      </c>
      <c r="AF308" s="104">
        <f>TRACKER[[#This Row],[ATA TO UNLOADING]]*24</f>
        <v>204.34999999991851</v>
      </c>
      <c r="AG308" s="31">
        <f>(M308-E308)</f>
        <v>1.6395833333299379</v>
      </c>
      <c r="AH308" s="35">
        <f>TRACKER[[#This Row],[ATA A OFRECIMIENTO]]*24</f>
        <v>39.349999999918509</v>
      </c>
      <c r="AI308" s="30" t="str">
        <f>IF(AG308="","",IF(AG308&lt;=1.5,"SI","NO"))</f>
        <v>NO</v>
      </c>
      <c r="AJ308" s="30" t="str">
        <f>IF(AG308="","",IF(AG308&lt;=2,"YES","NO"))</f>
        <v>YES</v>
      </c>
      <c r="AK308" s="30" t="str">
        <f>IF(AG308="","",IF(AG308&lt;=3,"SI","NO"))</f>
        <v>SI</v>
      </c>
      <c r="AL308" s="31">
        <f>(N308-M308)</f>
        <v>6.7916666666715173</v>
      </c>
      <c r="AM308" s="35">
        <f>TRACKER[[#This Row],[DEL. AVAILABLE A SLOT]]*24</f>
        <v>163.00000000011642</v>
      </c>
      <c r="AN308" s="31">
        <f>IF((S308-M308)&lt;0,TIME(0,0,0),S308-M308)</f>
        <v>6.875</v>
      </c>
      <c r="AO30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308" s="35" t="str">
        <f>IF(AL308="","",IF(AL308&lt;=1,"SI","NO"))</f>
        <v>NO</v>
      </c>
      <c r="AQ308" s="31">
        <f>(N308-E308)</f>
        <v>8.4312500000014552</v>
      </c>
      <c r="AR308" s="35">
        <f>TRACKER[[#This Row],[ATA A TIMESLOT]]*24</f>
        <v>202.35000000003492</v>
      </c>
      <c r="AS308" s="32">
        <f>IF(AA308&lt;N308,TIME(0,0,0),AA308-N308)</f>
        <v>8.3333333328482695E-2</v>
      </c>
      <c r="AT308" s="35">
        <f>TRACKER[[#This Row],[PUNTUALIDAD (H)]]*24</f>
        <v>1.9999999998835847</v>
      </c>
      <c r="AU308" s="31" t="str">
        <f>IF(AS308&gt;TIME(0,30,0),"NO","SI")</f>
        <v>NO</v>
      </c>
      <c r="AV308" s="33" t="str">
        <f>IF(AS308&gt;TIME(1,0,0),"NO","SI")</f>
        <v>NO</v>
      </c>
      <c r="AW308" s="33">
        <f>(S308-E308)</f>
        <v>8.5145833333299379</v>
      </c>
      <c r="AX308" s="39">
        <f>TRACKER[[#This Row],[ATA TO UNLOADING]]*24</f>
        <v>204.34999999991851</v>
      </c>
      <c r="AY308" s="33">
        <f>IF(O308=0,0,S308-O308)</f>
        <v>0</v>
      </c>
      <c r="AZ308" s="38">
        <f>TRACKER[[#This Row],[TOTAL TT (MARRUECOS)]]*24</f>
        <v>0</v>
      </c>
      <c r="BA308" s="39" t="str">
        <f>IF(AW308="","",IF(AW308&lt;=2,"SI","NO"))</f>
        <v>NO</v>
      </c>
      <c r="BB308" s="39">
        <f>V308-U308</f>
        <v>0</v>
      </c>
      <c r="BC308" s="108">
        <f>(TRACKER[[#This Row],[Driver departure vs DC END DATE 2]])/24</f>
        <v>0</v>
      </c>
      <c r="BD308" s="39" t="str">
        <f>IF(L308="LEFTIES TOLEDO",IF(BC308&gt;=TIME(0,0,0),"YES","NO"),"")</f>
        <v/>
      </c>
      <c r="BE308" s="93">
        <f>$BH$1</f>
        <v>55</v>
      </c>
      <c r="BF308" s="41">
        <f>$BI$1</f>
        <v>7.5</v>
      </c>
    </row>
    <row r="309" spans="1:58" ht="12.75" hidden="1" customHeight="1">
      <c r="A309" s="24">
        <v>262272574</v>
      </c>
      <c r="B309" s="10" t="s">
        <v>414</v>
      </c>
      <c r="C309" s="11" t="s">
        <v>65</v>
      </c>
      <c r="D309" s="11" t="s">
        <v>48</v>
      </c>
      <c r="E309" s="12">
        <v>46036.554861111108</v>
      </c>
      <c r="F309" s="12">
        <v>46036.583333333336</v>
      </c>
      <c r="G309" s="13" t="s">
        <v>49</v>
      </c>
      <c r="H309" s="11" t="s">
        <v>50</v>
      </c>
      <c r="I309" s="13" t="s">
        <v>619</v>
      </c>
      <c r="J309" s="13" t="s">
        <v>51</v>
      </c>
      <c r="K309" s="13" t="s">
        <v>52</v>
      </c>
      <c r="L309" s="12" t="s">
        <v>95</v>
      </c>
      <c r="M309" s="12">
        <v>46038.666666666664</v>
      </c>
      <c r="N309" s="12">
        <v>46041.5</v>
      </c>
      <c r="O309" s="12"/>
      <c r="P309" s="55"/>
      <c r="Q309" s="12" t="s">
        <v>389</v>
      </c>
      <c r="R309" s="12"/>
      <c r="S309" s="29">
        <v>46041.631944444445</v>
      </c>
      <c r="T309" s="29">
        <v>46041.652777777781</v>
      </c>
      <c r="U309" s="12"/>
      <c r="V309" s="29"/>
      <c r="W309" s="30">
        <f>IF(N309="","",WEEKNUM(AA309,2)-0)</f>
        <v>4</v>
      </c>
      <c r="X309" s="30">
        <f>IF(N309="","",MONTH(AA309))</f>
        <v>1</v>
      </c>
      <c r="Y30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309" s="30" t="str">
        <f>IF(B309="ROPAX","ROPAX",IF(B309="RORO","RORO","OCEAN"))</f>
        <v>OCEAN</v>
      </c>
      <c r="AA309" s="29">
        <f>+MIN(S309,T309)</f>
        <v>46041.631944444445</v>
      </c>
      <c r="AB309" s="29" t="str">
        <f>CHOOSE(WEEKDAY(T309,2),"Monday","Tuesday","Wednesday","Thursday","Friday","Saturday","Sunday")</f>
        <v>Monday</v>
      </c>
      <c r="AC309" s="104">
        <f>IF((E309-F309)&lt;=0,0,(TRACKER[[#This Row],[ATA]]-TRACKER[[#This Row],[ETA]])*24)</f>
        <v>0</v>
      </c>
      <c r="AD309" s="29" t="str">
        <f>IF(AC309&lt;=2,"NO","YES")</f>
        <v>NO</v>
      </c>
      <c r="AE309" s="106">
        <f>+TRACKER[[#This Row],[DELIVERY AVAILABLE SINCE]]-TRACKER[[#This Row],[HANDOVER Morocco]]</f>
        <v>46038.666666666664</v>
      </c>
      <c r="AF309" s="104">
        <f>TRACKER[[#This Row],[ATA TO UNLOADING]]*24</f>
        <v>121.85000000009313</v>
      </c>
      <c r="AG309" s="31">
        <f>(M309-E309)</f>
        <v>2.1118055555562023</v>
      </c>
      <c r="AH309" s="35">
        <f>TRACKER[[#This Row],[ATA A OFRECIMIENTO]]*24</f>
        <v>50.683333333348855</v>
      </c>
      <c r="AI309" s="30" t="str">
        <f>IF(AG309="","",IF(AG309&lt;=1.5,"SI","NO"))</f>
        <v>NO</v>
      </c>
      <c r="AJ309" s="30" t="str">
        <f>IF(AG309="","",IF(AG309&lt;=2,"YES","NO"))</f>
        <v>NO</v>
      </c>
      <c r="AK309" s="30" t="str">
        <f>IF(AG309="","",IF(AG309&lt;=3,"SI","NO"))</f>
        <v>SI</v>
      </c>
      <c r="AL309" s="31">
        <f>(N309-M309)</f>
        <v>2.8333333333357587</v>
      </c>
      <c r="AM309" s="35">
        <f>TRACKER[[#This Row],[DEL. AVAILABLE A SLOT]]*24</f>
        <v>68.000000000058208</v>
      </c>
      <c r="AN309" s="31">
        <f>IF((S309-M309)&lt;0,TIME(0,0,0),S309-M309)</f>
        <v>2.9652777777810115</v>
      </c>
      <c r="AO30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309" s="35" t="str">
        <f>IF(AL309="","",IF(AL309&lt;=1,"SI","NO"))</f>
        <v>NO</v>
      </c>
      <c r="AQ309" s="31">
        <f>(N309-E309)</f>
        <v>4.945138888891961</v>
      </c>
      <c r="AR309" s="35">
        <f>TRACKER[[#This Row],[ATA A TIMESLOT]]*24</f>
        <v>118.68333333340706</v>
      </c>
      <c r="AS309" s="32">
        <f>IF(AA309&lt;N309,TIME(0,0,0),AA309-N309)</f>
        <v>0.13194444444525288</v>
      </c>
      <c r="AT309" s="35">
        <f>TRACKER[[#This Row],[PUNTUALIDAD (H)]]*24</f>
        <v>3.1666666666860692</v>
      </c>
      <c r="AU309" s="31" t="str">
        <f>IF(AS309&gt;TIME(0,30,0),"NO","SI")</f>
        <v>NO</v>
      </c>
      <c r="AV309" s="33" t="str">
        <f>IF(AS309&gt;TIME(1,0,0),"NO","SI")</f>
        <v>NO</v>
      </c>
      <c r="AW309" s="33">
        <f>(S309-E309)</f>
        <v>5.0770833333372138</v>
      </c>
      <c r="AX309" s="39">
        <f>TRACKER[[#This Row],[ATA TO UNLOADING]]*24</f>
        <v>121.85000000009313</v>
      </c>
      <c r="AY309" s="33">
        <f>IF(O309=0,0,S309-O309)</f>
        <v>0</v>
      </c>
      <c r="AZ309" s="38">
        <f>TRACKER[[#This Row],[TOTAL TT (MARRUECOS)]]*24</f>
        <v>0</v>
      </c>
      <c r="BA309" s="39" t="str">
        <f>IF(AW309="","",IF(AW309&lt;=2,"SI","NO"))</f>
        <v>NO</v>
      </c>
      <c r="BB309" s="39">
        <f>V309-U309</f>
        <v>0</v>
      </c>
      <c r="BC309" s="108">
        <f>(TRACKER[[#This Row],[Driver departure vs DC END DATE 2]])/24</f>
        <v>0</v>
      </c>
      <c r="BD309" s="39" t="str">
        <f>IF(L309="LEFTIES TOLEDO",IF(BC309&gt;=TIME(0,0,0),"YES","NO"),"")</f>
        <v/>
      </c>
      <c r="BE309" s="93">
        <f>$BH$1</f>
        <v>55</v>
      </c>
      <c r="BF309" s="41">
        <f>$BI$1</f>
        <v>7.5</v>
      </c>
    </row>
    <row r="310" spans="1:58" ht="12.75" hidden="1" customHeight="1">
      <c r="A310" s="24" t="s">
        <v>427</v>
      </c>
      <c r="B310" s="10" t="s">
        <v>260</v>
      </c>
      <c r="C310" s="11" t="s">
        <v>57</v>
      </c>
      <c r="D310" s="11" t="s">
        <v>75</v>
      </c>
      <c r="E310" s="12">
        <v>46025.710416666669</v>
      </c>
      <c r="F310" s="12">
        <v>46025.833333333336</v>
      </c>
      <c r="G310" s="13" t="s">
        <v>88</v>
      </c>
      <c r="H310" s="11" t="s">
        <v>50</v>
      </c>
      <c r="I310" s="13" t="s">
        <v>621</v>
      </c>
      <c r="J310" s="13" t="s">
        <v>51</v>
      </c>
      <c r="K310" s="13" t="s">
        <v>60</v>
      </c>
      <c r="L310" s="12" t="s">
        <v>95</v>
      </c>
      <c r="M310" s="12">
        <v>46036.583333333336</v>
      </c>
      <c r="N310" s="12">
        <v>46041.583333333336</v>
      </c>
      <c r="O310" s="12"/>
      <c r="P310" s="55"/>
      <c r="Q310" s="12"/>
      <c r="R310" s="12"/>
      <c r="S310" s="29">
        <v>46038.597222222219</v>
      </c>
      <c r="T310" s="29">
        <v>46038.618055555555</v>
      </c>
      <c r="U310" s="12"/>
      <c r="V310" s="29"/>
      <c r="W310" s="30">
        <f>IF(N310="","",WEEKNUM(AA310,2)-0)</f>
        <v>3</v>
      </c>
      <c r="X310" s="30">
        <f>IF(N310="","",MONTH(AA310))</f>
        <v>1</v>
      </c>
      <c r="Y31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310" s="30" t="str">
        <f>IF(B310="ROPAX","ROPAX",IF(B310="RORO","RORO","OCEAN"))</f>
        <v>OCEAN</v>
      </c>
      <c r="AA310" s="29">
        <f>+MIN(S310,T310)</f>
        <v>46038.597222222219</v>
      </c>
      <c r="AB310" s="29" t="str">
        <f>CHOOSE(WEEKDAY(T310,2),"Monday","Tuesday","Wednesday","Thursday","Friday","Saturday","Sunday")</f>
        <v>Friday</v>
      </c>
      <c r="AC310" s="104">
        <f>IF((E310-F310)&lt;=0,0,(TRACKER[[#This Row],[ATA]]-TRACKER[[#This Row],[ETA]])*24)</f>
        <v>0</v>
      </c>
      <c r="AD310" s="29" t="str">
        <f>IF(AC310&lt;=2,"NO","YES")</f>
        <v>NO</v>
      </c>
      <c r="AE310" s="106">
        <f>+TRACKER[[#This Row],[DELIVERY AVAILABLE SINCE]]-TRACKER[[#This Row],[HANDOVER Morocco]]</f>
        <v>46036.583333333336</v>
      </c>
      <c r="AF310" s="104">
        <f>TRACKER[[#This Row],[ATA TO UNLOADING]]*24</f>
        <v>309.28333333320916</v>
      </c>
      <c r="AG310" s="31">
        <f>(M310-E310)</f>
        <v>10.872916666667152</v>
      </c>
      <c r="AH310" s="35">
        <f>TRACKER[[#This Row],[ATA A OFRECIMIENTO]]*24</f>
        <v>260.95000000001164</v>
      </c>
      <c r="AI310" s="30" t="str">
        <f>IF(AG310="","",IF(AG310&lt;=1.5,"SI","NO"))</f>
        <v>NO</v>
      </c>
      <c r="AJ310" s="30" t="str">
        <f>IF(AG310="","",IF(AG310&lt;=2,"YES","NO"))</f>
        <v>NO</v>
      </c>
      <c r="AK310" s="30" t="str">
        <f>IF(AG310="","",IF(AG310&lt;=3,"SI","NO"))</f>
        <v>NO</v>
      </c>
      <c r="AL310" s="31">
        <f>(N310-M310)</f>
        <v>5</v>
      </c>
      <c r="AM310" s="35">
        <f>TRACKER[[#This Row],[DEL. AVAILABLE A SLOT]]*24</f>
        <v>120</v>
      </c>
      <c r="AN310" s="31">
        <f>IF((S310-M310)&lt;0,TIME(0,0,0),S310-M310)</f>
        <v>2.0138888888832298</v>
      </c>
      <c r="AO31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310" s="35" t="str">
        <f>IF(AL310="","",IF(AL310&lt;=1,"SI","NO"))</f>
        <v>NO</v>
      </c>
      <c r="AQ310" s="31">
        <f>(N310-E310)</f>
        <v>15.872916666667152</v>
      </c>
      <c r="AR310" s="35">
        <f>TRACKER[[#This Row],[ATA A TIMESLOT]]*24</f>
        <v>380.95000000001164</v>
      </c>
      <c r="AS310" s="32">
        <f>IF(AA310&lt;N310,TIME(0,0,0),AA310-N310)</f>
        <v>0</v>
      </c>
      <c r="AT310" s="35">
        <f>TRACKER[[#This Row],[PUNTUALIDAD (H)]]*24</f>
        <v>0</v>
      </c>
      <c r="AU310" s="31" t="str">
        <f>IF(AS310&gt;TIME(0,30,0),"NO","SI")</f>
        <v>SI</v>
      </c>
      <c r="AV310" s="33" t="str">
        <f>IF(AS310&gt;TIME(1,0,0),"NO","SI")</f>
        <v>SI</v>
      </c>
      <c r="AW310" s="33">
        <f>(S310-E310)</f>
        <v>12.886805555550382</v>
      </c>
      <c r="AX310" s="39">
        <f>TRACKER[[#This Row],[ATA TO UNLOADING]]*24</f>
        <v>309.28333333320916</v>
      </c>
      <c r="AY310" s="33">
        <f>IF(O310=0,0,S310-O310)</f>
        <v>0</v>
      </c>
      <c r="AZ310" s="38">
        <f>TRACKER[[#This Row],[TOTAL TT (MARRUECOS)]]*24</f>
        <v>0</v>
      </c>
      <c r="BA310" s="39" t="str">
        <f>IF(AW310="","",IF(AW310&lt;=2,"SI","NO"))</f>
        <v>NO</v>
      </c>
      <c r="BB310" s="39">
        <f>V310-U310</f>
        <v>0</v>
      </c>
      <c r="BC310" s="108">
        <f>(TRACKER[[#This Row],[Driver departure vs DC END DATE 2]])/24</f>
        <v>0</v>
      </c>
      <c r="BD310" s="39" t="str">
        <f>IF(L310="LEFTIES TOLEDO",IF(BC310&gt;=TIME(0,0,0),"YES","NO"),"")</f>
        <v/>
      </c>
      <c r="BE310" s="93">
        <f>$BH$1</f>
        <v>55</v>
      </c>
      <c r="BF310" s="41">
        <f>$BI$1</f>
        <v>7.5</v>
      </c>
    </row>
    <row r="311" spans="1:58" ht="12.65" hidden="1" customHeight="1">
      <c r="A311" s="24">
        <v>262272661</v>
      </c>
      <c r="B311" s="10" t="s">
        <v>414</v>
      </c>
      <c r="C311" s="11" t="s">
        <v>65</v>
      </c>
      <c r="D311" s="11" t="s">
        <v>48</v>
      </c>
      <c r="E311" s="12">
        <v>46036.554861111108</v>
      </c>
      <c r="F311" s="12">
        <v>46036.583333333336</v>
      </c>
      <c r="G311" s="13" t="s">
        <v>49</v>
      </c>
      <c r="H311" s="11" t="s">
        <v>50</v>
      </c>
      <c r="I311" s="13" t="s">
        <v>620</v>
      </c>
      <c r="J311" s="13" t="s">
        <v>51</v>
      </c>
      <c r="K311" s="13" t="s">
        <v>52</v>
      </c>
      <c r="L311" s="12" t="s">
        <v>95</v>
      </c>
      <c r="M311" s="12">
        <v>46038.666666666664</v>
      </c>
      <c r="N311" s="12">
        <v>46041.583333333336</v>
      </c>
      <c r="O311" s="12"/>
      <c r="P311" s="55"/>
      <c r="Q311" s="12"/>
      <c r="R311" s="12"/>
      <c r="S311" s="29">
        <v>46041.600694444445</v>
      </c>
      <c r="T311" s="29">
        <v>46041.621527777781</v>
      </c>
      <c r="U311" s="12"/>
      <c r="V311" s="29"/>
      <c r="W311" s="30">
        <f>IF(N311="","",WEEKNUM(AA311,2)-0)</f>
        <v>4</v>
      </c>
      <c r="X311" s="30">
        <f>IF(N311="","",MONTH(AA311))</f>
        <v>1</v>
      </c>
      <c r="Y31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311" s="30" t="str">
        <f>IF(B311="ROPAX","ROPAX",IF(B311="RORO","RORO","OCEAN"))</f>
        <v>OCEAN</v>
      </c>
      <c r="AA311" s="29">
        <f>+MIN(S311,T311)</f>
        <v>46041.600694444445</v>
      </c>
      <c r="AB311" s="29" t="str">
        <f>CHOOSE(WEEKDAY(T311,2),"Monday","Tuesday","Wednesday","Thursday","Friday","Saturday","Sunday")</f>
        <v>Monday</v>
      </c>
      <c r="AC311" s="104">
        <f>IF((E311-F311)&lt;=0,0,(TRACKER[[#This Row],[ATA]]-TRACKER[[#This Row],[ETA]])*24)</f>
        <v>0</v>
      </c>
      <c r="AD311" s="29" t="str">
        <f>IF(AC311&lt;=2,"NO","YES")</f>
        <v>NO</v>
      </c>
      <c r="AE311" s="106">
        <f>+TRACKER[[#This Row],[DELIVERY AVAILABLE SINCE]]-TRACKER[[#This Row],[HANDOVER Morocco]]</f>
        <v>46038.666666666664</v>
      </c>
      <c r="AF311" s="104">
        <f>TRACKER[[#This Row],[ATA TO UNLOADING]]*24</f>
        <v>121.10000000009313</v>
      </c>
      <c r="AG311" s="31">
        <f>(M311-E311)</f>
        <v>2.1118055555562023</v>
      </c>
      <c r="AH311" s="35">
        <f>TRACKER[[#This Row],[ATA A OFRECIMIENTO]]*24</f>
        <v>50.683333333348855</v>
      </c>
      <c r="AI311" s="30" t="str">
        <f>IF(AG311="","",IF(AG311&lt;=1.5,"SI","NO"))</f>
        <v>NO</v>
      </c>
      <c r="AJ311" s="30" t="str">
        <f>IF(AG311="","",IF(AG311&lt;=2,"YES","NO"))</f>
        <v>NO</v>
      </c>
      <c r="AK311" s="30" t="str">
        <f>IF(AG311="","",IF(AG311&lt;=3,"SI","NO"))</f>
        <v>SI</v>
      </c>
      <c r="AL311" s="31">
        <f>(N311-M311)</f>
        <v>2.9166666666715173</v>
      </c>
      <c r="AM311" s="35">
        <f>TRACKER[[#This Row],[DEL. AVAILABLE A SLOT]]*24</f>
        <v>70.000000000116415</v>
      </c>
      <c r="AN311" s="31">
        <f>IF((S311-M311)&lt;0,TIME(0,0,0),S311-M311)</f>
        <v>2.9340277777810115</v>
      </c>
      <c r="AO31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311" s="35" t="str">
        <f>IF(AL311="","",IF(AL311&lt;=1,"SI","NO"))</f>
        <v>NO</v>
      </c>
      <c r="AQ311" s="31">
        <f>(N311-E311)</f>
        <v>5.0284722222277196</v>
      </c>
      <c r="AR311" s="35">
        <f>TRACKER[[#This Row],[ATA A TIMESLOT]]*24</f>
        <v>120.68333333346527</v>
      </c>
      <c r="AS311" s="32">
        <f>IF(AA311&lt;N311,TIME(0,0,0),AA311-N311)</f>
        <v>1.7361111109494232E-2</v>
      </c>
      <c r="AT311" s="35">
        <f>TRACKER[[#This Row],[PUNTUALIDAD (H)]]*24</f>
        <v>0.41666666662786156</v>
      </c>
      <c r="AU311" s="31" t="str">
        <f>IF(AS311&gt;TIME(0,30,0),"NO","SI")</f>
        <v>SI</v>
      </c>
      <c r="AV311" s="33" t="str">
        <f>IF(AS311&gt;TIME(1,0,0),"NO","SI")</f>
        <v>SI</v>
      </c>
      <c r="AW311" s="33">
        <f>(S311-E311)</f>
        <v>5.0458333333372138</v>
      </c>
      <c r="AX311" s="39">
        <f>TRACKER[[#This Row],[ATA TO UNLOADING]]*24</f>
        <v>121.10000000009313</v>
      </c>
      <c r="AY311" s="33">
        <f>IF(O311=0,0,S311-O311)</f>
        <v>0</v>
      </c>
      <c r="AZ311" s="38">
        <f>TRACKER[[#This Row],[TOTAL TT (MARRUECOS)]]*24</f>
        <v>0</v>
      </c>
      <c r="BA311" s="39" t="str">
        <f>IF(AW311="","",IF(AW311&lt;=2,"SI","NO"))</f>
        <v>NO</v>
      </c>
      <c r="BB311" s="39">
        <f>V311-U311</f>
        <v>0</v>
      </c>
      <c r="BC311" s="108">
        <f>(TRACKER[[#This Row],[Driver departure vs DC END DATE 2]])/24</f>
        <v>0</v>
      </c>
      <c r="BD311" s="39" t="str">
        <f>IF(L311="LEFTIES TOLEDO",IF(BC311&gt;=TIME(0,0,0),"YES","NO"),"")</f>
        <v/>
      </c>
      <c r="BE311" s="93">
        <f>$BH$1</f>
        <v>55</v>
      </c>
      <c r="BF311" s="41">
        <f>$BI$1</f>
        <v>7.5</v>
      </c>
    </row>
    <row r="312" spans="1:58" ht="12.75" hidden="1" customHeight="1">
      <c r="A312" s="24">
        <v>262134765</v>
      </c>
      <c r="B312" s="10" t="s">
        <v>439</v>
      </c>
      <c r="C312" s="11" t="s">
        <v>58</v>
      </c>
      <c r="D312" s="11" t="s">
        <v>75</v>
      </c>
      <c r="E312" s="12">
        <v>46036.470833333333</v>
      </c>
      <c r="F312" s="12">
        <v>46036.583333333336</v>
      </c>
      <c r="G312" s="13" t="s">
        <v>49</v>
      </c>
      <c r="H312" s="11" t="s">
        <v>50</v>
      </c>
      <c r="I312" s="13" t="s">
        <v>622</v>
      </c>
      <c r="J312" s="13" t="s">
        <v>51</v>
      </c>
      <c r="K312" s="13" t="s">
        <v>52</v>
      </c>
      <c r="L312" s="12" t="s">
        <v>102</v>
      </c>
      <c r="M312" s="12">
        <v>46038.666666666664</v>
      </c>
      <c r="N312" s="12">
        <v>46041.625</v>
      </c>
      <c r="O312" s="12"/>
      <c r="P312" s="55"/>
      <c r="Q312" s="12" t="s">
        <v>62</v>
      </c>
      <c r="R312" s="12"/>
      <c r="S312" s="29">
        <v>46041.645833333336</v>
      </c>
      <c r="T312" s="29">
        <v>46041.659722222219</v>
      </c>
      <c r="U312" s="12"/>
      <c r="V312" s="29"/>
      <c r="W312" s="30">
        <f>IF(N312="","",WEEKNUM(AA312,2)-0)</f>
        <v>4</v>
      </c>
      <c r="X312" s="30">
        <f>IF(N312="","",MONTH(AA312))</f>
        <v>1</v>
      </c>
      <c r="Y31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12" s="30" t="str">
        <f>IF(B312="ROPAX","ROPAX",IF(B312="RORO","RORO","OCEAN"))</f>
        <v>OCEAN</v>
      </c>
      <c r="AA312" s="29">
        <f>+MIN(S312,T312)</f>
        <v>46041.645833333336</v>
      </c>
      <c r="AB312" s="29" t="str">
        <f>CHOOSE(WEEKDAY(T312,2),"Monday","Tuesday","Wednesday","Thursday","Friday","Saturday","Sunday")</f>
        <v>Monday</v>
      </c>
      <c r="AC312" s="104">
        <f>IF((E312-F312)&lt;=0,0,(TRACKER[[#This Row],[ATA]]-TRACKER[[#This Row],[ETA]])*24)</f>
        <v>0</v>
      </c>
      <c r="AD312" s="29" t="str">
        <f>IF(AC312&lt;=2,"NO","YES")</f>
        <v>NO</v>
      </c>
      <c r="AE312" s="106">
        <f>+TRACKER[[#This Row],[DELIVERY AVAILABLE SINCE]]-TRACKER[[#This Row],[HANDOVER Morocco]]</f>
        <v>46038.666666666664</v>
      </c>
      <c r="AF312" s="104">
        <f>TRACKER[[#This Row],[ATA TO UNLOADING]]*24</f>
        <v>124.20000000006985</v>
      </c>
      <c r="AG312" s="31">
        <f>(M312-E312)</f>
        <v>2.1958333333313931</v>
      </c>
      <c r="AH312" s="35">
        <f>TRACKER[[#This Row],[ATA A OFRECIMIENTO]]*24</f>
        <v>52.699999999953434</v>
      </c>
      <c r="AI312" s="30" t="str">
        <f>IF(AG312="","",IF(AG312&lt;=1.5,"SI","NO"))</f>
        <v>NO</v>
      </c>
      <c r="AJ312" s="30" t="str">
        <f>IF(AG312="","",IF(AG312&lt;=2,"YES","NO"))</f>
        <v>NO</v>
      </c>
      <c r="AK312" s="30" t="str">
        <f>IF(AG312="","",IF(AG312&lt;=3,"SI","NO"))</f>
        <v>SI</v>
      </c>
      <c r="AL312" s="31">
        <f>(N312-M312)</f>
        <v>2.9583333333357587</v>
      </c>
      <c r="AM312" s="35">
        <f>TRACKER[[#This Row],[DEL. AVAILABLE A SLOT]]*24</f>
        <v>71.000000000058208</v>
      </c>
      <c r="AN312" s="31">
        <f>IF((S312-M312)&lt;0,TIME(0,0,0),S312-M312)</f>
        <v>2.9791666666715173</v>
      </c>
      <c r="AO31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312" s="35" t="str">
        <f>IF(AL312="","",IF(AL312&lt;=1,"SI","NO"))</f>
        <v>NO</v>
      </c>
      <c r="AQ312" s="31">
        <f>(N312-E312)</f>
        <v>5.1541666666671517</v>
      </c>
      <c r="AR312" s="35">
        <f>TRACKER[[#This Row],[ATA A TIMESLOT]]*24</f>
        <v>123.70000000001164</v>
      </c>
      <c r="AS312" s="32">
        <f>IF(AA312&lt;N312,TIME(0,0,0),AA312-N312)</f>
        <v>2.0833333335758653E-2</v>
      </c>
      <c r="AT312" s="35">
        <f>TRACKER[[#This Row],[PUNTUALIDAD (H)]]*24</f>
        <v>0.50000000005820766</v>
      </c>
      <c r="AU312" s="31" t="str">
        <f>IF(AS312&gt;TIME(0,30,0),"NO","SI")</f>
        <v>NO</v>
      </c>
      <c r="AV312" s="33" t="str">
        <f>IF(AS312&gt;TIME(1,0,0),"NO","SI")</f>
        <v>SI</v>
      </c>
      <c r="AW312" s="33">
        <f>(S312-E312)</f>
        <v>5.1750000000029104</v>
      </c>
      <c r="AX312" s="39">
        <f>TRACKER[[#This Row],[ATA TO UNLOADING]]*24</f>
        <v>124.20000000006985</v>
      </c>
      <c r="AY312" s="33">
        <f>IF(O312=0,0,S312-O312)</f>
        <v>0</v>
      </c>
      <c r="AZ312" s="38">
        <f>TRACKER[[#This Row],[TOTAL TT (MARRUECOS)]]*24</f>
        <v>0</v>
      </c>
      <c r="BA312" s="39" t="str">
        <f>IF(AW312="","",IF(AW312&lt;=2,"SI","NO"))</f>
        <v>NO</v>
      </c>
      <c r="BB312" s="39">
        <f>V312-U312</f>
        <v>0</v>
      </c>
      <c r="BC312" s="108">
        <f>(TRACKER[[#This Row],[Driver departure vs DC END DATE 2]])/24</f>
        <v>0</v>
      </c>
      <c r="BD312" s="39" t="str">
        <f>IF(L312="LEFTIES TOLEDO",IF(BC312&gt;=TIME(0,0,0),"YES","NO"),"")</f>
        <v/>
      </c>
      <c r="BE312" s="93">
        <f>$BH$1</f>
        <v>55</v>
      </c>
      <c r="BF312" s="41">
        <f>$BI$1</f>
        <v>7.5</v>
      </c>
    </row>
    <row r="313" spans="1:58" ht="12.75" hidden="1" customHeight="1">
      <c r="A313" s="24">
        <v>262133613</v>
      </c>
      <c r="B313" s="10" t="s">
        <v>439</v>
      </c>
      <c r="C313" s="11" t="s">
        <v>58</v>
      </c>
      <c r="D313" s="11" t="s">
        <v>75</v>
      </c>
      <c r="E313" s="12">
        <v>46036.470833333333</v>
      </c>
      <c r="F313" s="12">
        <v>46036.583333333336</v>
      </c>
      <c r="G313" s="13" t="s">
        <v>49</v>
      </c>
      <c r="H313" s="11" t="s">
        <v>50</v>
      </c>
      <c r="I313" s="13" t="s">
        <v>623</v>
      </c>
      <c r="J313" s="13" t="s">
        <v>56</v>
      </c>
      <c r="K313" s="13" t="s">
        <v>52</v>
      </c>
      <c r="L313" s="12" t="s">
        <v>102</v>
      </c>
      <c r="M313" s="12">
        <v>46038.666666666664</v>
      </c>
      <c r="N313" s="12">
        <v>46041.625</v>
      </c>
      <c r="O313" s="12"/>
      <c r="P313" s="55"/>
      <c r="Q313" s="12" t="s">
        <v>62</v>
      </c>
      <c r="R313" s="12"/>
      <c r="S313" s="29">
        <v>46041.647916666669</v>
      </c>
      <c r="T313" s="29">
        <v>46041.670138888891</v>
      </c>
      <c r="U313" s="12"/>
      <c r="V313" s="29"/>
      <c r="W313" s="30">
        <f>IF(N313="","",WEEKNUM(AA313,2)-0)</f>
        <v>4</v>
      </c>
      <c r="X313" s="30">
        <f>IF(N313="","",MONTH(AA313))</f>
        <v>1</v>
      </c>
      <c r="Y31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13" s="30" t="str">
        <f>IF(B313="ROPAX","ROPAX",IF(B313="RORO","RORO","OCEAN"))</f>
        <v>OCEAN</v>
      </c>
      <c r="AA313" s="29">
        <f>+MIN(S313,T313)</f>
        <v>46041.647916666669</v>
      </c>
      <c r="AB313" s="29" t="str">
        <f>CHOOSE(WEEKDAY(T313,2),"Monday","Tuesday","Wednesday","Thursday","Friday","Saturday","Sunday")</f>
        <v>Monday</v>
      </c>
      <c r="AC313" s="104">
        <f>IF((E313-F313)&lt;=0,0,(TRACKER[[#This Row],[ATA]]-TRACKER[[#This Row],[ETA]])*24)</f>
        <v>0</v>
      </c>
      <c r="AD313" s="29" t="str">
        <f>IF(AC313&lt;=2,"NO","YES")</f>
        <v>NO</v>
      </c>
      <c r="AE313" s="106">
        <f>+TRACKER[[#This Row],[DELIVERY AVAILABLE SINCE]]-TRACKER[[#This Row],[HANDOVER Morocco]]</f>
        <v>46038.666666666664</v>
      </c>
      <c r="AF313" s="104">
        <f>TRACKER[[#This Row],[ATA TO UNLOADING]]*24</f>
        <v>124.25000000005821</v>
      </c>
      <c r="AG313" s="31">
        <f>(M313-E313)</f>
        <v>2.1958333333313931</v>
      </c>
      <c r="AH313" s="35">
        <f>TRACKER[[#This Row],[ATA A OFRECIMIENTO]]*24</f>
        <v>52.699999999953434</v>
      </c>
      <c r="AI313" s="30" t="str">
        <f>IF(AG313="","",IF(AG313&lt;=1.5,"SI","NO"))</f>
        <v>NO</v>
      </c>
      <c r="AJ313" s="30" t="str">
        <f>IF(AG313="","",IF(AG313&lt;=2,"YES","NO"))</f>
        <v>NO</v>
      </c>
      <c r="AK313" s="30" t="str">
        <f>IF(AG313="","",IF(AG313&lt;=3,"SI","NO"))</f>
        <v>SI</v>
      </c>
      <c r="AL313" s="31">
        <f>(N313-M313)</f>
        <v>2.9583333333357587</v>
      </c>
      <c r="AM313" s="35">
        <f>TRACKER[[#This Row],[DEL. AVAILABLE A SLOT]]*24</f>
        <v>71.000000000058208</v>
      </c>
      <c r="AN313" s="31">
        <f>IF((S313-M313)&lt;0,TIME(0,0,0),S313-M313)</f>
        <v>2.9812500000043656</v>
      </c>
      <c r="AO31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313" s="35" t="str">
        <f>IF(AL313="","",IF(AL313&lt;=1,"SI","NO"))</f>
        <v>NO</v>
      </c>
      <c r="AQ313" s="31">
        <f>(N313-E313)</f>
        <v>5.1541666666671517</v>
      </c>
      <c r="AR313" s="35">
        <f>TRACKER[[#This Row],[ATA A TIMESLOT]]*24</f>
        <v>123.70000000001164</v>
      </c>
      <c r="AS313" s="32">
        <f>IF(AA313&lt;N313,TIME(0,0,0),AA313-N313)</f>
        <v>2.2916666668606922E-2</v>
      </c>
      <c r="AT313" s="35">
        <f>TRACKER[[#This Row],[PUNTUALIDAD (H)]]*24</f>
        <v>0.55000000004656613</v>
      </c>
      <c r="AU313" s="31" t="str">
        <f>IF(AS313&gt;TIME(0,30,0),"NO","SI")</f>
        <v>NO</v>
      </c>
      <c r="AV313" s="33" t="str">
        <f>IF(AS313&gt;TIME(1,0,0),"NO","SI")</f>
        <v>SI</v>
      </c>
      <c r="AW313" s="33">
        <f>(S313-E313)</f>
        <v>5.1770833333357587</v>
      </c>
      <c r="AX313" s="39">
        <f>TRACKER[[#This Row],[ATA TO UNLOADING]]*24</f>
        <v>124.25000000005821</v>
      </c>
      <c r="AY313" s="33">
        <f>IF(O313=0,0,S313-O313)</f>
        <v>0</v>
      </c>
      <c r="AZ313" s="38">
        <f>TRACKER[[#This Row],[TOTAL TT (MARRUECOS)]]*24</f>
        <v>0</v>
      </c>
      <c r="BA313" s="39" t="str">
        <f>IF(AW313="","",IF(AW313&lt;=2,"SI","NO"))</f>
        <v>NO</v>
      </c>
      <c r="BB313" s="39">
        <f>V313-U313</f>
        <v>0</v>
      </c>
      <c r="BC313" s="108">
        <f>(TRACKER[[#This Row],[Driver departure vs DC END DATE 2]])/24</f>
        <v>0</v>
      </c>
      <c r="BD313" s="39" t="str">
        <f>IF(L313="LEFTIES TOLEDO",IF(BC313&gt;=TIME(0,0,0),"YES","NO"),"")</f>
        <v/>
      </c>
      <c r="BE313" s="93">
        <f>$BH$1</f>
        <v>55</v>
      </c>
      <c r="BF313" s="41">
        <f>$BI$1</f>
        <v>7.5</v>
      </c>
    </row>
    <row r="314" spans="1:58" ht="12.75" hidden="1" customHeight="1">
      <c r="A314" s="24">
        <v>262272661</v>
      </c>
      <c r="B314" s="10" t="s">
        <v>414</v>
      </c>
      <c r="C314" s="11" t="s">
        <v>65</v>
      </c>
      <c r="D314" s="11" t="s">
        <v>48</v>
      </c>
      <c r="E314" s="12">
        <v>46036.554861111108</v>
      </c>
      <c r="F314" s="12">
        <v>46036.583333333336</v>
      </c>
      <c r="G314" s="13" t="s">
        <v>49</v>
      </c>
      <c r="H314" s="11" t="s">
        <v>50</v>
      </c>
      <c r="I314" s="13" t="s">
        <v>624</v>
      </c>
      <c r="J314" s="13" t="s">
        <v>51</v>
      </c>
      <c r="K314" s="13" t="s">
        <v>52</v>
      </c>
      <c r="L314" s="12" t="s">
        <v>95</v>
      </c>
      <c r="M314" s="12">
        <v>46038.666666666664</v>
      </c>
      <c r="N314" s="12">
        <v>46041.666666666664</v>
      </c>
      <c r="O314" s="12"/>
      <c r="P314" s="55"/>
      <c r="Q314" s="12"/>
      <c r="R314" s="12"/>
      <c r="S314" s="29">
        <v>46041.645833333328</v>
      </c>
      <c r="T314" s="29">
        <v>46041.666666666664</v>
      </c>
      <c r="U314" s="12"/>
      <c r="V314" s="29"/>
      <c r="W314" s="30">
        <f>IF(N314="","",WEEKNUM(AA314,2)-0)</f>
        <v>4</v>
      </c>
      <c r="X314" s="30">
        <f>IF(N314="","",MONTH(AA314))</f>
        <v>1</v>
      </c>
      <c r="Y31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314" s="30" t="str">
        <f>IF(B314="ROPAX","ROPAX",IF(B314="RORO","RORO","OCEAN"))</f>
        <v>OCEAN</v>
      </c>
      <c r="AA314" s="29">
        <f>+MIN(S314,T314)</f>
        <v>46041.645833333328</v>
      </c>
      <c r="AB314" s="29" t="str">
        <f>CHOOSE(WEEKDAY(T314,2),"Monday","Tuesday","Wednesday","Thursday","Friday","Saturday","Sunday")</f>
        <v>Monday</v>
      </c>
      <c r="AC314" s="104">
        <f>IF((E314-F314)&lt;=0,0,(TRACKER[[#This Row],[ATA]]-TRACKER[[#This Row],[ETA]])*24)</f>
        <v>0</v>
      </c>
      <c r="AD314" s="29" t="str">
        <f>IF(AC314&lt;=2,"NO","YES")</f>
        <v>NO</v>
      </c>
      <c r="AE314" s="106">
        <f>+TRACKER[[#This Row],[DELIVERY AVAILABLE SINCE]]-TRACKER[[#This Row],[HANDOVER Morocco]]</f>
        <v>46038.666666666664</v>
      </c>
      <c r="AF314" s="104">
        <f>TRACKER[[#This Row],[ATA TO UNLOADING]]*24</f>
        <v>122.18333333329065</v>
      </c>
      <c r="AG314" s="31">
        <f>(M314-E314)</f>
        <v>2.1118055555562023</v>
      </c>
      <c r="AH314" s="35">
        <f>TRACKER[[#This Row],[ATA A OFRECIMIENTO]]*24</f>
        <v>50.683333333348855</v>
      </c>
      <c r="AI314" s="30" t="str">
        <f>IF(AG314="","",IF(AG314&lt;=1.5,"SI","NO"))</f>
        <v>NO</v>
      </c>
      <c r="AJ314" s="30" t="str">
        <f>IF(AG314="","",IF(AG314&lt;=2,"YES","NO"))</f>
        <v>NO</v>
      </c>
      <c r="AK314" s="30" t="str">
        <f>IF(AG314="","",IF(AG314&lt;=3,"SI","NO"))</f>
        <v>SI</v>
      </c>
      <c r="AL314" s="31">
        <f>(N314-M314)</f>
        <v>3</v>
      </c>
      <c r="AM314" s="35">
        <f>TRACKER[[#This Row],[DEL. AVAILABLE A SLOT]]*24</f>
        <v>72</v>
      </c>
      <c r="AN314" s="31">
        <f>IF((S314-M314)&lt;0,TIME(0,0,0),S314-M314)</f>
        <v>2.9791666666642413</v>
      </c>
      <c r="AO31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314" s="35" t="str">
        <f>IF(AL314="","",IF(AL314&lt;=1,"SI","NO"))</f>
        <v>NO</v>
      </c>
      <c r="AQ314" s="31">
        <f>(N314-E314)</f>
        <v>5.1118055555562023</v>
      </c>
      <c r="AR314" s="35">
        <f>TRACKER[[#This Row],[ATA A TIMESLOT]]*24</f>
        <v>122.68333333334886</v>
      </c>
      <c r="AS314" s="32">
        <f>IF(AA314&lt;N314,TIME(0,0,0),AA314-N314)</f>
        <v>0</v>
      </c>
      <c r="AT314" s="35">
        <f>TRACKER[[#This Row],[PUNTUALIDAD (H)]]*24</f>
        <v>0</v>
      </c>
      <c r="AU314" s="31" t="str">
        <f>IF(AS314&gt;TIME(0,30,0),"NO","SI")</f>
        <v>SI</v>
      </c>
      <c r="AV314" s="33" t="str">
        <f>IF(AS314&gt;TIME(1,0,0),"NO","SI")</f>
        <v>SI</v>
      </c>
      <c r="AW314" s="33">
        <f>(S314-E314)</f>
        <v>5.0909722222204437</v>
      </c>
      <c r="AX314" s="39">
        <f>TRACKER[[#This Row],[ATA TO UNLOADING]]*24</f>
        <v>122.18333333329065</v>
      </c>
      <c r="AY314" s="33">
        <f>IF(O314=0,0,S314-O314)</f>
        <v>0</v>
      </c>
      <c r="AZ314" s="38">
        <f>TRACKER[[#This Row],[TOTAL TT (MARRUECOS)]]*24</f>
        <v>0</v>
      </c>
      <c r="BA314" s="39" t="str">
        <f>IF(AW314="","",IF(AW314&lt;=2,"SI","NO"))</f>
        <v>NO</v>
      </c>
      <c r="BB314" s="39">
        <f>V314-U314</f>
        <v>0</v>
      </c>
      <c r="BC314" s="108">
        <f>(TRACKER[[#This Row],[Driver departure vs DC END DATE 2]])/24</f>
        <v>0</v>
      </c>
      <c r="BD314" s="39" t="str">
        <f>IF(L314="LEFTIES TOLEDO",IF(BC314&gt;=TIME(0,0,0),"YES","NO"),"")</f>
        <v/>
      </c>
      <c r="BE314" s="93">
        <f>$BH$1</f>
        <v>55</v>
      </c>
      <c r="BF314" s="41">
        <f>$BI$1</f>
        <v>7.5</v>
      </c>
    </row>
    <row r="315" spans="1:58" ht="12.75" hidden="1" customHeight="1">
      <c r="A315" s="24" t="s">
        <v>432</v>
      </c>
      <c r="B315" s="10" t="s">
        <v>270</v>
      </c>
      <c r="C315" s="11" t="s">
        <v>72</v>
      </c>
      <c r="D315" s="11" t="s">
        <v>75</v>
      </c>
      <c r="E315" s="12">
        <v>46029.504166666666</v>
      </c>
      <c r="F315" s="12">
        <v>46029.583333333336</v>
      </c>
      <c r="G315" s="13" t="s">
        <v>88</v>
      </c>
      <c r="H315" s="11" t="s">
        <v>50</v>
      </c>
      <c r="I315" s="13" t="s">
        <v>626</v>
      </c>
      <c r="J315" s="13" t="s">
        <v>51</v>
      </c>
      <c r="K315" s="13" t="s">
        <v>60</v>
      </c>
      <c r="L315" s="12" t="s">
        <v>95</v>
      </c>
      <c r="M315" s="12">
        <v>46031.666666666664</v>
      </c>
      <c r="N315" s="12">
        <v>46042.25</v>
      </c>
      <c r="O315" s="12"/>
      <c r="P315" s="55"/>
      <c r="Q315" s="12"/>
      <c r="R315" s="12"/>
      <c r="S315" s="29">
        <v>46042.256944444445</v>
      </c>
      <c r="T315" s="29">
        <v>46042.277777777781</v>
      </c>
      <c r="U315" s="12"/>
      <c r="V315" s="29"/>
      <c r="W315" s="30">
        <f>IF(N315="","",WEEKNUM(AA315,2)-0)</f>
        <v>4</v>
      </c>
      <c r="X315" s="30">
        <f>IF(N315="","",MONTH(AA315))</f>
        <v>1</v>
      </c>
      <c r="Y31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315" s="30" t="str">
        <f>IF(B315="ROPAX","ROPAX",IF(B315="RORO","RORO","OCEAN"))</f>
        <v>OCEAN</v>
      </c>
      <c r="AA315" s="29">
        <f>+MIN(S315,T315)</f>
        <v>46042.256944444445</v>
      </c>
      <c r="AB315" s="29" t="str">
        <f>CHOOSE(WEEKDAY(T315,2),"Monday","Tuesday","Wednesday","Thursday","Friday","Saturday","Sunday")</f>
        <v>Tuesday</v>
      </c>
      <c r="AC315" s="104">
        <f>IF((E315-F315)&lt;=0,0,(TRACKER[[#This Row],[ATA]]-TRACKER[[#This Row],[ETA]])*24)</f>
        <v>0</v>
      </c>
      <c r="AD315" s="29" t="str">
        <f>IF(AC315&lt;=2,"NO","YES")</f>
        <v>NO</v>
      </c>
      <c r="AE315" s="106">
        <f>+TRACKER[[#This Row],[DELIVERY AVAILABLE SINCE]]-TRACKER[[#This Row],[HANDOVER Morocco]]</f>
        <v>46031.666666666664</v>
      </c>
      <c r="AF315" s="104">
        <f>TRACKER[[#This Row],[ATA TO UNLOADING]]*24</f>
        <v>306.06666666670935</v>
      </c>
      <c r="AG315" s="31">
        <f>(M315-E315)</f>
        <v>2.1624999999985448</v>
      </c>
      <c r="AH315" s="35">
        <f>TRACKER[[#This Row],[ATA A OFRECIMIENTO]]*24</f>
        <v>51.899999999965075</v>
      </c>
      <c r="AI315" s="30" t="str">
        <f>IF(AG315="","",IF(AG315&lt;=1.5,"SI","NO"))</f>
        <v>NO</v>
      </c>
      <c r="AJ315" s="30" t="str">
        <f>IF(AG315="","",IF(AG315&lt;=2,"YES","NO"))</f>
        <v>NO</v>
      </c>
      <c r="AK315" s="30" t="str">
        <f>IF(AG315="","",IF(AG315&lt;=3,"SI","NO"))</f>
        <v>SI</v>
      </c>
      <c r="AL315" s="31">
        <f>(N315-M315)</f>
        <v>10.583333333335759</v>
      </c>
      <c r="AM315" s="35">
        <f>TRACKER[[#This Row],[DEL. AVAILABLE A SLOT]]*24</f>
        <v>254.00000000005821</v>
      </c>
      <c r="AN315" s="31">
        <f>IF((S315-M315)&lt;0,TIME(0,0,0),S315-M315)</f>
        <v>10.590277777781012</v>
      </c>
      <c r="AO31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315" s="35" t="str">
        <f>IF(AL315="","",IF(AL315&lt;=1,"SI","NO"))</f>
        <v>NO</v>
      </c>
      <c r="AQ315" s="31">
        <f>(N315-E315)</f>
        <v>12.745833333334303</v>
      </c>
      <c r="AR315" s="35">
        <f>TRACKER[[#This Row],[ATA A TIMESLOT]]*24</f>
        <v>305.90000000002328</v>
      </c>
      <c r="AS315" s="32">
        <f>IF(AA315&lt;N315,TIME(0,0,0),AA315-N315)</f>
        <v>6.9444444452528842E-3</v>
      </c>
      <c r="AT315" s="35">
        <f>TRACKER[[#This Row],[PUNTUALIDAD (H)]]*24</f>
        <v>0.16666666668606922</v>
      </c>
      <c r="AU315" s="31" t="str">
        <f>IF(AS315&gt;TIME(0,30,0),"NO","SI")</f>
        <v>SI</v>
      </c>
      <c r="AV315" s="33" t="str">
        <f>IF(AS315&gt;TIME(1,0,0),"NO","SI")</f>
        <v>SI</v>
      </c>
      <c r="AW315" s="33">
        <f>(S315-E315)</f>
        <v>12.752777777779556</v>
      </c>
      <c r="AX315" s="39">
        <f>TRACKER[[#This Row],[ATA TO UNLOADING]]*24</f>
        <v>306.06666666670935</v>
      </c>
      <c r="AY315" s="33">
        <f>IF(O315=0,0,S315-O315)</f>
        <v>0</v>
      </c>
      <c r="AZ315" s="38">
        <f>TRACKER[[#This Row],[TOTAL TT (MARRUECOS)]]*24</f>
        <v>0</v>
      </c>
      <c r="BA315" s="39" t="str">
        <f>IF(AW315="","",IF(AW315&lt;=2,"SI","NO"))</f>
        <v>NO</v>
      </c>
      <c r="BB315" s="39">
        <f>V315-U315</f>
        <v>0</v>
      </c>
      <c r="BC315" s="108">
        <f>(TRACKER[[#This Row],[Driver departure vs DC END DATE 2]])/24</f>
        <v>0</v>
      </c>
      <c r="BD315" s="39" t="str">
        <f>IF(L315="LEFTIES TOLEDO",IF(BC315&gt;=TIME(0,0,0),"YES","NO"),"")</f>
        <v/>
      </c>
      <c r="BE315" s="93">
        <f>$BH$1</f>
        <v>55</v>
      </c>
      <c r="BF315" s="41">
        <f>$BI$1</f>
        <v>7.5</v>
      </c>
    </row>
    <row r="316" spans="1:58" ht="12.75" hidden="1" customHeight="1">
      <c r="A316" s="24" t="s">
        <v>598</v>
      </c>
      <c r="B316" s="10" t="s">
        <v>439</v>
      </c>
      <c r="C316" s="11" t="s">
        <v>72</v>
      </c>
      <c r="D316" s="11" t="s">
        <v>75</v>
      </c>
      <c r="E316" s="12">
        <v>46036.470833333333</v>
      </c>
      <c r="F316" s="12">
        <v>46036.583333333336</v>
      </c>
      <c r="G316" s="13" t="s">
        <v>88</v>
      </c>
      <c r="H316" s="11" t="s">
        <v>50</v>
      </c>
      <c r="I316" s="13" t="s">
        <v>627</v>
      </c>
      <c r="J316" s="13">
        <v>40</v>
      </c>
      <c r="K316" s="13" t="s">
        <v>60</v>
      </c>
      <c r="L316" s="12" t="s">
        <v>95</v>
      </c>
      <c r="M316" s="12">
        <v>46038.666666666664</v>
      </c>
      <c r="N316" s="12">
        <v>46042.25</v>
      </c>
      <c r="O316" s="12"/>
      <c r="P316" s="55"/>
      <c r="Q316" s="12"/>
      <c r="R316" s="12"/>
      <c r="S316" s="29">
        <v>46041.815972222219</v>
      </c>
      <c r="T316" s="29">
        <v>46041.836805555555</v>
      </c>
      <c r="U316" s="12"/>
      <c r="V316" s="29"/>
      <c r="W316" s="30">
        <f>IF(N316="","",WEEKNUM(AA316,2)-0)</f>
        <v>4</v>
      </c>
      <c r="X316" s="30">
        <f>IF(N316="","",MONTH(AA316))</f>
        <v>1</v>
      </c>
      <c r="Y31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316" s="30" t="str">
        <f>IF(B316="ROPAX","ROPAX",IF(B316="RORO","RORO","OCEAN"))</f>
        <v>OCEAN</v>
      </c>
      <c r="AA316" s="29">
        <f>+MIN(S316,T316)</f>
        <v>46041.815972222219</v>
      </c>
      <c r="AB316" s="29" t="str">
        <f>CHOOSE(WEEKDAY(T316,2),"Monday","Tuesday","Wednesday","Thursday","Friday","Saturday","Sunday")</f>
        <v>Monday</v>
      </c>
      <c r="AC316" s="104">
        <f>IF((E316-F316)&lt;=0,0,(TRACKER[[#This Row],[ATA]]-TRACKER[[#This Row],[ETA]])*24)</f>
        <v>0</v>
      </c>
      <c r="AD316" s="29" t="str">
        <f>IF(AC316&lt;=2,"NO","YES")</f>
        <v>NO</v>
      </c>
      <c r="AE316" s="106">
        <f>+TRACKER[[#This Row],[DELIVERY AVAILABLE SINCE]]-TRACKER[[#This Row],[HANDOVER Morocco]]</f>
        <v>46038.666666666664</v>
      </c>
      <c r="AF316" s="104">
        <f>TRACKER[[#This Row],[ATA TO UNLOADING]]*24</f>
        <v>128.28333333326736</v>
      </c>
      <c r="AG316" s="31">
        <f>(M316-E316)</f>
        <v>2.1958333333313931</v>
      </c>
      <c r="AH316" s="35">
        <f>TRACKER[[#This Row],[ATA A OFRECIMIENTO]]*24</f>
        <v>52.699999999953434</v>
      </c>
      <c r="AI316" s="30" t="str">
        <f>IF(AG316="","",IF(AG316&lt;=1.5,"SI","NO"))</f>
        <v>NO</v>
      </c>
      <c r="AJ316" s="30" t="str">
        <f>IF(AG316="","",IF(AG316&lt;=2,"YES","NO"))</f>
        <v>NO</v>
      </c>
      <c r="AK316" s="30" t="str">
        <f>IF(AG316="","",IF(AG316&lt;=3,"SI","NO"))</f>
        <v>SI</v>
      </c>
      <c r="AL316" s="31">
        <f>(N316-M316)</f>
        <v>3.5833333333357587</v>
      </c>
      <c r="AM316" s="35">
        <f>TRACKER[[#This Row],[DEL. AVAILABLE A SLOT]]*24</f>
        <v>86.000000000058208</v>
      </c>
      <c r="AN316" s="31">
        <f>IF((S316-M316)&lt;0,TIME(0,0,0),S316-M316)</f>
        <v>3.1493055555547471</v>
      </c>
      <c r="AO31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316" s="35" t="str">
        <f>IF(AL316="","",IF(AL316&lt;=1,"SI","NO"))</f>
        <v>NO</v>
      </c>
      <c r="AQ316" s="31">
        <f>(N316-E316)</f>
        <v>5.7791666666671517</v>
      </c>
      <c r="AR316" s="35">
        <f>TRACKER[[#This Row],[ATA A TIMESLOT]]*24</f>
        <v>138.70000000001164</v>
      </c>
      <c r="AS316" s="32">
        <f>IF(AA316&lt;N316,TIME(0,0,0),AA316-N316)</f>
        <v>0</v>
      </c>
      <c r="AT316" s="35">
        <f>TRACKER[[#This Row],[PUNTUALIDAD (H)]]*24</f>
        <v>0</v>
      </c>
      <c r="AU316" s="31" t="str">
        <f>IF(AS316&gt;TIME(0,30,0),"NO","SI")</f>
        <v>SI</v>
      </c>
      <c r="AV316" s="33" t="str">
        <f>IF(AS316&gt;TIME(1,0,0),"NO","SI")</f>
        <v>SI</v>
      </c>
      <c r="AW316" s="33">
        <f>(S316-E316)</f>
        <v>5.3451388888861402</v>
      </c>
      <c r="AX316" s="39">
        <f>TRACKER[[#This Row],[ATA TO UNLOADING]]*24</f>
        <v>128.28333333326736</v>
      </c>
      <c r="AY316" s="33">
        <f>IF(O316=0,0,S316-O316)</f>
        <v>0</v>
      </c>
      <c r="AZ316" s="38">
        <f>TRACKER[[#This Row],[TOTAL TT (MARRUECOS)]]*24</f>
        <v>0</v>
      </c>
      <c r="BA316" s="39" t="str">
        <f>IF(AW316="","",IF(AW316&lt;=2,"SI","NO"))</f>
        <v>NO</v>
      </c>
      <c r="BB316" s="39">
        <f>V316-U316</f>
        <v>0</v>
      </c>
      <c r="BC316" s="108">
        <f>(TRACKER[[#This Row],[Driver departure vs DC END DATE 2]])/24</f>
        <v>0</v>
      </c>
      <c r="BD316" s="39" t="str">
        <f>IF(L316="LEFTIES TOLEDO",IF(BC316&gt;=TIME(0,0,0),"YES","NO"),"")</f>
        <v/>
      </c>
      <c r="BE316" s="93">
        <f>$BH$1</f>
        <v>55</v>
      </c>
      <c r="BF316" s="41">
        <f>$BI$1</f>
        <v>7.5</v>
      </c>
    </row>
    <row r="317" spans="1:58" ht="12.75" hidden="1" customHeight="1">
      <c r="A317" s="24">
        <v>262272574</v>
      </c>
      <c r="B317" s="10" t="s">
        <v>414</v>
      </c>
      <c r="C317" s="11" t="s">
        <v>65</v>
      </c>
      <c r="D317" s="11" t="s">
        <v>48</v>
      </c>
      <c r="E317" s="12">
        <v>46036.554861111108</v>
      </c>
      <c r="F317" s="12">
        <v>46036.583333333336</v>
      </c>
      <c r="G317" s="13" t="s">
        <v>49</v>
      </c>
      <c r="H317" s="11" t="s">
        <v>50</v>
      </c>
      <c r="I317" s="13" t="s">
        <v>625</v>
      </c>
      <c r="J317" s="13" t="s">
        <v>51</v>
      </c>
      <c r="K317" s="13" t="s">
        <v>52</v>
      </c>
      <c r="L317" s="12" t="s">
        <v>95</v>
      </c>
      <c r="M317" s="12">
        <v>46038.666666666664</v>
      </c>
      <c r="N317" s="12">
        <v>46042.25</v>
      </c>
      <c r="O317" s="12"/>
      <c r="P317" s="55"/>
      <c r="Q317" s="12"/>
      <c r="R317" s="12"/>
      <c r="S317" s="29">
        <v>46042.256944444445</v>
      </c>
      <c r="T317" s="29">
        <v>46042.277777777781</v>
      </c>
      <c r="U317" s="12"/>
      <c r="V317" s="29"/>
      <c r="W317" s="30">
        <f>IF(N317="","",WEEKNUM(AA317,2)-0)</f>
        <v>4</v>
      </c>
      <c r="X317" s="30">
        <f>IF(N317="","",MONTH(AA317))</f>
        <v>1</v>
      </c>
      <c r="Y31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317" s="30" t="str">
        <f>IF(B317="ROPAX","ROPAX",IF(B317="RORO","RORO","OCEAN"))</f>
        <v>OCEAN</v>
      </c>
      <c r="AA317" s="29">
        <f>+MIN(S317,T317)</f>
        <v>46042.256944444445</v>
      </c>
      <c r="AB317" s="29" t="str">
        <f>CHOOSE(WEEKDAY(T317,2),"Monday","Tuesday","Wednesday","Thursday","Friday","Saturday","Sunday")</f>
        <v>Tuesday</v>
      </c>
      <c r="AC317" s="104">
        <f>IF((E317-F317)&lt;=0,0,(TRACKER[[#This Row],[ATA]]-TRACKER[[#This Row],[ETA]])*24)</f>
        <v>0</v>
      </c>
      <c r="AD317" s="29" t="str">
        <f>IF(AC317&lt;=2,"NO","YES")</f>
        <v>NO</v>
      </c>
      <c r="AE317" s="106">
        <f>+TRACKER[[#This Row],[DELIVERY AVAILABLE SINCE]]-TRACKER[[#This Row],[HANDOVER Morocco]]</f>
        <v>46038.666666666664</v>
      </c>
      <c r="AF317" s="104">
        <f>TRACKER[[#This Row],[ATA TO UNLOADING]]*24</f>
        <v>136.85000000009313</v>
      </c>
      <c r="AG317" s="31">
        <f>(M317-E317)</f>
        <v>2.1118055555562023</v>
      </c>
      <c r="AH317" s="35">
        <f>TRACKER[[#This Row],[ATA A OFRECIMIENTO]]*24</f>
        <v>50.683333333348855</v>
      </c>
      <c r="AI317" s="30" t="str">
        <f>IF(AG317="","",IF(AG317&lt;=1.5,"SI","NO"))</f>
        <v>NO</v>
      </c>
      <c r="AJ317" s="30" t="str">
        <f>IF(AG317="","",IF(AG317&lt;=2,"YES","NO"))</f>
        <v>NO</v>
      </c>
      <c r="AK317" s="30" t="str">
        <f>IF(AG317="","",IF(AG317&lt;=3,"SI","NO"))</f>
        <v>SI</v>
      </c>
      <c r="AL317" s="31">
        <f>(N317-M317)</f>
        <v>3.5833333333357587</v>
      </c>
      <c r="AM317" s="35">
        <f>TRACKER[[#This Row],[DEL. AVAILABLE A SLOT]]*24</f>
        <v>86.000000000058208</v>
      </c>
      <c r="AN317" s="31">
        <f>IF((S317-M317)&lt;0,TIME(0,0,0),S317-M317)</f>
        <v>3.5902777777810115</v>
      </c>
      <c r="AO31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317" s="35" t="str">
        <f>IF(AL317="","",IF(AL317&lt;=1,"SI","NO"))</f>
        <v>NO</v>
      </c>
      <c r="AQ317" s="31">
        <f>(N317-E317)</f>
        <v>5.695138888891961</v>
      </c>
      <c r="AR317" s="35">
        <f>TRACKER[[#This Row],[ATA A TIMESLOT]]*24</f>
        <v>136.68333333340706</v>
      </c>
      <c r="AS317" s="32">
        <f>IF(AA317&lt;N317,TIME(0,0,0),AA317-N317)</f>
        <v>6.9444444452528842E-3</v>
      </c>
      <c r="AT317" s="35">
        <f>TRACKER[[#This Row],[PUNTUALIDAD (H)]]*24</f>
        <v>0.16666666668606922</v>
      </c>
      <c r="AU317" s="31" t="str">
        <f>IF(AS317&gt;TIME(0,30,0),"NO","SI")</f>
        <v>SI</v>
      </c>
      <c r="AV317" s="33" t="str">
        <f>IF(AS317&gt;TIME(1,0,0),"NO","SI")</f>
        <v>SI</v>
      </c>
      <c r="AW317" s="33">
        <f>(S317-E317)</f>
        <v>5.7020833333372138</v>
      </c>
      <c r="AX317" s="39">
        <f>TRACKER[[#This Row],[ATA TO UNLOADING]]*24</f>
        <v>136.85000000009313</v>
      </c>
      <c r="AY317" s="33">
        <f>IF(O317=0,0,S317-O317)</f>
        <v>0</v>
      </c>
      <c r="AZ317" s="38">
        <f>TRACKER[[#This Row],[TOTAL TT (MARRUECOS)]]*24</f>
        <v>0</v>
      </c>
      <c r="BA317" s="39" t="str">
        <f>IF(AW317="","",IF(AW317&lt;=2,"SI","NO"))</f>
        <v>NO</v>
      </c>
      <c r="BB317" s="39">
        <f>V317-U317</f>
        <v>0</v>
      </c>
      <c r="BC317" s="108">
        <f>(TRACKER[[#This Row],[Driver departure vs DC END DATE 2]])/24</f>
        <v>0</v>
      </c>
      <c r="BD317" s="39" t="str">
        <f>IF(L317="LEFTIES TOLEDO",IF(BC317&gt;=TIME(0,0,0),"YES","NO"),"")</f>
        <v/>
      </c>
      <c r="BE317" s="93">
        <f>$BH$1</f>
        <v>55</v>
      </c>
      <c r="BF317" s="41">
        <f>$BI$1</f>
        <v>7.5</v>
      </c>
    </row>
    <row r="318" spans="1:58" ht="12.75" hidden="1" customHeight="1">
      <c r="A318" s="24">
        <v>262272574</v>
      </c>
      <c r="B318" s="10" t="s">
        <v>414</v>
      </c>
      <c r="C318" s="11" t="s">
        <v>65</v>
      </c>
      <c r="D318" s="11" t="s">
        <v>48</v>
      </c>
      <c r="E318" s="12">
        <v>46036.554861111108</v>
      </c>
      <c r="F318" s="12">
        <v>46036.583333333336</v>
      </c>
      <c r="G318" s="13" t="s">
        <v>49</v>
      </c>
      <c r="H318" s="11" t="s">
        <v>50</v>
      </c>
      <c r="I318" s="13" t="s">
        <v>628</v>
      </c>
      <c r="J318" s="13" t="s">
        <v>51</v>
      </c>
      <c r="K318" s="13" t="s">
        <v>52</v>
      </c>
      <c r="L318" s="12" t="s">
        <v>95</v>
      </c>
      <c r="M318" s="12">
        <v>46038.666666666664</v>
      </c>
      <c r="N318" s="29">
        <v>46042.333333333336</v>
      </c>
      <c r="O318" s="12"/>
      <c r="P318" s="55"/>
      <c r="Q318" s="12"/>
      <c r="R318" s="12"/>
      <c r="S318" s="29">
        <v>46042.333333333336</v>
      </c>
      <c r="T318" s="29">
        <v>46042.354166666664</v>
      </c>
      <c r="U318" s="12"/>
      <c r="V318" s="29"/>
      <c r="W318" s="30">
        <f>IF(N318="","",WEEKNUM(AA318,2)-0)</f>
        <v>4</v>
      </c>
      <c r="X318" s="30">
        <f>IF(N318="","",MONTH(AA318))</f>
        <v>1</v>
      </c>
      <c r="Y31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318" s="30" t="str">
        <f>IF(B318="ROPAX","ROPAX",IF(B318="RORO","RORO","OCEAN"))</f>
        <v>OCEAN</v>
      </c>
      <c r="AA318" s="29">
        <f>+MIN(S318,T318)</f>
        <v>46042.333333333336</v>
      </c>
      <c r="AB318" s="29" t="str">
        <f>CHOOSE(WEEKDAY(T318,2),"Monday","Tuesday","Wednesday","Thursday","Friday","Saturday","Sunday")</f>
        <v>Tuesday</v>
      </c>
      <c r="AC318" s="104">
        <f>IF((E318-F318)&lt;=0,0,(TRACKER[[#This Row],[ATA]]-TRACKER[[#This Row],[ETA]])*24)</f>
        <v>0</v>
      </c>
      <c r="AD318" s="29" t="str">
        <f>IF(AC318&lt;=2,"NO","YES")</f>
        <v>NO</v>
      </c>
      <c r="AE318" s="106">
        <f>+TRACKER[[#This Row],[DELIVERY AVAILABLE SINCE]]-TRACKER[[#This Row],[HANDOVER Morocco]]</f>
        <v>46038.666666666664</v>
      </c>
      <c r="AF318" s="104">
        <f>TRACKER[[#This Row],[ATA TO UNLOADING]]*24</f>
        <v>138.68333333346527</v>
      </c>
      <c r="AG318" s="31">
        <f>(M318-E318)</f>
        <v>2.1118055555562023</v>
      </c>
      <c r="AH318" s="35">
        <f>TRACKER[[#This Row],[ATA A OFRECIMIENTO]]*24</f>
        <v>50.683333333348855</v>
      </c>
      <c r="AI318" s="30" t="str">
        <f>IF(AG318="","",IF(AG318&lt;=1.5,"SI","NO"))</f>
        <v>NO</v>
      </c>
      <c r="AJ318" s="30" t="str">
        <f>IF(AG318="","",IF(AG318&lt;=2,"YES","NO"))</f>
        <v>NO</v>
      </c>
      <c r="AK318" s="30" t="str">
        <f>IF(AG318="","",IF(AG318&lt;=3,"SI","NO"))</f>
        <v>SI</v>
      </c>
      <c r="AL318" s="31">
        <f>(N318-M318)</f>
        <v>3.6666666666715173</v>
      </c>
      <c r="AM318" s="35">
        <f>TRACKER[[#This Row],[DEL. AVAILABLE A SLOT]]*24</f>
        <v>88.000000000116415</v>
      </c>
      <c r="AN318" s="31">
        <f>IF((S318-M318)&lt;0,TIME(0,0,0),S318-M318)</f>
        <v>3.6666666666715173</v>
      </c>
      <c r="AO31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318" s="35" t="str">
        <f>IF(AL318="","",IF(AL318&lt;=1,"SI","NO"))</f>
        <v>NO</v>
      </c>
      <c r="AQ318" s="31">
        <f>(N318-E318)</f>
        <v>5.7784722222277196</v>
      </c>
      <c r="AR318" s="35">
        <f>TRACKER[[#This Row],[ATA A TIMESLOT]]*24</f>
        <v>138.68333333346527</v>
      </c>
      <c r="AS318" s="32">
        <f>IF(AA318&lt;N318,TIME(0,0,0),AA318-N318)</f>
        <v>0</v>
      </c>
      <c r="AT318" s="35">
        <f>TRACKER[[#This Row],[PUNTUALIDAD (H)]]*24</f>
        <v>0</v>
      </c>
      <c r="AU318" s="31" t="str">
        <f>IF(AS318&gt;TIME(0,30,0),"NO","SI")</f>
        <v>SI</v>
      </c>
      <c r="AV318" s="33" t="str">
        <f>IF(AS318&gt;TIME(1,0,0),"NO","SI")</f>
        <v>SI</v>
      </c>
      <c r="AW318" s="33">
        <f>(S318-E318)</f>
        <v>5.7784722222277196</v>
      </c>
      <c r="AX318" s="39">
        <f>TRACKER[[#This Row],[ATA TO UNLOADING]]*24</f>
        <v>138.68333333346527</v>
      </c>
      <c r="AY318" s="33">
        <f>IF(O318=0,0,S318-O318)</f>
        <v>0</v>
      </c>
      <c r="AZ318" s="38">
        <f>TRACKER[[#This Row],[TOTAL TT (MARRUECOS)]]*24</f>
        <v>0</v>
      </c>
      <c r="BA318" s="39" t="str">
        <f>IF(AW318="","",IF(AW318&lt;=2,"SI","NO"))</f>
        <v>NO</v>
      </c>
      <c r="BB318" s="39">
        <f>V318-U318</f>
        <v>0</v>
      </c>
      <c r="BC318" s="108">
        <f>(TRACKER[[#This Row],[Driver departure vs DC END DATE 2]])/24</f>
        <v>0</v>
      </c>
      <c r="BD318" s="39" t="str">
        <f>IF(L318="LEFTIES TOLEDO",IF(BC318&gt;=TIME(0,0,0),"YES","NO"),"")</f>
        <v/>
      </c>
      <c r="BE318" s="93">
        <f>$BH$1</f>
        <v>55</v>
      </c>
      <c r="BF318" s="41">
        <f>$BI$1</f>
        <v>7.5</v>
      </c>
    </row>
    <row r="319" spans="1:58" ht="12.75" hidden="1" customHeight="1">
      <c r="A319" s="24">
        <v>262595416</v>
      </c>
      <c r="B319" s="10" t="s">
        <v>599</v>
      </c>
      <c r="C319" s="11" t="s">
        <v>47</v>
      </c>
      <c r="D319" s="11" t="s">
        <v>48</v>
      </c>
      <c r="E319" s="12">
        <v>46040.829861111109</v>
      </c>
      <c r="F319" s="12">
        <v>46040.833333333336</v>
      </c>
      <c r="G319" s="13" t="s">
        <v>49</v>
      </c>
      <c r="H319" s="11" t="s">
        <v>50</v>
      </c>
      <c r="I319" s="13" t="s">
        <v>629</v>
      </c>
      <c r="J319" s="13" t="s">
        <v>51</v>
      </c>
      <c r="K319" s="13" t="s">
        <v>52</v>
      </c>
      <c r="L319" s="12" t="s">
        <v>53</v>
      </c>
      <c r="M319" s="12">
        <v>46042.333333333336</v>
      </c>
      <c r="N319" s="12">
        <v>46042.333333333336</v>
      </c>
      <c r="O319" s="12"/>
      <c r="P319" s="55"/>
      <c r="Q319" s="12"/>
      <c r="R319" s="12"/>
      <c r="S319" s="29">
        <v>46042.332638888889</v>
      </c>
      <c r="T319" s="29">
        <v>46042.375</v>
      </c>
      <c r="U319" s="12">
        <v>46042.375</v>
      </c>
      <c r="V319" s="29">
        <v>46042.395833333336</v>
      </c>
      <c r="W319" s="30">
        <f>IF(N319="","",WEEKNUM(AA319,2)-0)</f>
        <v>4</v>
      </c>
      <c r="X319" s="30">
        <f>IF(N319="","",MONTH(AA319))</f>
        <v>1</v>
      </c>
      <c r="Y31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19" s="30" t="str">
        <f>IF(B319="ROPAX","ROPAX",IF(B319="RORO","RORO","OCEAN"))</f>
        <v>OCEAN</v>
      </c>
      <c r="AA319" s="29">
        <f>+MIN(S319,T319)</f>
        <v>46042.332638888889</v>
      </c>
      <c r="AB319" s="29" t="str">
        <f>CHOOSE(WEEKDAY(T319,2),"Monday","Tuesday","Wednesday","Thursday","Friday","Saturday","Sunday")</f>
        <v>Tuesday</v>
      </c>
      <c r="AC319" s="104">
        <f>IF((E319-F319)&lt;=0,0,(TRACKER[[#This Row],[ATA]]-TRACKER[[#This Row],[ETA]])*24)</f>
        <v>0</v>
      </c>
      <c r="AD319" s="29" t="str">
        <f>IF(AC319&lt;=2,"NO","YES")</f>
        <v>NO</v>
      </c>
      <c r="AE319" s="106">
        <f>+TRACKER[[#This Row],[DELIVERY AVAILABLE SINCE]]-TRACKER[[#This Row],[HANDOVER Morocco]]</f>
        <v>46042.333333333336</v>
      </c>
      <c r="AF319" s="104">
        <f>TRACKER[[#This Row],[ATA TO UNLOADING]]*24</f>
        <v>36.066666666709352</v>
      </c>
      <c r="AG319" s="31">
        <f>(M319-E319)</f>
        <v>1.5034722222262644</v>
      </c>
      <c r="AH319" s="35">
        <f>TRACKER[[#This Row],[ATA A OFRECIMIENTO]]*24</f>
        <v>36.083333333430346</v>
      </c>
      <c r="AI319" s="30" t="str">
        <f>IF(AG319="","",IF(AG319&lt;=1.5,"SI","NO"))</f>
        <v>NO</v>
      </c>
      <c r="AJ319" s="30" t="str">
        <f>IF(AG319="","",IF(AG319&lt;=2,"YES","NO"))</f>
        <v>YES</v>
      </c>
      <c r="AK319" s="30" t="str">
        <f>IF(AG319="","",IF(AG319&lt;=3,"SI","NO"))</f>
        <v>SI</v>
      </c>
      <c r="AL319" s="31">
        <f>(N319-M319)</f>
        <v>0</v>
      </c>
      <c r="AM319" s="35">
        <f>TRACKER[[#This Row],[DEL. AVAILABLE A SLOT]]*24</f>
        <v>0</v>
      </c>
      <c r="AN319" s="31">
        <f>IF((S319-M319)&lt;0,TIME(0,0,0),S319-M319)</f>
        <v>0</v>
      </c>
      <c r="AO31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19" s="35" t="str">
        <f>IF(AL319="","",IF(AL319&lt;=1,"SI","NO"))</f>
        <v>SI</v>
      </c>
      <c r="AQ319" s="31">
        <f>(N319-E319)</f>
        <v>1.5034722222262644</v>
      </c>
      <c r="AR319" s="35">
        <f>TRACKER[[#This Row],[ATA A TIMESLOT]]*24</f>
        <v>36.083333333430346</v>
      </c>
      <c r="AS319" s="32">
        <f>IF(AA319&lt;N319,TIME(0,0,0),AA319-N319)</f>
        <v>0</v>
      </c>
      <c r="AT319" s="35">
        <f>TRACKER[[#This Row],[PUNTUALIDAD (H)]]*24</f>
        <v>0</v>
      </c>
      <c r="AU319" s="31" t="str">
        <f>IF(AS319&gt;TIME(0,30,0),"NO","SI")</f>
        <v>SI</v>
      </c>
      <c r="AV319" s="33" t="str">
        <f>IF(AS319&gt;TIME(1,0,0),"NO","SI")</f>
        <v>SI</v>
      </c>
      <c r="AW319" s="33">
        <f>(S319-E319)</f>
        <v>1.5027777777795563</v>
      </c>
      <c r="AX319" s="39">
        <f>TRACKER[[#This Row],[ATA TO UNLOADING]]*24</f>
        <v>36.066666666709352</v>
      </c>
      <c r="AY319" s="33">
        <f>IF(O319=0,0,S319-O319)</f>
        <v>0</v>
      </c>
      <c r="AZ319" s="38">
        <f>TRACKER[[#This Row],[TOTAL TT (MARRUECOS)]]*24</f>
        <v>0</v>
      </c>
      <c r="BA319" s="39" t="str">
        <f>IF(AW319="","",IF(AW319&lt;=2,"SI","NO"))</f>
        <v>SI</v>
      </c>
      <c r="BB319" s="39">
        <f>V319-U319</f>
        <v>2.0833333335758653E-2</v>
      </c>
      <c r="BC319" s="108">
        <f>(TRACKER[[#This Row],[Driver departure vs DC END DATE 2]])/24</f>
        <v>8.6805555565661052E-4</v>
      </c>
      <c r="BD319" s="39" t="str">
        <f>IF(L319="LEFTIES TOLEDO",IF(BC319&gt;=TIME(0,0,0),"YES","NO"),"")</f>
        <v>YES</v>
      </c>
      <c r="BE319" s="93">
        <f>$BH$1</f>
        <v>55</v>
      </c>
      <c r="BF319" s="41">
        <f>$BI$1</f>
        <v>7.5</v>
      </c>
    </row>
    <row r="320" spans="1:58" ht="12.75" hidden="1" customHeight="1">
      <c r="A320" s="24">
        <v>262806184</v>
      </c>
      <c r="B320" s="10" t="s">
        <v>599</v>
      </c>
      <c r="C320" s="11" t="s">
        <v>47</v>
      </c>
      <c r="D320" s="11" t="s">
        <v>48</v>
      </c>
      <c r="E320" s="12">
        <v>46040.829861111109</v>
      </c>
      <c r="F320" s="12">
        <v>46040.833333333336</v>
      </c>
      <c r="G320" s="13" t="s">
        <v>49</v>
      </c>
      <c r="H320" s="11" t="s">
        <v>50</v>
      </c>
      <c r="I320" s="13" t="s">
        <v>630</v>
      </c>
      <c r="J320" s="13" t="s">
        <v>51</v>
      </c>
      <c r="K320" s="13" t="s">
        <v>52</v>
      </c>
      <c r="L320" s="12" t="s">
        <v>53</v>
      </c>
      <c r="M320" s="12">
        <v>46042.333333333336</v>
      </c>
      <c r="N320" s="12">
        <v>46042.333333333336</v>
      </c>
      <c r="O320" s="12"/>
      <c r="P320" s="55"/>
      <c r="Q320" s="12" t="s">
        <v>62</v>
      </c>
      <c r="R320" s="12"/>
      <c r="S320" s="29">
        <v>46042.375</v>
      </c>
      <c r="T320" s="29">
        <v>46042.402777777781</v>
      </c>
      <c r="U320" s="12">
        <v>46042.413194444445</v>
      </c>
      <c r="V320" s="29">
        <v>46042.423611111109</v>
      </c>
      <c r="W320" s="30">
        <f>IF(N320="","",WEEKNUM(AA320,2)-0)</f>
        <v>4</v>
      </c>
      <c r="X320" s="30">
        <f>IF(N320="","",MONTH(AA320))</f>
        <v>1</v>
      </c>
      <c r="Y32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20" s="30" t="str">
        <f>IF(B320="ROPAX","ROPAX",IF(B320="RORO","RORO","OCEAN"))</f>
        <v>OCEAN</v>
      </c>
      <c r="AA320" s="29">
        <f>+MIN(S320,T320)</f>
        <v>46042.375</v>
      </c>
      <c r="AB320" s="29" t="str">
        <f>CHOOSE(WEEKDAY(T320,2),"Monday","Tuesday","Wednesday","Thursday","Friday","Saturday","Sunday")</f>
        <v>Tuesday</v>
      </c>
      <c r="AC320" s="104">
        <f>IF((E320-F320)&lt;=0,0,(TRACKER[[#This Row],[ATA]]-TRACKER[[#This Row],[ETA]])*24)</f>
        <v>0</v>
      </c>
      <c r="AD320" s="29" t="str">
        <f>IF(AC320&lt;=2,"NO","YES")</f>
        <v>NO</v>
      </c>
      <c r="AE320" s="106">
        <f>+TRACKER[[#This Row],[DELIVERY AVAILABLE SINCE]]-TRACKER[[#This Row],[HANDOVER Morocco]]</f>
        <v>46042.333333333336</v>
      </c>
      <c r="AF320" s="104">
        <f>TRACKER[[#This Row],[ATA TO UNLOADING]]*24</f>
        <v>37.083333333372138</v>
      </c>
      <c r="AG320" s="31">
        <f>(M320-E320)</f>
        <v>1.5034722222262644</v>
      </c>
      <c r="AH320" s="35">
        <f>TRACKER[[#This Row],[ATA A OFRECIMIENTO]]*24</f>
        <v>36.083333333430346</v>
      </c>
      <c r="AI320" s="30" t="str">
        <f>IF(AG320="","",IF(AG320&lt;=1.5,"SI","NO"))</f>
        <v>NO</v>
      </c>
      <c r="AJ320" s="30" t="str">
        <f>IF(AG320="","",IF(AG320&lt;=2,"YES","NO"))</f>
        <v>YES</v>
      </c>
      <c r="AK320" s="30" t="str">
        <f>IF(AG320="","",IF(AG320&lt;=3,"SI","NO"))</f>
        <v>SI</v>
      </c>
      <c r="AL320" s="31">
        <f>(N320-M320)</f>
        <v>0</v>
      </c>
      <c r="AM320" s="35">
        <f>TRACKER[[#This Row],[DEL. AVAILABLE A SLOT]]*24</f>
        <v>0</v>
      </c>
      <c r="AN320" s="31">
        <f>IF((S320-M320)&lt;0,TIME(0,0,0),S320-M320)</f>
        <v>4.1666666664241347E-2</v>
      </c>
      <c r="AO32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20" s="35" t="str">
        <f>IF(AL320="","",IF(AL320&lt;=1,"SI","NO"))</f>
        <v>SI</v>
      </c>
      <c r="AQ320" s="31">
        <f>(N320-E320)</f>
        <v>1.5034722222262644</v>
      </c>
      <c r="AR320" s="35">
        <f>TRACKER[[#This Row],[ATA A TIMESLOT]]*24</f>
        <v>36.083333333430346</v>
      </c>
      <c r="AS320" s="32">
        <f>IF(AA320&lt;N320,TIME(0,0,0),AA320-N320)</f>
        <v>4.1666666664241347E-2</v>
      </c>
      <c r="AT320" s="35">
        <f>TRACKER[[#This Row],[PUNTUALIDAD (H)]]*24</f>
        <v>0.99999999994179234</v>
      </c>
      <c r="AU320" s="31" t="str">
        <f>IF(AS320&gt;TIME(0,30,0),"NO","SI")</f>
        <v>NO</v>
      </c>
      <c r="AV320" s="33" t="str">
        <f>IF(AS320&gt;TIME(1,0,0),"NO","SI")</f>
        <v>SI</v>
      </c>
      <c r="AW320" s="33">
        <f>(S320-E320)</f>
        <v>1.5451388888905058</v>
      </c>
      <c r="AX320" s="39">
        <f>TRACKER[[#This Row],[ATA TO UNLOADING]]*24</f>
        <v>37.083333333372138</v>
      </c>
      <c r="AY320" s="33">
        <f>IF(O320=0,0,S320-O320)</f>
        <v>0</v>
      </c>
      <c r="AZ320" s="38">
        <f>TRACKER[[#This Row],[TOTAL TT (MARRUECOS)]]*24</f>
        <v>0</v>
      </c>
      <c r="BA320" s="39" t="str">
        <f>IF(AW320="","",IF(AW320&lt;=2,"SI","NO"))</f>
        <v>SI</v>
      </c>
      <c r="BB320" s="39">
        <f>V320-U320</f>
        <v>1.0416666664241347E-2</v>
      </c>
      <c r="BC320" s="108">
        <f>(TRACKER[[#This Row],[Driver departure vs DC END DATE 2]])/24</f>
        <v>4.3402777767672279E-4</v>
      </c>
      <c r="BD320" s="39" t="str">
        <f>IF(L320="LEFTIES TOLEDO",IF(BC320&gt;=TIME(0,0,0),"YES","NO"),"")</f>
        <v>YES</v>
      </c>
      <c r="BE320" s="93">
        <f>$BH$1</f>
        <v>55</v>
      </c>
      <c r="BF320" s="41">
        <f>$BI$1</f>
        <v>7.5</v>
      </c>
    </row>
    <row r="321" spans="1:58" ht="12.75" hidden="1" customHeight="1">
      <c r="A321" s="24" t="s">
        <v>600</v>
      </c>
      <c r="B321" s="10" t="s">
        <v>439</v>
      </c>
      <c r="C321" s="11" t="s">
        <v>72</v>
      </c>
      <c r="D321" s="11" t="s">
        <v>75</v>
      </c>
      <c r="E321" s="12">
        <v>46036.470833333333</v>
      </c>
      <c r="F321" s="12">
        <v>46036.583333333336</v>
      </c>
      <c r="G321" s="13" t="s">
        <v>88</v>
      </c>
      <c r="H321" s="11" t="s">
        <v>50</v>
      </c>
      <c r="I321" s="13" t="s">
        <v>634</v>
      </c>
      <c r="J321" s="13" t="s">
        <v>51</v>
      </c>
      <c r="K321" s="13" t="s">
        <v>60</v>
      </c>
      <c r="L321" s="12" t="s">
        <v>95</v>
      </c>
      <c r="M321" s="12">
        <v>46038.666666666664</v>
      </c>
      <c r="N321" s="12">
        <v>46042.416666666664</v>
      </c>
      <c r="O321" s="12"/>
      <c r="P321" s="55"/>
      <c r="Q321" s="12" t="s">
        <v>389</v>
      </c>
      <c r="R321" s="12"/>
      <c r="S321" s="29">
        <v>46042.537499999999</v>
      </c>
      <c r="T321" s="29">
        <v>46042.558333333334</v>
      </c>
      <c r="U321" s="12"/>
      <c r="V321" s="29"/>
      <c r="W321" s="30">
        <f>IF(N321="","",WEEKNUM(AA321,2)-0)</f>
        <v>4</v>
      </c>
      <c r="X321" s="30">
        <f>IF(N321="","",MONTH(AA321))</f>
        <v>1</v>
      </c>
      <c r="Y32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321" s="30" t="str">
        <f>IF(B321="ROPAX","ROPAX",IF(B321="RORO","RORO","OCEAN"))</f>
        <v>OCEAN</v>
      </c>
      <c r="AA321" s="29">
        <f>+MIN(S321,T321)</f>
        <v>46042.537499999999</v>
      </c>
      <c r="AB321" s="29" t="str">
        <f>CHOOSE(WEEKDAY(T321,2),"Monday","Tuesday","Wednesday","Thursday","Friday","Saturday","Sunday")</f>
        <v>Tuesday</v>
      </c>
      <c r="AC321" s="104">
        <f>IF((E321-F321)&lt;=0,0,(TRACKER[[#This Row],[ATA]]-TRACKER[[#This Row],[ETA]])*24)</f>
        <v>0</v>
      </c>
      <c r="AD321" s="29" t="str">
        <f>IF(AC321&lt;=2,"NO","YES")</f>
        <v>NO</v>
      </c>
      <c r="AE321" s="106">
        <f>+TRACKER[[#This Row],[DELIVERY AVAILABLE SINCE]]-TRACKER[[#This Row],[HANDOVER Morocco]]</f>
        <v>46038.666666666664</v>
      </c>
      <c r="AF321" s="104">
        <f>TRACKER[[#This Row],[ATA TO UNLOADING]]*24</f>
        <v>145.59999999997672</v>
      </c>
      <c r="AG321" s="31">
        <f>(M321-E321)</f>
        <v>2.1958333333313931</v>
      </c>
      <c r="AH321" s="35">
        <f>TRACKER[[#This Row],[ATA A OFRECIMIENTO]]*24</f>
        <v>52.699999999953434</v>
      </c>
      <c r="AI321" s="30" t="str">
        <f>IF(AG321="","",IF(AG321&lt;=1.5,"SI","NO"))</f>
        <v>NO</v>
      </c>
      <c r="AJ321" s="30" t="str">
        <f>IF(AG321="","",IF(AG321&lt;=2,"YES","NO"))</f>
        <v>NO</v>
      </c>
      <c r="AK321" s="30" t="str">
        <f>IF(AG321="","",IF(AG321&lt;=3,"SI","NO"))</f>
        <v>SI</v>
      </c>
      <c r="AL321" s="31">
        <f>(N321-M321)</f>
        <v>3.75</v>
      </c>
      <c r="AM321" s="35">
        <f>TRACKER[[#This Row],[DEL. AVAILABLE A SLOT]]*24</f>
        <v>90</v>
      </c>
      <c r="AN321" s="31">
        <f>IF((S321-M321)&lt;0,TIME(0,0,0),S321-M321)</f>
        <v>3.8708333333343035</v>
      </c>
      <c r="AO32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321" s="35" t="str">
        <f>IF(AL321="","",IF(AL321&lt;=1,"SI","NO"))</f>
        <v>NO</v>
      </c>
      <c r="AQ321" s="31">
        <f>(N321-E321)</f>
        <v>5.9458333333313931</v>
      </c>
      <c r="AR321" s="35">
        <f>TRACKER[[#This Row],[ATA A TIMESLOT]]*24</f>
        <v>142.69999999995343</v>
      </c>
      <c r="AS321" s="32">
        <f>IF(AA321&lt;N321,TIME(0,0,0),AA321-N321)</f>
        <v>0.12083333333430346</v>
      </c>
      <c r="AT321" s="35">
        <f>TRACKER[[#This Row],[PUNTUALIDAD (H)]]*24</f>
        <v>2.9000000000232831</v>
      </c>
      <c r="AU321" s="31" t="str">
        <f>IF(AS321&gt;TIME(0,30,0),"NO","SI")</f>
        <v>NO</v>
      </c>
      <c r="AV321" s="33" t="str">
        <f>IF(AS321&gt;TIME(1,0,0),"NO","SI")</f>
        <v>NO</v>
      </c>
      <c r="AW321" s="33">
        <f>(S321-E321)</f>
        <v>6.0666666666656965</v>
      </c>
      <c r="AX321" s="39">
        <f>TRACKER[[#This Row],[ATA TO UNLOADING]]*24</f>
        <v>145.59999999997672</v>
      </c>
      <c r="AY321" s="33">
        <f>IF(O321=0,0,S321-O321)</f>
        <v>0</v>
      </c>
      <c r="AZ321" s="38">
        <f>TRACKER[[#This Row],[TOTAL TT (MARRUECOS)]]*24</f>
        <v>0</v>
      </c>
      <c r="BA321" s="39" t="str">
        <f>IF(AW321="","",IF(AW321&lt;=2,"SI","NO"))</f>
        <v>NO</v>
      </c>
      <c r="BB321" s="39">
        <f>V321-U321</f>
        <v>0</v>
      </c>
      <c r="BC321" s="108">
        <f>(TRACKER[[#This Row],[Driver departure vs DC END DATE 2]])/24</f>
        <v>0</v>
      </c>
      <c r="BD321" s="39" t="str">
        <f>IF(L321="LEFTIES TOLEDO",IF(BC321&gt;=TIME(0,0,0),"YES","NO"),"")</f>
        <v/>
      </c>
      <c r="BE321" s="93">
        <f>$BH$1</f>
        <v>55</v>
      </c>
      <c r="BF321" s="41">
        <f>$BI$1</f>
        <v>7.5</v>
      </c>
    </row>
    <row r="322" spans="1:58" ht="12.75" hidden="1" customHeight="1">
      <c r="A322" s="24">
        <v>262272574</v>
      </c>
      <c r="B322" s="10" t="s">
        <v>414</v>
      </c>
      <c r="C322" s="11" t="s">
        <v>65</v>
      </c>
      <c r="D322" s="11" t="s">
        <v>48</v>
      </c>
      <c r="E322" s="12">
        <v>46036.554861111108</v>
      </c>
      <c r="F322" s="12">
        <v>46036.583333333336</v>
      </c>
      <c r="G322" s="13" t="s">
        <v>49</v>
      </c>
      <c r="H322" s="11" t="s">
        <v>50</v>
      </c>
      <c r="I322" s="13" t="s">
        <v>631</v>
      </c>
      <c r="J322" s="13">
        <v>40</v>
      </c>
      <c r="K322" s="13" t="s">
        <v>52</v>
      </c>
      <c r="L322" s="12" t="s">
        <v>95</v>
      </c>
      <c r="M322" s="12">
        <v>46038.666666666664</v>
      </c>
      <c r="N322" s="12">
        <v>46042.416666666664</v>
      </c>
      <c r="O322" s="12"/>
      <c r="P322" s="55"/>
      <c r="Q322" s="12" t="s">
        <v>62</v>
      </c>
      <c r="R322" s="12"/>
      <c r="S322" s="29">
        <v>46042.444444444445</v>
      </c>
      <c r="T322" s="29">
        <v>46042.465277777781</v>
      </c>
      <c r="U322" s="12"/>
      <c r="V322" s="29"/>
      <c r="W322" s="30">
        <f>IF(N322="","",WEEKNUM(AA322,2)-0)</f>
        <v>4</v>
      </c>
      <c r="X322" s="30">
        <f>IF(N322="","",MONTH(AA322))</f>
        <v>1</v>
      </c>
      <c r="Y32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322" s="30" t="str">
        <f>IF(B322="ROPAX","ROPAX",IF(B322="RORO","RORO","OCEAN"))</f>
        <v>OCEAN</v>
      </c>
      <c r="AA322" s="29">
        <f>+MIN(S322,T322)</f>
        <v>46042.444444444445</v>
      </c>
      <c r="AB322" s="29" t="str">
        <f>CHOOSE(WEEKDAY(T322,2),"Monday","Tuesday","Wednesday","Thursday","Friday","Saturday","Sunday")</f>
        <v>Tuesday</v>
      </c>
      <c r="AC322" s="104">
        <f>IF((E322-F322)&lt;=0,0,(TRACKER[[#This Row],[ATA]]-TRACKER[[#This Row],[ETA]])*24)</f>
        <v>0</v>
      </c>
      <c r="AD322" s="29" t="str">
        <f>IF(AC322&lt;=2,"NO","YES")</f>
        <v>NO</v>
      </c>
      <c r="AE322" s="106">
        <f>+TRACKER[[#This Row],[DELIVERY AVAILABLE SINCE]]-TRACKER[[#This Row],[HANDOVER Morocco]]</f>
        <v>46038.666666666664</v>
      </c>
      <c r="AF322" s="104">
        <f>TRACKER[[#This Row],[ATA TO UNLOADING]]*24</f>
        <v>141.35000000009313</v>
      </c>
      <c r="AG322" s="31">
        <f>(M322-E322)</f>
        <v>2.1118055555562023</v>
      </c>
      <c r="AH322" s="35">
        <f>TRACKER[[#This Row],[ATA A OFRECIMIENTO]]*24</f>
        <v>50.683333333348855</v>
      </c>
      <c r="AI322" s="30" t="str">
        <f>IF(AG322="","",IF(AG322&lt;=1.5,"SI","NO"))</f>
        <v>NO</v>
      </c>
      <c r="AJ322" s="30" t="str">
        <f>IF(AG322="","",IF(AG322&lt;=2,"YES","NO"))</f>
        <v>NO</v>
      </c>
      <c r="AK322" s="30" t="str">
        <f>IF(AG322="","",IF(AG322&lt;=3,"SI","NO"))</f>
        <v>SI</v>
      </c>
      <c r="AL322" s="31">
        <f>(N322-M322)</f>
        <v>3.75</v>
      </c>
      <c r="AM322" s="35">
        <f>TRACKER[[#This Row],[DEL. AVAILABLE A SLOT]]*24</f>
        <v>90</v>
      </c>
      <c r="AN322" s="31">
        <f>IF((S322-M322)&lt;0,TIME(0,0,0),S322-M322)</f>
        <v>3.7777777777810115</v>
      </c>
      <c r="AO32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322" s="35" t="str">
        <f>IF(AL322="","",IF(AL322&lt;=1,"SI","NO"))</f>
        <v>NO</v>
      </c>
      <c r="AQ322" s="31">
        <f>(N322-E322)</f>
        <v>5.8618055555562023</v>
      </c>
      <c r="AR322" s="35">
        <f>TRACKER[[#This Row],[ATA A TIMESLOT]]*24</f>
        <v>140.68333333334886</v>
      </c>
      <c r="AS322" s="32">
        <f>IF(AA322&lt;N322,TIME(0,0,0),AA322-N322)</f>
        <v>2.7777777781011537E-2</v>
      </c>
      <c r="AT322" s="35">
        <f>TRACKER[[#This Row],[PUNTUALIDAD (H)]]*24</f>
        <v>0.66666666674427688</v>
      </c>
      <c r="AU322" s="31" t="str">
        <f>IF(AS322&gt;TIME(0,30,0),"NO","SI")</f>
        <v>NO</v>
      </c>
      <c r="AV322" s="33" t="str">
        <f>IF(AS322&gt;TIME(1,0,0),"NO","SI")</f>
        <v>SI</v>
      </c>
      <c r="AW322" s="33">
        <f>(S322-E322)</f>
        <v>5.8895833333372138</v>
      </c>
      <c r="AX322" s="39">
        <f>TRACKER[[#This Row],[ATA TO UNLOADING]]*24</f>
        <v>141.35000000009313</v>
      </c>
      <c r="AY322" s="33">
        <f>IF(O322=0,0,S322-O322)</f>
        <v>0</v>
      </c>
      <c r="AZ322" s="38">
        <f>TRACKER[[#This Row],[TOTAL TT (MARRUECOS)]]*24</f>
        <v>0</v>
      </c>
      <c r="BA322" s="39" t="str">
        <f>IF(AW322="","",IF(AW322&lt;=2,"SI","NO"))</f>
        <v>NO</v>
      </c>
      <c r="BB322" s="39">
        <f>V322-U322</f>
        <v>0</v>
      </c>
      <c r="BC322" s="108">
        <f>(TRACKER[[#This Row],[Driver departure vs DC END DATE 2]])/24</f>
        <v>0</v>
      </c>
      <c r="BD322" s="39" t="str">
        <f>IF(L322="LEFTIES TOLEDO",IF(BC322&gt;=TIME(0,0,0),"YES","NO"),"")</f>
        <v/>
      </c>
      <c r="BE322" s="93">
        <f>$BH$1</f>
        <v>55</v>
      </c>
      <c r="BF322" s="41">
        <f>$BI$1</f>
        <v>7.5</v>
      </c>
    </row>
    <row r="323" spans="1:58" ht="12.75" hidden="1" customHeight="1">
      <c r="A323" s="24">
        <v>262595313</v>
      </c>
      <c r="B323" s="10" t="s">
        <v>599</v>
      </c>
      <c r="C323" s="11" t="s">
        <v>47</v>
      </c>
      <c r="D323" s="11" t="s">
        <v>48</v>
      </c>
      <c r="E323" s="12">
        <v>46040.829861111109</v>
      </c>
      <c r="F323" s="12">
        <v>46040.833333333336</v>
      </c>
      <c r="G323" s="13" t="s">
        <v>49</v>
      </c>
      <c r="H323" s="11" t="s">
        <v>50</v>
      </c>
      <c r="I323" s="13" t="s">
        <v>632</v>
      </c>
      <c r="J323" s="13" t="s">
        <v>51</v>
      </c>
      <c r="K323" s="13" t="s">
        <v>52</v>
      </c>
      <c r="L323" s="12" t="s">
        <v>53</v>
      </c>
      <c r="M323" s="12">
        <v>46042.333333333336</v>
      </c>
      <c r="N323" s="12">
        <v>46042.416666666664</v>
      </c>
      <c r="O323" s="12"/>
      <c r="P323" s="55"/>
      <c r="Q323" s="12"/>
      <c r="R323" s="12"/>
      <c r="S323" s="29">
        <v>46042.423611111109</v>
      </c>
      <c r="T323" s="29">
        <v>46042.447916666664</v>
      </c>
      <c r="U323" s="12">
        <v>46042.482638888891</v>
      </c>
      <c r="V323" s="29">
        <v>46042.465277777781</v>
      </c>
      <c r="W323" s="30">
        <f>IF(N323="","",WEEKNUM(AA323,2)-0)</f>
        <v>4</v>
      </c>
      <c r="X323" s="30">
        <f>IF(N323="","",MONTH(AA323))</f>
        <v>1</v>
      </c>
      <c r="Y32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23" s="30" t="str">
        <f>IF(B323="ROPAX","ROPAX",IF(B323="RORO","RORO","OCEAN"))</f>
        <v>OCEAN</v>
      </c>
      <c r="AA323" s="29">
        <f>+MIN(S323,T323)</f>
        <v>46042.423611111109</v>
      </c>
      <c r="AB323" s="29" t="str">
        <f>CHOOSE(WEEKDAY(T323,2),"Monday","Tuesday","Wednesday","Thursday","Friday","Saturday","Sunday")</f>
        <v>Tuesday</v>
      </c>
      <c r="AC323" s="104">
        <f>IF((E323-F323)&lt;=0,0,(TRACKER[[#This Row],[ATA]]-TRACKER[[#This Row],[ETA]])*24)</f>
        <v>0</v>
      </c>
      <c r="AD323" s="29" t="str">
        <f>IF(AC323&lt;=2,"NO","YES")</f>
        <v>NO</v>
      </c>
      <c r="AE323" s="106">
        <f>+TRACKER[[#This Row],[DELIVERY AVAILABLE SINCE]]-TRACKER[[#This Row],[HANDOVER Morocco]]</f>
        <v>46042.333333333336</v>
      </c>
      <c r="AF323" s="104">
        <f>TRACKER[[#This Row],[ATA TO UNLOADING]]*24</f>
        <v>38.25</v>
      </c>
      <c r="AG323" s="31">
        <f>(M323-E323)</f>
        <v>1.5034722222262644</v>
      </c>
      <c r="AH323" s="35">
        <f>TRACKER[[#This Row],[ATA A OFRECIMIENTO]]*24</f>
        <v>36.083333333430346</v>
      </c>
      <c r="AI323" s="30" t="str">
        <f>IF(AG323="","",IF(AG323&lt;=1.5,"SI","NO"))</f>
        <v>NO</v>
      </c>
      <c r="AJ323" s="30" t="str">
        <f>IF(AG323="","",IF(AG323&lt;=2,"YES","NO"))</f>
        <v>YES</v>
      </c>
      <c r="AK323" s="30" t="str">
        <f>IF(AG323="","",IF(AG323&lt;=3,"SI","NO"))</f>
        <v>SI</v>
      </c>
      <c r="AL323" s="31">
        <f>(N323-M323)</f>
        <v>8.3333333328482695E-2</v>
      </c>
      <c r="AM323" s="35">
        <f>TRACKER[[#This Row],[DEL. AVAILABLE A SLOT]]*24</f>
        <v>1.9999999998835847</v>
      </c>
      <c r="AN323" s="31">
        <f>IF((S323-M323)&lt;0,TIME(0,0,0),S323-M323)</f>
        <v>9.0277777773735579E-2</v>
      </c>
      <c r="AO32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23" s="35" t="str">
        <f>IF(AL323="","",IF(AL323&lt;=1,"SI","NO"))</f>
        <v>SI</v>
      </c>
      <c r="AQ323" s="31">
        <f>(N323-E323)</f>
        <v>1.5868055555547471</v>
      </c>
      <c r="AR323" s="35">
        <f>TRACKER[[#This Row],[ATA A TIMESLOT]]*24</f>
        <v>38.083333333313931</v>
      </c>
      <c r="AS323" s="32">
        <f>IF(AA323&lt;N323,TIME(0,0,0),AA323-N323)</f>
        <v>6.9444444452528842E-3</v>
      </c>
      <c r="AT323" s="35">
        <f>TRACKER[[#This Row],[PUNTUALIDAD (H)]]*24</f>
        <v>0.16666666668606922</v>
      </c>
      <c r="AU323" s="31" t="str">
        <f>IF(AS323&gt;TIME(0,30,0),"NO","SI")</f>
        <v>SI</v>
      </c>
      <c r="AV323" s="33" t="str">
        <f>IF(AS323&gt;TIME(1,0,0),"NO","SI")</f>
        <v>SI</v>
      </c>
      <c r="AW323" s="33">
        <f>(S323-E323)</f>
        <v>1.59375</v>
      </c>
      <c r="AX323" s="39">
        <f>TRACKER[[#This Row],[ATA TO UNLOADING]]*24</f>
        <v>38.25</v>
      </c>
      <c r="AY323" s="33">
        <f>IF(O323=0,0,S323-O323)</f>
        <v>0</v>
      </c>
      <c r="AZ323" s="38">
        <f>TRACKER[[#This Row],[TOTAL TT (MARRUECOS)]]*24</f>
        <v>0</v>
      </c>
      <c r="BA323" s="39" t="str">
        <f>IF(AW323="","",IF(AW323&lt;=2,"SI","NO"))</f>
        <v>SI</v>
      </c>
      <c r="BB323" s="110">
        <f>V323-U323</f>
        <v>-1.7361111109494232E-2</v>
      </c>
      <c r="BC323" s="108">
        <f>(TRACKER[[#This Row],[Driver departure vs DC END DATE 2]])/24</f>
        <v>-7.2337962956225965E-4</v>
      </c>
      <c r="BD323" s="39" t="str">
        <f>IF(L323="LEFTIES TOLEDO",IF(BC323&gt;=TIME(0,0,0),"YES","NO"),"")</f>
        <v>NO</v>
      </c>
      <c r="BE323" s="93">
        <f>$BH$1</f>
        <v>55</v>
      </c>
      <c r="BF323" s="41">
        <f>$BI$1</f>
        <v>7.5</v>
      </c>
    </row>
    <row r="324" spans="1:58" ht="12.75" hidden="1" customHeight="1">
      <c r="A324" s="24">
        <v>262595508</v>
      </c>
      <c r="B324" s="10" t="s">
        <v>599</v>
      </c>
      <c r="C324" s="11" t="s">
        <v>47</v>
      </c>
      <c r="D324" s="11" t="s">
        <v>48</v>
      </c>
      <c r="E324" s="12">
        <v>46040.829861111109</v>
      </c>
      <c r="F324" s="12">
        <v>46040.833333333336</v>
      </c>
      <c r="G324" s="13" t="s">
        <v>49</v>
      </c>
      <c r="H324" s="11" t="s">
        <v>50</v>
      </c>
      <c r="I324" s="13" t="s">
        <v>633</v>
      </c>
      <c r="J324" s="13" t="s">
        <v>51</v>
      </c>
      <c r="K324" s="13" t="s">
        <v>52</v>
      </c>
      <c r="L324" s="12" t="s">
        <v>53</v>
      </c>
      <c r="M324" s="12">
        <v>46042.333333333336</v>
      </c>
      <c r="N324" s="12">
        <v>46042.416666666664</v>
      </c>
      <c r="O324" s="12"/>
      <c r="P324" s="55"/>
      <c r="Q324" s="12"/>
      <c r="R324" s="12"/>
      <c r="S324" s="29">
        <v>46042.423611111109</v>
      </c>
      <c r="T324" s="29">
        <v>46042.451388888891</v>
      </c>
      <c r="U324" s="12">
        <v>46042.482638888891</v>
      </c>
      <c r="V324" s="29">
        <v>46042.467361111114</v>
      </c>
      <c r="W324" s="30">
        <f>IF(N324="","",WEEKNUM(AA324,2)-0)</f>
        <v>4</v>
      </c>
      <c r="X324" s="30">
        <f>IF(N324="","",MONTH(AA324))</f>
        <v>1</v>
      </c>
      <c r="Y32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24" s="30" t="str">
        <f>IF(B324="ROPAX","ROPAX",IF(B324="RORO","RORO","OCEAN"))</f>
        <v>OCEAN</v>
      </c>
      <c r="AA324" s="29">
        <f>+MIN(S324,T324)</f>
        <v>46042.423611111109</v>
      </c>
      <c r="AB324" s="29" t="str">
        <f>CHOOSE(WEEKDAY(T324,2),"Monday","Tuesday","Wednesday","Thursday","Friday","Saturday","Sunday")</f>
        <v>Tuesday</v>
      </c>
      <c r="AC324" s="104">
        <f>IF((E324-F324)&lt;=0,0,(TRACKER[[#This Row],[ATA]]-TRACKER[[#This Row],[ETA]])*24)</f>
        <v>0</v>
      </c>
      <c r="AD324" s="29" t="str">
        <f>IF(AC324&lt;=2,"NO","YES")</f>
        <v>NO</v>
      </c>
      <c r="AE324" s="106">
        <f>+TRACKER[[#This Row],[DELIVERY AVAILABLE SINCE]]-TRACKER[[#This Row],[HANDOVER Morocco]]</f>
        <v>46042.333333333336</v>
      </c>
      <c r="AF324" s="104">
        <f>TRACKER[[#This Row],[ATA TO UNLOADING]]*24</f>
        <v>38.25</v>
      </c>
      <c r="AG324" s="31">
        <f>(M324-E324)</f>
        <v>1.5034722222262644</v>
      </c>
      <c r="AH324" s="35">
        <f>TRACKER[[#This Row],[ATA A OFRECIMIENTO]]*24</f>
        <v>36.083333333430346</v>
      </c>
      <c r="AI324" s="30" t="str">
        <f>IF(AG324="","",IF(AG324&lt;=1.5,"SI","NO"))</f>
        <v>NO</v>
      </c>
      <c r="AJ324" s="30" t="str">
        <f>IF(AG324="","",IF(AG324&lt;=2,"YES","NO"))</f>
        <v>YES</v>
      </c>
      <c r="AK324" s="30" t="str">
        <f>IF(AG324="","",IF(AG324&lt;=3,"SI","NO"))</f>
        <v>SI</v>
      </c>
      <c r="AL324" s="31">
        <f>(N324-M324)</f>
        <v>8.3333333328482695E-2</v>
      </c>
      <c r="AM324" s="35">
        <f>TRACKER[[#This Row],[DEL. AVAILABLE A SLOT]]*24</f>
        <v>1.9999999998835847</v>
      </c>
      <c r="AN324" s="31">
        <f>IF((S324-M324)&lt;0,TIME(0,0,0),S324-M324)</f>
        <v>9.0277777773735579E-2</v>
      </c>
      <c r="AO32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24" s="35" t="str">
        <f>IF(AL324="","",IF(AL324&lt;=1,"SI","NO"))</f>
        <v>SI</v>
      </c>
      <c r="AQ324" s="31">
        <f>(N324-E324)</f>
        <v>1.5868055555547471</v>
      </c>
      <c r="AR324" s="35">
        <f>TRACKER[[#This Row],[ATA A TIMESLOT]]*24</f>
        <v>38.083333333313931</v>
      </c>
      <c r="AS324" s="32">
        <f>IF(AA324&lt;N324,TIME(0,0,0),AA324-N324)</f>
        <v>6.9444444452528842E-3</v>
      </c>
      <c r="AT324" s="35">
        <f>TRACKER[[#This Row],[PUNTUALIDAD (H)]]*24</f>
        <v>0.16666666668606922</v>
      </c>
      <c r="AU324" s="31" t="str">
        <f>IF(AS324&gt;TIME(0,30,0),"NO","SI")</f>
        <v>SI</v>
      </c>
      <c r="AV324" s="33" t="str">
        <f>IF(AS324&gt;TIME(1,0,0),"NO","SI")</f>
        <v>SI</v>
      </c>
      <c r="AW324" s="33">
        <f>(S324-E324)</f>
        <v>1.59375</v>
      </c>
      <c r="AX324" s="39">
        <f>TRACKER[[#This Row],[ATA TO UNLOADING]]*24</f>
        <v>38.25</v>
      </c>
      <c r="AY324" s="33">
        <f>IF(O324=0,0,S324-O324)</f>
        <v>0</v>
      </c>
      <c r="AZ324" s="38">
        <f>TRACKER[[#This Row],[TOTAL TT (MARRUECOS)]]*24</f>
        <v>0</v>
      </c>
      <c r="BA324" s="39" t="str">
        <f>IF(AW324="","",IF(AW324&lt;=2,"SI","NO"))</f>
        <v>SI</v>
      </c>
      <c r="BB324" s="110">
        <f>V324-U324</f>
        <v>-1.5277777776645962E-2</v>
      </c>
      <c r="BC324" s="108">
        <f>(TRACKER[[#This Row],[Driver departure vs DC END DATE 2]])/24</f>
        <v>-6.3657407402691513E-4</v>
      </c>
      <c r="BD324" s="39" t="str">
        <f>IF(L324="LEFTIES TOLEDO",IF(BC324&gt;=TIME(0,0,0),"YES","NO"),"")</f>
        <v>NO</v>
      </c>
      <c r="BE324" s="93">
        <f>$BH$1</f>
        <v>55</v>
      </c>
      <c r="BF324" s="41">
        <f>$BI$1</f>
        <v>7.5</v>
      </c>
    </row>
    <row r="325" spans="1:58" ht="12.75" hidden="1" customHeight="1">
      <c r="A325" s="24">
        <v>262272661</v>
      </c>
      <c r="B325" s="10" t="s">
        <v>414</v>
      </c>
      <c r="C325" s="11" t="s">
        <v>65</v>
      </c>
      <c r="D325" s="11" t="s">
        <v>48</v>
      </c>
      <c r="E325" s="12">
        <v>46036.554861111108</v>
      </c>
      <c r="F325" s="12">
        <v>46036.583333333336</v>
      </c>
      <c r="G325" s="13" t="s">
        <v>49</v>
      </c>
      <c r="H325" s="11" t="s">
        <v>50</v>
      </c>
      <c r="I325" s="13" t="s">
        <v>635</v>
      </c>
      <c r="J325" s="13" t="s">
        <v>51</v>
      </c>
      <c r="K325" s="13" t="s">
        <v>52</v>
      </c>
      <c r="L325" s="12" t="s">
        <v>95</v>
      </c>
      <c r="M325" s="12">
        <v>46038.666666666664</v>
      </c>
      <c r="N325" s="12">
        <v>46042.5</v>
      </c>
      <c r="O325" s="12"/>
      <c r="P325" s="55"/>
      <c r="Q325" s="12" t="s">
        <v>389</v>
      </c>
      <c r="R325" s="12"/>
      <c r="S325" s="29">
        <v>46042.572916666664</v>
      </c>
      <c r="T325" s="29">
        <v>46042.59375</v>
      </c>
      <c r="U325" s="12"/>
      <c r="V325" s="29"/>
      <c r="W325" s="30">
        <f>IF(N325="","",WEEKNUM(AA325,2)-0)</f>
        <v>4</v>
      </c>
      <c r="X325" s="30">
        <f>IF(N325="","",MONTH(AA325))</f>
        <v>1</v>
      </c>
      <c r="Y32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325" s="30" t="str">
        <f>IF(B325="ROPAX","ROPAX",IF(B325="RORO","RORO","OCEAN"))</f>
        <v>OCEAN</v>
      </c>
      <c r="AA325" s="29">
        <f>+MIN(S325,T325)</f>
        <v>46042.572916666664</v>
      </c>
      <c r="AB325" s="29" t="str">
        <f>CHOOSE(WEEKDAY(T325,2),"Monday","Tuesday","Wednesday","Thursday","Friday","Saturday","Sunday")</f>
        <v>Tuesday</v>
      </c>
      <c r="AC325" s="104">
        <f>IF((E325-F325)&lt;=0,0,(TRACKER[[#This Row],[ATA]]-TRACKER[[#This Row],[ETA]])*24)</f>
        <v>0</v>
      </c>
      <c r="AD325" s="29" t="str">
        <f>IF(AC325&lt;=2,"NO","YES")</f>
        <v>NO</v>
      </c>
      <c r="AE325" s="106">
        <f>+TRACKER[[#This Row],[DELIVERY AVAILABLE SINCE]]-TRACKER[[#This Row],[HANDOVER Morocco]]</f>
        <v>46038.666666666664</v>
      </c>
      <c r="AF325" s="104">
        <f>TRACKER[[#This Row],[ATA TO UNLOADING]]*24</f>
        <v>144.43333333334886</v>
      </c>
      <c r="AG325" s="31">
        <f>(M325-E325)</f>
        <v>2.1118055555562023</v>
      </c>
      <c r="AH325" s="35">
        <f>TRACKER[[#This Row],[ATA A OFRECIMIENTO]]*24</f>
        <v>50.683333333348855</v>
      </c>
      <c r="AI325" s="30" t="str">
        <f>IF(AG325="","",IF(AG325&lt;=1.5,"SI","NO"))</f>
        <v>NO</v>
      </c>
      <c r="AJ325" s="30" t="str">
        <f>IF(AG325="","",IF(AG325&lt;=2,"YES","NO"))</f>
        <v>NO</v>
      </c>
      <c r="AK325" s="30" t="str">
        <f>IF(AG325="","",IF(AG325&lt;=3,"SI","NO"))</f>
        <v>SI</v>
      </c>
      <c r="AL325" s="31">
        <f>(N325-M325)</f>
        <v>3.8333333333357587</v>
      </c>
      <c r="AM325" s="35">
        <f>TRACKER[[#This Row],[DEL. AVAILABLE A SLOT]]*24</f>
        <v>92.000000000058208</v>
      </c>
      <c r="AN325" s="31">
        <f>IF((S325-M325)&lt;0,TIME(0,0,0),S325-M325)</f>
        <v>3.90625</v>
      </c>
      <c r="AO32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325" s="35" t="str">
        <f>IF(AL325="","",IF(AL325&lt;=1,"SI","NO"))</f>
        <v>NO</v>
      </c>
      <c r="AQ325" s="31">
        <f>(N325-E325)</f>
        <v>5.945138888891961</v>
      </c>
      <c r="AR325" s="35">
        <f>TRACKER[[#This Row],[ATA A TIMESLOT]]*24</f>
        <v>142.68333333340706</v>
      </c>
      <c r="AS325" s="32">
        <f>IF(AA325&lt;N325,TIME(0,0,0),AA325-N325)</f>
        <v>7.2916666664241347E-2</v>
      </c>
      <c r="AT325" s="35">
        <f>TRACKER[[#This Row],[PUNTUALIDAD (H)]]*24</f>
        <v>1.7499999999417923</v>
      </c>
      <c r="AU325" s="31" t="str">
        <f>IF(AS325&gt;TIME(0,30,0),"NO","SI")</f>
        <v>NO</v>
      </c>
      <c r="AV325" s="33" t="str">
        <f>IF(AS325&gt;TIME(1,0,0),"NO","SI")</f>
        <v>NO</v>
      </c>
      <c r="AW325" s="33">
        <f>(S325-E325)</f>
        <v>6.0180555555562023</v>
      </c>
      <c r="AX325" s="39">
        <f>TRACKER[[#This Row],[ATA TO UNLOADING]]*24</f>
        <v>144.43333333334886</v>
      </c>
      <c r="AY325" s="33">
        <f>IF(O325=0,0,S325-O325)</f>
        <v>0</v>
      </c>
      <c r="AZ325" s="38">
        <f>TRACKER[[#This Row],[TOTAL TT (MARRUECOS)]]*24</f>
        <v>0</v>
      </c>
      <c r="BA325" s="39" t="str">
        <f>IF(AW325="","",IF(AW325&lt;=2,"SI","NO"))</f>
        <v>NO</v>
      </c>
      <c r="BB325" s="39">
        <f>V325-U325</f>
        <v>0</v>
      </c>
      <c r="BC325" s="108">
        <f>(TRACKER[[#This Row],[Driver departure vs DC END DATE 2]])/24</f>
        <v>0</v>
      </c>
      <c r="BD325" s="39" t="str">
        <f>IF(L325="LEFTIES TOLEDO",IF(BC325&gt;=TIME(0,0,0),"YES","NO"),"")</f>
        <v/>
      </c>
      <c r="BE325" s="93">
        <f>$BH$1</f>
        <v>55</v>
      </c>
      <c r="BF325" s="41">
        <f>$BI$1</f>
        <v>7.5</v>
      </c>
    </row>
    <row r="326" spans="1:58" ht="12.75" hidden="1" customHeight="1">
      <c r="A326" s="24" t="s">
        <v>565</v>
      </c>
      <c r="B326" s="10" t="s">
        <v>63</v>
      </c>
      <c r="C326" s="11" t="s">
        <v>79</v>
      </c>
      <c r="D326" s="11" t="s">
        <v>48</v>
      </c>
      <c r="E326" s="12">
        <v>46039.979166666664</v>
      </c>
      <c r="F326" s="12">
        <v>46040.5</v>
      </c>
      <c r="G326" s="13" t="s">
        <v>68</v>
      </c>
      <c r="H326" s="11" t="s">
        <v>100</v>
      </c>
      <c r="I326" s="13" t="s">
        <v>568</v>
      </c>
      <c r="J326" s="13" t="s">
        <v>80</v>
      </c>
      <c r="K326" s="13" t="s">
        <v>60</v>
      </c>
      <c r="L326" s="12" t="s">
        <v>74</v>
      </c>
      <c r="M326" s="12">
        <v>46042.5</v>
      </c>
      <c r="N326" s="12">
        <v>46042.541666666664</v>
      </c>
      <c r="O326" s="12">
        <v>46039</v>
      </c>
      <c r="P326" s="55">
        <v>1</v>
      </c>
      <c r="Q326" s="12" t="s">
        <v>62</v>
      </c>
      <c r="R326" s="12" t="s">
        <v>62</v>
      </c>
      <c r="S326" s="29">
        <v>46042.563888888886</v>
      </c>
      <c r="T326" s="29">
        <v>46042.625</v>
      </c>
      <c r="U326" s="12"/>
      <c r="V326" s="29"/>
      <c r="W326" s="30">
        <f>IF(N326="","",WEEKNUM(AA326,2)-0)</f>
        <v>4</v>
      </c>
      <c r="X326" s="30">
        <f>IF(N326="","",MONTH(AA326))</f>
        <v>1</v>
      </c>
      <c r="Y32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326" s="30" t="str">
        <f>IF(B326="ROPAX","ROPAX",IF(B326="RORO","RORO","OCEAN"))</f>
        <v>ROPAX</v>
      </c>
      <c r="AA326" s="29">
        <f>+MIN(S326,T326)</f>
        <v>46042.563888888886</v>
      </c>
      <c r="AB326" s="29" t="str">
        <f>CHOOSE(WEEKDAY(T326,2),"Monday","Tuesday","Wednesday","Thursday","Friday","Saturday","Sunday")</f>
        <v>Tuesday</v>
      </c>
      <c r="AC326" s="104">
        <f>IF((E326-F326)&lt;=0,0,(TRACKER[[#This Row],[ATA]]-TRACKER[[#This Row],[ETA]])*24)</f>
        <v>0</v>
      </c>
      <c r="AD326" s="29" t="str">
        <f>IF(AC326&lt;=2,"NO","YES")</f>
        <v>NO</v>
      </c>
      <c r="AE326" s="106">
        <f>+TRACKER[[#This Row],[DELIVERY AVAILABLE SINCE]]-TRACKER[[#This Row],[HANDOVER Morocco]]</f>
        <v>3.5</v>
      </c>
      <c r="AF326" s="104">
        <f>TRACKER[[#This Row],[ATA TO UNLOADING]]*24</f>
        <v>62.033333333325572</v>
      </c>
      <c r="AG326" s="31">
        <f>(M326-E326)</f>
        <v>2.5208333333357587</v>
      </c>
      <c r="AH326" s="35">
        <f>TRACKER[[#This Row],[ATA A OFRECIMIENTO]]*24</f>
        <v>60.500000000058208</v>
      </c>
      <c r="AI326" s="30" t="str">
        <f>IF(AG326="","",IF(AG326&lt;=1.5,"SI","NO"))</f>
        <v>NO</v>
      </c>
      <c r="AJ326" s="30" t="str">
        <f>IF(AG326="","",IF(AG326&lt;=2,"YES","NO"))</f>
        <v>NO</v>
      </c>
      <c r="AK326" s="30" t="str">
        <f>IF(AG326="","",IF(AG326&lt;=3,"SI","NO"))</f>
        <v>SI</v>
      </c>
      <c r="AL326" s="31">
        <f>(N326-M326)</f>
        <v>4.1666666664241347E-2</v>
      </c>
      <c r="AM326" s="35">
        <f>TRACKER[[#This Row],[DEL. AVAILABLE A SLOT]]*24</f>
        <v>0.99999999994179234</v>
      </c>
      <c r="AN326" s="31">
        <f>IF((S326-M326)&lt;0,TIME(0,0,0),S326-M326)</f>
        <v>6.3888888886140194E-2</v>
      </c>
      <c r="AO32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26" s="35" t="str">
        <f>IF(AL326="","",IF(AL326&lt;=1,"SI","NO"))</f>
        <v>SI</v>
      </c>
      <c r="AQ326" s="31">
        <f>(N326-E326)</f>
        <v>2.5625</v>
      </c>
      <c r="AR326" s="35">
        <f>TRACKER[[#This Row],[ATA A TIMESLOT]]*24</f>
        <v>61.5</v>
      </c>
      <c r="AS326" s="32">
        <f>IF(AA326&lt;N326,TIME(0,0,0),AA326-N326)</f>
        <v>2.2222222221898846E-2</v>
      </c>
      <c r="AT326" s="35">
        <f>TRACKER[[#This Row],[PUNTUALIDAD (H)]]*24</f>
        <v>0.53333333332557231</v>
      </c>
      <c r="AU326" s="31" t="str">
        <f>IF(AS326&gt;TIME(0,30,0),"NO","SI")</f>
        <v>NO</v>
      </c>
      <c r="AV326" s="33" t="str">
        <f>IF(AS326&gt;TIME(1,0,0),"NO","SI")</f>
        <v>SI</v>
      </c>
      <c r="AW326" s="33">
        <f>(S326-E326)</f>
        <v>2.5847222222218988</v>
      </c>
      <c r="AX326" s="39">
        <f>TRACKER[[#This Row],[ATA TO UNLOADING]]*24</f>
        <v>62.033333333325572</v>
      </c>
      <c r="AY326" s="33">
        <f>IF(O326=0,0,S326-O326)</f>
        <v>3.5638888888861402</v>
      </c>
      <c r="AZ326" s="38">
        <f>TRACKER[[#This Row],[TOTAL TT (MARRUECOS)]]*24</f>
        <v>85.533333333267365</v>
      </c>
      <c r="BA326" s="39" t="str">
        <f>IF(AW326="","",IF(AW326&lt;=2,"SI","NO"))</f>
        <v>NO</v>
      </c>
      <c r="BB326" s="39">
        <f>V326-U326</f>
        <v>0</v>
      </c>
      <c r="BC326" s="108">
        <f>(TRACKER[[#This Row],[Driver departure vs DC END DATE 2]])/24</f>
        <v>0</v>
      </c>
      <c r="BD326" s="39" t="str">
        <f>IF(L326="LEFTIES TOLEDO",IF(BC326&gt;=TIME(0,0,0),"YES","NO"),"")</f>
        <v/>
      </c>
      <c r="BE326" s="93">
        <f>$BH$1</f>
        <v>55</v>
      </c>
      <c r="BF326" s="41">
        <f>$BI$1</f>
        <v>7.5</v>
      </c>
    </row>
    <row r="327" spans="1:58" ht="12.75" hidden="1" customHeight="1">
      <c r="A327" s="24">
        <v>262080330</v>
      </c>
      <c r="B327" s="10" t="s">
        <v>430</v>
      </c>
      <c r="C327" s="11" t="s">
        <v>78</v>
      </c>
      <c r="D327" s="11" t="s">
        <v>75</v>
      </c>
      <c r="E327" s="12">
        <v>46033.027083333334</v>
      </c>
      <c r="F327" s="12">
        <v>46033.083333333336</v>
      </c>
      <c r="G327" s="13" t="s">
        <v>49</v>
      </c>
      <c r="H327" s="11" t="s">
        <v>50</v>
      </c>
      <c r="I327" s="13" t="s">
        <v>638</v>
      </c>
      <c r="J327" s="13">
        <v>20</v>
      </c>
      <c r="K327" s="13" t="s">
        <v>60</v>
      </c>
      <c r="L327" s="12" t="s">
        <v>95</v>
      </c>
      <c r="M327" s="12">
        <v>46034.666666666664</v>
      </c>
      <c r="N327" s="12">
        <v>46042.583333333336</v>
      </c>
      <c r="O327" s="12"/>
      <c r="P327" s="55"/>
      <c r="Q327" s="12"/>
      <c r="R327" s="12"/>
      <c r="S327" s="29">
        <v>46042.565972222219</v>
      </c>
      <c r="T327" s="29">
        <v>46042.586805555555</v>
      </c>
      <c r="U327" s="12"/>
      <c r="V327" s="29"/>
      <c r="W327" s="30">
        <f>IF(N327="","",WEEKNUM(AA327,2)-0)</f>
        <v>4</v>
      </c>
      <c r="X327" s="30">
        <f>IF(N327="","",MONTH(AA327))</f>
        <v>1</v>
      </c>
      <c r="Y32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327" s="30" t="str">
        <f>IF(B327="ROPAX","ROPAX",IF(B327="RORO","RORO","OCEAN"))</f>
        <v>OCEAN</v>
      </c>
      <c r="AA327" s="29">
        <f>+MIN(S327,T327)</f>
        <v>46042.565972222219</v>
      </c>
      <c r="AB327" s="29" t="str">
        <f>CHOOSE(WEEKDAY(T327,2),"Monday","Tuesday","Wednesday","Thursday","Friday","Saturday","Sunday")</f>
        <v>Tuesday</v>
      </c>
      <c r="AC327" s="104">
        <f>IF((E327-F327)&lt;=0,0,(TRACKER[[#This Row],[ATA]]-TRACKER[[#This Row],[ETA]])*24)</f>
        <v>0</v>
      </c>
      <c r="AD327" s="29" t="str">
        <f>IF(AC327&lt;=2,"NO","YES")</f>
        <v>NO</v>
      </c>
      <c r="AE327" s="106">
        <f>+TRACKER[[#This Row],[DELIVERY AVAILABLE SINCE]]-TRACKER[[#This Row],[HANDOVER Morocco]]</f>
        <v>46034.666666666664</v>
      </c>
      <c r="AF327" s="104">
        <f>TRACKER[[#This Row],[ATA TO UNLOADING]]*24</f>
        <v>228.93333333323244</v>
      </c>
      <c r="AG327" s="31">
        <f>(M327-E327)</f>
        <v>1.6395833333299379</v>
      </c>
      <c r="AH327" s="35">
        <f>TRACKER[[#This Row],[ATA A OFRECIMIENTO]]*24</f>
        <v>39.349999999918509</v>
      </c>
      <c r="AI327" s="30" t="str">
        <f>IF(AG327="","",IF(AG327&lt;=1.5,"SI","NO"))</f>
        <v>NO</v>
      </c>
      <c r="AJ327" s="30" t="str">
        <f>IF(AG327="","",IF(AG327&lt;=2,"YES","NO"))</f>
        <v>YES</v>
      </c>
      <c r="AK327" s="30" t="str">
        <f>IF(AG327="","",IF(AG327&lt;=3,"SI","NO"))</f>
        <v>SI</v>
      </c>
      <c r="AL327" s="31">
        <f>(N327-M327)</f>
        <v>7.9166666666715173</v>
      </c>
      <c r="AM327" s="35">
        <f>TRACKER[[#This Row],[DEL. AVAILABLE A SLOT]]*24</f>
        <v>190.00000000011642</v>
      </c>
      <c r="AN327" s="31">
        <f>IF((S327-M327)&lt;0,TIME(0,0,0),S327-M327)</f>
        <v>7.8993055555547471</v>
      </c>
      <c r="AO32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327" s="35" t="str">
        <f>IF(AL327="","",IF(AL327&lt;=1,"SI","NO"))</f>
        <v>NO</v>
      </c>
      <c r="AQ327" s="31">
        <f>(N327-E327)</f>
        <v>9.5562500000014552</v>
      </c>
      <c r="AR327" s="35">
        <f>TRACKER[[#This Row],[ATA A TIMESLOT]]*24</f>
        <v>229.35000000003492</v>
      </c>
      <c r="AS327" s="32">
        <f>IF(AA327&lt;N327,TIME(0,0,0),AA327-N327)</f>
        <v>0</v>
      </c>
      <c r="AT327" s="35">
        <f>TRACKER[[#This Row],[PUNTUALIDAD (H)]]*24</f>
        <v>0</v>
      </c>
      <c r="AU327" s="31" t="str">
        <f>IF(AS327&gt;TIME(0,30,0),"NO","SI")</f>
        <v>SI</v>
      </c>
      <c r="AV327" s="33" t="str">
        <f>IF(AS327&gt;TIME(1,0,0),"NO","SI")</f>
        <v>SI</v>
      </c>
      <c r="AW327" s="33">
        <f>(S327-E327)</f>
        <v>9.538888888884685</v>
      </c>
      <c r="AX327" s="39">
        <f>TRACKER[[#This Row],[ATA TO UNLOADING]]*24</f>
        <v>228.93333333323244</v>
      </c>
      <c r="AY327" s="33">
        <f>IF(O327=0,0,S327-O327)</f>
        <v>0</v>
      </c>
      <c r="AZ327" s="38">
        <f>TRACKER[[#This Row],[TOTAL TT (MARRUECOS)]]*24</f>
        <v>0</v>
      </c>
      <c r="BA327" s="39" t="str">
        <f>IF(AW327="","",IF(AW327&lt;=2,"SI","NO"))</f>
        <v>NO</v>
      </c>
      <c r="BB327" s="39">
        <f>V327-U327</f>
        <v>0</v>
      </c>
      <c r="BC327" s="108">
        <f>(TRACKER[[#This Row],[Driver departure vs DC END DATE 2]])/24</f>
        <v>0</v>
      </c>
      <c r="BD327" s="39" t="str">
        <f>IF(L327="LEFTIES TOLEDO",IF(BC327&gt;=TIME(0,0,0),"YES","NO"),"")</f>
        <v/>
      </c>
      <c r="BE327" s="93">
        <f>$BH$1</f>
        <v>55</v>
      </c>
      <c r="BF327" s="41">
        <f>$BI$1</f>
        <v>7.5</v>
      </c>
    </row>
    <row r="328" spans="1:58" ht="12.75" hidden="1" customHeight="1">
      <c r="A328" s="24" t="s">
        <v>438</v>
      </c>
      <c r="B328" s="10" t="s">
        <v>439</v>
      </c>
      <c r="C328" s="11" t="s">
        <v>72</v>
      </c>
      <c r="D328" s="11" t="s">
        <v>75</v>
      </c>
      <c r="E328" s="12">
        <v>46036.470833333333</v>
      </c>
      <c r="F328" s="12">
        <v>46036.583333333336</v>
      </c>
      <c r="G328" s="13" t="s">
        <v>88</v>
      </c>
      <c r="H328" s="11" t="s">
        <v>50</v>
      </c>
      <c r="I328" s="13" t="s">
        <v>637</v>
      </c>
      <c r="J328" s="13" t="s">
        <v>51</v>
      </c>
      <c r="K328" s="13" t="s">
        <v>60</v>
      </c>
      <c r="L328" s="12" t="s">
        <v>95</v>
      </c>
      <c r="M328" s="12">
        <v>46038.666666666664</v>
      </c>
      <c r="N328" s="12">
        <v>46042.583333333336</v>
      </c>
      <c r="O328" s="12"/>
      <c r="P328" s="55"/>
      <c r="Q328" s="12" t="s">
        <v>389</v>
      </c>
      <c r="R328" s="12"/>
      <c r="S328" s="29">
        <v>46042.635416666664</v>
      </c>
      <c r="T328" s="29">
        <v>46042.65625</v>
      </c>
      <c r="U328" s="12"/>
      <c r="V328" s="29"/>
      <c r="W328" s="30">
        <f>IF(N328="","",WEEKNUM(AA328,2)-0)</f>
        <v>4</v>
      </c>
      <c r="X328" s="30">
        <f>IF(N328="","",MONTH(AA328))</f>
        <v>1</v>
      </c>
      <c r="Y32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328" s="30" t="str">
        <f>IF(B328="ROPAX","ROPAX",IF(B328="RORO","RORO","OCEAN"))</f>
        <v>OCEAN</v>
      </c>
      <c r="AA328" s="29">
        <f>+MIN(S328,T328)</f>
        <v>46042.635416666664</v>
      </c>
      <c r="AB328" s="29" t="str">
        <f>CHOOSE(WEEKDAY(T328,2),"Monday","Tuesday","Wednesday","Thursday","Friday","Saturday","Sunday")</f>
        <v>Tuesday</v>
      </c>
      <c r="AC328" s="104">
        <f>IF((E328-F328)&lt;=0,0,(TRACKER[[#This Row],[ATA]]-TRACKER[[#This Row],[ETA]])*24)</f>
        <v>0</v>
      </c>
      <c r="AD328" s="29" t="str">
        <f>IF(AC328&lt;=2,"NO","YES")</f>
        <v>NO</v>
      </c>
      <c r="AE328" s="106">
        <f>+TRACKER[[#This Row],[DELIVERY AVAILABLE SINCE]]-TRACKER[[#This Row],[HANDOVER Morocco]]</f>
        <v>46038.666666666664</v>
      </c>
      <c r="AF328" s="104">
        <f>TRACKER[[#This Row],[ATA TO UNLOADING]]*24</f>
        <v>147.94999999995343</v>
      </c>
      <c r="AG328" s="31">
        <f>(M328-E328)</f>
        <v>2.1958333333313931</v>
      </c>
      <c r="AH328" s="35">
        <f>TRACKER[[#This Row],[ATA A OFRECIMIENTO]]*24</f>
        <v>52.699999999953434</v>
      </c>
      <c r="AI328" s="30" t="str">
        <f>IF(AG328="","",IF(AG328&lt;=1.5,"SI","NO"))</f>
        <v>NO</v>
      </c>
      <c r="AJ328" s="30" t="str">
        <f>IF(AG328="","",IF(AG328&lt;=2,"YES","NO"))</f>
        <v>NO</v>
      </c>
      <c r="AK328" s="30" t="str">
        <f>IF(AG328="","",IF(AG328&lt;=3,"SI","NO"))</f>
        <v>SI</v>
      </c>
      <c r="AL328" s="31">
        <f>(N328-M328)</f>
        <v>3.9166666666715173</v>
      </c>
      <c r="AM328" s="35">
        <f>TRACKER[[#This Row],[DEL. AVAILABLE A SLOT]]*24</f>
        <v>94.000000000116415</v>
      </c>
      <c r="AN328" s="31">
        <f>IF((S328-M328)&lt;0,TIME(0,0,0),S328-M328)</f>
        <v>3.96875</v>
      </c>
      <c r="AO32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328" s="35" t="str">
        <f>IF(AL328="","",IF(AL328&lt;=1,"SI","NO"))</f>
        <v>NO</v>
      </c>
      <c r="AQ328" s="31">
        <f>(N328-E328)</f>
        <v>6.1125000000029104</v>
      </c>
      <c r="AR328" s="35">
        <f>TRACKER[[#This Row],[ATA A TIMESLOT]]*24</f>
        <v>146.70000000006985</v>
      </c>
      <c r="AS328" s="32">
        <f>IF(AA328&lt;N328,TIME(0,0,0),AA328-N328)</f>
        <v>5.2083333328482695E-2</v>
      </c>
      <c r="AT328" s="35">
        <f>TRACKER[[#This Row],[PUNTUALIDAD (H)]]*24</f>
        <v>1.2499999998835847</v>
      </c>
      <c r="AU328" s="31" t="str">
        <f>IF(AS328&gt;TIME(0,30,0),"NO","SI")</f>
        <v>NO</v>
      </c>
      <c r="AV328" s="33" t="str">
        <f>IF(AS328&gt;TIME(1,0,0),"NO","SI")</f>
        <v>NO</v>
      </c>
      <c r="AW328" s="33">
        <f>(S328-E328)</f>
        <v>6.1645833333313931</v>
      </c>
      <c r="AX328" s="39">
        <f>TRACKER[[#This Row],[ATA TO UNLOADING]]*24</f>
        <v>147.94999999995343</v>
      </c>
      <c r="AY328" s="33">
        <f>IF(O328=0,0,S328-O328)</f>
        <v>0</v>
      </c>
      <c r="AZ328" s="38">
        <f>TRACKER[[#This Row],[TOTAL TT (MARRUECOS)]]*24</f>
        <v>0</v>
      </c>
      <c r="BA328" s="39" t="str">
        <f>IF(AW328="","",IF(AW328&lt;=2,"SI","NO"))</f>
        <v>NO</v>
      </c>
      <c r="BB328" s="39">
        <f>V328-U328</f>
        <v>0</v>
      </c>
      <c r="BC328" s="108">
        <f>(TRACKER[[#This Row],[Driver departure vs DC END DATE 2]])/24</f>
        <v>0</v>
      </c>
      <c r="BD328" s="39" t="str">
        <f>IF(L328="LEFTIES TOLEDO",IF(BC328&gt;=TIME(0,0,0),"YES","NO"),"")</f>
        <v/>
      </c>
      <c r="BE328" s="93">
        <f>$BH$1</f>
        <v>55</v>
      </c>
      <c r="BF328" s="41">
        <f>$BI$1</f>
        <v>7.5</v>
      </c>
    </row>
    <row r="329" spans="1:58" ht="12.75" hidden="1" customHeight="1">
      <c r="A329" s="24">
        <v>262272661</v>
      </c>
      <c r="B329" s="10" t="s">
        <v>414</v>
      </c>
      <c r="C329" s="11" t="s">
        <v>65</v>
      </c>
      <c r="D329" s="11" t="s">
        <v>48</v>
      </c>
      <c r="E329" s="12">
        <v>46036.554861111108</v>
      </c>
      <c r="F329" s="12">
        <v>46036.583333333336</v>
      </c>
      <c r="G329" s="13" t="s">
        <v>49</v>
      </c>
      <c r="H329" s="11" t="s">
        <v>50</v>
      </c>
      <c r="I329" s="13" t="s">
        <v>636</v>
      </c>
      <c r="J329" s="13" t="s">
        <v>51</v>
      </c>
      <c r="K329" s="13" t="s">
        <v>52</v>
      </c>
      <c r="L329" s="12" t="s">
        <v>95</v>
      </c>
      <c r="M329" s="12">
        <v>46038.666666666664</v>
      </c>
      <c r="N329" s="12">
        <v>46042.583333333336</v>
      </c>
      <c r="O329" s="12"/>
      <c r="P329" s="55"/>
      <c r="Q329" s="12"/>
      <c r="R329" s="12"/>
      <c r="S329" s="29">
        <v>46042.597222222219</v>
      </c>
      <c r="T329" s="29">
        <v>46042.618055555555</v>
      </c>
      <c r="U329" s="12"/>
      <c r="V329" s="29"/>
      <c r="W329" s="30">
        <f>IF(N329="","",WEEKNUM(AA329,2)-0)</f>
        <v>4</v>
      </c>
      <c r="X329" s="30">
        <f>IF(N329="","",MONTH(AA329))</f>
        <v>1</v>
      </c>
      <c r="Y32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329" s="30" t="str">
        <f>IF(B329="ROPAX","ROPAX",IF(B329="RORO","RORO","OCEAN"))</f>
        <v>OCEAN</v>
      </c>
      <c r="AA329" s="29">
        <f>+MIN(S329,T329)</f>
        <v>46042.597222222219</v>
      </c>
      <c r="AB329" s="29" t="str">
        <f>CHOOSE(WEEKDAY(T329,2),"Monday","Tuesday","Wednesday","Thursday","Friday","Saturday","Sunday")</f>
        <v>Tuesday</v>
      </c>
      <c r="AC329" s="104">
        <f>IF((E329-F329)&lt;=0,0,(TRACKER[[#This Row],[ATA]]-TRACKER[[#This Row],[ETA]])*24)</f>
        <v>0</v>
      </c>
      <c r="AD329" s="29" t="str">
        <f>IF(AC329&lt;=2,"NO","YES")</f>
        <v>NO</v>
      </c>
      <c r="AE329" s="106">
        <f>+TRACKER[[#This Row],[DELIVERY AVAILABLE SINCE]]-TRACKER[[#This Row],[HANDOVER Morocco]]</f>
        <v>46038.666666666664</v>
      </c>
      <c r="AF329" s="104">
        <f>TRACKER[[#This Row],[ATA TO UNLOADING]]*24</f>
        <v>145.01666666666279</v>
      </c>
      <c r="AG329" s="31">
        <f>(M329-E329)</f>
        <v>2.1118055555562023</v>
      </c>
      <c r="AH329" s="35">
        <f>TRACKER[[#This Row],[ATA A OFRECIMIENTO]]*24</f>
        <v>50.683333333348855</v>
      </c>
      <c r="AI329" s="30" t="str">
        <f>IF(AG329="","",IF(AG329&lt;=1.5,"SI","NO"))</f>
        <v>NO</v>
      </c>
      <c r="AJ329" s="30" t="str">
        <f>IF(AG329="","",IF(AG329&lt;=2,"YES","NO"))</f>
        <v>NO</v>
      </c>
      <c r="AK329" s="30" t="str">
        <f>IF(AG329="","",IF(AG329&lt;=3,"SI","NO"))</f>
        <v>SI</v>
      </c>
      <c r="AL329" s="31">
        <f>(N329-M329)</f>
        <v>3.9166666666715173</v>
      </c>
      <c r="AM329" s="35">
        <f>TRACKER[[#This Row],[DEL. AVAILABLE A SLOT]]*24</f>
        <v>94.000000000116415</v>
      </c>
      <c r="AN329" s="31">
        <f>IF((S329-M329)&lt;0,TIME(0,0,0),S329-M329)</f>
        <v>3.9305555555547471</v>
      </c>
      <c r="AO32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329" s="35" t="str">
        <f>IF(AL329="","",IF(AL329&lt;=1,"SI","NO"))</f>
        <v>NO</v>
      </c>
      <c r="AQ329" s="31">
        <f>(N329-E329)</f>
        <v>6.0284722222277196</v>
      </c>
      <c r="AR329" s="35">
        <f>TRACKER[[#This Row],[ATA A TIMESLOT]]*24</f>
        <v>144.68333333346527</v>
      </c>
      <c r="AS329" s="32">
        <f>IF(AA329&lt;N329,TIME(0,0,0),AA329-N329)</f>
        <v>1.3888888883229811E-2</v>
      </c>
      <c r="AT329" s="35">
        <f>TRACKER[[#This Row],[PUNTUALIDAD (H)]]*24</f>
        <v>0.33333333319751546</v>
      </c>
      <c r="AU329" s="31" t="str">
        <f>IF(AS329&gt;TIME(0,30,0),"NO","SI")</f>
        <v>SI</v>
      </c>
      <c r="AV329" s="33" t="str">
        <f>IF(AS329&gt;TIME(1,0,0),"NO","SI")</f>
        <v>SI</v>
      </c>
      <c r="AW329" s="33">
        <f>(S329-E329)</f>
        <v>6.0423611111109494</v>
      </c>
      <c r="AX329" s="39">
        <f>TRACKER[[#This Row],[ATA TO UNLOADING]]*24</f>
        <v>145.01666666666279</v>
      </c>
      <c r="AY329" s="33">
        <f>IF(O329=0,0,S329-O329)</f>
        <v>0</v>
      </c>
      <c r="AZ329" s="38">
        <f>TRACKER[[#This Row],[TOTAL TT (MARRUECOS)]]*24</f>
        <v>0</v>
      </c>
      <c r="BA329" s="39" t="str">
        <f>IF(AW329="","",IF(AW329&lt;=2,"SI","NO"))</f>
        <v>NO</v>
      </c>
      <c r="BB329" s="39">
        <f>V329-U329</f>
        <v>0</v>
      </c>
      <c r="BC329" s="108">
        <f>(TRACKER[[#This Row],[Driver departure vs DC END DATE 2]])/24</f>
        <v>0</v>
      </c>
      <c r="BD329" s="39" t="str">
        <f>IF(L329="LEFTIES TOLEDO",IF(BC329&gt;=TIME(0,0,0),"YES","NO"),"")</f>
        <v/>
      </c>
      <c r="BE329" s="93">
        <f>$BH$1</f>
        <v>55</v>
      </c>
      <c r="BF329" s="41">
        <f>$BI$1</f>
        <v>7.5</v>
      </c>
    </row>
    <row r="330" spans="1:58" ht="12.75" hidden="1" customHeight="1">
      <c r="A330" s="24">
        <v>262080330</v>
      </c>
      <c r="B330" s="10" t="s">
        <v>430</v>
      </c>
      <c r="C330" s="11" t="s">
        <v>78</v>
      </c>
      <c r="D330" s="11" t="s">
        <v>75</v>
      </c>
      <c r="E330" s="12">
        <v>46033.027083333334</v>
      </c>
      <c r="F330" s="12">
        <v>46033.083333333336</v>
      </c>
      <c r="G330" s="13" t="s">
        <v>49</v>
      </c>
      <c r="H330" s="11" t="s">
        <v>50</v>
      </c>
      <c r="I330" s="13" t="s">
        <v>641</v>
      </c>
      <c r="J330" s="13" t="s">
        <v>51</v>
      </c>
      <c r="K330" s="13" t="s">
        <v>60</v>
      </c>
      <c r="L330" s="12" t="s">
        <v>95</v>
      </c>
      <c r="M330" s="12">
        <v>46034.666666666664</v>
      </c>
      <c r="N330" s="12">
        <v>46042.666666666664</v>
      </c>
      <c r="O330" s="12"/>
      <c r="P330" s="55"/>
      <c r="Q330" s="12"/>
      <c r="R330" s="12"/>
      <c r="S330" s="29">
        <v>46042.625</v>
      </c>
      <c r="T330" s="29">
        <v>46042.645833333336</v>
      </c>
      <c r="U330" s="12"/>
      <c r="V330" s="29"/>
      <c r="W330" s="30">
        <f>IF(N330="","",WEEKNUM(AA330,2)-0)</f>
        <v>4</v>
      </c>
      <c r="X330" s="30">
        <f>IF(N330="","",MONTH(AA330))</f>
        <v>1</v>
      </c>
      <c r="Y33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330" s="30" t="str">
        <f>IF(B330="ROPAX","ROPAX",IF(B330="RORO","RORO","OCEAN"))</f>
        <v>OCEAN</v>
      </c>
      <c r="AA330" s="29">
        <f>+MIN(S330,T330)</f>
        <v>46042.625</v>
      </c>
      <c r="AB330" s="29" t="str">
        <f>CHOOSE(WEEKDAY(T330,2),"Monday","Tuesday","Wednesday","Thursday","Friday","Saturday","Sunday")</f>
        <v>Tuesday</v>
      </c>
      <c r="AC330" s="104">
        <f>IF((E330-F330)&lt;=0,0,(TRACKER[[#This Row],[ATA]]-TRACKER[[#This Row],[ETA]])*24)</f>
        <v>0</v>
      </c>
      <c r="AD330" s="29" t="str">
        <f>IF(AC330&lt;=2,"NO","YES")</f>
        <v>NO</v>
      </c>
      <c r="AE330" s="106">
        <f>+TRACKER[[#This Row],[DELIVERY AVAILABLE SINCE]]-TRACKER[[#This Row],[HANDOVER Morocco]]</f>
        <v>46034.666666666664</v>
      </c>
      <c r="AF330" s="104">
        <f>TRACKER[[#This Row],[ATA TO UNLOADING]]*24</f>
        <v>230.34999999997672</v>
      </c>
      <c r="AG330" s="31">
        <f>(M330-E330)</f>
        <v>1.6395833333299379</v>
      </c>
      <c r="AH330" s="35">
        <f>TRACKER[[#This Row],[ATA A OFRECIMIENTO]]*24</f>
        <v>39.349999999918509</v>
      </c>
      <c r="AI330" s="30" t="str">
        <f>IF(AG330="","",IF(AG330&lt;=1.5,"SI","NO"))</f>
        <v>NO</v>
      </c>
      <c r="AJ330" s="30" t="str">
        <f>IF(AG330="","",IF(AG330&lt;=2,"YES","NO"))</f>
        <v>YES</v>
      </c>
      <c r="AK330" s="30" t="str">
        <f>IF(AG330="","",IF(AG330&lt;=3,"SI","NO"))</f>
        <v>SI</v>
      </c>
      <c r="AL330" s="31">
        <f>(N330-M330)</f>
        <v>8</v>
      </c>
      <c r="AM330" s="35">
        <f>TRACKER[[#This Row],[DEL. AVAILABLE A SLOT]]*24</f>
        <v>192</v>
      </c>
      <c r="AN330" s="31">
        <f>IF((S330-M330)&lt;0,TIME(0,0,0),S330-M330)</f>
        <v>7.9583333333357587</v>
      </c>
      <c r="AO33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330" s="35" t="str">
        <f>IF(AL330="","",IF(AL330&lt;=1,"SI","NO"))</f>
        <v>NO</v>
      </c>
      <c r="AQ330" s="31">
        <f>(N330-E330)</f>
        <v>9.6395833333299379</v>
      </c>
      <c r="AR330" s="35">
        <f>TRACKER[[#This Row],[ATA A TIMESLOT]]*24</f>
        <v>231.34999999991851</v>
      </c>
      <c r="AS330" s="32">
        <f>IF(AA330&lt;N330,TIME(0,0,0),AA330-N330)</f>
        <v>0</v>
      </c>
      <c r="AT330" s="35">
        <f>TRACKER[[#This Row],[PUNTUALIDAD (H)]]*24</f>
        <v>0</v>
      </c>
      <c r="AU330" s="31" t="str">
        <f>IF(AS330&gt;TIME(0,30,0),"NO","SI")</f>
        <v>SI</v>
      </c>
      <c r="AV330" s="33" t="str">
        <f>IF(AS330&gt;TIME(1,0,0),"NO","SI")</f>
        <v>SI</v>
      </c>
      <c r="AW330" s="33">
        <f>(S330-E330)</f>
        <v>9.5979166666656965</v>
      </c>
      <c r="AX330" s="39">
        <f>TRACKER[[#This Row],[ATA TO UNLOADING]]*24</f>
        <v>230.34999999997672</v>
      </c>
      <c r="AY330" s="33">
        <f>IF(O330=0,0,S330-O330)</f>
        <v>0</v>
      </c>
      <c r="AZ330" s="38">
        <f>TRACKER[[#This Row],[TOTAL TT (MARRUECOS)]]*24</f>
        <v>0</v>
      </c>
      <c r="BA330" s="39" t="str">
        <f>IF(AW330="","",IF(AW330&lt;=2,"SI","NO"))</f>
        <v>NO</v>
      </c>
      <c r="BB330" s="39">
        <f>V330-U330</f>
        <v>0</v>
      </c>
      <c r="BC330" s="108">
        <f>(TRACKER[[#This Row],[Driver departure vs DC END DATE 2]])/24</f>
        <v>0</v>
      </c>
      <c r="BD330" s="39" t="str">
        <f>IF(L330="LEFTIES TOLEDO",IF(BC330&gt;=TIME(0,0,0),"YES","NO"),"")</f>
        <v/>
      </c>
      <c r="BE330" s="93">
        <f>$BH$1</f>
        <v>55</v>
      </c>
      <c r="BF330" s="41">
        <f>$BI$1</f>
        <v>7.5</v>
      </c>
    </row>
    <row r="331" spans="1:58" ht="12.75" hidden="1" customHeight="1">
      <c r="A331" s="24">
        <v>262595508</v>
      </c>
      <c r="B331" s="10" t="s">
        <v>599</v>
      </c>
      <c r="C331" s="11" t="s">
        <v>47</v>
      </c>
      <c r="D331" s="11" t="s">
        <v>48</v>
      </c>
      <c r="E331" s="12">
        <v>46040.829861111109</v>
      </c>
      <c r="F331" s="12">
        <v>46040.833333333336</v>
      </c>
      <c r="G331" s="13" t="s">
        <v>49</v>
      </c>
      <c r="H331" s="11" t="s">
        <v>50</v>
      </c>
      <c r="I331" s="13" t="s">
        <v>639</v>
      </c>
      <c r="J331" s="13" t="s">
        <v>51</v>
      </c>
      <c r="K331" s="13" t="s">
        <v>52</v>
      </c>
      <c r="L331" s="12" t="s">
        <v>53</v>
      </c>
      <c r="M331" s="12">
        <v>46042.666666666664</v>
      </c>
      <c r="N331" s="12">
        <v>46042.666666666664</v>
      </c>
      <c r="O331" s="12"/>
      <c r="P331" s="55"/>
      <c r="Q331" s="12" t="s">
        <v>62</v>
      </c>
      <c r="R331" s="12"/>
      <c r="S331" s="29">
        <v>46042.768055555556</v>
      </c>
      <c r="T331" s="29">
        <v>46042.8125</v>
      </c>
      <c r="U331" s="12">
        <v>46042.8</v>
      </c>
      <c r="V331" s="29">
        <v>46042.836805555555</v>
      </c>
      <c r="W331" s="30">
        <f>IF(N331="","",WEEKNUM(AA331,2)-0)</f>
        <v>4</v>
      </c>
      <c r="X331" s="30">
        <f>IF(N331="","",MONTH(AA331))</f>
        <v>1</v>
      </c>
      <c r="Y33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31" s="30" t="str">
        <f>IF(B331="ROPAX","ROPAX",IF(B331="RORO","RORO","OCEAN"))</f>
        <v>OCEAN</v>
      </c>
      <c r="AA331" s="29">
        <f>+MIN(S331,T331)</f>
        <v>46042.768055555556</v>
      </c>
      <c r="AB331" s="29" t="str">
        <f>CHOOSE(WEEKDAY(T331,2),"Monday","Tuesday","Wednesday","Thursday","Friday","Saturday","Sunday")</f>
        <v>Tuesday</v>
      </c>
      <c r="AC331" s="104">
        <f>IF((E331-F331)&lt;=0,0,(TRACKER[[#This Row],[ATA]]-TRACKER[[#This Row],[ETA]])*24)</f>
        <v>0</v>
      </c>
      <c r="AD331" s="29" t="str">
        <f>IF(AC331&lt;=2,"NO","YES")</f>
        <v>NO</v>
      </c>
      <c r="AE331" s="106">
        <f>+TRACKER[[#This Row],[DELIVERY AVAILABLE SINCE]]-TRACKER[[#This Row],[HANDOVER Morocco]]</f>
        <v>46042.666666666664</v>
      </c>
      <c r="AF331" s="104">
        <f>TRACKER[[#This Row],[ATA TO UNLOADING]]*24</f>
        <v>46.516666666720994</v>
      </c>
      <c r="AG331" s="31">
        <f>(M331-E331)</f>
        <v>1.8368055555547471</v>
      </c>
      <c r="AH331" s="35">
        <f>TRACKER[[#This Row],[ATA A OFRECIMIENTO]]*24</f>
        <v>44.083333333313931</v>
      </c>
      <c r="AI331" s="30" t="str">
        <f>IF(AG331="","",IF(AG331&lt;=1.5,"SI","NO"))</f>
        <v>NO</v>
      </c>
      <c r="AJ331" s="30" t="str">
        <f>IF(AG331="","",IF(AG331&lt;=2,"YES","NO"))</f>
        <v>YES</v>
      </c>
      <c r="AK331" s="30" t="str">
        <f>IF(AG331="","",IF(AG331&lt;=3,"SI","NO"))</f>
        <v>SI</v>
      </c>
      <c r="AL331" s="31">
        <f>(N331-M331)</f>
        <v>0</v>
      </c>
      <c r="AM331" s="35">
        <f>TRACKER[[#This Row],[DEL. AVAILABLE A SLOT]]*24</f>
        <v>0</v>
      </c>
      <c r="AN331" s="31">
        <f>IF((S331-M331)&lt;0,TIME(0,0,0),S331-M331)</f>
        <v>0.10138888889196096</v>
      </c>
      <c r="AO33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31" s="35" t="str">
        <f>IF(AL331="","",IF(AL331&lt;=1,"SI","NO"))</f>
        <v>SI</v>
      </c>
      <c r="AQ331" s="31">
        <f>(N331-E331)</f>
        <v>1.8368055555547471</v>
      </c>
      <c r="AR331" s="35">
        <f>TRACKER[[#This Row],[ATA A TIMESLOT]]*24</f>
        <v>44.083333333313931</v>
      </c>
      <c r="AS331" s="32">
        <f>IF(AA331&lt;N331,TIME(0,0,0),AA331-N331)</f>
        <v>0.10138888889196096</v>
      </c>
      <c r="AT331" s="35">
        <f>TRACKER[[#This Row],[PUNTUALIDAD (H)]]*24</f>
        <v>2.433333333407063</v>
      </c>
      <c r="AU331" s="31" t="str">
        <f>IF(AS331&gt;TIME(0,30,0),"NO","SI")</f>
        <v>NO</v>
      </c>
      <c r="AV331" s="33" t="str">
        <f>IF(AS331&gt;TIME(1,0,0),"NO","SI")</f>
        <v>NO</v>
      </c>
      <c r="AW331" s="33">
        <f>(S331-E331)</f>
        <v>1.9381944444467081</v>
      </c>
      <c r="AX331" s="39">
        <f>TRACKER[[#This Row],[ATA TO UNLOADING]]*24</f>
        <v>46.516666666720994</v>
      </c>
      <c r="AY331" s="33">
        <f>IF(O331=0,0,S331-O331)</f>
        <v>0</v>
      </c>
      <c r="AZ331" s="38">
        <f>TRACKER[[#This Row],[TOTAL TT (MARRUECOS)]]*24</f>
        <v>0</v>
      </c>
      <c r="BA331" s="39" t="str">
        <f>IF(AW331="","",IF(AW331&lt;=2,"SI","NO"))</f>
        <v>SI</v>
      </c>
      <c r="BB331" s="39">
        <f>V331-U331</f>
        <v>3.6805555551836733E-2</v>
      </c>
      <c r="BC331" s="108">
        <f>(TRACKER[[#This Row],[Driver departure vs DC END DATE 2]])/24</f>
        <v>1.5335648146598639E-3</v>
      </c>
      <c r="BD331" s="39" t="str">
        <f>IF(L331="LEFTIES TOLEDO",IF(BC331&gt;=TIME(0,0,0),"YES","NO"),"")</f>
        <v>YES</v>
      </c>
      <c r="BE331" s="93">
        <f>$BH$1</f>
        <v>55</v>
      </c>
      <c r="BF331" s="41">
        <f>$BI$1</f>
        <v>7.5</v>
      </c>
    </row>
    <row r="332" spans="1:58" ht="12.75" hidden="1" customHeight="1">
      <c r="A332" s="24">
        <v>262595508</v>
      </c>
      <c r="B332" s="10" t="s">
        <v>599</v>
      </c>
      <c r="C332" s="11" t="s">
        <v>47</v>
      </c>
      <c r="D332" s="11" t="s">
        <v>48</v>
      </c>
      <c r="E332" s="12">
        <v>46040.829861111109</v>
      </c>
      <c r="F332" s="12">
        <v>46040.833333333336</v>
      </c>
      <c r="G332" s="13" t="s">
        <v>49</v>
      </c>
      <c r="H332" s="11" t="s">
        <v>50</v>
      </c>
      <c r="I332" s="13" t="s">
        <v>640</v>
      </c>
      <c r="J332" s="13" t="s">
        <v>51</v>
      </c>
      <c r="K332" s="13" t="s">
        <v>52</v>
      </c>
      <c r="L332" s="12" t="s">
        <v>53</v>
      </c>
      <c r="M332" s="12">
        <v>46042.666666666664</v>
      </c>
      <c r="N332" s="12">
        <v>46042.666666666664</v>
      </c>
      <c r="O332" s="12"/>
      <c r="P332" s="55"/>
      <c r="Q332" s="12"/>
      <c r="R332" s="12"/>
      <c r="S332" s="29">
        <v>46042.566666666666</v>
      </c>
      <c r="T332" s="29">
        <v>46042.597222222219</v>
      </c>
      <c r="U332" s="12">
        <v>46042.584722222222</v>
      </c>
      <c r="V332" s="29">
        <v>46042.625</v>
      </c>
      <c r="W332" s="30">
        <f>IF(N332="","",WEEKNUM(AA332,2)-0)</f>
        <v>4</v>
      </c>
      <c r="X332" s="30">
        <f>IF(N332="","",MONTH(AA332))</f>
        <v>1</v>
      </c>
      <c r="Y33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32" s="30" t="str">
        <f>IF(B332="ROPAX","ROPAX",IF(B332="RORO","RORO","OCEAN"))</f>
        <v>OCEAN</v>
      </c>
      <c r="AA332" s="29">
        <f>+MIN(S332,T332)</f>
        <v>46042.566666666666</v>
      </c>
      <c r="AB332" s="29" t="str">
        <f>CHOOSE(WEEKDAY(T332,2),"Monday","Tuesday","Wednesday","Thursday","Friday","Saturday","Sunday")</f>
        <v>Tuesday</v>
      </c>
      <c r="AC332" s="104">
        <f>IF((E332-F332)&lt;=0,0,(TRACKER[[#This Row],[ATA]]-TRACKER[[#This Row],[ETA]])*24)</f>
        <v>0</v>
      </c>
      <c r="AD332" s="29" t="str">
        <f>IF(AC332&lt;=2,"NO","YES")</f>
        <v>NO</v>
      </c>
      <c r="AE332" s="106">
        <f>+TRACKER[[#This Row],[DELIVERY AVAILABLE SINCE]]-TRACKER[[#This Row],[HANDOVER Morocco]]</f>
        <v>46042.666666666664</v>
      </c>
      <c r="AF332" s="104">
        <f>TRACKER[[#This Row],[ATA TO UNLOADING]]*24</f>
        <v>41.683333333348855</v>
      </c>
      <c r="AG332" s="31">
        <f>(M332-E332)</f>
        <v>1.8368055555547471</v>
      </c>
      <c r="AH332" s="35">
        <f>TRACKER[[#This Row],[ATA A OFRECIMIENTO]]*24</f>
        <v>44.083333333313931</v>
      </c>
      <c r="AI332" s="30" t="str">
        <f>IF(AG332="","",IF(AG332&lt;=1.5,"SI","NO"))</f>
        <v>NO</v>
      </c>
      <c r="AJ332" s="30" t="str">
        <f>IF(AG332="","",IF(AG332&lt;=2,"YES","NO"))</f>
        <v>YES</v>
      </c>
      <c r="AK332" s="30" t="str">
        <f>IF(AG332="","",IF(AG332&lt;=3,"SI","NO"))</f>
        <v>SI</v>
      </c>
      <c r="AL332" s="31">
        <f>(N332-M332)</f>
        <v>0</v>
      </c>
      <c r="AM332" s="35">
        <f>TRACKER[[#This Row],[DEL. AVAILABLE A SLOT]]*24</f>
        <v>0</v>
      </c>
      <c r="AN332" s="31">
        <f>IF((S332-M332)&lt;0,TIME(0,0,0),S332-M332)</f>
        <v>0</v>
      </c>
      <c r="AO33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32" s="35" t="str">
        <f>IF(AL332="","",IF(AL332&lt;=1,"SI","NO"))</f>
        <v>SI</v>
      </c>
      <c r="AQ332" s="31">
        <f>(N332-E332)</f>
        <v>1.8368055555547471</v>
      </c>
      <c r="AR332" s="35">
        <f>TRACKER[[#This Row],[ATA A TIMESLOT]]*24</f>
        <v>44.083333333313931</v>
      </c>
      <c r="AS332" s="32">
        <f>IF(AA332&lt;N332,TIME(0,0,0),AA332-N332)</f>
        <v>0</v>
      </c>
      <c r="AT332" s="35">
        <f>TRACKER[[#This Row],[PUNTUALIDAD (H)]]*24</f>
        <v>0</v>
      </c>
      <c r="AU332" s="31" t="str">
        <f>IF(AS332&gt;TIME(0,30,0),"NO","SI")</f>
        <v>SI</v>
      </c>
      <c r="AV332" s="33" t="str">
        <f>IF(AS332&gt;TIME(1,0,0),"NO","SI")</f>
        <v>SI</v>
      </c>
      <c r="AW332" s="33">
        <f>(S332-E332)</f>
        <v>1.7368055555562023</v>
      </c>
      <c r="AX332" s="39">
        <f>TRACKER[[#This Row],[ATA TO UNLOADING]]*24</f>
        <v>41.683333333348855</v>
      </c>
      <c r="AY332" s="33">
        <f>IF(O332=0,0,S332-O332)</f>
        <v>0</v>
      </c>
      <c r="AZ332" s="38">
        <f>TRACKER[[#This Row],[TOTAL TT (MARRUECOS)]]*24</f>
        <v>0</v>
      </c>
      <c r="BA332" s="39" t="str">
        <f>IF(AW332="","",IF(AW332&lt;=2,"SI","NO"))</f>
        <v>SI</v>
      </c>
      <c r="BB332" s="39">
        <f>V332-U332</f>
        <v>4.0277777778101154E-2</v>
      </c>
      <c r="BC332" s="108">
        <f>(TRACKER[[#This Row],[Driver departure vs DC END DATE 2]])/24</f>
        <v>1.6782407407542148E-3</v>
      </c>
      <c r="BD332" s="39" t="str">
        <f>IF(L332="LEFTIES TOLEDO",IF(BC332&gt;=TIME(0,0,0),"YES","NO"),"")</f>
        <v>YES</v>
      </c>
      <c r="BE332" s="93">
        <f>$BH$1</f>
        <v>55</v>
      </c>
      <c r="BF332" s="41">
        <f>$BI$1</f>
        <v>7.5</v>
      </c>
    </row>
    <row r="333" spans="1:58" ht="12.75" hidden="1" customHeight="1">
      <c r="A333" s="24" t="s">
        <v>566</v>
      </c>
      <c r="B333" s="10" t="s">
        <v>66</v>
      </c>
      <c r="C333" s="11" t="s">
        <v>79</v>
      </c>
      <c r="D333" s="11" t="s">
        <v>48</v>
      </c>
      <c r="E333" s="12">
        <v>46041.333333333336</v>
      </c>
      <c r="F333" s="12">
        <v>46041.333333333336</v>
      </c>
      <c r="G333" s="13" t="s">
        <v>67</v>
      </c>
      <c r="H333" s="11" t="s">
        <v>100</v>
      </c>
      <c r="I333" s="13" t="s">
        <v>569</v>
      </c>
      <c r="J333" s="13" t="s">
        <v>80</v>
      </c>
      <c r="K333" s="13" t="s">
        <v>60</v>
      </c>
      <c r="L333" s="12" t="s">
        <v>64</v>
      </c>
      <c r="M333" s="12">
        <v>46042.541666666664</v>
      </c>
      <c r="N333" s="12">
        <v>46042.666666666664</v>
      </c>
      <c r="O333" s="12">
        <v>46039</v>
      </c>
      <c r="P333" s="55"/>
      <c r="Q333" s="12"/>
      <c r="R333" s="12"/>
      <c r="S333" s="29">
        <v>46042.634027777778</v>
      </c>
      <c r="T333" s="29">
        <v>46042.65625</v>
      </c>
      <c r="U333" s="12"/>
      <c r="V333" s="29"/>
      <c r="W333" s="30">
        <f>IF(N333="","",WEEKNUM(AA333,2)-0)</f>
        <v>4</v>
      </c>
      <c r="X333" s="30">
        <f>IF(N333="","",MONTH(AA333))</f>
        <v>1</v>
      </c>
      <c r="Y33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333" s="30" t="str">
        <f>IF(B333="ROPAX","ROPAX",IF(B333="RORO","RORO","OCEAN"))</f>
        <v>RORO</v>
      </c>
      <c r="AA333" s="29">
        <f>+MIN(S333,T333)</f>
        <v>46042.634027777778</v>
      </c>
      <c r="AB333" s="29" t="str">
        <f>CHOOSE(WEEKDAY(T333,2),"Monday","Tuesday","Wednesday","Thursday","Friday","Saturday","Sunday")</f>
        <v>Tuesday</v>
      </c>
      <c r="AC333" s="104">
        <f>IF((E333-F333)&lt;=0,0,(TRACKER[[#This Row],[ATA]]-TRACKER[[#This Row],[ETA]])*24)</f>
        <v>0</v>
      </c>
      <c r="AD333" s="29" t="str">
        <f>IF(AC333&lt;=2,"NO","YES")</f>
        <v>NO</v>
      </c>
      <c r="AE333" s="106">
        <f>+TRACKER[[#This Row],[DELIVERY AVAILABLE SINCE]]-TRACKER[[#This Row],[HANDOVER Morocco]]</f>
        <v>3.5416666666642413</v>
      </c>
      <c r="AF333" s="104">
        <f>TRACKER[[#This Row],[ATA TO UNLOADING]]*24</f>
        <v>31.21666666661622</v>
      </c>
      <c r="AG333" s="31">
        <f>(M333-E333)</f>
        <v>1.2083333333284827</v>
      </c>
      <c r="AH333" s="35">
        <f>TRACKER[[#This Row],[ATA A OFRECIMIENTO]]*24</f>
        <v>28.999999999883585</v>
      </c>
      <c r="AI333" s="30" t="str">
        <f>IF(AG333="","",IF(AG333&lt;=1.5,"SI","NO"))</f>
        <v>SI</v>
      </c>
      <c r="AJ333" s="30" t="str">
        <f>IF(AG333="","",IF(AG333&lt;=2,"YES","NO"))</f>
        <v>YES</v>
      </c>
      <c r="AK333" s="30" t="str">
        <f>IF(AG333="","",IF(AG333&lt;=3,"SI","NO"))</f>
        <v>SI</v>
      </c>
      <c r="AL333" s="31">
        <f>(N333-M333)</f>
        <v>0.125</v>
      </c>
      <c r="AM333" s="35">
        <f>TRACKER[[#This Row],[DEL. AVAILABLE A SLOT]]*24</f>
        <v>3</v>
      </c>
      <c r="AN333" s="31">
        <f>IF((S333-M333)&lt;0,TIME(0,0,0),S333-M333)</f>
        <v>9.2361111113859806E-2</v>
      </c>
      <c r="AO33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33" s="35" t="str">
        <f>IF(AL333="","",IF(AL333&lt;=1,"SI","NO"))</f>
        <v>SI</v>
      </c>
      <c r="AQ333" s="31">
        <f>(N333-E333)</f>
        <v>1.3333333333284827</v>
      </c>
      <c r="AR333" s="35">
        <f>TRACKER[[#This Row],[ATA A TIMESLOT]]*24</f>
        <v>31.999999999883585</v>
      </c>
      <c r="AS333" s="32">
        <f>IF(AA333&lt;N333,TIME(0,0,0),AA333-N333)</f>
        <v>0</v>
      </c>
      <c r="AT333" s="35">
        <f>TRACKER[[#This Row],[PUNTUALIDAD (H)]]*24</f>
        <v>0</v>
      </c>
      <c r="AU333" s="31" t="str">
        <f>IF(AS333&gt;TIME(0,30,0),"NO","SI")</f>
        <v>SI</v>
      </c>
      <c r="AV333" s="33" t="str">
        <f>IF(AS333&gt;TIME(1,0,0),"NO","SI")</f>
        <v>SI</v>
      </c>
      <c r="AW333" s="33">
        <f>(S333-E333)</f>
        <v>1.3006944444423425</v>
      </c>
      <c r="AX333" s="39">
        <f>TRACKER[[#This Row],[ATA TO UNLOADING]]*24</f>
        <v>31.21666666661622</v>
      </c>
      <c r="AY333" s="33">
        <f>IF(O333=0,0,S333-O333)</f>
        <v>3.6340277777781012</v>
      </c>
      <c r="AZ333" s="38">
        <f>TRACKER[[#This Row],[TOTAL TT (MARRUECOS)]]*24</f>
        <v>87.216666666674428</v>
      </c>
      <c r="BA333" s="39" t="str">
        <f>IF(AW333="","",IF(AW333&lt;=2,"SI","NO"))</f>
        <v>SI</v>
      </c>
      <c r="BB333" s="39">
        <f>V333-U333</f>
        <v>0</v>
      </c>
      <c r="BC333" s="108">
        <f>(TRACKER[[#This Row],[Driver departure vs DC END DATE 2]])/24</f>
        <v>0</v>
      </c>
      <c r="BD333" s="39" t="str">
        <f>IF(L333="LEFTIES TOLEDO",IF(BC333&gt;=TIME(0,0,0),"YES","NO"),"")</f>
        <v/>
      </c>
      <c r="BE333" s="93">
        <f>$BH$1</f>
        <v>55</v>
      </c>
      <c r="BF333" s="41">
        <f>$BI$1</f>
        <v>7.5</v>
      </c>
    </row>
    <row r="334" spans="1:58" ht="12.75" hidden="1" customHeight="1">
      <c r="A334" s="24">
        <v>262595313</v>
      </c>
      <c r="B334" s="10" t="s">
        <v>599</v>
      </c>
      <c r="C334" s="11" t="s">
        <v>47</v>
      </c>
      <c r="D334" s="11" t="s">
        <v>48</v>
      </c>
      <c r="E334" s="12">
        <v>46040.829861111109</v>
      </c>
      <c r="F334" s="12">
        <v>46040.833333333336</v>
      </c>
      <c r="G334" s="13" t="s">
        <v>49</v>
      </c>
      <c r="H334" s="11" t="s">
        <v>50</v>
      </c>
      <c r="I334" s="13" t="s">
        <v>642</v>
      </c>
      <c r="J334" s="13" t="s">
        <v>51</v>
      </c>
      <c r="K334" s="13" t="s">
        <v>52</v>
      </c>
      <c r="L334" s="12" t="s">
        <v>53</v>
      </c>
      <c r="M334" s="12">
        <v>46042.666666666664</v>
      </c>
      <c r="N334" s="12">
        <v>46042.75</v>
      </c>
      <c r="O334" s="12"/>
      <c r="P334" s="55"/>
      <c r="Q334" s="12"/>
      <c r="R334" s="12"/>
      <c r="S334" s="29">
        <v>46042.734027777777</v>
      </c>
      <c r="T334" s="29">
        <v>46042.881944444445</v>
      </c>
      <c r="U334" s="12">
        <v>46042.783333333333</v>
      </c>
      <c r="V334" s="29">
        <v>46042.909722222219</v>
      </c>
      <c r="W334" s="30">
        <f>IF(N334="","",WEEKNUM(AA334,2)-0)</f>
        <v>4</v>
      </c>
      <c r="X334" s="30">
        <f>IF(N334="","",MONTH(AA334))</f>
        <v>1</v>
      </c>
      <c r="Y33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34" s="30" t="str">
        <f>IF(B334="ROPAX","ROPAX",IF(B334="RORO","RORO","OCEAN"))</f>
        <v>OCEAN</v>
      </c>
      <c r="AA334" s="29">
        <f>+MIN(S334,T334)</f>
        <v>46042.734027777777</v>
      </c>
      <c r="AB334" s="29" t="str">
        <f>CHOOSE(WEEKDAY(T334,2),"Monday","Tuesday","Wednesday","Thursday","Friday","Saturday","Sunday")</f>
        <v>Tuesday</v>
      </c>
      <c r="AC334" s="104">
        <f>IF((E334-F334)&lt;=0,0,(TRACKER[[#This Row],[ATA]]-TRACKER[[#This Row],[ETA]])*24)</f>
        <v>0</v>
      </c>
      <c r="AD334" s="29" t="str">
        <f>IF(AC334&lt;=2,"NO","YES")</f>
        <v>NO</v>
      </c>
      <c r="AE334" s="106">
        <f>+TRACKER[[#This Row],[DELIVERY AVAILABLE SINCE]]-TRACKER[[#This Row],[HANDOVER Morocco]]</f>
        <v>46042.666666666664</v>
      </c>
      <c r="AF334" s="104">
        <f>TRACKER[[#This Row],[ATA TO UNLOADING]]*24</f>
        <v>45.700000000011642</v>
      </c>
      <c r="AG334" s="31">
        <f>(M334-E334)</f>
        <v>1.8368055555547471</v>
      </c>
      <c r="AH334" s="35">
        <f>TRACKER[[#This Row],[ATA A OFRECIMIENTO]]*24</f>
        <v>44.083333333313931</v>
      </c>
      <c r="AI334" s="30" t="str">
        <f>IF(AG334="","",IF(AG334&lt;=1.5,"SI","NO"))</f>
        <v>NO</v>
      </c>
      <c r="AJ334" s="30" t="str">
        <f>IF(AG334="","",IF(AG334&lt;=2,"YES","NO"))</f>
        <v>YES</v>
      </c>
      <c r="AK334" s="30" t="str">
        <f>IF(AG334="","",IF(AG334&lt;=3,"SI","NO"))</f>
        <v>SI</v>
      </c>
      <c r="AL334" s="31">
        <f>(N334-M334)</f>
        <v>8.3333333335758653E-2</v>
      </c>
      <c r="AM334" s="35">
        <f>TRACKER[[#This Row],[DEL. AVAILABLE A SLOT]]*24</f>
        <v>2.0000000000582077</v>
      </c>
      <c r="AN334" s="31">
        <f>IF((S334-M334)&lt;0,TIME(0,0,0),S334-M334)</f>
        <v>6.7361111112404615E-2</v>
      </c>
      <c r="AO33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34" s="35" t="str">
        <f>IF(AL334="","",IF(AL334&lt;=1,"SI","NO"))</f>
        <v>SI</v>
      </c>
      <c r="AQ334" s="31">
        <f>(N334-E334)</f>
        <v>1.9201388888905058</v>
      </c>
      <c r="AR334" s="35">
        <f>TRACKER[[#This Row],[ATA A TIMESLOT]]*24</f>
        <v>46.083333333372138</v>
      </c>
      <c r="AS334" s="32">
        <f>IF(AA334&lt;N334,TIME(0,0,0),AA334-N334)</f>
        <v>0</v>
      </c>
      <c r="AT334" s="35">
        <f>TRACKER[[#This Row],[PUNTUALIDAD (H)]]*24</f>
        <v>0</v>
      </c>
      <c r="AU334" s="31" t="str">
        <f>IF(AS334&gt;TIME(0,30,0),"NO","SI")</f>
        <v>SI</v>
      </c>
      <c r="AV334" s="33" t="str">
        <f>IF(AS334&gt;TIME(1,0,0),"NO","SI")</f>
        <v>SI</v>
      </c>
      <c r="AW334" s="33">
        <f>(S334-E334)</f>
        <v>1.9041666666671517</v>
      </c>
      <c r="AX334" s="39">
        <f>TRACKER[[#This Row],[ATA TO UNLOADING]]*24</f>
        <v>45.700000000011642</v>
      </c>
      <c r="AY334" s="33">
        <f>IF(O334=0,0,S334-O334)</f>
        <v>0</v>
      </c>
      <c r="AZ334" s="38">
        <f>TRACKER[[#This Row],[TOTAL TT (MARRUECOS)]]*24</f>
        <v>0</v>
      </c>
      <c r="BA334" s="39" t="str">
        <f>IF(AW334="","",IF(AW334&lt;=2,"SI","NO"))</f>
        <v>SI</v>
      </c>
      <c r="BB334" s="39">
        <f>V334-U334</f>
        <v>0.12638888888614019</v>
      </c>
      <c r="BC334" s="108">
        <f>(TRACKER[[#This Row],[Driver departure vs DC END DATE 2]])/24</f>
        <v>5.2662037035891745E-3</v>
      </c>
      <c r="BD334" s="39" t="str">
        <f>IF(L334="LEFTIES TOLEDO",IF(BC334&gt;=TIME(0,0,0),"YES","NO"),"")</f>
        <v>YES</v>
      </c>
      <c r="BE334" s="93">
        <f>$BH$1</f>
        <v>55</v>
      </c>
      <c r="BF334" s="41">
        <f>$BI$1</f>
        <v>7.5</v>
      </c>
    </row>
    <row r="335" spans="1:58" ht="12.75" hidden="1" customHeight="1">
      <c r="A335" s="24">
        <v>262595416</v>
      </c>
      <c r="B335" s="10" t="s">
        <v>599</v>
      </c>
      <c r="C335" s="11" t="s">
        <v>47</v>
      </c>
      <c r="D335" s="11" t="s">
        <v>48</v>
      </c>
      <c r="E335" s="12">
        <v>46040.829861111109</v>
      </c>
      <c r="F335" s="12">
        <v>46040.833333333336</v>
      </c>
      <c r="G335" s="13" t="s">
        <v>49</v>
      </c>
      <c r="H335" s="11" t="s">
        <v>50</v>
      </c>
      <c r="I335" s="13" t="s">
        <v>643</v>
      </c>
      <c r="J335" s="13" t="s">
        <v>51</v>
      </c>
      <c r="K335" s="13" t="s">
        <v>52</v>
      </c>
      <c r="L335" s="12" t="s">
        <v>53</v>
      </c>
      <c r="M335" s="12">
        <v>46042.666666666664</v>
      </c>
      <c r="N335" s="12">
        <v>46042.75</v>
      </c>
      <c r="O335" s="12"/>
      <c r="P335" s="55"/>
      <c r="Q335" s="12"/>
      <c r="R335" s="12"/>
      <c r="S335" s="29">
        <v>46042.734027777777</v>
      </c>
      <c r="T335" s="29">
        <v>46042.777777777781</v>
      </c>
      <c r="U335" s="12">
        <v>46042.783333333333</v>
      </c>
      <c r="V335" s="29">
        <v>46042.802083333336</v>
      </c>
      <c r="W335" s="30">
        <f>IF(N335="","",WEEKNUM(AA335,2)-0)</f>
        <v>4</v>
      </c>
      <c r="X335" s="30">
        <f>IF(N335="","",MONTH(AA335))</f>
        <v>1</v>
      </c>
      <c r="Y33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35" s="30" t="str">
        <f>IF(B335="ROPAX","ROPAX",IF(B335="RORO","RORO","OCEAN"))</f>
        <v>OCEAN</v>
      </c>
      <c r="AA335" s="29">
        <f>+MIN(S335,T335)</f>
        <v>46042.734027777777</v>
      </c>
      <c r="AB335" s="29" t="str">
        <f>CHOOSE(WEEKDAY(T335,2),"Monday","Tuesday","Wednesday","Thursday","Friday","Saturday","Sunday")</f>
        <v>Tuesday</v>
      </c>
      <c r="AC335" s="104">
        <f>IF((E335-F335)&lt;=0,0,(TRACKER[[#This Row],[ATA]]-TRACKER[[#This Row],[ETA]])*24)</f>
        <v>0</v>
      </c>
      <c r="AD335" s="29" t="str">
        <f>IF(AC335&lt;=2,"NO","YES")</f>
        <v>NO</v>
      </c>
      <c r="AE335" s="106">
        <f>+TRACKER[[#This Row],[DELIVERY AVAILABLE SINCE]]-TRACKER[[#This Row],[HANDOVER Morocco]]</f>
        <v>46042.666666666664</v>
      </c>
      <c r="AF335" s="104">
        <f>TRACKER[[#This Row],[ATA TO UNLOADING]]*24</f>
        <v>45.700000000011642</v>
      </c>
      <c r="AG335" s="31">
        <f>(M335-E335)</f>
        <v>1.8368055555547471</v>
      </c>
      <c r="AH335" s="35">
        <f>TRACKER[[#This Row],[ATA A OFRECIMIENTO]]*24</f>
        <v>44.083333333313931</v>
      </c>
      <c r="AI335" s="30" t="str">
        <f>IF(AG335="","",IF(AG335&lt;=1.5,"SI","NO"))</f>
        <v>NO</v>
      </c>
      <c r="AJ335" s="30" t="str">
        <f>IF(AG335="","",IF(AG335&lt;=2,"YES","NO"))</f>
        <v>YES</v>
      </c>
      <c r="AK335" s="30" t="str">
        <f>IF(AG335="","",IF(AG335&lt;=3,"SI","NO"))</f>
        <v>SI</v>
      </c>
      <c r="AL335" s="31">
        <f>(N335-M335)</f>
        <v>8.3333333335758653E-2</v>
      </c>
      <c r="AM335" s="35">
        <f>TRACKER[[#This Row],[DEL. AVAILABLE A SLOT]]*24</f>
        <v>2.0000000000582077</v>
      </c>
      <c r="AN335" s="31">
        <f>IF((S335-M335)&lt;0,TIME(0,0,0),S335-M335)</f>
        <v>6.7361111112404615E-2</v>
      </c>
      <c r="AO33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35" s="35" t="str">
        <f>IF(AL335="","",IF(AL335&lt;=1,"SI","NO"))</f>
        <v>SI</v>
      </c>
      <c r="AQ335" s="31">
        <f>(N335-E335)</f>
        <v>1.9201388888905058</v>
      </c>
      <c r="AR335" s="35">
        <f>TRACKER[[#This Row],[ATA A TIMESLOT]]*24</f>
        <v>46.083333333372138</v>
      </c>
      <c r="AS335" s="32">
        <f>IF(AA335&lt;N335,TIME(0,0,0),AA335-N335)</f>
        <v>0</v>
      </c>
      <c r="AT335" s="35">
        <f>TRACKER[[#This Row],[PUNTUALIDAD (H)]]*24</f>
        <v>0</v>
      </c>
      <c r="AU335" s="31" t="str">
        <f>IF(AS335&gt;TIME(0,30,0),"NO","SI")</f>
        <v>SI</v>
      </c>
      <c r="AV335" s="33" t="str">
        <f>IF(AS335&gt;TIME(1,0,0),"NO","SI")</f>
        <v>SI</v>
      </c>
      <c r="AW335" s="33">
        <f>(S335-E335)</f>
        <v>1.9041666666671517</v>
      </c>
      <c r="AX335" s="39">
        <f>TRACKER[[#This Row],[ATA TO UNLOADING]]*24</f>
        <v>45.700000000011642</v>
      </c>
      <c r="AY335" s="33">
        <f>IF(O335=0,0,S335-O335)</f>
        <v>0</v>
      </c>
      <c r="AZ335" s="38">
        <f>TRACKER[[#This Row],[TOTAL TT (MARRUECOS)]]*24</f>
        <v>0</v>
      </c>
      <c r="BA335" s="39" t="str">
        <f>IF(AW335="","",IF(AW335&lt;=2,"SI","NO"))</f>
        <v>SI</v>
      </c>
      <c r="BB335" s="39">
        <f>V335-U335</f>
        <v>1.8750000002910383E-2</v>
      </c>
      <c r="BC335" s="108">
        <f>(TRACKER[[#This Row],[Driver departure vs DC END DATE 2]])/24</f>
        <v>7.81250000121266E-4</v>
      </c>
      <c r="BD335" s="39" t="str">
        <f>IF(L335="LEFTIES TOLEDO",IF(BC335&gt;=TIME(0,0,0),"YES","NO"),"")</f>
        <v>YES</v>
      </c>
      <c r="BE335" s="93">
        <f>$BH$1</f>
        <v>55</v>
      </c>
      <c r="BF335" s="41">
        <f>$BI$1</f>
        <v>7.5</v>
      </c>
    </row>
    <row r="336" spans="1:58" ht="12.75" hidden="1" customHeight="1">
      <c r="A336" s="24" t="s">
        <v>567</v>
      </c>
      <c r="B336" s="10" t="s">
        <v>66</v>
      </c>
      <c r="C336" s="11" t="s">
        <v>79</v>
      </c>
      <c r="D336" s="11" t="s">
        <v>48</v>
      </c>
      <c r="E336" s="12">
        <v>46041.333333333336</v>
      </c>
      <c r="F336" s="12">
        <v>46041.5</v>
      </c>
      <c r="G336" s="13" t="s">
        <v>67</v>
      </c>
      <c r="H336" s="11" t="s">
        <v>100</v>
      </c>
      <c r="I336" s="13" t="s">
        <v>570</v>
      </c>
      <c r="J336" s="13" t="s">
        <v>80</v>
      </c>
      <c r="K336" s="13" t="s">
        <v>60</v>
      </c>
      <c r="L336" s="12" t="s">
        <v>174</v>
      </c>
      <c r="M336" s="12">
        <v>46042.75</v>
      </c>
      <c r="N336" s="12">
        <v>46042.75</v>
      </c>
      <c r="O336" s="12">
        <v>46039</v>
      </c>
      <c r="P336" s="55"/>
      <c r="Q336" s="12"/>
      <c r="R336" s="12"/>
      <c r="S336" s="29">
        <v>46042.736111111109</v>
      </c>
      <c r="T336" s="29">
        <v>46042.756944444445</v>
      </c>
      <c r="U336" s="12"/>
      <c r="V336" s="29"/>
      <c r="W336" s="30">
        <f>IF(N336="","",WEEKNUM(AA336,2)-0)</f>
        <v>4</v>
      </c>
      <c r="X336" s="30">
        <f>IF(N336="","",MONTH(AA336))</f>
        <v>1</v>
      </c>
      <c r="Y33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336" s="30" t="str">
        <f>IF(B336="ROPAX","ROPAX",IF(B336="RORO","RORO","OCEAN"))</f>
        <v>RORO</v>
      </c>
      <c r="AA336" s="29">
        <f>+MIN(S336,T336)</f>
        <v>46042.736111111109</v>
      </c>
      <c r="AB336" s="29" t="str">
        <f>CHOOSE(WEEKDAY(T336,2),"Monday","Tuesday","Wednesday","Thursday","Friday","Saturday","Sunday")</f>
        <v>Tuesday</v>
      </c>
      <c r="AC336" s="104">
        <f>IF((E336-F336)&lt;=0,0,(TRACKER[[#This Row],[ATA]]-TRACKER[[#This Row],[ETA]])*24)</f>
        <v>0</v>
      </c>
      <c r="AD336" s="29" t="str">
        <f>IF(AC336&lt;=2,"NO","YES")</f>
        <v>NO</v>
      </c>
      <c r="AE336" s="106">
        <f>+TRACKER[[#This Row],[DELIVERY AVAILABLE SINCE]]-TRACKER[[#This Row],[HANDOVER Morocco]]</f>
        <v>3.75</v>
      </c>
      <c r="AF336" s="104">
        <f>TRACKER[[#This Row],[ATA TO UNLOADING]]*24</f>
        <v>33.666666666569654</v>
      </c>
      <c r="AG336" s="31">
        <f>(M336-E336)</f>
        <v>1.4166666666642413</v>
      </c>
      <c r="AH336" s="35">
        <f>TRACKER[[#This Row],[ATA A OFRECIMIENTO]]*24</f>
        <v>33.999999999941792</v>
      </c>
      <c r="AI336" s="30" t="str">
        <f>IF(AG336="","",IF(AG336&lt;=1.5,"SI","NO"))</f>
        <v>SI</v>
      </c>
      <c r="AJ336" s="30" t="str">
        <f>IF(AG336="","",IF(AG336&lt;=2,"YES","NO"))</f>
        <v>YES</v>
      </c>
      <c r="AK336" s="30" t="str">
        <f>IF(AG336="","",IF(AG336&lt;=3,"SI","NO"))</f>
        <v>SI</v>
      </c>
      <c r="AL336" s="31">
        <f>(N336-M336)</f>
        <v>0</v>
      </c>
      <c r="AM336" s="35">
        <f>TRACKER[[#This Row],[DEL. AVAILABLE A SLOT]]*24</f>
        <v>0</v>
      </c>
      <c r="AN336" s="31">
        <f>IF((S336-M336)&lt;0,TIME(0,0,0),S336-M336)</f>
        <v>0</v>
      </c>
      <c r="AO33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36" s="35" t="str">
        <f>IF(AL336="","",IF(AL336&lt;=1,"SI","NO"))</f>
        <v>SI</v>
      </c>
      <c r="AQ336" s="31">
        <f>(N336-E336)</f>
        <v>1.4166666666642413</v>
      </c>
      <c r="AR336" s="35">
        <f>TRACKER[[#This Row],[ATA A TIMESLOT]]*24</f>
        <v>33.999999999941792</v>
      </c>
      <c r="AS336" s="32">
        <f>IF(AA336&lt;N336,TIME(0,0,0),AA336-N336)</f>
        <v>0</v>
      </c>
      <c r="AT336" s="35">
        <f>TRACKER[[#This Row],[PUNTUALIDAD (H)]]*24</f>
        <v>0</v>
      </c>
      <c r="AU336" s="31" t="str">
        <f>IF(AS336&gt;TIME(0,30,0),"NO","SI")</f>
        <v>SI</v>
      </c>
      <c r="AV336" s="33" t="str">
        <f>IF(AS336&gt;TIME(1,0,0),"NO","SI")</f>
        <v>SI</v>
      </c>
      <c r="AW336" s="33">
        <f>(S336-E336)</f>
        <v>1.4027777777737356</v>
      </c>
      <c r="AX336" s="39">
        <f>TRACKER[[#This Row],[ATA TO UNLOADING]]*24</f>
        <v>33.666666666569654</v>
      </c>
      <c r="AY336" s="33">
        <f>IF(O336=0,0,S336-O336)</f>
        <v>3.7361111111094942</v>
      </c>
      <c r="AZ336" s="38">
        <f>TRACKER[[#This Row],[TOTAL TT (MARRUECOS)]]*24</f>
        <v>89.666666666627862</v>
      </c>
      <c r="BA336" s="39" t="str">
        <f>IF(AW336="","",IF(AW336&lt;=2,"SI","NO"))</f>
        <v>SI</v>
      </c>
      <c r="BB336" s="39">
        <f>V336-U336</f>
        <v>0</v>
      </c>
      <c r="BC336" s="108">
        <f>(TRACKER[[#This Row],[Driver departure vs DC END DATE 2]])/24</f>
        <v>0</v>
      </c>
      <c r="BD336" s="39" t="str">
        <f>IF(L336="LEFTIES TOLEDO",IF(BC336&gt;=TIME(0,0,0),"YES","NO"),"")</f>
        <v/>
      </c>
      <c r="BE336" s="93">
        <f>$BH$1</f>
        <v>55</v>
      </c>
      <c r="BF336" s="41">
        <f>$BI$1</f>
        <v>7.5</v>
      </c>
    </row>
    <row r="337" spans="1:58" ht="12.75" hidden="1" customHeight="1">
      <c r="A337" s="24">
        <v>262595508</v>
      </c>
      <c r="B337" s="10" t="s">
        <v>599</v>
      </c>
      <c r="C337" s="11" t="s">
        <v>47</v>
      </c>
      <c r="D337" s="11" t="s">
        <v>48</v>
      </c>
      <c r="E337" s="12">
        <v>46040.829861111109</v>
      </c>
      <c r="F337" s="12">
        <v>46040.833333333336</v>
      </c>
      <c r="G337" s="13" t="s">
        <v>49</v>
      </c>
      <c r="H337" s="11" t="s">
        <v>50</v>
      </c>
      <c r="I337" s="13" t="s">
        <v>644</v>
      </c>
      <c r="J337" s="13" t="s">
        <v>51</v>
      </c>
      <c r="K337" s="13" t="s">
        <v>52</v>
      </c>
      <c r="L337" s="12" t="s">
        <v>53</v>
      </c>
      <c r="M337" s="12">
        <v>46042.666666666664</v>
      </c>
      <c r="N337" s="12">
        <v>46042.833333333336</v>
      </c>
      <c r="O337" s="12"/>
      <c r="P337" s="55"/>
      <c r="Q337" s="12"/>
      <c r="R337" s="12"/>
      <c r="S337" s="29">
        <v>46042.806250000001</v>
      </c>
      <c r="T337" s="29">
        <v>46042.850694444445</v>
      </c>
      <c r="U337" s="12">
        <v>46042.834027777775</v>
      </c>
      <c r="V337" s="29">
        <v>46042.875</v>
      </c>
      <c r="W337" s="30">
        <f>IF(N337="","",WEEKNUM(AA337,2)-0)</f>
        <v>4</v>
      </c>
      <c r="X337" s="30">
        <f>IF(N337="","",MONTH(AA337))</f>
        <v>1</v>
      </c>
      <c r="Y33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37" s="30" t="str">
        <f>IF(B337="ROPAX","ROPAX",IF(B337="RORO","RORO","OCEAN"))</f>
        <v>OCEAN</v>
      </c>
      <c r="AA337" s="29">
        <f>+MIN(S337,T337)</f>
        <v>46042.806250000001</v>
      </c>
      <c r="AB337" s="29" t="str">
        <f>CHOOSE(WEEKDAY(T337,2),"Monday","Tuesday","Wednesday","Thursday","Friday","Saturday","Sunday")</f>
        <v>Tuesday</v>
      </c>
      <c r="AC337" s="104">
        <f>IF((E337-F337)&lt;=0,0,(TRACKER[[#This Row],[ATA]]-TRACKER[[#This Row],[ETA]])*24)</f>
        <v>0</v>
      </c>
      <c r="AD337" s="29" t="str">
        <f>IF(AC337&lt;=2,"NO","YES")</f>
        <v>NO</v>
      </c>
      <c r="AE337" s="106">
        <f>+TRACKER[[#This Row],[DELIVERY AVAILABLE SINCE]]-TRACKER[[#This Row],[HANDOVER Morocco]]</f>
        <v>46042.666666666664</v>
      </c>
      <c r="AF337" s="104">
        <f>TRACKER[[#This Row],[ATA TO UNLOADING]]*24</f>
        <v>47.433333333407063</v>
      </c>
      <c r="AG337" s="31">
        <f>(M337-E337)</f>
        <v>1.8368055555547471</v>
      </c>
      <c r="AH337" s="35">
        <f>TRACKER[[#This Row],[ATA A OFRECIMIENTO]]*24</f>
        <v>44.083333333313931</v>
      </c>
      <c r="AI337" s="30" t="str">
        <f>IF(AG337="","",IF(AG337&lt;=1.5,"SI","NO"))</f>
        <v>NO</v>
      </c>
      <c r="AJ337" s="30" t="str">
        <f>IF(AG337="","",IF(AG337&lt;=2,"YES","NO"))</f>
        <v>YES</v>
      </c>
      <c r="AK337" s="30" t="str">
        <f>IF(AG337="","",IF(AG337&lt;=3,"SI","NO"))</f>
        <v>SI</v>
      </c>
      <c r="AL337" s="31">
        <f>(N337-M337)</f>
        <v>0.16666666667151731</v>
      </c>
      <c r="AM337" s="35">
        <f>TRACKER[[#This Row],[DEL. AVAILABLE A SLOT]]*24</f>
        <v>4.0000000001164153</v>
      </c>
      <c r="AN337" s="31">
        <f>IF((S337-M337)&lt;0,TIME(0,0,0),S337-M337)</f>
        <v>0.13958333333721384</v>
      </c>
      <c r="AO33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37" s="35" t="str">
        <f>IF(AL337="","",IF(AL337&lt;=1,"SI","NO"))</f>
        <v>SI</v>
      </c>
      <c r="AQ337" s="31">
        <f>(N337-E337)</f>
        <v>2.0034722222262644</v>
      </c>
      <c r="AR337" s="35">
        <f>TRACKER[[#This Row],[ATA A TIMESLOT]]*24</f>
        <v>48.083333333430346</v>
      </c>
      <c r="AS337" s="32">
        <f>IF(AA337&lt;N337,TIME(0,0,0),AA337-N337)</f>
        <v>0</v>
      </c>
      <c r="AT337" s="35">
        <f>TRACKER[[#This Row],[PUNTUALIDAD (H)]]*24</f>
        <v>0</v>
      </c>
      <c r="AU337" s="31" t="str">
        <f>IF(AS337&gt;TIME(0,30,0),"NO","SI")</f>
        <v>SI</v>
      </c>
      <c r="AV337" s="33" t="str">
        <f>IF(AS337&gt;TIME(1,0,0),"NO","SI")</f>
        <v>SI</v>
      </c>
      <c r="AW337" s="33">
        <f>(S337-E337)</f>
        <v>1.976388888891961</v>
      </c>
      <c r="AX337" s="39">
        <f>TRACKER[[#This Row],[ATA TO UNLOADING]]*24</f>
        <v>47.433333333407063</v>
      </c>
      <c r="AY337" s="33">
        <f>IF(O337=0,0,S337-O337)</f>
        <v>0</v>
      </c>
      <c r="AZ337" s="38">
        <f>TRACKER[[#This Row],[TOTAL TT (MARRUECOS)]]*24</f>
        <v>0</v>
      </c>
      <c r="BA337" s="39" t="str">
        <f>IF(AW337="","",IF(AW337&lt;=2,"SI","NO"))</f>
        <v>SI</v>
      </c>
      <c r="BB337" s="39">
        <f>V337-U337</f>
        <v>4.0972222224809229E-2</v>
      </c>
      <c r="BC337" s="108">
        <f>(TRACKER[[#This Row],[Driver departure vs DC END DATE 2]])/24</f>
        <v>1.7071759260337178E-3</v>
      </c>
      <c r="BD337" s="39" t="str">
        <f>IF(L337="LEFTIES TOLEDO",IF(BC337&gt;=TIME(0,0,0),"YES","NO"),"")</f>
        <v>YES</v>
      </c>
      <c r="BE337" s="93">
        <f>$BH$1</f>
        <v>55</v>
      </c>
      <c r="BF337" s="41">
        <f>$BI$1</f>
        <v>7.5</v>
      </c>
    </row>
    <row r="338" spans="1:58" ht="12.75" hidden="1" customHeight="1">
      <c r="A338" s="24">
        <v>261354111</v>
      </c>
      <c r="B338" s="10" t="s">
        <v>260</v>
      </c>
      <c r="C338" s="11" t="s">
        <v>78</v>
      </c>
      <c r="D338" s="11" t="s">
        <v>75</v>
      </c>
      <c r="E338" s="12">
        <v>46025.710416666669</v>
      </c>
      <c r="F338" s="12">
        <v>46025.710416666669</v>
      </c>
      <c r="G338" s="13" t="s">
        <v>49</v>
      </c>
      <c r="H338" s="11" t="s">
        <v>50</v>
      </c>
      <c r="I338" s="13" t="s">
        <v>646</v>
      </c>
      <c r="J338" s="13" t="s">
        <v>51</v>
      </c>
      <c r="K338" s="13" t="s">
        <v>52</v>
      </c>
      <c r="L338" s="12" t="s">
        <v>95</v>
      </c>
      <c r="M338" s="12">
        <v>46036.583333333336</v>
      </c>
      <c r="N338" s="12">
        <v>46043.25</v>
      </c>
      <c r="O338" s="12"/>
      <c r="P338" s="55"/>
      <c r="Q338" s="12"/>
      <c r="R338" s="12"/>
      <c r="S338" s="29">
        <v>46043.270833333328</v>
      </c>
      <c r="T338" s="29">
        <v>46043.291666666664</v>
      </c>
      <c r="U338" s="12"/>
      <c r="V338" s="29"/>
      <c r="W338" s="30">
        <f>IF(N338="","",WEEKNUM(AA338,2)-0)</f>
        <v>4</v>
      </c>
      <c r="X338" s="30">
        <f>IF(N338="","",MONTH(AA338))</f>
        <v>1</v>
      </c>
      <c r="Y33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338" s="30" t="str">
        <f>IF(B338="ROPAX","ROPAX",IF(B338="RORO","RORO","OCEAN"))</f>
        <v>OCEAN</v>
      </c>
      <c r="AA338" s="29">
        <f>+MIN(S338,T338)</f>
        <v>46043.270833333328</v>
      </c>
      <c r="AB338" s="29" t="str">
        <f>CHOOSE(WEEKDAY(T338,2),"Monday","Tuesday","Wednesday","Thursday","Friday","Saturday","Sunday")</f>
        <v>Wednesday</v>
      </c>
      <c r="AC338" s="104">
        <f>IF((E338-F338)&lt;=0,0,(TRACKER[[#This Row],[ATA]]-TRACKER[[#This Row],[ETA]])*24)</f>
        <v>0</v>
      </c>
      <c r="AD338" s="29" t="str">
        <f>IF(AC338&lt;=2,"NO","YES")</f>
        <v>NO</v>
      </c>
      <c r="AE338" s="106">
        <f>+TRACKER[[#This Row],[DELIVERY AVAILABLE SINCE]]-TRACKER[[#This Row],[HANDOVER Morocco]]</f>
        <v>46036.583333333336</v>
      </c>
      <c r="AF338" s="104">
        <f>TRACKER[[#This Row],[ATA TO UNLOADING]]*24</f>
        <v>421.44999999983702</v>
      </c>
      <c r="AG338" s="31">
        <f>(M338-E338)</f>
        <v>10.872916666667152</v>
      </c>
      <c r="AH338" s="35">
        <f>TRACKER[[#This Row],[ATA A OFRECIMIENTO]]*24</f>
        <v>260.95000000001164</v>
      </c>
      <c r="AI338" s="30" t="str">
        <f>IF(AG338="","",IF(AG338&lt;=1.5,"SI","NO"))</f>
        <v>NO</v>
      </c>
      <c r="AJ338" s="30" t="str">
        <f>IF(AG338="","",IF(AG338&lt;=2,"YES","NO"))</f>
        <v>NO</v>
      </c>
      <c r="AK338" s="30" t="str">
        <f>IF(AG338="","",IF(AG338&lt;=3,"SI","NO"))</f>
        <v>NO</v>
      </c>
      <c r="AL338" s="31">
        <f>(N338-M338)</f>
        <v>6.6666666666642413</v>
      </c>
      <c r="AM338" s="35">
        <f>TRACKER[[#This Row],[DEL. AVAILABLE A SLOT]]*24</f>
        <v>159.99999999994179</v>
      </c>
      <c r="AN338" s="31">
        <f>IF((S338-M338)&lt;0,TIME(0,0,0),S338-M338)</f>
        <v>6.687499999992724</v>
      </c>
      <c r="AO33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338" s="35" t="str">
        <f>IF(AL338="","",IF(AL338&lt;=1,"SI","NO"))</f>
        <v>NO</v>
      </c>
      <c r="AQ338" s="31">
        <f>(N338-E338)</f>
        <v>17.539583333331393</v>
      </c>
      <c r="AR338" s="35">
        <f>TRACKER[[#This Row],[ATA A TIMESLOT]]*24</f>
        <v>420.94999999995343</v>
      </c>
      <c r="AS338" s="32">
        <f>IF(AA338&lt;N338,TIME(0,0,0),AA338-N338)</f>
        <v>2.0833333328482695E-2</v>
      </c>
      <c r="AT338" s="35">
        <f>TRACKER[[#This Row],[PUNTUALIDAD (H)]]*24</f>
        <v>0.49999999988358468</v>
      </c>
      <c r="AU338" s="31" t="str">
        <f>IF(AS338&gt;TIME(0,30,0),"NO","SI")</f>
        <v>SI</v>
      </c>
      <c r="AV338" s="33" t="str">
        <f>IF(AS338&gt;TIME(1,0,0),"NO","SI")</f>
        <v>SI</v>
      </c>
      <c r="AW338" s="33">
        <f>(S338-E338)</f>
        <v>17.560416666659876</v>
      </c>
      <c r="AX338" s="39">
        <f>TRACKER[[#This Row],[ATA TO UNLOADING]]*24</f>
        <v>421.44999999983702</v>
      </c>
      <c r="AY338" s="33">
        <f>IF(O338=0,0,S338-O338)</f>
        <v>0</v>
      </c>
      <c r="AZ338" s="38">
        <f>TRACKER[[#This Row],[TOTAL TT (MARRUECOS)]]*24</f>
        <v>0</v>
      </c>
      <c r="BA338" s="39" t="str">
        <f>IF(AW338="","",IF(AW338&lt;=2,"SI","NO"))</f>
        <v>NO</v>
      </c>
      <c r="BB338" s="39">
        <f>V338-U338</f>
        <v>0</v>
      </c>
      <c r="BC338" s="108">
        <f>(TRACKER[[#This Row],[Driver departure vs DC END DATE 2]])/24</f>
        <v>0</v>
      </c>
      <c r="BD338" s="39" t="str">
        <f>IF(L338="LEFTIES TOLEDO",IF(BC338&gt;=TIME(0,0,0),"YES","NO"),"")</f>
        <v/>
      </c>
      <c r="BE338" s="93">
        <f>$BH$1</f>
        <v>55</v>
      </c>
      <c r="BF338" s="41">
        <f>$BI$1</f>
        <v>7.5</v>
      </c>
    </row>
    <row r="339" spans="1:58" ht="12.75" hidden="1" customHeight="1">
      <c r="A339" s="24" t="s">
        <v>601</v>
      </c>
      <c r="B339" s="10" t="s">
        <v>439</v>
      </c>
      <c r="C339" s="11" t="s">
        <v>72</v>
      </c>
      <c r="D339" s="11" t="s">
        <v>75</v>
      </c>
      <c r="E339" s="12">
        <v>46036.470833333333</v>
      </c>
      <c r="F339" s="12">
        <v>46036.583333333336</v>
      </c>
      <c r="G339" s="13" t="s">
        <v>88</v>
      </c>
      <c r="H339" s="11" t="s">
        <v>50</v>
      </c>
      <c r="I339" s="13" t="s">
        <v>645</v>
      </c>
      <c r="J339" s="13" t="s">
        <v>51</v>
      </c>
      <c r="K339" s="13" t="s">
        <v>60</v>
      </c>
      <c r="L339" s="12" t="s">
        <v>95</v>
      </c>
      <c r="M339" s="12">
        <v>46038.666666666664</v>
      </c>
      <c r="N339" s="12">
        <v>46043.25</v>
      </c>
      <c r="O339" s="12"/>
      <c r="P339" s="55"/>
      <c r="Q339" s="12"/>
      <c r="R339" s="12"/>
      <c r="S339" s="29">
        <v>46042.815972222219</v>
      </c>
      <c r="T339" s="29">
        <v>46042.836805555555</v>
      </c>
      <c r="U339" s="12"/>
      <c r="V339" s="29"/>
      <c r="W339" s="30">
        <f>IF(N339="","",WEEKNUM(AA339,2)-0)</f>
        <v>4</v>
      </c>
      <c r="X339" s="30">
        <f>IF(N339="","",MONTH(AA339))</f>
        <v>1</v>
      </c>
      <c r="Y33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339" s="30" t="str">
        <f>IF(B339="ROPAX","ROPAX",IF(B339="RORO","RORO","OCEAN"))</f>
        <v>OCEAN</v>
      </c>
      <c r="AA339" s="29">
        <f>+MIN(S339,T339)</f>
        <v>46042.815972222219</v>
      </c>
      <c r="AB339" s="29" t="str">
        <f>CHOOSE(WEEKDAY(T339,2),"Monday","Tuesday","Wednesday","Thursday","Friday","Saturday","Sunday")</f>
        <v>Tuesday</v>
      </c>
      <c r="AC339" s="104">
        <f>IF((E339-F339)&lt;=0,0,(TRACKER[[#This Row],[ATA]]-TRACKER[[#This Row],[ETA]])*24)</f>
        <v>0</v>
      </c>
      <c r="AD339" s="29" t="str">
        <f>IF(AC339&lt;=2,"NO","YES")</f>
        <v>NO</v>
      </c>
      <c r="AE339" s="106">
        <f>+TRACKER[[#This Row],[DELIVERY AVAILABLE SINCE]]-TRACKER[[#This Row],[HANDOVER Morocco]]</f>
        <v>46038.666666666664</v>
      </c>
      <c r="AF339" s="104">
        <f>TRACKER[[#This Row],[ATA TO UNLOADING]]*24</f>
        <v>152.28333333326736</v>
      </c>
      <c r="AG339" s="31">
        <f>(M339-E339)</f>
        <v>2.1958333333313931</v>
      </c>
      <c r="AH339" s="35">
        <f>TRACKER[[#This Row],[ATA A OFRECIMIENTO]]*24</f>
        <v>52.699999999953434</v>
      </c>
      <c r="AI339" s="30" t="str">
        <f>IF(AG339="","",IF(AG339&lt;=1.5,"SI","NO"))</f>
        <v>NO</v>
      </c>
      <c r="AJ339" s="30" t="str">
        <f>IF(AG339="","",IF(AG339&lt;=2,"YES","NO"))</f>
        <v>NO</v>
      </c>
      <c r="AK339" s="30" t="str">
        <f>IF(AG339="","",IF(AG339&lt;=3,"SI","NO"))</f>
        <v>SI</v>
      </c>
      <c r="AL339" s="31">
        <f>(N339-M339)</f>
        <v>4.5833333333357587</v>
      </c>
      <c r="AM339" s="35">
        <f>TRACKER[[#This Row],[DEL. AVAILABLE A SLOT]]*24</f>
        <v>110.00000000005821</v>
      </c>
      <c r="AN339" s="31">
        <f>IF((S339-M339)&lt;0,TIME(0,0,0),S339-M339)</f>
        <v>4.1493055555547471</v>
      </c>
      <c r="AO33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339" s="35" t="str">
        <f>IF(AL339="","",IF(AL339&lt;=1,"SI","NO"))</f>
        <v>NO</v>
      </c>
      <c r="AQ339" s="31">
        <f>(N339-E339)</f>
        <v>6.7791666666671517</v>
      </c>
      <c r="AR339" s="35">
        <f>TRACKER[[#This Row],[ATA A TIMESLOT]]*24</f>
        <v>162.70000000001164</v>
      </c>
      <c r="AS339" s="32">
        <f>IF(AA339&lt;N339,TIME(0,0,0),AA339-N339)</f>
        <v>0</v>
      </c>
      <c r="AT339" s="35">
        <f>TRACKER[[#This Row],[PUNTUALIDAD (H)]]*24</f>
        <v>0</v>
      </c>
      <c r="AU339" s="31" t="str">
        <f>IF(AS339&gt;TIME(0,30,0),"NO","SI")</f>
        <v>SI</v>
      </c>
      <c r="AV339" s="33" t="str">
        <f>IF(AS339&gt;TIME(1,0,0),"NO","SI")</f>
        <v>SI</v>
      </c>
      <c r="AW339" s="33">
        <f>(S339-E339)</f>
        <v>6.3451388888861402</v>
      </c>
      <c r="AX339" s="39">
        <f>TRACKER[[#This Row],[ATA TO UNLOADING]]*24</f>
        <v>152.28333333326736</v>
      </c>
      <c r="AY339" s="33">
        <f>IF(O339=0,0,S339-O339)</f>
        <v>0</v>
      </c>
      <c r="AZ339" s="38">
        <f>TRACKER[[#This Row],[TOTAL TT (MARRUECOS)]]*24</f>
        <v>0</v>
      </c>
      <c r="BA339" s="39" t="str">
        <f>IF(AW339="","",IF(AW339&lt;=2,"SI","NO"))</f>
        <v>NO</v>
      </c>
      <c r="BB339" s="39">
        <f>V339-U339</f>
        <v>0</v>
      </c>
      <c r="BC339" s="108">
        <f>(TRACKER[[#This Row],[Driver departure vs DC END DATE 2]])/24</f>
        <v>0</v>
      </c>
      <c r="BD339" s="39" t="str">
        <f>IF(L339="LEFTIES TOLEDO",IF(BC339&gt;=TIME(0,0,0),"YES","NO"),"")</f>
        <v/>
      </c>
      <c r="BE339" s="93">
        <f>$BH$1</f>
        <v>55</v>
      </c>
      <c r="BF339" s="41">
        <f>$BI$1</f>
        <v>7.5</v>
      </c>
    </row>
    <row r="340" spans="1:58" ht="12.75" hidden="1" customHeight="1">
      <c r="A340" s="24" t="s">
        <v>426</v>
      </c>
      <c r="B340" s="10" t="s">
        <v>270</v>
      </c>
      <c r="C340" s="11" t="s">
        <v>72</v>
      </c>
      <c r="D340" s="11" t="s">
        <v>75</v>
      </c>
      <c r="E340" s="12">
        <v>46029.504166666666</v>
      </c>
      <c r="F340" s="12">
        <v>46029.583333333336</v>
      </c>
      <c r="G340" s="13" t="s">
        <v>88</v>
      </c>
      <c r="H340" s="11" t="s">
        <v>50</v>
      </c>
      <c r="I340" s="13" t="s">
        <v>649</v>
      </c>
      <c r="J340" s="13" t="s">
        <v>51</v>
      </c>
      <c r="K340" s="13" t="s">
        <v>60</v>
      </c>
      <c r="L340" s="12" t="s">
        <v>95</v>
      </c>
      <c r="M340" s="12">
        <v>46031.666666666664</v>
      </c>
      <c r="N340" s="12">
        <v>46043.333333333336</v>
      </c>
      <c r="O340" s="12"/>
      <c r="P340" s="55"/>
      <c r="Q340" s="12"/>
      <c r="R340" s="12"/>
      <c r="S340" s="29">
        <v>46043.236111111109</v>
      </c>
      <c r="T340" s="29">
        <v>46043.256944444445</v>
      </c>
      <c r="U340" s="12"/>
      <c r="V340" s="29"/>
      <c r="W340" s="30">
        <f>IF(N340="","",WEEKNUM(AA340,2)-0)</f>
        <v>4</v>
      </c>
      <c r="X340" s="30">
        <f>IF(N340="","",MONTH(AA340))</f>
        <v>1</v>
      </c>
      <c r="Y34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340" s="30" t="str">
        <f>IF(B340="ROPAX","ROPAX",IF(B340="RORO","RORO","OCEAN"))</f>
        <v>OCEAN</v>
      </c>
      <c r="AA340" s="29">
        <f>+MIN(S340,T340)</f>
        <v>46043.236111111109</v>
      </c>
      <c r="AB340" s="29" t="str">
        <f>CHOOSE(WEEKDAY(T340,2),"Monday","Tuesday","Wednesday","Thursday","Friday","Saturday","Sunday")</f>
        <v>Wednesday</v>
      </c>
      <c r="AC340" s="104">
        <f>IF((E340-F340)&lt;=0,0,(TRACKER[[#This Row],[ATA]]-TRACKER[[#This Row],[ETA]])*24)</f>
        <v>0</v>
      </c>
      <c r="AD340" s="29" t="str">
        <f>IF(AC340&lt;=2,"NO","YES")</f>
        <v>NO</v>
      </c>
      <c r="AE340" s="106">
        <f>+TRACKER[[#This Row],[DELIVERY AVAILABLE SINCE]]-TRACKER[[#This Row],[HANDOVER Morocco]]</f>
        <v>46031.666666666664</v>
      </c>
      <c r="AF340" s="104">
        <f>TRACKER[[#This Row],[ATA TO UNLOADING]]*24</f>
        <v>329.56666666665114</v>
      </c>
      <c r="AG340" s="31">
        <f>(M340-E340)</f>
        <v>2.1624999999985448</v>
      </c>
      <c r="AH340" s="35">
        <f>TRACKER[[#This Row],[ATA A OFRECIMIENTO]]*24</f>
        <v>51.899999999965075</v>
      </c>
      <c r="AI340" s="30" t="str">
        <f>IF(AG340="","",IF(AG340&lt;=1.5,"SI","NO"))</f>
        <v>NO</v>
      </c>
      <c r="AJ340" s="30" t="str">
        <f>IF(AG340="","",IF(AG340&lt;=2,"YES","NO"))</f>
        <v>NO</v>
      </c>
      <c r="AK340" s="30" t="str">
        <f>IF(AG340="","",IF(AG340&lt;=3,"SI","NO"))</f>
        <v>SI</v>
      </c>
      <c r="AL340" s="31">
        <f>(N340-M340)</f>
        <v>11.666666666671517</v>
      </c>
      <c r="AM340" s="35">
        <f>TRACKER[[#This Row],[DEL. AVAILABLE A SLOT]]*24</f>
        <v>280.00000000011642</v>
      </c>
      <c r="AN340" s="31">
        <f>IF((S340-M340)&lt;0,TIME(0,0,0),S340-M340)</f>
        <v>11.569444444445253</v>
      </c>
      <c r="AO34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340" s="35" t="str">
        <f>IF(AL340="","",IF(AL340&lt;=1,"SI","NO"))</f>
        <v>NO</v>
      </c>
      <c r="AQ340" s="31">
        <f>(N340-E340)</f>
        <v>13.829166666670062</v>
      </c>
      <c r="AR340" s="35">
        <f>TRACKER[[#This Row],[ATA A TIMESLOT]]*24</f>
        <v>331.90000000008149</v>
      </c>
      <c r="AS340" s="32">
        <f>IF(AA340&lt;N340,TIME(0,0,0),AA340-N340)</f>
        <v>0</v>
      </c>
      <c r="AT340" s="35">
        <f>TRACKER[[#This Row],[PUNTUALIDAD (H)]]*24</f>
        <v>0</v>
      </c>
      <c r="AU340" s="31" t="str">
        <f>IF(AS340&gt;TIME(0,30,0),"NO","SI")</f>
        <v>SI</v>
      </c>
      <c r="AV340" s="33" t="str">
        <f>IF(AS340&gt;TIME(1,0,0),"NO","SI")</f>
        <v>SI</v>
      </c>
      <c r="AW340" s="33">
        <f>(S340-E340)</f>
        <v>13.731944444443798</v>
      </c>
      <c r="AX340" s="39">
        <f>TRACKER[[#This Row],[ATA TO UNLOADING]]*24</f>
        <v>329.56666666665114</v>
      </c>
      <c r="AY340" s="33">
        <f>IF(O340=0,0,S340-O340)</f>
        <v>0</v>
      </c>
      <c r="AZ340" s="38">
        <f>TRACKER[[#This Row],[TOTAL TT (MARRUECOS)]]*24</f>
        <v>0</v>
      </c>
      <c r="BA340" s="39" t="str">
        <f>IF(AW340="","",IF(AW340&lt;=2,"SI","NO"))</f>
        <v>NO</v>
      </c>
      <c r="BB340" s="39">
        <f>V340-U340</f>
        <v>0</v>
      </c>
      <c r="BC340" s="108">
        <f>(TRACKER[[#This Row],[Driver departure vs DC END DATE 2]])/24</f>
        <v>0</v>
      </c>
      <c r="BD340" s="39" t="str">
        <f>IF(L340="LEFTIES TOLEDO",IF(BC340&gt;=TIME(0,0,0),"YES","NO"),"")</f>
        <v/>
      </c>
      <c r="BE340" s="93">
        <f>$BH$1</f>
        <v>55</v>
      </c>
      <c r="BF340" s="41">
        <f>$BI$1</f>
        <v>7.5</v>
      </c>
    </row>
    <row r="341" spans="1:58" ht="12.75" hidden="1" customHeight="1">
      <c r="A341" s="24">
        <v>262595134</v>
      </c>
      <c r="B341" s="10" t="s">
        <v>599</v>
      </c>
      <c r="C341" s="11" t="s">
        <v>47</v>
      </c>
      <c r="D341" s="11" t="s">
        <v>48</v>
      </c>
      <c r="E341" s="12">
        <v>46040.829861111109</v>
      </c>
      <c r="F341" s="12">
        <v>46040.833333333336</v>
      </c>
      <c r="G341" s="13" t="s">
        <v>49</v>
      </c>
      <c r="H341" s="11" t="s">
        <v>50</v>
      </c>
      <c r="I341" s="13" t="s">
        <v>647</v>
      </c>
      <c r="J341" s="13" t="s">
        <v>51</v>
      </c>
      <c r="K341" s="13" t="s">
        <v>52</v>
      </c>
      <c r="L341" s="12" t="s">
        <v>53</v>
      </c>
      <c r="M341" s="12">
        <v>46042.666666666664</v>
      </c>
      <c r="N341" s="12">
        <v>46043.333333333336</v>
      </c>
      <c r="O341" s="12"/>
      <c r="P341" s="55"/>
      <c r="Q341" s="12"/>
      <c r="R341" s="12"/>
      <c r="S341" s="29">
        <v>46043.319444444445</v>
      </c>
      <c r="T341" s="29">
        <v>46043.451388888891</v>
      </c>
      <c r="U341" s="12">
        <v>46043.387499999997</v>
      </c>
      <c r="V341" s="29">
        <v>46043.466666666667</v>
      </c>
      <c r="W341" s="30">
        <f>IF(N341="","",WEEKNUM(AA341,2)-0)</f>
        <v>4</v>
      </c>
      <c r="X341" s="30">
        <f>IF(N341="","",MONTH(AA341))</f>
        <v>1</v>
      </c>
      <c r="Y34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41" s="30" t="str">
        <f>IF(B341="ROPAX","ROPAX",IF(B341="RORO","RORO","OCEAN"))</f>
        <v>OCEAN</v>
      </c>
      <c r="AA341" s="29">
        <f>+MIN(S341,T341)</f>
        <v>46043.319444444445</v>
      </c>
      <c r="AB341" s="29" t="str">
        <f>CHOOSE(WEEKDAY(T341,2),"Monday","Tuesday","Wednesday","Thursday","Friday","Saturday","Sunday")</f>
        <v>Wednesday</v>
      </c>
      <c r="AC341" s="104">
        <f>IF((E341-F341)&lt;=0,0,(TRACKER[[#This Row],[ATA]]-TRACKER[[#This Row],[ETA]])*24)</f>
        <v>0</v>
      </c>
      <c r="AD341" s="29" t="str">
        <f>IF(AC341&lt;=2,"NO","YES")</f>
        <v>NO</v>
      </c>
      <c r="AE341" s="106">
        <f>+TRACKER[[#This Row],[DELIVERY AVAILABLE SINCE]]-TRACKER[[#This Row],[HANDOVER Morocco]]</f>
        <v>46042.666666666664</v>
      </c>
      <c r="AF341" s="104">
        <f>TRACKER[[#This Row],[ATA TO UNLOADING]]*24</f>
        <v>59.750000000058208</v>
      </c>
      <c r="AG341" s="31">
        <f>(M341-E341)</f>
        <v>1.8368055555547471</v>
      </c>
      <c r="AH341" s="35">
        <f>TRACKER[[#This Row],[ATA A OFRECIMIENTO]]*24</f>
        <v>44.083333333313931</v>
      </c>
      <c r="AI341" s="30" t="str">
        <f>IF(AG341="","",IF(AG341&lt;=1.5,"SI","NO"))</f>
        <v>NO</v>
      </c>
      <c r="AJ341" s="30" t="str">
        <f>IF(AG341="","",IF(AG341&lt;=2,"YES","NO"))</f>
        <v>YES</v>
      </c>
      <c r="AK341" s="30" t="str">
        <f>IF(AG341="","",IF(AG341&lt;=3,"SI","NO"))</f>
        <v>SI</v>
      </c>
      <c r="AL341" s="31">
        <f>(N341-M341)</f>
        <v>0.66666666667151731</v>
      </c>
      <c r="AM341" s="35">
        <f>TRACKER[[#This Row],[DEL. AVAILABLE A SLOT]]*24</f>
        <v>16.000000000116415</v>
      </c>
      <c r="AN341" s="31">
        <f>IF((S341-M341)&lt;0,TIME(0,0,0),S341-M341)</f>
        <v>0.65277777778101154</v>
      </c>
      <c r="AO34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41" s="35" t="str">
        <f>IF(AL341="","",IF(AL341&lt;=1,"SI","NO"))</f>
        <v>SI</v>
      </c>
      <c r="AQ341" s="31">
        <f>(N341-E341)</f>
        <v>2.5034722222262644</v>
      </c>
      <c r="AR341" s="35">
        <f>TRACKER[[#This Row],[ATA A TIMESLOT]]*24</f>
        <v>60.083333333430346</v>
      </c>
      <c r="AS341" s="32">
        <f>IF(AA341&lt;N341,TIME(0,0,0),AA341-N341)</f>
        <v>0</v>
      </c>
      <c r="AT341" s="35">
        <f>TRACKER[[#This Row],[PUNTUALIDAD (H)]]*24</f>
        <v>0</v>
      </c>
      <c r="AU341" s="31" t="str">
        <f>IF(AS341&gt;TIME(0,30,0),"NO","SI")</f>
        <v>SI</v>
      </c>
      <c r="AV341" s="33" t="str">
        <f>IF(AS341&gt;TIME(1,0,0),"NO","SI")</f>
        <v>SI</v>
      </c>
      <c r="AW341" s="33">
        <f>(S341-E341)</f>
        <v>2.4895833333357587</v>
      </c>
      <c r="AX341" s="39">
        <f>TRACKER[[#This Row],[ATA TO UNLOADING]]*24</f>
        <v>59.750000000058208</v>
      </c>
      <c r="AY341" s="33">
        <f>IF(O341=0,0,S341-O341)</f>
        <v>0</v>
      </c>
      <c r="AZ341" s="38">
        <f>TRACKER[[#This Row],[TOTAL TT (MARRUECOS)]]*24</f>
        <v>0</v>
      </c>
      <c r="BA341" s="39" t="str">
        <f>IF(AW341="","",IF(AW341&lt;=2,"SI","NO"))</f>
        <v>NO</v>
      </c>
      <c r="BB341" s="39">
        <f>V341-U341</f>
        <v>7.9166666670062114E-2</v>
      </c>
      <c r="BC341" s="108">
        <f>(TRACKER[[#This Row],[Driver departure vs DC END DATE 2]])/24</f>
        <v>3.2986111112525882E-3</v>
      </c>
      <c r="BD341" s="39" t="str">
        <f>IF(L341="LEFTIES TOLEDO",IF(BC341&gt;=TIME(0,0,0),"YES","NO"),"")</f>
        <v>YES</v>
      </c>
      <c r="BE341" s="93">
        <f>$BH$1</f>
        <v>55</v>
      </c>
      <c r="BF341" s="41">
        <f>$BI$1</f>
        <v>7.5</v>
      </c>
    </row>
    <row r="342" spans="1:58" ht="12.75" hidden="1" customHeight="1">
      <c r="A342" s="24">
        <v>262595313</v>
      </c>
      <c r="B342" s="10" t="s">
        <v>599</v>
      </c>
      <c r="C342" s="11" t="s">
        <v>47</v>
      </c>
      <c r="D342" s="11" t="s">
        <v>48</v>
      </c>
      <c r="E342" s="12">
        <v>46040.829861111109</v>
      </c>
      <c r="F342" s="12">
        <v>46040.833333333336</v>
      </c>
      <c r="G342" s="13" t="s">
        <v>49</v>
      </c>
      <c r="H342" s="11" t="s">
        <v>50</v>
      </c>
      <c r="I342" s="13" t="s">
        <v>648</v>
      </c>
      <c r="J342" s="13" t="s">
        <v>51</v>
      </c>
      <c r="K342" s="13" t="s">
        <v>52</v>
      </c>
      <c r="L342" s="12" t="s">
        <v>53</v>
      </c>
      <c r="M342" s="12">
        <v>46042.666666666664</v>
      </c>
      <c r="N342" s="12">
        <v>46043.333333333336</v>
      </c>
      <c r="O342" s="12"/>
      <c r="P342" s="55"/>
      <c r="Q342" s="12"/>
      <c r="R342" s="12"/>
      <c r="S342" s="29">
        <v>46043.333333333336</v>
      </c>
      <c r="T342" s="29">
        <v>46043.519444444442</v>
      </c>
      <c r="U342" s="12">
        <v>46043.387499999997</v>
      </c>
      <c r="V342" s="29">
        <v>46043.545138888891</v>
      </c>
      <c r="W342" s="30">
        <f>IF(N342="","",WEEKNUM(AA342,2)-0)</f>
        <v>4</v>
      </c>
      <c r="X342" s="30">
        <f>IF(N342="","",MONTH(AA342))</f>
        <v>1</v>
      </c>
      <c r="Y34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42" s="30" t="str">
        <f>IF(B342="ROPAX","ROPAX",IF(B342="RORO","RORO","OCEAN"))</f>
        <v>OCEAN</v>
      </c>
      <c r="AA342" s="29">
        <f>+MIN(S342,T342)</f>
        <v>46043.333333333336</v>
      </c>
      <c r="AB342" s="29" t="str">
        <f>CHOOSE(WEEKDAY(T342,2),"Monday","Tuesday","Wednesday","Thursday","Friday","Saturday","Sunday")</f>
        <v>Wednesday</v>
      </c>
      <c r="AC342" s="104">
        <f>IF((E342-F342)&lt;=0,0,(TRACKER[[#This Row],[ATA]]-TRACKER[[#This Row],[ETA]])*24)</f>
        <v>0</v>
      </c>
      <c r="AD342" s="29" t="str">
        <f>IF(AC342&lt;=2,"NO","YES")</f>
        <v>NO</v>
      </c>
      <c r="AE342" s="106">
        <f>+TRACKER[[#This Row],[DELIVERY AVAILABLE SINCE]]-TRACKER[[#This Row],[HANDOVER Morocco]]</f>
        <v>46042.666666666664</v>
      </c>
      <c r="AF342" s="104">
        <f>TRACKER[[#This Row],[ATA TO UNLOADING]]*24</f>
        <v>60.083333333430346</v>
      </c>
      <c r="AG342" s="31">
        <f>(M342-E342)</f>
        <v>1.8368055555547471</v>
      </c>
      <c r="AH342" s="35">
        <f>TRACKER[[#This Row],[ATA A OFRECIMIENTO]]*24</f>
        <v>44.083333333313931</v>
      </c>
      <c r="AI342" s="30" t="str">
        <f>IF(AG342="","",IF(AG342&lt;=1.5,"SI","NO"))</f>
        <v>NO</v>
      </c>
      <c r="AJ342" s="30" t="str">
        <f>IF(AG342="","",IF(AG342&lt;=2,"YES","NO"))</f>
        <v>YES</v>
      </c>
      <c r="AK342" s="30" t="str">
        <f>IF(AG342="","",IF(AG342&lt;=3,"SI","NO"))</f>
        <v>SI</v>
      </c>
      <c r="AL342" s="31">
        <f>(N342-M342)</f>
        <v>0.66666666667151731</v>
      </c>
      <c r="AM342" s="35">
        <f>TRACKER[[#This Row],[DEL. AVAILABLE A SLOT]]*24</f>
        <v>16.000000000116415</v>
      </c>
      <c r="AN342" s="31">
        <f>IF((S342-M342)&lt;0,TIME(0,0,0),S342-M342)</f>
        <v>0.66666666667151731</v>
      </c>
      <c r="AO34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42" s="35" t="str">
        <f>IF(AL342="","",IF(AL342&lt;=1,"SI","NO"))</f>
        <v>SI</v>
      </c>
      <c r="AQ342" s="31">
        <f>(N342-E342)</f>
        <v>2.5034722222262644</v>
      </c>
      <c r="AR342" s="35">
        <f>TRACKER[[#This Row],[ATA A TIMESLOT]]*24</f>
        <v>60.083333333430346</v>
      </c>
      <c r="AS342" s="32">
        <f>IF(AA342&lt;N342,TIME(0,0,0),AA342-N342)</f>
        <v>0</v>
      </c>
      <c r="AT342" s="35">
        <f>TRACKER[[#This Row],[PUNTUALIDAD (H)]]*24</f>
        <v>0</v>
      </c>
      <c r="AU342" s="31" t="str">
        <f>IF(AS342&gt;TIME(0,30,0),"NO","SI")</f>
        <v>SI</v>
      </c>
      <c r="AV342" s="33" t="str">
        <f>IF(AS342&gt;TIME(1,0,0),"NO","SI")</f>
        <v>SI</v>
      </c>
      <c r="AW342" s="33">
        <f>(S342-E342)</f>
        <v>2.5034722222262644</v>
      </c>
      <c r="AX342" s="39">
        <f>TRACKER[[#This Row],[ATA TO UNLOADING]]*24</f>
        <v>60.083333333430346</v>
      </c>
      <c r="AY342" s="33">
        <f>IF(O342=0,0,S342-O342)</f>
        <v>0</v>
      </c>
      <c r="AZ342" s="38">
        <f>TRACKER[[#This Row],[TOTAL TT (MARRUECOS)]]*24</f>
        <v>0</v>
      </c>
      <c r="BA342" s="39" t="str">
        <f>IF(AW342="","",IF(AW342&lt;=2,"SI","NO"))</f>
        <v>NO</v>
      </c>
      <c r="BB342" s="39">
        <f>V342-U342</f>
        <v>0.15763888889341615</v>
      </c>
      <c r="BC342" s="108">
        <f>(TRACKER[[#This Row],[Driver departure vs DC END DATE 2]])/24</f>
        <v>6.568287037225673E-3</v>
      </c>
      <c r="BD342" s="39" t="str">
        <f>IF(L342="LEFTIES TOLEDO",IF(BC342&gt;=TIME(0,0,0),"YES","NO"),"")</f>
        <v>YES</v>
      </c>
      <c r="BE342" s="93">
        <f>$BH$1</f>
        <v>55</v>
      </c>
      <c r="BF342" s="41">
        <f>$BI$1</f>
        <v>7.5</v>
      </c>
    </row>
    <row r="343" spans="1:58" ht="12.75" hidden="1" customHeight="1">
      <c r="A343" s="24">
        <v>262912784</v>
      </c>
      <c r="B343" s="10" t="s">
        <v>602</v>
      </c>
      <c r="C343" s="11" t="s">
        <v>82</v>
      </c>
      <c r="D343" s="11" t="s">
        <v>75</v>
      </c>
      <c r="E343" s="12">
        <v>46041.263888888891</v>
      </c>
      <c r="F343" s="12">
        <v>46041.333333333336</v>
      </c>
      <c r="G343" s="13" t="s">
        <v>49</v>
      </c>
      <c r="H343" s="11" t="s">
        <v>50</v>
      </c>
      <c r="I343" s="13" t="s">
        <v>650</v>
      </c>
      <c r="J343" s="13" t="s">
        <v>51</v>
      </c>
      <c r="K343" s="13" t="s">
        <v>60</v>
      </c>
      <c r="L343" s="12" t="s">
        <v>95</v>
      </c>
      <c r="M343" s="12">
        <v>46043.333333333336</v>
      </c>
      <c r="N343" s="12">
        <v>46043.333333333336</v>
      </c>
      <c r="O343" s="12"/>
      <c r="P343" s="55"/>
      <c r="Q343" s="12"/>
      <c r="R343" s="12"/>
      <c r="S343" s="29">
        <v>46043.347222222219</v>
      </c>
      <c r="T343" s="29">
        <v>46043.368055555555</v>
      </c>
      <c r="U343" s="12"/>
      <c r="V343" s="29"/>
      <c r="W343" s="30">
        <f>IF(N343="","",WEEKNUM(AA343,2)-0)</f>
        <v>4</v>
      </c>
      <c r="X343" s="30">
        <f>IF(N343="","",MONTH(AA343))</f>
        <v>1</v>
      </c>
      <c r="Y34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343" s="30" t="str">
        <f>IF(B343="ROPAX","ROPAX",IF(B343="RORO","RORO","OCEAN"))</f>
        <v>OCEAN</v>
      </c>
      <c r="AA343" s="29">
        <f>+MIN(S343,T343)</f>
        <v>46043.347222222219</v>
      </c>
      <c r="AB343" s="29" t="str">
        <f>CHOOSE(WEEKDAY(T343,2),"Monday","Tuesday","Wednesday","Thursday","Friday","Saturday","Sunday")</f>
        <v>Wednesday</v>
      </c>
      <c r="AC343" s="104">
        <f>IF((E343-F343)&lt;=0,0,(TRACKER[[#This Row],[ATA]]-TRACKER[[#This Row],[ETA]])*24)</f>
        <v>0</v>
      </c>
      <c r="AD343" s="29" t="str">
        <f>IF(AC343&lt;=2,"NO","YES")</f>
        <v>NO</v>
      </c>
      <c r="AE343" s="106">
        <f>+TRACKER[[#This Row],[DELIVERY AVAILABLE SINCE]]-TRACKER[[#This Row],[HANDOVER Morocco]]</f>
        <v>46043.333333333336</v>
      </c>
      <c r="AF343" s="104">
        <f>TRACKER[[#This Row],[ATA TO UNLOADING]]*24</f>
        <v>49.999999999883585</v>
      </c>
      <c r="AG343" s="31">
        <f>(M343-E343)</f>
        <v>2.0694444444452529</v>
      </c>
      <c r="AH343" s="35">
        <f>TRACKER[[#This Row],[ATA A OFRECIMIENTO]]*24</f>
        <v>49.666666666686069</v>
      </c>
      <c r="AI343" s="30" t="str">
        <f>IF(AG343="","",IF(AG343&lt;=1.5,"SI","NO"))</f>
        <v>NO</v>
      </c>
      <c r="AJ343" s="30" t="str">
        <f>IF(AG343="","",IF(AG343&lt;=2,"YES","NO"))</f>
        <v>NO</v>
      </c>
      <c r="AK343" s="30" t="str">
        <f>IF(AG343="","",IF(AG343&lt;=3,"SI","NO"))</f>
        <v>SI</v>
      </c>
      <c r="AL343" s="31">
        <f>(N343-M343)</f>
        <v>0</v>
      </c>
      <c r="AM343" s="35">
        <f>TRACKER[[#This Row],[DEL. AVAILABLE A SLOT]]*24</f>
        <v>0</v>
      </c>
      <c r="AN343" s="31">
        <f>IF((S343-M343)&lt;0,TIME(0,0,0),S343-M343)</f>
        <v>1.3888888883229811E-2</v>
      </c>
      <c r="AO34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43" s="35" t="str">
        <f>IF(AL343="","",IF(AL343&lt;=1,"SI","NO"))</f>
        <v>SI</v>
      </c>
      <c r="AQ343" s="31">
        <f>(N343-E343)</f>
        <v>2.0694444444452529</v>
      </c>
      <c r="AR343" s="35">
        <f>TRACKER[[#This Row],[ATA A TIMESLOT]]*24</f>
        <v>49.666666666686069</v>
      </c>
      <c r="AS343" s="32">
        <f>IF(AA343&lt;N343,TIME(0,0,0),AA343-N343)</f>
        <v>1.3888888883229811E-2</v>
      </c>
      <c r="AT343" s="35">
        <f>TRACKER[[#This Row],[PUNTUALIDAD (H)]]*24</f>
        <v>0.33333333319751546</v>
      </c>
      <c r="AU343" s="31" t="str">
        <f>IF(AS343&gt;TIME(0,30,0),"NO","SI")</f>
        <v>SI</v>
      </c>
      <c r="AV343" s="33" t="str">
        <f>IF(AS343&gt;TIME(1,0,0),"NO","SI")</f>
        <v>SI</v>
      </c>
      <c r="AW343" s="33">
        <f>(S343-E343)</f>
        <v>2.0833333333284827</v>
      </c>
      <c r="AX343" s="39">
        <f>TRACKER[[#This Row],[ATA TO UNLOADING]]*24</f>
        <v>49.999999999883585</v>
      </c>
      <c r="AY343" s="33">
        <f>IF(O343=0,0,S343-O343)</f>
        <v>0</v>
      </c>
      <c r="AZ343" s="38">
        <f>TRACKER[[#This Row],[TOTAL TT (MARRUECOS)]]*24</f>
        <v>0</v>
      </c>
      <c r="BA343" s="39" t="str">
        <f>IF(AW343="","",IF(AW343&lt;=2,"SI","NO"))</f>
        <v>NO</v>
      </c>
      <c r="BB343" s="39">
        <f>V343-U343</f>
        <v>0</v>
      </c>
      <c r="BC343" s="108">
        <f>(TRACKER[[#This Row],[Driver departure vs DC END DATE 2]])/24</f>
        <v>0</v>
      </c>
      <c r="BD343" s="39" t="str">
        <f>IF(L343="LEFTIES TOLEDO",IF(BC343&gt;=TIME(0,0,0),"YES","NO"),"")</f>
        <v/>
      </c>
      <c r="BE343" s="93">
        <f>$BH$1</f>
        <v>55</v>
      </c>
      <c r="BF343" s="41">
        <f>$BI$1</f>
        <v>7.5</v>
      </c>
    </row>
    <row r="344" spans="1:58" ht="12.75" hidden="1" customHeight="1">
      <c r="A344" s="24" t="s">
        <v>432</v>
      </c>
      <c r="B344" s="10" t="s">
        <v>270</v>
      </c>
      <c r="C344" s="11" t="s">
        <v>72</v>
      </c>
      <c r="D344" s="11" t="s">
        <v>75</v>
      </c>
      <c r="E344" s="12">
        <v>46029.504166666666</v>
      </c>
      <c r="F344" s="12">
        <v>46029.583333333336</v>
      </c>
      <c r="G344" s="13" t="s">
        <v>88</v>
      </c>
      <c r="H344" s="11" t="s">
        <v>50</v>
      </c>
      <c r="I344" s="13" t="s">
        <v>654</v>
      </c>
      <c r="J344" s="13" t="s">
        <v>51</v>
      </c>
      <c r="K344" s="13" t="s">
        <v>60</v>
      </c>
      <c r="L344" s="12" t="s">
        <v>95</v>
      </c>
      <c r="M344" s="12">
        <v>46031.666666666664</v>
      </c>
      <c r="N344" s="12">
        <v>46043.416666666664</v>
      </c>
      <c r="O344" s="12"/>
      <c r="P344" s="55"/>
      <c r="Q344" s="12" t="s">
        <v>62</v>
      </c>
      <c r="R344" s="12"/>
      <c r="S344" s="29">
        <v>46043.472222222219</v>
      </c>
      <c r="T344" s="29">
        <v>46043.493055555555</v>
      </c>
      <c r="U344" s="12"/>
      <c r="V344" s="29"/>
      <c r="W344" s="30">
        <f>IF(N344="","",WEEKNUM(AA344,2)-0)</f>
        <v>4</v>
      </c>
      <c r="X344" s="30">
        <f>IF(N344="","",MONTH(AA344))</f>
        <v>1</v>
      </c>
      <c r="Y34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344" s="30" t="str">
        <f>IF(B344="ROPAX","ROPAX",IF(B344="RORO","RORO","OCEAN"))</f>
        <v>OCEAN</v>
      </c>
      <c r="AA344" s="29">
        <f>+MIN(S344,T344)</f>
        <v>46043.472222222219</v>
      </c>
      <c r="AB344" s="29" t="str">
        <f>CHOOSE(WEEKDAY(T344,2),"Monday","Tuesday","Wednesday","Thursday","Friday","Saturday","Sunday")</f>
        <v>Wednesday</v>
      </c>
      <c r="AC344" s="104">
        <f>IF((E344-F344)&lt;=0,0,(TRACKER[[#This Row],[ATA]]-TRACKER[[#This Row],[ETA]])*24)</f>
        <v>0</v>
      </c>
      <c r="AD344" s="29" t="str">
        <f>IF(AC344&lt;=2,"NO","YES")</f>
        <v>NO</v>
      </c>
      <c r="AE344" s="106">
        <f>+TRACKER[[#This Row],[DELIVERY AVAILABLE SINCE]]-TRACKER[[#This Row],[HANDOVER Morocco]]</f>
        <v>46031.666666666664</v>
      </c>
      <c r="AF344" s="104">
        <f>TRACKER[[#This Row],[ATA TO UNLOADING]]*24</f>
        <v>335.23333333327901</v>
      </c>
      <c r="AG344" s="31">
        <f>(M344-E344)</f>
        <v>2.1624999999985448</v>
      </c>
      <c r="AH344" s="35">
        <f>TRACKER[[#This Row],[ATA A OFRECIMIENTO]]*24</f>
        <v>51.899999999965075</v>
      </c>
      <c r="AI344" s="30" t="str">
        <f>IF(AG344="","",IF(AG344&lt;=1.5,"SI","NO"))</f>
        <v>NO</v>
      </c>
      <c r="AJ344" s="30" t="str">
        <f>IF(AG344="","",IF(AG344&lt;=2,"YES","NO"))</f>
        <v>NO</v>
      </c>
      <c r="AK344" s="30" t="str">
        <f>IF(AG344="","",IF(AG344&lt;=3,"SI","NO"))</f>
        <v>SI</v>
      </c>
      <c r="AL344" s="31">
        <f>(N344-M344)</f>
        <v>11.75</v>
      </c>
      <c r="AM344" s="35">
        <f>TRACKER[[#This Row],[DEL. AVAILABLE A SLOT]]*24</f>
        <v>282</v>
      </c>
      <c r="AN344" s="31">
        <f>IF((S344-M344)&lt;0,TIME(0,0,0),S344-M344)</f>
        <v>11.805555555554747</v>
      </c>
      <c r="AO34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344" s="35" t="str">
        <f>IF(AL344="","",IF(AL344&lt;=1,"SI","NO"))</f>
        <v>NO</v>
      </c>
      <c r="AQ344" s="31">
        <f>(N344-E344)</f>
        <v>13.912499999998545</v>
      </c>
      <c r="AR344" s="35">
        <f>TRACKER[[#This Row],[ATA A TIMESLOT]]*24</f>
        <v>333.89999999996508</v>
      </c>
      <c r="AS344" s="32">
        <f>IF(AA344&lt;N344,TIME(0,0,0),AA344-N344)</f>
        <v>5.5555555554747116E-2</v>
      </c>
      <c r="AT344" s="35">
        <f>TRACKER[[#This Row],[PUNTUALIDAD (H)]]*24</f>
        <v>1.3333333333139308</v>
      </c>
      <c r="AU344" s="31" t="str">
        <f>IF(AS344&gt;TIME(0,30,0),"NO","SI")</f>
        <v>NO</v>
      </c>
      <c r="AV344" s="33" t="str">
        <f>IF(AS344&gt;TIME(1,0,0),"NO","SI")</f>
        <v>NO</v>
      </c>
      <c r="AW344" s="33">
        <f>(S344-E344)</f>
        <v>13.968055555553292</v>
      </c>
      <c r="AX344" s="39">
        <f>TRACKER[[#This Row],[ATA TO UNLOADING]]*24</f>
        <v>335.23333333327901</v>
      </c>
      <c r="AY344" s="33">
        <f>IF(O344=0,0,S344-O344)</f>
        <v>0</v>
      </c>
      <c r="AZ344" s="38">
        <f>TRACKER[[#This Row],[TOTAL TT (MARRUECOS)]]*24</f>
        <v>0</v>
      </c>
      <c r="BA344" s="39" t="str">
        <f>IF(AW344="","",IF(AW344&lt;=2,"SI","NO"))</f>
        <v>NO</v>
      </c>
      <c r="BB344" s="39">
        <f>V344-U344</f>
        <v>0</v>
      </c>
      <c r="BC344" s="108">
        <f>(TRACKER[[#This Row],[Driver departure vs DC END DATE 2]])/24</f>
        <v>0</v>
      </c>
      <c r="BD344" s="39" t="str">
        <f>IF(L344="LEFTIES TOLEDO",IF(BC344&gt;=TIME(0,0,0),"YES","NO"),"")</f>
        <v/>
      </c>
      <c r="BE344" s="93">
        <f>$BH$1</f>
        <v>55</v>
      </c>
      <c r="BF344" s="41">
        <f>$BI$1</f>
        <v>7.5</v>
      </c>
    </row>
    <row r="345" spans="1:58" ht="12.75" hidden="1" customHeight="1">
      <c r="A345" s="24">
        <v>262752150</v>
      </c>
      <c r="B345" s="10" t="s">
        <v>430</v>
      </c>
      <c r="C345" s="11" t="s">
        <v>82</v>
      </c>
      <c r="D345" s="11" t="s">
        <v>75</v>
      </c>
      <c r="E345" s="12">
        <v>46033.027083333334</v>
      </c>
      <c r="F345" s="12">
        <v>46033.083333333336</v>
      </c>
      <c r="G345" s="13" t="s">
        <v>49</v>
      </c>
      <c r="H345" s="11" t="s">
        <v>50</v>
      </c>
      <c r="I345" s="13" t="s">
        <v>655</v>
      </c>
      <c r="J345" s="13">
        <v>20</v>
      </c>
      <c r="K345" s="13" t="s">
        <v>60</v>
      </c>
      <c r="L345" s="12" t="s">
        <v>95</v>
      </c>
      <c r="M345" s="12">
        <v>46034.666666666664</v>
      </c>
      <c r="N345" s="12">
        <v>46043.416666666664</v>
      </c>
      <c r="O345" s="12"/>
      <c r="P345" s="55"/>
      <c r="Q345" s="12"/>
      <c r="R345" s="12"/>
      <c r="S345" s="29">
        <v>46043.395833333328</v>
      </c>
      <c r="T345" s="29">
        <v>46043.416666666664</v>
      </c>
      <c r="U345" s="12"/>
      <c r="V345" s="29"/>
      <c r="W345" s="30">
        <f>IF(N345="","",WEEKNUM(AA345,2)-0)</f>
        <v>4</v>
      </c>
      <c r="X345" s="30">
        <f>IF(N345="","",MONTH(AA345))</f>
        <v>1</v>
      </c>
      <c r="Y34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345" s="30" t="str">
        <f>IF(B345="ROPAX","ROPAX",IF(B345="RORO","RORO","OCEAN"))</f>
        <v>OCEAN</v>
      </c>
      <c r="AA345" s="29">
        <f>+MIN(S345,T345)</f>
        <v>46043.395833333328</v>
      </c>
      <c r="AB345" s="29" t="str">
        <f>CHOOSE(WEEKDAY(T345,2),"Monday","Tuesday","Wednesday","Thursday","Friday","Saturday","Sunday")</f>
        <v>Wednesday</v>
      </c>
      <c r="AC345" s="104">
        <f>IF((E345-F345)&lt;=0,0,(TRACKER[[#This Row],[ATA]]-TRACKER[[#This Row],[ETA]])*24)</f>
        <v>0</v>
      </c>
      <c r="AD345" s="29" t="str">
        <f>IF(AC345&lt;=2,"NO","YES")</f>
        <v>NO</v>
      </c>
      <c r="AE345" s="106">
        <f>+TRACKER[[#This Row],[DELIVERY AVAILABLE SINCE]]-TRACKER[[#This Row],[HANDOVER Morocco]]</f>
        <v>46034.666666666664</v>
      </c>
      <c r="AF345" s="104">
        <f>TRACKER[[#This Row],[ATA TO UNLOADING]]*24</f>
        <v>248.8499999998603</v>
      </c>
      <c r="AG345" s="31">
        <f>(M345-E345)</f>
        <v>1.6395833333299379</v>
      </c>
      <c r="AH345" s="35">
        <f>TRACKER[[#This Row],[ATA A OFRECIMIENTO]]*24</f>
        <v>39.349999999918509</v>
      </c>
      <c r="AI345" s="30" t="str">
        <f>IF(AG345="","",IF(AG345&lt;=1.5,"SI","NO"))</f>
        <v>NO</v>
      </c>
      <c r="AJ345" s="30" t="str">
        <f>IF(AG345="","",IF(AG345&lt;=2,"YES","NO"))</f>
        <v>YES</v>
      </c>
      <c r="AK345" s="30" t="str">
        <f>IF(AG345="","",IF(AG345&lt;=3,"SI","NO"))</f>
        <v>SI</v>
      </c>
      <c r="AL345" s="31">
        <f>(N345-M345)</f>
        <v>8.75</v>
      </c>
      <c r="AM345" s="35">
        <f>TRACKER[[#This Row],[DEL. AVAILABLE A SLOT]]*24</f>
        <v>210</v>
      </c>
      <c r="AN345" s="31">
        <f>IF((S345-M345)&lt;0,TIME(0,0,0),S345-M345)</f>
        <v>8.7291666666642413</v>
      </c>
      <c r="AO34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345" s="35" t="str">
        <f>IF(AL345="","",IF(AL345&lt;=1,"SI","NO"))</f>
        <v>NO</v>
      </c>
      <c r="AQ345" s="31">
        <f>(N345-E345)</f>
        <v>10.389583333329938</v>
      </c>
      <c r="AR345" s="35">
        <f>TRACKER[[#This Row],[ATA A TIMESLOT]]*24</f>
        <v>249.34999999991851</v>
      </c>
      <c r="AS345" s="32">
        <f>IF(AA345&lt;N345,TIME(0,0,0),AA345-N345)</f>
        <v>0</v>
      </c>
      <c r="AT345" s="35">
        <f>TRACKER[[#This Row],[PUNTUALIDAD (H)]]*24</f>
        <v>0</v>
      </c>
      <c r="AU345" s="31" t="str">
        <f>IF(AS345&gt;TIME(0,30,0),"NO","SI")</f>
        <v>SI</v>
      </c>
      <c r="AV345" s="33" t="str">
        <f>IF(AS345&gt;TIME(1,0,0),"NO","SI")</f>
        <v>SI</v>
      </c>
      <c r="AW345" s="33">
        <f>(S345-E345)</f>
        <v>10.368749999994179</v>
      </c>
      <c r="AX345" s="39">
        <f>TRACKER[[#This Row],[ATA TO UNLOADING]]*24</f>
        <v>248.8499999998603</v>
      </c>
      <c r="AY345" s="33">
        <f>IF(O345=0,0,S345-O345)</f>
        <v>0</v>
      </c>
      <c r="AZ345" s="38">
        <f>TRACKER[[#This Row],[TOTAL TT (MARRUECOS)]]*24</f>
        <v>0</v>
      </c>
      <c r="BA345" s="39" t="str">
        <f>IF(AW345="","",IF(AW345&lt;=2,"SI","NO"))</f>
        <v>NO</v>
      </c>
      <c r="BB345" s="39">
        <f>V345-U345</f>
        <v>0</v>
      </c>
      <c r="BC345" s="108">
        <f>(TRACKER[[#This Row],[Driver departure vs DC END DATE 2]])/24</f>
        <v>0</v>
      </c>
      <c r="BD345" s="39" t="str">
        <f>IF(L345="LEFTIES TOLEDO",IF(BC345&gt;=TIME(0,0,0),"YES","NO"),"")</f>
        <v/>
      </c>
      <c r="BE345" s="93">
        <f>$BH$1</f>
        <v>55</v>
      </c>
      <c r="BF345" s="41">
        <f>$BI$1</f>
        <v>7.5</v>
      </c>
    </row>
    <row r="346" spans="1:58" ht="12.75" hidden="1" customHeight="1">
      <c r="A346" s="24">
        <v>261588301</v>
      </c>
      <c r="B346" s="10" t="s">
        <v>599</v>
      </c>
      <c r="C346" s="11" t="s">
        <v>98</v>
      </c>
      <c r="D346" s="11" t="s">
        <v>48</v>
      </c>
      <c r="E346" s="12">
        <v>46040.829861111109</v>
      </c>
      <c r="F346" s="12">
        <v>46040.833333333336</v>
      </c>
      <c r="G346" s="13" t="s">
        <v>49</v>
      </c>
      <c r="H346" s="11" t="s">
        <v>50</v>
      </c>
      <c r="I346" s="13" t="s">
        <v>651</v>
      </c>
      <c r="J346" s="13">
        <v>20</v>
      </c>
      <c r="K346" s="13" t="s">
        <v>52</v>
      </c>
      <c r="L346" s="12" t="s">
        <v>95</v>
      </c>
      <c r="M346" s="12">
        <v>46042.666666666664</v>
      </c>
      <c r="N346" s="12">
        <v>46043.416666666664</v>
      </c>
      <c r="O346" s="12"/>
      <c r="P346" s="55"/>
      <c r="Q346" s="12"/>
      <c r="R346" s="12"/>
      <c r="S346" s="29">
        <v>46043.416666666664</v>
      </c>
      <c r="T346" s="29">
        <v>46043.4375</v>
      </c>
      <c r="U346" s="12"/>
      <c r="V346" s="29"/>
      <c r="W346" s="30">
        <f>IF(N346="","",WEEKNUM(AA346,2)-0)</f>
        <v>4</v>
      </c>
      <c r="X346" s="30">
        <f>IF(N346="","",MONTH(AA346))</f>
        <v>1</v>
      </c>
      <c r="Y34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346" s="30" t="str">
        <f>IF(B346="ROPAX","ROPAX",IF(B346="RORO","RORO","OCEAN"))</f>
        <v>OCEAN</v>
      </c>
      <c r="AA346" s="29">
        <f>+MIN(S346,T346)</f>
        <v>46043.416666666664</v>
      </c>
      <c r="AB346" s="29" t="str">
        <f>CHOOSE(WEEKDAY(T346,2),"Monday","Tuesday","Wednesday","Thursday","Friday","Saturday","Sunday")</f>
        <v>Wednesday</v>
      </c>
      <c r="AC346" s="104">
        <f>IF((E346-F346)&lt;=0,0,(TRACKER[[#This Row],[ATA]]-TRACKER[[#This Row],[ETA]])*24)</f>
        <v>0</v>
      </c>
      <c r="AD346" s="29" t="str">
        <f>IF(AC346&lt;=2,"NO","YES")</f>
        <v>NO</v>
      </c>
      <c r="AE346" s="106">
        <f>+TRACKER[[#This Row],[DELIVERY AVAILABLE SINCE]]-TRACKER[[#This Row],[HANDOVER Morocco]]</f>
        <v>46042.666666666664</v>
      </c>
      <c r="AF346" s="104">
        <f>TRACKER[[#This Row],[ATA TO UNLOADING]]*24</f>
        <v>62.083333333313931</v>
      </c>
      <c r="AG346" s="31">
        <f>(M346-E346)</f>
        <v>1.8368055555547471</v>
      </c>
      <c r="AH346" s="35">
        <f>TRACKER[[#This Row],[ATA A OFRECIMIENTO]]*24</f>
        <v>44.083333333313931</v>
      </c>
      <c r="AI346" s="30" t="str">
        <f>IF(AG346="","",IF(AG346&lt;=1.5,"SI","NO"))</f>
        <v>NO</v>
      </c>
      <c r="AJ346" s="30" t="str">
        <f>IF(AG346="","",IF(AG346&lt;=2,"YES","NO"))</f>
        <v>YES</v>
      </c>
      <c r="AK346" s="30" t="str">
        <f>IF(AG346="","",IF(AG346&lt;=3,"SI","NO"))</f>
        <v>SI</v>
      </c>
      <c r="AL346" s="31">
        <f>(N346-M346)</f>
        <v>0.75</v>
      </c>
      <c r="AM346" s="35">
        <f>TRACKER[[#This Row],[DEL. AVAILABLE A SLOT]]*24</f>
        <v>18</v>
      </c>
      <c r="AN346" s="31">
        <f>IF((S346-M346)&lt;0,TIME(0,0,0),S346-M346)</f>
        <v>0.75</v>
      </c>
      <c r="AO34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46" s="35" t="str">
        <f>IF(AL346="","",IF(AL346&lt;=1,"SI","NO"))</f>
        <v>SI</v>
      </c>
      <c r="AQ346" s="31">
        <f>(N346-E346)</f>
        <v>2.5868055555547471</v>
      </c>
      <c r="AR346" s="35">
        <f>TRACKER[[#This Row],[ATA A TIMESLOT]]*24</f>
        <v>62.083333333313931</v>
      </c>
      <c r="AS346" s="32">
        <f>IF(AA346&lt;N346,TIME(0,0,0),AA346-N346)</f>
        <v>0</v>
      </c>
      <c r="AT346" s="35">
        <f>TRACKER[[#This Row],[PUNTUALIDAD (H)]]*24</f>
        <v>0</v>
      </c>
      <c r="AU346" s="31" t="str">
        <f>IF(AS346&gt;TIME(0,30,0),"NO","SI")</f>
        <v>SI</v>
      </c>
      <c r="AV346" s="33" t="str">
        <f>IF(AS346&gt;TIME(1,0,0),"NO","SI")</f>
        <v>SI</v>
      </c>
      <c r="AW346" s="33">
        <f>(S346-E346)</f>
        <v>2.5868055555547471</v>
      </c>
      <c r="AX346" s="39">
        <f>TRACKER[[#This Row],[ATA TO UNLOADING]]*24</f>
        <v>62.083333333313931</v>
      </c>
      <c r="AY346" s="33">
        <f>IF(O346=0,0,S346-O346)</f>
        <v>0</v>
      </c>
      <c r="AZ346" s="38">
        <f>TRACKER[[#This Row],[TOTAL TT (MARRUECOS)]]*24</f>
        <v>0</v>
      </c>
      <c r="BA346" s="39" t="str">
        <f>IF(AW346="","",IF(AW346&lt;=2,"SI","NO"))</f>
        <v>NO</v>
      </c>
      <c r="BB346" s="39">
        <f>V346-U346</f>
        <v>0</v>
      </c>
      <c r="BC346" s="108">
        <f>(TRACKER[[#This Row],[Driver departure vs DC END DATE 2]])/24</f>
        <v>0</v>
      </c>
      <c r="BD346" s="39" t="str">
        <f>IF(L346="LEFTIES TOLEDO",IF(BC346&gt;=TIME(0,0,0),"YES","NO"),"")</f>
        <v/>
      </c>
      <c r="BE346" s="93">
        <f>$BH$1</f>
        <v>55</v>
      </c>
      <c r="BF346" s="41">
        <f>$BI$1</f>
        <v>7.5</v>
      </c>
    </row>
    <row r="347" spans="1:58" ht="12.75" hidden="1" customHeight="1">
      <c r="A347" s="24">
        <v>262595416</v>
      </c>
      <c r="B347" s="10" t="s">
        <v>599</v>
      </c>
      <c r="C347" s="11" t="s">
        <v>47</v>
      </c>
      <c r="D347" s="11" t="s">
        <v>48</v>
      </c>
      <c r="E347" s="12">
        <v>46040.829861111109</v>
      </c>
      <c r="F347" s="12">
        <v>46040.833333333336</v>
      </c>
      <c r="G347" s="13" t="s">
        <v>49</v>
      </c>
      <c r="H347" s="11" t="s">
        <v>50</v>
      </c>
      <c r="I347" s="13" t="s">
        <v>652</v>
      </c>
      <c r="J347" s="13" t="s">
        <v>51</v>
      </c>
      <c r="K347" s="13" t="s">
        <v>52</v>
      </c>
      <c r="L347" s="12" t="s">
        <v>53</v>
      </c>
      <c r="M347" s="12">
        <v>46042.666666666664</v>
      </c>
      <c r="N347" s="12">
        <v>46043.416666666664</v>
      </c>
      <c r="O347" s="12"/>
      <c r="P347" s="55"/>
      <c r="Q347" s="12"/>
      <c r="R347" s="12"/>
      <c r="S347" s="29">
        <v>46043.4</v>
      </c>
      <c r="T347" s="29">
        <v>46043.430555555555</v>
      </c>
      <c r="U347" s="12">
        <v>46043.461805555555</v>
      </c>
      <c r="V347" s="29">
        <v>46043.445833333331</v>
      </c>
      <c r="W347" s="30">
        <f>IF(N347="","",WEEKNUM(AA347,2)-0)</f>
        <v>4</v>
      </c>
      <c r="X347" s="30">
        <f>IF(N347="","",MONTH(AA347))</f>
        <v>1</v>
      </c>
      <c r="Y34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47" s="30" t="str">
        <f>IF(B347="ROPAX","ROPAX",IF(B347="RORO","RORO","OCEAN"))</f>
        <v>OCEAN</v>
      </c>
      <c r="AA347" s="29">
        <f>+MIN(S347,T347)</f>
        <v>46043.4</v>
      </c>
      <c r="AB347" s="29" t="str">
        <f>CHOOSE(WEEKDAY(T347,2),"Monday","Tuesday","Wednesday","Thursday","Friday","Saturday","Sunday")</f>
        <v>Wednesday</v>
      </c>
      <c r="AC347" s="104">
        <f>IF((E347-F347)&lt;=0,0,(TRACKER[[#This Row],[ATA]]-TRACKER[[#This Row],[ETA]])*24)</f>
        <v>0</v>
      </c>
      <c r="AD347" s="29" t="str">
        <f>IF(AC347&lt;=2,"NO","YES")</f>
        <v>NO</v>
      </c>
      <c r="AE347" s="106">
        <f>+TRACKER[[#This Row],[DELIVERY AVAILABLE SINCE]]-TRACKER[[#This Row],[HANDOVER Morocco]]</f>
        <v>46042.666666666664</v>
      </c>
      <c r="AF347" s="104">
        <f>TRACKER[[#This Row],[ATA TO UNLOADING]]*24</f>
        <v>61.683333333407063</v>
      </c>
      <c r="AG347" s="31">
        <f>(M347-E347)</f>
        <v>1.8368055555547471</v>
      </c>
      <c r="AH347" s="35">
        <f>TRACKER[[#This Row],[ATA A OFRECIMIENTO]]*24</f>
        <v>44.083333333313931</v>
      </c>
      <c r="AI347" s="30" t="str">
        <f>IF(AG347="","",IF(AG347&lt;=1.5,"SI","NO"))</f>
        <v>NO</v>
      </c>
      <c r="AJ347" s="30" t="str">
        <f>IF(AG347="","",IF(AG347&lt;=2,"YES","NO"))</f>
        <v>YES</v>
      </c>
      <c r="AK347" s="30" t="str">
        <f>IF(AG347="","",IF(AG347&lt;=3,"SI","NO"))</f>
        <v>SI</v>
      </c>
      <c r="AL347" s="31">
        <f>(N347-M347)</f>
        <v>0.75</v>
      </c>
      <c r="AM347" s="35">
        <f>TRACKER[[#This Row],[DEL. AVAILABLE A SLOT]]*24</f>
        <v>18</v>
      </c>
      <c r="AN347" s="31">
        <f>IF((S347-M347)&lt;0,TIME(0,0,0),S347-M347)</f>
        <v>0.73333333333721384</v>
      </c>
      <c r="AO34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47" s="35" t="str">
        <f>IF(AL347="","",IF(AL347&lt;=1,"SI","NO"))</f>
        <v>SI</v>
      </c>
      <c r="AQ347" s="31">
        <f>(N347-E347)</f>
        <v>2.5868055555547471</v>
      </c>
      <c r="AR347" s="35">
        <f>TRACKER[[#This Row],[ATA A TIMESLOT]]*24</f>
        <v>62.083333333313931</v>
      </c>
      <c r="AS347" s="32">
        <f>IF(AA347&lt;N347,TIME(0,0,0),AA347-N347)</f>
        <v>0</v>
      </c>
      <c r="AT347" s="35">
        <f>TRACKER[[#This Row],[PUNTUALIDAD (H)]]*24</f>
        <v>0</v>
      </c>
      <c r="AU347" s="31" t="str">
        <f>IF(AS347&gt;TIME(0,30,0),"NO","SI")</f>
        <v>SI</v>
      </c>
      <c r="AV347" s="33" t="str">
        <f>IF(AS347&gt;TIME(1,0,0),"NO","SI")</f>
        <v>SI</v>
      </c>
      <c r="AW347" s="33">
        <f>(S347-E347)</f>
        <v>2.570138888891961</v>
      </c>
      <c r="AX347" s="39">
        <f>TRACKER[[#This Row],[ATA TO UNLOADING]]*24</f>
        <v>61.683333333407063</v>
      </c>
      <c r="AY347" s="33">
        <f>IF(O347=0,0,S347-O347)</f>
        <v>0</v>
      </c>
      <c r="AZ347" s="38">
        <f>TRACKER[[#This Row],[TOTAL TT (MARRUECOS)]]*24</f>
        <v>0</v>
      </c>
      <c r="BA347" s="39" t="str">
        <f>IF(AW347="","",IF(AW347&lt;=2,"SI","NO"))</f>
        <v>NO</v>
      </c>
      <c r="BB347" s="110">
        <f>V347-U347</f>
        <v>-1.5972222223354038E-2</v>
      </c>
      <c r="BC347" s="108">
        <f>(TRACKER[[#This Row],[Driver departure vs DC END DATE 2]])/24</f>
        <v>-6.6550925930641824E-4</v>
      </c>
      <c r="BD347" s="39" t="str">
        <f>IF(L347="LEFTIES TOLEDO",IF(BC347&gt;=TIME(0,0,0),"YES","NO"),"")</f>
        <v>NO</v>
      </c>
      <c r="BE347" s="93">
        <f>$BH$1</f>
        <v>55</v>
      </c>
      <c r="BF347" s="41">
        <f>$BI$1</f>
        <v>7.5</v>
      </c>
    </row>
    <row r="348" spans="1:58" ht="12.75" hidden="1" customHeight="1">
      <c r="A348" s="24">
        <v>262806184</v>
      </c>
      <c r="B348" s="10" t="s">
        <v>599</v>
      </c>
      <c r="C348" s="11" t="s">
        <v>47</v>
      </c>
      <c r="D348" s="11" t="s">
        <v>48</v>
      </c>
      <c r="E348" s="12">
        <v>46040.829861111109</v>
      </c>
      <c r="F348" s="12">
        <v>46040.833333333336</v>
      </c>
      <c r="G348" s="13" t="s">
        <v>49</v>
      </c>
      <c r="H348" s="11" t="s">
        <v>50</v>
      </c>
      <c r="I348" s="13" t="s">
        <v>653</v>
      </c>
      <c r="J348" s="13" t="s">
        <v>51</v>
      </c>
      <c r="K348" s="13" t="s">
        <v>52</v>
      </c>
      <c r="L348" s="12" t="s">
        <v>53</v>
      </c>
      <c r="M348" s="12">
        <v>46042.666666666664</v>
      </c>
      <c r="N348" s="12">
        <v>46043.416666666664</v>
      </c>
      <c r="O348" s="12"/>
      <c r="P348" s="55"/>
      <c r="Q348" s="12"/>
      <c r="R348" s="12"/>
      <c r="S348" s="29">
        <v>46043.4</v>
      </c>
      <c r="T348" s="29">
        <v>46043.524305555555</v>
      </c>
      <c r="U348" s="12">
        <v>46043.461805555555</v>
      </c>
      <c r="V348" s="29">
        <v>46043.527777777781</v>
      </c>
      <c r="W348" s="30">
        <f>IF(N348="","",WEEKNUM(AA348,2)-0)</f>
        <v>4</v>
      </c>
      <c r="X348" s="30">
        <f>IF(N348="","",MONTH(AA348))</f>
        <v>1</v>
      </c>
      <c r="Y34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48" s="30" t="str">
        <f>IF(B348="ROPAX","ROPAX",IF(B348="RORO","RORO","OCEAN"))</f>
        <v>OCEAN</v>
      </c>
      <c r="AA348" s="29">
        <f>+MIN(S348,T348)</f>
        <v>46043.4</v>
      </c>
      <c r="AB348" s="29" t="str">
        <f>CHOOSE(WEEKDAY(T348,2),"Monday","Tuesday","Wednesday","Thursday","Friday","Saturday","Sunday")</f>
        <v>Wednesday</v>
      </c>
      <c r="AC348" s="104">
        <f>IF((E348-F348)&lt;=0,0,(TRACKER[[#This Row],[ATA]]-TRACKER[[#This Row],[ETA]])*24)</f>
        <v>0</v>
      </c>
      <c r="AD348" s="29" t="str">
        <f>IF(AC348&lt;=2,"NO","YES")</f>
        <v>NO</v>
      </c>
      <c r="AE348" s="106">
        <f>+TRACKER[[#This Row],[DELIVERY AVAILABLE SINCE]]-TRACKER[[#This Row],[HANDOVER Morocco]]</f>
        <v>46042.666666666664</v>
      </c>
      <c r="AF348" s="104">
        <f>TRACKER[[#This Row],[ATA TO UNLOADING]]*24</f>
        <v>61.683333333407063</v>
      </c>
      <c r="AG348" s="31">
        <f>(M348-E348)</f>
        <v>1.8368055555547471</v>
      </c>
      <c r="AH348" s="35">
        <f>TRACKER[[#This Row],[ATA A OFRECIMIENTO]]*24</f>
        <v>44.083333333313931</v>
      </c>
      <c r="AI348" s="30" t="str">
        <f>IF(AG348="","",IF(AG348&lt;=1.5,"SI","NO"))</f>
        <v>NO</v>
      </c>
      <c r="AJ348" s="30" t="str">
        <f>IF(AG348="","",IF(AG348&lt;=2,"YES","NO"))</f>
        <v>YES</v>
      </c>
      <c r="AK348" s="30" t="str">
        <f>IF(AG348="","",IF(AG348&lt;=3,"SI","NO"))</f>
        <v>SI</v>
      </c>
      <c r="AL348" s="31">
        <f>(N348-M348)</f>
        <v>0.75</v>
      </c>
      <c r="AM348" s="35">
        <f>TRACKER[[#This Row],[DEL. AVAILABLE A SLOT]]*24</f>
        <v>18</v>
      </c>
      <c r="AN348" s="31">
        <f>IF((S348-M348)&lt;0,TIME(0,0,0),S348-M348)</f>
        <v>0.73333333333721384</v>
      </c>
      <c r="AO34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48" s="35" t="str">
        <f>IF(AL348="","",IF(AL348&lt;=1,"SI","NO"))</f>
        <v>SI</v>
      </c>
      <c r="AQ348" s="31">
        <f>(N348-E348)</f>
        <v>2.5868055555547471</v>
      </c>
      <c r="AR348" s="35">
        <f>TRACKER[[#This Row],[ATA A TIMESLOT]]*24</f>
        <v>62.083333333313931</v>
      </c>
      <c r="AS348" s="32">
        <f>IF(AA348&lt;N348,TIME(0,0,0),AA348-N348)</f>
        <v>0</v>
      </c>
      <c r="AT348" s="35">
        <f>TRACKER[[#This Row],[PUNTUALIDAD (H)]]*24</f>
        <v>0</v>
      </c>
      <c r="AU348" s="31" t="str">
        <f>IF(AS348&gt;TIME(0,30,0),"NO","SI")</f>
        <v>SI</v>
      </c>
      <c r="AV348" s="33" t="str">
        <f>IF(AS348&gt;TIME(1,0,0),"NO","SI")</f>
        <v>SI</v>
      </c>
      <c r="AW348" s="33">
        <f>(S348-E348)</f>
        <v>2.570138888891961</v>
      </c>
      <c r="AX348" s="39">
        <f>TRACKER[[#This Row],[ATA TO UNLOADING]]*24</f>
        <v>61.683333333407063</v>
      </c>
      <c r="AY348" s="33">
        <f>IF(O348=0,0,S348-O348)</f>
        <v>0</v>
      </c>
      <c r="AZ348" s="38">
        <f>TRACKER[[#This Row],[TOTAL TT (MARRUECOS)]]*24</f>
        <v>0</v>
      </c>
      <c r="BA348" s="39" t="str">
        <f>IF(AW348="","",IF(AW348&lt;=2,"SI","NO"))</f>
        <v>NO</v>
      </c>
      <c r="BB348" s="39">
        <f>V348-U348</f>
        <v>6.5972222226264421E-2</v>
      </c>
      <c r="BC348" s="108">
        <f>(TRACKER[[#This Row],[Driver departure vs DC END DATE 2]])/24</f>
        <v>2.7488425927610174E-3</v>
      </c>
      <c r="BD348" s="39" t="str">
        <f>IF(L348="LEFTIES TOLEDO",IF(BC348&gt;=TIME(0,0,0),"YES","NO"),"")</f>
        <v>YES</v>
      </c>
      <c r="BE348" s="93">
        <f>$BH$1</f>
        <v>55</v>
      </c>
      <c r="BF348" s="41">
        <f>$BI$1</f>
        <v>7.5</v>
      </c>
    </row>
    <row r="349" spans="1:58" ht="12.75" hidden="1" customHeight="1">
      <c r="A349" s="24">
        <v>262806184</v>
      </c>
      <c r="B349" s="10" t="s">
        <v>599</v>
      </c>
      <c r="C349" s="11" t="s">
        <v>47</v>
      </c>
      <c r="D349" s="11" t="s">
        <v>48</v>
      </c>
      <c r="E349" s="12">
        <v>46040.829861111109</v>
      </c>
      <c r="F349" s="12">
        <v>46040.833333333336</v>
      </c>
      <c r="G349" s="13" t="s">
        <v>49</v>
      </c>
      <c r="H349" s="11" t="s">
        <v>50</v>
      </c>
      <c r="I349" s="13" t="s">
        <v>656</v>
      </c>
      <c r="J349" s="13" t="s">
        <v>51</v>
      </c>
      <c r="K349" s="13" t="s">
        <v>52</v>
      </c>
      <c r="L349" s="12" t="s">
        <v>53</v>
      </c>
      <c r="M349" s="12">
        <v>46042.666666666664</v>
      </c>
      <c r="N349" s="12">
        <v>46043.5</v>
      </c>
      <c r="O349" s="12"/>
      <c r="P349" s="55"/>
      <c r="Q349" s="12" t="s">
        <v>62</v>
      </c>
      <c r="R349" s="12"/>
      <c r="S349" s="29">
        <v>46043.523611111108</v>
      </c>
      <c r="T349" s="29">
        <v>46043.597222222219</v>
      </c>
      <c r="U349" s="12">
        <v>46043.558333333334</v>
      </c>
      <c r="V349" s="29">
        <v>46043.604166666664</v>
      </c>
      <c r="W349" s="30">
        <f>IF(N349="","",WEEKNUM(AA349,2)-0)</f>
        <v>4</v>
      </c>
      <c r="X349" s="30">
        <f>IF(N349="","",MONTH(AA349))</f>
        <v>1</v>
      </c>
      <c r="Y34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49" s="30" t="str">
        <f>IF(B349="ROPAX","ROPAX",IF(B349="RORO","RORO","OCEAN"))</f>
        <v>OCEAN</v>
      </c>
      <c r="AA349" s="29">
        <f>+MIN(S349,T349)</f>
        <v>46043.523611111108</v>
      </c>
      <c r="AB349" s="29" t="str">
        <f>CHOOSE(WEEKDAY(T349,2),"Monday","Tuesday","Wednesday","Thursday","Friday","Saturday","Sunday")</f>
        <v>Wednesday</v>
      </c>
      <c r="AC349" s="104">
        <f>IF((E349-F349)&lt;=0,0,(TRACKER[[#This Row],[ATA]]-TRACKER[[#This Row],[ETA]])*24)</f>
        <v>0</v>
      </c>
      <c r="AD349" s="29" t="str">
        <f>IF(AC349&lt;=2,"NO","YES")</f>
        <v>NO</v>
      </c>
      <c r="AE349" s="106">
        <f>+TRACKER[[#This Row],[DELIVERY AVAILABLE SINCE]]-TRACKER[[#This Row],[HANDOVER Morocco]]</f>
        <v>46042.666666666664</v>
      </c>
      <c r="AF349" s="104">
        <f>TRACKER[[#This Row],[ATA TO UNLOADING]]*24</f>
        <v>64.649999999965075</v>
      </c>
      <c r="AG349" s="31">
        <f>(M349-E349)</f>
        <v>1.8368055555547471</v>
      </c>
      <c r="AH349" s="35">
        <f>TRACKER[[#This Row],[ATA A OFRECIMIENTO]]*24</f>
        <v>44.083333333313931</v>
      </c>
      <c r="AI349" s="30" t="str">
        <f>IF(AG349="","",IF(AG349&lt;=1.5,"SI","NO"))</f>
        <v>NO</v>
      </c>
      <c r="AJ349" s="30" t="str">
        <f>IF(AG349="","",IF(AG349&lt;=2,"YES","NO"))</f>
        <v>YES</v>
      </c>
      <c r="AK349" s="30" t="str">
        <f>IF(AG349="","",IF(AG349&lt;=3,"SI","NO"))</f>
        <v>SI</v>
      </c>
      <c r="AL349" s="31">
        <f>(N349-M349)</f>
        <v>0.83333333333575865</v>
      </c>
      <c r="AM349" s="35">
        <f>TRACKER[[#This Row],[DEL. AVAILABLE A SLOT]]*24</f>
        <v>20.000000000058208</v>
      </c>
      <c r="AN349" s="31">
        <f>IF((S349-M349)&lt;0,TIME(0,0,0),S349-M349)</f>
        <v>0.85694444444379769</v>
      </c>
      <c r="AO34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49" s="35" t="str">
        <f>IF(AL349="","",IF(AL349&lt;=1,"SI","NO"))</f>
        <v>SI</v>
      </c>
      <c r="AQ349" s="31">
        <f>(N349-E349)</f>
        <v>2.6701388888905058</v>
      </c>
      <c r="AR349" s="35">
        <f>TRACKER[[#This Row],[ATA A TIMESLOT]]*24</f>
        <v>64.083333333372138</v>
      </c>
      <c r="AS349" s="32">
        <f>IF(AA349&lt;N349,TIME(0,0,0),AA349-N349)</f>
        <v>2.361111110803904E-2</v>
      </c>
      <c r="AT349" s="35">
        <f>TRACKER[[#This Row],[PUNTUALIDAD (H)]]*24</f>
        <v>0.56666666659293696</v>
      </c>
      <c r="AU349" s="31" t="str">
        <f>IF(AS349&gt;TIME(0,30,0),"NO","SI")</f>
        <v>NO</v>
      </c>
      <c r="AV349" s="33" t="str">
        <f>IF(AS349&gt;TIME(1,0,0),"NO","SI")</f>
        <v>SI</v>
      </c>
      <c r="AW349" s="33">
        <f>(S349-E349)</f>
        <v>2.6937499999985448</v>
      </c>
      <c r="AX349" s="39">
        <f>TRACKER[[#This Row],[ATA TO UNLOADING]]*24</f>
        <v>64.649999999965075</v>
      </c>
      <c r="AY349" s="33">
        <f>IF(O349=0,0,S349-O349)</f>
        <v>0</v>
      </c>
      <c r="AZ349" s="38">
        <f>TRACKER[[#This Row],[TOTAL TT (MARRUECOS)]]*24</f>
        <v>0</v>
      </c>
      <c r="BA349" s="39" t="str">
        <f>IF(AW349="","",IF(AW349&lt;=2,"SI","NO"))</f>
        <v>NO</v>
      </c>
      <c r="BB349" s="39">
        <f>V349-U349</f>
        <v>4.5833333329937886E-2</v>
      </c>
      <c r="BC349" s="108">
        <f>(TRACKER[[#This Row],[Driver departure vs DC END DATE 2]])/24</f>
        <v>1.9097222220807453E-3</v>
      </c>
      <c r="BD349" s="39" t="str">
        <f>IF(L349="LEFTIES TOLEDO",IF(BC349&gt;=TIME(0,0,0),"YES","NO"),"")</f>
        <v>YES</v>
      </c>
      <c r="BE349" s="93">
        <f>$BH$1</f>
        <v>55</v>
      </c>
      <c r="BF349" s="41">
        <f>$BI$1</f>
        <v>7.5</v>
      </c>
    </row>
    <row r="350" spans="1:58" ht="12.75" hidden="1" customHeight="1">
      <c r="A350" s="24">
        <v>262806265</v>
      </c>
      <c r="B350" s="10" t="s">
        <v>599</v>
      </c>
      <c r="C350" s="11" t="s">
        <v>47</v>
      </c>
      <c r="D350" s="11" t="s">
        <v>48</v>
      </c>
      <c r="E350" s="12">
        <v>46040.829861111109</v>
      </c>
      <c r="F350" s="12">
        <v>46040.833333333336</v>
      </c>
      <c r="G350" s="13" t="s">
        <v>49</v>
      </c>
      <c r="H350" s="11" t="s">
        <v>50</v>
      </c>
      <c r="I350" s="13" t="s">
        <v>657</v>
      </c>
      <c r="J350" s="13" t="s">
        <v>51</v>
      </c>
      <c r="K350" s="13" t="s">
        <v>52</v>
      </c>
      <c r="L350" s="12" t="s">
        <v>53</v>
      </c>
      <c r="M350" s="12">
        <v>46042.666666666664</v>
      </c>
      <c r="N350" s="12">
        <v>46043.5</v>
      </c>
      <c r="O350" s="12"/>
      <c r="P350" s="55"/>
      <c r="Q350" s="12" t="s">
        <v>59</v>
      </c>
      <c r="R350" s="12"/>
      <c r="S350" s="29">
        <v>46043.536111111112</v>
      </c>
      <c r="T350" s="29">
        <v>46043.541666666664</v>
      </c>
      <c r="U350" s="12">
        <v>46043.571527777778</v>
      </c>
      <c r="V350" s="29">
        <v>46043.559027777781</v>
      </c>
      <c r="W350" s="30">
        <f>IF(N350="","",WEEKNUM(AA350,2)-0)</f>
        <v>4</v>
      </c>
      <c r="X350" s="30">
        <f>IF(N350="","",MONTH(AA350))</f>
        <v>1</v>
      </c>
      <c r="Y35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50" s="30" t="str">
        <f>IF(B350="ROPAX","ROPAX",IF(B350="RORO","RORO","OCEAN"))</f>
        <v>OCEAN</v>
      </c>
      <c r="AA350" s="29">
        <f>+MIN(S350,T350)</f>
        <v>46043.536111111112</v>
      </c>
      <c r="AB350" s="29" t="str">
        <f>CHOOSE(WEEKDAY(T350,2),"Monday","Tuesday","Wednesday","Thursday","Friday","Saturday","Sunday")</f>
        <v>Wednesday</v>
      </c>
      <c r="AC350" s="104">
        <f>IF((E350-F350)&lt;=0,0,(TRACKER[[#This Row],[ATA]]-TRACKER[[#This Row],[ETA]])*24)</f>
        <v>0</v>
      </c>
      <c r="AD350" s="29" t="str">
        <f>IF(AC350&lt;=2,"NO","YES")</f>
        <v>NO</v>
      </c>
      <c r="AE350" s="106">
        <f>+TRACKER[[#This Row],[DELIVERY AVAILABLE SINCE]]-TRACKER[[#This Row],[HANDOVER Morocco]]</f>
        <v>46042.666666666664</v>
      </c>
      <c r="AF350" s="104">
        <f>TRACKER[[#This Row],[ATA TO UNLOADING]]*24</f>
        <v>64.950000000069849</v>
      </c>
      <c r="AG350" s="31">
        <f>(M350-E350)</f>
        <v>1.8368055555547471</v>
      </c>
      <c r="AH350" s="35">
        <f>TRACKER[[#This Row],[ATA A OFRECIMIENTO]]*24</f>
        <v>44.083333333313931</v>
      </c>
      <c r="AI350" s="30" t="str">
        <f>IF(AG350="","",IF(AG350&lt;=1.5,"SI","NO"))</f>
        <v>NO</v>
      </c>
      <c r="AJ350" s="30" t="str">
        <f>IF(AG350="","",IF(AG350&lt;=2,"YES","NO"))</f>
        <v>YES</v>
      </c>
      <c r="AK350" s="30" t="str">
        <f>IF(AG350="","",IF(AG350&lt;=3,"SI","NO"))</f>
        <v>SI</v>
      </c>
      <c r="AL350" s="31">
        <f>(N350-M350)</f>
        <v>0.83333333333575865</v>
      </c>
      <c r="AM350" s="35">
        <f>TRACKER[[#This Row],[DEL. AVAILABLE A SLOT]]*24</f>
        <v>20.000000000058208</v>
      </c>
      <c r="AN350" s="31">
        <f>IF((S350-M350)&lt;0,TIME(0,0,0),S350-M350)</f>
        <v>0.86944444444816327</v>
      </c>
      <c r="AO35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50" s="35" t="str">
        <f>IF(AL350="","",IF(AL350&lt;=1,"SI","NO"))</f>
        <v>SI</v>
      </c>
      <c r="AQ350" s="31">
        <f>(N350-E350)</f>
        <v>2.6701388888905058</v>
      </c>
      <c r="AR350" s="35">
        <f>TRACKER[[#This Row],[ATA A TIMESLOT]]*24</f>
        <v>64.083333333372138</v>
      </c>
      <c r="AS350" s="32">
        <f>IF(AA350&lt;N350,TIME(0,0,0),AA350-N350)</f>
        <v>3.6111111112404615E-2</v>
      </c>
      <c r="AT350" s="35">
        <f>TRACKER[[#This Row],[PUNTUALIDAD (H)]]*24</f>
        <v>0.86666666669771075</v>
      </c>
      <c r="AU350" s="31" t="str">
        <f>IF(AS350&gt;TIME(0,30,0),"NO","SI")</f>
        <v>NO</v>
      </c>
      <c r="AV350" s="33" t="str">
        <f>IF(AS350&gt;TIME(1,0,0),"NO","SI")</f>
        <v>SI</v>
      </c>
      <c r="AW350" s="33">
        <f>(S350-E350)</f>
        <v>2.7062500000029104</v>
      </c>
      <c r="AX350" s="39">
        <f>TRACKER[[#This Row],[ATA TO UNLOADING]]*24</f>
        <v>64.950000000069849</v>
      </c>
      <c r="AY350" s="33">
        <f>IF(O350=0,0,S350-O350)</f>
        <v>0</v>
      </c>
      <c r="AZ350" s="38">
        <f>TRACKER[[#This Row],[TOTAL TT (MARRUECOS)]]*24</f>
        <v>0</v>
      </c>
      <c r="BA350" s="39" t="str">
        <f>IF(AW350="","",IF(AW350&lt;=2,"SI","NO"))</f>
        <v>NO</v>
      </c>
      <c r="BB350" s="110">
        <f>V350-U350</f>
        <v>-1.2499999997089617E-2</v>
      </c>
      <c r="BC350" s="108">
        <f>(TRACKER[[#This Row],[Driver departure vs DC END DATE 2]])/24</f>
        <v>-5.2083333321206737E-4</v>
      </c>
      <c r="BD350" s="39" t="str">
        <f>IF(L350="LEFTIES TOLEDO",IF(BC350&gt;=TIME(0,0,0),"YES","NO"),"")</f>
        <v>NO</v>
      </c>
      <c r="BE350" s="93">
        <f>$BH$1</f>
        <v>55</v>
      </c>
      <c r="BF350" s="41">
        <f>$BI$1</f>
        <v>7.5</v>
      </c>
    </row>
    <row r="351" spans="1:58" ht="12.75" hidden="1" customHeight="1">
      <c r="A351" s="24">
        <v>262912780</v>
      </c>
      <c r="B351" s="10" t="s">
        <v>602</v>
      </c>
      <c r="C351" s="11" t="s">
        <v>82</v>
      </c>
      <c r="D351" s="11" t="s">
        <v>75</v>
      </c>
      <c r="E351" s="12">
        <v>46041.263888888891</v>
      </c>
      <c r="F351" s="12">
        <v>46041.333333333336</v>
      </c>
      <c r="G351" s="13" t="s">
        <v>49</v>
      </c>
      <c r="H351" s="11" t="s">
        <v>50</v>
      </c>
      <c r="I351" s="13" t="s">
        <v>658</v>
      </c>
      <c r="J351" s="13" t="s">
        <v>51</v>
      </c>
      <c r="K351" s="13" t="s">
        <v>60</v>
      </c>
      <c r="L351" s="12" t="s">
        <v>95</v>
      </c>
      <c r="M351" s="12">
        <v>46043.333333333336</v>
      </c>
      <c r="N351" s="12">
        <v>46043.5</v>
      </c>
      <c r="O351" s="12"/>
      <c r="P351" s="55"/>
      <c r="Q351" s="12" t="s">
        <v>389</v>
      </c>
      <c r="R351" s="12"/>
      <c r="S351" s="29">
        <v>46043.649305555555</v>
      </c>
      <c r="T351" s="29">
        <v>46043.670138888891</v>
      </c>
      <c r="U351" s="12"/>
      <c r="V351" s="29"/>
      <c r="W351" s="30">
        <f>IF(N351="","",WEEKNUM(AA351,2)-0)</f>
        <v>4</v>
      </c>
      <c r="X351" s="30">
        <f>IF(N351="","",MONTH(AA351))</f>
        <v>1</v>
      </c>
      <c r="Y35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351" s="30" t="str">
        <f>IF(B351="ROPAX","ROPAX",IF(B351="RORO","RORO","OCEAN"))</f>
        <v>OCEAN</v>
      </c>
      <c r="AA351" s="29">
        <f>+MIN(S351,T351)</f>
        <v>46043.649305555555</v>
      </c>
      <c r="AB351" s="29" t="str">
        <f>CHOOSE(WEEKDAY(T351,2),"Monday","Tuesday","Wednesday","Thursday","Friday","Saturday","Sunday")</f>
        <v>Wednesday</v>
      </c>
      <c r="AC351" s="104">
        <f>IF((E351-F351)&lt;=0,0,(TRACKER[[#This Row],[ATA]]-TRACKER[[#This Row],[ETA]])*24)</f>
        <v>0</v>
      </c>
      <c r="AD351" s="29" t="str">
        <f>IF(AC351&lt;=2,"NO","YES")</f>
        <v>NO</v>
      </c>
      <c r="AE351" s="106">
        <f>+TRACKER[[#This Row],[DELIVERY AVAILABLE SINCE]]-TRACKER[[#This Row],[HANDOVER Morocco]]</f>
        <v>46043.333333333336</v>
      </c>
      <c r="AF351" s="104">
        <f>TRACKER[[#This Row],[ATA TO UNLOADING]]*24</f>
        <v>57.249999999941792</v>
      </c>
      <c r="AG351" s="31">
        <f>(M351-E351)</f>
        <v>2.0694444444452529</v>
      </c>
      <c r="AH351" s="35">
        <f>TRACKER[[#This Row],[ATA A OFRECIMIENTO]]*24</f>
        <v>49.666666666686069</v>
      </c>
      <c r="AI351" s="30" t="str">
        <f>IF(AG351="","",IF(AG351&lt;=1.5,"SI","NO"))</f>
        <v>NO</v>
      </c>
      <c r="AJ351" s="30" t="str">
        <f>IF(AG351="","",IF(AG351&lt;=2,"YES","NO"))</f>
        <v>NO</v>
      </c>
      <c r="AK351" s="30" t="str">
        <f>IF(AG351="","",IF(AG351&lt;=3,"SI","NO"))</f>
        <v>SI</v>
      </c>
      <c r="AL351" s="31">
        <f>(N351-M351)</f>
        <v>0.16666666666424135</v>
      </c>
      <c r="AM351" s="35">
        <f>TRACKER[[#This Row],[DEL. AVAILABLE A SLOT]]*24</f>
        <v>3.9999999999417923</v>
      </c>
      <c r="AN351" s="31">
        <f>IF((S351-M351)&lt;0,TIME(0,0,0),S351-M351)</f>
        <v>0.31597222221898846</v>
      </c>
      <c r="AO35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51" s="35" t="str">
        <f>IF(AL351="","",IF(AL351&lt;=1,"SI","NO"))</f>
        <v>SI</v>
      </c>
      <c r="AQ351" s="31">
        <f>(N351-E351)</f>
        <v>2.2361111111094942</v>
      </c>
      <c r="AR351" s="35">
        <f>TRACKER[[#This Row],[ATA A TIMESLOT]]*24</f>
        <v>53.666666666627862</v>
      </c>
      <c r="AS351" s="32">
        <f>IF(AA351&lt;N351,TIME(0,0,0),AA351-N351)</f>
        <v>0.14930555555474712</v>
      </c>
      <c r="AT351" s="35">
        <f>TRACKER[[#This Row],[PUNTUALIDAD (H)]]*24</f>
        <v>3.5833333333139308</v>
      </c>
      <c r="AU351" s="31" t="str">
        <f>IF(AS351&gt;TIME(0,30,0),"NO","SI")</f>
        <v>NO</v>
      </c>
      <c r="AV351" s="33" t="str">
        <f>IF(AS351&gt;TIME(1,0,0),"NO","SI")</f>
        <v>NO</v>
      </c>
      <c r="AW351" s="33">
        <f>(S351-E351)</f>
        <v>2.3854166666642413</v>
      </c>
      <c r="AX351" s="39">
        <f>TRACKER[[#This Row],[ATA TO UNLOADING]]*24</f>
        <v>57.249999999941792</v>
      </c>
      <c r="AY351" s="33">
        <f>IF(O351=0,0,S351-O351)</f>
        <v>0</v>
      </c>
      <c r="AZ351" s="38">
        <f>TRACKER[[#This Row],[TOTAL TT (MARRUECOS)]]*24</f>
        <v>0</v>
      </c>
      <c r="BA351" s="39" t="str">
        <f>IF(AW351="","",IF(AW351&lt;=2,"SI","NO"))</f>
        <v>NO</v>
      </c>
      <c r="BB351" s="39">
        <f>V351-U351</f>
        <v>0</v>
      </c>
      <c r="BC351" s="108">
        <f>(TRACKER[[#This Row],[Driver departure vs DC END DATE 2]])/24</f>
        <v>0</v>
      </c>
      <c r="BD351" s="39" t="str">
        <f>IF(L351="LEFTIES TOLEDO",IF(BC351&gt;=TIME(0,0,0),"YES","NO"),"")</f>
        <v/>
      </c>
      <c r="BE351" s="93">
        <f>$BH$1</f>
        <v>55</v>
      </c>
      <c r="BF351" s="41">
        <f>$BI$1</f>
        <v>7.5</v>
      </c>
    </row>
    <row r="352" spans="1:58" ht="12.75" hidden="1" customHeight="1">
      <c r="A352" s="24">
        <v>265300233</v>
      </c>
      <c r="B352" s="10" t="s">
        <v>112</v>
      </c>
      <c r="C352" s="11" t="s">
        <v>79</v>
      </c>
      <c r="D352" s="11" t="s">
        <v>48</v>
      </c>
      <c r="E352" s="12">
        <v>46042.327777777777</v>
      </c>
      <c r="F352" s="12">
        <v>46042.333333333336</v>
      </c>
      <c r="G352" s="13" t="s">
        <v>49</v>
      </c>
      <c r="H352" s="11" t="s">
        <v>99</v>
      </c>
      <c r="I352" s="13" t="s">
        <v>571</v>
      </c>
      <c r="J352" s="13" t="s">
        <v>107</v>
      </c>
      <c r="K352" s="13" t="s">
        <v>60</v>
      </c>
      <c r="L352" s="12" t="s">
        <v>71</v>
      </c>
      <c r="M352" s="12">
        <v>46043.333333333336</v>
      </c>
      <c r="N352" s="12">
        <v>46043.541666666664</v>
      </c>
      <c r="O352" s="12">
        <v>46039</v>
      </c>
      <c r="P352" s="55"/>
      <c r="Q352" s="12"/>
      <c r="R352" s="12"/>
      <c r="S352" s="29">
        <v>46043.523611111108</v>
      </c>
      <c r="T352" s="29">
        <v>46043.545138888891</v>
      </c>
      <c r="U352" s="12"/>
      <c r="V352" s="29"/>
      <c r="W352" s="30">
        <f>IF(N352="","",WEEKNUM(AA352,2)-0)</f>
        <v>4</v>
      </c>
      <c r="X352" s="30">
        <f>IF(N352="","",MONTH(AA352))</f>
        <v>1</v>
      </c>
      <c r="Y35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352" s="30" t="str">
        <f>IF(B352="ROPAX","ROPAX",IF(B352="RORO","RORO","OCEAN"))</f>
        <v>OCEAN</v>
      </c>
      <c r="AA352" s="29">
        <f>+MIN(S352,T352)</f>
        <v>46043.523611111108</v>
      </c>
      <c r="AB352" s="29" t="str">
        <f>CHOOSE(WEEKDAY(T352,2),"Monday","Tuesday","Wednesday","Thursday","Friday","Saturday","Sunday")</f>
        <v>Wednesday</v>
      </c>
      <c r="AC352" s="104">
        <f>IF((E352-F352)&lt;=0,0,(TRACKER[[#This Row],[ATA]]-TRACKER[[#This Row],[ETA]])*24)</f>
        <v>0</v>
      </c>
      <c r="AD352" s="29" t="str">
        <f>IF(AC352&lt;=2,"NO","YES")</f>
        <v>NO</v>
      </c>
      <c r="AE352" s="106">
        <f>+TRACKER[[#This Row],[DELIVERY AVAILABLE SINCE]]-TRACKER[[#This Row],[HANDOVER Morocco]]</f>
        <v>4.3333333333357587</v>
      </c>
      <c r="AF352" s="104">
        <f>TRACKER[[#This Row],[ATA TO UNLOADING]]*24</f>
        <v>28.699999999953434</v>
      </c>
      <c r="AG352" s="31">
        <f>(M352-E352)</f>
        <v>1.0055555555591127</v>
      </c>
      <c r="AH352" s="35">
        <f>TRACKER[[#This Row],[ATA A OFRECIMIENTO]]*24</f>
        <v>24.133333333418705</v>
      </c>
      <c r="AI352" s="30" t="str">
        <f>IF(AG352="","",IF(AG352&lt;=1.5,"SI","NO"))</f>
        <v>SI</v>
      </c>
      <c r="AJ352" s="30" t="str">
        <f>IF(AG352="","",IF(AG352&lt;=2,"YES","NO"))</f>
        <v>YES</v>
      </c>
      <c r="AK352" s="30" t="str">
        <f>IF(AG352="","",IF(AG352&lt;=3,"SI","NO"))</f>
        <v>SI</v>
      </c>
      <c r="AL352" s="31">
        <f>(N352-M352)</f>
        <v>0.20833333332848269</v>
      </c>
      <c r="AM352" s="35">
        <f>TRACKER[[#This Row],[DEL. AVAILABLE A SLOT]]*24</f>
        <v>4.9999999998835847</v>
      </c>
      <c r="AN352" s="31">
        <f>IF((S352-M352)&lt;0,TIME(0,0,0),S352-M352)</f>
        <v>0.19027777777228039</v>
      </c>
      <c r="AO35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52" s="35" t="str">
        <f>IF(AL352="","",IF(AL352&lt;=1,"SI","NO"))</f>
        <v>SI</v>
      </c>
      <c r="AQ352" s="31">
        <f>(N352-E352)</f>
        <v>1.2138888888875954</v>
      </c>
      <c r="AR352" s="35">
        <f>TRACKER[[#This Row],[ATA A TIMESLOT]]*24</f>
        <v>29.133333333302289</v>
      </c>
      <c r="AS352" s="32">
        <f>IF(AA352&lt;N352,TIME(0,0,0),AA352-N352)</f>
        <v>0</v>
      </c>
      <c r="AT352" s="35">
        <f>TRACKER[[#This Row],[PUNTUALIDAD (H)]]*24</f>
        <v>0</v>
      </c>
      <c r="AU352" s="31" t="str">
        <f>IF(AS352&gt;TIME(0,30,0),"NO","SI")</f>
        <v>SI</v>
      </c>
      <c r="AV352" s="33" t="str">
        <f>IF(AS352&gt;TIME(1,0,0),"NO","SI")</f>
        <v>SI</v>
      </c>
      <c r="AW352" s="33">
        <f>(S352-E352)</f>
        <v>1.1958333333313931</v>
      </c>
      <c r="AX352" s="39">
        <f>TRACKER[[#This Row],[ATA TO UNLOADING]]*24</f>
        <v>28.699999999953434</v>
      </c>
      <c r="AY352" s="33">
        <f>IF(O352=0,0,S352-O352)</f>
        <v>4.523611111108039</v>
      </c>
      <c r="AZ352" s="38">
        <f>TRACKER[[#This Row],[TOTAL TT (MARRUECOS)]]*24</f>
        <v>108.56666666659294</v>
      </c>
      <c r="BA352" s="39" t="str">
        <f>IF(AW352="","",IF(AW352&lt;=2,"SI","NO"))</f>
        <v>SI</v>
      </c>
      <c r="BB352" s="39">
        <f>V352-U352</f>
        <v>0</v>
      </c>
      <c r="BC352" s="108">
        <f>(TRACKER[[#This Row],[Driver departure vs DC END DATE 2]])/24</f>
        <v>0</v>
      </c>
      <c r="BD352" s="39" t="str">
        <f>IF(L352="LEFTIES TOLEDO",IF(BC352&gt;=TIME(0,0,0),"YES","NO"),"")</f>
        <v/>
      </c>
      <c r="BE352" s="93">
        <f>$BH$1</f>
        <v>55</v>
      </c>
      <c r="BF352" s="41">
        <f>$BI$1</f>
        <v>7.5</v>
      </c>
    </row>
    <row r="353" spans="1:58" ht="12.75" hidden="1" customHeight="1">
      <c r="A353" s="24" t="s">
        <v>603</v>
      </c>
      <c r="B353" s="10" t="s">
        <v>604</v>
      </c>
      <c r="C353" s="11" t="s">
        <v>96</v>
      </c>
      <c r="D353" s="11" t="s">
        <v>75</v>
      </c>
      <c r="E353" s="12">
        <v>46001.59097222222</v>
      </c>
      <c r="F353" s="12">
        <v>46001.418749999997</v>
      </c>
      <c r="G353" s="13" t="s">
        <v>88</v>
      </c>
      <c r="H353" s="11" t="s">
        <v>50</v>
      </c>
      <c r="I353" s="13" t="s">
        <v>662</v>
      </c>
      <c r="J353" s="13" t="s">
        <v>51</v>
      </c>
      <c r="K353" s="13" t="s">
        <v>60</v>
      </c>
      <c r="L353" s="12" t="s">
        <v>95</v>
      </c>
      <c r="M353" s="12">
        <v>46043.458333333336</v>
      </c>
      <c r="N353" s="12">
        <v>46043.583333333336</v>
      </c>
      <c r="O353" s="12"/>
      <c r="P353" s="55"/>
      <c r="Q353" s="12" t="s">
        <v>110</v>
      </c>
      <c r="R353" s="12"/>
      <c r="S353" s="29">
        <v>46043.628472222219</v>
      </c>
      <c r="T353" s="29">
        <v>46043.649305555555</v>
      </c>
      <c r="U353" s="12"/>
      <c r="V353" s="29"/>
      <c r="W353" s="30">
        <f>IF(N353="","",WEEKNUM(AA353,2)-0)</f>
        <v>4</v>
      </c>
      <c r="X353" s="30">
        <f>IF(N353="","",MONTH(AA353))</f>
        <v>1</v>
      </c>
      <c r="Y35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353" s="30" t="str">
        <f>IF(B353="ROPAX","ROPAX",IF(B353="RORO","RORO","OCEAN"))</f>
        <v>OCEAN</v>
      </c>
      <c r="AA353" s="29">
        <f>+MIN(S353,T353)</f>
        <v>46043.628472222219</v>
      </c>
      <c r="AB353" s="29" t="str">
        <f>CHOOSE(WEEKDAY(T353,2),"Monday","Tuesday","Wednesday","Thursday","Friday","Saturday","Sunday")</f>
        <v>Wednesday</v>
      </c>
      <c r="AC353" s="104">
        <f>IF((E353-F353)&lt;=0,0,(TRACKER[[#This Row],[ATA]]-TRACKER[[#This Row],[ETA]])*24)</f>
        <v>4.1333333333604969</v>
      </c>
      <c r="AD353" s="29" t="str">
        <f>IF(AC353&lt;=2,"NO","YES")</f>
        <v>YES</v>
      </c>
      <c r="AE353" s="106">
        <f>+TRACKER[[#This Row],[DELIVERY AVAILABLE SINCE]]-TRACKER[[#This Row],[HANDOVER Morocco]]</f>
        <v>46043.458333333336</v>
      </c>
      <c r="AF353" s="104">
        <f>TRACKER[[#This Row],[ATA TO UNLOADING]]*24</f>
        <v>1008.8999999999651</v>
      </c>
      <c r="AG353" s="31">
        <f>(M353-E353)</f>
        <v>41.867361111115315</v>
      </c>
      <c r="AH353" s="35">
        <f>TRACKER[[#This Row],[ATA A OFRECIMIENTO]]*24</f>
        <v>1004.8166666667676</v>
      </c>
      <c r="AI353" s="30" t="str">
        <f>IF(AG353="","",IF(AG353&lt;=1.5,"SI","NO"))</f>
        <v>NO</v>
      </c>
      <c r="AJ353" s="30" t="str">
        <f>IF(AG353="","",IF(AG353&lt;=2,"YES","NO"))</f>
        <v>NO</v>
      </c>
      <c r="AK353" s="30" t="str">
        <f>IF(AG353="","",IF(AG353&lt;=3,"SI","NO"))</f>
        <v>NO</v>
      </c>
      <c r="AL353" s="31">
        <f>(N353-M353)</f>
        <v>0.125</v>
      </c>
      <c r="AM353" s="35">
        <f>TRACKER[[#This Row],[DEL. AVAILABLE A SLOT]]*24</f>
        <v>3</v>
      </c>
      <c r="AN353" s="31">
        <f>IF((S353-M353)&lt;0,TIME(0,0,0),S353-M353)</f>
        <v>0.17013888888322981</v>
      </c>
      <c r="AO35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53" s="35" t="str">
        <f>IF(AL353="","",IF(AL353&lt;=1,"SI","NO"))</f>
        <v>SI</v>
      </c>
      <c r="AQ353" s="31">
        <f>(N353-E353)</f>
        <v>41.992361111115315</v>
      </c>
      <c r="AR353" s="35">
        <f>TRACKER[[#This Row],[ATA A TIMESLOT]]*24</f>
        <v>1007.8166666667676</v>
      </c>
      <c r="AS353" s="32">
        <f>IF(AA353&lt;N353,TIME(0,0,0),AA353-N353)</f>
        <v>4.5138888883229811E-2</v>
      </c>
      <c r="AT353" s="35">
        <f>TRACKER[[#This Row],[PUNTUALIDAD (H)]]*24</f>
        <v>1.0833333331975155</v>
      </c>
      <c r="AU353" s="31" t="str">
        <f>IF(AS353&gt;TIME(0,30,0),"NO","SI")</f>
        <v>NO</v>
      </c>
      <c r="AV353" s="33" t="str">
        <f>IF(AS353&gt;TIME(1,0,0),"NO","SI")</f>
        <v>NO</v>
      </c>
      <c r="AW353" s="33">
        <f>(S353-E353)</f>
        <v>42.037499999998545</v>
      </c>
      <c r="AX353" s="39">
        <f>TRACKER[[#This Row],[ATA TO UNLOADING]]*24</f>
        <v>1008.8999999999651</v>
      </c>
      <c r="AY353" s="33">
        <f>IF(O353=0,0,S353-O353)</f>
        <v>0</v>
      </c>
      <c r="AZ353" s="38">
        <f>TRACKER[[#This Row],[TOTAL TT (MARRUECOS)]]*24</f>
        <v>0</v>
      </c>
      <c r="BA353" s="39" t="str">
        <f>IF(AW353="","",IF(AW353&lt;=2,"SI","NO"))</f>
        <v>NO</v>
      </c>
      <c r="BB353" s="39">
        <f>V353-U353</f>
        <v>0</v>
      </c>
      <c r="BC353" s="108">
        <f>(TRACKER[[#This Row],[Driver departure vs DC END DATE 2]])/24</f>
        <v>0</v>
      </c>
      <c r="BD353" s="39" t="str">
        <f>IF(L353="LEFTIES TOLEDO",IF(BC353&gt;=TIME(0,0,0),"YES","NO"),"")</f>
        <v/>
      </c>
      <c r="BE353" s="93">
        <f>$BH$1</f>
        <v>55</v>
      </c>
      <c r="BF353" s="41">
        <f>$BI$1</f>
        <v>7.5</v>
      </c>
    </row>
    <row r="354" spans="1:58" ht="12.75" hidden="1" customHeight="1">
      <c r="A354" s="24">
        <v>262177519</v>
      </c>
      <c r="B354" s="10" t="s">
        <v>602</v>
      </c>
      <c r="C354" s="11" t="s">
        <v>47</v>
      </c>
      <c r="D354" s="11" t="s">
        <v>75</v>
      </c>
      <c r="E354" s="12">
        <v>46041.263888888891</v>
      </c>
      <c r="F354" s="12">
        <v>46041.333333333336</v>
      </c>
      <c r="G354" s="13" t="s">
        <v>49</v>
      </c>
      <c r="H354" s="11" t="s">
        <v>50</v>
      </c>
      <c r="I354" s="13" t="s">
        <v>659</v>
      </c>
      <c r="J354" s="13" t="s">
        <v>51</v>
      </c>
      <c r="K354" s="13" t="s">
        <v>60</v>
      </c>
      <c r="L354" s="12" t="s">
        <v>102</v>
      </c>
      <c r="M354" s="12">
        <v>46043.333333333336</v>
      </c>
      <c r="N354" s="12">
        <v>46043.583333333336</v>
      </c>
      <c r="O354" s="12"/>
      <c r="P354" s="55"/>
      <c r="Q354" s="12" t="s">
        <v>62</v>
      </c>
      <c r="R354" s="12"/>
      <c r="S354" s="29">
        <v>46043.677083333336</v>
      </c>
      <c r="T354" s="29">
        <v>46043.680555555555</v>
      </c>
      <c r="U354" s="12"/>
      <c r="V354" s="29"/>
      <c r="W354" s="30">
        <f>IF(N354="","",WEEKNUM(AA354,2)-0)</f>
        <v>4</v>
      </c>
      <c r="X354" s="30">
        <f>IF(N354="","",MONTH(AA354))</f>
        <v>1</v>
      </c>
      <c r="Y35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54" s="30" t="str">
        <f>IF(B354="ROPAX","ROPAX",IF(B354="RORO","RORO","OCEAN"))</f>
        <v>OCEAN</v>
      </c>
      <c r="AA354" s="29">
        <f>+MIN(S354,T354)</f>
        <v>46043.677083333336</v>
      </c>
      <c r="AB354" s="29" t="str">
        <f>CHOOSE(WEEKDAY(T354,2),"Monday","Tuesday","Wednesday","Thursday","Friday","Saturday","Sunday")</f>
        <v>Wednesday</v>
      </c>
      <c r="AC354" s="104">
        <f>IF((E354-F354)&lt;=0,0,(TRACKER[[#This Row],[ATA]]-TRACKER[[#This Row],[ETA]])*24)</f>
        <v>0</v>
      </c>
      <c r="AD354" s="29" t="str">
        <f>IF(AC354&lt;=2,"NO","YES")</f>
        <v>NO</v>
      </c>
      <c r="AE354" s="106">
        <f>+TRACKER[[#This Row],[DELIVERY AVAILABLE SINCE]]-TRACKER[[#This Row],[HANDOVER Morocco]]</f>
        <v>46043.333333333336</v>
      </c>
      <c r="AF354" s="104">
        <f>TRACKER[[#This Row],[ATA TO UNLOADING]]*24</f>
        <v>57.916666666686069</v>
      </c>
      <c r="AG354" s="31">
        <f>(M354-E354)</f>
        <v>2.0694444444452529</v>
      </c>
      <c r="AH354" s="35">
        <f>TRACKER[[#This Row],[ATA A OFRECIMIENTO]]*24</f>
        <v>49.666666666686069</v>
      </c>
      <c r="AI354" s="30" t="str">
        <f>IF(AG354="","",IF(AG354&lt;=1.5,"SI","NO"))</f>
        <v>NO</v>
      </c>
      <c r="AJ354" s="30" t="str">
        <f>IF(AG354="","",IF(AG354&lt;=2,"YES","NO"))</f>
        <v>NO</v>
      </c>
      <c r="AK354" s="30" t="str">
        <f>IF(AG354="","",IF(AG354&lt;=3,"SI","NO"))</f>
        <v>SI</v>
      </c>
      <c r="AL354" s="31">
        <f>(N354-M354)</f>
        <v>0.25</v>
      </c>
      <c r="AM354" s="35">
        <f>TRACKER[[#This Row],[DEL. AVAILABLE A SLOT]]*24</f>
        <v>6</v>
      </c>
      <c r="AN354" s="31">
        <f>IF((S354-M354)&lt;0,TIME(0,0,0),S354-M354)</f>
        <v>0.34375</v>
      </c>
      <c r="AO35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54" s="35" t="str">
        <f>IF(AL354="","",IF(AL354&lt;=1,"SI","NO"))</f>
        <v>SI</v>
      </c>
      <c r="AQ354" s="31">
        <f>(N354-E354)</f>
        <v>2.3194444444452529</v>
      </c>
      <c r="AR354" s="35">
        <f>TRACKER[[#This Row],[ATA A TIMESLOT]]*24</f>
        <v>55.666666666686069</v>
      </c>
      <c r="AS354" s="32">
        <f>IF(AA354&lt;N354,TIME(0,0,0),AA354-N354)</f>
        <v>9.375E-2</v>
      </c>
      <c r="AT354" s="35">
        <f>TRACKER[[#This Row],[PUNTUALIDAD (H)]]*24</f>
        <v>2.25</v>
      </c>
      <c r="AU354" s="31" t="str">
        <f>IF(AS354&gt;TIME(0,30,0),"NO","SI")</f>
        <v>NO</v>
      </c>
      <c r="AV354" s="33" t="str">
        <f>IF(AS354&gt;TIME(1,0,0),"NO","SI")</f>
        <v>NO</v>
      </c>
      <c r="AW354" s="33">
        <f>(S354-E354)</f>
        <v>2.4131944444452529</v>
      </c>
      <c r="AX354" s="39">
        <f>TRACKER[[#This Row],[ATA TO UNLOADING]]*24</f>
        <v>57.916666666686069</v>
      </c>
      <c r="AY354" s="33">
        <f>IF(O354=0,0,S354-O354)</f>
        <v>0</v>
      </c>
      <c r="AZ354" s="38">
        <f>TRACKER[[#This Row],[TOTAL TT (MARRUECOS)]]*24</f>
        <v>0</v>
      </c>
      <c r="BA354" s="39" t="str">
        <f>IF(AW354="","",IF(AW354&lt;=2,"SI","NO"))</f>
        <v>NO</v>
      </c>
      <c r="BB354" s="39">
        <f>V354-U354</f>
        <v>0</v>
      </c>
      <c r="BC354" s="108">
        <f>(TRACKER[[#This Row],[Driver departure vs DC END DATE 2]])/24</f>
        <v>0</v>
      </c>
      <c r="BD354" s="39" t="str">
        <f>IF(L354="LEFTIES TOLEDO",IF(BC354&gt;=TIME(0,0,0),"YES","NO"),"")</f>
        <v/>
      </c>
      <c r="BE354" s="93">
        <f>$BH$1</f>
        <v>55</v>
      </c>
      <c r="BF354" s="41">
        <f>$BI$1</f>
        <v>7.5</v>
      </c>
    </row>
    <row r="355" spans="1:58" ht="12.75" hidden="1" customHeight="1">
      <c r="A355" s="24">
        <v>262177616</v>
      </c>
      <c r="B355" s="10" t="s">
        <v>602</v>
      </c>
      <c r="C355" s="11" t="s">
        <v>47</v>
      </c>
      <c r="D355" s="11" t="s">
        <v>75</v>
      </c>
      <c r="E355" s="12">
        <v>46041.263888888891</v>
      </c>
      <c r="F355" s="12">
        <v>46041.333333333336</v>
      </c>
      <c r="G355" s="13" t="s">
        <v>49</v>
      </c>
      <c r="H355" s="11" t="s">
        <v>50</v>
      </c>
      <c r="I355" s="13" t="s">
        <v>660</v>
      </c>
      <c r="J355" s="13">
        <v>20</v>
      </c>
      <c r="K355" s="13" t="s">
        <v>60</v>
      </c>
      <c r="L355" s="12" t="s">
        <v>102</v>
      </c>
      <c r="M355" s="12">
        <v>46043.333333333336</v>
      </c>
      <c r="N355" s="12">
        <v>46043.583333333336</v>
      </c>
      <c r="O355" s="12"/>
      <c r="P355" s="55"/>
      <c r="Q355" s="12" t="s">
        <v>62</v>
      </c>
      <c r="R355" s="12"/>
      <c r="S355" s="29">
        <v>46043.640277777777</v>
      </c>
      <c r="T355" s="29">
        <v>46043.659722222219</v>
      </c>
      <c r="U355" s="12"/>
      <c r="V355" s="29"/>
      <c r="W355" s="30">
        <f>IF(N355="","",WEEKNUM(AA355,2)-0)</f>
        <v>4</v>
      </c>
      <c r="X355" s="30">
        <f>IF(N355="","",MONTH(AA355))</f>
        <v>1</v>
      </c>
      <c r="Y35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55" s="30" t="str">
        <f>IF(B355="ROPAX","ROPAX",IF(B355="RORO","RORO","OCEAN"))</f>
        <v>OCEAN</v>
      </c>
      <c r="AA355" s="29">
        <f>+MIN(S355,T355)</f>
        <v>46043.640277777777</v>
      </c>
      <c r="AB355" s="29" t="str">
        <f>CHOOSE(WEEKDAY(T355,2),"Monday","Tuesday","Wednesday","Thursday","Friday","Saturday","Sunday")</f>
        <v>Wednesday</v>
      </c>
      <c r="AC355" s="104">
        <f>IF((E355-F355)&lt;=0,0,(TRACKER[[#This Row],[ATA]]-TRACKER[[#This Row],[ETA]])*24)</f>
        <v>0</v>
      </c>
      <c r="AD355" s="29" t="str">
        <f>IF(AC355&lt;=2,"NO","YES")</f>
        <v>NO</v>
      </c>
      <c r="AE355" s="106">
        <f>+TRACKER[[#This Row],[DELIVERY AVAILABLE SINCE]]-TRACKER[[#This Row],[HANDOVER Morocco]]</f>
        <v>46043.333333333336</v>
      </c>
      <c r="AF355" s="104">
        <f>TRACKER[[#This Row],[ATA TO UNLOADING]]*24</f>
        <v>57.033333333267365</v>
      </c>
      <c r="AG355" s="31">
        <f>(M355-E355)</f>
        <v>2.0694444444452529</v>
      </c>
      <c r="AH355" s="35">
        <f>TRACKER[[#This Row],[ATA A OFRECIMIENTO]]*24</f>
        <v>49.666666666686069</v>
      </c>
      <c r="AI355" s="30" t="str">
        <f>IF(AG355="","",IF(AG355&lt;=1.5,"SI","NO"))</f>
        <v>NO</v>
      </c>
      <c r="AJ355" s="30" t="str">
        <f>IF(AG355="","",IF(AG355&lt;=2,"YES","NO"))</f>
        <v>NO</v>
      </c>
      <c r="AK355" s="30" t="str">
        <f>IF(AG355="","",IF(AG355&lt;=3,"SI","NO"))</f>
        <v>SI</v>
      </c>
      <c r="AL355" s="31">
        <f>(N355-M355)</f>
        <v>0.25</v>
      </c>
      <c r="AM355" s="35">
        <f>TRACKER[[#This Row],[DEL. AVAILABLE A SLOT]]*24</f>
        <v>6</v>
      </c>
      <c r="AN355" s="31">
        <f>IF((S355-M355)&lt;0,TIME(0,0,0),S355-M355)</f>
        <v>0.30694444444088731</v>
      </c>
      <c r="AO35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55" s="35" t="str">
        <f>IF(AL355="","",IF(AL355&lt;=1,"SI","NO"))</f>
        <v>SI</v>
      </c>
      <c r="AQ355" s="31">
        <f>(N355-E355)</f>
        <v>2.3194444444452529</v>
      </c>
      <c r="AR355" s="35">
        <f>TRACKER[[#This Row],[ATA A TIMESLOT]]*24</f>
        <v>55.666666666686069</v>
      </c>
      <c r="AS355" s="32">
        <f>IF(AA355&lt;N355,TIME(0,0,0),AA355-N355)</f>
        <v>5.694444444088731E-2</v>
      </c>
      <c r="AT355" s="35">
        <f>TRACKER[[#This Row],[PUNTUALIDAD (H)]]*24</f>
        <v>1.3666666665812954</v>
      </c>
      <c r="AU355" s="31" t="str">
        <f>IF(AS355&gt;TIME(0,30,0),"NO","SI")</f>
        <v>NO</v>
      </c>
      <c r="AV355" s="33" t="str">
        <f>IF(AS355&gt;TIME(1,0,0),"NO","SI")</f>
        <v>NO</v>
      </c>
      <c r="AW355" s="33">
        <f>(S355-E355)</f>
        <v>2.3763888888861402</v>
      </c>
      <c r="AX355" s="39">
        <f>TRACKER[[#This Row],[ATA TO UNLOADING]]*24</f>
        <v>57.033333333267365</v>
      </c>
      <c r="AY355" s="33">
        <f>IF(O355=0,0,S355-O355)</f>
        <v>0</v>
      </c>
      <c r="AZ355" s="38">
        <f>TRACKER[[#This Row],[TOTAL TT (MARRUECOS)]]*24</f>
        <v>0</v>
      </c>
      <c r="BA355" s="39" t="str">
        <f>IF(AW355="","",IF(AW355&lt;=2,"SI","NO"))</f>
        <v>NO</v>
      </c>
      <c r="BB355" s="39">
        <f>V355-U355</f>
        <v>0</v>
      </c>
      <c r="BC355" s="108">
        <f>(TRACKER[[#This Row],[Driver departure vs DC END DATE 2]])/24</f>
        <v>0</v>
      </c>
      <c r="BD355" s="39" t="str">
        <f>IF(L355="LEFTIES TOLEDO",IF(BC355&gt;=TIME(0,0,0),"YES","NO"),"")</f>
        <v/>
      </c>
      <c r="BE355" s="93">
        <f>$BH$1</f>
        <v>55</v>
      </c>
      <c r="BF355" s="41">
        <f>$BI$1</f>
        <v>7.5</v>
      </c>
    </row>
    <row r="356" spans="1:58" ht="12.75" hidden="1" customHeight="1">
      <c r="A356" s="24">
        <v>262177616</v>
      </c>
      <c r="B356" s="10" t="s">
        <v>602</v>
      </c>
      <c r="C356" s="11" t="s">
        <v>47</v>
      </c>
      <c r="D356" s="11" t="s">
        <v>75</v>
      </c>
      <c r="E356" s="12">
        <v>46041.263888888891</v>
      </c>
      <c r="F356" s="12">
        <v>46041.333333333336</v>
      </c>
      <c r="G356" s="13" t="s">
        <v>49</v>
      </c>
      <c r="H356" s="11" t="s">
        <v>50</v>
      </c>
      <c r="I356" s="13" t="s">
        <v>661</v>
      </c>
      <c r="J356" s="13">
        <v>40</v>
      </c>
      <c r="K356" s="13" t="s">
        <v>60</v>
      </c>
      <c r="L356" s="12" t="s">
        <v>102</v>
      </c>
      <c r="M356" s="12">
        <v>46043.333333333336</v>
      </c>
      <c r="N356" s="12">
        <v>46043.583333333336</v>
      </c>
      <c r="O356" s="12"/>
      <c r="P356" s="55"/>
      <c r="Q356" s="12" t="s">
        <v>62</v>
      </c>
      <c r="R356" s="12"/>
      <c r="S356" s="29">
        <v>46043.638194444444</v>
      </c>
      <c r="T356" s="29">
        <v>46043.673611111109</v>
      </c>
      <c r="U356" s="12"/>
      <c r="V356" s="29"/>
      <c r="W356" s="30">
        <f>IF(N356="","",WEEKNUM(AA356,2)-0)</f>
        <v>4</v>
      </c>
      <c r="X356" s="30">
        <f>IF(N356="","",MONTH(AA356))</f>
        <v>1</v>
      </c>
      <c r="Y35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56" s="30" t="str">
        <f>IF(B356="ROPAX","ROPAX",IF(B356="RORO","RORO","OCEAN"))</f>
        <v>OCEAN</v>
      </c>
      <c r="AA356" s="29">
        <f>+MIN(S356,T356)</f>
        <v>46043.638194444444</v>
      </c>
      <c r="AB356" s="29" t="str">
        <f>CHOOSE(WEEKDAY(T356,2),"Monday","Tuesday","Wednesday","Thursday","Friday","Saturday","Sunday")</f>
        <v>Wednesday</v>
      </c>
      <c r="AC356" s="104">
        <f>IF((E356-F356)&lt;=0,0,(TRACKER[[#This Row],[ATA]]-TRACKER[[#This Row],[ETA]])*24)</f>
        <v>0</v>
      </c>
      <c r="AD356" s="29" t="str">
        <f>IF(AC356&lt;=2,"NO","YES")</f>
        <v>NO</v>
      </c>
      <c r="AE356" s="106">
        <f>+TRACKER[[#This Row],[DELIVERY AVAILABLE SINCE]]-TRACKER[[#This Row],[HANDOVER Morocco]]</f>
        <v>46043.333333333336</v>
      </c>
      <c r="AF356" s="104">
        <f>TRACKER[[#This Row],[ATA TO UNLOADING]]*24</f>
        <v>56.983333333279006</v>
      </c>
      <c r="AG356" s="31">
        <f>(M356-E356)</f>
        <v>2.0694444444452529</v>
      </c>
      <c r="AH356" s="35">
        <f>TRACKER[[#This Row],[ATA A OFRECIMIENTO]]*24</f>
        <v>49.666666666686069</v>
      </c>
      <c r="AI356" s="30" t="str">
        <f>IF(AG356="","",IF(AG356&lt;=1.5,"SI","NO"))</f>
        <v>NO</v>
      </c>
      <c r="AJ356" s="30" t="str">
        <f>IF(AG356="","",IF(AG356&lt;=2,"YES","NO"))</f>
        <v>NO</v>
      </c>
      <c r="AK356" s="30" t="str">
        <f>IF(AG356="","",IF(AG356&lt;=3,"SI","NO"))</f>
        <v>SI</v>
      </c>
      <c r="AL356" s="31">
        <f>(N356-M356)</f>
        <v>0.25</v>
      </c>
      <c r="AM356" s="35">
        <f>TRACKER[[#This Row],[DEL. AVAILABLE A SLOT]]*24</f>
        <v>6</v>
      </c>
      <c r="AN356" s="31">
        <f>IF((S356-M356)&lt;0,TIME(0,0,0),S356-M356)</f>
        <v>0.30486111110803904</v>
      </c>
      <c r="AO35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56" s="35" t="str">
        <f>IF(AL356="","",IF(AL356&lt;=1,"SI","NO"))</f>
        <v>SI</v>
      </c>
      <c r="AQ356" s="31">
        <f>(N356-E356)</f>
        <v>2.3194444444452529</v>
      </c>
      <c r="AR356" s="35">
        <f>TRACKER[[#This Row],[ATA A TIMESLOT]]*24</f>
        <v>55.666666666686069</v>
      </c>
      <c r="AS356" s="32">
        <f>IF(AA356&lt;N356,TIME(0,0,0),AA356-N356)</f>
        <v>5.486111110803904E-2</v>
      </c>
      <c r="AT356" s="35">
        <f>TRACKER[[#This Row],[PUNTUALIDAD (H)]]*24</f>
        <v>1.316666666592937</v>
      </c>
      <c r="AU356" s="31" t="str">
        <f>IF(AS356&gt;TIME(0,30,0),"NO","SI")</f>
        <v>NO</v>
      </c>
      <c r="AV356" s="33" t="str">
        <f>IF(AS356&gt;TIME(1,0,0),"NO","SI")</f>
        <v>NO</v>
      </c>
      <c r="AW356" s="33">
        <f>(S356-E356)</f>
        <v>2.3743055555532919</v>
      </c>
      <c r="AX356" s="39">
        <f>TRACKER[[#This Row],[ATA TO UNLOADING]]*24</f>
        <v>56.983333333279006</v>
      </c>
      <c r="AY356" s="33">
        <f>IF(O356=0,0,S356-O356)</f>
        <v>0</v>
      </c>
      <c r="AZ356" s="38">
        <f>TRACKER[[#This Row],[TOTAL TT (MARRUECOS)]]*24</f>
        <v>0</v>
      </c>
      <c r="BA356" s="39" t="str">
        <f>IF(AW356="","",IF(AW356&lt;=2,"SI","NO"))</f>
        <v>NO</v>
      </c>
      <c r="BB356" s="39">
        <f>V356-U356</f>
        <v>0</v>
      </c>
      <c r="BC356" s="108">
        <f>(TRACKER[[#This Row],[Driver departure vs DC END DATE 2]])/24</f>
        <v>0</v>
      </c>
      <c r="BD356" s="39" t="str">
        <f>IF(L356="LEFTIES TOLEDO",IF(BC356&gt;=TIME(0,0,0),"YES","NO"),"")</f>
        <v/>
      </c>
      <c r="BE356" s="93">
        <f>$BH$1</f>
        <v>55</v>
      </c>
      <c r="BF356" s="41">
        <f>$BI$1</f>
        <v>7.5</v>
      </c>
    </row>
    <row r="357" spans="1:58" ht="12.75" hidden="1" customHeight="1">
      <c r="A357" s="24">
        <v>262223231</v>
      </c>
      <c r="B357" s="10" t="s">
        <v>430</v>
      </c>
      <c r="C357" s="11" t="s">
        <v>57</v>
      </c>
      <c r="D357" s="11" t="s">
        <v>75</v>
      </c>
      <c r="E357" s="12">
        <v>46033.027083333334</v>
      </c>
      <c r="F357" s="12">
        <v>46033.083333333336</v>
      </c>
      <c r="G357" s="13" t="s">
        <v>49</v>
      </c>
      <c r="H357" s="11" t="s">
        <v>50</v>
      </c>
      <c r="I357" s="13" t="s">
        <v>665</v>
      </c>
      <c r="J357" s="13" t="s">
        <v>56</v>
      </c>
      <c r="K357" s="13" t="s">
        <v>60</v>
      </c>
      <c r="L357" s="12" t="s">
        <v>95</v>
      </c>
      <c r="M357" s="12">
        <v>46034.666666666664</v>
      </c>
      <c r="N357" s="12">
        <v>46043.666666666664</v>
      </c>
      <c r="O357" s="12"/>
      <c r="P357" s="55"/>
      <c r="Q357" s="12"/>
      <c r="R357" s="12"/>
      <c r="S357" s="29">
        <v>46043.65625</v>
      </c>
      <c r="T357" s="29">
        <v>46043.677083333336</v>
      </c>
      <c r="U357" s="12"/>
      <c r="V357" s="29"/>
      <c r="W357" s="30">
        <f>IF(N357="","",WEEKNUM(AA357,2)-0)</f>
        <v>4</v>
      </c>
      <c r="X357" s="30">
        <f>IF(N357="","",MONTH(AA357))</f>
        <v>1</v>
      </c>
      <c r="Y35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357" s="30" t="str">
        <f>IF(B357="ROPAX","ROPAX",IF(B357="RORO","RORO","OCEAN"))</f>
        <v>OCEAN</v>
      </c>
      <c r="AA357" s="29">
        <f>+MIN(S357,T357)</f>
        <v>46043.65625</v>
      </c>
      <c r="AB357" s="29" t="str">
        <f>CHOOSE(WEEKDAY(T357,2),"Monday","Tuesday","Wednesday","Thursday","Friday","Saturday","Sunday")</f>
        <v>Wednesday</v>
      </c>
      <c r="AC357" s="104">
        <f>IF((E357-F357)&lt;=0,0,(TRACKER[[#This Row],[ATA]]-TRACKER[[#This Row],[ETA]])*24)</f>
        <v>0</v>
      </c>
      <c r="AD357" s="29" t="str">
        <f>IF(AC357&lt;=2,"NO","YES")</f>
        <v>NO</v>
      </c>
      <c r="AE357" s="106">
        <f>+TRACKER[[#This Row],[DELIVERY AVAILABLE SINCE]]-TRACKER[[#This Row],[HANDOVER Morocco]]</f>
        <v>46034.666666666664</v>
      </c>
      <c r="AF357" s="104">
        <f>TRACKER[[#This Row],[ATA TO UNLOADING]]*24</f>
        <v>255.09999999997672</v>
      </c>
      <c r="AG357" s="31">
        <f>(M357-E357)</f>
        <v>1.6395833333299379</v>
      </c>
      <c r="AH357" s="35">
        <f>TRACKER[[#This Row],[ATA A OFRECIMIENTO]]*24</f>
        <v>39.349999999918509</v>
      </c>
      <c r="AI357" s="30" t="str">
        <f>IF(AG357="","",IF(AG357&lt;=1.5,"SI","NO"))</f>
        <v>NO</v>
      </c>
      <c r="AJ357" s="30" t="str">
        <f>IF(AG357="","",IF(AG357&lt;=2,"YES","NO"))</f>
        <v>YES</v>
      </c>
      <c r="AK357" s="30" t="str">
        <f>IF(AG357="","",IF(AG357&lt;=3,"SI","NO"))</f>
        <v>SI</v>
      </c>
      <c r="AL357" s="31">
        <f>(N357-M357)</f>
        <v>9</v>
      </c>
      <c r="AM357" s="35">
        <f>TRACKER[[#This Row],[DEL. AVAILABLE A SLOT]]*24</f>
        <v>216</v>
      </c>
      <c r="AN357" s="31">
        <f>IF((S357-M357)&lt;0,TIME(0,0,0),S357-M357)</f>
        <v>8.9895833333357587</v>
      </c>
      <c r="AO35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357" s="35" t="str">
        <f>IF(AL357="","",IF(AL357&lt;=1,"SI","NO"))</f>
        <v>NO</v>
      </c>
      <c r="AQ357" s="31">
        <f>(N357-E357)</f>
        <v>10.639583333329938</v>
      </c>
      <c r="AR357" s="35">
        <f>TRACKER[[#This Row],[ATA A TIMESLOT]]*24</f>
        <v>255.34999999991851</v>
      </c>
      <c r="AS357" s="32">
        <f>IF(AA357&lt;N357,TIME(0,0,0),AA357-N357)</f>
        <v>0</v>
      </c>
      <c r="AT357" s="35">
        <f>TRACKER[[#This Row],[PUNTUALIDAD (H)]]*24</f>
        <v>0</v>
      </c>
      <c r="AU357" s="31" t="str">
        <f>IF(AS357&gt;TIME(0,30,0),"NO","SI")</f>
        <v>SI</v>
      </c>
      <c r="AV357" s="33" t="str">
        <f>IF(AS357&gt;TIME(1,0,0),"NO","SI")</f>
        <v>SI</v>
      </c>
      <c r="AW357" s="33">
        <f>(S357-E357)</f>
        <v>10.629166666665697</v>
      </c>
      <c r="AX357" s="39">
        <f>TRACKER[[#This Row],[ATA TO UNLOADING]]*24</f>
        <v>255.09999999997672</v>
      </c>
      <c r="AY357" s="33">
        <f>IF(O357=0,0,S357-O357)</f>
        <v>0</v>
      </c>
      <c r="AZ357" s="38">
        <f>TRACKER[[#This Row],[TOTAL TT (MARRUECOS)]]*24</f>
        <v>0</v>
      </c>
      <c r="BA357" s="39" t="str">
        <f>IF(AW357="","",IF(AW357&lt;=2,"SI","NO"))</f>
        <v>NO</v>
      </c>
      <c r="BB357" s="39">
        <f>V357-U357</f>
        <v>0</v>
      </c>
      <c r="BC357" s="108">
        <f>(TRACKER[[#This Row],[Driver departure vs DC END DATE 2]])/24</f>
        <v>0</v>
      </c>
      <c r="BD357" s="39" t="str">
        <f>IF(L357="LEFTIES TOLEDO",IF(BC357&gt;=TIME(0,0,0),"YES","NO"),"")</f>
        <v/>
      </c>
      <c r="BE357" s="93">
        <f>$BH$1</f>
        <v>55</v>
      </c>
      <c r="BF357" s="41">
        <f>$BI$1</f>
        <v>7.5</v>
      </c>
    </row>
    <row r="358" spans="1:58" ht="12.75" hidden="1" customHeight="1">
      <c r="A358" s="24">
        <v>262595134</v>
      </c>
      <c r="B358" s="10" t="s">
        <v>599</v>
      </c>
      <c r="C358" s="11" t="s">
        <v>47</v>
      </c>
      <c r="D358" s="11" t="s">
        <v>48</v>
      </c>
      <c r="E358" s="12">
        <v>46040.829861111109</v>
      </c>
      <c r="F358" s="12">
        <v>46040.833333333336</v>
      </c>
      <c r="G358" s="13" t="s">
        <v>49</v>
      </c>
      <c r="H358" s="11" t="s">
        <v>50</v>
      </c>
      <c r="I358" s="13" t="s">
        <v>663</v>
      </c>
      <c r="J358" s="13" t="s">
        <v>51</v>
      </c>
      <c r="K358" s="13" t="s">
        <v>52</v>
      </c>
      <c r="L358" s="12" t="s">
        <v>53</v>
      </c>
      <c r="M358" s="12">
        <v>46042.666666666664</v>
      </c>
      <c r="N358" s="12">
        <v>46043.666666666664</v>
      </c>
      <c r="O358" s="12"/>
      <c r="P358" s="55"/>
      <c r="Q358" s="12"/>
      <c r="R358" s="12"/>
      <c r="S358" s="29">
        <v>46043.551388888889</v>
      </c>
      <c r="T358" s="29">
        <v>46043.611111111109</v>
      </c>
      <c r="U358" s="12">
        <v>46043.571527777778</v>
      </c>
      <c r="V358" s="29">
        <v>46043.635416666664</v>
      </c>
      <c r="W358" s="30">
        <f>IF(N358="","",WEEKNUM(AA358,2)-0)</f>
        <v>4</v>
      </c>
      <c r="X358" s="30">
        <f>IF(N358="","",MONTH(AA358))</f>
        <v>1</v>
      </c>
      <c r="Y35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58" s="30" t="str">
        <f>IF(B358="ROPAX","ROPAX",IF(B358="RORO","RORO","OCEAN"))</f>
        <v>OCEAN</v>
      </c>
      <c r="AA358" s="29">
        <f>+MIN(S358,T358)</f>
        <v>46043.551388888889</v>
      </c>
      <c r="AB358" s="29" t="str">
        <f>CHOOSE(WEEKDAY(T358,2),"Monday","Tuesday","Wednesday","Thursday","Friday","Saturday","Sunday")</f>
        <v>Wednesday</v>
      </c>
      <c r="AC358" s="104">
        <f>IF((E358-F358)&lt;=0,0,(TRACKER[[#This Row],[ATA]]-TRACKER[[#This Row],[ETA]])*24)</f>
        <v>0</v>
      </c>
      <c r="AD358" s="29" t="str">
        <f>IF(AC358&lt;=2,"NO","YES")</f>
        <v>NO</v>
      </c>
      <c r="AE358" s="106">
        <f>+TRACKER[[#This Row],[DELIVERY AVAILABLE SINCE]]-TRACKER[[#This Row],[HANDOVER Morocco]]</f>
        <v>46042.666666666664</v>
      </c>
      <c r="AF358" s="104">
        <f>TRACKER[[#This Row],[ATA TO UNLOADING]]*24</f>
        <v>65.316666666709352</v>
      </c>
      <c r="AG358" s="31">
        <f>(M358-E358)</f>
        <v>1.8368055555547471</v>
      </c>
      <c r="AH358" s="35">
        <f>TRACKER[[#This Row],[ATA A OFRECIMIENTO]]*24</f>
        <v>44.083333333313931</v>
      </c>
      <c r="AI358" s="30" t="str">
        <f>IF(AG358="","",IF(AG358&lt;=1.5,"SI","NO"))</f>
        <v>NO</v>
      </c>
      <c r="AJ358" s="30" t="str">
        <f>IF(AG358="","",IF(AG358&lt;=2,"YES","NO"))</f>
        <v>YES</v>
      </c>
      <c r="AK358" s="30" t="str">
        <f>IF(AG358="","",IF(AG358&lt;=3,"SI","NO"))</f>
        <v>SI</v>
      </c>
      <c r="AL358" s="31">
        <f>(N358-M358)</f>
        <v>1</v>
      </c>
      <c r="AM358" s="35">
        <f>TRACKER[[#This Row],[DEL. AVAILABLE A SLOT]]*24</f>
        <v>24</v>
      </c>
      <c r="AN358" s="31">
        <f>IF((S358-M358)&lt;0,TIME(0,0,0),S358-M358)</f>
        <v>0.88472222222480923</v>
      </c>
      <c r="AO35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58" s="35" t="str">
        <f>IF(AL358="","",IF(AL358&lt;=1,"SI","NO"))</f>
        <v>SI</v>
      </c>
      <c r="AQ358" s="31">
        <f>(N358-E358)</f>
        <v>2.8368055555547471</v>
      </c>
      <c r="AR358" s="35">
        <f>TRACKER[[#This Row],[ATA A TIMESLOT]]*24</f>
        <v>68.083333333313931</v>
      </c>
      <c r="AS358" s="32">
        <f>IF(AA358&lt;N358,TIME(0,0,0),AA358-N358)</f>
        <v>0</v>
      </c>
      <c r="AT358" s="35">
        <f>TRACKER[[#This Row],[PUNTUALIDAD (H)]]*24</f>
        <v>0</v>
      </c>
      <c r="AU358" s="31" t="str">
        <f>IF(AS358&gt;TIME(0,30,0),"NO","SI")</f>
        <v>SI</v>
      </c>
      <c r="AV358" s="33" t="str">
        <f>IF(AS358&gt;TIME(1,0,0),"NO","SI")</f>
        <v>SI</v>
      </c>
      <c r="AW358" s="33">
        <f>(S358-E358)</f>
        <v>2.7215277777795563</v>
      </c>
      <c r="AX358" s="39">
        <f>TRACKER[[#This Row],[ATA TO UNLOADING]]*24</f>
        <v>65.316666666709352</v>
      </c>
      <c r="AY358" s="33">
        <f>IF(O358=0,0,S358-O358)</f>
        <v>0</v>
      </c>
      <c r="AZ358" s="38">
        <f>TRACKER[[#This Row],[TOTAL TT (MARRUECOS)]]*24</f>
        <v>0</v>
      </c>
      <c r="BA358" s="39" t="str">
        <f>IF(AW358="","",IF(AW358&lt;=2,"SI","NO"))</f>
        <v>NO</v>
      </c>
      <c r="BB358" s="39">
        <f>V358-U358</f>
        <v>6.3888888886140194E-2</v>
      </c>
      <c r="BC358" s="108">
        <f>(TRACKER[[#This Row],[Driver departure vs DC END DATE 2]])/24</f>
        <v>2.6620370369225079E-3</v>
      </c>
      <c r="BD358" s="39" t="str">
        <f>IF(L358="LEFTIES TOLEDO",IF(BC358&gt;=TIME(0,0,0),"YES","NO"),"")</f>
        <v>YES</v>
      </c>
      <c r="BE358" s="93">
        <f>$BH$1</f>
        <v>55</v>
      </c>
      <c r="BF358" s="41">
        <f>$BI$1</f>
        <v>7.5</v>
      </c>
    </row>
    <row r="359" spans="1:58" ht="12.75" hidden="1" customHeight="1">
      <c r="A359" s="24">
        <v>262806265</v>
      </c>
      <c r="B359" s="10" t="s">
        <v>599</v>
      </c>
      <c r="C359" s="11" t="s">
        <v>47</v>
      </c>
      <c r="D359" s="11" t="s">
        <v>48</v>
      </c>
      <c r="E359" s="12">
        <v>46040.829861111109</v>
      </c>
      <c r="F359" s="12">
        <v>46040.833333333336</v>
      </c>
      <c r="G359" s="13" t="s">
        <v>49</v>
      </c>
      <c r="H359" s="11" t="s">
        <v>50</v>
      </c>
      <c r="I359" s="13" t="s">
        <v>664</v>
      </c>
      <c r="J359" s="13" t="s">
        <v>51</v>
      </c>
      <c r="K359" s="13" t="s">
        <v>52</v>
      </c>
      <c r="L359" s="12" t="s">
        <v>53</v>
      </c>
      <c r="M359" s="12">
        <v>46042.666666666664</v>
      </c>
      <c r="N359" s="12">
        <v>46043.666666666664</v>
      </c>
      <c r="O359" s="12"/>
      <c r="P359" s="55"/>
      <c r="Q359" s="12"/>
      <c r="R359" s="12"/>
      <c r="S359" s="29">
        <v>46043.601388888892</v>
      </c>
      <c r="T359" s="29">
        <v>46043.659722222219</v>
      </c>
      <c r="U359" s="12">
        <v>46043.625694444447</v>
      </c>
      <c r="V359" s="29">
        <v>46043.684027777781</v>
      </c>
      <c r="W359" s="30">
        <f>IF(N359="","",WEEKNUM(AA359,2)-0)</f>
        <v>4</v>
      </c>
      <c r="X359" s="30">
        <f>IF(N359="","",MONTH(AA359))</f>
        <v>1</v>
      </c>
      <c r="Y35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59" s="30" t="str">
        <f>IF(B359="ROPAX","ROPAX",IF(B359="RORO","RORO","OCEAN"))</f>
        <v>OCEAN</v>
      </c>
      <c r="AA359" s="29">
        <f>+MIN(S359,T359)</f>
        <v>46043.601388888892</v>
      </c>
      <c r="AB359" s="29" t="str">
        <f>CHOOSE(WEEKDAY(T359,2),"Monday","Tuesday","Wednesday","Thursday","Friday","Saturday","Sunday")</f>
        <v>Wednesday</v>
      </c>
      <c r="AC359" s="104">
        <f>IF((E359-F359)&lt;=0,0,(TRACKER[[#This Row],[ATA]]-TRACKER[[#This Row],[ETA]])*24)</f>
        <v>0</v>
      </c>
      <c r="AD359" s="29" t="str">
        <f>IF(AC359&lt;=2,"NO","YES")</f>
        <v>NO</v>
      </c>
      <c r="AE359" s="106">
        <f>+TRACKER[[#This Row],[DELIVERY AVAILABLE SINCE]]-TRACKER[[#This Row],[HANDOVER Morocco]]</f>
        <v>46042.666666666664</v>
      </c>
      <c r="AF359" s="104">
        <f>TRACKER[[#This Row],[ATA TO UNLOADING]]*24</f>
        <v>66.516666666779201</v>
      </c>
      <c r="AG359" s="31">
        <f>(M359-E359)</f>
        <v>1.8368055555547471</v>
      </c>
      <c r="AH359" s="35">
        <f>TRACKER[[#This Row],[ATA A OFRECIMIENTO]]*24</f>
        <v>44.083333333313931</v>
      </c>
      <c r="AI359" s="30" t="str">
        <f>IF(AG359="","",IF(AG359&lt;=1.5,"SI","NO"))</f>
        <v>NO</v>
      </c>
      <c r="AJ359" s="30" t="str">
        <f>IF(AG359="","",IF(AG359&lt;=2,"YES","NO"))</f>
        <v>YES</v>
      </c>
      <c r="AK359" s="30" t="str">
        <f>IF(AG359="","",IF(AG359&lt;=3,"SI","NO"))</f>
        <v>SI</v>
      </c>
      <c r="AL359" s="31">
        <f>(N359-M359)</f>
        <v>1</v>
      </c>
      <c r="AM359" s="35">
        <f>TRACKER[[#This Row],[DEL. AVAILABLE A SLOT]]*24</f>
        <v>24</v>
      </c>
      <c r="AN359" s="31">
        <f>IF((S359-M359)&lt;0,TIME(0,0,0),S359-M359)</f>
        <v>0.93472222222771961</v>
      </c>
      <c r="AO35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59" s="35" t="str">
        <f>IF(AL359="","",IF(AL359&lt;=1,"SI","NO"))</f>
        <v>SI</v>
      </c>
      <c r="AQ359" s="31">
        <f>(N359-E359)</f>
        <v>2.8368055555547471</v>
      </c>
      <c r="AR359" s="35">
        <f>TRACKER[[#This Row],[ATA A TIMESLOT]]*24</f>
        <v>68.083333333313931</v>
      </c>
      <c r="AS359" s="32">
        <f>IF(AA359&lt;N359,TIME(0,0,0),AA359-N359)</f>
        <v>0</v>
      </c>
      <c r="AT359" s="35">
        <f>TRACKER[[#This Row],[PUNTUALIDAD (H)]]*24</f>
        <v>0</v>
      </c>
      <c r="AU359" s="31" t="str">
        <f>IF(AS359&gt;TIME(0,30,0),"NO","SI")</f>
        <v>SI</v>
      </c>
      <c r="AV359" s="33" t="str">
        <f>IF(AS359&gt;TIME(1,0,0),"NO","SI")</f>
        <v>SI</v>
      </c>
      <c r="AW359" s="33">
        <f>(S359-E359)</f>
        <v>2.7715277777824667</v>
      </c>
      <c r="AX359" s="39">
        <f>TRACKER[[#This Row],[ATA TO UNLOADING]]*24</f>
        <v>66.516666666779201</v>
      </c>
      <c r="AY359" s="33">
        <f>IF(O359=0,0,S359-O359)</f>
        <v>0</v>
      </c>
      <c r="AZ359" s="38">
        <f>TRACKER[[#This Row],[TOTAL TT (MARRUECOS)]]*24</f>
        <v>0</v>
      </c>
      <c r="BA359" s="39" t="str">
        <f>IF(AW359="","",IF(AW359&lt;=2,"SI","NO"))</f>
        <v>NO</v>
      </c>
      <c r="BB359" s="39">
        <f>V359-U359</f>
        <v>5.8333333334303461E-2</v>
      </c>
      <c r="BC359" s="108">
        <f>(TRACKER[[#This Row],[Driver departure vs DC END DATE 2]])/24</f>
        <v>2.4305555555959777E-3</v>
      </c>
      <c r="BD359" s="39" t="str">
        <f>IF(L359="LEFTIES TOLEDO",IF(BC359&gt;=TIME(0,0,0),"YES","NO"),"")</f>
        <v>YES</v>
      </c>
      <c r="BE359" s="93">
        <f>$BH$1</f>
        <v>55</v>
      </c>
      <c r="BF359" s="41">
        <f>$BI$1</f>
        <v>7.5</v>
      </c>
    </row>
    <row r="360" spans="1:58" ht="12.75" hidden="1" customHeight="1">
      <c r="A360" s="24">
        <v>262595134</v>
      </c>
      <c r="B360" s="10" t="s">
        <v>599</v>
      </c>
      <c r="C360" s="11" t="s">
        <v>47</v>
      </c>
      <c r="D360" s="11" t="s">
        <v>48</v>
      </c>
      <c r="E360" s="12">
        <v>46040.829861111109</v>
      </c>
      <c r="F360" s="12">
        <v>46040.833333333336</v>
      </c>
      <c r="G360" s="13" t="s">
        <v>49</v>
      </c>
      <c r="H360" s="11" t="s">
        <v>50</v>
      </c>
      <c r="I360" s="13" t="s">
        <v>666</v>
      </c>
      <c r="J360" s="13" t="s">
        <v>51</v>
      </c>
      <c r="K360" s="13" t="s">
        <v>52</v>
      </c>
      <c r="L360" s="12" t="s">
        <v>53</v>
      </c>
      <c r="M360" s="12">
        <v>46042.666666666664</v>
      </c>
      <c r="N360" s="12">
        <v>46043.75</v>
      </c>
      <c r="O360" s="12"/>
      <c r="P360" s="55"/>
      <c r="Q360" s="12"/>
      <c r="R360" s="12"/>
      <c r="S360" s="29">
        <v>46043.675000000003</v>
      </c>
      <c r="T360" s="29">
        <v>46043.840277777781</v>
      </c>
      <c r="U360" s="12">
        <v>46043.725694444445</v>
      </c>
      <c r="V360" s="29">
        <v>46043.864583333336</v>
      </c>
      <c r="W360" s="30">
        <f>IF(N360="","",WEEKNUM(AA360,2)-0)</f>
        <v>4</v>
      </c>
      <c r="X360" s="30">
        <f>IF(N360="","",MONTH(AA360))</f>
        <v>1</v>
      </c>
      <c r="Y36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60" s="30" t="str">
        <f>IF(B360="ROPAX","ROPAX",IF(B360="RORO","RORO","OCEAN"))</f>
        <v>OCEAN</v>
      </c>
      <c r="AA360" s="29">
        <f>+MIN(S360,T360)</f>
        <v>46043.675000000003</v>
      </c>
      <c r="AB360" s="29" t="str">
        <f>CHOOSE(WEEKDAY(T360,2),"Monday","Tuesday","Wednesday","Thursday","Friday","Saturday","Sunday")</f>
        <v>Wednesday</v>
      </c>
      <c r="AC360" s="104">
        <f>IF((E360-F360)&lt;=0,0,(TRACKER[[#This Row],[ATA]]-TRACKER[[#This Row],[ETA]])*24)</f>
        <v>0</v>
      </c>
      <c r="AD360" s="29" t="str">
        <f>IF(AC360&lt;=2,"NO","YES")</f>
        <v>NO</v>
      </c>
      <c r="AE360" s="106">
        <f>+TRACKER[[#This Row],[DELIVERY AVAILABLE SINCE]]-TRACKER[[#This Row],[HANDOVER Morocco]]</f>
        <v>46042.666666666664</v>
      </c>
      <c r="AF360" s="104">
        <f>TRACKER[[#This Row],[ATA TO UNLOADING]]*24</f>
        <v>68.283333333441988</v>
      </c>
      <c r="AG360" s="31">
        <f>(M360-E360)</f>
        <v>1.8368055555547471</v>
      </c>
      <c r="AH360" s="35">
        <f>TRACKER[[#This Row],[ATA A OFRECIMIENTO]]*24</f>
        <v>44.083333333313931</v>
      </c>
      <c r="AI360" s="30" t="str">
        <f>IF(AG360="","",IF(AG360&lt;=1.5,"SI","NO"))</f>
        <v>NO</v>
      </c>
      <c r="AJ360" s="30" t="str">
        <f>IF(AG360="","",IF(AG360&lt;=2,"YES","NO"))</f>
        <v>YES</v>
      </c>
      <c r="AK360" s="30" t="str">
        <f>IF(AG360="","",IF(AG360&lt;=3,"SI","NO"))</f>
        <v>SI</v>
      </c>
      <c r="AL360" s="31">
        <f>(N360-M360)</f>
        <v>1.0833333333357587</v>
      </c>
      <c r="AM360" s="35">
        <f>TRACKER[[#This Row],[DEL. AVAILABLE A SLOT]]*24</f>
        <v>26.000000000058208</v>
      </c>
      <c r="AN360" s="31">
        <f>IF((S360-M360)&lt;0,TIME(0,0,0),S360-M360)</f>
        <v>1.008333333338669</v>
      </c>
      <c r="AO36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360" s="35" t="str">
        <f>IF(AL360="","",IF(AL360&lt;=1,"SI","NO"))</f>
        <v>NO</v>
      </c>
      <c r="AQ360" s="31">
        <f>(N360-E360)</f>
        <v>2.9201388888905058</v>
      </c>
      <c r="AR360" s="35">
        <f>TRACKER[[#This Row],[ATA A TIMESLOT]]*24</f>
        <v>70.083333333372138</v>
      </c>
      <c r="AS360" s="32">
        <f>IF(AA360&lt;N360,TIME(0,0,0),AA360-N360)</f>
        <v>0</v>
      </c>
      <c r="AT360" s="35">
        <f>TRACKER[[#This Row],[PUNTUALIDAD (H)]]*24</f>
        <v>0</v>
      </c>
      <c r="AU360" s="31" t="str">
        <f>IF(AS360&gt;TIME(0,30,0),"NO","SI")</f>
        <v>SI</v>
      </c>
      <c r="AV360" s="33" t="str">
        <f>IF(AS360&gt;TIME(1,0,0),"NO","SI")</f>
        <v>SI</v>
      </c>
      <c r="AW360" s="33">
        <f>(S360-E360)</f>
        <v>2.8451388888934162</v>
      </c>
      <c r="AX360" s="39">
        <f>TRACKER[[#This Row],[ATA TO UNLOADING]]*24</f>
        <v>68.283333333441988</v>
      </c>
      <c r="AY360" s="33">
        <f>IF(O360=0,0,S360-O360)</f>
        <v>0</v>
      </c>
      <c r="AZ360" s="38">
        <f>TRACKER[[#This Row],[TOTAL TT (MARRUECOS)]]*24</f>
        <v>0</v>
      </c>
      <c r="BA360" s="39" t="str">
        <f>IF(AW360="","",IF(AW360&lt;=2,"SI","NO"))</f>
        <v>NO</v>
      </c>
      <c r="BB360" s="39">
        <f>V360-U360</f>
        <v>0.13888888889050577</v>
      </c>
      <c r="BC360" s="108">
        <f>(TRACKER[[#This Row],[Driver departure vs DC END DATE 2]])/24</f>
        <v>5.7870370371044073E-3</v>
      </c>
      <c r="BD360" s="39" t="str">
        <f>IF(L360="LEFTIES TOLEDO",IF(BC360&gt;=TIME(0,0,0),"YES","NO"),"")</f>
        <v>YES</v>
      </c>
      <c r="BE360" s="93">
        <f>$BH$1</f>
        <v>55</v>
      </c>
      <c r="BF360" s="41">
        <f>$BI$1</f>
        <v>7.5</v>
      </c>
    </row>
    <row r="361" spans="1:58" ht="12.75" hidden="1" customHeight="1">
      <c r="A361" s="24">
        <v>262806128</v>
      </c>
      <c r="B361" s="10" t="s">
        <v>599</v>
      </c>
      <c r="C361" s="11" t="s">
        <v>47</v>
      </c>
      <c r="D361" s="11" t="s">
        <v>48</v>
      </c>
      <c r="E361" s="12">
        <v>46040.829861111109</v>
      </c>
      <c r="F361" s="12">
        <v>46040.833333333336</v>
      </c>
      <c r="G361" s="13" t="s">
        <v>49</v>
      </c>
      <c r="H361" s="11" t="s">
        <v>50</v>
      </c>
      <c r="I361" s="13" t="s">
        <v>667</v>
      </c>
      <c r="J361" s="13" t="s">
        <v>51</v>
      </c>
      <c r="K361" s="13" t="s">
        <v>52</v>
      </c>
      <c r="L361" s="12" t="s">
        <v>53</v>
      </c>
      <c r="M361" s="12">
        <v>46042.666666666664</v>
      </c>
      <c r="N361" s="12">
        <v>46043.75</v>
      </c>
      <c r="O361" s="12"/>
      <c r="P361" s="55"/>
      <c r="Q361" s="12"/>
      <c r="R361" s="12"/>
      <c r="S361" s="29">
        <v>46043.706250000003</v>
      </c>
      <c r="T361" s="29">
        <v>46043.743055555555</v>
      </c>
      <c r="U361" s="12">
        <v>46043.773611111108</v>
      </c>
      <c r="V361" s="29">
        <v>46043.763888888891</v>
      </c>
      <c r="W361" s="30">
        <f>IF(N361="","",WEEKNUM(AA361,2)-0)</f>
        <v>4</v>
      </c>
      <c r="X361" s="30">
        <f>IF(N361="","",MONTH(AA361))</f>
        <v>1</v>
      </c>
      <c r="Y36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61" s="30" t="str">
        <f>IF(B361="ROPAX","ROPAX",IF(B361="RORO","RORO","OCEAN"))</f>
        <v>OCEAN</v>
      </c>
      <c r="AA361" s="29">
        <f>+MIN(S361,T361)</f>
        <v>46043.706250000003</v>
      </c>
      <c r="AB361" s="29" t="str">
        <f>CHOOSE(WEEKDAY(T361,2),"Monday","Tuesday","Wednesday","Thursday","Friday","Saturday","Sunday")</f>
        <v>Wednesday</v>
      </c>
      <c r="AC361" s="104">
        <f>IF((E361-F361)&lt;=0,0,(TRACKER[[#This Row],[ATA]]-TRACKER[[#This Row],[ETA]])*24)</f>
        <v>0</v>
      </c>
      <c r="AD361" s="29" t="str">
        <f>IF(AC361&lt;=2,"NO","YES")</f>
        <v>NO</v>
      </c>
      <c r="AE361" s="106">
        <f>+TRACKER[[#This Row],[DELIVERY AVAILABLE SINCE]]-TRACKER[[#This Row],[HANDOVER Morocco]]</f>
        <v>46042.666666666664</v>
      </c>
      <c r="AF361" s="104">
        <f>TRACKER[[#This Row],[ATA TO UNLOADING]]*24</f>
        <v>69.033333333441988</v>
      </c>
      <c r="AG361" s="31">
        <f>(M361-E361)</f>
        <v>1.8368055555547471</v>
      </c>
      <c r="AH361" s="35">
        <f>TRACKER[[#This Row],[ATA A OFRECIMIENTO]]*24</f>
        <v>44.083333333313931</v>
      </c>
      <c r="AI361" s="30" t="str">
        <f>IF(AG361="","",IF(AG361&lt;=1.5,"SI","NO"))</f>
        <v>NO</v>
      </c>
      <c r="AJ361" s="30" t="str">
        <f>IF(AG361="","",IF(AG361&lt;=2,"YES","NO"))</f>
        <v>YES</v>
      </c>
      <c r="AK361" s="30" t="str">
        <f>IF(AG361="","",IF(AG361&lt;=3,"SI","NO"))</f>
        <v>SI</v>
      </c>
      <c r="AL361" s="31">
        <f>(N361-M361)</f>
        <v>1.0833333333357587</v>
      </c>
      <c r="AM361" s="35">
        <f>TRACKER[[#This Row],[DEL. AVAILABLE A SLOT]]*24</f>
        <v>26.000000000058208</v>
      </c>
      <c r="AN361" s="31">
        <f>IF((S361-M361)&lt;0,TIME(0,0,0),S361-M361)</f>
        <v>1.039583333338669</v>
      </c>
      <c r="AO36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361" s="35" t="str">
        <f>IF(AL361="","",IF(AL361&lt;=1,"SI","NO"))</f>
        <v>NO</v>
      </c>
      <c r="AQ361" s="31">
        <f>(N361-E361)</f>
        <v>2.9201388888905058</v>
      </c>
      <c r="AR361" s="35">
        <f>TRACKER[[#This Row],[ATA A TIMESLOT]]*24</f>
        <v>70.083333333372138</v>
      </c>
      <c r="AS361" s="32">
        <f>IF(AA361&lt;N361,TIME(0,0,0),AA361-N361)</f>
        <v>0</v>
      </c>
      <c r="AT361" s="35">
        <f>TRACKER[[#This Row],[PUNTUALIDAD (H)]]*24</f>
        <v>0</v>
      </c>
      <c r="AU361" s="31" t="str">
        <f>IF(AS361&gt;TIME(0,30,0),"NO","SI")</f>
        <v>SI</v>
      </c>
      <c r="AV361" s="33" t="str">
        <f>IF(AS361&gt;TIME(1,0,0),"NO","SI")</f>
        <v>SI</v>
      </c>
      <c r="AW361" s="33">
        <f>(S361-E361)</f>
        <v>2.8763888888934162</v>
      </c>
      <c r="AX361" s="39">
        <f>TRACKER[[#This Row],[ATA TO UNLOADING]]*24</f>
        <v>69.033333333441988</v>
      </c>
      <c r="AY361" s="33">
        <f>IF(O361=0,0,S361-O361)</f>
        <v>0</v>
      </c>
      <c r="AZ361" s="38">
        <f>TRACKER[[#This Row],[TOTAL TT (MARRUECOS)]]*24</f>
        <v>0</v>
      </c>
      <c r="BA361" s="39" t="str">
        <f>IF(AW361="","",IF(AW361&lt;=2,"SI","NO"))</f>
        <v>NO</v>
      </c>
      <c r="BB361" s="110">
        <f>V361-U361</f>
        <v>-9.7222222175332718E-3</v>
      </c>
      <c r="BC361" s="108">
        <f>(TRACKER[[#This Row],[Driver departure vs DC END DATE 2]])/24</f>
        <v>-4.0509259239721967E-4</v>
      </c>
      <c r="BD361" s="39" t="str">
        <f>IF(L361="LEFTIES TOLEDO",IF(BC361&gt;=TIME(0,0,0),"YES","NO"),"")</f>
        <v>NO</v>
      </c>
      <c r="BE361" s="93">
        <f>$BH$1</f>
        <v>55</v>
      </c>
      <c r="BF361" s="41">
        <f>$BI$1</f>
        <v>7.5</v>
      </c>
    </row>
    <row r="362" spans="1:58" ht="12.75" hidden="1" customHeight="1">
      <c r="A362" s="24">
        <v>262595508</v>
      </c>
      <c r="B362" s="10" t="s">
        <v>599</v>
      </c>
      <c r="C362" s="11" t="s">
        <v>47</v>
      </c>
      <c r="D362" s="11" t="s">
        <v>48</v>
      </c>
      <c r="E362" s="12">
        <v>46040.829861111109</v>
      </c>
      <c r="F362" s="12">
        <v>46040.833333333336</v>
      </c>
      <c r="G362" s="13" t="s">
        <v>49</v>
      </c>
      <c r="H362" s="11" t="s">
        <v>50</v>
      </c>
      <c r="I362" s="13" t="s">
        <v>668</v>
      </c>
      <c r="J362" s="13" t="s">
        <v>51</v>
      </c>
      <c r="K362" s="13" t="s">
        <v>52</v>
      </c>
      <c r="L362" s="12" t="s">
        <v>53</v>
      </c>
      <c r="M362" s="12">
        <v>46042.666666666664</v>
      </c>
      <c r="N362" s="12">
        <v>46043.833333333336</v>
      </c>
      <c r="O362" s="12"/>
      <c r="P362" s="55"/>
      <c r="Q362" s="12"/>
      <c r="R362" s="12"/>
      <c r="S362" s="29">
        <v>46043.771527777775</v>
      </c>
      <c r="T362" s="29">
        <v>46043.878472222219</v>
      </c>
      <c r="U362" s="12">
        <v>46043.803472222222</v>
      </c>
      <c r="V362" s="29">
        <v>46043.902777777781</v>
      </c>
      <c r="W362" s="30">
        <f>IF(N362="","",WEEKNUM(AA362,2)-0)</f>
        <v>4</v>
      </c>
      <c r="X362" s="30">
        <f>IF(N362="","",MONTH(AA362))</f>
        <v>1</v>
      </c>
      <c r="Y36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62" s="30" t="str">
        <f>IF(B362="ROPAX","ROPAX",IF(B362="RORO","RORO","OCEAN"))</f>
        <v>OCEAN</v>
      </c>
      <c r="AA362" s="29">
        <f>+MIN(S362,T362)</f>
        <v>46043.771527777775</v>
      </c>
      <c r="AB362" s="29" t="str">
        <f>CHOOSE(WEEKDAY(T362,2),"Monday","Tuesday","Wednesday","Thursday","Friday","Saturday","Sunday")</f>
        <v>Wednesday</v>
      </c>
      <c r="AC362" s="104">
        <f>IF((E362-F362)&lt;=0,0,(TRACKER[[#This Row],[ATA]]-TRACKER[[#This Row],[ETA]])*24)</f>
        <v>0</v>
      </c>
      <c r="AD362" s="29" t="str">
        <f>IF(AC362&lt;=2,"NO","YES")</f>
        <v>NO</v>
      </c>
      <c r="AE362" s="106">
        <f>+TRACKER[[#This Row],[DELIVERY AVAILABLE SINCE]]-TRACKER[[#This Row],[HANDOVER Morocco]]</f>
        <v>46042.666666666664</v>
      </c>
      <c r="AF362" s="104">
        <f>TRACKER[[#This Row],[ATA TO UNLOADING]]*24</f>
        <v>70.599999999976717</v>
      </c>
      <c r="AG362" s="31">
        <f>(M362-E362)</f>
        <v>1.8368055555547471</v>
      </c>
      <c r="AH362" s="35">
        <f>TRACKER[[#This Row],[ATA A OFRECIMIENTO]]*24</f>
        <v>44.083333333313931</v>
      </c>
      <c r="AI362" s="30" t="str">
        <f>IF(AG362="","",IF(AG362&lt;=1.5,"SI","NO"))</f>
        <v>NO</v>
      </c>
      <c r="AJ362" s="30" t="str">
        <f>IF(AG362="","",IF(AG362&lt;=2,"YES","NO"))</f>
        <v>YES</v>
      </c>
      <c r="AK362" s="30" t="str">
        <f>IF(AG362="","",IF(AG362&lt;=3,"SI","NO"))</f>
        <v>SI</v>
      </c>
      <c r="AL362" s="31">
        <f>(N362-M362)</f>
        <v>1.1666666666715173</v>
      </c>
      <c r="AM362" s="35">
        <f>TRACKER[[#This Row],[DEL. AVAILABLE A SLOT]]*24</f>
        <v>28.000000000116415</v>
      </c>
      <c r="AN362" s="31">
        <f>IF((S362-M362)&lt;0,TIME(0,0,0),S362-M362)</f>
        <v>1.1048611111109494</v>
      </c>
      <c r="AO36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362" s="35" t="str">
        <f>IF(AL362="","",IF(AL362&lt;=1,"SI","NO"))</f>
        <v>NO</v>
      </c>
      <c r="AQ362" s="31">
        <f>(N362-E362)</f>
        <v>3.0034722222262644</v>
      </c>
      <c r="AR362" s="35">
        <f>TRACKER[[#This Row],[ATA A TIMESLOT]]*24</f>
        <v>72.083333333430346</v>
      </c>
      <c r="AS362" s="32">
        <f>IF(AA362&lt;N362,TIME(0,0,0),AA362-N362)</f>
        <v>0</v>
      </c>
      <c r="AT362" s="35">
        <f>TRACKER[[#This Row],[PUNTUALIDAD (H)]]*24</f>
        <v>0</v>
      </c>
      <c r="AU362" s="31" t="str">
        <f>IF(AS362&gt;TIME(0,30,0),"NO","SI")</f>
        <v>SI</v>
      </c>
      <c r="AV362" s="33" t="str">
        <f>IF(AS362&gt;TIME(1,0,0),"NO","SI")</f>
        <v>SI</v>
      </c>
      <c r="AW362" s="33">
        <f>(S362-E362)</f>
        <v>2.9416666666656965</v>
      </c>
      <c r="AX362" s="39">
        <f>TRACKER[[#This Row],[ATA TO UNLOADING]]*24</f>
        <v>70.599999999976717</v>
      </c>
      <c r="AY362" s="33">
        <f>IF(O362=0,0,S362-O362)</f>
        <v>0</v>
      </c>
      <c r="AZ362" s="38">
        <f>TRACKER[[#This Row],[TOTAL TT (MARRUECOS)]]*24</f>
        <v>0</v>
      </c>
      <c r="BA362" s="39" t="str">
        <f>IF(AW362="","",IF(AW362&lt;=2,"SI","NO"))</f>
        <v>NO</v>
      </c>
      <c r="BB362" s="39">
        <f>V362-U362</f>
        <v>9.930555555911269E-2</v>
      </c>
      <c r="BC362" s="108">
        <f>(TRACKER[[#This Row],[Driver departure vs DC END DATE 2]])/24</f>
        <v>4.1377314816296957E-3</v>
      </c>
      <c r="BD362" s="39" t="str">
        <f>IF(L362="LEFTIES TOLEDO",IF(BC362&gt;=TIME(0,0,0),"YES","NO"),"")</f>
        <v>YES</v>
      </c>
      <c r="BE362" s="93">
        <f>$BH$1</f>
        <v>55</v>
      </c>
      <c r="BF362" s="41">
        <f>$BI$1</f>
        <v>7.5</v>
      </c>
    </row>
    <row r="363" spans="1:58" ht="12.75" hidden="1" customHeight="1">
      <c r="A363" s="24">
        <v>262080330</v>
      </c>
      <c r="B363" s="10" t="s">
        <v>430</v>
      </c>
      <c r="C363" s="11" t="s">
        <v>78</v>
      </c>
      <c r="D363" s="11" t="s">
        <v>75</v>
      </c>
      <c r="E363" s="12">
        <v>46033.027083333334</v>
      </c>
      <c r="F363" s="12">
        <v>46033.083333333336</v>
      </c>
      <c r="G363" s="13" t="s">
        <v>49</v>
      </c>
      <c r="H363" s="11" t="s">
        <v>50</v>
      </c>
      <c r="I363" s="13" t="s">
        <v>669</v>
      </c>
      <c r="J363" s="13" t="s">
        <v>51</v>
      </c>
      <c r="K363" s="13" t="s">
        <v>60</v>
      </c>
      <c r="L363" s="12" t="s">
        <v>95</v>
      </c>
      <c r="M363" s="12">
        <v>46044.25</v>
      </c>
      <c r="N363" s="12">
        <v>46044.25</v>
      </c>
      <c r="O363" s="12"/>
      <c r="P363" s="55"/>
      <c r="Q363" s="12" t="s">
        <v>62</v>
      </c>
      <c r="R363" s="12"/>
      <c r="S363" s="29">
        <v>46044.274305555555</v>
      </c>
      <c r="T363" s="29">
        <v>46044.295138888891</v>
      </c>
      <c r="U363" s="12"/>
      <c r="V363" s="29"/>
      <c r="W363" s="30">
        <f>IF(N363="","",WEEKNUM(AA363,2)-0)</f>
        <v>4</v>
      </c>
      <c r="X363" s="30">
        <f>IF(N363="","",MONTH(AA363))</f>
        <v>1</v>
      </c>
      <c r="Y36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363" s="30" t="str">
        <f>IF(B363="ROPAX","ROPAX",IF(B363="RORO","RORO","OCEAN"))</f>
        <v>OCEAN</v>
      </c>
      <c r="AA363" s="29">
        <f>+MIN(S363,T363)</f>
        <v>46044.274305555555</v>
      </c>
      <c r="AB363" s="29" t="str">
        <f>CHOOSE(WEEKDAY(T363,2),"Monday","Tuesday","Wednesday","Thursday","Friday","Saturday","Sunday")</f>
        <v>Thursday</v>
      </c>
      <c r="AC363" s="104">
        <f>IF((E363-F363)&lt;=0,0,(TRACKER[[#This Row],[ATA]]-TRACKER[[#This Row],[ETA]])*24)</f>
        <v>0</v>
      </c>
      <c r="AD363" s="29" t="str">
        <f>IF(AC363&lt;=2,"NO","YES")</f>
        <v>NO</v>
      </c>
      <c r="AE363" s="106">
        <f>+TRACKER[[#This Row],[DELIVERY AVAILABLE SINCE]]-TRACKER[[#This Row],[HANDOVER Morocco]]</f>
        <v>46044.25</v>
      </c>
      <c r="AF363" s="104">
        <f>TRACKER[[#This Row],[ATA TO UNLOADING]]*24</f>
        <v>269.93333333329065</v>
      </c>
      <c r="AG363" s="31">
        <f>(M363-E363)</f>
        <v>11.222916666665697</v>
      </c>
      <c r="AH363" s="35">
        <f>TRACKER[[#This Row],[ATA A OFRECIMIENTO]]*24</f>
        <v>269.34999999997672</v>
      </c>
      <c r="AI363" s="30" t="str">
        <f>IF(AG363="","",IF(AG363&lt;=1.5,"SI","NO"))</f>
        <v>NO</v>
      </c>
      <c r="AJ363" s="30" t="str">
        <f>IF(AG363="","",IF(AG363&lt;=2,"YES","NO"))</f>
        <v>NO</v>
      </c>
      <c r="AK363" s="30" t="str">
        <f>IF(AG363="","",IF(AG363&lt;=3,"SI","NO"))</f>
        <v>NO</v>
      </c>
      <c r="AL363" s="31">
        <f>(N363-M363)</f>
        <v>0</v>
      </c>
      <c r="AM363" s="35">
        <f>TRACKER[[#This Row],[DEL. AVAILABLE A SLOT]]*24</f>
        <v>0</v>
      </c>
      <c r="AN363" s="31">
        <f>IF((S363-M363)&lt;0,TIME(0,0,0),S363-M363)</f>
        <v>2.4305555554747116E-2</v>
      </c>
      <c r="AO36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63" s="35" t="str">
        <f>IF(AL363="","",IF(AL363&lt;=1,"SI","NO"))</f>
        <v>SI</v>
      </c>
      <c r="AQ363" s="31">
        <f>(N363-E363)</f>
        <v>11.222916666665697</v>
      </c>
      <c r="AR363" s="35">
        <f>TRACKER[[#This Row],[ATA A TIMESLOT]]*24</f>
        <v>269.34999999997672</v>
      </c>
      <c r="AS363" s="32">
        <f>IF(AA363&lt;N363,TIME(0,0,0),AA363-N363)</f>
        <v>2.4305555554747116E-2</v>
      </c>
      <c r="AT363" s="35">
        <f>TRACKER[[#This Row],[PUNTUALIDAD (H)]]*24</f>
        <v>0.58333333331393078</v>
      </c>
      <c r="AU363" s="31" t="str">
        <f>IF(AS363&gt;TIME(0,30,0),"NO","SI")</f>
        <v>NO</v>
      </c>
      <c r="AV363" s="33" t="str">
        <f>IF(AS363&gt;TIME(1,0,0),"NO","SI")</f>
        <v>SI</v>
      </c>
      <c r="AW363" s="33">
        <f>(S363-E363)</f>
        <v>11.247222222220444</v>
      </c>
      <c r="AX363" s="39">
        <f>TRACKER[[#This Row],[ATA TO UNLOADING]]*24</f>
        <v>269.93333333329065</v>
      </c>
      <c r="AY363" s="33">
        <f>IF(O363=0,0,S363-O363)</f>
        <v>0</v>
      </c>
      <c r="AZ363" s="38">
        <f>TRACKER[[#This Row],[TOTAL TT (MARRUECOS)]]*24</f>
        <v>0</v>
      </c>
      <c r="BA363" s="39" t="str">
        <f>IF(AW363="","",IF(AW363&lt;=2,"SI","NO"))</f>
        <v>NO</v>
      </c>
      <c r="BB363" s="39">
        <f>V363-U363</f>
        <v>0</v>
      </c>
      <c r="BC363" s="108">
        <f>(TRACKER[[#This Row],[Driver departure vs DC END DATE 2]])/24</f>
        <v>0</v>
      </c>
      <c r="BD363" s="39" t="str">
        <f>IF(L363="LEFTIES TOLEDO",IF(BC363&gt;=TIME(0,0,0),"YES","NO"),"")</f>
        <v/>
      </c>
      <c r="BE363" s="93">
        <f>$BH$1</f>
        <v>55</v>
      </c>
      <c r="BF363" s="41">
        <f>$BI$1</f>
        <v>7.5</v>
      </c>
    </row>
    <row r="364" spans="1:58" ht="12.75" hidden="1" customHeight="1">
      <c r="A364" s="24" t="s">
        <v>605</v>
      </c>
      <c r="B364" s="10" t="s">
        <v>430</v>
      </c>
      <c r="C364" s="11" t="s">
        <v>57</v>
      </c>
      <c r="D364" s="11" t="s">
        <v>75</v>
      </c>
      <c r="E364" s="12">
        <v>46033.027083333334</v>
      </c>
      <c r="F364" s="12">
        <v>46033.083333333336</v>
      </c>
      <c r="G364" s="13" t="s">
        <v>88</v>
      </c>
      <c r="H364" s="11" t="s">
        <v>50</v>
      </c>
      <c r="I364" s="13" t="s">
        <v>670</v>
      </c>
      <c r="J364" s="13" t="s">
        <v>51</v>
      </c>
      <c r="K364" s="13" t="s">
        <v>60</v>
      </c>
      <c r="L364" s="12" t="s">
        <v>95</v>
      </c>
      <c r="M364" s="12">
        <v>46044.25</v>
      </c>
      <c r="N364" s="12">
        <v>46044.25</v>
      </c>
      <c r="O364" s="12"/>
      <c r="P364" s="55"/>
      <c r="Q364" s="12"/>
      <c r="R364" s="12"/>
      <c r="S364" s="29">
        <v>46044.236111111109</v>
      </c>
      <c r="T364" s="29">
        <v>46044.256944444445</v>
      </c>
      <c r="U364" s="12"/>
      <c r="V364" s="29"/>
      <c r="W364" s="30">
        <f>IF(N364="","",WEEKNUM(AA364,2)-0)</f>
        <v>4</v>
      </c>
      <c r="X364" s="30">
        <f>IF(N364="","",MONTH(AA364))</f>
        <v>1</v>
      </c>
      <c r="Y36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364" s="30" t="str">
        <f>IF(B364="ROPAX","ROPAX",IF(B364="RORO","RORO","OCEAN"))</f>
        <v>OCEAN</v>
      </c>
      <c r="AA364" s="29">
        <f>+MIN(S364,T364)</f>
        <v>46044.236111111109</v>
      </c>
      <c r="AB364" s="29" t="str">
        <f>CHOOSE(WEEKDAY(T364,2),"Monday","Tuesday","Wednesday","Thursday","Friday","Saturday","Sunday")</f>
        <v>Thursday</v>
      </c>
      <c r="AC364" s="104">
        <f>IF((E364-F364)&lt;=0,0,(TRACKER[[#This Row],[ATA]]-TRACKER[[#This Row],[ETA]])*24)</f>
        <v>0</v>
      </c>
      <c r="AD364" s="29" t="str">
        <f>IF(AC364&lt;=2,"NO","YES")</f>
        <v>NO</v>
      </c>
      <c r="AE364" s="106">
        <f>+TRACKER[[#This Row],[DELIVERY AVAILABLE SINCE]]-TRACKER[[#This Row],[HANDOVER Morocco]]</f>
        <v>46044.25</v>
      </c>
      <c r="AF364" s="104">
        <f>TRACKER[[#This Row],[ATA TO UNLOADING]]*24</f>
        <v>269.01666666660458</v>
      </c>
      <c r="AG364" s="31">
        <f>(M364-E364)</f>
        <v>11.222916666665697</v>
      </c>
      <c r="AH364" s="35">
        <f>TRACKER[[#This Row],[ATA A OFRECIMIENTO]]*24</f>
        <v>269.34999999997672</v>
      </c>
      <c r="AI364" s="30" t="str">
        <f>IF(AG364="","",IF(AG364&lt;=1.5,"SI","NO"))</f>
        <v>NO</v>
      </c>
      <c r="AJ364" s="30" t="str">
        <f>IF(AG364="","",IF(AG364&lt;=2,"YES","NO"))</f>
        <v>NO</v>
      </c>
      <c r="AK364" s="30" t="str">
        <f>IF(AG364="","",IF(AG364&lt;=3,"SI","NO"))</f>
        <v>NO</v>
      </c>
      <c r="AL364" s="31">
        <f>(N364-M364)</f>
        <v>0</v>
      </c>
      <c r="AM364" s="35">
        <f>TRACKER[[#This Row],[DEL. AVAILABLE A SLOT]]*24</f>
        <v>0</v>
      </c>
      <c r="AN364" s="31">
        <f>IF((S364-M364)&lt;0,TIME(0,0,0),S364-M364)</f>
        <v>0</v>
      </c>
      <c r="AO36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64" s="35" t="str">
        <f>IF(AL364="","",IF(AL364&lt;=1,"SI","NO"))</f>
        <v>SI</v>
      </c>
      <c r="AQ364" s="31">
        <f>(N364-E364)</f>
        <v>11.222916666665697</v>
      </c>
      <c r="AR364" s="35">
        <f>TRACKER[[#This Row],[ATA A TIMESLOT]]*24</f>
        <v>269.34999999997672</v>
      </c>
      <c r="AS364" s="32">
        <f>IF(AA364&lt;N364,TIME(0,0,0),AA364-N364)</f>
        <v>0</v>
      </c>
      <c r="AT364" s="35">
        <f>TRACKER[[#This Row],[PUNTUALIDAD (H)]]*24</f>
        <v>0</v>
      </c>
      <c r="AU364" s="31" t="str">
        <f>IF(AS364&gt;TIME(0,30,0),"NO","SI")</f>
        <v>SI</v>
      </c>
      <c r="AV364" s="33" t="str">
        <f>IF(AS364&gt;TIME(1,0,0),"NO","SI")</f>
        <v>SI</v>
      </c>
      <c r="AW364" s="33">
        <f>(S364-E364)</f>
        <v>11.209027777775191</v>
      </c>
      <c r="AX364" s="39">
        <f>TRACKER[[#This Row],[ATA TO UNLOADING]]*24</f>
        <v>269.01666666660458</v>
      </c>
      <c r="AY364" s="33">
        <f>IF(O364=0,0,S364-O364)</f>
        <v>0</v>
      </c>
      <c r="AZ364" s="38">
        <f>TRACKER[[#This Row],[TOTAL TT (MARRUECOS)]]*24</f>
        <v>0</v>
      </c>
      <c r="BA364" s="39" t="str">
        <f>IF(AW364="","",IF(AW364&lt;=2,"SI","NO"))</f>
        <v>NO</v>
      </c>
      <c r="BB364" s="39">
        <f>V364-U364</f>
        <v>0</v>
      </c>
      <c r="BC364" s="108">
        <f>(TRACKER[[#This Row],[Driver departure vs DC END DATE 2]])/24</f>
        <v>0</v>
      </c>
      <c r="BD364" s="39" t="str">
        <f>IF(L364="LEFTIES TOLEDO",IF(BC364&gt;=TIME(0,0,0),"YES","NO"),"")</f>
        <v/>
      </c>
      <c r="BE364" s="93">
        <f>$BH$1</f>
        <v>55</v>
      </c>
      <c r="BF364" s="41">
        <f>$BI$1</f>
        <v>7.5</v>
      </c>
    </row>
    <row r="365" spans="1:58" ht="12.75" hidden="1" customHeight="1">
      <c r="A365" s="24">
        <v>265295462</v>
      </c>
      <c r="B365" s="10" t="s">
        <v>112</v>
      </c>
      <c r="C365" s="11" t="s">
        <v>79</v>
      </c>
      <c r="D365" s="11" t="s">
        <v>48</v>
      </c>
      <c r="E365" s="12">
        <v>46042.333333333336</v>
      </c>
      <c r="F365" s="12">
        <v>46042.333333333336</v>
      </c>
      <c r="G365" s="13" t="s">
        <v>49</v>
      </c>
      <c r="H365" s="11" t="s">
        <v>99</v>
      </c>
      <c r="I365" s="13" t="s">
        <v>572</v>
      </c>
      <c r="J365" s="13" t="s">
        <v>107</v>
      </c>
      <c r="K365" s="13" t="s">
        <v>60</v>
      </c>
      <c r="L365" s="12" t="s">
        <v>73</v>
      </c>
      <c r="M365" s="12">
        <v>46043.666666666664</v>
      </c>
      <c r="N365" s="12">
        <v>46044.25</v>
      </c>
      <c r="O365" s="12">
        <v>46039</v>
      </c>
      <c r="P365" s="55"/>
      <c r="Q365" s="12" t="s">
        <v>62</v>
      </c>
      <c r="R365" s="12"/>
      <c r="S365" s="29">
        <v>46044.368750000001</v>
      </c>
      <c r="T365" s="29">
        <v>46044.395833333336</v>
      </c>
      <c r="U365" s="12"/>
      <c r="V365" s="29"/>
      <c r="W365" s="30">
        <f>IF(N365="","",WEEKNUM(AA365,2)-0)</f>
        <v>4</v>
      </c>
      <c r="X365" s="30">
        <f>IF(N365="","",MONTH(AA365))</f>
        <v>1</v>
      </c>
      <c r="Y36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365" s="30" t="str">
        <f>IF(B365="ROPAX","ROPAX",IF(B365="RORO","RORO","OCEAN"))</f>
        <v>OCEAN</v>
      </c>
      <c r="AA365" s="29">
        <f>+MIN(S365,T365)</f>
        <v>46044.368750000001</v>
      </c>
      <c r="AB365" s="29" t="str">
        <f>CHOOSE(WEEKDAY(T365,2),"Monday","Tuesday","Wednesday","Thursday","Friday","Saturday","Sunday")</f>
        <v>Thursday</v>
      </c>
      <c r="AC365" s="104">
        <f>IF((E365-F365)&lt;=0,0,(TRACKER[[#This Row],[ATA]]-TRACKER[[#This Row],[ETA]])*24)</f>
        <v>0</v>
      </c>
      <c r="AD365" s="29" t="str">
        <f>IF(AC365&lt;=2,"NO","YES")</f>
        <v>NO</v>
      </c>
      <c r="AE365" s="106">
        <f>+TRACKER[[#This Row],[DELIVERY AVAILABLE SINCE]]-TRACKER[[#This Row],[HANDOVER Morocco]]</f>
        <v>4.6666666666642413</v>
      </c>
      <c r="AF365" s="104">
        <f>TRACKER[[#This Row],[ATA TO UNLOADING]]*24</f>
        <v>48.849999999976717</v>
      </c>
      <c r="AG365" s="31">
        <f>(M365-E365)</f>
        <v>1.3333333333284827</v>
      </c>
      <c r="AH365" s="35">
        <f>TRACKER[[#This Row],[ATA A OFRECIMIENTO]]*24</f>
        <v>31.999999999883585</v>
      </c>
      <c r="AI365" s="30" t="str">
        <f>IF(AG365="","",IF(AG365&lt;=1.5,"SI","NO"))</f>
        <v>SI</v>
      </c>
      <c r="AJ365" s="30" t="str">
        <f>IF(AG365="","",IF(AG365&lt;=2,"YES","NO"))</f>
        <v>YES</v>
      </c>
      <c r="AK365" s="30" t="str">
        <f>IF(AG365="","",IF(AG365&lt;=3,"SI","NO"))</f>
        <v>SI</v>
      </c>
      <c r="AL365" s="31">
        <f>(N365-M365)</f>
        <v>0.58333333333575865</v>
      </c>
      <c r="AM365" s="35">
        <f>TRACKER[[#This Row],[DEL. AVAILABLE A SLOT]]*24</f>
        <v>14.000000000058208</v>
      </c>
      <c r="AN365" s="31">
        <f>IF((S365-M365)&lt;0,TIME(0,0,0),S365-M365)</f>
        <v>0.70208333333721384</v>
      </c>
      <c r="AO36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65" s="35" t="str">
        <f>IF(AL365="","",IF(AL365&lt;=1,"SI","NO"))</f>
        <v>SI</v>
      </c>
      <c r="AQ365" s="31">
        <f>(N365-E365)</f>
        <v>1.9166666666642413</v>
      </c>
      <c r="AR365" s="35">
        <f>TRACKER[[#This Row],[ATA A TIMESLOT]]*24</f>
        <v>45.999999999941792</v>
      </c>
      <c r="AS365" s="32">
        <f>IF(AA365&lt;N365,TIME(0,0,0),AA365-N365)</f>
        <v>0.11875000000145519</v>
      </c>
      <c r="AT365" s="35">
        <f>TRACKER[[#This Row],[PUNTUALIDAD (H)]]*24</f>
        <v>2.8500000000349246</v>
      </c>
      <c r="AU365" s="31" t="str">
        <f>IF(AS365&gt;TIME(0,30,0),"NO","SI")</f>
        <v>NO</v>
      </c>
      <c r="AV365" s="33" t="str">
        <f>IF(AS365&gt;TIME(1,0,0),"NO","SI")</f>
        <v>NO</v>
      </c>
      <c r="AW365" s="33">
        <f>(S365-E365)</f>
        <v>2.0354166666656965</v>
      </c>
      <c r="AX365" s="39">
        <f>TRACKER[[#This Row],[ATA TO UNLOADING]]*24</f>
        <v>48.849999999976717</v>
      </c>
      <c r="AY365" s="33">
        <f>IF(O365=0,0,S365-O365)</f>
        <v>5.3687500000014552</v>
      </c>
      <c r="AZ365" s="38">
        <f>TRACKER[[#This Row],[TOTAL TT (MARRUECOS)]]*24</f>
        <v>128.85000000003492</v>
      </c>
      <c r="BA365" s="39" t="str">
        <f>IF(AW365="","",IF(AW365&lt;=2,"SI","NO"))</f>
        <v>NO</v>
      </c>
      <c r="BB365" s="39">
        <f>V365-U365</f>
        <v>0</v>
      </c>
      <c r="BC365" s="108">
        <f>(TRACKER[[#This Row],[Driver departure vs DC END DATE 2]])/24</f>
        <v>0</v>
      </c>
      <c r="BD365" s="39" t="str">
        <f>IF(L365="LEFTIES TOLEDO",IF(BC365&gt;=TIME(0,0,0),"YES","NO"),"")</f>
        <v/>
      </c>
      <c r="BE365" s="93">
        <f>$BH$1</f>
        <v>55</v>
      </c>
      <c r="BF365" s="41">
        <f>$BI$1</f>
        <v>7.5</v>
      </c>
    </row>
    <row r="366" spans="1:58" ht="12.75" hidden="1" customHeight="1">
      <c r="A366" s="24" t="s">
        <v>606</v>
      </c>
      <c r="B366" s="10" t="s">
        <v>430</v>
      </c>
      <c r="C366" s="11" t="s">
        <v>57</v>
      </c>
      <c r="D366" s="11" t="s">
        <v>75</v>
      </c>
      <c r="E366" s="12">
        <v>46033.027083333334</v>
      </c>
      <c r="F366" s="12">
        <v>46033.083333333336</v>
      </c>
      <c r="G366" s="13" t="s">
        <v>88</v>
      </c>
      <c r="H366" s="11" t="s">
        <v>50</v>
      </c>
      <c r="I366" s="13" t="s">
        <v>673</v>
      </c>
      <c r="J366" s="13" t="s">
        <v>51</v>
      </c>
      <c r="K366" s="13" t="s">
        <v>60</v>
      </c>
      <c r="L366" s="12" t="s">
        <v>95</v>
      </c>
      <c r="M366" s="12">
        <v>46044.25</v>
      </c>
      <c r="N366" s="12">
        <v>46044.333333333336</v>
      </c>
      <c r="O366" s="12"/>
      <c r="P366" s="55"/>
      <c r="Q366" s="12"/>
      <c r="R366" s="12"/>
      <c r="S366" s="29">
        <v>46044.322916666664</v>
      </c>
      <c r="T366" s="29">
        <v>46044.34375</v>
      </c>
      <c r="U366" s="12"/>
      <c r="V366" s="29"/>
      <c r="W366" s="30">
        <f>IF(N366="","",WEEKNUM(AA366,2)-0)</f>
        <v>4</v>
      </c>
      <c r="X366" s="30">
        <f>IF(N366="","",MONTH(AA366))</f>
        <v>1</v>
      </c>
      <c r="Y36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366" s="30" t="str">
        <f>IF(B366="ROPAX","ROPAX",IF(B366="RORO","RORO","OCEAN"))</f>
        <v>OCEAN</v>
      </c>
      <c r="AA366" s="29">
        <f>+MIN(S366,T366)</f>
        <v>46044.322916666664</v>
      </c>
      <c r="AB366" s="29" t="str">
        <f>CHOOSE(WEEKDAY(T366,2),"Monday","Tuesday","Wednesday","Thursday","Friday","Saturday","Sunday")</f>
        <v>Thursday</v>
      </c>
      <c r="AC366" s="104">
        <f>IF((E366-F366)&lt;=0,0,(TRACKER[[#This Row],[ATA]]-TRACKER[[#This Row],[ETA]])*24)</f>
        <v>0</v>
      </c>
      <c r="AD366" s="29" t="str">
        <f>IF(AC366&lt;=2,"NO","YES")</f>
        <v>NO</v>
      </c>
      <c r="AE366" s="106">
        <f>+TRACKER[[#This Row],[DELIVERY AVAILABLE SINCE]]-TRACKER[[#This Row],[HANDOVER Morocco]]</f>
        <v>46044.25</v>
      </c>
      <c r="AF366" s="104">
        <f>TRACKER[[#This Row],[ATA TO UNLOADING]]*24</f>
        <v>271.09999999991851</v>
      </c>
      <c r="AG366" s="31">
        <f>(M366-E366)</f>
        <v>11.222916666665697</v>
      </c>
      <c r="AH366" s="35">
        <f>TRACKER[[#This Row],[ATA A OFRECIMIENTO]]*24</f>
        <v>269.34999999997672</v>
      </c>
      <c r="AI366" s="30" t="str">
        <f>IF(AG366="","",IF(AG366&lt;=1.5,"SI","NO"))</f>
        <v>NO</v>
      </c>
      <c r="AJ366" s="30" t="str">
        <f>IF(AG366="","",IF(AG366&lt;=2,"YES","NO"))</f>
        <v>NO</v>
      </c>
      <c r="AK366" s="30" t="str">
        <f>IF(AG366="","",IF(AG366&lt;=3,"SI","NO"))</f>
        <v>NO</v>
      </c>
      <c r="AL366" s="31">
        <f>(N366-M366)</f>
        <v>8.3333333335758653E-2</v>
      </c>
      <c r="AM366" s="35">
        <f>TRACKER[[#This Row],[DEL. AVAILABLE A SLOT]]*24</f>
        <v>2.0000000000582077</v>
      </c>
      <c r="AN366" s="31">
        <f>IF((S366-M366)&lt;0,TIME(0,0,0),S366-M366)</f>
        <v>7.2916666664241347E-2</v>
      </c>
      <c r="AO36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66" s="35" t="str">
        <f>IF(AL366="","",IF(AL366&lt;=1,"SI","NO"))</f>
        <v>SI</v>
      </c>
      <c r="AQ366" s="31">
        <f>(N366-E366)</f>
        <v>11.306250000001455</v>
      </c>
      <c r="AR366" s="35">
        <f>TRACKER[[#This Row],[ATA A TIMESLOT]]*24</f>
        <v>271.35000000003492</v>
      </c>
      <c r="AS366" s="32">
        <f>IF(AA366&lt;N366,TIME(0,0,0),AA366-N366)</f>
        <v>0</v>
      </c>
      <c r="AT366" s="35">
        <f>TRACKER[[#This Row],[PUNTUALIDAD (H)]]*24</f>
        <v>0</v>
      </c>
      <c r="AU366" s="31" t="str">
        <f>IF(AS366&gt;TIME(0,30,0),"NO","SI")</f>
        <v>SI</v>
      </c>
      <c r="AV366" s="33" t="str">
        <f>IF(AS366&gt;TIME(1,0,0),"NO","SI")</f>
        <v>SI</v>
      </c>
      <c r="AW366" s="33">
        <f>(S366-E366)</f>
        <v>11.295833333329938</v>
      </c>
      <c r="AX366" s="39">
        <f>TRACKER[[#This Row],[ATA TO UNLOADING]]*24</f>
        <v>271.09999999991851</v>
      </c>
      <c r="AY366" s="33">
        <f>IF(O366=0,0,S366-O366)</f>
        <v>0</v>
      </c>
      <c r="AZ366" s="38">
        <f>TRACKER[[#This Row],[TOTAL TT (MARRUECOS)]]*24</f>
        <v>0</v>
      </c>
      <c r="BA366" s="39" t="str">
        <f>IF(AW366="","",IF(AW366&lt;=2,"SI","NO"))</f>
        <v>NO</v>
      </c>
      <c r="BB366" s="39">
        <f>V366-U366</f>
        <v>0</v>
      </c>
      <c r="BC366" s="108">
        <f>(TRACKER[[#This Row],[Driver departure vs DC END DATE 2]])/24</f>
        <v>0</v>
      </c>
      <c r="BD366" s="39" t="str">
        <f>IF(L366="LEFTIES TOLEDO",IF(BC366&gt;=TIME(0,0,0),"YES","NO"),"")</f>
        <v/>
      </c>
      <c r="BE366" s="93">
        <f>$BH$1</f>
        <v>55</v>
      </c>
      <c r="BF366" s="41">
        <f>$BI$1</f>
        <v>7.5</v>
      </c>
    </row>
    <row r="367" spans="1:58" ht="12.75" hidden="1" customHeight="1">
      <c r="A367" s="24">
        <v>262806265</v>
      </c>
      <c r="B367" s="10" t="s">
        <v>599</v>
      </c>
      <c r="C367" s="11" t="s">
        <v>47</v>
      </c>
      <c r="D367" s="11" t="s">
        <v>48</v>
      </c>
      <c r="E367" s="12">
        <v>46040.829861111109</v>
      </c>
      <c r="F367" s="12">
        <v>46040.833333333336</v>
      </c>
      <c r="G367" s="13" t="s">
        <v>49</v>
      </c>
      <c r="H367" s="11" t="s">
        <v>50</v>
      </c>
      <c r="I367" s="13" t="s">
        <v>671</v>
      </c>
      <c r="J367" s="13" t="s">
        <v>51</v>
      </c>
      <c r="K367" s="13" t="s">
        <v>52</v>
      </c>
      <c r="L367" s="12" t="s">
        <v>53</v>
      </c>
      <c r="M367" s="12">
        <v>46042.666666666664</v>
      </c>
      <c r="N367" s="12">
        <v>46044.333333333336</v>
      </c>
      <c r="O367" s="12"/>
      <c r="P367" s="55"/>
      <c r="Q367" s="12"/>
      <c r="R367" s="12"/>
      <c r="S367" s="29">
        <v>46044.322916666664</v>
      </c>
      <c r="T367" s="29">
        <v>46044.369444444441</v>
      </c>
      <c r="U367" s="12">
        <v>46044.361111111109</v>
      </c>
      <c r="V367" s="29">
        <v>46044.393750000003</v>
      </c>
      <c r="W367" s="30">
        <f>IF(N367="","",WEEKNUM(AA367,2)-0)</f>
        <v>4</v>
      </c>
      <c r="X367" s="30">
        <f>IF(N367="","",MONTH(AA367))</f>
        <v>1</v>
      </c>
      <c r="Y36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67" s="30" t="str">
        <f>IF(B367="ROPAX","ROPAX",IF(B367="RORO","RORO","OCEAN"))</f>
        <v>OCEAN</v>
      </c>
      <c r="AA367" s="29">
        <f>+MIN(S367,T367)</f>
        <v>46044.322916666664</v>
      </c>
      <c r="AB367" s="29" t="str">
        <f>CHOOSE(WEEKDAY(T367,2),"Monday","Tuesday","Wednesday","Thursday","Friday","Saturday","Sunday")</f>
        <v>Thursday</v>
      </c>
      <c r="AC367" s="104">
        <f>IF((E367-F367)&lt;=0,0,(TRACKER[[#This Row],[ATA]]-TRACKER[[#This Row],[ETA]])*24)</f>
        <v>0</v>
      </c>
      <c r="AD367" s="29" t="str">
        <f>IF(AC367&lt;=2,"NO","YES")</f>
        <v>NO</v>
      </c>
      <c r="AE367" s="106">
        <f>+TRACKER[[#This Row],[DELIVERY AVAILABLE SINCE]]-TRACKER[[#This Row],[HANDOVER Morocco]]</f>
        <v>46042.666666666664</v>
      </c>
      <c r="AF367" s="104">
        <f>TRACKER[[#This Row],[ATA TO UNLOADING]]*24</f>
        <v>83.833333333313931</v>
      </c>
      <c r="AG367" s="31">
        <f>(M367-E367)</f>
        <v>1.8368055555547471</v>
      </c>
      <c r="AH367" s="35">
        <f>TRACKER[[#This Row],[ATA A OFRECIMIENTO]]*24</f>
        <v>44.083333333313931</v>
      </c>
      <c r="AI367" s="30" t="str">
        <f>IF(AG367="","",IF(AG367&lt;=1.5,"SI","NO"))</f>
        <v>NO</v>
      </c>
      <c r="AJ367" s="30" t="str">
        <f>IF(AG367="","",IF(AG367&lt;=2,"YES","NO"))</f>
        <v>YES</v>
      </c>
      <c r="AK367" s="30" t="str">
        <f>IF(AG367="","",IF(AG367&lt;=3,"SI","NO"))</f>
        <v>SI</v>
      </c>
      <c r="AL367" s="31">
        <f>(N367-M367)</f>
        <v>1.6666666666715173</v>
      </c>
      <c r="AM367" s="35">
        <f>TRACKER[[#This Row],[DEL. AVAILABLE A SLOT]]*24</f>
        <v>40.000000000116415</v>
      </c>
      <c r="AN367" s="31">
        <f>IF((S367-M367)&lt;0,TIME(0,0,0),S367-M367)</f>
        <v>1.65625</v>
      </c>
      <c r="AO36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367" s="35" t="str">
        <f>IF(AL367="","",IF(AL367&lt;=1,"SI","NO"))</f>
        <v>NO</v>
      </c>
      <c r="AQ367" s="31">
        <f>(N367-E367)</f>
        <v>3.5034722222262644</v>
      </c>
      <c r="AR367" s="35">
        <f>TRACKER[[#This Row],[ATA A TIMESLOT]]*24</f>
        <v>84.083333333430346</v>
      </c>
      <c r="AS367" s="32">
        <f>IF(AA367&lt;N367,TIME(0,0,0),AA367-N367)</f>
        <v>0</v>
      </c>
      <c r="AT367" s="35">
        <f>TRACKER[[#This Row],[PUNTUALIDAD (H)]]*24</f>
        <v>0</v>
      </c>
      <c r="AU367" s="31" t="str">
        <f>IF(AS367&gt;TIME(0,30,0),"NO","SI")</f>
        <v>SI</v>
      </c>
      <c r="AV367" s="33" t="str">
        <f>IF(AS367&gt;TIME(1,0,0),"NO","SI")</f>
        <v>SI</v>
      </c>
      <c r="AW367" s="33">
        <f>(S367-E367)</f>
        <v>3.4930555555547471</v>
      </c>
      <c r="AX367" s="39">
        <f>TRACKER[[#This Row],[ATA TO UNLOADING]]*24</f>
        <v>83.833333333313931</v>
      </c>
      <c r="AY367" s="33">
        <f>IF(O367=0,0,S367-O367)</f>
        <v>0</v>
      </c>
      <c r="AZ367" s="38">
        <f>TRACKER[[#This Row],[TOTAL TT (MARRUECOS)]]*24</f>
        <v>0</v>
      </c>
      <c r="BA367" s="39" t="str">
        <f>IF(AW367="","",IF(AW367&lt;=2,"SI","NO"))</f>
        <v>NO</v>
      </c>
      <c r="BB367" s="39">
        <f>V367-U367</f>
        <v>3.2638888893416151E-2</v>
      </c>
      <c r="BC367" s="108">
        <f>(TRACKER[[#This Row],[Driver departure vs DC END DATE 2]])/24</f>
        <v>1.3599537038923397E-3</v>
      </c>
      <c r="BD367" s="39" t="str">
        <f>IF(L367="LEFTIES TOLEDO",IF(BC367&gt;=TIME(0,0,0),"YES","NO"),"")</f>
        <v>YES</v>
      </c>
      <c r="BE367" s="93">
        <f>$BH$1</f>
        <v>55</v>
      </c>
      <c r="BF367" s="41">
        <f>$BI$1</f>
        <v>7.5</v>
      </c>
    </row>
    <row r="368" spans="1:58" ht="12.75" hidden="1" customHeight="1">
      <c r="A368" s="24">
        <v>262806128</v>
      </c>
      <c r="B368" s="10" t="s">
        <v>599</v>
      </c>
      <c r="C368" s="11" t="s">
        <v>47</v>
      </c>
      <c r="D368" s="11" t="s">
        <v>48</v>
      </c>
      <c r="E368" s="12">
        <v>46040.829861111109</v>
      </c>
      <c r="F368" s="12">
        <v>46040.833333333336</v>
      </c>
      <c r="G368" s="13" t="s">
        <v>49</v>
      </c>
      <c r="H368" s="11" t="s">
        <v>50</v>
      </c>
      <c r="I368" s="13" t="s">
        <v>672</v>
      </c>
      <c r="J368" s="13" t="s">
        <v>51</v>
      </c>
      <c r="K368" s="13" t="s">
        <v>52</v>
      </c>
      <c r="L368" s="12" t="s">
        <v>53</v>
      </c>
      <c r="M368" s="12">
        <v>46042.666666666664</v>
      </c>
      <c r="N368" s="12">
        <v>46044.333333333336</v>
      </c>
      <c r="O368" s="12"/>
      <c r="P368" s="55"/>
      <c r="Q368" s="12"/>
      <c r="R368" s="12"/>
      <c r="S368" s="29">
        <v>46044.315972222219</v>
      </c>
      <c r="T368" s="29">
        <v>46044.34652777778</v>
      </c>
      <c r="U368" s="12">
        <v>46044.359722222223</v>
      </c>
      <c r="V368" s="29">
        <v>46044.368055555555</v>
      </c>
      <c r="W368" s="30">
        <f>IF(N368="","",WEEKNUM(AA368,2)-0)</f>
        <v>4</v>
      </c>
      <c r="X368" s="30">
        <f>IF(N368="","",MONTH(AA368))</f>
        <v>1</v>
      </c>
      <c r="Y36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68" s="30" t="str">
        <f>IF(B368="ROPAX","ROPAX",IF(B368="RORO","RORO","OCEAN"))</f>
        <v>OCEAN</v>
      </c>
      <c r="AA368" s="29">
        <f>+MIN(S368,T368)</f>
        <v>46044.315972222219</v>
      </c>
      <c r="AB368" s="29" t="str">
        <f>CHOOSE(WEEKDAY(T368,2),"Monday","Tuesday","Wednesday","Thursday","Friday","Saturday","Sunday")</f>
        <v>Thursday</v>
      </c>
      <c r="AC368" s="104">
        <f>IF((E368-F368)&lt;=0,0,(TRACKER[[#This Row],[ATA]]-TRACKER[[#This Row],[ETA]])*24)</f>
        <v>0</v>
      </c>
      <c r="AD368" s="29" t="str">
        <f>IF(AC368&lt;=2,"NO","YES")</f>
        <v>NO</v>
      </c>
      <c r="AE368" s="106">
        <f>+TRACKER[[#This Row],[DELIVERY AVAILABLE SINCE]]-TRACKER[[#This Row],[HANDOVER Morocco]]</f>
        <v>46042.666666666664</v>
      </c>
      <c r="AF368" s="104">
        <f>TRACKER[[#This Row],[ATA TO UNLOADING]]*24</f>
        <v>83.666666666627862</v>
      </c>
      <c r="AG368" s="31">
        <f>(M368-E368)</f>
        <v>1.8368055555547471</v>
      </c>
      <c r="AH368" s="35">
        <f>TRACKER[[#This Row],[ATA A OFRECIMIENTO]]*24</f>
        <v>44.083333333313931</v>
      </c>
      <c r="AI368" s="30" t="str">
        <f>IF(AG368="","",IF(AG368&lt;=1.5,"SI","NO"))</f>
        <v>NO</v>
      </c>
      <c r="AJ368" s="30" t="str">
        <f>IF(AG368="","",IF(AG368&lt;=2,"YES","NO"))</f>
        <v>YES</v>
      </c>
      <c r="AK368" s="30" t="str">
        <f>IF(AG368="","",IF(AG368&lt;=3,"SI","NO"))</f>
        <v>SI</v>
      </c>
      <c r="AL368" s="31">
        <f>(N368-M368)</f>
        <v>1.6666666666715173</v>
      </c>
      <c r="AM368" s="35">
        <f>TRACKER[[#This Row],[DEL. AVAILABLE A SLOT]]*24</f>
        <v>40.000000000116415</v>
      </c>
      <c r="AN368" s="31">
        <f>IF((S368-M368)&lt;0,TIME(0,0,0),S368-M368)</f>
        <v>1.6493055555547471</v>
      </c>
      <c r="AO36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368" s="35" t="str">
        <f>IF(AL368="","",IF(AL368&lt;=1,"SI","NO"))</f>
        <v>NO</v>
      </c>
      <c r="AQ368" s="31">
        <f>(N368-E368)</f>
        <v>3.5034722222262644</v>
      </c>
      <c r="AR368" s="35">
        <f>TRACKER[[#This Row],[ATA A TIMESLOT]]*24</f>
        <v>84.083333333430346</v>
      </c>
      <c r="AS368" s="32">
        <f>IF(AA368&lt;N368,TIME(0,0,0),AA368-N368)</f>
        <v>0</v>
      </c>
      <c r="AT368" s="35">
        <f>TRACKER[[#This Row],[PUNTUALIDAD (H)]]*24</f>
        <v>0</v>
      </c>
      <c r="AU368" s="31" t="str">
        <f>IF(AS368&gt;TIME(0,30,0),"NO","SI")</f>
        <v>SI</v>
      </c>
      <c r="AV368" s="33" t="str">
        <f>IF(AS368&gt;TIME(1,0,0),"NO","SI")</f>
        <v>SI</v>
      </c>
      <c r="AW368" s="33">
        <f>(S368-E368)</f>
        <v>3.4861111111094942</v>
      </c>
      <c r="AX368" s="39">
        <f>TRACKER[[#This Row],[ATA TO UNLOADING]]*24</f>
        <v>83.666666666627862</v>
      </c>
      <c r="AY368" s="33">
        <f>IF(O368=0,0,S368-O368)</f>
        <v>0</v>
      </c>
      <c r="AZ368" s="38">
        <f>TRACKER[[#This Row],[TOTAL TT (MARRUECOS)]]*24</f>
        <v>0</v>
      </c>
      <c r="BA368" s="39" t="str">
        <f>IF(AW368="","",IF(AW368&lt;=2,"SI","NO"))</f>
        <v>NO</v>
      </c>
      <c r="BB368" s="39">
        <f>V368-U368</f>
        <v>8.333333331393078E-3</v>
      </c>
      <c r="BC368" s="108">
        <f>(TRACKER[[#This Row],[Driver departure vs DC END DATE 2]])/24</f>
        <v>3.4722222214137827E-4</v>
      </c>
      <c r="BD368" s="39" t="str">
        <f>IF(L368="LEFTIES TOLEDO",IF(BC368&gt;=TIME(0,0,0),"YES","NO"),"")</f>
        <v>YES</v>
      </c>
      <c r="BE368" s="93">
        <f>$BH$1</f>
        <v>55</v>
      </c>
      <c r="BF368" s="41">
        <f>$BI$1</f>
        <v>7.5</v>
      </c>
    </row>
    <row r="369" spans="1:58" ht="12.75" hidden="1" customHeight="1">
      <c r="A369" s="24" t="s">
        <v>435</v>
      </c>
      <c r="B369" s="10" t="s">
        <v>414</v>
      </c>
      <c r="C369" s="11" t="s">
        <v>65</v>
      </c>
      <c r="D369" s="11" t="s">
        <v>48</v>
      </c>
      <c r="E369" s="12">
        <v>46036.554861111108</v>
      </c>
      <c r="F369" s="12">
        <v>46036.583333333336</v>
      </c>
      <c r="G369" s="13" t="s">
        <v>88</v>
      </c>
      <c r="H369" s="11" t="s">
        <v>50</v>
      </c>
      <c r="I369" s="13" t="s">
        <v>583</v>
      </c>
      <c r="J369" s="13" t="s">
        <v>56</v>
      </c>
      <c r="K369" s="13" t="s">
        <v>60</v>
      </c>
      <c r="L369" s="12" t="s">
        <v>53</v>
      </c>
      <c r="M369" s="12">
        <v>46038.666666666664</v>
      </c>
      <c r="N369" s="12">
        <v>46044.375</v>
      </c>
      <c r="O369" s="12"/>
      <c r="P369" s="55"/>
      <c r="Q369" s="12"/>
      <c r="R369" s="12"/>
      <c r="S369" s="29">
        <v>46044.509722222225</v>
      </c>
      <c r="T369" s="29">
        <v>46044.512499999997</v>
      </c>
      <c r="U369" s="12"/>
      <c r="V369" s="29"/>
      <c r="W369" s="30">
        <f>IF(N369="","",WEEKNUM(AA369,2)-0)</f>
        <v>4</v>
      </c>
      <c r="X369" s="30">
        <f>IF(N369="","",MONTH(AA369))</f>
        <v>1</v>
      </c>
      <c r="Y36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69" s="30" t="str">
        <f>IF(B369="ROPAX","ROPAX",IF(B369="RORO","RORO","OCEAN"))</f>
        <v>OCEAN</v>
      </c>
      <c r="AA369" s="29">
        <f>+MIN(S369,T369)</f>
        <v>46044.509722222225</v>
      </c>
      <c r="AB369" s="29" t="str">
        <f>CHOOSE(WEEKDAY(T369,2),"Monday","Tuesday","Wednesday","Thursday","Friday","Saturday","Sunday")</f>
        <v>Thursday</v>
      </c>
      <c r="AC369" s="104">
        <f>IF((E369-F369)&lt;=0,0,(TRACKER[[#This Row],[ATA]]-TRACKER[[#This Row],[ETA]])*24)</f>
        <v>0</v>
      </c>
      <c r="AD369" s="29" t="str">
        <f>IF(AC369&lt;=2,"NO","YES")</f>
        <v>NO</v>
      </c>
      <c r="AE369" s="106">
        <f>+TRACKER[[#This Row],[DELIVERY AVAILABLE SINCE]]-TRACKER[[#This Row],[HANDOVER Morocco]]</f>
        <v>46038.666666666664</v>
      </c>
      <c r="AF369" s="104">
        <f>TRACKER[[#This Row],[ATA TO UNLOADING]]*24</f>
        <v>190.91666666680248</v>
      </c>
      <c r="AG369" s="31">
        <f>(M369-E369)</f>
        <v>2.1118055555562023</v>
      </c>
      <c r="AH369" s="35">
        <f>TRACKER[[#This Row],[ATA A OFRECIMIENTO]]*24</f>
        <v>50.683333333348855</v>
      </c>
      <c r="AI369" s="30" t="str">
        <f>IF(AG369="","",IF(AG369&lt;=1.5,"SI","NO"))</f>
        <v>NO</v>
      </c>
      <c r="AJ369" s="30" t="str">
        <f>IF(AG369="","",IF(AG369&lt;=2,"YES","NO"))</f>
        <v>NO</v>
      </c>
      <c r="AK369" s="30" t="str">
        <f>IF(AG369="","",IF(AG369&lt;=3,"SI","NO"))</f>
        <v>SI</v>
      </c>
      <c r="AL369" s="31">
        <f>(N369-M369)</f>
        <v>5.7083333333357587</v>
      </c>
      <c r="AM369" s="35">
        <f>TRACKER[[#This Row],[DEL. AVAILABLE A SLOT]]*24</f>
        <v>137.00000000005821</v>
      </c>
      <c r="AN369" s="31">
        <f>IF((S369-M369)&lt;0,TIME(0,0,0),S369-M369)</f>
        <v>5.8430555555605679</v>
      </c>
      <c r="AO36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369" s="35" t="str">
        <f>IF(AL369="","",IF(AL369&lt;=1,"SI","NO"))</f>
        <v>NO</v>
      </c>
      <c r="AQ369" s="31">
        <f>(N369-E369)</f>
        <v>7.820138888891961</v>
      </c>
      <c r="AR369" s="35">
        <f>TRACKER[[#This Row],[ATA A TIMESLOT]]*24</f>
        <v>187.68333333340706</v>
      </c>
      <c r="AS369" s="32">
        <f>IF(AA369&lt;N369,TIME(0,0,0),AA369-N369)</f>
        <v>0.13472222222480923</v>
      </c>
      <c r="AT369" s="35">
        <f>TRACKER[[#This Row],[PUNTUALIDAD (H)]]*24</f>
        <v>3.2333333333954215</v>
      </c>
      <c r="AU369" s="31" t="str">
        <f>IF(AS369&gt;TIME(0,30,0),"NO","SI")</f>
        <v>NO</v>
      </c>
      <c r="AV369" s="33" t="str">
        <f>IF(AS369&gt;TIME(1,0,0),"NO","SI")</f>
        <v>NO</v>
      </c>
      <c r="AW369" s="33">
        <f>(S369-E369)</f>
        <v>7.9548611111167702</v>
      </c>
      <c r="AX369" s="39">
        <f>TRACKER[[#This Row],[ATA TO UNLOADING]]*24</f>
        <v>190.91666666680248</v>
      </c>
      <c r="AY369" s="33">
        <f>IF(O369=0,0,S369-O369)</f>
        <v>0</v>
      </c>
      <c r="AZ369" s="38">
        <f>TRACKER[[#This Row],[TOTAL TT (MARRUECOS)]]*24</f>
        <v>0</v>
      </c>
      <c r="BA369" s="39" t="str">
        <f>IF(AW369="","",IF(AW369&lt;=2,"SI","NO"))</f>
        <v>NO</v>
      </c>
      <c r="BB369" s="39">
        <f>V369-U369</f>
        <v>0</v>
      </c>
      <c r="BC369" s="108">
        <f>(TRACKER[[#This Row],[Driver departure vs DC END DATE 2]])/24</f>
        <v>0</v>
      </c>
      <c r="BD369" s="39"/>
      <c r="BE369" s="93">
        <f>$BH$1</f>
        <v>55</v>
      </c>
      <c r="BF369" s="41">
        <f>$BI$1</f>
        <v>7.5</v>
      </c>
    </row>
    <row r="370" spans="1:58" ht="12.75" hidden="1" customHeight="1">
      <c r="A370" s="24">
        <v>262177519</v>
      </c>
      <c r="B370" s="10" t="s">
        <v>602</v>
      </c>
      <c r="C370" s="11" t="s">
        <v>47</v>
      </c>
      <c r="D370" s="11" t="s">
        <v>75</v>
      </c>
      <c r="E370" s="12">
        <v>46041.263888888891</v>
      </c>
      <c r="F370" s="12">
        <v>46041.333333333336</v>
      </c>
      <c r="G370" s="13" t="s">
        <v>49</v>
      </c>
      <c r="H370" s="11" t="s">
        <v>50</v>
      </c>
      <c r="I370" s="13" t="s">
        <v>674</v>
      </c>
      <c r="J370" s="13" t="s">
        <v>51</v>
      </c>
      <c r="K370" s="13" t="s">
        <v>60</v>
      </c>
      <c r="L370" s="12" t="s">
        <v>102</v>
      </c>
      <c r="M370" s="12">
        <v>46043.333333333336</v>
      </c>
      <c r="N370" s="12">
        <v>46044.375</v>
      </c>
      <c r="O370" s="12"/>
      <c r="P370" s="55"/>
      <c r="Q370" s="12"/>
      <c r="R370" s="12"/>
      <c r="S370" s="29">
        <v>46044.384722222225</v>
      </c>
      <c r="T370" s="29">
        <v>46044.416666666664</v>
      </c>
      <c r="U370" s="12"/>
      <c r="V370" s="29"/>
      <c r="W370" s="30">
        <f>IF(N370="","",WEEKNUM(AA370,2)-0)</f>
        <v>4</v>
      </c>
      <c r="X370" s="30">
        <f>IF(N370="","",MONTH(AA370))</f>
        <v>1</v>
      </c>
      <c r="Y37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70" s="30" t="str">
        <f>IF(B370="ROPAX","ROPAX",IF(B370="RORO","RORO","OCEAN"))</f>
        <v>OCEAN</v>
      </c>
      <c r="AA370" s="29">
        <f>+MIN(S370,T370)</f>
        <v>46044.384722222225</v>
      </c>
      <c r="AB370" s="29" t="str">
        <f>CHOOSE(WEEKDAY(T370,2),"Monday","Tuesday","Wednesday","Thursday","Friday","Saturday","Sunday")</f>
        <v>Thursday</v>
      </c>
      <c r="AC370" s="104">
        <f>IF((E370-F370)&lt;=0,0,(TRACKER[[#This Row],[ATA]]-TRACKER[[#This Row],[ETA]])*24)</f>
        <v>0</v>
      </c>
      <c r="AD370" s="29" t="str">
        <f>IF(AC370&lt;=2,"NO","YES")</f>
        <v>NO</v>
      </c>
      <c r="AE370" s="106">
        <f>+TRACKER[[#This Row],[DELIVERY AVAILABLE SINCE]]-TRACKER[[#This Row],[HANDOVER Morocco]]</f>
        <v>46043.333333333336</v>
      </c>
      <c r="AF370" s="104">
        <f>TRACKER[[#This Row],[ATA TO UNLOADING]]*24</f>
        <v>74.900000000023283</v>
      </c>
      <c r="AG370" s="31">
        <f>(M370-E370)</f>
        <v>2.0694444444452529</v>
      </c>
      <c r="AH370" s="35">
        <f>TRACKER[[#This Row],[ATA A OFRECIMIENTO]]*24</f>
        <v>49.666666666686069</v>
      </c>
      <c r="AI370" s="30" t="str">
        <f>IF(AG370="","",IF(AG370&lt;=1.5,"SI","NO"))</f>
        <v>NO</v>
      </c>
      <c r="AJ370" s="30" t="str">
        <f>IF(AG370="","",IF(AG370&lt;=2,"YES","NO"))</f>
        <v>NO</v>
      </c>
      <c r="AK370" s="30" t="str">
        <f>IF(AG370="","",IF(AG370&lt;=3,"SI","NO"))</f>
        <v>SI</v>
      </c>
      <c r="AL370" s="31">
        <f>(N370-M370)</f>
        <v>1.0416666666642413</v>
      </c>
      <c r="AM370" s="35">
        <f>TRACKER[[#This Row],[DEL. AVAILABLE A SLOT]]*24</f>
        <v>24.999999999941792</v>
      </c>
      <c r="AN370" s="31">
        <f>IF((S370-M370)&lt;0,TIME(0,0,0),S370-M370)</f>
        <v>1.0513888888890506</v>
      </c>
      <c r="AO37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370" s="35" t="str">
        <f>IF(AL370="","",IF(AL370&lt;=1,"SI","NO"))</f>
        <v>NO</v>
      </c>
      <c r="AQ370" s="31">
        <f>(N370-E370)</f>
        <v>3.1111111111094942</v>
      </c>
      <c r="AR370" s="35">
        <f>TRACKER[[#This Row],[ATA A TIMESLOT]]*24</f>
        <v>74.666666666627862</v>
      </c>
      <c r="AS370" s="32">
        <f>IF(AA370&lt;N370,TIME(0,0,0),AA370-N370)</f>
        <v>9.7222222248092294E-3</v>
      </c>
      <c r="AT370" s="35">
        <f>TRACKER[[#This Row],[PUNTUALIDAD (H)]]*24</f>
        <v>0.2333333333954215</v>
      </c>
      <c r="AU370" s="31" t="str">
        <f>IF(AS370&gt;TIME(0,30,0),"NO","SI")</f>
        <v>SI</v>
      </c>
      <c r="AV370" s="33" t="str">
        <f>IF(AS370&gt;TIME(1,0,0),"NO","SI")</f>
        <v>SI</v>
      </c>
      <c r="AW370" s="33">
        <f>(S370-E370)</f>
        <v>3.1208333333343035</v>
      </c>
      <c r="AX370" s="39">
        <f>TRACKER[[#This Row],[ATA TO UNLOADING]]*24</f>
        <v>74.900000000023283</v>
      </c>
      <c r="AY370" s="33">
        <f>IF(O370=0,0,S370-O370)</f>
        <v>0</v>
      </c>
      <c r="AZ370" s="38">
        <f>TRACKER[[#This Row],[TOTAL TT (MARRUECOS)]]*24</f>
        <v>0</v>
      </c>
      <c r="BA370" s="39" t="str">
        <f>IF(AW370="","",IF(AW370&lt;=2,"SI","NO"))</f>
        <v>NO</v>
      </c>
      <c r="BB370" s="39">
        <f>V370-U370</f>
        <v>0</v>
      </c>
      <c r="BC370" s="108">
        <f>(TRACKER[[#This Row],[Driver departure vs DC END DATE 2]])/24</f>
        <v>0</v>
      </c>
      <c r="BD370" s="39" t="str">
        <f>IF(L370="LEFTIES TOLEDO",IF(BC370&gt;=TIME(0,0,0),"YES","NO"),"")</f>
        <v/>
      </c>
      <c r="BE370" s="93">
        <f>$BH$1</f>
        <v>55</v>
      </c>
      <c r="BF370" s="41">
        <f>$BI$1</f>
        <v>7.5</v>
      </c>
    </row>
    <row r="371" spans="1:58" ht="12.75" hidden="1" customHeight="1">
      <c r="A371" s="24">
        <v>262177616</v>
      </c>
      <c r="B371" s="10" t="s">
        <v>602</v>
      </c>
      <c r="C371" s="11" t="s">
        <v>47</v>
      </c>
      <c r="D371" s="11" t="s">
        <v>75</v>
      </c>
      <c r="E371" s="12">
        <v>46041.263888888891</v>
      </c>
      <c r="F371" s="12">
        <v>46041.333333333336</v>
      </c>
      <c r="G371" s="13" t="s">
        <v>49</v>
      </c>
      <c r="H371" s="11" t="s">
        <v>50</v>
      </c>
      <c r="I371" s="13" t="s">
        <v>675</v>
      </c>
      <c r="J371" s="13" t="s">
        <v>51</v>
      </c>
      <c r="K371" s="13" t="s">
        <v>60</v>
      </c>
      <c r="L371" s="12" t="s">
        <v>102</v>
      </c>
      <c r="M371" s="12">
        <v>46043.333333333336</v>
      </c>
      <c r="N371" s="12">
        <v>46044.375</v>
      </c>
      <c r="O371" s="12"/>
      <c r="P371" s="55"/>
      <c r="Q371" s="12"/>
      <c r="R371" s="12"/>
      <c r="S371" s="29">
        <v>46043.788888888892</v>
      </c>
      <c r="T371" s="29">
        <v>46043.833333333336</v>
      </c>
      <c r="U371" s="12"/>
      <c r="V371" s="29"/>
      <c r="W371" s="30">
        <f>IF(N371="","",WEEKNUM(AA371,2)-0)</f>
        <v>4</v>
      </c>
      <c r="X371" s="30">
        <f>IF(N371="","",MONTH(AA371))</f>
        <v>1</v>
      </c>
      <c r="Y37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71" s="30" t="str">
        <f>IF(B371="ROPAX","ROPAX",IF(B371="RORO","RORO","OCEAN"))</f>
        <v>OCEAN</v>
      </c>
      <c r="AA371" s="29">
        <f>+MIN(S371,T371)</f>
        <v>46043.788888888892</v>
      </c>
      <c r="AB371" s="29" t="str">
        <f>CHOOSE(WEEKDAY(T371,2),"Monday","Tuesday","Wednesday","Thursday","Friday","Saturday","Sunday")</f>
        <v>Wednesday</v>
      </c>
      <c r="AC371" s="104">
        <f>IF((E371-F371)&lt;=0,0,(TRACKER[[#This Row],[ATA]]-TRACKER[[#This Row],[ETA]])*24)</f>
        <v>0</v>
      </c>
      <c r="AD371" s="29" t="str">
        <f>IF(AC371&lt;=2,"NO","YES")</f>
        <v>NO</v>
      </c>
      <c r="AE371" s="106">
        <f>+TRACKER[[#This Row],[DELIVERY AVAILABLE SINCE]]-TRACKER[[#This Row],[HANDOVER Morocco]]</f>
        <v>46043.333333333336</v>
      </c>
      <c r="AF371" s="104">
        <f>TRACKER[[#This Row],[ATA TO UNLOADING]]*24</f>
        <v>60.600000000034925</v>
      </c>
      <c r="AG371" s="31">
        <f>(M371-E371)</f>
        <v>2.0694444444452529</v>
      </c>
      <c r="AH371" s="35">
        <f>TRACKER[[#This Row],[ATA A OFRECIMIENTO]]*24</f>
        <v>49.666666666686069</v>
      </c>
      <c r="AI371" s="30" t="str">
        <f>IF(AG371="","",IF(AG371&lt;=1.5,"SI","NO"))</f>
        <v>NO</v>
      </c>
      <c r="AJ371" s="30" t="str">
        <f>IF(AG371="","",IF(AG371&lt;=2,"YES","NO"))</f>
        <v>NO</v>
      </c>
      <c r="AK371" s="30" t="str">
        <f>IF(AG371="","",IF(AG371&lt;=3,"SI","NO"))</f>
        <v>SI</v>
      </c>
      <c r="AL371" s="31">
        <f>(N371-M371)</f>
        <v>1.0416666666642413</v>
      </c>
      <c r="AM371" s="35">
        <f>TRACKER[[#This Row],[DEL. AVAILABLE A SLOT]]*24</f>
        <v>24.999999999941792</v>
      </c>
      <c r="AN371" s="31">
        <f>IF((S371-M371)&lt;0,TIME(0,0,0),S371-M371)</f>
        <v>0.45555555555620231</v>
      </c>
      <c r="AO37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71" s="35" t="str">
        <f>IF(AL371="","",IF(AL371&lt;=1,"SI","NO"))</f>
        <v>NO</v>
      </c>
      <c r="AQ371" s="31">
        <f>(N371-E371)</f>
        <v>3.1111111111094942</v>
      </c>
      <c r="AR371" s="35">
        <f>TRACKER[[#This Row],[ATA A TIMESLOT]]*24</f>
        <v>74.666666666627862</v>
      </c>
      <c r="AS371" s="32">
        <f>IF(AA371&lt;N371,TIME(0,0,0),AA371-N371)</f>
        <v>0</v>
      </c>
      <c r="AT371" s="35">
        <f>TRACKER[[#This Row],[PUNTUALIDAD (H)]]*24</f>
        <v>0</v>
      </c>
      <c r="AU371" s="31" t="str">
        <f>IF(AS371&gt;TIME(0,30,0),"NO","SI")</f>
        <v>SI</v>
      </c>
      <c r="AV371" s="33" t="str">
        <f>IF(AS371&gt;TIME(1,0,0),"NO","SI")</f>
        <v>SI</v>
      </c>
      <c r="AW371" s="33">
        <f>(S371-E371)</f>
        <v>2.5250000000014552</v>
      </c>
      <c r="AX371" s="39">
        <f>TRACKER[[#This Row],[ATA TO UNLOADING]]*24</f>
        <v>60.600000000034925</v>
      </c>
      <c r="AY371" s="33">
        <f>IF(O371=0,0,S371-O371)</f>
        <v>0</v>
      </c>
      <c r="AZ371" s="38">
        <f>TRACKER[[#This Row],[TOTAL TT (MARRUECOS)]]*24</f>
        <v>0</v>
      </c>
      <c r="BA371" s="39" t="str">
        <f>IF(AW371="","",IF(AW371&lt;=2,"SI","NO"))</f>
        <v>NO</v>
      </c>
      <c r="BB371" s="39">
        <f>V371-U371</f>
        <v>0</v>
      </c>
      <c r="BC371" s="108">
        <f>(TRACKER[[#This Row],[Driver departure vs DC END DATE 2]])/24</f>
        <v>0</v>
      </c>
      <c r="BD371" s="39" t="str">
        <f>IF(L371="LEFTIES TOLEDO",IF(BC371&gt;=TIME(0,0,0),"YES","NO"),"")</f>
        <v/>
      </c>
      <c r="BE371" s="93">
        <f>$BH$1</f>
        <v>55</v>
      </c>
      <c r="BF371" s="41">
        <f>$BI$1</f>
        <v>7.5</v>
      </c>
    </row>
    <row r="372" spans="1:58" ht="12.75" hidden="1" customHeight="1">
      <c r="A372" s="24">
        <v>262848259</v>
      </c>
      <c r="B372" s="10" t="s">
        <v>602</v>
      </c>
      <c r="C372" s="11" t="s">
        <v>47</v>
      </c>
      <c r="D372" s="11" t="s">
        <v>75</v>
      </c>
      <c r="E372" s="12">
        <v>46041.263888888891</v>
      </c>
      <c r="F372" s="12">
        <v>46041.333333333336</v>
      </c>
      <c r="G372" s="13" t="s">
        <v>49</v>
      </c>
      <c r="H372" s="11" t="s">
        <v>50</v>
      </c>
      <c r="I372" s="13" t="s">
        <v>676</v>
      </c>
      <c r="J372" s="13">
        <v>40</v>
      </c>
      <c r="K372" s="13" t="s">
        <v>60</v>
      </c>
      <c r="L372" s="12" t="s">
        <v>102</v>
      </c>
      <c r="M372" s="12">
        <v>46043.333333333336</v>
      </c>
      <c r="N372" s="12">
        <v>46044.375</v>
      </c>
      <c r="O372" s="12"/>
      <c r="P372" s="55"/>
      <c r="Q372" s="12"/>
      <c r="R372" s="12"/>
      <c r="S372" s="29">
        <v>46044.354166666664</v>
      </c>
      <c r="T372" s="29">
        <v>46044.402777777781</v>
      </c>
      <c r="U372" s="12"/>
      <c r="V372" s="29"/>
      <c r="W372" s="30">
        <f>IF(N372="","",WEEKNUM(AA372,2)-0)</f>
        <v>4</v>
      </c>
      <c r="X372" s="30">
        <f>IF(N372="","",MONTH(AA372))</f>
        <v>1</v>
      </c>
      <c r="Y37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72" s="30" t="str">
        <f>IF(B372="ROPAX","ROPAX",IF(B372="RORO","RORO","OCEAN"))</f>
        <v>OCEAN</v>
      </c>
      <c r="AA372" s="29">
        <f>+MIN(S372,T372)</f>
        <v>46044.354166666664</v>
      </c>
      <c r="AB372" s="29" t="str">
        <f>CHOOSE(WEEKDAY(T372,2),"Monday","Tuesday","Wednesday","Thursday","Friday","Saturday","Sunday")</f>
        <v>Thursday</v>
      </c>
      <c r="AC372" s="104">
        <f>IF((E372-F372)&lt;=0,0,(TRACKER[[#This Row],[ATA]]-TRACKER[[#This Row],[ETA]])*24)</f>
        <v>0</v>
      </c>
      <c r="AD372" s="29" t="str">
        <f>IF(AC372&lt;=2,"NO","YES")</f>
        <v>NO</v>
      </c>
      <c r="AE372" s="106">
        <f>+TRACKER[[#This Row],[DELIVERY AVAILABLE SINCE]]-TRACKER[[#This Row],[HANDOVER Morocco]]</f>
        <v>46043.333333333336</v>
      </c>
      <c r="AF372" s="104">
        <f>TRACKER[[#This Row],[ATA TO UNLOADING]]*24</f>
        <v>74.166666666569654</v>
      </c>
      <c r="AG372" s="31">
        <f>(M372-E372)</f>
        <v>2.0694444444452529</v>
      </c>
      <c r="AH372" s="35">
        <f>TRACKER[[#This Row],[ATA A OFRECIMIENTO]]*24</f>
        <v>49.666666666686069</v>
      </c>
      <c r="AI372" s="30" t="str">
        <f>IF(AG372="","",IF(AG372&lt;=1.5,"SI","NO"))</f>
        <v>NO</v>
      </c>
      <c r="AJ372" s="30" t="str">
        <f>IF(AG372="","",IF(AG372&lt;=2,"YES","NO"))</f>
        <v>NO</v>
      </c>
      <c r="AK372" s="30" t="str">
        <f>IF(AG372="","",IF(AG372&lt;=3,"SI","NO"))</f>
        <v>SI</v>
      </c>
      <c r="AL372" s="31">
        <f>(N372-M372)</f>
        <v>1.0416666666642413</v>
      </c>
      <c r="AM372" s="35">
        <f>TRACKER[[#This Row],[DEL. AVAILABLE A SLOT]]*24</f>
        <v>24.999999999941792</v>
      </c>
      <c r="AN372" s="31">
        <f>IF((S372-M372)&lt;0,TIME(0,0,0),S372-M372)</f>
        <v>1.0208333333284827</v>
      </c>
      <c r="AO37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372" s="35" t="str">
        <f>IF(AL372="","",IF(AL372&lt;=1,"SI","NO"))</f>
        <v>NO</v>
      </c>
      <c r="AQ372" s="31">
        <f>(N372-E372)</f>
        <v>3.1111111111094942</v>
      </c>
      <c r="AR372" s="35">
        <f>TRACKER[[#This Row],[ATA A TIMESLOT]]*24</f>
        <v>74.666666666627862</v>
      </c>
      <c r="AS372" s="32">
        <f>IF(AA372&lt;N372,TIME(0,0,0),AA372-N372)</f>
        <v>0</v>
      </c>
      <c r="AT372" s="35">
        <f>TRACKER[[#This Row],[PUNTUALIDAD (H)]]*24</f>
        <v>0</v>
      </c>
      <c r="AU372" s="31" t="str">
        <f>IF(AS372&gt;TIME(0,30,0),"NO","SI")</f>
        <v>SI</v>
      </c>
      <c r="AV372" s="33" t="str">
        <f>IF(AS372&gt;TIME(1,0,0),"NO","SI")</f>
        <v>SI</v>
      </c>
      <c r="AW372" s="33">
        <f>(S372-E372)</f>
        <v>3.0902777777737356</v>
      </c>
      <c r="AX372" s="39">
        <f>TRACKER[[#This Row],[ATA TO UNLOADING]]*24</f>
        <v>74.166666666569654</v>
      </c>
      <c r="AY372" s="33">
        <f>IF(O372=0,0,S372-O372)</f>
        <v>0</v>
      </c>
      <c r="AZ372" s="38">
        <f>TRACKER[[#This Row],[TOTAL TT (MARRUECOS)]]*24</f>
        <v>0</v>
      </c>
      <c r="BA372" s="39" t="str">
        <f>IF(AW372="","",IF(AW372&lt;=2,"SI","NO"))</f>
        <v>NO</v>
      </c>
      <c r="BB372" s="39">
        <f>V372-U372</f>
        <v>0</v>
      </c>
      <c r="BC372" s="108">
        <f>(TRACKER[[#This Row],[Driver departure vs DC END DATE 2]])/24</f>
        <v>0</v>
      </c>
      <c r="BD372" s="39" t="str">
        <f>IF(L372="LEFTIES TOLEDO",IF(BC372&gt;=TIME(0,0,0),"YES","NO"),"")</f>
        <v/>
      </c>
      <c r="BE372" s="93">
        <f>$BH$1</f>
        <v>55</v>
      </c>
      <c r="BF372" s="41">
        <f>$BI$1</f>
        <v>7.5</v>
      </c>
    </row>
    <row r="373" spans="1:58" ht="12.75" hidden="1" customHeight="1">
      <c r="A373" s="24">
        <v>261676540</v>
      </c>
      <c r="B373" s="10" t="s">
        <v>260</v>
      </c>
      <c r="C373" s="11" t="s">
        <v>47</v>
      </c>
      <c r="D373" s="11" t="s">
        <v>75</v>
      </c>
      <c r="E373" s="12">
        <v>46025.710416666669</v>
      </c>
      <c r="F373" s="12">
        <v>46025.833333333336</v>
      </c>
      <c r="G373" s="13" t="s">
        <v>49</v>
      </c>
      <c r="H373" s="11" t="s">
        <v>50</v>
      </c>
      <c r="I373" s="13" t="s">
        <v>680</v>
      </c>
      <c r="J373" s="13" t="s">
        <v>51</v>
      </c>
      <c r="K373" s="13" t="s">
        <v>60</v>
      </c>
      <c r="L373" s="12" t="s">
        <v>95</v>
      </c>
      <c r="M373" s="12">
        <v>46036.583333333336</v>
      </c>
      <c r="N373" s="12">
        <v>46044.416666666664</v>
      </c>
      <c r="O373" s="12"/>
      <c r="P373" s="55"/>
      <c r="Q373" s="12" t="s">
        <v>389</v>
      </c>
      <c r="R373" s="12"/>
      <c r="S373" s="29">
        <v>46044.614583333328</v>
      </c>
      <c r="T373" s="29">
        <v>46044.635416666664</v>
      </c>
      <c r="U373" s="12"/>
      <c r="V373" s="29"/>
      <c r="W373" s="30">
        <f>IF(N373="","",WEEKNUM(AA373,2)-0)</f>
        <v>4</v>
      </c>
      <c r="X373" s="30">
        <f>IF(N373="","",MONTH(AA373))</f>
        <v>1</v>
      </c>
      <c r="Y37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373" s="30" t="str">
        <f>IF(B373="ROPAX","ROPAX",IF(B373="RORO","RORO","OCEAN"))</f>
        <v>OCEAN</v>
      </c>
      <c r="AA373" s="29">
        <f>+MIN(S373,T373)</f>
        <v>46044.614583333328</v>
      </c>
      <c r="AB373" s="29" t="str">
        <f>CHOOSE(WEEKDAY(T373,2),"Monday","Tuesday","Wednesday","Thursday","Friday","Saturday","Sunday")</f>
        <v>Thursday</v>
      </c>
      <c r="AC373" s="104">
        <f>IF((E373-F373)&lt;=0,0,(TRACKER[[#This Row],[ATA]]-TRACKER[[#This Row],[ETA]])*24)</f>
        <v>0</v>
      </c>
      <c r="AD373" s="29" t="str">
        <f>IF(AC373&lt;=2,"NO","YES")</f>
        <v>NO</v>
      </c>
      <c r="AE373" s="106">
        <f>+TRACKER[[#This Row],[DELIVERY AVAILABLE SINCE]]-TRACKER[[#This Row],[HANDOVER Morocco]]</f>
        <v>46036.583333333336</v>
      </c>
      <c r="AF373" s="104">
        <f>TRACKER[[#This Row],[ATA TO UNLOADING]]*24</f>
        <v>453.69999999983702</v>
      </c>
      <c r="AG373" s="31">
        <f>(M373-E373)</f>
        <v>10.872916666667152</v>
      </c>
      <c r="AH373" s="35">
        <f>TRACKER[[#This Row],[ATA A OFRECIMIENTO]]*24</f>
        <v>260.95000000001164</v>
      </c>
      <c r="AI373" s="30" t="str">
        <f>IF(AG373="","",IF(AG373&lt;=1.5,"SI","NO"))</f>
        <v>NO</v>
      </c>
      <c r="AJ373" s="30" t="str">
        <f>IF(AG373="","",IF(AG373&lt;=2,"YES","NO"))</f>
        <v>NO</v>
      </c>
      <c r="AK373" s="30" t="str">
        <f>IF(AG373="","",IF(AG373&lt;=3,"SI","NO"))</f>
        <v>NO</v>
      </c>
      <c r="AL373" s="31">
        <f>(N373-M373)</f>
        <v>7.8333333333284827</v>
      </c>
      <c r="AM373" s="35">
        <f>TRACKER[[#This Row],[DEL. AVAILABLE A SLOT]]*24</f>
        <v>187.99999999988358</v>
      </c>
      <c r="AN373" s="31">
        <f>IF((S373-M373)&lt;0,TIME(0,0,0),S373-M373)</f>
        <v>8.031249999992724</v>
      </c>
      <c r="AO37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373" s="35" t="str">
        <f>IF(AL373="","",IF(AL373&lt;=1,"SI","NO"))</f>
        <v>NO</v>
      </c>
      <c r="AQ373" s="31">
        <f>(N373-E373)</f>
        <v>18.706249999995634</v>
      </c>
      <c r="AR373" s="35">
        <f>TRACKER[[#This Row],[ATA A TIMESLOT]]*24</f>
        <v>448.94999999989523</v>
      </c>
      <c r="AS373" s="32">
        <f>IF(AA373&lt;N373,TIME(0,0,0),AA373-N373)</f>
        <v>0.19791666666424135</v>
      </c>
      <c r="AT373" s="35">
        <f>TRACKER[[#This Row],[PUNTUALIDAD (H)]]*24</f>
        <v>4.7499999999417923</v>
      </c>
      <c r="AU373" s="31" t="str">
        <f>IF(AS373&gt;TIME(0,30,0),"NO","SI")</f>
        <v>NO</v>
      </c>
      <c r="AV373" s="33" t="str">
        <f>IF(AS373&gt;TIME(1,0,0),"NO","SI")</f>
        <v>NO</v>
      </c>
      <c r="AW373" s="33">
        <f>(S373-E373)</f>
        <v>18.904166666659876</v>
      </c>
      <c r="AX373" s="39">
        <f>TRACKER[[#This Row],[ATA TO UNLOADING]]*24</f>
        <v>453.69999999983702</v>
      </c>
      <c r="AY373" s="33">
        <f>IF(O373=0,0,S373-O373)</f>
        <v>0</v>
      </c>
      <c r="AZ373" s="38">
        <f>TRACKER[[#This Row],[TOTAL TT (MARRUECOS)]]*24</f>
        <v>0</v>
      </c>
      <c r="BA373" s="39" t="str">
        <f>IF(AW373="","",IF(AW373&lt;=2,"SI","NO"))</f>
        <v>NO</v>
      </c>
      <c r="BB373" s="39">
        <f>V373-U373</f>
        <v>0</v>
      </c>
      <c r="BC373" s="108">
        <f>(TRACKER[[#This Row],[Driver departure vs DC END DATE 2]])/24</f>
        <v>0</v>
      </c>
      <c r="BD373" s="39" t="str">
        <f>IF(L373="LEFTIES TOLEDO",IF(BC373&gt;=TIME(0,0,0),"YES","NO"),"")</f>
        <v/>
      </c>
      <c r="BE373" s="93">
        <f>$BH$1</f>
        <v>55</v>
      </c>
      <c r="BF373" s="41">
        <f>$BI$1</f>
        <v>7.5</v>
      </c>
    </row>
    <row r="374" spans="1:58" ht="12.75" hidden="1" customHeight="1">
      <c r="A374" s="24">
        <v>260900830</v>
      </c>
      <c r="B374" s="10" t="s">
        <v>414</v>
      </c>
      <c r="C374" s="11" t="s">
        <v>57</v>
      </c>
      <c r="D374" s="11" t="s">
        <v>48</v>
      </c>
      <c r="E374" s="12">
        <v>46036.554861111108</v>
      </c>
      <c r="F374" s="12">
        <v>46036.583333333336</v>
      </c>
      <c r="G374" s="13" t="s">
        <v>49</v>
      </c>
      <c r="H374" s="11" t="s">
        <v>50</v>
      </c>
      <c r="I374" s="13" t="s">
        <v>584</v>
      </c>
      <c r="J374" s="13" t="s">
        <v>56</v>
      </c>
      <c r="K374" s="13" t="s">
        <v>60</v>
      </c>
      <c r="L374" s="12" t="s">
        <v>53</v>
      </c>
      <c r="M374" s="12">
        <v>46038.666666666664</v>
      </c>
      <c r="N374" s="12">
        <v>46044.416666666664</v>
      </c>
      <c r="O374" s="12"/>
      <c r="P374" s="55"/>
      <c r="Q374" s="12"/>
      <c r="R374" s="12"/>
      <c r="S374" s="29">
        <v>46044.521527777775</v>
      </c>
      <c r="T374" s="29">
        <v>46044.538194444445</v>
      </c>
      <c r="U374" s="12"/>
      <c r="V374" s="29"/>
      <c r="W374" s="30">
        <f>IF(N374="","",WEEKNUM(AA374,2)-0)</f>
        <v>4</v>
      </c>
      <c r="X374" s="30">
        <f>IF(N374="","",MONTH(AA374))</f>
        <v>1</v>
      </c>
      <c r="Y37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74" s="30" t="str">
        <f>IF(B374="ROPAX","ROPAX",IF(B374="RORO","RORO","OCEAN"))</f>
        <v>OCEAN</v>
      </c>
      <c r="AA374" s="29">
        <f>+MIN(S374,T374)</f>
        <v>46044.521527777775</v>
      </c>
      <c r="AB374" s="29" t="str">
        <f>CHOOSE(WEEKDAY(T374,2),"Monday","Tuesday","Wednesday","Thursday","Friday","Saturday","Sunday")</f>
        <v>Thursday</v>
      </c>
      <c r="AC374" s="104">
        <f>IF((E374-F374)&lt;=0,0,(TRACKER[[#This Row],[ATA]]-TRACKER[[#This Row],[ETA]])*24)</f>
        <v>0</v>
      </c>
      <c r="AD374" s="29" t="str">
        <f>IF(AC374&lt;=2,"NO","YES")</f>
        <v>NO</v>
      </c>
      <c r="AE374" s="106">
        <f>+TRACKER[[#This Row],[DELIVERY AVAILABLE SINCE]]-TRACKER[[#This Row],[HANDOVER Morocco]]</f>
        <v>46038.666666666664</v>
      </c>
      <c r="AF374" s="104">
        <f>TRACKER[[#This Row],[ATA TO UNLOADING]]*24</f>
        <v>191.20000000001164</v>
      </c>
      <c r="AG374" s="31">
        <f>(M374-E374)</f>
        <v>2.1118055555562023</v>
      </c>
      <c r="AH374" s="35">
        <f>TRACKER[[#This Row],[ATA A OFRECIMIENTO]]*24</f>
        <v>50.683333333348855</v>
      </c>
      <c r="AI374" s="30" t="str">
        <f>IF(AG374="","",IF(AG374&lt;=1.5,"SI","NO"))</f>
        <v>NO</v>
      </c>
      <c r="AJ374" s="30" t="str">
        <f>IF(AG374="","",IF(AG374&lt;=2,"YES","NO"))</f>
        <v>NO</v>
      </c>
      <c r="AK374" s="30" t="str">
        <f>IF(AG374="","",IF(AG374&lt;=3,"SI","NO"))</f>
        <v>SI</v>
      </c>
      <c r="AL374" s="31">
        <f>(N374-M374)</f>
        <v>5.75</v>
      </c>
      <c r="AM374" s="35">
        <f>TRACKER[[#This Row],[DEL. AVAILABLE A SLOT]]*24</f>
        <v>138</v>
      </c>
      <c r="AN374" s="31">
        <f>IF((S374-M374)&lt;0,TIME(0,0,0),S374-M374)</f>
        <v>5.8548611111109494</v>
      </c>
      <c r="AO37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374" s="35" t="str">
        <f>IF(AL374="","",IF(AL374&lt;=1,"SI","NO"))</f>
        <v>NO</v>
      </c>
      <c r="AQ374" s="31">
        <f>(N374-E374)</f>
        <v>7.8618055555562023</v>
      </c>
      <c r="AR374" s="35">
        <f>TRACKER[[#This Row],[ATA A TIMESLOT]]*24</f>
        <v>188.68333333334886</v>
      </c>
      <c r="AS374" s="32">
        <f>IF(AA374&lt;N374,TIME(0,0,0),AA374-N374)</f>
        <v>0.10486111111094942</v>
      </c>
      <c r="AT374" s="35">
        <f>TRACKER[[#This Row],[PUNTUALIDAD (H)]]*24</f>
        <v>2.5166666666627862</v>
      </c>
      <c r="AU374" s="31" t="str">
        <f>IF(AS374&gt;TIME(0,30,0),"NO","SI")</f>
        <v>NO</v>
      </c>
      <c r="AV374" s="33" t="str">
        <f>IF(AS374&gt;TIME(1,0,0),"NO","SI")</f>
        <v>NO</v>
      </c>
      <c r="AW374" s="33">
        <f>(S374-E374)</f>
        <v>7.9666666666671517</v>
      </c>
      <c r="AX374" s="39">
        <f>TRACKER[[#This Row],[ATA TO UNLOADING]]*24</f>
        <v>191.20000000001164</v>
      </c>
      <c r="AY374" s="33">
        <f>IF(O374=0,0,S374-O374)</f>
        <v>0</v>
      </c>
      <c r="AZ374" s="38">
        <f>TRACKER[[#This Row],[TOTAL TT (MARRUECOS)]]*24</f>
        <v>0</v>
      </c>
      <c r="BA374" s="39" t="str">
        <f>IF(AW374="","",IF(AW374&lt;=2,"SI","NO"))</f>
        <v>NO</v>
      </c>
      <c r="BB374" s="39">
        <f>V374-U374</f>
        <v>0</v>
      </c>
      <c r="BC374" s="108">
        <f>(TRACKER[[#This Row],[Driver departure vs DC END DATE 2]])/24</f>
        <v>0</v>
      </c>
      <c r="BD374" s="39"/>
      <c r="BE374" s="93">
        <f>$BH$1</f>
        <v>55</v>
      </c>
      <c r="BF374" s="41">
        <f>$BI$1</f>
        <v>7.5</v>
      </c>
    </row>
    <row r="375" spans="1:58" ht="12.75" hidden="1" customHeight="1">
      <c r="A375" s="24">
        <v>262806265</v>
      </c>
      <c r="B375" s="10" t="s">
        <v>599</v>
      </c>
      <c r="C375" s="11" t="s">
        <v>47</v>
      </c>
      <c r="D375" s="11" t="s">
        <v>48</v>
      </c>
      <c r="E375" s="12">
        <v>46040.829861111109</v>
      </c>
      <c r="F375" s="12">
        <v>46040.833333333336</v>
      </c>
      <c r="G375" s="13" t="s">
        <v>49</v>
      </c>
      <c r="H375" s="11" t="s">
        <v>50</v>
      </c>
      <c r="I375" s="13" t="s">
        <v>677</v>
      </c>
      <c r="J375" s="13" t="s">
        <v>51</v>
      </c>
      <c r="K375" s="13" t="s">
        <v>52</v>
      </c>
      <c r="L375" s="12" t="s">
        <v>53</v>
      </c>
      <c r="M375" s="12">
        <v>46042.666666666664</v>
      </c>
      <c r="N375" s="12">
        <v>46044.416666666664</v>
      </c>
      <c r="O375" s="12"/>
      <c r="P375" s="55"/>
      <c r="Q375" s="12"/>
      <c r="R375" s="12"/>
      <c r="S375" s="29">
        <v>46043.720138888886</v>
      </c>
      <c r="T375" s="29">
        <v>46043.777777777781</v>
      </c>
      <c r="U375" s="12">
        <v>46043.753472222219</v>
      </c>
      <c r="V375" s="29">
        <v>46043.802083333336</v>
      </c>
      <c r="W375" s="30">
        <f>IF(N375="","",WEEKNUM(AA375,2)-0)</f>
        <v>4</v>
      </c>
      <c r="X375" s="30">
        <f>IF(N375="","",MONTH(AA375))</f>
        <v>1</v>
      </c>
      <c r="Y37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75" s="30" t="str">
        <f>IF(B375="ROPAX","ROPAX",IF(B375="RORO","RORO","OCEAN"))</f>
        <v>OCEAN</v>
      </c>
      <c r="AA375" s="29">
        <f>+MIN(S375,T375)</f>
        <v>46043.720138888886</v>
      </c>
      <c r="AB375" s="29" t="str">
        <f>CHOOSE(WEEKDAY(T375,2),"Monday","Tuesday","Wednesday","Thursday","Friday","Saturday","Sunday")</f>
        <v>Wednesday</v>
      </c>
      <c r="AC375" s="104">
        <f>IF((E375-F375)&lt;=0,0,(TRACKER[[#This Row],[ATA]]-TRACKER[[#This Row],[ETA]])*24)</f>
        <v>0</v>
      </c>
      <c r="AD375" s="29" t="str">
        <f>IF(AC375&lt;=2,"NO","YES")</f>
        <v>NO</v>
      </c>
      <c r="AE375" s="106">
        <f>+TRACKER[[#This Row],[DELIVERY AVAILABLE SINCE]]-TRACKER[[#This Row],[HANDOVER Morocco]]</f>
        <v>46042.666666666664</v>
      </c>
      <c r="AF375" s="104">
        <f>TRACKER[[#This Row],[ATA TO UNLOADING]]*24</f>
        <v>69.366666666639503</v>
      </c>
      <c r="AG375" s="31">
        <f>(M375-E375)</f>
        <v>1.8368055555547471</v>
      </c>
      <c r="AH375" s="35">
        <f>TRACKER[[#This Row],[ATA A OFRECIMIENTO]]*24</f>
        <v>44.083333333313931</v>
      </c>
      <c r="AI375" s="30" t="str">
        <f>IF(AG375="","",IF(AG375&lt;=1.5,"SI","NO"))</f>
        <v>NO</v>
      </c>
      <c r="AJ375" s="30" t="str">
        <f>IF(AG375="","",IF(AG375&lt;=2,"YES","NO"))</f>
        <v>YES</v>
      </c>
      <c r="AK375" s="30" t="str">
        <f>IF(AG375="","",IF(AG375&lt;=3,"SI","NO"))</f>
        <v>SI</v>
      </c>
      <c r="AL375" s="31">
        <f>(N375-M375)</f>
        <v>1.75</v>
      </c>
      <c r="AM375" s="35">
        <f>TRACKER[[#This Row],[DEL. AVAILABLE A SLOT]]*24</f>
        <v>42</v>
      </c>
      <c r="AN375" s="31">
        <f>IF((S375-M375)&lt;0,TIME(0,0,0),S375-M375)</f>
        <v>1.0534722222218988</v>
      </c>
      <c r="AO37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375" s="35" t="str">
        <f>IF(AL375="","",IF(AL375&lt;=1,"SI","NO"))</f>
        <v>NO</v>
      </c>
      <c r="AQ375" s="31">
        <f>(N375-E375)</f>
        <v>3.5868055555547471</v>
      </c>
      <c r="AR375" s="35">
        <f>TRACKER[[#This Row],[ATA A TIMESLOT]]*24</f>
        <v>86.083333333313931</v>
      </c>
      <c r="AS375" s="32">
        <f>IF(AA375&lt;N375,TIME(0,0,0),AA375-N375)</f>
        <v>0</v>
      </c>
      <c r="AT375" s="35">
        <f>TRACKER[[#This Row],[PUNTUALIDAD (H)]]*24</f>
        <v>0</v>
      </c>
      <c r="AU375" s="31" t="str">
        <f>IF(AS375&gt;TIME(0,30,0),"NO","SI")</f>
        <v>SI</v>
      </c>
      <c r="AV375" s="33" t="str">
        <f>IF(AS375&gt;TIME(1,0,0),"NO","SI")</f>
        <v>SI</v>
      </c>
      <c r="AW375" s="33">
        <f>(S375-E375)</f>
        <v>2.890277777776646</v>
      </c>
      <c r="AX375" s="39">
        <f>TRACKER[[#This Row],[ATA TO UNLOADING]]*24</f>
        <v>69.366666666639503</v>
      </c>
      <c r="AY375" s="33">
        <f>IF(O375=0,0,S375-O375)</f>
        <v>0</v>
      </c>
      <c r="AZ375" s="38">
        <f>TRACKER[[#This Row],[TOTAL TT (MARRUECOS)]]*24</f>
        <v>0</v>
      </c>
      <c r="BA375" s="39" t="str">
        <f>IF(AW375="","",IF(AW375&lt;=2,"SI","NO"))</f>
        <v>NO</v>
      </c>
      <c r="BB375" s="39">
        <f>V375-U375</f>
        <v>4.8611111116770189E-2</v>
      </c>
      <c r="BC375" s="108">
        <f>(TRACKER[[#This Row],[Driver departure vs DC END DATE 2]])/24</f>
        <v>2.0254629631987577E-3</v>
      </c>
      <c r="BD375" s="39" t="str">
        <f>IF(L375="LEFTIES TOLEDO",IF(BC375&gt;=TIME(0,0,0),"YES","NO"),"")</f>
        <v>YES</v>
      </c>
      <c r="BE375" s="93">
        <f>$BH$1</f>
        <v>55</v>
      </c>
      <c r="BF375" s="41">
        <f>$BI$1</f>
        <v>7.5</v>
      </c>
    </row>
    <row r="376" spans="1:58" ht="12.75" hidden="1" customHeight="1">
      <c r="A376" s="24">
        <v>262806128</v>
      </c>
      <c r="B376" s="10" t="s">
        <v>599</v>
      </c>
      <c r="C376" s="11" t="s">
        <v>47</v>
      </c>
      <c r="D376" s="11" t="s">
        <v>48</v>
      </c>
      <c r="E376" s="12">
        <v>46040.829861111109</v>
      </c>
      <c r="F376" s="12">
        <v>46040.833333333336</v>
      </c>
      <c r="G376" s="13" t="s">
        <v>49</v>
      </c>
      <c r="H376" s="11" t="s">
        <v>50</v>
      </c>
      <c r="I376" s="13" t="s">
        <v>678</v>
      </c>
      <c r="J376" s="13" t="s">
        <v>51</v>
      </c>
      <c r="K376" s="13" t="s">
        <v>52</v>
      </c>
      <c r="L376" s="12" t="s">
        <v>53</v>
      </c>
      <c r="M376" s="12">
        <v>46042.666666666664</v>
      </c>
      <c r="N376" s="12">
        <v>46044.416666666664</v>
      </c>
      <c r="O376" s="12"/>
      <c r="P376" s="55"/>
      <c r="Q376" s="12"/>
      <c r="R376" s="12"/>
      <c r="S376" s="29">
        <v>46044.408333333333</v>
      </c>
      <c r="T376" s="29">
        <v>46044.443055555559</v>
      </c>
      <c r="U376" s="12">
        <v>46044.458333333336</v>
      </c>
      <c r="V376" s="29">
        <v>46044.458333333336</v>
      </c>
      <c r="W376" s="30">
        <f>IF(N376="","",WEEKNUM(AA376,2)-0)</f>
        <v>4</v>
      </c>
      <c r="X376" s="30">
        <f>IF(N376="","",MONTH(AA376))</f>
        <v>1</v>
      </c>
      <c r="Y37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76" s="30" t="str">
        <f>IF(B376="ROPAX","ROPAX",IF(B376="RORO","RORO","OCEAN"))</f>
        <v>OCEAN</v>
      </c>
      <c r="AA376" s="29">
        <f>+MIN(S376,T376)</f>
        <v>46044.408333333333</v>
      </c>
      <c r="AB376" s="29" t="str">
        <f>CHOOSE(WEEKDAY(T376,2),"Monday","Tuesday","Wednesday","Thursday","Friday","Saturday","Sunday")</f>
        <v>Thursday</v>
      </c>
      <c r="AC376" s="104">
        <f>IF((E376-F376)&lt;=0,0,(TRACKER[[#This Row],[ATA]]-TRACKER[[#This Row],[ETA]])*24)</f>
        <v>0</v>
      </c>
      <c r="AD376" s="29" t="str">
        <f>IF(AC376&lt;=2,"NO","YES")</f>
        <v>NO</v>
      </c>
      <c r="AE376" s="106">
        <f>+TRACKER[[#This Row],[DELIVERY AVAILABLE SINCE]]-TRACKER[[#This Row],[HANDOVER Morocco]]</f>
        <v>46042.666666666664</v>
      </c>
      <c r="AF376" s="104">
        <f>TRACKER[[#This Row],[ATA TO UNLOADING]]*24</f>
        <v>85.883333333360497</v>
      </c>
      <c r="AG376" s="31">
        <f>(M376-E376)</f>
        <v>1.8368055555547471</v>
      </c>
      <c r="AH376" s="35">
        <f>TRACKER[[#This Row],[ATA A OFRECIMIENTO]]*24</f>
        <v>44.083333333313931</v>
      </c>
      <c r="AI376" s="30" t="str">
        <f>IF(AG376="","",IF(AG376&lt;=1.5,"SI","NO"))</f>
        <v>NO</v>
      </c>
      <c r="AJ376" s="30" t="str">
        <f>IF(AG376="","",IF(AG376&lt;=2,"YES","NO"))</f>
        <v>YES</v>
      </c>
      <c r="AK376" s="30" t="str">
        <f>IF(AG376="","",IF(AG376&lt;=3,"SI","NO"))</f>
        <v>SI</v>
      </c>
      <c r="AL376" s="31">
        <f>(N376-M376)</f>
        <v>1.75</v>
      </c>
      <c r="AM376" s="35">
        <f>TRACKER[[#This Row],[DEL. AVAILABLE A SLOT]]*24</f>
        <v>42</v>
      </c>
      <c r="AN376" s="31">
        <f>IF((S376-M376)&lt;0,TIME(0,0,0),S376-M376)</f>
        <v>1.7416666666686069</v>
      </c>
      <c r="AO37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376" s="35" t="str">
        <f>IF(AL376="","",IF(AL376&lt;=1,"SI","NO"))</f>
        <v>NO</v>
      </c>
      <c r="AQ376" s="31">
        <f>(N376-E376)</f>
        <v>3.5868055555547471</v>
      </c>
      <c r="AR376" s="35">
        <f>TRACKER[[#This Row],[ATA A TIMESLOT]]*24</f>
        <v>86.083333333313931</v>
      </c>
      <c r="AS376" s="32">
        <f>IF(AA376&lt;N376,TIME(0,0,0),AA376-N376)</f>
        <v>0</v>
      </c>
      <c r="AT376" s="35">
        <f>TRACKER[[#This Row],[PUNTUALIDAD (H)]]*24</f>
        <v>0</v>
      </c>
      <c r="AU376" s="31" t="str">
        <f>IF(AS376&gt;TIME(0,30,0),"NO","SI")</f>
        <v>SI</v>
      </c>
      <c r="AV376" s="33" t="str">
        <f>IF(AS376&gt;TIME(1,0,0),"NO","SI")</f>
        <v>SI</v>
      </c>
      <c r="AW376" s="33">
        <f>(S376-E376)</f>
        <v>3.578472222223354</v>
      </c>
      <c r="AX376" s="39">
        <f>TRACKER[[#This Row],[ATA TO UNLOADING]]*24</f>
        <v>85.883333333360497</v>
      </c>
      <c r="AY376" s="33">
        <f>IF(O376=0,0,S376-O376)</f>
        <v>0</v>
      </c>
      <c r="AZ376" s="38">
        <f>TRACKER[[#This Row],[TOTAL TT (MARRUECOS)]]*24</f>
        <v>0</v>
      </c>
      <c r="BA376" s="39" t="str">
        <f>IF(AW376="","",IF(AW376&lt;=2,"SI","NO"))</f>
        <v>NO</v>
      </c>
      <c r="BB376" s="108">
        <f>V376-U376</f>
        <v>0</v>
      </c>
      <c r="BC376" s="108">
        <f>(TRACKER[[#This Row],[Driver departure vs DC END DATE 2]])/24</f>
        <v>0</v>
      </c>
      <c r="BD376" s="39" t="str">
        <f>IF(L376="LEFTIES TOLEDO",IF(BC376&gt;=TIME(0,0,0),"YES","NO"),"")</f>
        <v>YES</v>
      </c>
      <c r="BE376" s="93">
        <f>$BH$1</f>
        <v>55</v>
      </c>
      <c r="BF376" s="41">
        <f>$BI$1</f>
        <v>7.5</v>
      </c>
    </row>
    <row r="377" spans="1:58" ht="12.75" hidden="1" customHeight="1">
      <c r="A377" s="24">
        <v>260673982</v>
      </c>
      <c r="B377" s="10" t="s">
        <v>602</v>
      </c>
      <c r="C377" s="11" t="s">
        <v>103</v>
      </c>
      <c r="D377" s="11" t="s">
        <v>75</v>
      </c>
      <c r="E377" s="12">
        <v>46041.263888888891</v>
      </c>
      <c r="F377" s="12">
        <v>46041.333333333336</v>
      </c>
      <c r="G377" s="13" t="s">
        <v>49</v>
      </c>
      <c r="H377" s="11" t="s">
        <v>50</v>
      </c>
      <c r="I377" s="13" t="s">
        <v>681</v>
      </c>
      <c r="J377" s="13" t="s">
        <v>51</v>
      </c>
      <c r="K377" s="13" t="s">
        <v>52</v>
      </c>
      <c r="L377" s="12" t="s">
        <v>95</v>
      </c>
      <c r="M377" s="12">
        <v>46044.416666666664</v>
      </c>
      <c r="N377" s="12">
        <v>46044.416666666664</v>
      </c>
      <c r="O377" s="12"/>
      <c r="P377" s="55"/>
      <c r="Q377" s="12" t="s">
        <v>62</v>
      </c>
      <c r="R377" s="12"/>
      <c r="S377" s="29">
        <v>46044.4375</v>
      </c>
      <c r="T377" s="29">
        <v>46044.458333333336</v>
      </c>
      <c r="U377" s="12"/>
      <c r="V377" s="29"/>
      <c r="W377" s="30">
        <f>IF(N377="","",WEEKNUM(AA377,2)-0)</f>
        <v>4</v>
      </c>
      <c r="X377" s="30">
        <f>IF(N377="","",MONTH(AA377))</f>
        <v>1</v>
      </c>
      <c r="Y37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377" s="30" t="str">
        <f>IF(B377="ROPAX","ROPAX",IF(B377="RORO","RORO","OCEAN"))</f>
        <v>OCEAN</v>
      </c>
      <c r="AA377" s="29">
        <f>+MIN(S377,T377)</f>
        <v>46044.4375</v>
      </c>
      <c r="AB377" s="29" t="str">
        <f>CHOOSE(WEEKDAY(T377,2),"Monday","Tuesday","Wednesday","Thursday","Friday","Saturday","Sunday")</f>
        <v>Thursday</v>
      </c>
      <c r="AC377" s="104">
        <f>IF((E377-F377)&lt;=0,0,(TRACKER[[#This Row],[ATA]]-TRACKER[[#This Row],[ETA]])*24)</f>
        <v>0</v>
      </c>
      <c r="AD377" s="29" t="str">
        <f>IF(AC377&lt;=2,"NO","YES")</f>
        <v>NO</v>
      </c>
      <c r="AE377" s="106">
        <f>+TRACKER[[#This Row],[DELIVERY AVAILABLE SINCE]]-TRACKER[[#This Row],[HANDOVER Morocco]]</f>
        <v>46044.416666666664</v>
      </c>
      <c r="AF377" s="104">
        <f>TRACKER[[#This Row],[ATA TO UNLOADING]]*24</f>
        <v>76.166666666627862</v>
      </c>
      <c r="AG377" s="31">
        <f>(M377-E377)</f>
        <v>3.1527777777737356</v>
      </c>
      <c r="AH377" s="35">
        <f>TRACKER[[#This Row],[ATA A OFRECIMIENTO]]*24</f>
        <v>75.666666666569654</v>
      </c>
      <c r="AI377" s="30" t="str">
        <f>IF(AG377="","",IF(AG377&lt;=1.5,"SI","NO"))</f>
        <v>NO</v>
      </c>
      <c r="AJ377" s="30" t="str">
        <f>IF(AG377="","",IF(AG377&lt;=2,"YES","NO"))</f>
        <v>NO</v>
      </c>
      <c r="AK377" s="30" t="str">
        <f>IF(AG377="","",IF(AG377&lt;=3,"SI","NO"))</f>
        <v>NO</v>
      </c>
      <c r="AL377" s="31">
        <f>(N377-M377)</f>
        <v>0</v>
      </c>
      <c r="AM377" s="35">
        <f>TRACKER[[#This Row],[DEL. AVAILABLE A SLOT]]*24</f>
        <v>0</v>
      </c>
      <c r="AN377" s="31">
        <f>IF((S377-M377)&lt;0,TIME(0,0,0),S377-M377)</f>
        <v>2.0833333335758653E-2</v>
      </c>
      <c r="AO37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77" s="35" t="str">
        <f>IF(AL377="","",IF(AL377&lt;=1,"SI","NO"))</f>
        <v>SI</v>
      </c>
      <c r="AQ377" s="31">
        <f>(N377-E377)</f>
        <v>3.1527777777737356</v>
      </c>
      <c r="AR377" s="35">
        <f>TRACKER[[#This Row],[ATA A TIMESLOT]]*24</f>
        <v>75.666666666569654</v>
      </c>
      <c r="AS377" s="32">
        <f>IF(AA377&lt;N377,TIME(0,0,0),AA377-N377)</f>
        <v>2.0833333335758653E-2</v>
      </c>
      <c r="AT377" s="35">
        <f>TRACKER[[#This Row],[PUNTUALIDAD (H)]]*24</f>
        <v>0.50000000005820766</v>
      </c>
      <c r="AU377" s="31" t="str">
        <f>IF(AS377&gt;TIME(0,30,0),"NO","SI")</f>
        <v>NO</v>
      </c>
      <c r="AV377" s="33" t="str">
        <f>IF(AS377&gt;TIME(1,0,0),"NO","SI")</f>
        <v>SI</v>
      </c>
      <c r="AW377" s="33">
        <f>(S377-E377)</f>
        <v>3.1736111111094942</v>
      </c>
      <c r="AX377" s="39">
        <f>TRACKER[[#This Row],[ATA TO UNLOADING]]*24</f>
        <v>76.166666666627862</v>
      </c>
      <c r="AY377" s="33">
        <f>IF(O377=0,0,S377-O377)</f>
        <v>0</v>
      </c>
      <c r="AZ377" s="38">
        <f>TRACKER[[#This Row],[TOTAL TT (MARRUECOS)]]*24</f>
        <v>0</v>
      </c>
      <c r="BA377" s="39" t="str">
        <f>IF(AW377="","",IF(AW377&lt;=2,"SI","NO"))</f>
        <v>NO</v>
      </c>
      <c r="BB377" s="39">
        <f>V377-U377</f>
        <v>0</v>
      </c>
      <c r="BC377" s="108">
        <f>(TRACKER[[#This Row],[Driver departure vs DC END DATE 2]])/24</f>
        <v>0</v>
      </c>
      <c r="BD377" s="39" t="str">
        <f>IF(L377="LEFTIES TOLEDO",IF(BC377&gt;=TIME(0,0,0),"YES","NO"),"")</f>
        <v/>
      </c>
      <c r="BE377" s="93">
        <f>$BH$1</f>
        <v>55</v>
      </c>
      <c r="BF377" s="41">
        <f>$BI$1</f>
        <v>7.5</v>
      </c>
    </row>
    <row r="378" spans="1:58" ht="12.75" hidden="1" customHeight="1">
      <c r="A378" s="24">
        <v>262263664</v>
      </c>
      <c r="B378" s="10" t="s">
        <v>112</v>
      </c>
      <c r="C378" s="11" t="s">
        <v>72</v>
      </c>
      <c r="D378" s="11" t="s">
        <v>48</v>
      </c>
      <c r="E378" s="12">
        <v>46042.327777777777</v>
      </c>
      <c r="F378" s="12">
        <v>46042.333333333336</v>
      </c>
      <c r="G378" s="13" t="s">
        <v>49</v>
      </c>
      <c r="H378" s="11" t="s">
        <v>50</v>
      </c>
      <c r="I378" s="13" t="s">
        <v>679</v>
      </c>
      <c r="J378" s="13" t="s">
        <v>51</v>
      </c>
      <c r="K378" s="13" t="s">
        <v>60</v>
      </c>
      <c r="L378" s="12" t="s">
        <v>95</v>
      </c>
      <c r="M378" s="12">
        <v>46044.333333333336</v>
      </c>
      <c r="N378" s="12">
        <v>46044.416666666664</v>
      </c>
      <c r="O378" s="12"/>
      <c r="P378" s="55"/>
      <c r="Q378" s="12" t="s">
        <v>62</v>
      </c>
      <c r="R378" s="12"/>
      <c r="S378" s="29">
        <v>46044.534722222219</v>
      </c>
      <c r="T378" s="29">
        <v>46044.555555555555</v>
      </c>
      <c r="U378" s="12"/>
      <c r="V378" s="29"/>
      <c r="W378" s="30">
        <f>IF(N378="","",WEEKNUM(AA378,2)-0)</f>
        <v>4</v>
      </c>
      <c r="X378" s="30">
        <f>IF(N378="","",MONTH(AA378))</f>
        <v>1</v>
      </c>
      <c r="Y37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378" s="30" t="str">
        <f>IF(B378="ROPAX","ROPAX",IF(B378="RORO","RORO","OCEAN"))</f>
        <v>OCEAN</v>
      </c>
      <c r="AA378" s="29">
        <f>+MIN(S378,T378)</f>
        <v>46044.534722222219</v>
      </c>
      <c r="AB378" s="29" t="str">
        <f>CHOOSE(WEEKDAY(T378,2),"Monday","Tuesday","Wednesday","Thursday","Friday","Saturday","Sunday")</f>
        <v>Thursday</v>
      </c>
      <c r="AC378" s="104">
        <f>IF((E378-F378)&lt;=0,0,(TRACKER[[#This Row],[ATA]]-TRACKER[[#This Row],[ETA]])*24)</f>
        <v>0</v>
      </c>
      <c r="AD378" s="29" t="str">
        <f>IF(AC378&lt;=2,"NO","YES")</f>
        <v>NO</v>
      </c>
      <c r="AE378" s="106">
        <f>+TRACKER[[#This Row],[DELIVERY AVAILABLE SINCE]]-TRACKER[[#This Row],[HANDOVER Morocco]]</f>
        <v>46044.333333333336</v>
      </c>
      <c r="AF378" s="104">
        <f>TRACKER[[#This Row],[ATA TO UNLOADING]]*24</f>
        <v>52.96666666661622</v>
      </c>
      <c r="AG378" s="31">
        <f>(M378-E378)</f>
        <v>2.0055555555591127</v>
      </c>
      <c r="AH378" s="35">
        <f>TRACKER[[#This Row],[ATA A OFRECIMIENTO]]*24</f>
        <v>48.133333333418705</v>
      </c>
      <c r="AI378" s="30" t="str">
        <f>IF(AG378="","",IF(AG378&lt;=1.5,"SI","NO"))</f>
        <v>NO</v>
      </c>
      <c r="AJ378" s="30" t="str">
        <f>IF(AG378="","",IF(AG378&lt;=2,"YES","NO"))</f>
        <v>NO</v>
      </c>
      <c r="AK378" s="30" t="str">
        <f>IF(AG378="","",IF(AG378&lt;=3,"SI","NO"))</f>
        <v>SI</v>
      </c>
      <c r="AL378" s="31">
        <f>(N378-M378)</f>
        <v>8.3333333328482695E-2</v>
      </c>
      <c r="AM378" s="35">
        <f>TRACKER[[#This Row],[DEL. AVAILABLE A SLOT]]*24</f>
        <v>1.9999999998835847</v>
      </c>
      <c r="AN378" s="31">
        <f>IF((S378-M378)&lt;0,TIME(0,0,0),S378-M378)</f>
        <v>0.20138888888322981</v>
      </c>
      <c r="AO37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78" s="35" t="str">
        <f>IF(AL378="","",IF(AL378&lt;=1,"SI","NO"))</f>
        <v>SI</v>
      </c>
      <c r="AQ378" s="31">
        <f>(N378-E378)</f>
        <v>2.0888888888875954</v>
      </c>
      <c r="AR378" s="35">
        <f>TRACKER[[#This Row],[ATA A TIMESLOT]]*24</f>
        <v>50.133333333302289</v>
      </c>
      <c r="AS378" s="32">
        <f>IF(AA378&lt;N378,TIME(0,0,0),AA378-N378)</f>
        <v>0.11805555555474712</v>
      </c>
      <c r="AT378" s="35">
        <f>TRACKER[[#This Row],[PUNTUALIDAD (H)]]*24</f>
        <v>2.8333333333139308</v>
      </c>
      <c r="AU378" s="31" t="str">
        <f>IF(AS378&gt;TIME(0,30,0),"NO","SI")</f>
        <v>NO</v>
      </c>
      <c r="AV378" s="33" t="str">
        <f>IF(AS378&gt;TIME(1,0,0),"NO","SI")</f>
        <v>NO</v>
      </c>
      <c r="AW378" s="33">
        <f>(S378-E378)</f>
        <v>2.2069444444423425</v>
      </c>
      <c r="AX378" s="39">
        <f>TRACKER[[#This Row],[ATA TO UNLOADING]]*24</f>
        <v>52.96666666661622</v>
      </c>
      <c r="AY378" s="33">
        <f>IF(O378=0,0,S378-O378)</f>
        <v>0</v>
      </c>
      <c r="AZ378" s="38">
        <f>TRACKER[[#This Row],[TOTAL TT (MARRUECOS)]]*24</f>
        <v>0</v>
      </c>
      <c r="BA378" s="39" t="str">
        <f>IF(AW378="","",IF(AW378&lt;=2,"SI","NO"))</f>
        <v>NO</v>
      </c>
      <c r="BB378" s="39">
        <f>V378-U378</f>
        <v>0</v>
      </c>
      <c r="BC378" s="108">
        <f>(TRACKER[[#This Row],[Driver departure vs DC END DATE 2]])/24</f>
        <v>0</v>
      </c>
      <c r="BD378" s="39" t="str">
        <f>IF(L378="LEFTIES TOLEDO",IF(BC378&gt;=TIME(0,0,0),"YES","NO"),"")</f>
        <v/>
      </c>
      <c r="BE378" s="93">
        <f>$BH$1</f>
        <v>55</v>
      </c>
      <c r="BF378" s="41">
        <f>$BI$1</f>
        <v>7.5</v>
      </c>
    </row>
    <row r="379" spans="1:58" ht="12.75" hidden="1" customHeight="1">
      <c r="A379" s="24">
        <v>262644387</v>
      </c>
      <c r="B379" s="10" t="s">
        <v>414</v>
      </c>
      <c r="C379" s="11" t="s">
        <v>65</v>
      </c>
      <c r="D379" s="11" t="s">
        <v>48</v>
      </c>
      <c r="E379" s="12">
        <v>46036.554861111108</v>
      </c>
      <c r="F379" s="12">
        <v>46036.583333333336</v>
      </c>
      <c r="G379" s="13" t="s">
        <v>49</v>
      </c>
      <c r="H379" s="11" t="s">
        <v>50</v>
      </c>
      <c r="I379" s="13" t="s">
        <v>585</v>
      </c>
      <c r="J379" s="13" t="s">
        <v>51</v>
      </c>
      <c r="K379" s="13" t="s">
        <v>60</v>
      </c>
      <c r="L379" s="12" t="s">
        <v>53</v>
      </c>
      <c r="M379" s="12">
        <v>46038.666666666664</v>
      </c>
      <c r="N379" s="12">
        <v>46044.458333333336</v>
      </c>
      <c r="O379" s="12"/>
      <c r="P379" s="55"/>
      <c r="Q379" s="12"/>
      <c r="R379" s="12"/>
      <c r="S379" s="29">
        <v>46044.452777777777</v>
      </c>
      <c r="T379" s="29">
        <v>46044.47152777778</v>
      </c>
      <c r="U379" s="12"/>
      <c r="V379" s="29"/>
      <c r="W379" s="30">
        <f>IF(N379="","",WEEKNUM(AA379,2)-0)</f>
        <v>4</v>
      </c>
      <c r="X379" s="30">
        <f>IF(N379="","",MONTH(AA379))</f>
        <v>1</v>
      </c>
      <c r="Y37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79" s="30" t="str">
        <f>IF(B379="ROPAX","ROPAX",IF(B379="RORO","RORO","OCEAN"))</f>
        <v>OCEAN</v>
      </c>
      <c r="AA379" s="29">
        <f>+MIN(S379,T379)</f>
        <v>46044.452777777777</v>
      </c>
      <c r="AB379" s="29" t="str">
        <f>CHOOSE(WEEKDAY(T379,2),"Monday","Tuesday","Wednesday","Thursday","Friday","Saturday","Sunday")</f>
        <v>Thursday</v>
      </c>
      <c r="AC379" s="104">
        <f>IF((E379-F379)&lt;=0,0,(TRACKER[[#This Row],[ATA]]-TRACKER[[#This Row],[ETA]])*24)</f>
        <v>0</v>
      </c>
      <c r="AD379" s="29" t="str">
        <f>IF(AC379&lt;=2,"NO","YES")</f>
        <v>NO</v>
      </c>
      <c r="AE379" s="106">
        <f>+TRACKER[[#This Row],[DELIVERY AVAILABLE SINCE]]-TRACKER[[#This Row],[HANDOVER Morocco]]</f>
        <v>46038.666666666664</v>
      </c>
      <c r="AF379" s="104">
        <f>TRACKER[[#This Row],[ATA TO UNLOADING]]*24</f>
        <v>189.55000000004657</v>
      </c>
      <c r="AG379" s="31">
        <f>(M379-E379)</f>
        <v>2.1118055555562023</v>
      </c>
      <c r="AH379" s="35">
        <f>TRACKER[[#This Row],[ATA A OFRECIMIENTO]]*24</f>
        <v>50.683333333348855</v>
      </c>
      <c r="AI379" s="30" t="str">
        <f>IF(AG379="","",IF(AG379&lt;=1.5,"SI","NO"))</f>
        <v>NO</v>
      </c>
      <c r="AJ379" s="30" t="str">
        <f>IF(AG379="","",IF(AG379&lt;=2,"YES","NO"))</f>
        <v>NO</v>
      </c>
      <c r="AK379" s="30" t="str">
        <f>IF(AG379="","",IF(AG379&lt;=3,"SI","NO"))</f>
        <v>SI</v>
      </c>
      <c r="AL379" s="31">
        <f>(N379-M379)</f>
        <v>5.7916666666715173</v>
      </c>
      <c r="AM379" s="35">
        <f>TRACKER[[#This Row],[DEL. AVAILABLE A SLOT]]*24</f>
        <v>139.00000000011642</v>
      </c>
      <c r="AN379" s="31">
        <f>IF((S379-M379)&lt;0,TIME(0,0,0),S379-M379)</f>
        <v>5.7861111111124046</v>
      </c>
      <c r="AO37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379" s="35" t="str">
        <f>IF(AL379="","",IF(AL379&lt;=1,"SI","NO"))</f>
        <v>NO</v>
      </c>
      <c r="AQ379" s="31">
        <f>(N379-E379)</f>
        <v>7.9034722222277196</v>
      </c>
      <c r="AR379" s="35">
        <f>TRACKER[[#This Row],[ATA A TIMESLOT]]*24</f>
        <v>189.68333333346527</v>
      </c>
      <c r="AS379" s="32">
        <f>IF(AA379&lt;N379,TIME(0,0,0),AA379-N379)</f>
        <v>0</v>
      </c>
      <c r="AT379" s="35">
        <f>TRACKER[[#This Row],[PUNTUALIDAD (H)]]*24</f>
        <v>0</v>
      </c>
      <c r="AU379" s="31" t="str">
        <f>IF(AS379&gt;TIME(0,30,0),"NO","SI")</f>
        <v>SI</v>
      </c>
      <c r="AV379" s="33" t="str">
        <f>IF(AS379&gt;TIME(1,0,0),"NO","SI")</f>
        <v>SI</v>
      </c>
      <c r="AW379" s="33">
        <f>(S379-E379)</f>
        <v>7.8979166666686069</v>
      </c>
      <c r="AX379" s="39">
        <f>TRACKER[[#This Row],[ATA TO UNLOADING]]*24</f>
        <v>189.55000000004657</v>
      </c>
      <c r="AY379" s="33">
        <f>IF(O379=0,0,S379-O379)</f>
        <v>0</v>
      </c>
      <c r="AZ379" s="38">
        <f>TRACKER[[#This Row],[TOTAL TT (MARRUECOS)]]*24</f>
        <v>0</v>
      </c>
      <c r="BA379" s="39" t="str">
        <f>IF(AW379="","",IF(AW379&lt;=2,"SI","NO"))</f>
        <v>NO</v>
      </c>
      <c r="BB379" s="39">
        <f>V379-U379</f>
        <v>0</v>
      </c>
      <c r="BC379" s="108">
        <f>(TRACKER[[#This Row],[Driver departure vs DC END DATE 2]])/24</f>
        <v>0</v>
      </c>
      <c r="BD379" s="39"/>
      <c r="BE379" s="93">
        <f>$BH$1</f>
        <v>55</v>
      </c>
      <c r="BF379" s="41">
        <f>$BI$1</f>
        <v>7.5</v>
      </c>
    </row>
    <row r="380" spans="1:58" ht="12.75" hidden="1" customHeight="1">
      <c r="A380" s="24">
        <v>262806265</v>
      </c>
      <c r="B380" s="10" t="s">
        <v>599</v>
      </c>
      <c r="C380" s="11" t="s">
        <v>47</v>
      </c>
      <c r="D380" s="11" t="s">
        <v>48</v>
      </c>
      <c r="E380" s="12">
        <v>46040.829861111109</v>
      </c>
      <c r="F380" s="12">
        <v>46040.833333333336</v>
      </c>
      <c r="G380" s="13" t="s">
        <v>49</v>
      </c>
      <c r="H380" s="11" t="s">
        <v>50</v>
      </c>
      <c r="I380" s="13" t="s">
        <v>682</v>
      </c>
      <c r="J380" s="13" t="s">
        <v>51</v>
      </c>
      <c r="K380" s="13" t="s">
        <v>52</v>
      </c>
      <c r="L380" s="12" t="s">
        <v>53</v>
      </c>
      <c r="M380" s="12">
        <v>46042.666666666664</v>
      </c>
      <c r="N380" s="12">
        <v>46044.5</v>
      </c>
      <c r="O380" s="12"/>
      <c r="P380" s="55"/>
      <c r="Q380" s="12"/>
      <c r="R380" s="12"/>
      <c r="S380" s="29">
        <v>46044.472222222219</v>
      </c>
      <c r="T380" s="29">
        <v>46044.520833333336</v>
      </c>
      <c r="U380" s="12">
        <v>46044.525000000001</v>
      </c>
      <c r="V380" s="29">
        <v>46044.545138888891</v>
      </c>
      <c r="W380" s="30">
        <f>IF(N380="","",WEEKNUM(AA380,2)-0)</f>
        <v>4</v>
      </c>
      <c r="X380" s="30">
        <f>IF(N380="","",MONTH(AA380))</f>
        <v>1</v>
      </c>
      <c r="Y38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80" s="30" t="str">
        <f>IF(B380="ROPAX","ROPAX",IF(B380="RORO","RORO","OCEAN"))</f>
        <v>OCEAN</v>
      </c>
      <c r="AA380" s="29">
        <f>+MIN(S380,T380)</f>
        <v>46044.472222222219</v>
      </c>
      <c r="AB380" s="29" t="str">
        <f>CHOOSE(WEEKDAY(T380,2),"Monday","Tuesday","Wednesday","Thursday","Friday","Saturday","Sunday")</f>
        <v>Thursday</v>
      </c>
      <c r="AC380" s="104">
        <f>IF((E380-F380)&lt;=0,0,(TRACKER[[#This Row],[ATA]]-TRACKER[[#This Row],[ETA]])*24)</f>
        <v>0</v>
      </c>
      <c r="AD380" s="29" t="str">
        <f>IF(AC380&lt;=2,"NO","YES")</f>
        <v>NO</v>
      </c>
      <c r="AE380" s="106">
        <f>+TRACKER[[#This Row],[DELIVERY AVAILABLE SINCE]]-TRACKER[[#This Row],[HANDOVER Morocco]]</f>
        <v>46042.666666666664</v>
      </c>
      <c r="AF380" s="104">
        <f>TRACKER[[#This Row],[ATA TO UNLOADING]]*24</f>
        <v>87.416666666627862</v>
      </c>
      <c r="AG380" s="31">
        <f>(M380-E380)</f>
        <v>1.8368055555547471</v>
      </c>
      <c r="AH380" s="35">
        <f>TRACKER[[#This Row],[ATA A OFRECIMIENTO]]*24</f>
        <v>44.083333333313931</v>
      </c>
      <c r="AI380" s="30" t="str">
        <f>IF(AG380="","",IF(AG380&lt;=1.5,"SI","NO"))</f>
        <v>NO</v>
      </c>
      <c r="AJ380" s="30" t="str">
        <f>IF(AG380="","",IF(AG380&lt;=2,"YES","NO"))</f>
        <v>YES</v>
      </c>
      <c r="AK380" s="30" t="str">
        <f>IF(AG380="","",IF(AG380&lt;=3,"SI","NO"))</f>
        <v>SI</v>
      </c>
      <c r="AL380" s="31">
        <f>(N380-M380)</f>
        <v>1.8333333333357587</v>
      </c>
      <c r="AM380" s="35">
        <f>TRACKER[[#This Row],[DEL. AVAILABLE A SLOT]]*24</f>
        <v>44.000000000058208</v>
      </c>
      <c r="AN380" s="31">
        <f>IF((S380-M380)&lt;0,TIME(0,0,0),S380-M380)</f>
        <v>1.8055555555547471</v>
      </c>
      <c r="AO38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380" s="35" t="str">
        <f>IF(AL380="","",IF(AL380&lt;=1,"SI","NO"))</f>
        <v>NO</v>
      </c>
      <c r="AQ380" s="31">
        <f>(N380-E380)</f>
        <v>3.6701388888905058</v>
      </c>
      <c r="AR380" s="35">
        <f>TRACKER[[#This Row],[ATA A TIMESLOT]]*24</f>
        <v>88.083333333372138</v>
      </c>
      <c r="AS380" s="32">
        <f>IF(AA380&lt;N380,TIME(0,0,0),AA380-N380)</f>
        <v>0</v>
      </c>
      <c r="AT380" s="35">
        <f>TRACKER[[#This Row],[PUNTUALIDAD (H)]]*24</f>
        <v>0</v>
      </c>
      <c r="AU380" s="31" t="str">
        <f>IF(AS380&gt;TIME(0,30,0),"NO","SI")</f>
        <v>SI</v>
      </c>
      <c r="AV380" s="33" t="str">
        <f>IF(AS380&gt;TIME(1,0,0),"NO","SI")</f>
        <v>SI</v>
      </c>
      <c r="AW380" s="33">
        <f>(S380-E380)</f>
        <v>3.6423611111094942</v>
      </c>
      <c r="AX380" s="39">
        <f>TRACKER[[#This Row],[ATA TO UNLOADING]]*24</f>
        <v>87.416666666627862</v>
      </c>
      <c r="AY380" s="33">
        <f>IF(O380=0,0,S380-O380)</f>
        <v>0</v>
      </c>
      <c r="AZ380" s="38">
        <f>TRACKER[[#This Row],[TOTAL TT (MARRUECOS)]]*24</f>
        <v>0</v>
      </c>
      <c r="BA380" s="39" t="str">
        <f>IF(AW380="","",IF(AW380&lt;=2,"SI","NO"))</f>
        <v>NO</v>
      </c>
      <c r="BB380" s="39">
        <f>V380-U380</f>
        <v>2.0138888889050577E-2</v>
      </c>
      <c r="BC380" s="108">
        <f>(TRACKER[[#This Row],[Driver departure vs DC END DATE 2]])/24</f>
        <v>8.391203703771074E-4</v>
      </c>
      <c r="BD380" s="39" t="str">
        <f>IF(L380="LEFTIES TOLEDO",IF(BC380&gt;=TIME(0,0,0),"YES","NO"),"")</f>
        <v>YES</v>
      </c>
      <c r="BE380" s="93">
        <f>$BH$1</f>
        <v>55</v>
      </c>
      <c r="BF380" s="41">
        <f>$BI$1</f>
        <v>7.5</v>
      </c>
    </row>
    <row r="381" spans="1:58" ht="12.75" hidden="1" customHeight="1">
      <c r="A381" s="24">
        <v>259963340</v>
      </c>
      <c r="B381" s="10" t="s">
        <v>602</v>
      </c>
      <c r="C381" s="11" t="s">
        <v>78</v>
      </c>
      <c r="D381" s="11" t="s">
        <v>75</v>
      </c>
      <c r="E381" s="12">
        <v>46041.263888888891</v>
      </c>
      <c r="F381" s="12">
        <v>46041.333333333336</v>
      </c>
      <c r="G381" s="13" t="s">
        <v>49</v>
      </c>
      <c r="H381" s="11" t="s">
        <v>50</v>
      </c>
      <c r="I381" s="13" t="s">
        <v>683</v>
      </c>
      <c r="J381" s="13">
        <v>40</v>
      </c>
      <c r="K381" s="13" t="s">
        <v>52</v>
      </c>
      <c r="L381" s="12" t="s">
        <v>95</v>
      </c>
      <c r="M381" s="12">
        <v>46044.416666666664</v>
      </c>
      <c r="N381" s="12">
        <v>46044.5</v>
      </c>
      <c r="O381" s="12"/>
      <c r="P381" s="55"/>
      <c r="Q381" s="12" t="s">
        <v>389</v>
      </c>
      <c r="R381" s="12"/>
      <c r="S381" s="29">
        <v>46044.618055555555</v>
      </c>
      <c r="T381" s="29">
        <v>46044.638888888891</v>
      </c>
      <c r="U381" s="12"/>
      <c r="V381" s="29"/>
      <c r="W381" s="30">
        <f>IF(N381="","",WEEKNUM(AA381,2)-0)</f>
        <v>4</v>
      </c>
      <c r="X381" s="30">
        <f>IF(N381="","",MONTH(AA381))</f>
        <v>1</v>
      </c>
      <c r="Y38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381" s="30" t="str">
        <f>IF(B381="ROPAX","ROPAX",IF(B381="RORO","RORO","OCEAN"))</f>
        <v>OCEAN</v>
      </c>
      <c r="AA381" s="29">
        <f>+MIN(S381,T381)</f>
        <v>46044.618055555555</v>
      </c>
      <c r="AB381" s="29" t="str">
        <f>CHOOSE(WEEKDAY(T381,2),"Monday","Tuesday","Wednesday","Thursday","Friday","Saturday","Sunday")</f>
        <v>Thursday</v>
      </c>
      <c r="AC381" s="104">
        <f>IF((E381-F381)&lt;=0,0,(TRACKER[[#This Row],[ATA]]-TRACKER[[#This Row],[ETA]])*24)</f>
        <v>0</v>
      </c>
      <c r="AD381" s="29" t="str">
        <f>IF(AC381&lt;=2,"NO","YES")</f>
        <v>NO</v>
      </c>
      <c r="AE381" s="106">
        <f>+TRACKER[[#This Row],[DELIVERY AVAILABLE SINCE]]-TRACKER[[#This Row],[HANDOVER Morocco]]</f>
        <v>46044.416666666664</v>
      </c>
      <c r="AF381" s="104">
        <f>TRACKER[[#This Row],[ATA TO UNLOADING]]*24</f>
        <v>80.499999999941792</v>
      </c>
      <c r="AG381" s="31">
        <f>(M381-E381)</f>
        <v>3.1527777777737356</v>
      </c>
      <c r="AH381" s="35">
        <f>TRACKER[[#This Row],[ATA A OFRECIMIENTO]]*24</f>
        <v>75.666666666569654</v>
      </c>
      <c r="AI381" s="30" t="str">
        <f>IF(AG381="","",IF(AG381&lt;=1.5,"SI","NO"))</f>
        <v>NO</v>
      </c>
      <c r="AJ381" s="30" t="str">
        <f>IF(AG381="","",IF(AG381&lt;=2,"YES","NO"))</f>
        <v>NO</v>
      </c>
      <c r="AK381" s="30" t="str">
        <f>IF(AG381="","",IF(AG381&lt;=3,"SI","NO"))</f>
        <v>NO</v>
      </c>
      <c r="AL381" s="31">
        <f>(N381-M381)</f>
        <v>8.3333333335758653E-2</v>
      </c>
      <c r="AM381" s="35">
        <f>TRACKER[[#This Row],[DEL. AVAILABLE A SLOT]]*24</f>
        <v>2.0000000000582077</v>
      </c>
      <c r="AN381" s="31">
        <f>IF((S381-M381)&lt;0,TIME(0,0,0),S381-M381)</f>
        <v>0.20138888889050577</v>
      </c>
      <c r="AO38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81" s="35" t="str">
        <f>IF(AL381="","",IF(AL381&lt;=1,"SI","NO"))</f>
        <v>SI</v>
      </c>
      <c r="AQ381" s="31">
        <f>(N381-E381)</f>
        <v>3.2361111111094942</v>
      </c>
      <c r="AR381" s="35">
        <f>TRACKER[[#This Row],[ATA A TIMESLOT]]*24</f>
        <v>77.666666666627862</v>
      </c>
      <c r="AS381" s="32">
        <f>IF(AA381&lt;N381,TIME(0,0,0),AA381-N381)</f>
        <v>0.11805555555474712</v>
      </c>
      <c r="AT381" s="35">
        <f>TRACKER[[#This Row],[PUNTUALIDAD (H)]]*24</f>
        <v>2.8333333333139308</v>
      </c>
      <c r="AU381" s="31" t="str">
        <f>IF(AS381&gt;TIME(0,30,0),"NO","SI")</f>
        <v>NO</v>
      </c>
      <c r="AV381" s="33" t="str">
        <f>IF(AS381&gt;TIME(1,0,0),"NO","SI")</f>
        <v>NO</v>
      </c>
      <c r="AW381" s="33">
        <f>(S381-E381)</f>
        <v>3.3541666666642413</v>
      </c>
      <c r="AX381" s="39">
        <f>TRACKER[[#This Row],[ATA TO UNLOADING]]*24</f>
        <v>80.499999999941792</v>
      </c>
      <c r="AY381" s="33">
        <f>IF(O381=0,0,S381-O381)</f>
        <v>0</v>
      </c>
      <c r="AZ381" s="38">
        <f>TRACKER[[#This Row],[TOTAL TT (MARRUECOS)]]*24</f>
        <v>0</v>
      </c>
      <c r="BA381" s="39" t="str">
        <f>IF(AW381="","",IF(AW381&lt;=2,"SI","NO"))</f>
        <v>NO</v>
      </c>
      <c r="BB381" s="39">
        <f>V381-U381</f>
        <v>0</v>
      </c>
      <c r="BC381" s="108">
        <f>(TRACKER[[#This Row],[Driver departure vs DC END DATE 2]])/24</f>
        <v>0</v>
      </c>
      <c r="BD381" s="39" t="str">
        <f>IF(L381="LEFTIES TOLEDO",IF(BC381&gt;=TIME(0,0,0),"YES","NO"),"")</f>
        <v/>
      </c>
      <c r="BE381" s="93">
        <f>$BH$1</f>
        <v>55</v>
      </c>
      <c r="BF381" s="41">
        <f>$BI$1</f>
        <v>7.5</v>
      </c>
    </row>
    <row r="382" spans="1:58" ht="12.75" hidden="1" customHeight="1">
      <c r="A382" s="24">
        <v>262082287</v>
      </c>
      <c r="B382" s="10" t="s">
        <v>602</v>
      </c>
      <c r="C382" s="11" t="s">
        <v>47</v>
      </c>
      <c r="D382" s="11" t="s">
        <v>75</v>
      </c>
      <c r="E382" s="12">
        <v>46041.263888888891</v>
      </c>
      <c r="F382" s="12">
        <v>46041.333333333336</v>
      </c>
      <c r="G382" s="13" t="s">
        <v>49</v>
      </c>
      <c r="H382" s="11" t="s">
        <v>50</v>
      </c>
      <c r="I382" s="13" t="s">
        <v>684</v>
      </c>
      <c r="J382" s="13" t="s">
        <v>51</v>
      </c>
      <c r="K382" s="13" t="s">
        <v>52</v>
      </c>
      <c r="L382" s="12" t="s">
        <v>95</v>
      </c>
      <c r="M382" s="12">
        <v>46044.416666666664</v>
      </c>
      <c r="N382" s="12">
        <v>46044.5</v>
      </c>
      <c r="O382" s="12"/>
      <c r="P382" s="55"/>
      <c r="Q382" s="12" t="s">
        <v>389</v>
      </c>
      <c r="R382" s="12"/>
      <c r="S382" s="29">
        <v>46044.611111111109</v>
      </c>
      <c r="T382" s="29">
        <v>46044.631944444445</v>
      </c>
      <c r="U382" s="12"/>
      <c r="V382" s="29"/>
      <c r="W382" s="30">
        <f>IF(N382="","",WEEKNUM(AA382,2)-0)</f>
        <v>4</v>
      </c>
      <c r="X382" s="30">
        <f>IF(N382="","",MONTH(AA382))</f>
        <v>1</v>
      </c>
      <c r="Y38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382" s="30" t="str">
        <f>IF(B382="ROPAX","ROPAX",IF(B382="RORO","RORO","OCEAN"))</f>
        <v>OCEAN</v>
      </c>
      <c r="AA382" s="29">
        <f>+MIN(S382,T382)</f>
        <v>46044.611111111109</v>
      </c>
      <c r="AB382" s="29" t="str">
        <f>CHOOSE(WEEKDAY(T382,2),"Monday","Tuesday","Wednesday","Thursday","Friday","Saturday","Sunday")</f>
        <v>Thursday</v>
      </c>
      <c r="AC382" s="104">
        <f>IF((E382-F382)&lt;=0,0,(TRACKER[[#This Row],[ATA]]-TRACKER[[#This Row],[ETA]])*24)</f>
        <v>0</v>
      </c>
      <c r="AD382" s="29" t="str">
        <f>IF(AC382&lt;=2,"NO","YES")</f>
        <v>NO</v>
      </c>
      <c r="AE382" s="106">
        <f>+TRACKER[[#This Row],[DELIVERY AVAILABLE SINCE]]-TRACKER[[#This Row],[HANDOVER Morocco]]</f>
        <v>46044.416666666664</v>
      </c>
      <c r="AF382" s="104">
        <f>TRACKER[[#This Row],[ATA TO UNLOADING]]*24</f>
        <v>80.333333333255723</v>
      </c>
      <c r="AG382" s="31">
        <f>(M382-E382)</f>
        <v>3.1527777777737356</v>
      </c>
      <c r="AH382" s="35">
        <f>TRACKER[[#This Row],[ATA A OFRECIMIENTO]]*24</f>
        <v>75.666666666569654</v>
      </c>
      <c r="AI382" s="30" t="str">
        <f>IF(AG382="","",IF(AG382&lt;=1.5,"SI","NO"))</f>
        <v>NO</v>
      </c>
      <c r="AJ382" s="30" t="str">
        <f>IF(AG382="","",IF(AG382&lt;=2,"YES","NO"))</f>
        <v>NO</v>
      </c>
      <c r="AK382" s="30" t="str">
        <f>IF(AG382="","",IF(AG382&lt;=3,"SI","NO"))</f>
        <v>NO</v>
      </c>
      <c r="AL382" s="31">
        <f>(N382-M382)</f>
        <v>8.3333333335758653E-2</v>
      </c>
      <c r="AM382" s="35">
        <f>TRACKER[[#This Row],[DEL. AVAILABLE A SLOT]]*24</f>
        <v>2.0000000000582077</v>
      </c>
      <c r="AN382" s="31">
        <f>IF((S382-M382)&lt;0,TIME(0,0,0),S382-M382)</f>
        <v>0.19444444444525288</v>
      </c>
      <c r="AO38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82" s="35" t="str">
        <f>IF(AL382="","",IF(AL382&lt;=1,"SI","NO"))</f>
        <v>SI</v>
      </c>
      <c r="AQ382" s="31">
        <f>(N382-E382)</f>
        <v>3.2361111111094942</v>
      </c>
      <c r="AR382" s="35">
        <f>TRACKER[[#This Row],[ATA A TIMESLOT]]*24</f>
        <v>77.666666666627862</v>
      </c>
      <c r="AS382" s="32">
        <f>IF(AA382&lt;N382,TIME(0,0,0),AA382-N382)</f>
        <v>0.11111111110949423</v>
      </c>
      <c r="AT382" s="35">
        <f>TRACKER[[#This Row],[PUNTUALIDAD (H)]]*24</f>
        <v>2.6666666666278616</v>
      </c>
      <c r="AU382" s="31" t="str">
        <f>IF(AS382&gt;TIME(0,30,0),"NO","SI")</f>
        <v>NO</v>
      </c>
      <c r="AV382" s="33" t="str">
        <f>IF(AS382&gt;TIME(1,0,0),"NO","SI")</f>
        <v>NO</v>
      </c>
      <c r="AW382" s="33">
        <f>(S382-E382)</f>
        <v>3.3472222222189885</v>
      </c>
      <c r="AX382" s="39">
        <f>TRACKER[[#This Row],[ATA TO UNLOADING]]*24</f>
        <v>80.333333333255723</v>
      </c>
      <c r="AY382" s="33">
        <f>IF(O382=0,0,S382-O382)</f>
        <v>0</v>
      </c>
      <c r="AZ382" s="38">
        <f>TRACKER[[#This Row],[TOTAL TT (MARRUECOS)]]*24</f>
        <v>0</v>
      </c>
      <c r="BA382" s="39" t="str">
        <f>IF(AW382="","",IF(AW382&lt;=2,"SI","NO"))</f>
        <v>NO</v>
      </c>
      <c r="BB382" s="39">
        <f>V382-U382</f>
        <v>0</v>
      </c>
      <c r="BC382" s="108">
        <f>(TRACKER[[#This Row],[Driver departure vs DC END DATE 2]])/24</f>
        <v>0</v>
      </c>
      <c r="BD382" s="39" t="str">
        <f>IF(L382="LEFTIES TOLEDO",IF(BC382&gt;=TIME(0,0,0),"YES","NO"),"")</f>
        <v/>
      </c>
      <c r="BE382" s="93">
        <f>$BH$1</f>
        <v>55</v>
      </c>
      <c r="BF382" s="41">
        <f>$BI$1</f>
        <v>7.5</v>
      </c>
    </row>
    <row r="383" spans="1:58" ht="12.75" hidden="1" customHeight="1">
      <c r="A383" s="24">
        <v>262643641</v>
      </c>
      <c r="B383" s="10" t="s">
        <v>602</v>
      </c>
      <c r="C383" s="11" t="s">
        <v>65</v>
      </c>
      <c r="D383" s="11" t="s">
        <v>75</v>
      </c>
      <c r="E383" s="12">
        <v>46041.263888888891</v>
      </c>
      <c r="F383" s="12">
        <v>46041.333333333336</v>
      </c>
      <c r="G383" s="13" t="s">
        <v>49</v>
      </c>
      <c r="H383" s="11" t="s">
        <v>50</v>
      </c>
      <c r="I383" s="13" t="s">
        <v>685</v>
      </c>
      <c r="J383" s="13" t="s">
        <v>56</v>
      </c>
      <c r="K383" s="13" t="s">
        <v>60</v>
      </c>
      <c r="L383" s="12" t="s">
        <v>95</v>
      </c>
      <c r="M383" s="12">
        <v>46044.416666666664</v>
      </c>
      <c r="N383" s="12">
        <v>46044.583333333336</v>
      </c>
      <c r="O383" s="12"/>
      <c r="P383" s="55"/>
      <c r="Q383" s="12" t="s">
        <v>389</v>
      </c>
      <c r="R383" s="12"/>
      <c r="S383" s="29">
        <v>46044.680555555555</v>
      </c>
      <c r="T383" s="29">
        <v>46044.701388888891</v>
      </c>
      <c r="U383" s="12"/>
      <c r="V383" s="29"/>
      <c r="W383" s="30">
        <f>IF(N383="","",WEEKNUM(AA383,2)-0)</f>
        <v>4</v>
      </c>
      <c r="X383" s="30">
        <f>IF(N383="","",MONTH(AA383))</f>
        <v>1</v>
      </c>
      <c r="Y38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383" s="30" t="str">
        <f>IF(B383="ROPAX","ROPAX",IF(B383="RORO","RORO","OCEAN"))</f>
        <v>OCEAN</v>
      </c>
      <c r="AA383" s="29">
        <f>+MIN(S383,T383)</f>
        <v>46044.680555555555</v>
      </c>
      <c r="AB383" s="29" t="str">
        <f>CHOOSE(WEEKDAY(T383,2),"Monday","Tuesday","Wednesday","Thursday","Friday","Saturday","Sunday")</f>
        <v>Thursday</v>
      </c>
      <c r="AC383" s="104">
        <f>IF((E383-F383)&lt;=0,0,(TRACKER[[#This Row],[ATA]]-TRACKER[[#This Row],[ETA]])*24)</f>
        <v>0</v>
      </c>
      <c r="AD383" s="29" t="str">
        <f>IF(AC383&lt;=2,"NO","YES")</f>
        <v>NO</v>
      </c>
      <c r="AE383" s="106">
        <f>+TRACKER[[#This Row],[DELIVERY AVAILABLE SINCE]]-TRACKER[[#This Row],[HANDOVER Morocco]]</f>
        <v>46044.416666666664</v>
      </c>
      <c r="AF383" s="104">
        <f>TRACKER[[#This Row],[ATA TO UNLOADING]]*24</f>
        <v>81.999999999941792</v>
      </c>
      <c r="AG383" s="31">
        <f>(M383-E383)</f>
        <v>3.1527777777737356</v>
      </c>
      <c r="AH383" s="35">
        <f>TRACKER[[#This Row],[ATA A OFRECIMIENTO]]*24</f>
        <v>75.666666666569654</v>
      </c>
      <c r="AI383" s="30" t="str">
        <f>IF(AG383="","",IF(AG383&lt;=1.5,"SI","NO"))</f>
        <v>NO</v>
      </c>
      <c r="AJ383" s="30" t="str">
        <f>IF(AG383="","",IF(AG383&lt;=2,"YES","NO"))</f>
        <v>NO</v>
      </c>
      <c r="AK383" s="30" t="str">
        <f>IF(AG383="","",IF(AG383&lt;=3,"SI","NO"))</f>
        <v>NO</v>
      </c>
      <c r="AL383" s="31">
        <f>(N383-M383)</f>
        <v>0.16666666667151731</v>
      </c>
      <c r="AM383" s="35">
        <f>TRACKER[[#This Row],[DEL. AVAILABLE A SLOT]]*24</f>
        <v>4.0000000001164153</v>
      </c>
      <c r="AN383" s="31">
        <f>IF((S383-M383)&lt;0,TIME(0,0,0),S383-M383)</f>
        <v>0.26388888889050577</v>
      </c>
      <c r="AO38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83" s="35" t="str">
        <f>IF(AL383="","",IF(AL383&lt;=1,"SI","NO"))</f>
        <v>SI</v>
      </c>
      <c r="AQ383" s="31">
        <f>(N383-E383)</f>
        <v>3.3194444444452529</v>
      </c>
      <c r="AR383" s="35">
        <f>TRACKER[[#This Row],[ATA A TIMESLOT]]*24</f>
        <v>79.666666666686069</v>
      </c>
      <c r="AS383" s="32">
        <f>IF(AA383&lt;N383,TIME(0,0,0),AA383-N383)</f>
        <v>9.7222222218988463E-2</v>
      </c>
      <c r="AT383" s="35">
        <f>TRACKER[[#This Row],[PUNTUALIDAD (H)]]*24</f>
        <v>2.3333333332557231</v>
      </c>
      <c r="AU383" s="31" t="str">
        <f>IF(AS383&gt;TIME(0,30,0),"NO","SI")</f>
        <v>NO</v>
      </c>
      <c r="AV383" s="33" t="str">
        <f>IF(AS383&gt;TIME(1,0,0),"NO","SI")</f>
        <v>NO</v>
      </c>
      <c r="AW383" s="33">
        <f>(S383-E383)</f>
        <v>3.4166666666642413</v>
      </c>
      <c r="AX383" s="39">
        <f>TRACKER[[#This Row],[ATA TO UNLOADING]]*24</f>
        <v>81.999999999941792</v>
      </c>
      <c r="AY383" s="33">
        <f>IF(O383=0,0,S383-O383)</f>
        <v>0</v>
      </c>
      <c r="AZ383" s="38">
        <f>TRACKER[[#This Row],[TOTAL TT (MARRUECOS)]]*24</f>
        <v>0</v>
      </c>
      <c r="BA383" s="39" t="str">
        <f>IF(AW383="","",IF(AW383&lt;=2,"SI","NO"))</f>
        <v>NO</v>
      </c>
      <c r="BB383" s="39">
        <f>V383-U383</f>
        <v>0</v>
      </c>
      <c r="BC383" s="108">
        <f>(TRACKER[[#This Row],[Driver departure vs DC END DATE 2]])/24</f>
        <v>0</v>
      </c>
      <c r="BD383" s="39" t="str">
        <f>IF(L383="LEFTIES TOLEDO",IF(BC383&gt;=TIME(0,0,0),"YES","NO"),"")</f>
        <v/>
      </c>
      <c r="BE383" s="93">
        <f>$BH$1</f>
        <v>55</v>
      </c>
      <c r="BF383" s="41">
        <f>$BI$1</f>
        <v>7.5</v>
      </c>
    </row>
    <row r="384" spans="1:58" ht="12.75" hidden="1" customHeight="1">
      <c r="A384" s="24">
        <v>262643641</v>
      </c>
      <c r="B384" s="10" t="s">
        <v>602</v>
      </c>
      <c r="C384" s="11" t="s">
        <v>65</v>
      </c>
      <c r="D384" s="11" t="s">
        <v>75</v>
      </c>
      <c r="E384" s="12">
        <v>46041.263888888891</v>
      </c>
      <c r="F384" s="12">
        <v>46041.333333333336</v>
      </c>
      <c r="G384" s="13" t="s">
        <v>49</v>
      </c>
      <c r="H384" s="11" t="s">
        <v>50</v>
      </c>
      <c r="I384" s="13" t="s">
        <v>686</v>
      </c>
      <c r="J384" s="13">
        <v>40</v>
      </c>
      <c r="K384" s="13" t="s">
        <v>52</v>
      </c>
      <c r="L384" s="12" t="s">
        <v>95</v>
      </c>
      <c r="M384" s="12">
        <v>46044.416666666664</v>
      </c>
      <c r="N384" s="12">
        <v>46044.583333333336</v>
      </c>
      <c r="O384" s="12"/>
      <c r="P384" s="55"/>
      <c r="Q384" s="12" t="s">
        <v>389</v>
      </c>
      <c r="R384" s="12"/>
      <c r="S384" s="29">
        <v>46044.75</v>
      </c>
      <c r="T384" s="29">
        <v>46044.770833333336</v>
      </c>
      <c r="U384" s="12"/>
      <c r="V384" s="29"/>
      <c r="W384" s="30">
        <f>IF(N384="","",WEEKNUM(AA384,2)-0)</f>
        <v>4</v>
      </c>
      <c r="X384" s="30">
        <f>IF(N384="","",MONTH(AA384))</f>
        <v>1</v>
      </c>
      <c r="Y38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384" s="30" t="str">
        <f>IF(B384="ROPAX","ROPAX",IF(B384="RORO","RORO","OCEAN"))</f>
        <v>OCEAN</v>
      </c>
      <c r="AA384" s="29">
        <f>+MIN(S384,T384)</f>
        <v>46044.75</v>
      </c>
      <c r="AB384" s="29" t="str">
        <f>CHOOSE(WEEKDAY(T384,2),"Monday","Tuesday","Wednesday","Thursday","Friday","Saturday","Sunday")</f>
        <v>Thursday</v>
      </c>
      <c r="AC384" s="104">
        <f>IF((E384-F384)&lt;=0,0,(TRACKER[[#This Row],[ATA]]-TRACKER[[#This Row],[ETA]])*24)</f>
        <v>0</v>
      </c>
      <c r="AD384" s="29" t="str">
        <f>IF(AC384&lt;=2,"NO","YES")</f>
        <v>NO</v>
      </c>
      <c r="AE384" s="106">
        <f>+TRACKER[[#This Row],[DELIVERY AVAILABLE SINCE]]-TRACKER[[#This Row],[HANDOVER Morocco]]</f>
        <v>46044.416666666664</v>
      </c>
      <c r="AF384" s="104">
        <f>TRACKER[[#This Row],[ATA TO UNLOADING]]*24</f>
        <v>83.666666666627862</v>
      </c>
      <c r="AG384" s="31">
        <f>(M384-E384)</f>
        <v>3.1527777777737356</v>
      </c>
      <c r="AH384" s="35">
        <f>TRACKER[[#This Row],[ATA A OFRECIMIENTO]]*24</f>
        <v>75.666666666569654</v>
      </c>
      <c r="AI384" s="30" t="str">
        <f>IF(AG384="","",IF(AG384&lt;=1.5,"SI","NO"))</f>
        <v>NO</v>
      </c>
      <c r="AJ384" s="30" t="str">
        <f>IF(AG384="","",IF(AG384&lt;=2,"YES","NO"))</f>
        <v>NO</v>
      </c>
      <c r="AK384" s="30" t="str">
        <f>IF(AG384="","",IF(AG384&lt;=3,"SI","NO"))</f>
        <v>NO</v>
      </c>
      <c r="AL384" s="31">
        <f>(N384-M384)</f>
        <v>0.16666666667151731</v>
      </c>
      <c r="AM384" s="35">
        <f>TRACKER[[#This Row],[DEL. AVAILABLE A SLOT]]*24</f>
        <v>4.0000000001164153</v>
      </c>
      <c r="AN384" s="31">
        <f>IF((S384-M384)&lt;0,TIME(0,0,0),S384-M384)</f>
        <v>0.33333333333575865</v>
      </c>
      <c r="AO38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84" s="35" t="str">
        <f>IF(AL384="","",IF(AL384&lt;=1,"SI","NO"))</f>
        <v>SI</v>
      </c>
      <c r="AQ384" s="31">
        <f>(N384-E384)</f>
        <v>3.3194444444452529</v>
      </c>
      <c r="AR384" s="35">
        <f>TRACKER[[#This Row],[ATA A TIMESLOT]]*24</f>
        <v>79.666666666686069</v>
      </c>
      <c r="AS384" s="32">
        <f>IF(AA384&lt;N384,TIME(0,0,0),AA384-N384)</f>
        <v>0.16666666666424135</v>
      </c>
      <c r="AT384" s="35">
        <f>TRACKER[[#This Row],[PUNTUALIDAD (H)]]*24</f>
        <v>3.9999999999417923</v>
      </c>
      <c r="AU384" s="31" t="str">
        <f>IF(AS384&gt;TIME(0,30,0),"NO","SI")</f>
        <v>NO</v>
      </c>
      <c r="AV384" s="33" t="str">
        <f>IF(AS384&gt;TIME(1,0,0),"NO","SI")</f>
        <v>NO</v>
      </c>
      <c r="AW384" s="33">
        <f>(S384-E384)</f>
        <v>3.4861111111094942</v>
      </c>
      <c r="AX384" s="39">
        <f>TRACKER[[#This Row],[ATA TO UNLOADING]]*24</f>
        <v>83.666666666627862</v>
      </c>
      <c r="AY384" s="33">
        <f>IF(O384=0,0,S384-O384)</f>
        <v>0</v>
      </c>
      <c r="AZ384" s="38">
        <f>TRACKER[[#This Row],[TOTAL TT (MARRUECOS)]]*24</f>
        <v>0</v>
      </c>
      <c r="BA384" s="39" t="str">
        <f>IF(AW384="","",IF(AW384&lt;=2,"SI","NO"))</f>
        <v>NO</v>
      </c>
      <c r="BB384" s="39">
        <f>V384-U384</f>
        <v>0</v>
      </c>
      <c r="BC384" s="108">
        <f>(TRACKER[[#This Row],[Driver departure vs DC END DATE 2]])/24</f>
        <v>0</v>
      </c>
      <c r="BD384" s="39" t="str">
        <f>IF(L384="LEFTIES TOLEDO",IF(BC384&gt;=TIME(0,0,0),"YES","NO"),"")</f>
        <v/>
      </c>
      <c r="BE384" s="93">
        <f>$BH$1</f>
        <v>55</v>
      </c>
      <c r="BF384" s="41">
        <f>$BI$1</f>
        <v>7.5</v>
      </c>
    </row>
    <row r="385" spans="1:58" ht="12.75" hidden="1" customHeight="1">
      <c r="A385" s="24">
        <v>262664461</v>
      </c>
      <c r="B385" s="10" t="s">
        <v>602</v>
      </c>
      <c r="C385" s="11" t="s">
        <v>57</v>
      </c>
      <c r="D385" s="11" t="s">
        <v>75</v>
      </c>
      <c r="E385" s="12">
        <v>46041.263888888891</v>
      </c>
      <c r="F385" s="12">
        <v>46041.333333333336</v>
      </c>
      <c r="G385" s="13" t="s">
        <v>49</v>
      </c>
      <c r="H385" s="11" t="s">
        <v>50</v>
      </c>
      <c r="I385" s="13" t="s">
        <v>687</v>
      </c>
      <c r="J385" s="13" t="s">
        <v>51</v>
      </c>
      <c r="K385" s="13" t="s">
        <v>52</v>
      </c>
      <c r="L385" s="12" t="s">
        <v>95</v>
      </c>
      <c r="M385" s="12">
        <v>46044.416666666664</v>
      </c>
      <c r="N385" s="12">
        <v>46044.583333333336</v>
      </c>
      <c r="O385" s="12"/>
      <c r="P385" s="55"/>
      <c r="Q385" s="12" t="s">
        <v>389</v>
      </c>
      <c r="R385" s="12"/>
      <c r="S385" s="29">
        <v>46044.631944444445</v>
      </c>
      <c r="T385" s="29">
        <v>46044.652777777781</v>
      </c>
      <c r="U385" s="12"/>
      <c r="V385" s="29"/>
      <c r="W385" s="30">
        <f>IF(N385="","",WEEKNUM(AA385,2)-0)</f>
        <v>4</v>
      </c>
      <c r="X385" s="30">
        <f>IF(N385="","",MONTH(AA385))</f>
        <v>1</v>
      </c>
      <c r="Y38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385" s="30" t="str">
        <f>IF(B385="ROPAX","ROPAX",IF(B385="RORO","RORO","OCEAN"))</f>
        <v>OCEAN</v>
      </c>
      <c r="AA385" s="29">
        <f>+MIN(S385,T385)</f>
        <v>46044.631944444445</v>
      </c>
      <c r="AB385" s="29" t="str">
        <f>CHOOSE(WEEKDAY(T385,2),"Monday","Tuesday","Wednesday","Thursday","Friday","Saturday","Sunday")</f>
        <v>Thursday</v>
      </c>
      <c r="AC385" s="104">
        <f>IF((E385-F385)&lt;=0,0,(TRACKER[[#This Row],[ATA]]-TRACKER[[#This Row],[ETA]])*24)</f>
        <v>0</v>
      </c>
      <c r="AD385" s="29" t="str">
        <f>IF(AC385&lt;=2,"NO","YES")</f>
        <v>NO</v>
      </c>
      <c r="AE385" s="106">
        <f>+TRACKER[[#This Row],[DELIVERY AVAILABLE SINCE]]-TRACKER[[#This Row],[HANDOVER Morocco]]</f>
        <v>46044.416666666664</v>
      </c>
      <c r="AF385" s="104">
        <f>TRACKER[[#This Row],[ATA TO UNLOADING]]*24</f>
        <v>80.833333333313931</v>
      </c>
      <c r="AG385" s="31">
        <f>(M385-E385)</f>
        <v>3.1527777777737356</v>
      </c>
      <c r="AH385" s="35">
        <f>TRACKER[[#This Row],[ATA A OFRECIMIENTO]]*24</f>
        <v>75.666666666569654</v>
      </c>
      <c r="AI385" s="30" t="str">
        <f>IF(AG385="","",IF(AG385&lt;=1.5,"SI","NO"))</f>
        <v>NO</v>
      </c>
      <c r="AJ385" s="30" t="str">
        <f>IF(AG385="","",IF(AG385&lt;=2,"YES","NO"))</f>
        <v>NO</v>
      </c>
      <c r="AK385" s="30" t="str">
        <f>IF(AG385="","",IF(AG385&lt;=3,"SI","NO"))</f>
        <v>NO</v>
      </c>
      <c r="AL385" s="31">
        <f>(N385-M385)</f>
        <v>0.16666666667151731</v>
      </c>
      <c r="AM385" s="35">
        <f>TRACKER[[#This Row],[DEL. AVAILABLE A SLOT]]*24</f>
        <v>4.0000000001164153</v>
      </c>
      <c r="AN385" s="31">
        <f>IF((S385-M385)&lt;0,TIME(0,0,0),S385-M385)</f>
        <v>0.21527777778101154</v>
      </c>
      <c r="AO38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85" s="35" t="str">
        <f>IF(AL385="","",IF(AL385&lt;=1,"SI","NO"))</f>
        <v>SI</v>
      </c>
      <c r="AQ385" s="31">
        <f>(N385-E385)</f>
        <v>3.3194444444452529</v>
      </c>
      <c r="AR385" s="35">
        <f>TRACKER[[#This Row],[ATA A TIMESLOT]]*24</f>
        <v>79.666666666686069</v>
      </c>
      <c r="AS385" s="32">
        <f>IF(AA385&lt;N385,TIME(0,0,0),AA385-N385)</f>
        <v>4.8611111109494232E-2</v>
      </c>
      <c r="AT385" s="35">
        <f>TRACKER[[#This Row],[PUNTUALIDAD (H)]]*24</f>
        <v>1.1666666666278616</v>
      </c>
      <c r="AU385" s="31" t="str">
        <f>IF(AS385&gt;TIME(0,30,0),"NO","SI")</f>
        <v>NO</v>
      </c>
      <c r="AV385" s="33" t="str">
        <f>IF(AS385&gt;TIME(1,0,0),"NO","SI")</f>
        <v>NO</v>
      </c>
      <c r="AW385" s="33">
        <f>(S385-E385)</f>
        <v>3.3680555555547471</v>
      </c>
      <c r="AX385" s="39">
        <f>TRACKER[[#This Row],[ATA TO UNLOADING]]*24</f>
        <v>80.833333333313931</v>
      </c>
      <c r="AY385" s="33">
        <f>IF(O385=0,0,S385-O385)</f>
        <v>0</v>
      </c>
      <c r="AZ385" s="38">
        <f>TRACKER[[#This Row],[TOTAL TT (MARRUECOS)]]*24</f>
        <v>0</v>
      </c>
      <c r="BA385" s="39" t="str">
        <f>IF(AW385="","",IF(AW385&lt;=2,"SI","NO"))</f>
        <v>NO</v>
      </c>
      <c r="BB385" s="39">
        <f>V385-U385</f>
        <v>0</v>
      </c>
      <c r="BC385" s="108">
        <f>(TRACKER[[#This Row],[Driver departure vs DC END DATE 2]])/24</f>
        <v>0</v>
      </c>
      <c r="BD385" s="39" t="str">
        <f>IF(L385="LEFTIES TOLEDO",IF(BC385&gt;=TIME(0,0,0),"YES","NO"),"")</f>
        <v/>
      </c>
      <c r="BE385" s="93">
        <f>$BH$1</f>
        <v>55</v>
      </c>
      <c r="BF385" s="41">
        <f>$BI$1</f>
        <v>7.5</v>
      </c>
    </row>
    <row r="386" spans="1:58" ht="12.75" hidden="1" customHeight="1">
      <c r="A386" s="24">
        <v>262177519</v>
      </c>
      <c r="B386" s="10" t="s">
        <v>602</v>
      </c>
      <c r="C386" s="11" t="s">
        <v>47</v>
      </c>
      <c r="D386" s="11" t="s">
        <v>75</v>
      </c>
      <c r="E386" s="12">
        <v>46041.263888888891</v>
      </c>
      <c r="F386" s="12">
        <v>46041.333333333336</v>
      </c>
      <c r="G386" s="13" t="s">
        <v>49</v>
      </c>
      <c r="H386" s="11" t="s">
        <v>50</v>
      </c>
      <c r="I386" s="13" t="s">
        <v>688</v>
      </c>
      <c r="J386" s="13">
        <v>20</v>
      </c>
      <c r="K386" s="13" t="s">
        <v>60</v>
      </c>
      <c r="L386" s="12" t="s">
        <v>102</v>
      </c>
      <c r="M386" s="12">
        <v>46044.416666666664</v>
      </c>
      <c r="N386" s="12">
        <v>46044.625</v>
      </c>
      <c r="O386" s="12"/>
      <c r="P386" s="55"/>
      <c r="Q386" s="12"/>
      <c r="R386" s="12"/>
      <c r="S386" s="29">
        <v>46044.612500000003</v>
      </c>
      <c r="T386" s="29">
        <v>46044.635416666664</v>
      </c>
      <c r="U386" s="12"/>
      <c r="V386" s="29"/>
      <c r="W386" s="30">
        <f>IF(N386="","",WEEKNUM(AA386,2)-0)</f>
        <v>4</v>
      </c>
      <c r="X386" s="30">
        <f>IF(N386="","",MONTH(AA386))</f>
        <v>1</v>
      </c>
      <c r="Y38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86" s="30" t="str">
        <f>IF(B386="ROPAX","ROPAX",IF(B386="RORO","RORO","OCEAN"))</f>
        <v>OCEAN</v>
      </c>
      <c r="AA386" s="29">
        <f>+MIN(S386,T386)</f>
        <v>46044.612500000003</v>
      </c>
      <c r="AB386" s="29" t="str">
        <f>CHOOSE(WEEKDAY(T386,2),"Monday","Tuesday","Wednesday","Thursday","Friday","Saturday","Sunday")</f>
        <v>Thursday</v>
      </c>
      <c r="AC386" s="104">
        <f>IF((E386-F386)&lt;=0,0,(TRACKER[[#This Row],[ATA]]-TRACKER[[#This Row],[ETA]])*24)</f>
        <v>0</v>
      </c>
      <c r="AD386" s="29" t="str">
        <f>IF(AC386&lt;=2,"NO","YES")</f>
        <v>NO</v>
      </c>
      <c r="AE386" s="106">
        <f>+TRACKER[[#This Row],[DELIVERY AVAILABLE SINCE]]-TRACKER[[#This Row],[HANDOVER Morocco]]</f>
        <v>46044.416666666664</v>
      </c>
      <c r="AF386" s="104">
        <f>TRACKER[[#This Row],[ATA TO UNLOADING]]*24</f>
        <v>80.366666666697711</v>
      </c>
      <c r="AG386" s="31">
        <f>(M386-E386)</f>
        <v>3.1527777777737356</v>
      </c>
      <c r="AH386" s="35">
        <f>TRACKER[[#This Row],[ATA A OFRECIMIENTO]]*24</f>
        <v>75.666666666569654</v>
      </c>
      <c r="AI386" s="30" t="str">
        <f>IF(AG386="","",IF(AG386&lt;=1.5,"SI","NO"))</f>
        <v>NO</v>
      </c>
      <c r="AJ386" s="30" t="str">
        <f>IF(AG386="","",IF(AG386&lt;=2,"YES","NO"))</f>
        <v>NO</v>
      </c>
      <c r="AK386" s="30" t="str">
        <f>IF(AG386="","",IF(AG386&lt;=3,"SI","NO"))</f>
        <v>NO</v>
      </c>
      <c r="AL386" s="31">
        <f>(N386-M386)</f>
        <v>0.20833333333575865</v>
      </c>
      <c r="AM386" s="35">
        <f>TRACKER[[#This Row],[DEL. AVAILABLE A SLOT]]*24</f>
        <v>5.0000000000582077</v>
      </c>
      <c r="AN386" s="31">
        <f>IF((S386-M386)&lt;0,TIME(0,0,0),S386-M386)</f>
        <v>0.19583333333866904</v>
      </c>
      <c r="AO38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86" s="35" t="str">
        <f>IF(AL386="","",IF(AL386&lt;=1,"SI","NO"))</f>
        <v>SI</v>
      </c>
      <c r="AQ386" s="31">
        <f>(N386-E386)</f>
        <v>3.3611111111094942</v>
      </c>
      <c r="AR386" s="35">
        <f>TRACKER[[#This Row],[ATA A TIMESLOT]]*24</f>
        <v>80.666666666627862</v>
      </c>
      <c r="AS386" s="32">
        <f>IF(AA386&lt;N386,TIME(0,0,0),AA386-N386)</f>
        <v>0</v>
      </c>
      <c r="AT386" s="35">
        <f>TRACKER[[#This Row],[PUNTUALIDAD (H)]]*24</f>
        <v>0</v>
      </c>
      <c r="AU386" s="31" t="str">
        <f>IF(AS386&gt;TIME(0,30,0),"NO","SI")</f>
        <v>SI</v>
      </c>
      <c r="AV386" s="33" t="str">
        <f>IF(AS386&gt;TIME(1,0,0),"NO","SI")</f>
        <v>SI</v>
      </c>
      <c r="AW386" s="33">
        <f>(S386-E386)</f>
        <v>3.3486111111124046</v>
      </c>
      <c r="AX386" s="39">
        <f>TRACKER[[#This Row],[ATA TO UNLOADING]]*24</f>
        <v>80.366666666697711</v>
      </c>
      <c r="AY386" s="33">
        <f>IF(O386=0,0,S386-O386)</f>
        <v>0</v>
      </c>
      <c r="AZ386" s="38">
        <f>TRACKER[[#This Row],[TOTAL TT (MARRUECOS)]]*24</f>
        <v>0</v>
      </c>
      <c r="BA386" s="39" t="str">
        <f>IF(AW386="","",IF(AW386&lt;=2,"SI","NO"))</f>
        <v>NO</v>
      </c>
      <c r="BB386" s="39">
        <f>V386-U386</f>
        <v>0</v>
      </c>
      <c r="BC386" s="108">
        <f>(TRACKER[[#This Row],[Driver departure vs DC END DATE 2]])/24</f>
        <v>0</v>
      </c>
      <c r="BD386" s="39" t="str">
        <f>IF(L386="LEFTIES TOLEDO",IF(BC386&gt;=TIME(0,0,0),"YES","NO"),"")</f>
        <v/>
      </c>
      <c r="BE386" s="93">
        <f>$BH$1</f>
        <v>55</v>
      </c>
      <c r="BF386" s="41">
        <f>$BI$1</f>
        <v>7.5</v>
      </c>
    </row>
    <row r="387" spans="1:58" ht="12.75" hidden="1" customHeight="1">
      <c r="A387" s="24">
        <v>262177519</v>
      </c>
      <c r="B387" s="10" t="s">
        <v>602</v>
      </c>
      <c r="C387" s="11" t="s">
        <v>47</v>
      </c>
      <c r="D387" s="11" t="s">
        <v>75</v>
      </c>
      <c r="E387" s="12">
        <v>46041.263888888891</v>
      </c>
      <c r="F387" s="12">
        <v>46041.333333333336</v>
      </c>
      <c r="G387" s="13" t="s">
        <v>49</v>
      </c>
      <c r="H387" s="11" t="s">
        <v>50</v>
      </c>
      <c r="I387" s="13" t="s">
        <v>689</v>
      </c>
      <c r="J387" s="13" t="s">
        <v>51</v>
      </c>
      <c r="K387" s="13" t="s">
        <v>60</v>
      </c>
      <c r="L387" s="12" t="s">
        <v>102</v>
      </c>
      <c r="M387" s="12">
        <v>46044.416666666664</v>
      </c>
      <c r="N387" s="12">
        <v>46044.625</v>
      </c>
      <c r="O387" s="12"/>
      <c r="P387" s="55"/>
      <c r="Q387" s="12" t="s">
        <v>62</v>
      </c>
      <c r="R387" s="12"/>
      <c r="S387" s="29">
        <v>46044.646527777775</v>
      </c>
      <c r="T387" s="29">
        <v>46044.666666666664</v>
      </c>
      <c r="U387" s="12"/>
      <c r="V387" s="29"/>
      <c r="W387" s="30">
        <f>IF(N387="","",WEEKNUM(AA387,2)-0)</f>
        <v>4</v>
      </c>
      <c r="X387" s="30">
        <f>IF(N387="","",MONTH(AA387))</f>
        <v>1</v>
      </c>
      <c r="Y38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87" s="30" t="str">
        <f>IF(B387="ROPAX","ROPAX",IF(B387="RORO","RORO","OCEAN"))</f>
        <v>OCEAN</v>
      </c>
      <c r="AA387" s="29">
        <f>+MIN(S387,T387)</f>
        <v>46044.646527777775</v>
      </c>
      <c r="AB387" s="29" t="str">
        <f>CHOOSE(WEEKDAY(T387,2),"Monday","Tuesday","Wednesday","Thursday","Friday","Saturday","Sunday")</f>
        <v>Thursday</v>
      </c>
      <c r="AC387" s="104">
        <f>IF((E387-F387)&lt;=0,0,(TRACKER[[#This Row],[ATA]]-TRACKER[[#This Row],[ETA]])*24)</f>
        <v>0</v>
      </c>
      <c r="AD387" s="29" t="str">
        <f>IF(AC387&lt;=2,"NO","YES")</f>
        <v>NO</v>
      </c>
      <c r="AE387" s="106">
        <f>+TRACKER[[#This Row],[DELIVERY AVAILABLE SINCE]]-TRACKER[[#This Row],[HANDOVER Morocco]]</f>
        <v>46044.416666666664</v>
      </c>
      <c r="AF387" s="104">
        <f>TRACKER[[#This Row],[ATA TO UNLOADING]]*24</f>
        <v>81.18333333323244</v>
      </c>
      <c r="AG387" s="31">
        <f>(M387-E387)</f>
        <v>3.1527777777737356</v>
      </c>
      <c r="AH387" s="35">
        <f>TRACKER[[#This Row],[ATA A OFRECIMIENTO]]*24</f>
        <v>75.666666666569654</v>
      </c>
      <c r="AI387" s="30" t="str">
        <f>IF(AG387="","",IF(AG387&lt;=1.5,"SI","NO"))</f>
        <v>NO</v>
      </c>
      <c r="AJ387" s="30" t="str">
        <f>IF(AG387="","",IF(AG387&lt;=2,"YES","NO"))</f>
        <v>NO</v>
      </c>
      <c r="AK387" s="30" t="str">
        <f>IF(AG387="","",IF(AG387&lt;=3,"SI","NO"))</f>
        <v>NO</v>
      </c>
      <c r="AL387" s="31">
        <f>(N387-M387)</f>
        <v>0.20833333333575865</v>
      </c>
      <c r="AM387" s="35">
        <f>TRACKER[[#This Row],[DEL. AVAILABLE A SLOT]]*24</f>
        <v>5.0000000000582077</v>
      </c>
      <c r="AN387" s="31">
        <f>IF((S387-M387)&lt;0,TIME(0,0,0),S387-M387)</f>
        <v>0.22986111111094942</v>
      </c>
      <c r="AO38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87" s="35" t="str">
        <f>IF(AL387="","",IF(AL387&lt;=1,"SI","NO"))</f>
        <v>SI</v>
      </c>
      <c r="AQ387" s="31">
        <f>(N387-E387)</f>
        <v>3.3611111111094942</v>
      </c>
      <c r="AR387" s="35">
        <f>TRACKER[[#This Row],[ATA A TIMESLOT]]*24</f>
        <v>80.666666666627862</v>
      </c>
      <c r="AS387" s="32">
        <f>IF(AA387&lt;N387,TIME(0,0,0),AA387-N387)</f>
        <v>2.1527777775190771E-2</v>
      </c>
      <c r="AT387" s="35">
        <f>TRACKER[[#This Row],[PUNTUALIDAD (H)]]*24</f>
        <v>0.5166666666045785</v>
      </c>
      <c r="AU387" s="31" t="str">
        <f>IF(AS387&gt;TIME(0,30,0),"NO","SI")</f>
        <v>NO</v>
      </c>
      <c r="AV387" s="33" t="str">
        <f>IF(AS387&gt;TIME(1,0,0),"NO","SI")</f>
        <v>SI</v>
      </c>
      <c r="AW387" s="33">
        <f>(S387-E387)</f>
        <v>3.382638888884685</v>
      </c>
      <c r="AX387" s="39">
        <f>TRACKER[[#This Row],[ATA TO UNLOADING]]*24</f>
        <v>81.18333333323244</v>
      </c>
      <c r="AY387" s="33">
        <f>IF(O387=0,0,S387-O387)</f>
        <v>0</v>
      </c>
      <c r="AZ387" s="38">
        <f>TRACKER[[#This Row],[TOTAL TT (MARRUECOS)]]*24</f>
        <v>0</v>
      </c>
      <c r="BA387" s="39" t="str">
        <f>IF(AW387="","",IF(AW387&lt;=2,"SI","NO"))</f>
        <v>NO</v>
      </c>
      <c r="BB387" s="39">
        <f>V387-U387</f>
        <v>0</v>
      </c>
      <c r="BC387" s="108">
        <f>(TRACKER[[#This Row],[Driver departure vs DC END DATE 2]])/24</f>
        <v>0</v>
      </c>
      <c r="BD387" s="39" t="str">
        <f>IF(L387="LEFTIES TOLEDO",IF(BC387&gt;=TIME(0,0,0),"YES","NO"),"")</f>
        <v/>
      </c>
      <c r="BE387" s="93">
        <f>$BH$1</f>
        <v>55</v>
      </c>
      <c r="BF387" s="41">
        <f>$BI$1</f>
        <v>7.5</v>
      </c>
    </row>
    <row r="388" spans="1:58" ht="12.75" hidden="1" customHeight="1">
      <c r="A388" s="24">
        <v>261444233</v>
      </c>
      <c r="B388" s="10" t="s">
        <v>602</v>
      </c>
      <c r="C388" s="11" t="s">
        <v>55</v>
      </c>
      <c r="D388" s="11" t="s">
        <v>75</v>
      </c>
      <c r="E388" s="12">
        <v>46041.263888888891</v>
      </c>
      <c r="F388" s="12">
        <v>46041.333333333336</v>
      </c>
      <c r="G388" s="13" t="s">
        <v>49</v>
      </c>
      <c r="H388" s="11" t="s">
        <v>50</v>
      </c>
      <c r="I388" s="13" t="s">
        <v>690</v>
      </c>
      <c r="J388" s="13" t="s">
        <v>51</v>
      </c>
      <c r="K388" s="13" t="s">
        <v>60</v>
      </c>
      <c r="L388" s="12" t="s">
        <v>102</v>
      </c>
      <c r="M388" s="12">
        <v>46044.416666666664</v>
      </c>
      <c r="N388" s="12">
        <v>46044.625</v>
      </c>
      <c r="O388" s="12"/>
      <c r="P388" s="55"/>
      <c r="Q388" s="12"/>
      <c r="R388" s="12"/>
      <c r="S388" s="29">
        <v>46044.602083333331</v>
      </c>
      <c r="T388" s="29">
        <v>46044.638888888891</v>
      </c>
      <c r="U388" s="12"/>
      <c r="V388" s="29"/>
      <c r="W388" s="30">
        <f>IF(N388="","",WEEKNUM(AA388,2)-0)</f>
        <v>4</v>
      </c>
      <c r="X388" s="30">
        <f>IF(N388="","",MONTH(AA388))</f>
        <v>1</v>
      </c>
      <c r="Y38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88" s="30" t="str">
        <f>IF(B388="ROPAX","ROPAX",IF(B388="RORO","RORO","OCEAN"))</f>
        <v>OCEAN</v>
      </c>
      <c r="AA388" s="29">
        <f>+MIN(S388,T388)</f>
        <v>46044.602083333331</v>
      </c>
      <c r="AB388" s="29" t="str">
        <f>CHOOSE(WEEKDAY(T388,2),"Monday","Tuesday","Wednesday","Thursday","Friday","Saturday","Sunday")</f>
        <v>Thursday</v>
      </c>
      <c r="AC388" s="104">
        <f>IF((E388-F388)&lt;=0,0,(TRACKER[[#This Row],[ATA]]-TRACKER[[#This Row],[ETA]])*24)</f>
        <v>0</v>
      </c>
      <c r="AD388" s="29" t="str">
        <f>IF(AC388&lt;=2,"NO","YES")</f>
        <v>NO</v>
      </c>
      <c r="AE388" s="106">
        <f>+TRACKER[[#This Row],[DELIVERY AVAILABLE SINCE]]-TRACKER[[#This Row],[HANDOVER Morocco]]</f>
        <v>46044.416666666664</v>
      </c>
      <c r="AF388" s="104">
        <f>TRACKER[[#This Row],[ATA TO UNLOADING]]*24</f>
        <v>80.116666666581295</v>
      </c>
      <c r="AG388" s="31">
        <f>(M388-E388)</f>
        <v>3.1527777777737356</v>
      </c>
      <c r="AH388" s="35">
        <f>TRACKER[[#This Row],[ATA A OFRECIMIENTO]]*24</f>
        <v>75.666666666569654</v>
      </c>
      <c r="AI388" s="30" t="str">
        <f>IF(AG388="","",IF(AG388&lt;=1.5,"SI","NO"))</f>
        <v>NO</v>
      </c>
      <c r="AJ388" s="30" t="str">
        <f>IF(AG388="","",IF(AG388&lt;=2,"YES","NO"))</f>
        <v>NO</v>
      </c>
      <c r="AK388" s="30" t="str">
        <f>IF(AG388="","",IF(AG388&lt;=3,"SI","NO"))</f>
        <v>NO</v>
      </c>
      <c r="AL388" s="31">
        <f>(N388-M388)</f>
        <v>0.20833333333575865</v>
      </c>
      <c r="AM388" s="35">
        <f>TRACKER[[#This Row],[DEL. AVAILABLE A SLOT]]*24</f>
        <v>5.0000000000582077</v>
      </c>
      <c r="AN388" s="31">
        <f>IF((S388-M388)&lt;0,TIME(0,0,0),S388-M388)</f>
        <v>0.18541666666715173</v>
      </c>
      <c r="AO38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88" s="35" t="str">
        <f>IF(AL388="","",IF(AL388&lt;=1,"SI","NO"))</f>
        <v>SI</v>
      </c>
      <c r="AQ388" s="31">
        <f>(N388-E388)</f>
        <v>3.3611111111094942</v>
      </c>
      <c r="AR388" s="35">
        <f>TRACKER[[#This Row],[ATA A TIMESLOT]]*24</f>
        <v>80.666666666627862</v>
      </c>
      <c r="AS388" s="32">
        <f>IF(AA388&lt;N388,TIME(0,0,0),AA388-N388)</f>
        <v>0</v>
      </c>
      <c r="AT388" s="35">
        <f>TRACKER[[#This Row],[PUNTUALIDAD (H)]]*24</f>
        <v>0</v>
      </c>
      <c r="AU388" s="31" t="str">
        <f>IF(AS388&gt;TIME(0,30,0),"NO","SI")</f>
        <v>SI</v>
      </c>
      <c r="AV388" s="33" t="str">
        <f>IF(AS388&gt;TIME(1,0,0),"NO","SI")</f>
        <v>SI</v>
      </c>
      <c r="AW388" s="33">
        <f>(S388-E388)</f>
        <v>3.3381944444408873</v>
      </c>
      <c r="AX388" s="39">
        <f>TRACKER[[#This Row],[ATA TO UNLOADING]]*24</f>
        <v>80.116666666581295</v>
      </c>
      <c r="AY388" s="33">
        <f>IF(O388=0,0,S388-O388)</f>
        <v>0</v>
      </c>
      <c r="AZ388" s="38">
        <f>TRACKER[[#This Row],[TOTAL TT (MARRUECOS)]]*24</f>
        <v>0</v>
      </c>
      <c r="BA388" s="39" t="str">
        <f>IF(AW388="","",IF(AW388&lt;=2,"SI","NO"))</f>
        <v>NO</v>
      </c>
      <c r="BB388" s="39">
        <f>V388-U388</f>
        <v>0</v>
      </c>
      <c r="BC388" s="108">
        <f>(TRACKER[[#This Row],[Driver departure vs DC END DATE 2]])/24</f>
        <v>0</v>
      </c>
      <c r="BD388" s="39" t="str">
        <f>IF(L388="LEFTIES TOLEDO",IF(BC388&gt;=TIME(0,0,0),"YES","NO"),"")</f>
        <v/>
      </c>
      <c r="BE388" s="93">
        <f>$BH$1</f>
        <v>55</v>
      </c>
      <c r="BF388" s="41">
        <f>$BI$1</f>
        <v>7.5</v>
      </c>
    </row>
    <row r="389" spans="1:58" ht="12.75" hidden="1" customHeight="1">
      <c r="A389" s="24">
        <v>259963340</v>
      </c>
      <c r="B389" s="10" t="s">
        <v>602</v>
      </c>
      <c r="C389" s="11" t="s">
        <v>78</v>
      </c>
      <c r="D389" s="11" t="s">
        <v>75</v>
      </c>
      <c r="E389" s="12">
        <v>46041.263888888891</v>
      </c>
      <c r="F389" s="12">
        <v>46041.333333333336</v>
      </c>
      <c r="G389" s="13" t="s">
        <v>49</v>
      </c>
      <c r="H389" s="11" t="s">
        <v>50</v>
      </c>
      <c r="I389" s="13" t="s">
        <v>693</v>
      </c>
      <c r="J389" s="13" t="s">
        <v>56</v>
      </c>
      <c r="K389" s="13" t="s">
        <v>52</v>
      </c>
      <c r="L389" s="12" t="s">
        <v>95</v>
      </c>
      <c r="M389" s="12">
        <v>46044.416666666664</v>
      </c>
      <c r="N389" s="12">
        <v>46044.666666666664</v>
      </c>
      <c r="O389" s="12"/>
      <c r="P389" s="55"/>
      <c r="Q389" s="12" t="s">
        <v>389</v>
      </c>
      <c r="R389" s="12"/>
      <c r="S389" s="29">
        <v>46044.712499999994</v>
      </c>
      <c r="T389" s="29">
        <v>46044.73333333333</v>
      </c>
      <c r="U389" s="12"/>
      <c r="V389" s="29"/>
      <c r="W389" s="30">
        <f>IF(N389="","",WEEKNUM(AA389,2)-0)</f>
        <v>4</v>
      </c>
      <c r="X389" s="30">
        <f>IF(N389="","",MONTH(AA389))</f>
        <v>1</v>
      </c>
      <c r="Y38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389" s="30" t="str">
        <f>IF(B389="ROPAX","ROPAX",IF(B389="RORO","RORO","OCEAN"))</f>
        <v>OCEAN</v>
      </c>
      <c r="AA389" s="29">
        <f>+MIN(S389,T389)</f>
        <v>46044.712499999994</v>
      </c>
      <c r="AB389" s="29" t="str">
        <f>CHOOSE(WEEKDAY(T389,2),"Monday","Tuesday","Wednesday","Thursday","Friday","Saturday","Sunday")</f>
        <v>Thursday</v>
      </c>
      <c r="AC389" s="104">
        <f>IF((E389-F389)&lt;=0,0,(TRACKER[[#This Row],[ATA]]-TRACKER[[#This Row],[ETA]])*24)</f>
        <v>0</v>
      </c>
      <c r="AD389" s="29" t="str">
        <f>IF(AC389&lt;=2,"NO","YES")</f>
        <v>NO</v>
      </c>
      <c r="AE389" s="106">
        <f>+TRACKER[[#This Row],[DELIVERY AVAILABLE SINCE]]-TRACKER[[#This Row],[HANDOVER Morocco]]</f>
        <v>46044.416666666664</v>
      </c>
      <c r="AF389" s="104">
        <f>TRACKER[[#This Row],[ATA TO UNLOADING]]*24</f>
        <v>82.766666666488163</v>
      </c>
      <c r="AG389" s="31">
        <f>(M389-E389)</f>
        <v>3.1527777777737356</v>
      </c>
      <c r="AH389" s="35">
        <f>TRACKER[[#This Row],[ATA A OFRECIMIENTO]]*24</f>
        <v>75.666666666569654</v>
      </c>
      <c r="AI389" s="30" t="str">
        <f>IF(AG389="","",IF(AG389&lt;=1.5,"SI","NO"))</f>
        <v>NO</v>
      </c>
      <c r="AJ389" s="30" t="str">
        <f>IF(AG389="","",IF(AG389&lt;=2,"YES","NO"))</f>
        <v>NO</v>
      </c>
      <c r="AK389" s="30" t="str">
        <f>IF(AG389="","",IF(AG389&lt;=3,"SI","NO"))</f>
        <v>NO</v>
      </c>
      <c r="AL389" s="31">
        <f>(N389-M389)</f>
        <v>0.25</v>
      </c>
      <c r="AM389" s="35">
        <f>TRACKER[[#This Row],[DEL. AVAILABLE A SLOT]]*24</f>
        <v>6</v>
      </c>
      <c r="AN389" s="31">
        <f>IF((S389-M389)&lt;0,TIME(0,0,0),S389-M389)</f>
        <v>0.29583333332993789</v>
      </c>
      <c r="AO38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89" s="35" t="str">
        <f>IF(AL389="","",IF(AL389&lt;=1,"SI","NO"))</f>
        <v>SI</v>
      </c>
      <c r="AQ389" s="31">
        <f>(N389-E389)</f>
        <v>3.4027777777737356</v>
      </c>
      <c r="AR389" s="35">
        <f>TRACKER[[#This Row],[ATA A TIMESLOT]]*24</f>
        <v>81.666666666569654</v>
      </c>
      <c r="AS389" s="32">
        <f>IF(AA389&lt;N389,TIME(0,0,0),AA389-N389)</f>
        <v>4.5833333329937886E-2</v>
      </c>
      <c r="AT389" s="35">
        <f>TRACKER[[#This Row],[PUNTUALIDAD (H)]]*24</f>
        <v>1.0999999999185093</v>
      </c>
      <c r="AU389" s="31" t="str">
        <f>IF(AS389&gt;TIME(0,30,0),"NO","SI")</f>
        <v>NO</v>
      </c>
      <c r="AV389" s="33" t="str">
        <f>IF(AS389&gt;TIME(1,0,0),"NO","SI")</f>
        <v>NO</v>
      </c>
      <c r="AW389" s="33">
        <f>(S389-E389)</f>
        <v>3.4486111111036735</v>
      </c>
      <c r="AX389" s="39">
        <f>TRACKER[[#This Row],[ATA TO UNLOADING]]*24</f>
        <v>82.766666666488163</v>
      </c>
      <c r="AY389" s="33">
        <f>IF(O389=0,0,S389-O389)</f>
        <v>0</v>
      </c>
      <c r="AZ389" s="38">
        <f>TRACKER[[#This Row],[TOTAL TT (MARRUECOS)]]*24</f>
        <v>0</v>
      </c>
      <c r="BA389" s="39" t="str">
        <f>IF(AW389="","",IF(AW389&lt;=2,"SI","NO"))</f>
        <v>NO</v>
      </c>
      <c r="BB389" s="39">
        <f>V389-U389</f>
        <v>0</v>
      </c>
      <c r="BC389" s="108">
        <f>(TRACKER[[#This Row],[Driver departure vs DC END DATE 2]])/24</f>
        <v>0</v>
      </c>
      <c r="BD389" s="39" t="str">
        <f>IF(L389="LEFTIES TOLEDO",IF(BC389&gt;=TIME(0,0,0),"YES","NO"),"")</f>
        <v/>
      </c>
      <c r="BE389" s="93">
        <f>$BH$1</f>
        <v>55</v>
      </c>
      <c r="BF389" s="41">
        <f>$BI$1</f>
        <v>7.5</v>
      </c>
    </row>
    <row r="390" spans="1:58" ht="12.75" hidden="1" customHeight="1">
      <c r="A390" s="24">
        <v>259963340</v>
      </c>
      <c r="B390" s="10" t="s">
        <v>602</v>
      </c>
      <c r="C390" s="11" t="s">
        <v>78</v>
      </c>
      <c r="D390" s="11" t="s">
        <v>75</v>
      </c>
      <c r="E390" s="12">
        <v>46041.263888888891</v>
      </c>
      <c r="F390" s="12">
        <v>46041.333333333336</v>
      </c>
      <c r="G390" s="13" t="s">
        <v>49</v>
      </c>
      <c r="H390" s="11" t="s">
        <v>50</v>
      </c>
      <c r="I390" s="13" t="s">
        <v>694</v>
      </c>
      <c r="J390" s="13" t="s">
        <v>56</v>
      </c>
      <c r="K390" s="13" t="s">
        <v>52</v>
      </c>
      <c r="L390" s="12" t="s">
        <v>95</v>
      </c>
      <c r="M390" s="12">
        <v>46044.416666666664</v>
      </c>
      <c r="N390" s="12">
        <v>46044.666666666664</v>
      </c>
      <c r="O390" s="12"/>
      <c r="P390" s="55"/>
      <c r="Q390" s="12" t="s">
        <v>389</v>
      </c>
      <c r="R390" s="12"/>
      <c r="S390" s="29">
        <v>46044.777777777774</v>
      </c>
      <c r="T390" s="29">
        <v>46044.798611111109</v>
      </c>
      <c r="U390" s="12"/>
      <c r="V390" s="29"/>
      <c r="W390" s="30">
        <f>IF(N390="","",WEEKNUM(AA390,2)-0)</f>
        <v>4</v>
      </c>
      <c r="X390" s="30">
        <f>IF(N390="","",MONTH(AA390))</f>
        <v>1</v>
      </c>
      <c r="Y39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390" s="30" t="str">
        <f>IF(B390="ROPAX","ROPAX",IF(B390="RORO","RORO","OCEAN"))</f>
        <v>OCEAN</v>
      </c>
      <c r="AA390" s="29">
        <f>+MIN(S390,T390)</f>
        <v>46044.777777777774</v>
      </c>
      <c r="AB390" s="29" t="str">
        <f>CHOOSE(WEEKDAY(T390,2),"Monday","Tuesday","Wednesday","Thursday","Friday","Saturday","Sunday")</f>
        <v>Thursday</v>
      </c>
      <c r="AC390" s="104">
        <f>IF((E390-F390)&lt;=0,0,(TRACKER[[#This Row],[ATA]]-TRACKER[[#This Row],[ETA]])*24)</f>
        <v>0</v>
      </c>
      <c r="AD390" s="29" t="str">
        <f>IF(AC390&lt;=2,"NO","YES")</f>
        <v>NO</v>
      </c>
      <c r="AE390" s="106">
        <f>+TRACKER[[#This Row],[DELIVERY AVAILABLE SINCE]]-TRACKER[[#This Row],[HANDOVER Morocco]]</f>
        <v>46044.416666666664</v>
      </c>
      <c r="AF390" s="104">
        <f>TRACKER[[#This Row],[ATA TO UNLOADING]]*24</f>
        <v>84.333333333197515</v>
      </c>
      <c r="AG390" s="31">
        <f>(M390-E390)</f>
        <v>3.1527777777737356</v>
      </c>
      <c r="AH390" s="35">
        <f>TRACKER[[#This Row],[ATA A OFRECIMIENTO]]*24</f>
        <v>75.666666666569654</v>
      </c>
      <c r="AI390" s="30" t="str">
        <f>IF(AG390="","",IF(AG390&lt;=1.5,"SI","NO"))</f>
        <v>NO</v>
      </c>
      <c r="AJ390" s="30" t="str">
        <f>IF(AG390="","",IF(AG390&lt;=2,"YES","NO"))</f>
        <v>NO</v>
      </c>
      <c r="AK390" s="30" t="str">
        <f>IF(AG390="","",IF(AG390&lt;=3,"SI","NO"))</f>
        <v>NO</v>
      </c>
      <c r="AL390" s="31">
        <f>(N390-M390)</f>
        <v>0.25</v>
      </c>
      <c r="AM390" s="35">
        <f>TRACKER[[#This Row],[DEL. AVAILABLE A SLOT]]*24</f>
        <v>6</v>
      </c>
      <c r="AN390" s="31">
        <f>IF((S390-M390)&lt;0,TIME(0,0,0),S390-M390)</f>
        <v>0.36111111110949423</v>
      </c>
      <c r="AO39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90" s="35" t="str">
        <f>IF(AL390="","",IF(AL390&lt;=1,"SI","NO"))</f>
        <v>SI</v>
      </c>
      <c r="AQ390" s="31">
        <f>(N390-E390)</f>
        <v>3.4027777777737356</v>
      </c>
      <c r="AR390" s="35">
        <f>TRACKER[[#This Row],[ATA A TIMESLOT]]*24</f>
        <v>81.666666666569654</v>
      </c>
      <c r="AS390" s="32">
        <f>IF(AA390&lt;N390,TIME(0,0,0),AA390-N390)</f>
        <v>0.11111111110949423</v>
      </c>
      <c r="AT390" s="35">
        <f>TRACKER[[#This Row],[PUNTUALIDAD (H)]]*24</f>
        <v>2.6666666666278616</v>
      </c>
      <c r="AU390" s="31" t="str">
        <f>IF(AS390&gt;TIME(0,30,0),"NO","SI")</f>
        <v>NO</v>
      </c>
      <c r="AV390" s="33" t="str">
        <f>IF(AS390&gt;TIME(1,0,0),"NO","SI")</f>
        <v>NO</v>
      </c>
      <c r="AW390" s="33">
        <f>(S390-E390)</f>
        <v>3.5138888888832298</v>
      </c>
      <c r="AX390" s="39">
        <f>TRACKER[[#This Row],[ATA TO UNLOADING]]*24</f>
        <v>84.333333333197515</v>
      </c>
      <c r="AY390" s="33">
        <f>IF(O390=0,0,S390-O390)</f>
        <v>0</v>
      </c>
      <c r="AZ390" s="38">
        <f>TRACKER[[#This Row],[TOTAL TT (MARRUECOS)]]*24</f>
        <v>0</v>
      </c>
      <c r="BA390" s="39" t="str">
        <f>IF(AW390="","",IF(AW390&lt;=2,"SI","NO"))</f>
        <v>NO</v>
      </c>
      <c r="BB390" s="39">
        <f>V390-U390</f>
        <v>0</v>
      </c>
      <c r="BC390" s="108">
        <f>(TRACKER[[#This Row],[Driver departure vs DC END DATE 2]])/24</f>
        <v>0</v>
      </c>
      <c r="BD390" s="39" t="str">
        <f>IF(L390="LEFTIES TOLEDO",IF(BC390&gt;=TIME(0,0,0),"YES","NO"),"")</f>
        <v/>
      </c>
      <c r="BE390" s="93">
        <f>$BH$1</f>
        <v>55</v>
      </c>
      <c r="BF390" s="41">
        <f>$BI$1</f>
        <v>7.5</v>
      </c>
    </row>
    <row r="391" spans="1:58" ht="12.75" hidden="1" customHeight="1">
      <c r="A391" s="24">
        <v>262727269</v>
      </c>
      <c r="B391" s="10" t="s">
        <v>112</v>
      </c>
      <c r="C391" s="11" t="s">
        <v>58</v>
      </c>
      <c r="D391" s="11" t="s">
        <v>48</v>
      </c>
      <c r="E391" s="12">
        <v>46042.327777777777</v>
      </c>
      <c r="F391" s="12">
        <v>46042.333333333336</v>
      </c>
      <c r="G391" s="13" t="s">
        <v>49</v>
      </c>
      <c r="H391" s="11" t="s">
        <v>50</v>
      </c>
      <c r="I391" s="13" t="s">
        <v>691</v>
      </c>
      <c r="J391" s="13" t="s">
        <v>51</v>
      </c>
      <c r="K391" s="13" t="s">
        <v>52</v>
      </c>
      <c r="L391" s="12" t="s">
        <v>53</v>
      </c>
      <c r="M391" s="12">
        <v>46044.666666666664</v>
      </c>
      <c r="N391" s="12">
        <v>46044.666666666664</v>
      </c>
      <c r="O391" s="12"/>
      <c r="P391" s="55"/>
      <c r="Q391" s="12"/>
      <c r="R391" s="12"/>
      <c r="S391" s="29">
        <v>46044.674305555556</v>
      </c>
      <c r="T391" s="29">
        <v>46044.680555555555</v>
      </c>
      <c r="U391" s="12">
        <v>46044.697222222225</v>
      </c>
      <c r="V391" s="29">
        <v>46044.701388888891</v>
      </c>
      <c r="W391" s="30">
        <f>IF(N391="","",WEEKNUM(AA391,2)-0)</f>
        <v>4</v>
      </c>
      <c r="X391" s="30">
        <f>IF(N391="","",MONTH(AA391))</f>
        <v>1</v>
      </c>
      <c r="Y39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91" s="30" t="str">
        <f>IF(B391="ROPAX","ROPAX",IF(B391="RORO","RORO","OCEAN"))</f>
        <v>OCEAN</v>
      </c>
      <c r="AA391" s="29">
        <f>+MIN(S391,T391)</f>
        <v>46044.674305555556</v>
      </c>
      <c r="AB391" s="29" t="str">
        <f>CHOOSE(WEEKDAY(T391,2),"Monday","Tuesday","Wednesday","Thursday","Friday","Saturday","Sunday")</f>
        <v>Thursday</v>
      </c>
      <c r="AC391" s="104">
        <f>IF((E391-F391)&lt;=0,0,(TRACKER[[#This Row],[ATA]]-TRACKER[[#This Row],[ETA]])*24)</f>
        <v>0</v>
      </c>
      <c r="AD391" s="29" t="str">
        <f>IF(AC391&lt;=2,"NO","YES")</f>
        <v>NO</v>
      </c>
      <c r="AE391" s="106">
        <f>+TRACKER[[#This Row],[DELIVERY AVAILABLE SINCE]]-TRACKER[[#This Row],[HANDOVER Morocco]]</f>
        <v>46044.666666666664</v>
      </c>
      <c r="AF391" s="104">
        <f>TRACKER[[#This Row],[ATA TO UNLOADING]]*24</f>
        <v>56.316666666709352</v>
      </c>
      <c r="AG391" s="31">
        <f>(M391-E391)</f>
        <v>2.3388888888875954</v>
      </c>
      <c r="AH391" s="35">
        <f>TRACKER[[#This Row],[ATA A OFRECIMIENTO]]*24</f>
        <v>56.133333333302289</v>
      </c>
      <c r="AI391" s="30" t="str">
        <f>IF(AG391="","",IF(AG391&lt;=1.5,"SI","NO"))</f>
        <v>NO</v>
      </c>
      <c r="AJ391" s="30" t="str">
        <f>IF(AG391="","",IF(AG391&lt;=2,"YES","NO"))</f>
        <v>NO</v>
      </c>
      <c r="AK391" s="30" t="str">
        <f>IF(AG391="","",IF(AG391&lt;=3,"SI","NO"))</f>
        <v>SI</v>
      </c>
      <c r="AL391" s="31">
        <f>(N391-M391)</f>
        <v>0</v>
      </c>
      <c r="AM391" s="35">
        <f>TRACKER[[#This Row],[DEL. AVAILABLE A SLOT]]*24</f>
        <v>0</v>
      </c>
      <c r="AN391" s="31">
        <f>IF((S391-M391)&lt;0,TIME(0,0,0),S391-M391)</f>
        <v>7.6388888919609599E-3</v>
      </c>
      <c r="AO39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91" s="35" t="str">
        <f>IF(AL391="","",IF(AL391&lt;=1,"SI","NO"))</f>
        <v>SI</v>
      </c>
      <c r="AQ391" s="31">
        <f>(N391-E391)</f>
        <v>2.3388888888875954</v>
      </c>
      <c r="AR391" s="35">
        <f>TRACKER[[#This Row],[ATA A TIMESLOT]]*24</f>
        <v>56.133333333302289</v>
      </c>
      <c r="AS391" s="32">
        <f>IF(AA391&lt;N391,TIME(0,0,0),AA391-N391)</f>
        <v>7.6388888919609599E-3</v>
      </c>
      <c r="AT391" s="35">
        <f>TRACKER[[#This Row],[PUNTUALIDAD (H)]]*24</f>
        <v>0.18333333340706304</v>
      </c>
      <c r="AU391" s="31" t="str">
        <f>IF(AS391&gt;TIME(0,30,0),"NO","SI")</f>
        <v>SI</v>
      </c>
      <c r="AV391" s="33" t="str">
        <f>IF(AS391&gt;TIME(1,0,0),"NO","SI")</f>
        <v>SI</v>
      </c>
      <c r="AW391" s="33">
        <f>(S391-E391)</f>
        <v>2.3465277777795563</v>
      </c>
      <c r="AX391" s="39">
        <f>TRACKER[[#This Row],[ATA TO UNLOADING]]*24</f>
        <v>56.316666666709352</v>
      </c>
      <c r="AY391" s="33">
        <f>IF(O391=0,0,S391-O391)</f>
        <v>0</v>
      </c>
      <c r="AZ391" s="38">
        <f>TRACKER[[#This Row],[TOTAL TT (MARRUECOS)]]*24</f>
        <v>0</v>
      </c>
      <c r="BA391" s="39" t="str">
        <f>IF(AW391="","",IF(AW391&lt;=2,"SI","NO"))</f>
        <v>NO</v>
      </c>
      <c r="BB391" s="108">
        <f>V391-U391</f>
        <v>4.166666665696539E-3</v>
      </c>
      <c r="BC391" s="108">
        <f>(TRACKER[[#This Row],[Driver departure vs DC END DATE 2]])/24</f>
        <v>1.7361111107068913E-4</v>
      </c>
      <c r="BD391" s="39" t="str">
        <f>IF(L391="LEFTIES TOLEDO",IF(BC391&gt;=TIME(0,0,0),"YES","NO"),"")</f>
        <v>YES</v>
      </c>
      <c r="BE391" s="93">
        <f>$BH$1</f>
        <v>55</v>
      </c>
      <c r="BF391" s="41">
        <f>$BI$1</f>
        <v>7.5</v>
      </c>
    </row>
    <row r="392" spans="1:58" ht="12.75" hidden="1" customHeight="1">
      <c r="A392" s="24">
        <v>262263664</v>
      </c>
      <c r="B392" s="10" t="s">
        <v>112</v>
      </c>
      <c r="C392" s="11" t="s">
        <v>72</v>
      </c>
      <c r="D392" s="11" t="s">
        <v>48</v>
      </c>
      <c r="E392" s="12">
        <v>46042.327777777777</v>
      </c>
      <c r="F392" s="12">
        <v>46042.333333333336</v>
      </c>
      <c r="G392" s="13" t="s">
        <v>49</v>
      </c>
      <c r="H392" s="11" t="s">
        <v>50</v>
      </c>
      <c r="I392" s="13" t="s">
        <v>692</v>
      </c>
      <c r="J392" s="13" t="s">
        <v>51</v>
      </c>
      <c r="K392" s="13" t="s">
        <v>52</v>
      </c>
      <c r="L392" s="12" t="s">
        <v>53</v>
      </c>
      <c r="M392" s="12">
        <v>46044.666666666664</v>
      </c>
      <c r="N392" s="12">
        <v>46044.666666666664</v>
      </c>
      <c r="O392" s="12"/>
      <c r="P392" s="55"/>
      <c r="Q392" s="12" t="s">
        <v>61</v>
      </c>
      <c r="R392" s="12"/>
      <c r="S392" s="29">
        <v>46044.777083333334</v>
      </c>
      <c r="T392" s="29">
        <v>46044.809027777781</v>
      </c>
      <c r="U392" s="12">
        <v>46044.800694444442</v>
      </c>
      <c r="V392" s="29">
        <v>46044.829861111109</v>
      </c>
      <c r="W392" s="30">
        <f>IF(N392="","",WEEKNUM(AA392,2)-0)</f>
        <v>4</v>
      </c>
      <c r="X392" s="30">
        <f>IF(N392="","",MONTH(AA392))</f>
        <v>1</v>
      </c>
      <c r="Y39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92" s="30" t="str">
        <f>IF(B392="ROPAX","ROPAX",IF(B392="RORO","RORO","OCEAN"))</f>
        <v>OCEAN</v>
      </c>
      <c r="AA392" s="29">
        <f>+MIN(S392,T392)</f>
        <v>46044.777083333334</v>
      </c>
      <c r="AB392" s="29" t="str">
        <f>CHOOSE(WEEKDAY(T392,2),"Monday","Tuesday","Wednesday","Thursday","Friday","Saturday","Sunday")</f>
        <v>Thursday</v>
      </c>
      <c r="AC392" s="104">
        <f>IF((E392-F392)&lt;=0,0,(TRACKER[[#This Row],[ATA]]-TRACKER[[#This Row],[ETA]])*24)</f>
        <v>0</v>
      </c>
      <c r="AD392" s="29" t="str">
        <f>IF(AC392&lt;=2,"NO","YES")</f>
        <v>NO</v>
      </c>
      <c r="AE392" s="106">
        <f>+TRACKER[[#This Row],[DELIVERY AVAILABLE SINCE]]-TRACKER[[#This Row],[HANDOVER Morocco]]</f>
        <v>46044.666666666664</v>
      </c>
      <c r="AF392" s="104">
        <f>TRACKER[[#This Row],[ATA TO UNLOADING]]*24</f>
        <v>58.78333333338378</v>
      </c>
      <c r="AG392" s="31">
        <f>(M392-E392)</f>
        <v>2.3388888888875954</v>
      </c>
      <c r="AH392" s="35">
        <f>TRACKER[[#This Row],[ATA A OFRECIMIENTO]]*24</f>
        <v>56.133333333302289</v>
      </c>
      <c r="AI392" s="30" t="str">
        <f>IF(AG392="","",IF(AG392&lt;=1.5,"SI","NO"))</f>
        <v>NO</v>
      </c>
      <c r="AJ392" s="30" t="str">
        <f>IF(AG392="","",IF(AG392&lt;=2,"YES","NO"))</f>
        <v>NO</v>
      </c>
      <c r="AK392" s="30" t="str">
        <f>IF(AG392="","",IF(AG392&lt;=3,"SI","NO"))</f>
        <v>SI</v>
      </c>
      <c r="AL392" s="31">
        <f>(N392-M392)</f>
        <v>0</v>
      </c>
      <c r="AM392" s="35">
        <f>TRACKER[[#This Row],[DEL. AVAILABLE A SLOT]]*24</f>
        <v>0</v>
      </c>
      <c r="AN392" s="31">
        <f>IF((S392-M392)&lt;0,TIME(0,0,0),S392-M392)</f>
        <v>0.11041666667006211</v>
      </c>
      <c r="AO39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92" s="35" t="str">
        <f>IF(AL392="","",IF(AL392&lt;=1,"SI","NO"))</f>
        <v>SI</v>
      </c>
      <c r="AQ392" s="31">
        <f>(N392-E392)</f>
        <v>2.3388888888875954</v>
      </c>
      <c r="AR392" s="35">
        <f>TRACKER[[#This Row],[ATA A TIMESLOT]]*24</f>
        <v>56.133333333302289</v>
      </c>
      <c r="AS392" s="32">
        <f>IF(AA392&lt;N392,TIME(0,0,0),AA392-N392)</f>
        <v>0.11041666667006211</v>
      </c>
      <c r="AT392" s="35">
        <f>TRACKER[[#This Row],[PUNTUALIDAD (H)]]*24</f>
        <v>2.6500000000814907</v>
      </c>
      <c r="AU392" s="31" t="str">
        <f>IF(AS392&gt;TIME(0,30,0),"NO","SI")</f>
        <v>NO</v>
      </c>
      <c r="AV392" s="33" t="str">
        <f>IF(AS392&gt;TIME(1,0,0),"NO","SI")</f>
        <v>NO</v>
      </c>
      <c r="AW392" s="33">
        <f>(S392-E392)</f>
        <v>2.4493055555576575</v>
      </c>
      <c r="AX392" s="39">
        <f>TRACKER[[#This Row],[ATA TO UNLOADING]]*24</f>
        <v>58.78333333338378</v>
      </c>
      <c r="AY392" s="33">
        <f>IF(O392=0,0,S392-O392)</f>
        <v>0</v>
      </c>
      <c r="AZ392" s="38">
        <f>TRACKER[[#This Row],[TOTAL TT (MARRUECOS)]]*24</f>
        <v>0</v>
      </c>
      <c r="BA392" s="39" t="str">
        <f>IF(AW392="","",IF(AW392&lt;=2,"SI","NO"))</f>
        <v>NO</v>
      </c>
      <c r="BB392" s="39">
        <f>V392-U392</f>
        <v>2.9166666667151731E-2</v>
      </c>
      <c r="BC392" s="108">
        <f>(TRACKER[[#This Row],[Driver departure vs DC END DATE 2]])/24</f>
        <v>1.2152777777979888E-3</v>
      </c>
      <c r="BD392" s="39" t="str">
        <f>IF(L392="LEFTIES TOLEDO",IF(BC392&gt;=TIME(0,0,0),"YES","NO"),"")</f>
        <v>YES</v>
      </c>
      <c r="BE392" s="93">
        <f>$BH$1</f>
        <v>55</v>
      </c>
      <c r="BF392" s="41">
        <f>$BI$1</f>
        <v>7.5</v>
      </c>
    </row>
    <row r="393" spans="1:58" ht="12.75" hidden="1" customHeight="1">
      <c r="A393" s="24">
        <v>262608125</v>
      </c>
      <c r="B393" s="10" t="s">
        <v>112</v>
      </c>
      <c r="C393" s="11" t="s">
        <v>58</v>
      </c>
      <c r="D393" s="11" t="s">
        <v>48</v>
      </c>
      <c r="E393" s="12">
        <v>46042.327777777777</v>
      </c>
      <c r="F393" s="12">
        <v>46042.333333333336</v>
      </c>
      <c r="G393" s="13" t="s">
        <v>49</v>
      </c>
      <c r="H393" s="11" t="s">
        <v>50</v>
      </c>
      <c r="I393" s="13" t="s">
        <v>695</v>
      </c>
      <c r="J393" s="13" t="s">
        <v>51</v>
      </c>
      <c r="K393" s="13" t="s">
        <v>52</v>
      </c>
      <c r="L393" s="12" t="s">
        <v>53</v>
      </c>
      <c r="M393" s="12">
        <v>46044.666666666664</v>
      </c>
      <c r="N393" s="12">
        <v>46044.75</v>
      </c>
      <c r="O393" s="12"/>
      <c r="P393" s="55"/>
      <c r="Q393" s="12" t="s">
        <v>61</v>
      </c>
      <c r="R393" s="12"/>
      <c r="S393" s="29">
        <v>46044.779166666667</v>
      </c>
      <c r="T393" s="29">
        <v>46044.795138888891</v>
      </c>
      <c r="U393" s="12">
        <v>46044.799305555556</v>
      </c>
      <c r="V393" s="29">
        <v>46044.826388888891</v>
      </c>
      <c r="W393" s="30">
        <f>IF(N393="","",WEEKNUM(AA393,2)-0)</f>
        <v>4</v>
      </c>
      <c r="X393" s="30">
        <f>IF(N393="","",MONTH(AA393))</f>
        <v>1</v>
      </c>
      <c r="Y39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93" s="30" t="str">
        <f>IF(B393="ROPAX","ROPAX",IF(B393="RORO","RORO","OCEAN"))</f>
        <v>OCEAN</v>
      </c>
      <c r="AA393" s="29">
        <f>+MIN(S393,T393)</f>
        <v>46044.779166666667</v>
      </c>
      <c r="AB393" s="29" t="str">
        <f>CHOOSE(WEEKDAY(T393,2),"Monday","Tuesday","Wednesday","Thursday","Friday","Saturday","Sunday")</f>
        <v>Thursday</v>
      </c>
      <c r="AC393" s="104">
        <f>IF((E393-F393)&lt;=0,0,(TRACKER[[#This Row],[ATA]]-TRACKER[[#This Row],[ETA]])*24)</f>
        <v>0</v>
      </c>
      <c r="AD393" s="29" t="str">
        <f>IF(AC393&lt;=2,"NO","YES")</f>
        <v>NO</v>
      </c>
      <c r="AE393" s="106">
        <f>+TRACKER[[#This Row],[DELIVERY AVAILABLE SINCE]]-TRACKER[[#This Row],[HANDOVER Morocco]]</f>
        <v>46044.666666666664</v>
      </c>
      <c r="AF393" s="104">
        <f>TRACKER[[#This Row],[ATA TO UNLOADING]]*24</f>
        <v>58.833333333372138</v>
      </c>
      <c r="AG393" s="31">
        <f>(M393-E393)</f>
        <v>2.3388888888875954</v>
      </c>
      <c r="AH393" s="35">
        <f>TRACKER[[#This Row],[ATA A OFRECIMIENTO]]*24</f>
        <v>56.133333333302289</v>
      </c>
      <c r="AI393" s="30" t="str">
        <f>IF(AG393="","",IF(AG393&lt;=1.5,"SI","NO"))</f>
        <v>NO</v>
      </c>
      <c r="AJ393" s="30" t="str">
        <f>IF(AG393="","",IF(AG393&lt;=2,"YES","NO"))</f>
        <v>NO</v>
      </c>
      <c r="AK393" s="30" t="str">
        <f>IF(AG393="","",IF(AG393&lt;=3,"SI","NO"))</f>
        <v>SI</v>
      </c>
      <c r="AL393" s="31">
        <f>(N393-M393)</f>
        <v>8.3333333335758653E-2</v>
      </c>
      <c r="AM393" s="35">
        <f>TRACKER[[#This Row],[DEL. AVAILABLE A SLOT]]*24</f>
        <v>2.0000000000582077</v>
      </c>
      <c r="AN393" s="31">
        <f>IF((S393-M393)&lt;0,TIME(0,0,0),S393-M393)</f>
        <v>0.11250000000291038</v>
      </c>
      <c r="AO39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93" s="35" t="str">
        <f>IF(AL393="","",IF(AL393&lt;=1,"SI","NO"))</f>
        <v>SI</v>
      </c>
      <c r="AQ393" s="31">
        <f>(N393-E393)</f>
        <v>2.422222222223354</v>
      </c>
      <c r="AR393" s="35">
        <f>TRACKER[[#This Row],[ATA A TIMESLOT]]*24</f>
        <v>58.133333333360497</v>
      </c>
      <c r="AS393" s="32">
        <f>IF(AA393&lt;N393,TIME(0,0,0),AA393-N393)</f>
        <v>2.9166666667151731E-2</v>
      </c>
      <c r="AT393" s="35">
        <f>TRACKER[[#This Row],[PUNTUALIDAD (H)]]*24</f>
        <v>0.70000000001164153</v>
      </c>
      <c r="AU393" s="31" t="str">
        <f>IF(AS393&gt;TIME(0,30,0),"NO","SI")</f>
        <v>NO</v>
      </c>
      <c r="AV393" s="33" t="str">
        <f>IF(AS393&gt;TIME(1,0,0),"NO","SI")</f>
        <v>SI</v>
      </c>
      <c r="AW393" s="33">
        <f>(S393-E393)</f>
        <v>2.4513888888905058</v>
      </c>
      <c r="AX393" s="39">
        <f>TRACKER[[#This Row],[ATA TO UNLOADING]]*24</f>
        <v>58.833333333372138</v>
      </c>
      <c r="AY393" s="33">
        <f>IF(O393=0,0,S393-O393)</f>
        <v>0</v>
      </c>
      <c r="AZ393" s="38">
        <f>TRACKER[[#This Row],[TOTAL TT (MARRUECOS)]]*24</f>
        <v>0</v>
      </c>
      <c r="BA393" s="39" t="str">
        <f>IF(AW393="","",IF(AW393&lt;=2,"SI","NO"))</f>
        <v>NO</v>
      </c>
      <c r="BB393" s="39">
        <f>V393-U393</f>
        <v>2.7083333334303461E-2</v>
      </c>
      <c r="BC393" s="108">
        <f>(TRACKER[[#This Row],[Driver departure vs DC END DATE 2]])/24</f>
        <v>1.1284722222626442E-3</v>
      </c>
      <c r="BD393" s="39" t="str">
        <f>IF(L393="LEFTIES TOLEDO",IF(BC393&gt;=TIME(0,0,0),"YES","NO"),"")</f>
        <v>YES</v>
      </c>
      <c r="BE393" s="93">
        <f>$BH$1</f>
        <v>55</v>
      </c>
      <c r="BF393" s="41">
        <f>$BI$1</f>
        <v>7.5</v>
      </c>
    </row>
    <row r="394" spans="1:58" ht="12.75" hidden="1" customHeight="1">
      <c r="A394" s="24">
        <v>262607863</v>
      </c>
      <c r="B394" s="10" t="s">
        <v>112</v>
      </c>
      <c r="C394" s="11" t="s">
        <v>58</v>
      </c>
      <c r="D394" s="11" t="s">
        <v>48</v>
      </c>
      <c r="E394" s="12">
        <v>46042.327777777777</v>
      </c>
      <c r="F394" s="12">
        <v>46042.333333333336</v>
      </c>
      <c r="G394" s="13" t="s">
        <v>49</v>
      </c>
      <c r="H394" s="11" t="s">
        <v>50</v>
      </c>
      <c r="I394" s="13" t="s">
        <v>696</v>
      </c>
      <c r="J394" s="13" t="s">
        <v>51</v>
      </c>
      <c r="K394" s="13" t="s">
        <v>52</v>
      </c>
      <c r="L394" s="12" t="s">
        <v>53</v>
      </c>
      <c r="M394" s="12">
        <v>46044.666666666664</v>
      </c>
      <c r="N394" s="12">
        <v>46044.75</v>
      </c>
      <c r="O394" s="12"/>
      <c r="P394" s="55"/>
      <c r="Q394" s="12" t="s">
        <v>61</v>
      </c>
      <c r="R394" s="12"/>
      <c r="S394" s="29">
        <v>46044.771527777775</v>
      </c>
      <c r="T394" s="29">
        <v>46044.784722222219</v>
      </c>
      <c r="U394" s="12">
        <v>46044.79583333333</v>
      </c>
      <c r="V394" s="29">
        <v>46044.805555555555</v>
      </c>
      <c r="W394" s="30">
        <f>IF(N394="","",WEEKNUM(AA394,2)-0)</f>
        <v>4</v>
      </c>
      <c r="X394" s="30">
        <f>IF(N394="","",MONTH(AA394))</f>
        <v>1</v>
      </c>
      <c r="Y39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94" s="30" t="str">
        <f>IF(B394="ROPAX","ROPAX",IF(B394="RORO","RORO","OCEAN"))</f>
        <v>OCEAN</v>
      </c>
      <c r="AA394" s="29">
        <f>+MIN(S394,T394)</f>
        <v>46044.771527777775</v>
      </c>
      <c r="AB394" s="29" t="str">
        <f>CHOOSE(WEEKDAY(T394,2),"Monday","Tuesday","Wednesday","Thursday","Friday","Saturday","Sunday")</f>
        <v>Thursday</v>
      </c>
      <c r="AC394" s="104">
        <f>IF((E394-F394)&lt;=0,0,(TRACKER[[#This Row],[ATA]]-TRACKER[[#This Row],[ETA]])*24)</f>
        <v>0</v>
      </c>
      <c r="AD394" s="29" t="str">
        <f>IF(AC394&lt;=2,"NO","YES")</f>
        <v>NO</v>
      </c>
      <c r="AE394" s="106">
        <f>+TRACKER[[#This Row],[DELIVERY AVAILABLE SINCE]]-TRACKER[[#This Row],[HANDOVER Morocco]]</f>
        <v>46044.666666666664</v>
      </c>
      <c r="AF394" s="104">
        <f>TRACKER[[#This Row],[ATA TO UNLOADING]]*24</f>
        <v>58.649999999965075</v>
      </c>
      <c r="AG394" s="31">
        <f>(M394-E394)</f>
        <v>2.3388888888875954</v>
      </c>
      <c r="AH394" s="35">
        <f>TRACKER[[#This Row],[ATA A OFRECIMIENTO]]*24</f>
        <v>56.133333333302289</v>
      </c>
      <c r="AI394" s="30" t="str">
        <f>IF(AG394="","",IF(AG394&lt;=1.5,"SI","NO"))</f>
        <v>NO</v>
      </c>
      <c r="AJ394" s="30" t="str">
        <f>IF(AG394="","",IF(AG394&lt;=2,"YES","NO"))</f>
        <v>NO</v>
      </c>
      <c r="AK394" s="30" t="str">
        <f>IF(AG394="","",IF(AG394&lt;=3,"SI","NO"))</f>
        <v>SI</v>
      </c>
      <c r="AL394" s="31">
        <f>(N394-M394)</f>
        <v>8.3333333335758653E-2</v>
      </c>
      <c r="AM394" s="35">
        <f>TRACKER[[#This Row],[DEL. AVAILABLE A SLOT]]*24</f>
        <v>2.0000000000582077</v>
      </c>
      <c r="AN394" s="31">
        <f>IF((S394-M394)&lt;0,TIME(0,0,0),S394-M394)</f>
        <v>0.10486111111094942</v>
      </c>
      <c r="AO39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94" s="35" t="str">
        <f>IF(AL394="","",IF(AL394&lt;=1,"SI","NO"))</f>
        <v>SI</v>
      </c>
      <c r="AQ394" s="31">
        <f>(N394-E394)</f>
        <v>2.422222222223354</v>
      </c>
      <c r="AR394" s="35">
        <f>TRACKER[[#This Row],[ATA A TIMESLOT]]*24</f>
        <v>58.133333333360497</v>
      </c>
      <c r="AS394" s="32">
        <f>IF(AA394&lt;N394,TIME(0,0,0),AA394-N394)</f>
        <v>2.1527777775190771E-2</v>
      </c>
      <c r="AT394" s="35">
        <f>TRACKER[[#This Row],[PUNTUALIDAD (H)]]*24</f>
        <v>0.5166666666045785</v>
      </c>
      <c r="AU394" s="31" t="str">
        <f>IF(AS394&gt;TIME(0,30,0),"NO","SI")</f>
        <v>NO</v>
      </c>
      <c r="AV394" s="33" t="str">
        <f>IF(AS394&gt;TIME(1,0,0),"NO","SI")</f>
        <v>SI</v>
      </c>
      <c r="AW394" s="33">
        <f>(S394-E394)</f>
        <v>2.4437499999985448</v>
      </c>
      <c r="AX394" s="39">
        <f>TRACKER[[#This Row],[ATA TO UNLOADING]]*24</f>
        <v>58.649999999965075</v>
      </c>
      <c r="AY394" s="33">
        <f>IF(O394=0,0,S394-O394)</f>
        <v>0</v>
      </c>
      <c r="AZ394" s="38">
        <f>TRACKER[[#This Row],[TOTAL TT (MARRUECOS)]]*24</f>
        <v>0</v>
      </c>
      <c r="BA394" s="39" t="str">
        <f>IF(AW394="","",IF(AW394&lt;=2,"SI","NO"))</f>
        <v>NO</v>
      </c>
      <c r="BB394" s="39">
        <f>V394-U394</f>
        <v>9.7222222248092294E-3</v>
      </c>
      <c r="BC394" s="108">
        <f>(TRACKER[[#This Row],[Driver departure vs DC END DATE 2]])/24</f>
        <v>4.0509259270038456E-4</v>
      </c>
      <c r="BD394" s="39" t="str">
        <f>IF(L394="LEFTIES TOLEDO",IF(BC394&gt;=TIME(0,0,0),"YES","NO"),"")</f>
        <v>YES</v>
      </c>
      <c r="BE394" s="93">
        <f>$BH$1</f>
        <v>55</v>
      </c>
      <c r="BF394" s="41">
        <f>$BI$1</f>
        <v>7.5</v>
      </c>
    </row>
    <row r="395" spans="1:58" ht="12.75" hidden="1" customHeight="1">
      <c r="A395" s="24">
        <v>262727269</v>
      </c>
      <c r="B395" s="10" t="s">
        <v>112</v>
      </c>
      <c r="C395" s="11" t="s">
        <v>58</v>
      </c>
      <c r="D395" s="11" t="s">
        <v>48</v>
      </c>
      <c r="E395" s="12">
        <v>46042.327777777777</v>
      </c>
      <c r="F395" s="12">
        <v>46042.333333333336</v>
      </c>
      <c r="G395" s="13" t="s">
        <v>49</v>
      </c>
      <c r="H395" s="11" t="s">
        <v>50</v>
      </c>
      <c r="I395" s="13" t="s">
        <v>697</v>
      </c>
      <c r="J395" s="13" t="s">
        <v>51</v>
      </c>
      <c r="K395" s="13" t="s">
        <v>52</v>
      </c>
      <c r="L395" s="12" t="s">
        <v>53</v>
      </c>
      <c r="M395" s="12">
        <v>46044.666666666664</v>
      </c>
      <c r="N395" s="12">
        <v>46044.833333333336</v>
      </c>
      <c r="O395" s="12"/>
      <c r="P395" s="55"/>
      <c r="Q395" s="12"/>
      <c r="R395" s="12"/>
      <c r="S395" s="29">
        <v>46044.780555555553</v>
      </c>
      <c r="T395" s="29">
        <v>46044.84375</v>
      </c>
      <c r="U395" s="12">
        <v>46044.808333333334</v>
      </c>
      <c r="V395" s="29">
        <v>46044.864583333336</v>
      </c>
      <c r="W395" s="30">
        <f>IF(N395="","",WEEKNUM(AA395,2)-0)</f>
        <v>4</v>
      </c>
      <c r="X395" s="30">
        <f>IF(N395="","",MONTH(AA395))</f>
        <v>1</v>
      </c>
      <c r="Y39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395" s="30" t="str">
        <f>IF(B395="ROPAX","ROPAX",IF(B395="RORO","RORO","OCEAN"))</f>
        <v>OCEAN</v>
      </c>
      <c r="AA395" s="29">
        <f>+MIN(S395,T395)</f>
        <v>46044.780555555553</v>
      </c>
      <c r="AB395" s="29" t="str">
        <f>CHOOSE(WEEKDAY(T395,2),"Monday","Tuesday","Wednesday","Thursday","Friday","Saturday","Sunday")</f>
        <v>Thursday</v>
      </c>
      <c r="AC395" s="104">
        <f>IF((E395-F395)&lt;=0,0,(TRACKER[[#This Row],[ATA]]-TRACKER[[#This Row],[ETA]])*24)</f>
        <v>0</v>
      </c>
      <c r="AD395" s="29" t="str">
        <f>IF(AC395&lt;=2,"NO","YES")</f>
        <v>NO</v>
      </c>
      <c r="AE395" s="106">
        <f>+TRACKER[[#This Row],[DELIVERY AVAILABLE SINCE]]-TRACKER[[#This Row],[HANDOVER Morocco]]</f>
        <v>46044.666666666664</v>
      </c>
      <c r="AF395" s="104">
        <f>TRACKER[[#This Row],[ATA TO UNLOADING]]*24</f>
        <v>58.866666666639503</v>
      </c>
      <c r="AG395" s="31">
        <f>(M395-E395)</f>
        <v>2.3388888888875954</v>
      </c>
      <c r="AH395" s="35">
        <f>TRACKER[[#This Row],[ATA A OFRECIMIENTO]]*24</f>
        <v>56.133333333302289</v>
      </c>
      <c r="AI395" s="30" t="str">
        <f>IF(AG395="","",IF(AG395&lt;=1.5,"SI","NO"))</f>
        <v>NO</v>
      </c>
      <c r="AJ395" s="30" t="str">
        <f>IF(AG395="","",IF(AG395&lt;=2,"YES","NO"))</f>
        <v>NO</v>
      </c>
      <c r="AK395" s="30" t="str">
        <f>IF(AG395="","",IF(AG395&lt;=3,"SI","NO"))</f>
        <v>SI</v>
      </c>
      <c r="AL395" s="31">
        <f>(N395-M395)</f>
        <v>0.16666666667151731</v>
      </c>
      <c r="AM395" s="35">
        <f>TRACKER[[#This Row],[DEL. AVAILABLE A SLOT]]*24</f>
        <v>4.0000000001164153</v>
      </c>
      <c r="AN395" s="31">
        <f>IF((S395-M395)&lt;0,TIME(0,0,0),S395-M395)</f>
        <v>0.11388888888905058</v>
      </c>
      <c r="AO39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95" s="35" t="str">
        <f>IF(AL395="","",IF(AL395&lt;=1,"SI","NO"))</f>
        <v>SI</v>
      </c>
      <c r="AQ395" s="31">
        <f>(N395-E395)</f>
        <v>2.5055555555591127</v>
      </c>
      <c r="AR395" s="35">
        <f>TRACKER[[#This Row],[ATA A TIMESLOT]]*24</f>
        <v>60.133333333418705</v>
      </c>
      <c r="AS395" s="32">
        <f>IF(AA395&lt;N395,TIME(0,0,0),AA395-N395)</f>
        <v>0</v>
      </c>
      <c r="AT395" s="35">
        <f>TRACKER[[#This Row],[PUNTUALIDAD (H)]]*24</f>
        <v>0</v>
      </c>
      <c r="AU395" s="31" t="str">
        <f>IF(AS395&gt;TIME(0,30,0),"NO","SI")</f>
        <v>SI</v>
      </c>
      <c r="AV395" s="33" t="str">
        <f>IF(AS395&gt;TIME(1,0,0),"NO","SI")</f>
        <v>SI</v>
      </c>
      <c r="AW395" s="33">
        <f>(S395-E395)</f>
        <v>2.452777777776646</v>
      </c>
      <c r="AX395" s="39">
        <f>TRACKER[[#This Row],[ATA TO UNLOADING]]*24</f>
        <v>58.866666666639503</v>
      </c>
      <c r="AY395" s="33">
        <f>IF(O395=0,0,S395-O395)</f>
        <v>0</v>
      </c>
      <c r="AZ395" s="38">
        <f>TRACKER[[#This Row],[TOTAL TT (MARRUECOS)]]*24</f>
        <v>0</v>
      </c>
      <c r="BA395" s="39" t="str">
        <f>IF(AW395="","",IF(AW395&lt;=2,"SI","NO"))</f>
        <v>NO</v>
      </c>
      <c r="BB395" s="39">
        <f>V395-U395</f>
        <v>5.6250000001455192E-2</v>
      </c>
      <c r="BC395" s="108">
        <f>(TRACKER[[#This Row],[Driver departure vs DC END DATE 2]])/24</f>
        <v>2.3437500000606328E-3</v>
      </c>
      <c r="BD395" s="39" t="str">
        <f>IF(L395="LEFTIES TOLEDO",IF(BC395&gt;=TIME(0,0,0),"YES","NO"),"")</f>
        <v>YES</v>
      </c>
      <c r="BE395" s="93">
        <f>$BH$1</f>
        <v>55</v>
      </c>
      <c r="BF395" s="41">
        <f>$BI$1</f>
        <v>7.5</v>
      </c>
    </row>
    <row r="396" spans="1:58" ht="12.75" customHeight="1">
      <c r="A396" s="24">
        <v>261185039</v>
      </c>
      <c r="B396" s="10" t="s">
        <v>582</v>
      </c>
      <c r="C396" s="11" t="s">
        <v>57</v>
      </c>
      <c r="D396" s="11" t="s">
        <v>48</v>
      </c>
      <c r="E396" s="12">
        <v>46043.570138888892</v>
      </c>
      <c r="F396" s="12">
        <v>46043.583333333336</v>
      </c>
      <c r="G396" s="13" t="s">
        <v>49</v>
      </c>
      <c r="H396" s="11" t="s">
        <v>50</v>
      </c>
      <c r="I396" s="13" t="s">
        <v>588</v>
      </c>
      <c r="J396" s="13" t="s">
        <v>51</v>
      </c>
      <c r="K396" s="13" t="s">
        <v>60</v>
      </c>
      <c r="L396" s="12" t="s">
        <v>81</v>
      </c>
      <c r="M396" s="12">
        <v>46044.208333333336</v>
      </c>
      <c r="N396" s="12">
        <v>46044.833333333336</v>
      </c>
      <c r="O396" s="12"/>
      <c r="P396" s="55"/>
      <c r="Q396" s="12"/>
      <c r="R396" s="12"/>
      <c r="S396" s="29">
        <v>46044.813888888886</v>
      </c>
      <c r="T396" s="29">
        <v>46044.836805555555</v>
      </c>
      <c r="U396" s="12"/>
      <c r="V396" s="29"/>
      <c r="W396" s="30">
        <f>IF(N396="","",WEEKNUM(AA396,2)-0)</f>
        <v>4</v>
      </c>
      <c r="X396" s="30">
        <f>IF(N396="","",MONTH(AA396))</f>
        <v>1</v>
      </c>
      <c r="Y39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396" s="30" t="str">
        <f>IF(B396="ROPAX","ROPAX",IF(B396="RORO","RORO","OCEAN"))</f>
        <v>OCEAN</v>
      </c>
      <c r="AA396" s="29">
        <f>+MIN(S396,T396)</f>
        <v>46044.813888888886</v>
      </c>
      <c r="AB396" s="29" t="str">
        <f>CHOOSE(WEEKDAY(T396,2),"Monday","Tuesday","Wednesday","Thursday","Friday","Saturday","Sunday")</f>
        <v>Thursday</v>
      </c>
      <c r="AC396" s="104">
        <f>IF((E396-F396)&lt;=0,0,(TRACKER[[#This Row],[ATA]]-TRACKER[[#This Row],[ETA]])*24)</f>
        <v>0</v>
      </c>
      <c r="AD396" s="29" t="str">
        <f>IF(AC396&lt;=2,"NO","YES")</f>
        <v>NO</v>
      </c>
      <c r="AE396" s="106">
        <f>+TRACKER[[#This Row],[DELIVERY AVAILABLE SINCE]]-TRACKER[[#This Row],[HANDOVER Morocco]]</f>
        <v>46044.208333333336</v>
      </c>
      <c r="AF396" s="104">
        <f>TRACKER[[#This Row],[ATA TO UNLOADING]]*24</f>
        <v>29.849999999860302</v>
      </c>
      <c r="AG396" s="31">
        <f>(M396-E396)</f>
        <v>0.63819444444379769</v>
      </c>
      <c r="AH396" s="35">
        <f>TRACKER[[#This Row],[ATA A OFRECIMIENTO]]*24</f>
        <v>15.316666666651145</v>
      </c>
      <c r="AI396" s="30" t="str">
        <f>IF(AG396="","",IF(AG396&lt;=1.5,"SI","NO"))</f>
        <v>SI</v>
      </c>
      <c r="AJ396" s="30" t="str">
        <f>IF(AG396="","",IF(AG396&lt;=2,"YES","NO"))</f>
        <v>YES</v>
      </c>
      <c r="AK396" s="30" t="str">
        <f>IF(AG396="","",IF(AG396&lt;=3,"SI","NO"))</f>
        <v>SI</v>
      </c>
      <c r="AL396" s="31">
        <f>(N396-M396)</f>
        <v>0.625</v>
      </c>
      <c r="AM396" s="35">
        <f>TRACKER[[#This Row],[DEL. AVAILABLE A SLOT]]*24</f>
        <v>15</v>
      </c>
      <c r="AN396" s="31">
        <f>IF((S396-M396)&lt;0,TIME(0,0,0),S396-M396)</f>
        <v>0.60555555555038154</v>
      </c>
      <c r="AO39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96" s="35" t="str">
        <f>IF(AL396="","",IF(AL396&lt;=1,"SI","NO"))</f>
        <v>SI</v>
      </c>
      <c r="AQ396" s="31">
        <f>(N396-E396)</f>
        <v>1.2631944444437977</v>
      </c>
      <c r="AR396" s="35">
        <f>TRACKER[[#This Row],[ATA A TIMESLOT]]*24</f>
        <v>30.316666666651145</v>
      </c>
      <c r="AS396" s="32">
        <f>IF(AA396&lt;N396,TIME(0,0,0),AA396-N396)</f>
        <v>0</v>
      </c>
      <c r="AT396" s="35">
        <f>TRACKER[[#This Row],[PUNTUALIDAD (H)]]*24</f>
        <v>0</v>
      </c>
      <c r="AU396" s="31" t="str">
        <f>IF(AS396&gt;TIME(0,30,0),"NO","SI")</f>
        <v>SI</v>
      </c>
      <c r="AV396" s="33" t="str">
        <f>IF(AS396&gt;TIME(1,0,0),"NO","SI")</f>
        <v>SI</v>
      </c>
      <c r="AW396" s="33">
        <f>(S396-E396)</f>
        <v>1.2437499999941792</v>
      </c>
      <c r="AX396" s="39">
        <f>TRACKER[[#This Row],[ATA TO UNLOADING]]*24</f>
        <v>29.849999999860302</v>
      </c>
      <c r="AY396" s="33">
        <f>IF(O396=0,0,S396-O396)</f>
        <v>0</v>
      </c>
      <c r="AZ396" s="38">
        <f>TRACKER[[#This Row],[TOTAL TT (MARRUECOS)]]*24</f>
        <v>0</v>
      </c>
      <c r="BA396" s="39" t="str">
        <f>IF(AW396="","",IF(AW396&lt;=2,"SI","NO"))</f>
        <v>SI</v>
      </c>
      <c r="BB396" s="39">
        <f>V396-U396</f>
        <v>0</v>
      </c>
      <c r="BC396" s="108">
        <f>(TRACKER[[#This Row],[Driver departure vs DC END DATE 2]])/24</f>
        <v>0</v>
      </c>
      <c r="BD396" s="39" t="str">
        <f>IF(L396="LEFTIES TOLEDO",IF(BC396&gt;=TIME(0,0,0),"YES","NO"),"")</f>
        <v/>
      </c>
      <c r="BE396" s="93">
        <f>$BH$1</f>
        <v>55</v>
      </c>
      <c r="BF396" s="41">
        <f>$BI$1</f>
        <v>7.5</v>
      </c>
    </row>
    <row r="397" spans="1:58" ht="12.75" hidden="1" customHeight="1">
      <c r="A397" s="24">
        <v>262080330</v>
      </c>
      <c r="B397" s="10" t="s">
        <v>430</v>
      </c>
      <c r="C397" s="11" t="s">
        <v>78</v>
      </c>
      <c r="D397" s="11" t="s">
        <v>75</v>
      </c>
      <c r="E397" s="12">
        <v>46033.027083333334</v>
      </c>
      <c r="F397" s="12">
        <v>46033.083333333336</v>
      </c>
      <c r="G397" s="13" t="s">
        <v>49</v>
      </c>
      <c r="H397" s="11" t="s">
        <v>50</v>
      </c>
      <c r="I397" s="13" t="s">
        <v>699</v>
      </c>
      <c r="J397" s="13" t="s">
        <v>51</v>
      </c>
      <c r="K397" s="13" t="s">
        <v>60</v>
      </c>
      <c r="L397" s="12" t="s">
        <v>95</v>
      </c>
      <c r="M397" s="12">
        <v>46044.25</v>
      </c>
      <c r="N397" s="12">
        <v>46045.25</v>
      </c>
      <c r="O397" s="12"/>
      <c r="P397" s="55"/>
      <c r="Q397" s="12"/>
      <c r="R397" s="12"/>
      <c r="S397" s="29">
        <v>46045.236111111109</v>
      </c>
      <c r="T397" s="29">
        <v>46045.256944444445</v>
      </c>
      <c r="U397" s="12"/>
      <c r="V397" s="29"/>
      <c r="W397" s="30">
        <f>IF(N397="","",WEEKNUM(AA397,2)-0)</f>
        <v>4</v>
      </c>
      <c r="X397" s="30">
        <f>IF(N397="","",MONTH(AA397))</f>
        <v>1</v>
      </c>
      <c r="Y39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397" s="30" t="str">
        <f>IF(B397="ROPAX","ROPAX",IF(B397="RORO","RORO","OCEAN"))</f>
        <v>OCEAN</v>
      </c>
      <c r="AA397" s="29">
        <f>+MIN(S397,T397)</f>
        <v>46045.236111111109</v>
      </c>
      <c r="AB397" s="29" t="str">
        <f>CHOOSE(WEEKDAY(T397,2),"Monday","Tuesday","Wednesday","Thursday","Friday","Saturday","Sunday")</f>
        <v>Friday</v>
      </c>
      <c r="AC397" s="104">
        <f>IF((E397-F397)&lt;=0,0,(TRACKER[[#This Row],[ATA]]-TRACKER[[#This Row],[ETA]])*24)</f>
        <v>0</v>
      </c>
      <c r="AD397" s="29" t="str">
        <f>IF(AC397&lt;=2,"NO","YES")</f>
        <v>NO</v>
      </c>
      <c r="AE397" s="106">
        <f>+TRACKER[[#This Row],[DELIVERY AVAILABLE SINCE]]-TRACKER[[#This Row],[HANDOVER Morocco]]</f>
        <v>46044.25</v>
      </c>
      <c r="AF397" s="104">
        <f>TRACKER[[#This Row],[ATA TO UNLOADING]]*24</f>
        <v>293.01666666660458</v>
      </c>
      <c r="AG397" s="31">
        <f>(M397-E397)</f>
        <v>11.222916666665697</v>
      </c>
      <c r="AH397" s="35">
        <f>TRACKER[[#This Row],[ATA A OFRECIMIENTO]]*24</f>
        <v>269.34999999997672</v>
      </c>
      <c r="AI397" s="30" t="str">
        <f>IF(AG397="","",IF(AG397&lt;=1.5,"SI","NO"))</f>
        <v>NO</v>
      </c>
      <c r="AJ397" s="30" t="str">
        <f>IF(AG397="","",IF(AG397&lt;=2,"YES","NO"))</f>
        <v>NO</v>
      </c>
      <c r="AK397" s="30" t="str">
        <f>IF(AG397="","",IF(AG397&lt;=3,"SI","NO"))</f>
        <v>NO</v>
      </c>
      <c r="AL397" s="31">
        <f>(N397-M397)</f>
        <v>1</v>
      </c>
      <c r="AM397" s="35">
        <f>TRACKER[[#This Row],[DEL. AVAILABLE A SLOT]]*24</f>
        <v>24</v>
      </c>
      <c r="AN397" s="31">
        <f>IF((S397-M397)&lt;0,TIME(0,0,0),S397-M397)</f>
        <v>0.98611111110949423</v>
      </c>
      <c r="AO39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97" s="35" t="str">
        <f>IF(AL397="","",IF(AL397&lt;=1,"SI","NO"))</f>
        <v>SI</v>
      </c>
      <c r="AQ397" s="31">
        <f>(N397-E397)</f>
        <v>12.222916666665697</v>
      </c>
      <c r="AR397" s="35">
        <f>TRACKER[[#This Row],[ATA A TIMESLOT]]*24</f>
        <v>293.34999999997672</v>
      </c>
      <c r="AS397" s="32">
        <f>IF(AA397&lt;N397,TIME(0,0,0),AA397-N397)</f>
        <v>0</v>
      </c>
      <c r="AT397" s="35">
        <f>TRACKER[[#This Row],[PUNTUALIDAD (H)]]*24</f>
        <v>0</v>
      </c>
      <c r="AU397" s="31" t="str">
        <f>IF(AS397&gt;TIME(0,30,0),"NO","SI")</f>
        <v>SI</v>
      </c>
      <c r="AV397" s="33" t="str">
        <f>IF(AS397&gt;TIME(1,0,0),"NO","SI")</f>
        <v>SI</v>
      </c>
      <c r="AW397" s="33">
        <f>(S397-E397)</f>
        <v>12.209027777775191</v>
      </c>
      <c r="AX397" s="39">
        <f>TRACKER[[#This Row],[ATA TO UNLOADING]]*24</f>
        <v>293.01666666660458</v>
      </c>
      <c r="AY397" s="33">
        <f>IF(O397=0,0,S397-O397)</f>
        <v>0</v>
      </c>
      <c r="AZ397" s="38">
        <f>TRACKER[[#This Row],[TOTAL TT (MARRUECOS)]]*24</f>
        <v>0</v>
      </c>
      <c r="BA397" s="39" t="str">
        <f>IF(AW397="","",IF(AW397&lt;=2,"SI","NO"))</f>
        <v>NO</v>
      </c>
      <c r="BB397" s="39">
        <f>V397-U397</f>
        <v>0</v>
      </c>
      <c r="BC397" s="108">
        <f>(TRACKER[[#This Row],[Driver departure vs DC END DATE 2]])/24</f>
        <v>0</v>
      </c>
      <c r="BD397" s="39" t="str">
        <f>IF(L397="LEFTIES TOLEDO",IF(BC397&gt;=TIME(0,0,0),"YES","NO"),"")</f>
        <v/>
      </c>
      <c r="BE397" s="93">
        <f>$BH$1</f>
        <v>55</v>
      </c>
      <c r="BF397" s="41">
        <f>$BI$1</f>
        <v>7.5</v>
      </c>
    </row>
    <row r="398" spans="1:58" ht="12.75" hidden="1" customHeight="1">
      <c r="A398" s="24" t="s">
        <v>606</v>
      </c>
      <c r="B398" s="10" t="s">
        <v>430</v>
      </c>
      <c r="C398" s="11" t="s">
        <v>57</v>
      </c>
      <c r="D398" s="11" t="s">
        <v>75</v>
      </c>
      <c r="E398" s="12">
        <v>46033.027083333334</v>
      </c>
      <c r="F398" s="12">
        <v>46033.083333333336</v>
      </c>
      <c r="G398" s="13" t="s">
        <v>88</v>
      </c>
      <c r="H398" s="11" t="s">
        <v>50</v>
      </c>
      <c r="I398" s="13" t="s">
        <v>700</v>
      </c>
      <c r="J398" s="13" t="s">
        <v>51</v>
      </c>
      <c r="K398" s="13" t="s">
        <v>60</v>
      </c>
      <c r="L398" s="12" t="s">
        <v>95</v>
      </c>
      <c r="M398" s="12">
        <v>46044.25</v>
      </c>
      <c r="N398" s="12">
        <v>46045.25</v>
      </c>
      <c r="O398" s="12"/>
      <c r="P398" s="55"/>
      <c r="Q398" s="12"/>
      <c r="R398" s="12"/>
      <c r="S398" s="29">
        <v>46045.236111111109</v>
      </c>
      <c r="T398" s="29">
        <v>46045.256944444445</v>
      </c>
      <c r="U398" s="12"/>
      <c r="V398" s="29"/>
      <c r="W398" s="30">
        <f>IF(N398="","",WEEKNUM(AA398,2)-0)</f>
        <v>4</v>
      </c>
      <c r="X398" s="30">
        <f>IF(N398="","",MONTH(AA398))</f>
        <v>1</v>
      </c>
      <c r="Y39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398" s="30" t="str">
        <f>IF(B398="ROPAX","ROPAX",IF(B398="RORO","RORO","OCEAN"))</f>
        <v>OCEAN</v>
      </c>
      <c r="AA398" s="29">
        <f>+MIN(S398,T398)</f>
        <v>46045.236111111109</v>
      </c>
      <c r="AB398" s="29" t="str">
        <f>CHOOSE(WEEKDAY(T398,2),"Monday","Tuesday","Wednesday","Thursday","Friday","Saturday","Sunday")</f>
        <v>Friday</v>
      </c>
      <c r="AC398" s="104">
        <f>IF((E398-F398)&lt;=0,0,(TRACKER[[#This Row],[ATA]]-TRACKER[[#This Row],[ETA]])*24)</f>
        <v>0</v>
      </c>
      <c r="AD398" s="29" t="str">
        <f>IF(AC398&lt;=2,"NO","YES")</f>
        <v>NO</v>
      </c>
      <c r="AE398" s="106">
        <f>+TRACKER[[#This Row],[DELIVERY AVAILABLE SINCE]]-TRACKER[[#This Row],[HANDOVER Morocco]]</f>
        <v>46044.25</v>
      </c>
      <c r="AF398" s="104">
        <f>TRACKER[[#This Row],[ATA TO UNLOADING]]*24</f>
        <v>293.01666666660458</v>
      </c>
      <c r="AG398" s="31">
        <f>(M398-E398)</f>
        <v>11.222916666665697</v>
      </c>
      <c r="AH398" s="35">
        <f>TRACKER[[#This Row],[ATA A OFRECIMIENTO]]*24</f>
        <v>269.34999999997672</v>
      </c>
      <c r="AI398" s="30" t="str">
        <f>IF(AG398="","",IF(AG398&lt;=1.5,"SI","NO"))</f>
        <v>NO</v>
      </c>
      <c r="AJ398" s="30" t="str">
        <f>IF(AG398="","",IF(AG398&lt;=2,"YES","NO"))</f>
        <v>NO</v>
      </c>
      <c r="AK398" s="30" t="str">
        <f>IF(AG398="","",IF(AG398&lt;=3,"SI","NO"))</f>
        <v>NO</v>
      </c>
      <c r="AL398" s="31">
        <f>(N398-M398)</f>
        <v>1</v>
      </c>
      <c r="AM398" s="35">
        <f>TRACKER[[#This Row],[DEL. AVAILABLE A SLOT]]*24</f>
        <v>24</v>
      </c>
      <c r="AN398" s="31">
        <f>IF((S398-M398)&lt;0,TIME(0,0,0),S398-M398)</f>
        <v>0.98611111110949423</v>
      </c>
      <c r="AO39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98" s="35" t="str">
        <f>IF(AL398="","",IF(AL398&lt;=1,"SI","NO"))</f>
        <v>SI</v>
      </c>
      <c r="AQ398" s="31">
        <f>(N398-E398)</f>
        <v>12.222916666665697</v>
      </c>
      <c r="AR398" s="35">
        <f>TRACKER[[#This Row],[ATA A TIMESLOT]]*24</f>
        <v>293.34999999997672</v>
      </c>
      <c r="AS398" s="32">
        <f>IF(AA398&lt;N398,TIME(0,0,0),AA398-N398)</f>
        <v>0</v>
      </c>
      <c r="AT398" s="35">
        <f>TRACKER[[#This Row],[PUNTUALIDAD (H)]]*24</f>
        <v>0</v>
      </c>
      <c r="AU398" s="31" t="str">
        <f>IF(AS398&gt;TIME(0,30,0),"NO","SI")</f>
        <v>SI</v>
      </c>
      <c r="AV398" s="33" t="str">
        <f>IF(AS398&gt;TIME(1,0,0),"NO","SI")</f>
        <v>SI</v>
      </c>
      <c r="AW398" s="33">
        <f>(S398-E398)</f>
        <v>12.209027777775191</v>
      </c>
      <c r="AX398" s="39">
        <f>TRACKER[[#This Row],[ATA TO UNLOADING]]*24</f>
        <v>293.01666666660458</v>
      </c>
      <c r="AY398" s="33">
        <f>IF(O398=0,0,S398-O398)</f>
        <v>0</v>
      </c>
      <c r="AZ398" s="38">
        <f>TRACKER[[#This Row],[TOTAL TT (MARRUECOS)]]*24</f>
        <v>0</v>
      </c>
      <c r="BA398" s="39" t="str">
        <f>IF(AW398="","",IF(AW398&lt;=2,"SI","NO"))</f>
        <v>NO</v>
      </c>
      <c r="BB398" s="39">
        <f>V398-U398</f>
        <v>0</v>
      </c>
      <c r="BC398" s="108">
        <f>(TRACKER[[#This Row],[Driver departure vs DC END DATE 2]])/24</f>
        <v>0</v>
      </c>
      <c r="BD398" s="39" t="str">
        <f>IF(L398="LEFTIES TOLEDO",IF(BC398&gt;=TIME(0,0,0),"YES","NO"),"")</f>
        <v/>
      </c>
      <c r="BE398" s="93">
        <f>$BH$1</f>
        <v>55</v>
      </c>
      <c r="BF398" s="41">
        <f>$BI$1</f>
        <v>7.5</v>
      </c>
    </row>
    <row r="399" spans="1:58" ht="12.75" hidden="1" customHeight="1">
      <c r="A399" s="24">
        <v>259963340</v>
      </c>
      <c r="B399" s="10" t="s">
        <v>602</v>
      </c>
      <c r="C399" s="11" t="s">
        <v>78</v>
      </c>
      <c r="D399" s="11" t="s">
        <v>75</v>
      </c>
      <c r="E399" s="12">
        <v>46041.263888888891</v>
      </c>
      <c r="F399" s="12">
        <v>46041.333333333336</v>
      </c>
      <c r="G399" s="13" t="s">
        <v>49</v>
      </c>
      <c r="H399" s="11" t="s">
        <v>50</v>
      </c>
      <c r="I399" s="13" t="s">
        <v>698</v>
      </c>
      <c r="J399" s="13" t="s">
        <v>56</v>
      </c>
      <c r="K399" s="13" t="s">
        <v>52</v>
      </c>
      <c r="L399" s="12" t="s">
        <v>95</v>
      </c>
      <c r="M399" s="12">
        <v>46044.416666666664</v>
      </c>
      <c r="N399" s="12">
        <v>46045.25</v>
      </c>
      <c r="O399" s="12"/>
      <c r="P399" s="55"/>
      <c r="Q399" s="12"/>
      <c r="R399" s="12"/>
      <c r="S399" s="29">
        <v>46045.236111111109</v>
      </c>
      <c r="T399" s="29">
        <v>46045.256944444445</v>
      </c>
      <c r="U399" s="12"/>
      <c r="V399" s="29"/>
      <c r="W399" s="30">
        <f>IF(N399="","",WEEKNUM(AA399,2)-0)</f>
        <v>4</v>
      </c>
      <c r="X399" s="30">
        <f>IF(N399="","",MONTH(AA399))</f>
        <v>1</v>
      </c>
      <c r="Y39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399" s="30" t="str">
        <f>IF(B399="ROPAX","ROPAX",IF(B399="RORO","RORO","OCEAN"))</f>
        <v>OCEAN</v>
      </c>
      <c r="AA399" s="29">
        <f>+MIN(S399,T399)</f>
        <v>46045.236111111109</v>
      </c>
      <c r="AB399" s="29" t="str">
        <f>CHOOSE(WEEKDAY(T399,2),"Monday","Tuesday","Wednesday","Thursday","Friday","Saturday","Sunday")</f>
        <v>Friday</v>
      </c>
      <c r="AC399" s="104">
        <f>IF((E399-F399)&lt;=0,0,(TRACKER[[#This Row],[ATA]]-TRACKER[[#This Row],[ETA]])*24)</f>
        <v>0</v>
      </c>
      <c r="AD399" s="29" t="str">
        <f>IF(AC399&lt;=2,"NO","YES")</f>
        <v>NO</v>
      </c>
      <c r="AE399" s="106">
        <f>+TRACKER[[#This Row],[DELIVERY AVAILABLE SINCE]]-TRACKER[[#This Row],[HANDOVER Morocco]]</f>
        <v>46044.416666666664</v>
      </c>
      <c r="AF399" s="104">
        <f>TRACKER[[#This Row],[ATA TO UNLOADING]]*24</f>
        <v>95.333333333255723</v>
      </c>
      <c r="AG399" s="31">
        <f>(M399-E399)</f>
        <v>3.1527777777737356</v>
      </c>
      <c r="AH399" s="35">
        <f>TRACKER[[#This Row],[ATA A OFRECIMIENTO]]*24</f>
        <v>75.666666666569654</v>
      </c>
      <c r="AI399" s="30" t="str">
        <f>IF(AG399="","",IF(AG399&lt;=1.5,"SI","NO"))</f>
        <v>NO</v>
      </c>
      <c r="AJ399" s="30" t="str">
        <f>IF(AG399="","",IF(AG399&lt;=2,"YES","NO"))</f>
        <v>NO</v>
      </c>
      <c r="AK399" s="30" t="str">
        <f>IF(AG399="","",IF(AG399&lt;=3,"SI","NO"))</f>
        <v>NO</v>
      </c>
      <c r="AL399" s="31">
        <f>(N399-M399)</f>
        <v>0.83333333333575865</v>
      </c>
      <c r="AM399" s="35">
        <f>TRACKER[[#This Row],[DEL. AVAILABLE A SLOT]]*24</f>
        <v>20.000000000058208</v>
      </c>
      <c r="AN399" s="31">
        <f>IF((S399-M399)&lt;0,TIME(0,0,0),S399-M399)</f>
        <v>0.81944444444525288</v>
      </c>
      <c r="AO39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399" s="35" t="str">
        <f>IF(AL399="","",IF(AL399&lt;=1,"SI","NO"))</f>
        <v>SI</v>
      </c>
      <c r="AQ399" s="31">
        <f>(N399-E399)</f>
        <v>3.9861111111094942</v>
      </c>
      <c r="AR399" s="35">
        <f>TRACKER[[#This Row],[ATA A TIMESLOT]]*24</f>
        <v>95.666666666627862</v>
      </c>
      <c r="AS399" s="32">
        <f>IF(AA399&lt;N399,TIME(0,0,0),AA399-N399)</f>
        <v>0</v>
      </c>
      <c r="AT399" s="35">
        <f>TRACKER[[#This Row],[PUNTUALIDAD (H)]]*24</f>
        <v>0</v>
      </c>
      <c r="AU399" s="31" t="str">
        <f>IF(AS399&gt;TIME(0,30,0),"NO","SI")</f>
        <v>SI</v>
      </c>
      <c r="AV399" s="33" t="str">
        <f>IF(AS399&gt;TIME(1,0,0),"NO","SI")</f>
        <v>SI</v>
      </c>
      <c r="AW399" s="33">
        <f>(S399-E399)</f>
        <v>3.9722222222189885</v>
      </c>
      <c r="AX399" s="39">
        <f>TRACKER[[#This Row],[ATA TO UNLOADING]]*24</f>
        <v>95.333333333255723</v>
      </c>
      <c r="AY399" s="33">
        <f>IF(O399=0,0,S399-O399)</f>
        <v>0</v>
      </c>
      <c r="AZ399" s="38">
        <f>TRACKER[[#This Row],[TOTAL TT (MARRUECOS)]]*24</f>
        <v>0</v>
      </c>
      <c r="BA399" s="39" t="str">
        <f>IF(AW399="","",IF(AW399&lt;=2,"SI","NO"))</f>
        <v>NO</v>
      </c>
      <c r="BB399" s="39">
        <f>V399-U399</f>
        <v>0</v>
      </c>
      <c r="BC399" s="108">
        <f>(TRACKER[[#This Row],[Driver departure vs DC END DATE 2]])/24</f>
        <v>0</v>
      </c>
      <c r="BD399" s="39" t="str">
        <f>IF(L399="LEFTIES TOLEDO",IF(BC399&gt;=TIME(0,0,0),"YES","NO"),"")</f>
        <v/>
      </c>
      <c r="BE399" s="93">
        <f>$BH$1</f>
        <v>55</v>
      </c>
      <c r="BF399" s="41">
        <f>$BI$1</f>
        <v>7.5</v>
      </c>
    </row>
    <row r="400" spans="1:58" ht="12.75" customHeight="1">
      <c r="A400" s="24">
        <v>262124101</v>
      </c>
      <c r="B400" s="10" t="s">
        <v>587</v>
      </c>
      <c r="C400" s="11" t="s">
        <v>47</v>
      </c>
      <c r="D400" s="11" t="s">
        <v>48</v>
      </c>
      <c r="E400" s="12">
        <v>46042.495833333334</v>
      </c>
      <c r="F400" s="12">
        <v>46042.833333333336</v>
      </c>
      <c r="G400" s="13" t="s">
        <v>49</v>
      </c>
      <c r="H400" s="11" t="s">
        <v>50</v>
      </c>
      <c r="I400" s="13" t="s">
        <v>589</v>
      </c>
      <c r="J400" s="13">
        <v>20</v>
      </c>
      <c r="K400" s="13" t="s">
        <v>60</v>
      </c>
      <c r="L400" s="12" t="s">
        <v>81</v>
      </c>
      <c r="M400" s="12">
        <v>46043.458333333336</v>
      </c>
      <c r="N400" s="12">
        <v>46045.25</v>
      </c>
      <c r="O400" s="12"/>
      <c r="P400" s="55"/>
      <c r="Q400" s="12"/>
      <c r="R400" s="12"/>
      <c r="S400" s="29">
        <v>46045.244444444441</v>
      </c>
      <c r="T400" s="29">
        <v>46045.256944444445</v>
      </c>
      <c r="U400" s="12"/>
      <c r="V400" s="29"/>
      <c r="W400" s="30">
        <f>IF(N400="","",WEEKNUM(AA400,2)-0)</f>
        <v>4</v>
      </c>
      <c r="X400" s="30">
        <f>IF(N400="","",MONTH(AA400))</f>
        <v>1</v>
      </c>
      <c r="Y40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400" s="30" t="str">
        <f>IF(B400="ROPAX","ROPAX",IF(B400="RORO","RORO","OCEAN"))</f>
        <v>OCEAN</v>
      </c>
      <c r="AA400" s="29">
        <f>+MIN(S400,T400)</f>
        <v>46045.244444444441</v>
      </c>
      <c r="AB400" s="29" t="str">
        <f>CHOOSE(WEEKDAY(T400,2),"Monday","Tuesday","Wednesday","Thursday","Friday","Saturday","Sunday")</f>
        <v>Friday</v>
      </c>
      <c r="AC400" s="104">
        <f>IF((E400-F400)&lt;=0,0,(TRACKER[[#This Row],[ATA]]-TRACKER[[#This Row],[ETA]])*24)</f>
        <v>0</v>
      </c>
      <c r="AD400" s="29" t="str">
        <f>IF(AC400&lt;=2,"NO","YES")</f>
        <v>NO</v>
      </c>
      <c r="AE400" s="106">
        <f>+TRACKER[[#This Row],[DELIVERY AVAILABLE SINCE]]-TRACKER[[#This Row],[HANDOVER Morocco]]</f>
        <v>46043.458333333336</v>
      </c>
      <c r="AF400" s="104">
        <f>TRACKER[[#This Row],[ATA TO UNLOADING]]*24</f>
        <v>65.966666666558012</v>
      </c>
      <c r="AG400" s="31">
        <f>(M400-E400)</f>
        <v>0.96250000000145519</v>
      </c>
      <c r="AH400" s="35">
        <f>TRACKER[[#This Row],[ATA A OFRECIMIENTO]]*24</f>
        <v>23.100000000034925</v>
      </c>
      <c r="AI400" s="30" t="str">
        <f>IF(AG400="","",IF(AG400&lt;=1.5,"SI","NO"))</f>
        <v>SI</v>
      </c>
      <c r="AJ400" s="30" t="str">
        <f>IF(AG400="","",IF(AG400&lt;=2,"YES","NO"))</f>
        <v>YES</v>
      </c>
      <c r="AK400" s="30" t="str">
        <f>IF(AG400="","",IF(AG400&lt;=3,"SI","NO"))</f>
        <v>SI</v>
      </c>
      <c r="AL400" s="31">
        <f>(N400-M400)</f>
        <v>1.7916666666642413</v>
      </c>
      <c r="AM400" s="35">
        <f>TRACKER[[#This Row],[DEL. AVAILABLE A SLOT]]*24</f>
        <v>42.999999999941792</v>
      </c>
      <c r="AN400" s="31">
        <f>IF((S400-M400)&lt;0,TIME(0,0,0),S400-M400)</f>
        <v>1.7861111111051287</v>
      </c>
      <c r="AO40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400" s="35" t="str">
        <f>IF(AL400="","",IF(AL400&lt;=1,"SI","NO"))</f>
        <v>NO</v>
      </c>
      <c r="AQ400" s="31">
        <f>(N400-E400)</f>
        <v>2.7541666666656965</v>
      </c>
      <c r="AR400" s="35">
        <f>TRACKER[[#This Row],[ATA A TIMESLOT]]*24</f>
        <v>66.099999999976717</v>
      </c>
      <c r="AS400" s="32">
        <f>IF(AA400&lt;N400,TIME(0,0,0),AA400-N400)</f>
        <v>0</v>
      </c>
      <c r="AT400" s="35">
        <f>TRACKER[[#This Row],[PUNTUALIDAD (H)]]*24</f>
        <v>0</v>
      </c>
      <c r="AU400" s="31" t="str">
        <f>IF(AS400&gt;TIME(0,30,0),"NO","SI")</f>
        <v>SI</v>
      </c>
      <c r="AV400" s="33" t="str">
        <f>IF(AS400&gt;TIME(1,0,0),"NO","SI")</f>
        <v>SI</v>
      </c>
      <c r="AW400" s="33">
        <f>(S400-E400)</f>
        <v>2.7486111111065838</v>
      </c>
      <c r="AX400" s="39">
        <f>TRACKER[[#This Row],[ATA TO UNLOADING]]*24</f>
        <v>65.966666666558012</v>
      </c>
      <c r="AY400" s="33">
        <f>IF(O400=0,0,S400-O400)</f>
        <v>0</v>
      </c>
      <c r="AZ400" s="38">
        <f>TRACKER[[#This Row],[TOTAL TT (MARRUECOS)]]*24</f>
        <v>0</v>
      </c>
      <c r="BA400" s="39" t="str">
        <f>IF(AW400="","",IF(AW400&lt;=2,"SI","NO"))</f>
        <v>NO</v>
      </c>
      <c r="BB400" s="39">
        <f>V400-U400</f>
        <v>0</v>
      </c>
      <c r="BC400" s="108">
        <f>(TRACKER[[#This Row],[Driver departure vs DC END DATE 2]])/24</f>
        <v>0</v>
      </c>
      <c r="BD400" s="39" t="str">
        <f>IF(L400="LEFTIES TOLEDO",IF(BC400&gt;=TIME(0,0,0),"YES","NO"),"")</f>
        <v/>
      </c>
      <c r="BE400" s="93">
        <f>$BH$1</f>
        <v>55</v>
      </c>
      <c r="BF400" s="41">
        <f>$BI$1</f>
        <v>7.5</v>
      </c>
    </row>
    <row r="401" spans="1:58" ht="12.75" customHeight="1">
      <c r="A401" s="24">
        <v>262124101</v>
      </c>
      <c r="B401" s="10" t="s">
        <v>587</v>
      </c>
      <c r="C401" s="11" t="s">
        <v>47</v>
      </c>
      <c r="D401" s="11" t="s">
        <v>48</v>
      </c>
      <c r="E401" s="12">
        <v>46042.495833333334</v>
      </c>
      <c r="F401" s="12">
        <v>46042.833333333336</v>
      </c>
      <c r="G401" s="13" t="s">
        <v>49</v>
      </c>
      <c r="H401" s="11" t="s">
        <v>50</v>
      </c>
      <c r="I401" s="13" t="s">
        <v>590</v>
      </c>
      <c r="J401" s="13" t="s">
        <v>51</v>
      </c>
      <c r="K401" s="13" t="s">
        <v>60</v>
      </c>
      <c r="L401" s="12" t="s">
        <v>81</v>
      </c>
      <c r="M401" s="12">
        <v>46043.458333333336</v>
      </c>
      <c r="N401" s="12">
        <v>46045.25</v>
      </c>
      <c r="O401" s="12"/>
      <c r="P401" s="55"/>
      <c r="Q401" s="12"/>
      <c r="R401" s="12"/>
      <c r="S401" s="29">
        <v>46045.23541666667</v>
      </c>
      <c r="T401" s="29">
        <v>46045.257638888892</v>
      </c>
      <c r="U401" s="12"/>
      <c r="V401" s="29"/>
      <c r="W401" s="30">
        <f>IF(N401="","",WEEKNUM(AA401,2)-0)</f>
        <v>4</v>
      </c>
      <c r="X401" s="30">
        <f>IF(N401="","",MONTH(AA401))</f>
        <v>1</v>
      </c>
      <c r="Y40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401" s="30" t="str">
        <f>IF(B401="ROPAX","ROPAX",IF(B401="RORO","RORO","OCEAN"))</f>
        <v>OCEAN</v>
      </c>
      <c r="AA401" s="29">
        <f>+MIN(S401,T401)</f>
        <v>46045.23541666667</v>
      </c>
      <c r="AB401" s="29" t="str">
        <f>CHOOSE(WEEKDAY(T401,2),"Monday","Tuesday","Wednesday","Thursday","Friday","Saturday","Sunday")</f>
        <v>Friday</v>
      </c>
      <c r="AC401" s="104">
        <f>IF((E401-F401)&lt;=0,0,(TRACKER[[#This Row],[ATA]]-TRACKER[[#This Row],[ETA]])*24)</f>
        <v>0</v>
      </c>
      <c r="AD401" s="29" t="str">
        <f>IF(AC401&lt;=2,"NO","YES")</f>
        <v>NO</v>
      </c>
      <c r="AE401" s="106">
        <f>+TRACKER[[#This Row],[DELIVERY AVAILABLE SINCE]]-TRACKER[[#This Row],[HANDOVER Morocco]]</f>
        <v>46043.458333333336</v>
      </c>
      <c r="AF401" s="104">
        <f>TRACKER[[#This Row],[ATA TO UNLOADING]]*24</f>
        <v>65.750000000058208</v>
      </c>
      <c r="AG401" s="31">
        <f>(M401-E401)</f>
        <v>0.96250000000145519</v>
      </c>
      <c r="AH401" s="35">
        <f>TRACKER[[#This Row],[ATA A OFRECIMIENTO]]*24</f>
        <v>23.100000000034925</v>
      </c>
      <c r="AI401" s="30" t="str">
        <f>IF(AG401="","",IF(AG401&lt;=1.5,"SI","NO"))</f>
        <v>SI</v>
      </c>
      <c r="AJ401" s="30" t="str">
        <f>IF(AG401="","",IF(AG401&lt;=2,"YES","NO"))</f>
        <v>YES</v>
      </c>
      <c r="AK401" s="30" t="str">
        <f>IF(AG401="","",IF(AG401&lt;=3,"SI","NO"))</f>
        <v>SI</v>
      </c>
      <c r="AL401" s="31">
        <f>(N401-M401)</f>
        <v>1.7916666666642413</v>
      </c>
      <c r="AM401" s="35">
        <f>TRACKER[[#This Row],[DEL. AVAILABLE A SLOT]]*24</f>
        <v>42.999999999941792</v>
      </c>
      <c r="AN401" s="31">
        <f>IF((S401-M401)&lt;0,TIME(0,0,0),S401-M401)</f>
        <v>1.7770833333343035</v>
      </c>
      <c r="AO40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401" s="35" t="str">
        <f>IF(AL401="","",IF(AL401&lt;=1,"SI","NO"))</f>
        <v>NO</v>
      </c>
      <c r="AQ401" s="31">
        <f>(N401-E401)</f>
        <v>2.7541666666656965</v>
      </c>
      <c r="AR401" s="35">
        <f>TRACKER[[#This Row],[ATA A TIMESLOT]]*24</f>
        <v>66.099999999976717</v>
      </c>
      <c r="AS401" s="32">
        <f>IF(AA401&lt;N401,TIME(0,0,0),AA401-N401)</f>
        <v>0</v>
      </c>
      <c r="AT401" s="35">
        <f>TRACKER[[#This Row],[PUNTUALIDAD (H)]]*24</f>
        <v>0</v>
      </c>
      <c r="AU401" s="31" t="str">
        <f>IF(AS401&gt;TIME(0,30,0),"NO","SI")</f>
        <v>SI</v>
      </c>
      <c r="AV401" s="33" t="str">
        <f>IF(AS401&gt;TIME(1,0,0),"NO","SI")</f>
        <v>SI</v>
      </c>
      <c r="AW401" s="33">
        <f>(S401-E401)</f>
        <v>2.7395833333357587</v>
      </c>
      <c r="AX401" s="39">
        <f>TRACKER[[#This Row],[ATA TO UNLOADING]]*24</f>
        <v>65.750000000058208</v>
      </c>
      <c r="AY401" s="33">
        <f>IF(O401=0,0,S401-O401)</f>
        <v>0</v>
      </c>
      <c r="AZ401" s="38">
        <f>TRACKER[[#This Row],[TOTAL TT (MARRUECOS)]]*24</f>
        <v>0</v>
      </c>
      <c r="BA401" s="39" t="str">
        <f>IF(AW401="","",IF(AW401&lt;=2,"SI","NO"))</f>
        <v>NO</v>
      </c>
      <c r="BB401" s="39">
        <f>V401-U401</f>
        <v>0</v>
      </c>
      <c r="BC401" s="108">
        <f>(TRACKER[[#This Row],[Driver departure vs DC END DATE 2]])/24</f>
        <v>0</v>
      </c>
      <c r="BD401" s="39" t="str">
        <f>IF(L401="LEFTIES TOLEDO",IF(BC401&gt;=TIME(0,0,0),"YES","NO"),"")</f>
        <v/>
      </c>
      <c r="BE401" s="93">
        <f>$BH$1</f>
        <v>55</v>
      </c>
      <c r="BF401" s="41">
        <f>$BI$1</f>
        <v>7.5</v>
      </c>
    </row>
    <row r="402" spans="1:58" ht="12.75" customHeight="1">
      <c r="A402" s="24">
        <v>261178428</v>
      </c>
      <c r="B402" s="10" t="s">
        <v>582</v>
      </c>
      <c r="C402" s="11" t="s">
        <v>57</v>
      </c>
      <c r="D402" s="11" t="s">
        <v>48</v>
      </c>
      <c r="E402" s="12">
        <v>46043.570138888892</v>
      </c>
      <c r="F402" s="12">
        <v>46043.583333333336</v>
      </c>
      <c r="G402" s="13" t="s">
        <v>49</v>
      </c>
      <c r="H402" s="11" t="s">
        <v>50</v>
      </c>
      <c r="I402" s="13" t="s">
        <v>591</v>
      </c>
      <c r="J402" s="13" t="s">
        <v>592</v>
      </c>
      <c r="K402" s="13" t="s">
        <v>60</v>
      </c>
      <c r="L402" s="12" t="s">
        <v>81</v>
      </c>
      <c r="M402" s="12">
        <v>46044.208333333336</v>
      </c>
      <c r="N402" s="12">
        <v>46045.25</v>
      </c>
      <c r="O402" s="12"/>
      <c r="P402" s="55"/>
      <c r="Q402" s="12" t="s">
        <v>62</v>
      </c>
      <c r="R402" s="12"/>
      <c r="S402" s="29">
        <v>46045.424305555556</v>
      </c>
      <c r="T402" s="29">
        <v>46045.440972222219</v>
      </c>
      <c r="U402" s="12"/>
      <c r="V402" s="29"/>
      <c r="W402" s="30">
        <f>IF(N402="","",WEEKNUM(AA402,2)-0)</f>
        <v>4</v>
      </c>
      <c r="X402" s="30">
        <f>IF(N402="","",MONTH(AA402))</f>
        <v>1</v>
      </c>
      <c r="Y40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402" s="30" t="str">
        <f>IF(B402="ROPAX","ROPAX",IF(B402="RORO","RORO","OCEAN"))</f>
        <v>OCEAN</v>
      </c>
      <c r="AA402" s="29">
        <f>+MIN(S402,T402)</f>
        <v>46045.424305555556</v>
      </c>
      <c r="AB402" s="29" t="str">
        <f>CHOOSE(WEEKDAY(T402,2),"Monday","Tuesday","Wednesday","Thursday","Friday","Saturday","Sunday")</f>
        <v>Friday</v>
      </c>
      <c r="AC402" s="104">
        <f>IF((E402-F402)&lt;=0,0,(TRACKER[[#This Row],[ATA]]-TRACKER[[#This Row],[ETA]])*24)</f>
        <v>0</v>
      </c>
      <c r="AD402" s="29" t="str">
        <f>IF(AC402&lt;=2,"NO","YES")</f>
        <v>NO</v>
      </c>
      <c r="AE402" s="106">
        <f>+TRACKER[[#This Row],[DELIVERY AVAILABLE SINCE]]-TRACKER[[#This Row],[HANDOVER Morocco]]</f>
        <v>46044.208333333336</v>
      </c>
      <c r="AF402" s="104">
        <f>TRACKER[[#This Row],[ATA TO UNLOADING]]*24</f>
        <v>44.499999999941792</v>
      </c>
      <c r="AG402" s="31">
        <f>(M402-E402)</f>
        <v>0.63819444444379769</v>
      </c>
      <c r="AH402" s="35">
        <f>TRACKER[[#This Row],[ATA A OFRECIMIENTO]]*24</f>
        <v>15.316666666651145</v>
      </c>
      <c r="AI402" s="30" t="str">
        <f>IF(AG402="","",IF(AG402&lt;=1.5,"SI","NO"))</f>
        <v>SI</v>
      </c>
      <c r="AJ402" s="30" t="str">
        <f>IF(AG402="","",IF(AG402&lt;=2,"YES","NO"))</f>
        <v>YES</v>
      </c>
      <c r="AK402" s="30" t="str">
        <f>IF(AG402="","",IF(AG402&lt;=3,"SI","NO"))</f>
        <v>SI</v>
      </c>
      <c r="AL402" s="31">
        <f>(N402-M402)</f>
        <v>1.0416666666642413</v>
      </c>
      <c r="AM402" s="35">
        <f>TRACKER[[#This Row],[DEL. AVAILABLE A SLOT]]*24</f>
        <v>24.999999999941792</v>
      </c>
      <c r="AN402" s="31">
        <f>IF((S402-M402)&lt;0,TIME(0,0,0),S402-M402)</f>
        <v>1.2159722222204437</v>
      </c>
      <c r="AO40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402" s="35" t="str">
        <f>IF(AL402="","",IF(AL402&lt;=1,"SI","NO"))</f>
        <v>NO</v>
      </c>
      <c r="AQ402" s="31">
        <f>(N402-E402)</f>
        <v>1.679861111108039</v>
      </c>
      <c r="AR402" s="35">
        <f>TRACKER[[#This Row],[ATA A TIMESLOT]]*24</f>
        <v>40.316666666592937</v>
      </c>
      <c r="AS402" s="32">
        <f>IF(AA402&lt;N402,TIME(0,0,0),AA402-N402)</f>
        <v>0.17430555555620231</v>
      </c>
      <c r="AT402" s="35">
        <f>TRACKER[[#This Row],[PUNTUALIDAD (H)]]*24</f>
        <v>4.1833333333488554</v>
      </c>
      <c r="AU402" s="31" t="str">
        <f>IF(AS402&gt;TIME(0,30,0),"NO","SI")</f>
        <v>NO</v>
      </c>
      <c r="AV402" s="33" t="str">
        <f>IF(AS402&gt;TIME(1,0,0),"NO","SI")</f>
        <v>NO</v>
      </c>
      <c r="AW402" s="33">
        <f>(S402-E402)</f>
        <v>1.8541666666642413</v>
      </c>
      <c r="AX402" s="39">
        <f>TRACKER[[#This Row],[ATA TO UNLOADING]]*24</f>
        <v>44.499999999941792</v>
      </c>
      <c r="AY402" s="33">
        <f>IF(O402=0,0,S402-O402)</f>
        <v>0</v>
      </c>
      <c r="AZ402" s="38">
        <f>TRACKER[[#This Row],[TOTAL TT (MARRUECOS)]]*24</f>
        <v>0</v>
      </c>
      <c r="BA402" s="39" t="str">
        <f>IF(AW402="","",IF(AW402&lt;=2,"SI","NO"))</f>
        <v>SI</v>
      </c>
      <c r="BB402" s="39">
        <f>V402-U402</f>
        <v>0</v>
      </c>
      <c r="BC402" s="108">
        <f>(TRACKER[[#This Row],[Driver departure vs DC END DATE 2]])/24</f>
        <v>0</v>
      </c>
      <c r="BD402" s="39" t="str">
        <f>IF(L402="LEFTIES TOLEDO",IF(BC402&gt;=TIME(0,0,0),"YES","NO"),"")</f>
        <v/>
      </c>
      <c r="BE402" s="93">
        <f>$BH$1</f>
        <v>55</v>
      </c>
      <c r="BF402" s="41">
        <f>$BI$1</f>
        <v>7.5</v>
      </c>
    </row>
    <row r="403" spans="1:58" ht="12.75" hidden="1" customHeight="1">
      <c r="A403" s="24" t="s">
        <v>573</v>
      </c>
      <c r="B403" s="10" t="s">
        <v>63</v>
      </c>
      <c r="C403" s="11" t="s">
        <v>79</v>
      </c>
      <c r="D403" s="11" t="s">
        <v>48</v>
      </c>
      <c r="E403" s="12">
        <v>46044.333333333336</v>
      </c>
      <c r="F403" s="12">
        <v>46044.333333333336</v>
      </c>
      <c r="G403" s="13" t="s">
        <v>68</v>
      </c>
      <c r="H403" s="11" t="s">
        <v>99</v>
      </c>
      <c r="I403" s="13" t="s">
        <v>575</v>
      </c>
      <c r="J403" s="13" t="s">
        <v>80</v>
      </c>
      <c r="K403" s="13" t="s">
        <v>60</v>
      </c>
      <c r="L403" s="12" t="s">
        <v>71</v>
      </c>
      <c r="M403" s="12">
        <v>46045</v>
      </c>
      <c r="N403" s="12">
        <v>46045.25</v>
      </c>
      <c r="O403" s="12">
        <v>46042</v>
      </c>
      <c r="P403" s="55"/>
      <c r="Q403" s="12"/>
      <c r="R403" s="12"/>
      <c r="S403" s="29">
        <v>46045.034722222219</v>
      </c>
      <c r="T403" s="29">
        <v>46045.0625</v>
      </c>
      <c r="U403" s="12"/>
      <c r="V403" s="29"/>
      <c r="W403" s="30">
        <f>IF(N403="","",WEEKNUM(AA403,2)-0)</f>
        <v>4</v>
      </c>
      <c r="X403" s="30">
        <f>IF(N403="","",MONTH(AA403))</f>
        <v>1</v>
      </c>
      <c r="Y40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403" s="30" t="str">
        <f>IF(B403="ROPAX","ROPAX",IF(B403="RORO","RORO","OCEAN"))</f>
        <v>ROPAX</v>
      </c>
      <c r="AA403" s="29">
        <f>+MIN(S403,T403)</f>
        <v>46045.034722222219</v>
      </c>
      <c r="AB403" s="29" t="str">
        <f>CHOOSE(WEEKDAY(T403,2),"Monday","Tuesday","Wednesday","Thursday","Friday","Saturday","Sunday")</f>
        <v>Friday</v>
      </c>
      <c r="AC403" s="104">
        <f>IF((E403-F403)&lt;=0,0,(TRACKER[[#This Row],[ATA]]-TRACKER[[#This Row],[ETA]])*24)</f>
        <v>0</v>
      </c>
      <c r="AD403" s="29" t="str">
        <f>IF(AC403&lt;=2,"NO","YES")</f>
        <v>NO</v>
      </c>
      <c r="AE403" s="106">
        <f>+TRACKER[[#This Row],[DELIVERY AVAILABLE SINCE]]-TRACKER[[#This Row],[HANDOVER Morocco]]</f>
        <v>3</v>
      </c>
      <c r="AF403" s="104">
        <f>TRACKER[[#This Row],[ATA TO UNLOADING]]*24</f>
        <v>16.833333333197515</v>
      </c>
      <c r="AG403" s="31">
        <f>(M403-E403)</f>
        <v>0.66666666666424135</v>
      </c>
      <c r="AH403" s="35">
        <f>TRACKER[[#This Row],[ATA A OFRECIMIENTO]]*24</f>
        <v>15.999999999941792</v>
      </c>
      <c r="AI403" s="30" t="str">
        <f>IF(AG403="","",IF(AG403&lt;=1.5,"SI","NO"))</f>
        <v>SI</v>
      </c>
      <c r="AJ403" s="30" t="str">
        <f>IF(AG403="","",IF(AG403&lt;=2,"YES","NO"))</f>
        <v>YES</v>
      </c>
      <c r="AK403" s="30" t="str">
        <f>IF(AG403="","",IF(AG403&lt;=3,"SI","NO"))</f>
        <v>SI</v>
      </c>
      <c r="AL403" s="31">
        <f>(N403-M403)</f>
        <v>0.25</v>
      </c>
      <c r="AM403" s="35">
        <f>TRACKER[[#This Row],[DEL. AVAILABLE A SLOT]]*24</f>
        <v>6</v>
      </c>
      <c r="AN403" s="31">
        <f>IF((S403-M403)&lt;0,TIME(0,0,0),S403-M403)</f>
        <v>3.4722222218988463E-2</v>
      </c>
      <c r="AO40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403" s="35" t="str">
        <f>IF(AL403="","",IF(AL403&lt;=1,"SI","NO"))</f>
        <v>SI</v>
      </c>
      <c r="AQ403" s="31">
        <f>(N403-E403)</f>
        <v>0.91666666666424135</v>
      </c>
      <c r="AR403" s="35">
        <f>TRACKER[[#This Row],[ATA A TIMESLOT]]*24</f>
        <v>21.999999999941792</v>
      </c>
      <c r="AS403" s="32">
        <f>IF(AA403&lt;N403,TIME(0,0,0),AA403-N403)</f>
        <v>0</v>
      </c>
      <c r="AT403" s="35">
        <f>TRACKER[[#This Row],[PUNTUALIDAD (H)]]*24</f>
        <v>0</v>
      </c>
      <c r="AU403" s="31" t="str">
        <f>IF(AS403&gt;TIME(0,30,0),"NO","SI")</f>
        <v>SI</v>
      </c>
      <c r="AV403" s="33" t="str">
        <f>IF(AS403&gt;TIME(1,0,0),"NO","SI")</f>
        <v>SI</v>
      </c>
      <c r="AW403" s="33">
        <f>(S403-E403)</f>
        <v>0.70138888888322981</v>
      </c>
      <c r="AX403" s="39">
        <f>TRACKER[[#This Row],[ATA TO UNLOADING]]*24</f>
        <v>16.833333333197515</v>
      </c>
      <c r="AY403" s="33">
        <f>IF(O403=0,0,S403-O403)</f>
        <v>3.0347222222189885</v>
      </c>
      <c r="AZ403" s="38">
        <f>TRACKER[[#This Row],[TOTAL TT (MARRUECOS)]]*24</f>
        <v>72.833333333255723</v>
      </c>
      <c r="BA403" s="39" t="str">
        <f>IF(AW403="","",IF(AW403&lt;=2,"SI","NO"))</f>
        <v>SI</v>
      </c>
      <c r="BB403" s="39">
        <f>V403-U403</f>
        <v>0</v>
      </c>
      <c r="BC403" s="108">
        <f>(TRACKER[[#This Row],[Driver departure vs DC END DATE 2]])/24</f>
        <v>0</v>
      </c>
      <c r="BD403" s="39" t="str">
        <f>IF(L403="LEFTIES TOLEDO",IF(BC403&gt;=TIME(0,0,0),"YES","NO"),"")</f>
        <v/>
      </c>
      <c r="BE403" s="93">
        <f>$BH$1</f>
        <v>55</v>
      </c>
      <c r="BF403" s="41">
        <f>$BI$1</f>
        <v>7.5</v>
      </c>
    </row>
    <row r="404" spans="1:58" ht="12.75" hidden="1" customHeight="1">
      <c r="A404" s="24" t="s">
        <v>607</v>
      </c>
      <c r="B404" s="10" t="s">
        <v>430</v>
      </c>
      <c r="C404" s="11" t="s">
        <v>57</v>
      </c>
      <c r="D404" s="11" t="s">
        <v>75</v>
      </c>
      <c r="E404" s="12">
        <v>46033.027083333334</v>
      </c>
      <c r="F404" s="12">
        <v>46033.083333333336</v>
      </c>
      <c r="G404" s="13" t="s">
        <v>88</v>
      </c>
      <c r="H404" s="11" t="s">
        <v>50</v>
      </c>
      <c r="I404" s="13" t="s">
        <v>703</v>
      </c>
      <c r="J404" s="13" t="s">
        <v>51</v>
      </c>
      <c r="K404" s="13" t="s">
        <v>60</v>
      </c>
      <c r="L404" s="12" t="s">
        <v>95</v>
      </c>
      <c r="M404" s="12">
        <v>46044.25</v>
      </c>
      <c r="N404" s="12">
        <v>46045.333333333336</v>
      </c>
      <c r="O404" s="12"/>
      <c r="P404" s="55"/>
      <c r="Q404" s="12"/>
      <c r="R404" s="12"/>
      <c r="S404" s="29">
        <v>46045.236111111109</v>
      </c>
      <c r="T404" s="29">
        <v>46045.256944444445</v>
      </c>
      <c r="U404" s="12"/>
      <c r="V404" s="29"/>
      <c r="W404" s="30">
        <f>IF(N404="","",WEEKNUM(AA404,2)-0)</f>
        <v>4</v>
      </c>
      <c r="X404" s="30">
        <f>IF(N404="","",MONTH(AA404))</f>
        <v>1</v>
      </c>
      <c r="Y40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404" s="30" t="str">
        <f>IF(B404="ROPAX","ROPAX",IF(B404="RORO","RORO","OCEAN"))</f>
        <v>OCEAN</v>
      </c>
      <c r="AA404" s="29">
        <f>+MIN(S404,T404)</f>
        <v>46045.236111111109</v>
      </c>
      <c r="AB404" s="29" t="str">
        <f>CHOOSE(WEEKDAY(T404,2),"Monday","Tuesday","Wednesday","Thursday","Friday","Saturday","Sunday")</f>
        <v>Friday</v>
      </c>
      <c r="AC404" s="104">
        <f>IF((E404-F404)&lt;=0,0,(TRACKER[[#This Row],[ATA]]-TRACKER[[#This Row],[ETA]])*24)</f>
        <v>0</v>
      </c>
      <c r="AD404" s="29" t="str">
        <f>IF(AC404&lt;=2,"NO","YES")</f>
        <v>NO</v>
      </c>
      <c r="AE404" s="106">
        <f>+TRACKER[[#This Row],[DELIVERY AVAILABLE SINCE]]-TRACKER[[#This Row],[HANDOVER Morocco]]</f>
        <v>46044.25</v>
      </c>
      <c r="AF404" s="104">
        <f>TRACKER[[#This Row],[ATA TO UNLOADING]]*24</f>
        <v>293.01666666660458</v>
      </c>
      <c r="AG404" s="31">
        <f>(M404-E404)</f>
        <v>11.222916666665697</v>
      </c>
      <c r="AH404" s="35">
        <f>TRACKER[[#This Row],[ATA A OFRECIMIENTO]]*24</f>
        <v>269.34999999997672</v>
      </c>
      <c r="AI404" s="30" t="str">
        <f>IF(AG404="","",IF(AG404&lt;=1.5,"SI","NO"))</f>
        <v>NO</v>
      </c>
      <c r="AJ404" s="30" t="str">
        <f>IF(AG404="","",IF(AG404&lt;=2,"YES","NO"))</f>
        <v>NO</v>
      </c>
      <c r="AK404" s="30" t="str">
        <f>IF(AG404="","",IF(AG404&lt;=3,"SI","NO"))</f>
        <v>NO</v>
      </c>
      <c r="AL404" s="31">
        <f>(N404-M404)</f>
        <v>1.0833333333357587</v>
      </c>
      <c r="AM404" s="35">
        <f>TRACKER[[#This Row],[DEL. AVAILABLE A SLOT]]*24</f>
        <v>26.000000000058208</v>
      </c>
      <c r="AN404" s="31">
        <f>IF((S404-M404)&lt;0,TIME(0,0,0),S404-M404)</f>
        <v>0.98611111110949423</v>
      </c>
      <c r="AO40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404" s="35" t="str">
        <f>IF(AL404="","",IF(AL404&lt;=1,"SI","NO"))</f>
        <v>NO</v>
      </c>
      <c r="AQ404" s="31">
        <f>(N404-E404)</f>
        <v>12.306250000001455</v>
      </c>
      <c r="AR404" s="35">
        <f>TRACKER[[#This Row],[ATA A TIMESLOT]]*24</f>
        <v>295.35000000003492</v>
      </c>
      <c r="AS404" s="32">
        <f>IF(AA404&lt;N404,TIME(0,0,0),AA404-N404)</f>
        <v>0</v>
      </c>
      <c r="AT404" s="35">
        <f>TRACKER[[#This Row],[PUNTUALIDAD (H)]]*24</f>
        <v>0</v>
      </c>
      <c r="AU404" s="31" t="str">
        <f>IF(AS404&gt;TIME(0,30,0),"NO","SI")</f>
        <v>SI</v>
      </c>
      <c r="AV404" s="33" t="str">
        <f>IF(AS404&gt;TIME(1,0,0),"NO","SI")</f>
        <v>SI</v>
      </c>
      <c r="AW404" s="33">
        <f>(S404-E404)</f>
        <v>12.209027777775191</v>
      </c>
      <c r="AX404" s="39">
        <f>TRACKER[[#This Row],[ATA TO UNLOADING]]*24</f>
        <v>293.01666666660458</v>
      </c>
      <c r="AY404" s="33">
        <f>IF(O404=0,0,S404-O404)</f>
        <v>0</v>
      </c>
      <c r="AZ404" s="38">
        <f>TRACKER[[#This Row],[TOTAL TT (MARRUECOS)]]*24</f>
        <v>0</v>
      </c>
      <c r="BA404" s="39" t="str">
        <f>IF(AW404="","",IF(AW404&lt;=2,"SI","NO"))</f>
        <v>NO</v>
      </c>
      <c r="BB404" s="39">
        <f>V404-U404</f>
        <v>0</v>
      </c>
      <c r="BC404" s="108">
        <f>(TRACKER[[#This Row],[Driver departure vs DC END DATE 2]])/24</f>
        <v>0</v>
      </c>
      <c r="BD404" s="39" t="str">
        <f>IF(L404="LEFTIES TOLEDO",IF(BC404&gt;=TIME(0,0,0),"YES","NO"),"")</f>
        <v/>
      </c>
      <c r="BE404" s="93">
        <f>$BH$1</f>
        <v>55</v>
      </c>
      <c r="BF404" s="41">
        <f>$BI$1</f>
        <v>7.5</v>
      </c>
    </row>
    <row r="405" spans="1:58" ht="12.75" hidden="1" customHeight="1">
      <c r="A405" s="24">
        <v>262643641</v>
      </c>
      <c r="B405" s="10" t="s">
        <v>602</v>
      </c>
      <c r="C405" s="11" t="s">
        <v>65</v>
      </c>
      <c r="D405" s="11" t="s">
        <v>75</v>
      </c>
      <c r="E405" s="12">
        <v>46041.263888888891</v>
      </c>
      <c r="F405" s="12">
        <v>46041.333333333336</v>
      </c>
      <c r="G405" s="13" t="s">
        <v>49</v>
      </c>
      <c r="H405" s="11" t="s">
        <v>50</v>
      </c>
      <c r="I405" s="13" t="s">
        <v>701</v>
      </c>
      <c r="J405" s="13" t="s">
        <v>51</v>
      </c>
      <c r="K405" s="13" t="s">
        <v>52</v>
      </c>
      <c r="L405" s="12" t="s">
        <v>95</v>
      </c>
      <c r="M405" s="12">
        <v>46044.416666666664</v>
      </c>
      <c r="N405" s="12">
        <v>46045.333333333336</v>
      </c>
      <c r="O405" s="12"/>
      <c r="P405" s="55"/>
      <c r="Q405" s="12"/>
      <c r="R405" s="12"/>
      <c r="S405" s="29">
        <v>46045.319444444445</v>
      </c>
      <c r="T405" s="29">
        <v>46045.340277777781</v>
      </c>
      <c r="U405" s="12"/>
      <c r="V405" s="29"/>
      <c r="W405" s="30">
        <f>IF(N405="","",WEEKNUM(AA405,2)-0)</f>
        <v>4</v>
      </c>
      <c r="X405" s="30">
        <f>IF(N405="","",MONTH(AA405))</f>
        <v>1</v>
      </c>
      <c r="Y40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405" s="30" t="str">
        <f>IF(B405="ROPAX","ROPAX",IF(B405="RORO","RORO","OCEAN"))</f>
        <v>OCEAN</v>
      </c>
      <c r="AA405" s="29">
        <f>+MIN(S405,T405)</f>
        <v>46045.319444444445</v>
      </c>
      <c r="AB405" s="29" t="str">
        <f>CHOOSE(WEEKDAY(T405,2),"Monday","Tuesday","Wednesday","Thursday","Friday","Saturday","Sunday")</f>
        <v>Friday</v>
      </c>
      <c r="AC405" s="104">
        <f>IF((E405-F405)&lt;=0,0,(TRACKER[[#This Row],[ATA]]-TRACKER[[#This Row],[ETA]])*24)</f>
        <v>0</v>
      </c>
      <c r="AD405" s="29" t="str">
        <f>IF(AC405&lt;=2,"NO","YES")</f>
        <v>NO</v>
      </c>
      <c r="AE405" s="106">
        <f>+TRACKER[[#This Row],[DELIVERY AVAILABLE SINCE]]-TRACKER[[#This Row],[HANDOVER Morocco]]</f>
        <v>46044.416666666664</v>
      </c>
      <c r="AF405" s="104">
        <f>TRACKER[[#This Row],[ATA TO UNLOADING]]*24</f>
        <v>97.333333333313931</v>
      </c>
      <c r="AG405" s="31">
        <f>(M405-E405)</f>
        <v>3.1527777777737356</v>
      </c>
      <c r="AH405" s="35">
        <f>TRACKER[[#This Row],[ATA A OFRECIMIENTO]]*24</f>
        <v>75.666666666569654</v>
      </c>
      <c r="AI405" s="30" t="str">
        <f>IF(AG405="","",IF(AG405&lt;=1.5,"SI","NO"))</f>
        <v>NO</v>
      </c>
      <c r="AJ405" s="30" t="str">
        <f>IF(AG405="","",IF(AG405&lt;=2,"YES","NO"))</f>
        <v>NO</v>
      </c>
      <c r="AK405" s="30" t="str">
        <f>IF(AG405="","",IF(AG405&lt;=3,"SI","NO"))</f>
        <v>NO</v>
      </c>
      <c r="AL405" s="31">
        <f>(N405-M405)</f>
        <v>0.91666666667151731</v>
      </c>
      <c r="AM405" s="35">
        <f>TRACKER[[#This Row],[DEL. AVAILABLE A SLOT]]*24</f>
        <v>22.000000000116415</v>
      </c>
      <c r="AN405" s="31">
        <f>IF((S405-M405)&lt;0,TIME(0,0,0),S405-M405)</f>
        <v>0.90277777778101154</v>
      </c>
      <c r="AO40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405" s="35" t="str">
        <f>IF(AL405="","",IF(AL405&lt;=1,"SI","NO"))</f>
        <v>SI</v>
      </c>
      <c r="AQ405" s="31">
        <f>(N405-E405)</f>
        <v>4.0694444444452529</v>
      </c>
      <c r="AR405" s="35">
        <f>TRACKER[[#This Row],[ATA A TIMESLOT]]*24</f>
        <v>97.666666666686069</v>
      </c>
      <c r="AS405" s="32">
        <f>IF(AA405&lt;N405,TIME(0,0,0),AA405-N405)</f>
        <v>0</v>
      </c>
      <c r="AT405" s="35">
        <f>TRACKER[[#This Row],[PUNTUALIDAD (H)]]*24</f>
        <v>0</v>
      </c>
      <c r="AU405" s="31" t="str">
        <f>IF(AS405&gt;TIME(0,30,0),"NO","SI")</f>
        <v>SI</v>
      </c>
      <c r="AV405" s="33" t="str">
        <f>IF(AS405&gt;TIME(1,0,0),"NO","SI")</f>
        <v>SI</v>
      </c>
      <c r="AW405" s="33">
        <f>(S405-E405)</f>
        <v>4.0555555555547471</v>
      </c>
      <c r="AX405" s="39">
        <f>TRACKER[[#This Row],[ATA TO UNLOADING]]*24</f>
        <v>97.333333333313931</v>
      </c>
      <c r="AY405" s="33">
        <f>IF(O405=0,0,S405-O405)</f>
        <v>0</v>
      </c>
      <c r="AZ405" s="38">
        <f>TRACKER[[#This Row],[TOTAL TT (MARRUECOS)]]*24</f>
        <v>0</v>
      </c>
      <c r="BA405" s="39" t="str">
        <f>IF(AW405="","",IF(AW405&lt;=2,"SI","NO"))</f>
        <v>NO</v>
      </c>
      <c r="BB405" s="39">
        <f>V405-U405</f>
        <v>0</v>
      </c>
      <c r="BC405" s="108">
        <f>(TRACKER[[#This Row],[Driver departure vs DC END DATE 2]])/24</f>
        <v>0</v>
      </c>
      <c r="BD405" s="39" t="str">
        <f>IF(L405="LEFTIES TOLEDO",IF(BC405&gt;=TIME(0,0,0),"YES","NO"),"")</f>
        <v/>
      </c>
      <c r="BE405" s="93">
        <f>$BH$1</f>
        <v>55</v>
      </c>
      <c r="BF405" s="41">
        <f>$BI$1</f>
        <v>7.5</v>
      </c>
    </row>
    <row r="406" spans="1:58" ht="12.75" hidden="1" customHeight="1">
      <c r="A406" s="24">
        <v>262643641</v>
      </c>
      <c r="B406" s="10" t="s">
        <v>602</v>
      </c>
      <c r="C406" s="11" t="s">
        <v>65</v>
      </c>
      <c r="D406" s="11" t="s">
        <v>75</v>
      </c>
      <c r="E406" s="12">
        <v>46041.263888888891</v>
      </c>
      <c r="F406" s="12">
        <v>46041.333333333336</v>
      </c>
      <c r="G406" s="13" t="s">
        <v>49</v>
      </c>
      <c r="H406" s="11" t="s">
        <v>50</v>
      </c>
      <c r="I406" s="13" t="s">
        <v>702</v>
      </c>
      <c r="J406" s="13">
        <v>40</v>
      </c>
      <c r="K406" s="13" t="s">
        <v>52</v>
      </c>
      <c r="L406" s="12" t="s">
        <v>95</v>
      </c>
      <c r="M406" s="12">
        <v>46044.416666666664</v>
      </c>
      <c r="N406" s="12">
        <v>46045.333333333336</v>
      </c>
      <c r="O406" s="12"/>
      <c r="P406" s="55"/>
      <c r="Q406" s="12" t="s">
        <v>62</v>
      </c>
      <c r="R406" s="12"/>
      <c r="S406" s="29">
        <v>46045.395833333328</v>
      </c>
      <c r="T406" s="29">
        <v>46045.416666666664</v>
      </c>
      <c r="U406" s="12"/>
      <c r="V406" s="29"/>
      <c r="W406" s="30">
        <f>IF(N406="","",WEEKNUM(AA406,2)-0)</f>
        <v>4</v>
      </c>
      <c r="X406" s="30">
        <f>IF(N406="","",MONTH(AA406))</f>
        <v>1</v>
      </c>
      <c r="Y40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406" s="30" t="str">
        <f>IF(B406="ROPAX","ROPAX",IF(B406="RORO","RORO","OCEAN"))</f>
        <v>OCEAN</v>
      </c>
      <c r="AA406" s="29">
        <f>+MIN(S406,T406)</f>
        <v>46045.395833333328</v>
      </c>
      <c r="AB406" s="29" t="str">
        <f>CHOOSE(WEEKDAY(T406,2),"Monday","Tuesday","Wednesday","Thursday","Friday","Saturday","Sunday")</f>
        <v>Friday</v>
      </c>
      <c r="AC406" s="104">
        <f>IF((E406-F406)&lt;=0,0,(TRACKER[[#This Row],[ATA]]-TRACKER[[#This Row],[ETA]])*24)</f>
        <v>0</v>
      </c>
      <c r="AD406" s="29" t="str">
        <f>IF(AC406&lt;=2,"NO","YES")</f>
        <v>NO</v>
      </c>
      <c r="AE406" s="106">
        <f>+TRACKER[[#This Row],[DELIVERY AVAILABLE SINCE]]-TRACKER[[#This Row],[HANDOVER Morocco]]</f>
        <v>46044.416666666664</v>
      </c>
      <c r="AF406" s="104">
        <f>TRACKER[[#This Row],[ATA TO UNLOADING]]*24</f>
        <v>99.166666666511446</v>
      </c>
      <c r="AG406" s="31">
        <f>(M406-E406)</f>
        <v>3.1527777777737356</v>
      </c>
      <c r="AH406" s="35">
        <f>TRACKER[[#This Row],[ATA A OFRECIMIENTO]]*24</f>
        <v>75.666666666569654</v>
      </c>
      <c r="AI406" s="30" t="str">
        <f>IF(AG406="","",IF(AG406&lt;=1.5,"SI","NO"))</f>
        <v>NO</v>
      </c>
      <c r="AJ406" s="30" t="str">
        <f>IF(AG406="","",IF(AG406&lt;=2,"YES","NO"))</f>
        <v>NO</v>
      </c>
      <c r="AK406" s="30" t="str">
        <f>IF(AG406="","",IF(AG406&lt;=3,"SI","NO"))</f>
        <v>NO</v>
      </c>
      <c r="AL406" s="31">
        <f>(N406-M406)</f>
        <v>0.91666666667151731</v>
      </c>
      <c r="AM406" s="35">
        <f>TRACKER[[#This Row],[DEL. AVAILABLE A SLOT]]*24</f>
        <v>22.000000000116415</v>
      </c>
      <c r="AN406" s="31">
        <f>IF((S406-M406)&lt;0,TIME(0,0,0),S406-M406)</f>
        <v>0.97916666666424135</v>
      </c>
      <c r="AO40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406" s="35" t="str">
        <f>IF(AL406="","",IF(AL406&lt;=1,"SI","NO"))</f>
        <v>SI</v>
      </c>
      <c r="AQ406" s="31">
        <f>(N406-E406)</f>
        <v>4.0694444444452529</v>
      </c>
      <c r="AR406" s="35">
        <f>TRACKER[[#This Row],[ATA A TIMESLOT]]*24</f>
        <v>97.666666666686069</v>
      </c>
      <c r="AS406" s="32">
        <f>IF(AA406&lt;N406,TIME(0,0,0),AA406-N406)</f>
        <v>6.2499999992724042E-2</v>
      </c>
      <c r="AT406" s="35">
        <f>TRACKER[[#This Row],[PUNTUALIDAD (H)]]*24</f>
        <v>1.499999999825377</v>
      </c>
      <c r="AU406" s="31" t="str">
        <f>IF(AS406&gt;TIME(0,30,0),"NO","SI")</f>
        <v>NO</v>
      </c>
      <c r="AV406" s="33" t="str">
        <f>IF(AS406&gt;TIME(1,0,0),"NO","SI")</f>
        <v>NO</v>
      </c>
      <c r="AW406" s="33">
        <f>(S406-E406)</f>
        <v>4.1319444444379769</v>
      </c>
      <c r="AX406" s="39">
        <f>TRACKER[[#This Row],[ATA TO UNLOADING]]*24</f>
        <v>99.166666666511446</v>
      </c>
      <c r="AY406" s="33">
        <f>IF(O406=0,0,S406-O406)</f>
        <v>0</v>
      </c>
      <c r="AZ406" s="38">
        <f>TRACKER[[#This Row],[TOTAL TT (MARRUECOS)]]*24</f>
        <v>0</v>
      </c>
      <c r="BA406" s="39" t="str">
        <f>IF(AW406="","",IF(AW406&lt;=2,"SI","NO"))</f>
        <v>NO</v>
      </c>
      <c r="BB406" s="39">
        <f>V406-U406</f>
        <v>0</v>
      </c>
      <c r="BC406" s="108">
        <f>(TRACKER[[#This Row],[Driver departure vs DC END DATE 2]])/24</f>
        <v>0</v>
      </c>
      <c r="BD406" s="39" t="str">
        <f>IF(L406="LEFTIES TOLEDO",IF(BC406&gt;=TIME(0,0,0),"YES","NO"),"")</f>
        <v/>
      </c>
      <c r="BE406" s="93">
        <f>$BH$1</f>
        <v>55</v>
      </c>
      <c r="BF406" s="41">
        <f>$BI$1</f>
        <v>7.5</v>
      </c>
    </row>
    <row r="407" spans="1:58" ht="12.75" customHeight="1">
      <c r="A407" s="24">
        <v>262124101</v>
      </c>
      <c r="B407" s="10" t="s">
        <v>587</v>
      </c>
      <c r="C407" s="11" t="s">
        <v>47</v>
      </c>
      <c r="D407" s="11" t="s">
        <v>48</v>
      </c>
      <c r="E407" s="12">
        <v>46042.495833333334</v>
      </c>
      <c r="F407" s="12">
        <v>46042.833333333336</v>
      </c>
      <c r="G407" s="13" t="s">
        <v>49</v>
      </c>
      <c r="H407" s="11" t="s">
        <v>50</v>
      </c>
      <c r="I407" s="13" t="s">
        <v>593</v>
      </c>
      <c r="J407" s="13" t="s">
        <v>51</v>
      </c>
      <c r="K407" s="13" t="s">
        <v>60</v>
      </c>
      <c r="L407" s="12" t="s">
        <v>81</v>
      </c>
      <c r="M407" s="12">
        <v>46043.458333333336</v>
      </c>
      <c r="N407" s="12">
        <v>46045.333333333336</v>
      </c>
      <c r="O407" s="12"/>
      <c r="P407" s="55"/>
      <c r="Q407" s="12"/>
      <c r="R407" s="12"/>
      <c r="S407" s="29">
        <v>46045.311111111114</v>
      </c>
      <c r="T407" s="29">
        <v>46045.322916666664</v>
      </c>
      <c r="U407" s="12"/>
      <c r="V407" s="29"/>
      <c r="W407" s="30">
        <f>IF(N407="","",WEEKNUM(AA407,2)-0)</f>
        <v>4</v>
      </c>
      <c r="X407" s="30">
        <f>IF(N407="","",MONTH(AA407))</f>
        <v>1</v>
      </c>
      <c r="Y40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407" s="30" t="str">
        <f>IF(B407="ROPAX","ROPAX",IF(B407="RORO","RORO","OCEAN"))</f>
        <v>OCEAN</v>
      </c>
      <c r="AA407" s="29">
        <f>+MIN(S407,T407)</f>
        <v>46045.311111111114</v>
      </c>
      <c r="AB407" s="29" t="str">
        <f>CHOOSE(WEEKDAY(T407,2),"Monday","Tuesday","Wednesday","Thursday","Friday","Saturday","Sunday")</f>
        <v>Friday</v>
      </c>
      <c r="AC407" s="104">
        <f>IF((E407-F407)&lt;=0,0,(TRACKER[[#This Row],[ATA]]-TRACKER[[#This Row],[ETA]])*24)</f>
        <v>0</v>
      </c>
      <c r="AD407" s="29" t="str">
        <f>IF(AC407&lt;=2,"NO","YES")</f>
        <v>NO</v>
      </c>
      <c r="AE407" s="106">
        <f>+TRACKER[[#This Row],[DELIVERY AVAILABLE SINCE]]-TRACKER[[#This Row],[HANDOVER Morocco]]</f>
        <v>46043.458333333336</v>
      </c>
      <c r="AF407" s="104">
        <f>TRACKER[[#This Row],[ATA TO UNLOADING]]*24</f>
        <v>67.566666666709352</v>
      </c>
      <c r="AG407" s="31">
        <f>(M407-E407)</f>
        <v>0.96250000000145519</v>
      </c>
      <c r="AH407" s="35">
        <f>TRACKER[[#This Row],[ATA A OFRECIMIENTO]]*24</f>
        <v>23.100000000034925</v>
      </c>
      <c r="AI407" s="30" t="str">
        <f>IF(AG407="","",IF(AG407&lt;=1.5,"SI","NO"))</f>
        <v>SI</v>
      </c>
      <c r="AJ407" s="30" t="str">
        <f>IF(AG407="","",IF(AG407&lt;=2,"YES","NO"))</f>
        <v>YES</v>
      </c>
      <c r="AK407" s="30" t="str">
        <f>IF(AG407="","",IF(AG407&lt;=3,"SI","NO"))</f>
        <v>SI</v>
      </c>
      <c r="AL407" s="31">
        <f>(N407-M407)</f>
        <v>1.875</v>
      </c>
      <c r="AM407" s="35">
        <f>TRACKER[[#This Row],[DEL. AVAILABLE A SLOT]]*24</f>
        <v>45</v>
      </c>
      <c r="AN407" s="31">
        <f>IF((S407-M407)&lt;0,TIME(0,0,0),S407-M407)</f>
        <v>1.8527777777781012</v>
      </c>
      <c r="AO40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407" s="35" t="str">
        <f>IF(AL407="","",IF(AL407&lt;=1,"SI","NO"))</f>
        <v>NO</v>
      </c>
      <c r="AQ407" s="31">
        <f>(N407-E407)</f>
        <v>2.8375000000014552</v>
      </c>
      <c r="AR407" s="35">
        <f>TRACKER[[#This Row],[ATA A TIMESLOT]]*24</f>
        <v>68.100000000034925</v>
      </c>
      <c r="AS407" s="32">
        <f>IF(AA407&lt;N407,TIME(0,0,0),AA407-N407)</f>
        <v>0</v>
      </c>
      <c r="AT407" s="35">
        <f>TRACKER[[#This Row],[PUNTUALIDAD (H)]]*24</f>
        <v>0</v>
      </c>
      <c r="AU407" s="31" t="str">
        <f>IF(AS407&gt;TIME(0,30,0),"NO","SI")</f>
        <v>SI</v>
      </c>
      <c r="AV407" s="33" t="str">
        <f>IF(AS407&gt;TIME(1,0,0),"NO","SI")</f>
        <v>SI</v>
      </c>
      <c r="AW407" s="33">
        <f>(S407-E407)</f>
        <v>2.8152777777795563</v>
      </c>
      <c r="AX407" s="39">
        <f>TRACKER[[#This Row],[ATA TO UNLOADING]]*24</f>
        <v>67.566666666709352</v>
      </c>
      <c r="AY407" s="33">
        <f>IF(O407=0,0,S407-O407)</f>
        <v>0</v>
      </c>
      <c r="AZ407" s="38">
        <f>TRACKER[[#This Row],[TOTAL TT (MARRUECOS)]]*24</f>
        <v>0</v>
      </c>
      <c r="BA407" s="39" t="str">
        <f>IF(AW407="","",IF(AW407&lt;=2,"SI","NO"))</f>
        <v>NO</v>
      </c>
      <c r="BB407" s="39">
        <f>V407-U407</f>
        <v>0</v>
      </c>
      <c r="BC407" s="108">
        <f>(TRACKER[[#This Row],[Driver departure vs DC END DATE 2]])/24</f>
        <v>0</v>
      </c>
      <c r="BD407" s="39" t="str">
        <f>IF(L407="LEFTIES TOLEDO",IF(BC407&gt;=TIME(0,0,0),"YES","NO"),"")</f>
        <v/>
      </c>
      <c r="BE407" s="93">
        <f>$BH$1</f>
        <v>55</v>
      </c>
      <c r="BF407" s="41">
        <f>$BI$1</f>
        <v>7.5</v>
      </c>
    </row>
    <row r="408" spans="1:58" ht="12.75" customHeight="1">
      <c r="A408" s="24">
        <v>262118753</v>
      </c>
      <c r="B408" s="10" t="s">
        <v>587</v>
      </c>
      <c r="C408" s="11" t="s">
        <v>594</v>
      </c>
      <c r="D408" s="11" t="s">
        <v>48</v>
      </c>
      <c r="E408" s="12">
        <v>46042.495833333334</v>
      </c>
      <c r="F408" s="12">
        <v>46042.833333333336</v>
      </c>
      <c r="G408" s="13" t="s">
        <v>49</v>
      </c>
      <c r="H408" s="11" t="s">
        <v>50</v>
      </c>
      <c r="I408" s="13" t="s">
        <v>595</v>
      </c>
      <c r="J408" s="13" t="s">
        <v>51</v>
      </c>
      <c r="K408" s="13" t="s">
        <v>60</v>
      </c>
      <c r="L408" s="12" t="s">
        <v>81</v>
      </c>
      <c r="M408" s="12">
        <v>46043.458333333336</v>
      </c>
      <c r="N408" s="12">
        <v>46045.333333333336</v>
      </c>
      <c r="O408" s="12"/>
      <c r="P408" s="55"/>
      <c r="Q408" s="12" t="s">
        <v>62</v>
      </c>
      <c r="R408" s="12"/>
      <c r="S408" s="29">
        <v>46045.394444444442</v>
      </c>
      <c r="T408" s="29">
        <v>46045.402777777781</v>
      </c>
      <c r="U408" s="12"/>
      <c r="V408" s="29"/>
      <c r="W408" s="30">
        <f>IF(N408="","",WEEKNUM(AA408,2)-0)</f>
        <v>4</v>
      </c>
      <c r="X408" s="30">
        <f>IF(N408="","",MONTH(AA408))</f>
        <v>1</v>
      </c>
      <c r="Y40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408" s="30" t="str">
        <f>IF(B408="ROPAX","ROPAX",IF(B408="RORO","RORO","OCEAN"))</f>
        <v>OCEAN</v>
      </c>
      <c r="AA408" s="29">
        <f>+MIN(S408,T408)</f>
        <v>46045.394444444442</v>
      </c>
      <c r="AB408" s="29" t="str">
        <f>CHOOSE(WEEKDAY(T408,2),"Monday","Tuesday","Wednesday","Thursday","Friday","Saturday","Sunday")</f>
        <v>Friday</v>
      </c>
      <c r="AC408" s="104">
        <f>IF((E408-F408)&lt;=0,0,(TRACKER[[#This Row],[ATA]]-TRACKER[[#This Row],[ETA]])*24)</f>
        <v>0</v>
      </c>
      <c r="AD408" s="29" t="str">
        <f>IF(AC408&lt;=2,"NO","YES")</f>
        <v>NO</v>
      </c>
      <c r="AE408" s="106">
        <f>+TRACKER[[#This Row],[DELIVERY AVAILABLE SINCE]]-TRACKER[[#This Row],[HANDOVER Morocco]]</f>
        <v>46043.458333333336</v>
      </c>
      <c r="AF408" s="104">
        <f>TRACKER[[#This Row],[ATA TO UNLOADING]]*24</f>
        <v>69.566666666592937</v>
      </c>
      <c r="AG408" s="31">
        <f>(M408-E408)</f>
        <v>0.96250000000145519</v>
      </c>
      <c r="AH408" s="35">
        <f>TRACKER[[#This Row],[ATA A OFRECIMIENTO]]*24</f>
        <v>23.100000000034925</v>
      </c>
      <c r="AI408" s="30" t="str">
        <f>IF(AG408="","",IF(AG408&lt;=1.5,"SI","NO"))</f>
        <v>SI</v>
      </c>
      <c r="AJ408" s="30" t="str">
        <f>IF(AG408="","",IF(AG408&lt;=2,"YES","NO"))</f>
        <v>YES</v>
      </c>
      <c r="AK408" s="30" t="str">
        <f>IF(AG408="","",IF(AG408&lt;=3,"SI","NO"))</f>
        <v>SI</v>
      </c>
      <c r="AL408" s="31">
        <f>(N408-M408)</f>
        <v>1.875</v>
      </c>
      <c r="AM408" s="35">
        <f>TRACKER[[#This Row],[DEL. AVAILABLE A SLOT]]*24</f>
        <v>45</v>
      </c>
      <c r="AN408" s="31">
        <f>IF((S408-M408)&lt;0,TIME(0,0,0),S408-M408)</f>
        <v>1.9361111111065838</v>
      </c>
      <c r="AO40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408" s="35" t="str">
        <f>IF(AL408="","",IF(AL408&lt;=1,"SI","NO"))</f>
        <v>NO</v>
      </c>
      <c r="AQ408" s="31">
        <f>(N408-E408)</f>
        <v>2.8375000000014552</v>
      </c>
      <c r="AR408" s="35">
        <f>TRACKER[[#This Row],[ATA A TIMESLOT]]*24</f>
        <v>68.100000000034925</v>
      </c>
      <c r="AS408" s="32">
        <f>IF(AA408&lt;N408,TIME(0,0,0),AA408-N408)</f>
        <v>6.1111111106583849E-2</v>
      </c>
      <c r="AT408" s="35">
        <f>TRACKER[[#This Row],[PUNTUALIDAD (H)]]*24</f>
        <v>1.4666666665580124</v>
      </c>
      <c r="AU408" s="31" t="str">
        <f>IF(AS408&gt;TIME(0,30,0),"NO","SI")</f>
        <v>NO</v>
      </c>
      <c r="AV408" s="33" t="str">
        <f>IF(AS408&gt;TIME(1,0,0),"NO","SI")</f>
        <v>NO</v>
      </c>
      <c r="AW408" s="33">
        <f>(S408-E408)</f>
        <v>2.898611111108039</v>
      </c>
      <c r="AX408" s="39">
        <f>TRACKER[[#This Row],[ATA TO UNLOADING]]*24</f>
        <v>69.566666666592937</v>
      </c>
      <c r="AY408" s="33">
        <f>IF(O408=0,0,S408-O408)</f>
        <v>0</v>
      </c>
      <c r="AZ408" s="38">
        <f>TRACKER[[#This Row],[TOTAL TT (MARRUECOS)]]*24</f>
        <v>0</v>
      </c>
      <c r="BA408" s="39" t="str">
        <f>IF(AW408="","",IF(AW408&lt;=2,"SI","NO"))</f>
        <v>NO</v>
      </c>
      <c r="BB408" s="39">
        <f>V408-U408</f>
        <v>0</v>
      </c>
      <c r="BC408" s="108">
        <f>(TRACKER[[#This Row],[Driver departure vs DC END DATE 2]])/24</f>
        <v>0</v>
      </c>
      <c r="BD408" s="39" t="str">
        <f>IF(L408="LEFTIES TOLEDO",IF(BC408&gt;=TIME(0,0,0),"YES","NO"),"")</f>
        <v/>
      </c>
      <c r="BE408" s="93">
        <f>$BH$1</f>
        <v>55</v>
      </c>
      <c r="BF408" s="41">
        <f>$BI$1</f>
        <v>7.5</v>
      </c>
    </row>
    <row r="409" spans="1:58" ht="12.75" customHeight="1">
      <c r="A409" s="24">
        <v>264834931</v>
      </c>
      <c r="B409" s="10" t="s">
        <v>582</v>
      </c>
      <c r="C409" s="11" t="s">
        <v>78</v>
      </c>
      <c r="D409" s="11" t="s">
        <v>48</v>
      </c>
      <c r="E409" s="12">
        <v>46043.570138888892</v>
      </c>
      <c r="F409" s="12">
        <v>46043.583333333336</v>
      </c>
      <c r="G409" s="13" t="s">
        <v>49</v>
      </c>
      <c r="H409" s="11" t="s">
        <v>50</v>
      </c>
      <c r="I409" s="13" t="s">
        <v>596</v>
      </c>
      <c r="J409" s="13" t="s">
        <v>51</v>
      </c>
      <c r="K409" s="13" t="s">
        <v>60</v>
      </c>
      <c r="L409" s="12" t="s">
        <v>81</v>
      </c>
      <c r="M409" s="12">
        <v>46044.208333333336</v>
      </c>
      <c r="N409" s="12">
        <v>46045.333333333336</v>
      </c>
      <c r="O409" s="12"/>
      <c r="P409" s="55"/>
      <c r="Q409" s="12"/>
      <c r="R409" s="12"/>
      <c r="S409" s="29">
        <v>46045.322916666664</v>
      </c>
      <c r="T409" s="29">
        <v>46045.333333333336</v>
      </c>
      <c r="U409" s="12"/>
      <c r="V409" s="29"/>
      <c r="W409" s="30">
        <f>IF(N409="","",WEEKNUM(AA409,2)-0)</f>
        <v>4</v>
      </c>
      <c r="X409" s="30">
        <f>IF(N409="","",MONTH(AA409))</f>
        <v>1</v>
      </c>
      <c r="Y40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409" s="30" t="str">
        <f>IF(B409="ROPAX","ROPAX",IF(B409="RORO","RORO","OCEAN"))</f>
        <v>OCEAN</v>
      </c>
      <c r="AA409" s="29">
        <f>+MIN(S409,T409)</f>
        <v>46045.322916666664</v>
      </c>
      <c r="AB409" s="29" t="str">
        <f>CHOOSE(WEEKDAY(T409,2),"Monday","Tuesday","Wednesday","Thursday","Friday","Saturday","Sunday")</f>
        <v>Friday</v>
      </c>
      <c r="AC409" s="104">
        <f>IF((E409-F409)&lt;=0,0,(TRACKER[[#This Row],[ATA]]-TRACKER[[#This Row],[ETA]])*24)</f>
        <v>0</v>
      </c>
      <c r="AD409" s="29" t="str">
        <f>IF(AC409&lt;=2,"NO","YES")</f>
        <v>NO</v>
      </c>
      <c r="AE409" s="106">
        <f>+TRACKER[[#This Row],[DELIVERY AVAILABLE SINCE]]-TRACKER[[#This Row],[HANDOVER Morocco]]</f>
        <v>46044.208333333336</v>
      </c>
      <c r="AF409" s="104">
        <f>TRACKER[[#This Row],[ATA TO UNLOADING]]*24</f>
        <v>42.066666666534729</v>
      </c>
      <c r="AG409" s="31">
        <f>(M409-E409)</f>
        <v>0.63819444444379769</v>
      </c>
      <c r="AH409" s="35">
        <f>TRACKER[[#This Row],[ATA A OFRECIMIENTO]]*24</f>
        <v>15.316666666651145</v>
      </c>
      <c r="AI409" s="30" t="str">
        <f>IF(AG409="","",IF(AG409&lt;=1.5,"SI","NO"))</f>
        <v>SI</v>
      </c>
      <c r="AJ409" s="30" t="str">
        <f>IF(AG409="","",IF(AG409&lt;=2,"YES","NO"))</f>
        <v>YES</v>
      </c>
      <c r="AK409" s="30" t="str">
        <f>IF(AG409="","",IF(AG409&lt;=3,"SI","NO"))</f>
        <v>SI</v>
      </c>
      <c r="AL409" s="31">
        <f>(N409-M409)</f>
        <v>1.125</v>
      </c>
      <c r="AM409" s="35">
        <f>TRACKER[[#This Row],[DEL. AVAILABLE A SLOT]]*24</f>
        <v>27</v>
      </c>
      <c r="AN409" s="31">
        <f>IF((S409-M409)&lt;0,TIME(0,0,0),S409-M409)</f>
        <v>1.1145833333284827</v>
      </c>
      <c r="AO40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409" s="35" t="str">
        <f>IF(AL409="","",IF(AL409&lt;=1,"SI","NO"))</f>
        <v>NO</v>
      </c>
      <c r="AQ409" s="31">
        <f>(N409-E409)</f>
        <v>1.7631944444437977</v>
      </c>
      <c r="AR409" s="35">
        <f>TRACKER[[#This Row],[ATA A TIMESLOT]]*24</f>
        <v>42.316666666651145</v>
      </c>
      <c r="AS409" s="32">
        <f>IF(AA409&lt;N409,TIME(0,0,0),AA409-N409)</f>
        <v>0</v>
      </c>
      <c r="AT409" s="35">
        <f>TRACKER[[#This Row],[PUNTUALIDAD (H)]]*24</f>
        <v>0</v>
      </c>
      <c r="AU409" s="31" t="str">
        <f>IF(AS409&gt;TIME(0,30,0),"NO","SI")</f>
        <v>SI</v>
      </c>
      <c r="AV409" s="33" t="str">
        <f>IF(AS409&gt;TIME(1,0,0),"NO","SI")</f>
        <v>SI</v>
      </c>
      <c r="AW409" s="33">
        <f>(S409-E409)</f>
        <v>1.7527777777722804</v>
      </c>
      <c r="AX409" s="39">
        <f>TRACKER[[#This Row],[ATA TO UNLOADING]]*24</f>
        <v>42.066666666534729</v>
      </c>
      <c r="AY409" s="33">
        <f>IF(O409=0,0,S409-O409)</f>
        <v>0</v>
      </c>
      <c r="AZ409" s="38">
        <f>TRACKER[[#This Row],[TOTAL TT (MARRUECOS)]]*24</f>
        <v>0</v>
      </c>
      <c r="BA409" s="39" t="str">
        <f>IF(AW409="","",IF(AW409&lt;=2,"SI","NO"))</f>
        <v>SI</v>
      </c>
      <c r="BB409" s="39">
        <f>V409-U409</f>
        <v>0</v>
      </c>
      <c r="BC409" s="108">
        <f>(TRACKER[[#This Row],[Driver departure vs DC END DATE 2]])/24</f>
        <v>0</v>
      </c>
      <c r="BD409" s="39" t="str">
        <f>IF(L409="LEFTIES TOLEDO",IF(BC409&gt;=TIME(0,0,0),"YES","NO"),"")</f>
        <v/>
      </c>
      <c r="BE409" s="93">
        <f>$BH$1</f>
        <v>55</v>
      </c>
      <c r="BF409" s="41">
        <f>$BI$1</f>
        <v>7.5</v>
      </c>
    </row>
    <row r="410" spans="1:58" ht="12.75" customHeight="1">
      <c r="A410" s="24">
        <v>261178428</v>
      </c>
      <c r="B410" s="10" t="s">
        <v>582</v>
      </c>
      <c r="C410" s="11" t="s">
        <v>57</v>
      </c>
      <c r="D410" s="11" t="s">
        <v>48</v>
      </c>
      <c r="E410" s="12">
        <v>46043.570138888892</v>
      </c>
      <c r="F410" s="12">
        <v>46043.583333333336</v>
      </c>
      <c r="G410" s="13" t="s">
        <v>49</v>
      </c>
      <c r="H410" s="11" t="s">
        <v>50</v>
      </c>
      <c r="I410" s="13" t="s">
        <v>597</v>
      </c>
      <c r="J410" s="13" t="s">
        <v>51</v>
      </c>
      <c r="K410" s="13" t="s">
        <v>60</v>
      </c>
      <c r="L410" s="12" t="s">
        <v>81</v>
      </c>
      <c r="M410" s="12">
        <v>46044.208333333336</v>
      </c>
      <c r="N410" s="12">
        <v>46045.333333333336</v>
      </c>
      <c r="O410" s="12"/>
      <c r="P410" s="55"/>
      <c r="Q410" s="12"/>
      <c r="R410" s="12"/>
      <c r="S410" s="29">
        <v>46045.336805555555</v>
      </c>
      <c r="T410" s="29">
        <v>46045.34375</v>
      </c>
      <c r="U410" s="12"/>
      <c r="V410" s="29"/>
      <c r="W410" s="30">
        <f>IF(N410="","",WEEKNUM(AA410,2)-0)</f>
        <v>4</v>
      </c>
      <c r="X410" s="30">
        <f>IF(N410="","",MONTH(AA410))</f>
        <v>1</v>
      </c>
      <c r="Y41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410" s="30" t="str">
        <f>IF(B410="ROPAX","ROPAX",IF(B410="RORO","RORO","OCEAN"))</f>
        <v>OCEAN</v>
      </c>
      <c r="AA410" s="29">
        <f>+MIN(S410,T410)</f>
        <v>46045.336805555555</v>
      </c>
      <c r="AB410" s="29" t="str">
        <f>CHOOSE(WEEKDAY(T410,2),"Monday","Tuesday","Wednesday","Thursday","Friday","Saturday","Sunday")</f>
        <v>Friday</v>
      </c>
      <c r="AC410" s="104">
        <f>IF((E410-F410)&lt;=0,0,(TRACKER[[#This Row],[ATA]]-TRACKER[[#This Row],[ETA]])*24)</f>
        <v>0</v>
      </c>
      <c r="AD410" s="29" t="str">
        <f>IF(AC410&lt;=2,"NO","YES")</f>
        <v>NO</v>
      </c>
      <c r="AE410" s="106">
        <f>+TRACKER[[#This Row],[DELIVERY AVAILABLE SINCE]]-TRACKER[[#This Row],[HANDOVER Morocco]]</f>
        <v>46044.208333333336</v>
      </c>
      <c r="AF410" s="104">
        <f>TRACKER[[#This Row],[ATA TO UNLOADING]]*24</f>
        <v>42.399999999906868</v>
      </c>
      <c r="AG410" s="31">
        <f>(M410-E410)</f>
        <v>0.63819444444379769</v>
      </c>
      <c r="AH410" s="35">
        <f>TRACKER[[#This Row],[ATA A OFRECIMIENTO]]*24</f>
        <v>15.316666666651145</v>
      </c>
      <c r="AI410" s="30" t="str">
        <f>IF(AG410="","",IF(AG410&lt;=1.5,"SI","NO"))</f>
        <v>SI</v>
      </c>
      <c r="AJ410" s="30" t="str">
        <f>IF(AG410="","",IF(AG410&lt;=2,"YES","NO"))</f>
        <v>YES</v>
      </c>
      <c r="AK410" s="30" t="str">
        <f>IF(AG410="","",IF(AG410&lt;=3,"SI","NO"))</f>
        <v>SI</v>
      </c>
      <c r="AL410" s="31">
        <f>(N410-M410)</f>
        <v>1.125</v>
      </c>
      <c r="AM410" s="35">
        <f>TRACKER[[#This Row],[DEL. AVAILABLE A SLOT]]*24</f>
        <v>27</v>
      </c>
      <c r="AN410" s="31">
        <f>IF((S410-M410)&lt;0,TIME(0,0,0),S410-M410)</f>
        <v>1.1284722222189885</v>
      </c>
      <c r="AO41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410" s="35" t="str">
        <f>IF(AL410="","",IF(AL410&lt;=1,"SI","NO"))</f>
        <v>NO</v>
      </c>
      <c r="AQ410" s="31">
        <f>(N410-E410)</f>
        <v>1.7631944444437977</v>
      </c>
      <c r="AR410" s="35">
        <f>TRACKER[[#This Row],[ATA A TIMESLOT]]*24</f>
        <v>42.316666666651145</v>
      </c>
      <c r="AS410" s="32">
        <f>IF(AA410&lt;N410,TIME(0,0,0),AA410-N410)</f>
        <v>3.4722222189884633E-3</v>
      </c>
      <c r="AT410" s="35">
        <f>TRACKER[[#This Row],[PUNTUALIDAD (H)]]*24</f>
        <v>8.3333333255723119E-2</v>
      </c>
      <c r="AU410" s="31" t="str">
        <f>IF(AS410&gt;TIME(0,30,0),"NO","SI")</f>
        <v>SI</v>
      </c>
      <c r="AV410" s="33" t="str">
        <f>IF(AS410&gt;TIME(1,0,0),"NO","SI")</f>
        <v>SI</v>
      </c>
      <c r="AW410" s="33">
        <f>(S410-E410)</f>
        <v>1.7666666666627862</v>
      </c>
      <c r="AX410" s="39">
        <f>TRACKER[[#This Row],[ATA TO UNLOADING]]*24</f>
        <v>42.399999999906868</v>
      </c>
      <c r="AY410" s="33">
        <f>IF(O410=0,0,S410-O410)</f>
        <v>0</v>
      </c>
      <c r="AZ410" s="38">
        <f>TRACKER[[#This Row],[TOTAL TT (MARRUECOS)]]*24</f>
        <v>0</v>
      </c>
      <c r="BA410" s="39" t="str">
        <f>IF(AW410="","",IF(AW410&lt;=2,"SI","NO"))</f>
        <v>SI</v>
      </c>
      <c r="BB410" s="39">
        <f>V410-U410</f>
        <v>0</v>
      </c>
      <c r="BC410" s="108">
        <f>(TRACKER[[#This Row],[Driver departure vs DC END DATE 2]])/24</f>
        <v>0</v>
      </c>
      <c r="BD410" s="39" t="str">
        <f>IF(L410="LEFTIES TOLEDO",IF(BC410&gt;=TIME(0,0,0),"YES","NO"),"")</f>
        <v/>
      </c>
      <c r="BE410" s="93">
        <f>$BH$1</f>
        <v>55</v>
      </c>
      <c r="BF410" s="41">
        <f>$BI$1</f>
        <v>7.5</v>
      </c>
    </row>
    <row r="411" spans="1:58" ht="12.75" hidden="1" customHeight="1">
      <c r="A411" s="24">
        <v>262848259</v>
      </c>
      <c r="B411" s="10" t="s">
        <v>602</v>
      </c>
      <c r="C411" s="11" t="s">
        <v>47</v>
      </c>
      <c r="D411" s="11" t="s">
        <v>75</v>
      </c>
      <c r="E411" s="12">
        <v>46041.263888888891</v>
      </c>
      <c r="F411" s="12">
        <v>46041.333333333336</v>
      </c>
      <c r="G411" s="13" t="s">
        <v>49</v>
      </c>
      <c r="H411" s="11" t="s">
        <v>50</v>
      </c>
      <c r="I411" s="13" t="s">
        <v>704</v>
      </c>
      <c r="J411" s="13">
        <v>20</v>
      </c>
      <c r="K411" s="13" t="s">
        <v>60</v>
      </c>
      <c r="L411" s="12" t="s">
        <v>102</v>
      </c>
      <c r="M411" s="12">
        <v>46044.416666666664</v>
      </c>
      <c r="N411" s="12">
        <v>46045.375</v>
      </c>
      <c r="O411" s="12"/>
      <c r="P411" s="55"/>
      <c r="Q411" s="12"/>
      <c r="R411" s="12"/>
      <c r="S411" s="29">
        <v>46045.381944444445</v>
      </c>
      <c r="T411" s="29">
        <v>46045.430555555555</v>
      </c>
      <c r="U411" s="12"/>
      <c r="V411" s="29"/>
      <c r="W411" s="30">
        <f>IF(N411="","",WEEKNUM(AA411,2)-0)</f>
        <v>4</v>
      </c>
      <c r="X411" s="30">
        <f>IF(N411="","",MONTH(AA411))</f>
        <v>1</v>
      </c>
      <c r="Y41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411" s="30" t="str">
        <f>IF(B411="ROPAX","ROPAX",IF(B411="RORO","RORO","OCEAN"))</f>
        <v>OCEAN</v>
      </c>
      <c r="AA411" s="29">
        <f>+MIN(S411,T411)</f>
        <v>46045.381944444445</v>
      </c>
      <c r="AB411" s="29" t="str">
        <f>CHOOSE(WEEKDAY(T411,2),"Monday","Tuesday","Wednesday","Thursday","Friday","Saturday","Sunday")</f>
        <v>Friday</v>
      </c>
      <c r="AC411" s="104">
        <f>IF((E411-F411)&lt;=0,0,(TRACKER[[#This Row],[ATA]]-TRACKER[[#This Row],[ETA]])*24)</f>
        <v>0</v>
      </c>
      <c r="AD411" s="29" t="str">
        <f>IF(AC411&lt;=2,"NO","YES")</f>
        <v>NO</v>
      </c>
      <c r="AE411" s="106">
        <f>+TRACKER[[#This Row],[DELIVERY AVAILABLE SINCE]]-TRACKER[[#This Row],[HANDOVER Morocco]]</f>
        <v>46044.416666666664</v>
      </c>
      <c r="AF411" s="104">
        <f>TRACKER[[#This Row],[ATA TO UNLOADING]]*24</f>
        <v>98.833333333313931</v>
      </c>
      <c r="AG411" s="31">
        <f>(M411-E411)</f>
        <v>3.1527777777737356</v>
      </c>
      <c r="AH411" s="35">
        <f>TRACKER[[#This Row],[ATA A OFRECIMIENTO]]*24</f>
        <v>75.666666666569654</v>
      </c>
      <c r="AI411" s="30" t="str">
        <f>IF(AG411="","",IF(AG411&lt;=1.5,"SI","NO"))</f>
        <v>NO</v>
      </c>
      <c r="AJ411" s="30" t="str">
        <f>IF(AG411="","",IF(AG411&lt;=2,"YES","NO"))</f>
        <v>NO</v>
      </c>
      <c r="AK411" s="30" t="str">
        <f>IF(AG411="","",IF(AG411&lt;=3,"SI","NO"))</f>
        <v>NO</v>
      </c>
      <c r="AL411" s="31">
        <f>(N411-M411)</f>
        <v>0.95833333333575865</v>
      </c>
      <c r="AM411" s="35">
        <f>TRACKER[[#This Row],[DEL. AVAILABLE A SLOT]]*24</f>
        <v>23.000000000058208</v>
      </c>
      <c r="AN411" s="31">
        <f>IF((S411-M411)&lt;0,TIME(0,0,0),S411-M411)</f>
        <v>0.96527777778101154</v>
      </c>
      <c r="AO41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411" s="35" t="str">
        <f>IF(AL411="","",IF(AL411&lt;=1,"SI","NO"))</f>
        <v>SI</v>
      </c>
      <c r="AQ411" s="31">
        <f>(N411-E411)</f>
        <v>4.1111111111094942</v>
      </c>
      <c r="AR411" s="35">
        <f>TRACKER[[#This Row],[ATA A TIMESLOT]]*24</f>
        <v>98.666666666627862</v>
      </c>
      <c r="AS411" s="32">
        <f>IF(AA411&lt;N411,TIME(0,0,0),AA411-N411)</f>
        <v>6.9444444452528842E-3</v>
      </c>
      <c r="AT411" s="35">
        <f>TRACKER[[#This Row],[PUNTUALIDAD (H)]]*24</f>
        <v>0.16666666668606922</v>
      </c>
      <c r="AU411" s="31" t="str">
        <f>IF(AS411&gt;TIME(0,30,0),"NO","SI")</f>
        <v>SI</v>
      </c>
      <c r="AV411" s="33" t="str">
        <f>IF(AS411&gt;TIME(1,0,0),"NO","SI")</f>
        <v>SI</v>
      </c>
      <c r="AW411" s="33">
        <f>(S411-E411)</f>
        <v>4.1180555555547471</v>
      </c>
      <c r="AX411" s="39">
        <f>TRACKER[[#This Row],[ATA TO UNLOADING]]*24</f>
        <v>98.833333333313931</v>
      </c>
      <c r="AY411" s="33">
        <f>IF(O411=0,0,S411-O411)</f>
        <v>0</v>
      </c>
      <c r="AZ411" s="38">
        <f>TRACKER[[#This Row],[TOTAL TT (MARRUECOS)]]*24</f>
        <v>0</v>
      </c>
      <c r="BA411" s="39" t="str">
        <f>IF(AW411="","",IF(AW411&lt;=2,"SI","NO"))</f>
        <v>NO</v>
      </c>
      <c r="BB411" s="39">
        <f>V411-U411</f>
        <v>0</v>
      </c>
      <c r="BC411" s="108">
        <f>(TRACKER[[#This Row],[Driver departure vs DC END DATE 2]])/24</f>
        <v>0</v>
      </c>
      <c r="BD411" s="39" t="str">
        <f>IF(L411="LEFTIES TOLEDO",IF(BC411&gt;=TIME(0,0,0),"YES","NO"),"")</f>
        <v/>
      </c>
      <c r="BE411" s="93">
        <f>$BH$1</f>
        <v>55</v>
      </c>
      <c r="BF411" s="41">
        <f>$BI$1</f>
        <v>7.5</v>
      </c>
    </row>
    <row r="412" spans="1:58" ht="12.75" hidden="1" customHeight="1">
      <c r="A412" s="24">
        <v>262290368</v>
      </c>
      <c r="B412" s="10" t="s">
        <v>602</v>
      </c>
      <c r="C412" s="11" t="s">
        <v>76</v>
      </c>
      <c r="D412" s="11" t="s">
        <v>75</v>
      </c>
      <c r="E412" s="12">
        <v>46041.263888888891</v>
      </c>
      <c r="F412" s="12">
        <v>46041.333333333336</v>
      </c>
      <c r="G412" s="13" t="s">
        <v>49</v>
      </c>
      <c r="H412" s="11" t="s">
        <v>50</v>
      </c>
      <c r="I412" s="13" t="s">
        <v>705</v>
      </c>
      <c r="J412" s="13">
        <v>40</v>
      </c>
      <c r="K412" s="13" t="s">
        <v>60</v>
      </c>
      <c r="L412" s="12" t="s">
        <v>102</v>
      </c>
      <c r="M412" s="12">
        <v>46044.416666666664</v>
      </c>
      <c r="N412" s="12">
        <v>46045.375</v>
      </c>
      <c r="O412" s="12"/>
      <c r="P412" s="55"/>
      <c r="Q412" s="12"/>
      <c r="R412" s="12"/>
      <c r="S412" s="29">
        <v>46045.375</v>
      </c>
      <c r="T412" s="29">
        <v>46045.444444444445</v>
      </c>
      <c r="U412" s="12"/>
      <c r="V412" s="29"/>
      <c r="W412" s="30">
        <f>IF(N412="","",WEEKNUM(AA412,2)-0)</f>
        <v>4</v>
      </c>
      <c r="X412" s="30">
        <f>IF(N412="","",MONTH(AA412))</f>
        <v>1</v>
      </c>
      <c r="Y41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412" s="30" t="str">
        <f>IF(B412="ROPAX","ROPAX",IF(B412="RORO","RORO","OCEAN"))</f>
        <v>OCEAN</v>
      </c>
      <c r="AA412" s="29">
        <f>+MIN(S412,T412)</f>
        <v>46045.375</v>
      </c>
      <c r="AB412" s="29" t="str">
        <f>CHOOSE(WEEKDAY(T412,2),"Monday","Tuesday","Wednesday","Thursday","Friday","Saturday","Sunday")</f>
        <v>Friday</v>
      </c>
      <c r="AC412" s="104">
        <f>IF((E412-F412)&lt;=0,0,(TRACKER[[#This Row],[ATA]]-TRACKER[[#This Row],[ETA]])*24)</f>
        <v>0</v>
      </c>
      <c r="AD412" s="29" t="str">
        <f>IF(AC412&lt;=2,"NO","YES")</f>
        <v>NO</v>
      </c>
      <c r="AE412" s="106">
        <f>+TRACKER[[#This Row],[DELIVERY AVAILABLE SINCE]]-TRACKER[[#This Row],[HANDOVER Morocco]]</f>
        <v>46044.416666666664</v>
      </c>
      <c r="AF412" s="104">
        <f>TRACKER[[#This Row],[ATA TO UNLOADING]]*24</f>
        <v>98.666666666627862</v>
      </c>
      <c r="AG412" s="31">
        <f>(M412-E412)</f>
        <v>3.1527777777737356</v>
      </c>
      <c r="AH412" s="35">
        <f>TRACKER[[#This Row],[ATA A OFRECIMIENTO]]*24</f>
        <v>75.666666666569654</v>
      </c>
      <c r="AI412" s="30" t="str">
        <f>IF(AG412="","",IF(AG412&lt;=1.5,"SI","NO"))</f>
        <v>NO</v>
      </c>
      <c r="AJ412" s="30" t="str">
        <f>IF(AG412="","",IF(AG412&lt;=2,"YES","NO"))</f>
        <v>NO</v>
      </c>
      <c r="AK412" s="30" t="str">
        <f>IF(AG412="","",IF(AG412&lt;=3,"SI","NO"))</f>
        <v>NO</v>
      </c>
      <c r="AL412" s="31">
        <f>(N412-M412)</f>
        <v>0.95833333333575865</v>
      </c>
      <c r="AM412" s="35">
        <f>TRACKER[[#This Row],[DEL. AVAILABLE A SLOT]]*24</f>
        <v>23.000000000058208</v>
      </c>
      <c r="AN412" s="31">
        <f>IF((S412-M412)&lt;0,TIME(0,0,0),S412-M412)</f>
        <v>0.95833333333575865</v>
      </c>
      <c r="AO41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412" s="35" t="str">
        <f>IF(AL412="","",IF(AL412&lt;=1,"SI","NO"))</f>
        <v>SI</v>
      </c>
      <c r="AQ412" s="31">
        <f>(N412-E412)</f>
        <v>4.1111111111094942</v>
      </c>
      <c r="AR412" s="35">
        <f>TRACKER[[#This Row],[ATA A TIMESLOT]]*24</f>
        <v>98.666666666627862</v>
      </c>
      <c r="AS412" s="32">
        <f>IF(AA412&lt;N412,TIME(0,0,0),AA412-N412)</f>
        <v>0</v>
      </c>
      <c r="AT412" s="35">
        <f>TRACKER[[#This Row],[PUNTUALIDAD (H)]]*24</f>
        <v>0</v>
      </c>
      <c r="AU412" s="31" t="str">
        <f>IF(AS412&gt;TIME(0,30,0),"NO","SI")</f>
        <v>SI</v>
      </c>
      <c r="AV412" s="33" t="str">
        <f>IF(AS412&gt;TIME(1,0,0),"NO","SI")</f>
        <v>SI</v>
      </c>
      <c r="AW412" s="33">
        <f>(S412-E412)</f>
        <v>4.1111111111094942</v>
      </c>
      <c r="AX412" s="39">
        <f>TRACKER[[#This Row],[ATA TO UNLOADING]]*24</f>
        <v>98.666666666627862</v>
      </c>
      <c r="AY412" s="33">
        <f>IF(O412=0,0,S412-O412)</f>
        <v>0</v>
      </c>
      <c r="AZ412" s="38">
        <f>TRACKER[[#This Row],[TOTAL TT (MARRUECOS)]]*24</f>
        <v>0</v>
      </c>
      <c r="BA412" s="39" t="str">
        <f>IF(AW412="","",IF(AW412&lt;=2,"SI","NO"))</f>
        <v>NO</v>
      </c>
      <c r="BB412" s="39">
        <f>V412-U412</f>
        <v>0</v>
      </c>
      <c r="BC412" s="108">
        <f>(TRACKER[[#This Row],[Driver departure vs DC END DATE 2]])/24</f>
        <v>0</v>
      </c>
      <c r="BD412" s="39" t="str">
        <f>IF(L412="LEFTIES TOLEDO",IF(BC412&gt;=TIME(0,0,0),"YES","NO"),"")</f>
        <v/>
      </c>
      <c r="BE412" s="93">
        <f>$BH$1</f>
        <v>55</v>
      </c>
      <c r="BF412" s="41">
        <f>$BI$1</f>
        <v>7.5</v>
      </c>
    </row>
    <row r="413" spans="1:58" ht="12.75" hidden="1" customHeight="1">
      <c r="A413" s="24" t="s">
        <v>607</v>
      </c>
      <c r="B413" s="10" t="s">
        <v>430</v>
      </c>
      <c r="C413" s="11" t="s">
        <v>57</v>
      </c>
      <c r="D413" s="11" t="s">
        <v>75</v>
      </c>
      <c r="E413" s="12">
        <v>46033.027083333334</v>
      </c>
      <c r="F413" s="12">
        <v>46033.083333333336</v>
      </c>
      <c r="G413" s="13" t="s">
        <v>88</v>
      </c>
      <c r="H413" s="11" t="s">
        <v>50</v>
      </c>
      <c r="I413" s="13" t="s">
        <v>707</v>
      </c>
      <c r="J413" s="13" t="s">
        <v>51</v>
      </c>
      <c r="K413" s="13" t="s">
        <v>60</v>
      </c>
      <c r="L413" s="12" t="s">
        <v>95</v>
      </c>
      <c r="M413" s="12">
        <v>46044.25</v>
      </c>
      <c r="N413" s="12">
        <v>46045.416666666664</v>
      </c>
      <c r="O413" s="12"/>
      <c r="P413" s="55"/>
      <c r="Q413" s="12"/>
      <c r="R413" s="12"/>
      <c r="S413" s="29">
        <v>46045.423611111109</v>
      </c>
      <c r="T413" s="29">
        <v>46045.444444444445</v>
      </c>
      <c r="U413" s="12"/>
      <c r="V413" s="29"/>
      <c r="W413" s="30">
        <f>IF(N413="","",WEEKNUM(AA413,2)-0)</f>
        <v>4</v>
      </c>
      <c r="X413" s="30">
        <f>IF(N413="","",MONTH(AA413))</f>
        <v>1</v>
      </c>
      <c r="Y41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413" s="30" t="str">
        <f>IF(B413="ROPAX","ROPAX",IF(B413="RORO","RORO","OCEAN"))</f>
        <v>OCEAN</v>
      </c>
      <c r="AA413" s="29">
        <f>+MIN(S413,T413)</f>
        <v>46045.423611111109</v>
      </c>
      <c r="AB413" s="29" t="str">
        <f>CHOOSE(WEEKDAY(T413,2),"Monday","Tuesday","Wednesday","Thursday","Friday","Saturday","Sunday")</f>
        <v>Friday</v>
      </c>
      <c r="AC413" s="104">
        <f>IF((E413-F413)&lt;=0,0,(TRACKER[[#This Row],[ATA]]-TRACKER[[#This Row],[ETA]])*24)</f>
        <v>0</v>
      </c>
      <c r="AD413" s="29" t="str">
        <f>IF(AC413&lt;=2,"NO","YES")</f>
        <v>NO</v>
      </c>
      <c r="AE413" s="106">
        <f>+TRACKER[[#This Row],[DELIVERY AVAILABLE SINCE]]-TRACKER[[#This Row],[HANDOVER Morocco]]</f>
        <v>46044.25</v>
      </c>
      <c r="AF413" s="104">
        <f>TRACKER[[#This Row],[ATA TO UNLOADING]]*24</f>
        <v>297.51666666660458</v>
      </c>
      <c r="AG413" s="31">
        <f>(M413-E413)</f>
        <v>11.222916666665697</v>
      </c>
      <c r="AH413" s="35">
        <f>TRACKER[[#This Row],[ATA A OFRECIMIENTO]]*24</f>
        <v>269.34999999997672</v>
      </c>
      <c r="AI413" s="30" t="str">
        <f>IF(AG413="","",IF(AG413&lt;=1.5,"SI","NO"))</f>
        <v>NO</v>
      </c>
      <c r="AJ413" s="30" t="str">
        <f>IF(AG413="","",IF(AG413&lt;=2,"YES","NO"))</f>
        <v>NO</v>
      </c>
      <c r="AK413" s="30" t="str">
        <f>IF(AG413="","",IF(AG413&lt;=3,"SI","NO"))</f>
        <v>NO</v>
      </c>
      <c r="AL413" s="31">
        <f>(N413-M413)</f>
        <v>1.1666666666642413</v>
      </c>
      <c r="AM413" s="35">
        <f>TRACKER[[#This Row],[DEL. AVAILABLE A SLOT]]*24</f>
        <v>27.999999999941792</v>
      </c>
      <c r="AN413" s="31">
        <f>IF((S413-M413)&lt;0,TIME(0,0,0),S413-M413)</f>
        <v>1.1736111111094942</v>
      </c>
      <c r="AO41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413" s="35" t="str">
        <f>IF(AL413="","",IF(AL413&lt;=1,"SI","NO"))</f>
        <v>NO</v>
      </c>
      <c r="AQ413" s="31">
        <f>(N413-E413)</f>
        <v>12.389583333329938</v>
      </c>
      <c r="AR413" s="35">
        <f>TRACKER[[#This Row],[ATA A TIMESLOT]]*24</f>
        <v>297.34999999991851</v>
      </c>
      <c r="AS413" s="32">
        <f>IF(AA413&lt;N413,TIME(0,0,0),AA413-N413)</f>
        <v>6.9444444452528842E-3</v>
      </c>
      <c r="AT413" s="35">
        <f>TRACKER[[#This Row],[PUNTUALIDAD (H)]]*24</f>
        <v>0.16666666668606922</v>
      </c>
      <c r="AU413" s="31" t="str">
        <f>IF(AS413&gt;TIME(0,30,0),"NO","SI")</f>
        <v>SI</v>
      </c>
      <c r="AV413" s="33" t="str">
        <f>IF(AS413&gt;TIME(1,0,0),"NO","SI")</f>
        <v>SI</v>
      </c>
      <c r="AW413" s="33">
        <f>(S413-E413)</f>
        <v>12.396527777775191</v>
      </c>
      <c r="AX413" s="39">
        <f>TRACKER[[#This Row],[ATA TO UNLOADING]]*24</f>
        <v>297.51666666660458</v>
      </c>
      <c r="AY413" s="33">
        <f>IF(O413=0,0,S413-O413)</f>
        <v>0</v>
      </c>
      <c r="AZ413" s="38">
        <f>TRACKER[[#This Row],[TOTAL TT (MARRUECOS)]]*24</f>
        <v>0</v>
      </c>
      <c r="BA413" s="39" t="str">
        <f>IF(AW413="","",IF(AW413&lt;=2,"SI","NO"))</f>
        <v>NO</v>
      </c>
      <c r="BB413" s="39">
        <f>V413-U413</f>
        <v>0</v>
      </c>
      <c r="BC413" s="108">
        <f>(TRACKER[[#This Row],[Driver departure vs DC END DATE 2]])/24</f>
        <v>0</v>
      </c>
      <c r="BD413" s="39" t="str">
        <f>IF(L413="LEFTIES TOLEDO",IF(BC413&gt;=TIME(0,0,0),"YES","NO"),"")</f>
        <v/>
      </c>
      <c r="BE413" s="93">
        <f>$BH$1</f>
        <v>55</v>
      </c>
      <c r="BF413" s="41">
        <f>$BI$1</f>
        <v>7.5</v>
      </c>
    </row>
    <row r="414" spans="1:58" ht="12.75" hidden="1" customHeight="1">
      <c r="A414" s="24">
        <v>262664461</v>
      </c>
      <c r="B414" s="10" t="s">
        <v>602</v>
      </c>
      <c r="C414" s="11" t="s">
        <v>57</v>
      </c>
      <c r="D414" s="11" t="s">
        <v>75</v>
      </c>
      <c r="E414" s="12">
        <v>46041.263888888891</v>
      </c>
      <c r="F414" s="12">
        <v>46041.333333333336</v>
      </c>
      <c r="G414" s="13" t="s">
        <v>49</v>
      </c>
      <c r="H414" s="11" t="s">
        <v>50</v>
      </c>
      <c r="I414" s="13" t="s">
        <v>706</v>
      </c>
      <c r="J414" s="13" t="s">
        <v>56</v>
      </c>
      <c r="K414" s="13" t="s">
        <v>52</v>
      </c>
      <c r="L414" s="12" t="s">
        <v>95</v>
      </c>
      <c r="M414" s="12">
        <v>46044.416666666664</v>
      </c>
      <c r="N414" s="12">
        <v>46045.416666666664</v>
      </c>
      <c r="O414" s="12"/>
      <c r="P414" s="55"/>
      <c r="Q414" s="12"/>
      <c r="R414" s="12"/>
      <c r="S414" s="29">
        <v>46045.423611111109</v>
      </c>
      <c r="T414" s="29">
        <v>46045.444444444445</v>
      </c>
      <c r="U414" s="12"/>
      <c r="V414" s="29"/>
      <c r="W414" s="30">
        <f>IF(N414="","",WEEKNUM(AA414,2)-0)</f>
        <v>4</v>
      </c>
      <c r="X414" s="30">
        <f>IF(N414="","",MONTH(AA414))</f>
        <v>1</v>
      </c>
      <c r="Y41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414" s="30" t="str">
        <f>IF(B414="ROPAX","ROPAX",IF(B414="RORO","RORO","OCEAN"))</f>
        <v>OCEAN</v>
      </c>
      <c r="AA414" s="29">
        <f>+MIN(S414,T414)</f>
        <v>46045.423611111109</v>
      </c>
      <c r="AB414" s="29" t="str">
        <f>CHOOSE(WEEKDAY(T414,2),"Monday","Tuesday","Wednesday","Thursday","Friday","Saturday","Sunday")</f>
        <v>Friday</v>
      </c>
      <c r="AC414" s="104">
        <f>IF((E414-F414)&lt;=0,0,(TRACKER[[#This Row],[ATA]]-TRACKER[[#This Row],[ETA]])*24)</f>
        <v>0</v>
      </c>
      <c r="AD414" s="29" t="str">
        <f>IF(AC414&lt;=2,"NO","YES")</f>
        <v>NO</v>
      </c>
      <c r="AE414" s="106">
        <f>+TRACKER[[#This Row],[DELIVERY AVAILABLE SINCE]]-TRACKER[[#This Row],[HANDOVER Morocco]]</f>
        <v>46044.416666666664</v>
      </c>
      <c r="AF414" s="104">
        <f>TRACKER[[#This Row],[ATA TO UNLOADING]]*24</f>
        <v>99.833333333255723</v>
      </c>
      <c r="AG414" s="31">
        <f>(M414-E414)</f>
        <v>3.1527777777737356</v>
      </c>
      <c r="AH414" s="35">
        <f>TRACKER[[#This Row],[ATA A OFRECIMIENTO]]*24</f>
        <v>75.666666666569654</v>
      </c>
      <c r="AI414" s="30" t="str">
        <f>IF(AG414="","",IF(AG414&lt;=1.5,"SI","NO"))</f>
        <v>NO</v>
      </c>
      <c r="AJ414" s="30" t="str">
        <f>IF(AG414="","",IF(AG414&lt;=2,"YES","NO"))</f>
        <v>NO</v>
      </c>
      <c r="AK414" s="30" t="str">
        <f>IF(AG414="","",IF(AG414&lt;=3,"SI","NO"))</f>
        <v>NO</v>
      </c>
      <c r="AL414" s="31">
        <f>(N414-M414)</f>
        <v>1</v>
      </c>
      <c r="AM414" s="35">
        <f>TRACKER[[#This Row],[DEL. AVAILABLE A SLOT]]*24</f>
        <v>24</v>
      </c>
      <c r="AN414" s="31">
        <f>IF((S414-M414)&lt;0,TIME(0,0,0),S414-M414)</f>
        <v>1.0069444444452529</v>
      </c>
      <c r="AO41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414" s="35" t="str">
        <f>IF(AL414="","",IF(AL414&lt;=1,"SI","NO"))</f>
        <v>SI</v>
      </c>
      <c r="AQ414" s="31">
        <f>(N414-E414)</f>
        <v>4.1527777777737356</v>
      </c>
      <c r="AR414" s="35">
        <f>TRACKER[[#This Row],[ATA A TIMESLOT]]*24</f>
        <v>99.666666666569654</v>
      </c>
      <c r="AS414" s="32">
        <f>IF(AA414&lt;N414,TIME(0,0,0),AA414-N414)</f>
        <v>6.9444444452528842E-3</v>
      </c>
      <c r="AT414" s="35">
        <f>TRACKER[[#This Row],[PUNTUALIDAD (H)]]*24</f>
        <v>0.16666666668606922</v>
      </c>
      <c r="AU414" s="31" t="str">
        <f>IF(AS414&gt;TIME(0,30,0),"NO","SI")</f>
        <v>SI</v>
      </c>
      <c r="AV414" s="33" t="str">
        <f>IF(AS414&gt;TIME(1,0,0),"NO","SI")</f>
        <v>SI</v>
      </c>
      <c r="AW414" s="33">
        <f>(S414-E414)</f>
        <v>4.1597222222189885</v>
      </c>
      <c r="AX414" s="39">
        <f>TRACKER[[#This Row],[ATA TO UNLOADING]]*24</f>
        <v>99.833333333255723</v>
      </c>
      <c r="AY414" s="33">
        <f>IF(O414=0,0,S414-O414)</f>
        <v>0</v>
      </c>
      <c r="AZ414" s="38">
        <f>TRACKER[[#This Row],[TOTAL TT (MARRUECOS)]]*24</f>
        <v>0</v>
      </c>
      <c r="BA414" s="39" t="str">
        <f>IF(AW414="","",IF(AW414&lt;=2,"SI","NO"))</f>
        <v>NO</v>
      </c>
      <c r="BB414" s="39">
        <f>V414-U414</f>
        <v>0</v>
      </c>
      <c r="BC414" s="108">
        <f>(TRACKER[[#This Row],[Driver departure vs DC END DATE 2]])/24</f>
        <v>0</v>
      </c>
      <c r="BD414" s="39" t="str">
        <f>IF(L414="LEFTIES TOLEDO",IF(BC414&gt;=TIME(0,0,0),"YES","NO"),"")</f>
        <v/>
      </c>
      <c r="BE414" s="93">
        <f>$BH$1</f>
        <v>55</v>
      </c>
      <c r="BF414" s="41">
        <f>$BI$1</f>
        <v>7.5</v>
      </c>
    </row>
    <row r="415" spans="1:58" ht="12.75" hidden="1" customHeight="1">
      <c r="A415" s="24">
        <v>262643641</v>
      </c>
      <c r="B415" s="10" t="s">
        <v>602</v>
      </c>
      <c r="C415" s="11" t="s">
        <v>65</v>
      </c>
      <c r="D415" s="11" t="s">
        <v>75</v>
      </c>
      <c r="E415" s="12">
        <v>46041.263888888891</v>
      </c>
      <c r="F415" s="12">
        <v>46041.333333333336</v>
      </c>
      <c r="G415" s="13" t="s">
        <v>49</v>
      </c>
      <c r="H415" s="11" t="s">
        <v>50</v>
      </c>
      <c r="I415" s="13" t="s">
        <v>708</v>
      </c>
      <c r="J415" s="13" t="s">
        <v>51</v>
      </c>
      <c r="K415" s="13" t="s">
        <v>52</v>
      </c>
      <c r="L415" s="12" t="s">
        <v>95</v>
      </c>
      <c r="M415" s="12">
        <v>46044.416666666664</v>
      </c>
      <c r="N415" s="12">
        <v>46045.5</v>
      </c>
      <c r="O415" s="12"/>
      <c r="P415" s="55"/>
      <c r="Q415" s="12" t="s">
        <v>389</v>
      </c>
      <c r="R415" s="12"/>
      <c r="S415" s="29">
        <v>46045.548611111109</v>
      </c>
      <c r="T415" s="29">
        <v>46045.569444444445</v>
      </c>
      <c r="U415" s="12"/>
      <c r="V415" s="29"/>
      <c r="W415" s="30">
        <f>IF(N415="","",WEEKNUM(AA415,2)-0)</f>
        <v>4</v>
      </c>
      <c r="X415" s="30">
        <f>IF(N415="","",MONTH(AA415))</f>
        <v>1</v>
      </c>
      <c r="Y41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415" s="30" t="str">
        <f>IF(B415="ROPAX","ROPAX",IF(B415="RORO","RORO","OCEAN"))</f>
        <v>OCEAN</v>
      </c>
      <c r="AA415" s="29">
        <f>+MIN(S415,T415)</f>
        <v>46045.548611111109</v>
      </c>
      <c r="AB415" s="29" t="str">
        <f>CHOOSE(WEEKDAY(T415,2),"Monday","Tuesday","Wednesday","Thursday","Friday","Saturday","Sunday")</f>
        <v>Friday</v>
      </c>
      <c r="AC415" s="104">
        <f>IF((E415-F415)&lt;=0,0,(TRACKER[[#This Row],[ATA]]-TRACKER[[#This Row],[ETA]])*24)</f>
        <v>0</v>
      </c>
      <c r="AD415" s="29" t="str">
        <f>IF(AC415&lt;=2,"NO","YES")</f>
        <v>NO</v>
      </c>
      <c r="AE415" s="106">
        <f>+TRACKER[[#This Row],[DELIVERY AVAILABLE SINCE]]-TRACKER[[#This Row],[HANDOVER Morocco]]</f>
        <v>46044.416666666664</v>
      </c>
      <c r="AF415" s="104">
        <f>TRACKER[[#This Row],[ATA TO UNLOADING]]*24</f>
        <v>102.83333333325572</v>
      </c>
      <c r="AG415" s="31">
        <f>(M415-E415)</f>
        <v>3.1527777777737356</v>
      </c>
      <c r="AH415" s="35">
        <f>TRACKER[[#This Row],[ATA A OFRECIMIENTO]]*24</f>
        <v>75.666666666569654</v>
      </c>
      <c r="AI415" s="30" t="str">
        <f>IF(AG415="","",IF(AG415&lt;=1.5,"SI","NO"))</f>
        <v>NO</v>
      </c>
      <c r="AJ415" s="30" t="str">
        <f>IF(AG415="","",IF(AG415&lt;=2,"YES","NO"))</f>
        <v>NO</v>
      </c>
      <c r="AK415" s="30" t="str">
        <f>IF(AG415="","",IF(AG415&lt;=3,"SI","NO"))</f>
        <v>NO</v>
      </c>
      <c r="AL415" s="31">
        <f>(N415-M415)</f>
        <v>1.0833333333357587</v>
      </c>
      <c r="AM415" s="35">
        <f>TRACKER[[#This Row],[DEL. AVAILABLE A SLOT]]*24</f>
        <v>26.000000000058208</v>
      </c>
      <c r="AN415" s="31">
        <f>IF((S415-M415)&lt;0,TIME(0,0,0),S415-M415)</f>
        <v>1.1319444444452529</v>
      </c>
      <c r="AO41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415" s="35" t="str">
        <f>IF(AL415="","",IF(AL415&lt;=1,"SI","NO"))</f>
        <v>NO</v>
      </c>
      <c r="AQ415" s="31">
        <f>(N415-E415)</f>
        <v>4.2361111111094942</v>
      </c>
      <c r="AR415" s="35">
        <f>TRACKER[[#This Row],[ATA A TIMESLOT]]*24</f>
        <v>101.66666666662786</v>
      </c>
      <c r="AS415" s="32">
        <f>IF(AA415&lt;N415,TIME(0,0,0),AA415-N415)</f>
        <v>4.8611111109494232E-2</v>
      </c>
      <c r="AT415" s="35">
        <f>TRACKER[[#This Row],[PUNTUALIDAD (H)]]*24</f>
        <v>1.1666666666278616</v>
      </c>
      <c r="AU415" s="31" t="str">
        <f>IF(AS415&gt;TIME(0,30,0),"NO","SI")</f>
        <v>NO</v>
      </c>
      <c r="AV415" s="33" t="str">
        <f>IF(AS415&gt;TIME(1,0,0),"NO","SI")</f>
        <v>NO</v>
      </c>
      <c r="AW415" s="33">
        <f>(S415-E415)</f>
        <v>4.2847222222189885</v>
      </c>
      <c r="AX415" s="39">
        <f>TRACKER[[#This Row],[ATA TO UNLOADING]]*24</f>
        <v>102.83333333325572</v>
      </c>
      <c r="AY415" s="33">
        <f>IF(O415=0,0,S415-O415)</f>
        <v>0</v>
      </c>
      <c r="AZ415" s="38">
        <f>TRACKER[[#This Row],[TOTAL TT (MARRUECOS)]]*24</f>
        <v>0</v>
      </c>
      <c r="BA415" s="39" t="str">
        <f>IF(AW415="","",IF(AW415&lt;=2,"SI","NO"))</f>
        <v>NO</v>
      </c>
      <c r="BB415" s="39">
        <f>V415-U415</f>
        <v>0</v>
      </c>
      <c r="BC415" s="108">
        <f>(TRACKER[[#This Row],[Driver departure vs DC END DATE 2]])/24</f>
        <v>0</v>
      </c>
      <c r="BD415" s="39" t="str">
        <f>IF(L415="LEFTIES TOLEDO",IF(BC415&gt;=TIME(0,0,0),"YES","NO"),"")</f>
        <v/>
      </c>
      <c r="BE415" s="93">
        <f>$BH$1</f>
        <v>55</v>
      </c>
      <c r="BF415" s="41">
        <f>$BI$1</f>
        <v>7.5</v>
      </c>
    </row>
    <row r="416" spans="1:58" ht="12.75" hidden="1" customHeight="1">
      <c r="A416" s="24" t="s">
        <v>608</v>
      </c>
      <c r="B416" s="10" t="s">
        <v>602</v>
      </c>
      <c r="C416" s="11" t="s">
        <v>57</v>
      </c>
      <c r="D416" s="11" t="s">
        <v>75</v>
      </c>
      <c r="E416" s="12">
        <v>46041.263888888891</v>
      </c>
      <c r="F416" s="12">
        <v>46041.333333333336</v>
      </c>
      <c r="G416" s="13" t="s">
        <v>88</v>
      </c>
      <c r="H416" s="11" t="s">
        <v>50</v>
      </c>
      <c r="I416" s="13" t="s">
        <v>709</v>
      </c>
      <c r="J416" s="13" t="s">
        <v>51</v>
      </c>
      <c r="K416" s="13" t="s">
        <v>60</v>
      </c>
      <c r="L416" s="12" t="s">
        <v>95</v>
      </c>
      <c r="M416" s="12">
        <v>46044.416666666664</v>
      </c>
      <c r="N416" s="12">
        <v>46045.5</v>
      </c>
      <c r="O416" s="12"/>
      <c r="P416" s="55"/>
      <c r="Q416" s="12" t="s">
        <v>389</v>
      </c>
      <c r="R416" s="12"/>
      <c r="S416" s="29">
        <v>46045.791666666664</v>
      </c>
      <c r="T416" s="29">
        <v>46045.8125</v>
      </c>
      <c r="U416" s="12"/>
      <c r="V416" s="29"/>
      <c r="W416" s="30">
        <f>IF(N416="","",WEEKNUM(AA416,2)-0)</f>
        <v>4</v>
      </c>
      <c r="X416" s="30">
        <f>IF(N416="","",MONTH(AA416))</f>
        <v>1</v>
      </c>
      <c r="Y41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416" s="30" t="str">
        <f>IF(B416="ROPAX","ROPAX",IF(B416="RORO","RORO","OCEAN"))</f>
        <v>OCEAN</v>
      </c>
      <c r="AA416" s="29">
        <f>+MIN(S416,T416)</f>
        <v>46045.791666666664</v>
      </c>
      <c r="AB416" s="29" t="str">
        <f>CHOOSE(WEEKDAY(T416,2),"Monday","Tuesday","Wednesday","Thursday","Friday","Saturday","Sunday")</f>
        <v>Friday</v>
      </c>
      <c r="AC416" s="104">
        <f>IF((E416-F416)&lt;=0,0,(TRACKER[[#This Row],[ATA]]-TRACKER[[#This Row],[ETA]])*24)</f>
        <v>0</v>
      </c>
      <c r="AD416" s="29" t="str">
        <f>IF(AC416&lt;=2,"NO","YES")</f>
        <v>NO</v>
      </c>
      <c r="AE416" s="106">
        <f>+TRACKER[[#This Row],[DELIVERY AVAILABLE SINCE]]-TRACKER[[#This Row],[HANDOVER Morocco]]</f>
        <v>46044.416666666664</v>
      </c>
      <c r="AF416" s="104">
        <f>TRACKER[[#This Row],[ATA TO UNLOADING]]*24</f>
        <v>108.66666666656965</v>
      </c>
      <c r="AG416" s="31">
        <f>(M416-E416)</f>
        <v>3.1527777777737356</v>
      </c>
      <c r="AH416" s="35">
        <f>TRACKER[[#This Row],[ATA A OFRECIMIENTO]]*24</f>
        <v>75.666666666569654</v>
      </c>
      <c r="AI416" s="30" t="str">
        <f>IF(AG416="","",IF(AG416&lt;=1.5,"SI","NO"))</f>
        <v>NO</v>
      </c>
      <c r="AJ416" s="30" t="str">
        <f>IF(AG416="","",IF(AG416&lt;=2,"YES","NO"))</f>
        <v>NO</v>
      </c>
      <c r="AK416" s="30" t="str">
        <f>IF(AG416="","",IF(AG416&lt;=3,"SI","NO"))</f>
        <v>NO</v>
      </c>
      <c r="AL416" s="31">
        <f>(N416-M416)</f>
        <v>1.0833333333357587</v>
      </c>
      <c r="AM416" s="35">
        <f>TRACKER[[#This Row],[DEL. AVAILABLE A SLOT]]*24</f>
        <v>26.000000000058208</v>
      </c>
      <c r="AN416" s="31">
        <f>IF((S416-M416)&lt;0,TIME(0,0,0),S416-M416)</f>
        <v>1.375</v>
      </c>
      <c r="AO41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416" s="35" t="str">
        <f>IF(AL416="","",IF(AL416&lt;=1,"SI","NO"))</f>
        <v>NO</v>
      </c>
      <c r="AQ416" s="31">
        <f>(N416-E416)</f>
        <v>4.2361111111094942</v>
      </c>
      <c r="AR416" s="35">
        <f>TRACKER[[#This Row],[ATA A TIMESLOT]]*24</f>
        <v>101.66666666662786</v>
      </c>
      <c r="AS416" s="32">
        <f>IF(AA416&lt;N416,TIME(0,0,0),AA416-N416)</f>
        <v>0.29166666666424135</v>
      </c>
      <c r="AT416" s="35">
        <f>TRACKER[[#This Row],[PUNTUALIDAD (H)]]*24</f>
        <v>6.9999999999417923</v>
      </c>
      <c r="AU416" s="31" t="str">
        <f>IF(AS416&gt;TIME(0,30,0),"NO","SI")</f>
        <v>NO</v>
      </c>
      <c r="AV416" s="33" t="str">
        <f>IF(AS416&gt;TIME(1,0,0),"NO","SI")</f>
        <v>NO</v>
      </c>
      <c r="AW416" s="33">
        <f>(S416-E416)</f>
        <v>4.5277777777737356</v>
      </c>
      <c r="AX416" s="39">
        <f>TRACKER[[#This Row],[ATA TO UNLOADING]]*24</f>
        <v>108.66666666656965</v>
      </c>
      <c r="AY416" s="33">
        <f>IF(O416=0,0,S416-O416)</f>
        <v>0</v>
      </c>
      <c r="AZ416" s="38">
        <f>TRACKER[[#This Row],[TOTAL TT (MARRUECOS)]]*24</f>
        <v>0</v>
      </c>
      <c r="BA416" s="39" t="str">
        <f>IF(AW416="","",IF(AW416&lt;=2,"SI","NO"))</f>
        <v>NO</v>
      </c>
      <c r="BB416" s="39">
        <f>V416-U416</f>
        <v>0</v>
      </c>
      <c r="BC416" s="108">
        <f>(TRACKER[[#This Row],[Driver departure vs DC END DATE 2]])/24</f>
        <v>0</v>
      </c>
      <c r="BD416" s="39" t="str">
        <f>IF(L416="LEFTIES TOLEDO",IF(BC416&gt;=TIME(0,0,0),"YES","NO"),"")</f>
        <v/>
      </c>
      <c r="BE416" s="93">
        <f>$BH$1</f>
        <v>55</v>
      </c>
      <c r="BF416" s="41">
        <f>$BI$1</f>
        <v>7.5</v>
      </c>
    </row>
    <row r="417" spans="1:58" ht="12.75" hidden="1" customHeight="1">
      <c r="A417" s="24">
        <v>262643641</v>
      </c>
      <c r="B417" s="10" t="s">
        <v>602</v>
      </c>
      <c r="C417" s="11" t="s">
        <v>65</v>
      </c>
      <c r="D417" s="11" t="s">
        <v>75</v>
      </c>
      <c r="E417" s="12">
        <v>46041.263888888891</v>
      </c>
      <c r="F417" s="12">
        <v>46041.333333333336</v>
      </c>
      <c r="G417" s="13" t="s">
        <v>49</v>
      </c>
      <c r="H417" s="11" t="s">
        <v>50</v>
      </c>
      <c r="I417" s="13" t="s">
        <v>710</v>
      </c>
      <c r="J417" s="13">
        <v>40</v>
      </c>
      <c r="K417" s="13" t="s">
        <v>52</v>
      </c>
      <c r="L417" s="12" t="s">
        <v>95</v>
      </c>
      <c r="M417" s="12">
        <v>46044.416666666664</v>
      </c>
      <c r="N417" s="12">
        <v>46045.583333333336</v>
      </c>
      <c r="O417" s="12"/>
      <c r="P417" s="55"/>
      <c r="Q417" s="12"/>
      <c r="R417" s="12"/>
      <c r="S417" s="29">
        <v>46045.549999999996</v>
      </c>
      <c r="T417" s="29">
        <v>46045.570833333331</v>
      </c>
      <c r="U417" s="12"/>
      <c r="V417" s="29"/>
      <c r="W417" s="30">
        <f>IF(N417="","",WEEKNUM(AA417,2)-0)</f>
        <v>4</v>
      </c>
      <c r="X417" s="30">
        <f>IF(N417="","",MONTH(AA417))</f>
        <v>1</v>
      </c>
      <c r="Y41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417" s="30" t="str">
        <f>IF(B417="ROPAX","ROPAX",IF(B417="RORO","RORO","OCEAN"))</f>
        <v>OCEAN</v>
      </c>
      <c r="AA417" s="29">
        <f>+MIN(S417,T417)</f>
        <v>46045.549999999996</v>
      </c>
      <c r="AB417" s="29" t="str">
        <f>CHOOSE(WEEKDAY(T417,2),"Monday","Tuesday","Wednesday","Thursday","Friday","Saturday","Sunday")</f>
        <v>Friday</v>
      </c>
      <c r="AC417" s="104">
        <f>IF((E417-F417)&lt;=0,0,(TRACKER[[#This Row],[ATA]]-TRACKER[[#This Row],[ETA]])*24)</f>
        <v>0</v>
      </c>
      <c r="AD417" s="29" t="str">
        <f>IF(AC417&lt;=2,"NO","YES")</f>
        <v>NO</v>
      </c>
      <c r="AE417" s="106">
        <f>+TRACKER[[#This Row],[DELIVERY AVAILABLE SINCE]]-TRACKER[[#This Row],[HANDOVER Morocco]]</f>
        <v>46044.416666666664</v>
      </c>
      <c r="AF417" s="104">
        <f>TRACKER[[#This Row],[ATA TO UNLOADING]]*24</f>
        <v>102.86666666652309</v>
      </c>
      <c r="AG417" s="31">
        <f>(M417-E417)</f>
        <v>3.1527777777737356</v>
      </c>
      <c r="AH417" s="35">
        <f>TRACKER[[#This Row],[ATA A OFRECIMIENTO]]*24</f>
        <v>75.666666666569654</v>
      </c>
      <c r="AI417" s="30" t="str">
        <f>IF(AG417="","",IF(AG417&lt;=1.5,"SI","NO"))</f>
        <v>NO</v>
      </c>
      <c r="AJ417" s="30" t="str">
        <f>IF(AG417="","",IF(AG417&lt;=2,"YES","NO"))</f>
        <v>NO</v>
      </c>
      <c r="AK417" s="30" t="str">
        <f>IF(AG417="","",IF(AG417&lt;=3,"SI","NO"))</f>
        <v>NO</v>
      </c>
      <c r="AL417" s="31">
        <f>(N417-M417)</f>
        <v>1.1666666666715173</v>
      </c>
      <c r="AM417" s="35">
        <f>TRACKER[[#This Row],[DEL. AVAILABLE A SLOT]]*24</f>
        <v>28.000000000116415</v>
      </c>
      <c r="AN417" s="31">
        <f>IF((S417-M417)&lt;0,TIME(0,0,0),S417-M417)</f>
        <v>1.1333333333313931</v>
      </c>
      <c r="AO41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417" s="35" t="str">
        <f>IF(AL417="","",IF(AL417&lt;=1,"SI","NO"))</f>
        <v>NO</v>
      </c>
      <c r="AQ417" s="31">
        <f>(N417-E417)</f>
        <v>4.3194444444452529</v>
      </c>
      <c r="AR417" s="35">
        <f>TRACKER[[#This Row],[ATA A TIMESLOT]]*24</f>
        <v>103.66666666668607</v>
      </c>
      <c r="AS417" s="32">
        <f>IF(AA417&lt;N417,TIME(0,0,0),AA417-N417)</f>
        <v>0</v>
      </c>
      <c r="AT417" s="35">
        <f>TRACKER[[#This Row],[PUNTUALIDAD (H)]]*24</f>
        <v>0</v>
      </c>
      <c r="AU417" s="31" t="str">
        <f>IF(AS417&gt;TIME(0,30,0),"NO","SI")</f>
        <v>SI</v>
      </c>
      <c r="AV417" s="33" t="str">
        <f>IF(AS417&gt;TIME(1,0,0),"NO","SI")</f>
        <v>SI</v>
      </c>
      <c r="AW417" s="33">
        <f>(S417-E417)</f>
        <v>4.2861111111051287</v>
      </c>
      <c r="AX417" s="39">
        <f>TRACKER[[#This Row],[ATA TO UNLOADING]]*24</f>
        <v>102.86666666652309</v>
      </c>
      <c r="AY417" s="33">
        <f>IF(O417=0,0,S417-O417)</f>
        <v>0</v>
      </c>
      <c r="AZ417" s="38">
        <f>TRACKER[[#This Row],[TOTAL TT (MARRUECOS)]]*24</f>
        <v>0</v>
      </c>
      <c r="BA417" s="39" t="str">
        <f>IF(AW417="","",IF(AW417&lt;=2,"SI","NO"))</f>
        <v>NO</v>
      </c>
      <c r="BB417" s="39">
        <f>V417-U417</f>
        <v>0</v>
      </c>
      <c r="BC417" s="108">
        <f>(TRACKER[[#This Row],[Driver departure vs DC END DATE 2]])/24</f>
        <v>0</v>
      </c>
      <c r="BD417" s="39" t="str">
        <f>IF(L417="LEFTIES TOLEDO",IF(BC417&gt;=TIME(0,0,0),"YES","NO"),"")</f>
        <v/>
      </c>
      <c r="BE417" s="93">
        <f>$BH$1</f>
        <v>55</v>
      </c>
      <c r="BF417" s="41">
        <f>$BI$1</f>
        <v>7.5</v>
      </c>
    </row>
    <row r="418" spans="1:58" ht="12.75" hidden="1" customHeight="1">
      <c r="A418" s="24" t="s">
        <v>608</v>
      </c>
      <c r="B418" s="10" t="s">
        <v>602</v>
      </c>
      <c r="C418" s="11" t="s">
        <v>57</v>
      </c>
      <c r="D418" s="11" t="s">
        <v>75</v>
      </c>
      <c r="E418" s="12">
        <v>46041.263888888891</v>
      </c>
      <c r="F418" s="12">
        <v>46041.333333333336</v>
      </c>
      <c r="G418" s="13" t="s">
        <v>88</v>
      </c>
      <c r="H418" s="11" t="s">
        <v>50</v>
      </c>
      <c r="I418" s="13" t="s">
        <v>711</v>
      </c>
      <c r="J418" s="13" t="s">
        <v>51</v>
      </c>
      <c r="K418" s="13" t="s">
        <v>60</v>
      </c>
      <c r="L418" s="12" t="s">
        <v>95</v>
      </c>
      <c r="M418" s="12">
        <v>46044.416666666664</v>
      </c>
      <c r="N418" s="12">
        <v>46045.583333333336</v>
      </c>
      <c r="O418" s="12"/>
      <c r="P418" s="55"/>
      <c r="Q418" s="12"/>
      <c r="R418" s="12"/>
      <c r="S418" s="29">
        <v>46045.565972222219</v>
      </c>
      <c r="T418" s="29">
        <v>46045.586805555555</v>
      </c>
      <c r="U418" s="12"/>
      <c r="V418" s="29"/>
      <c r="W418" s="30">
        <f>IF(N418="","",WEEKNUM(AA418,2)-0)</f>
        <v>4</v>
      </c>
      <c r="X418" s="30">
        <f>IF(N418="","",MONTH(AA418))</f>
        <v>1</v>
      </c>
      <c r="Y41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418" s="30" t="str">
        <f>IF(B418="ROPAX","ROPAX",IF(B418="RORO","RORO","OCEAN"))</f>
        <v>OCEAN</v>
      </c>
      <c r="AA418" s="29">
        <f>+MIN(S418,T418)</f>
        <v>46045.565972222219</v>
      </c>
      <c r="AB418" s="29" t="str">
        <f>CHOOSE(WEEKDAY(T418,2),"Monday","Tuesday","Wednesday","Thursday","Friday","Saturday","Sunday")</f>
        <v>Friday</v>
      </c>
      <c r="AC418" s="104">
        <f>IF((E418-F418)&lt;=0,0,(TRACKER[[#This Row],[ATA]]-TRACKER[[#This Row],[ETA]])*24)</f>
        <v>0</v>
      </c>
      <c r="AD418" s="29" t="str">
        <f>IF(AC418&lt;=2,"NO","YES")</f>
        <v>NO</v>
      </c>
      <c r="AE418" s="106">
        <f>+TRACKER[[#This Row],[DELIVERY AVAILABLE SINCE]]-TRACKER[[#This Row],[HANDOVER Morocco]]</f>
        <v>46044.416666666664</v>
      </c>
      <c r="AF418" s="104">
        <f>TRACKER[[#This Row],[ATA TO UNLOADING]]*24</f>
        <v>103.24999999988358</v>
      </c>
      <c r="AG418" s="31">
        <f>(M418-E418)</f>
        <v>3.1527777777737356</v>
      </c>
      <c r="AH418" s="35">
        <f>TRACKER[[#This Row],[ATA A OFRECIMIENTO]]*24</f>
        <v>75.666666666569654</v>
      </c>
      <c r="AI418" s="30" t="str">
        <f>IF(AG418="","",IF(AG418&lt;=1.5,"SI","NO"))</f>
        <v>NO</v>
      </c>
      <c r="AJ418" s="30" t="str">
        <f>IF(AG418="","",IF(AG418&lt;=2,"YES","NO"))</f>
        <v>NO</v>
      </c>
      <c r="AK418" s="30" t="str">
        <f>IF(AG418="","",IF(AG418&lt;=3,"SI","NO"))</f>
        <v>NO</v>
      </c>
      <c r="AL418" s="31">
        <f>(N418-M418)</f>
        <v>1.1666666666715173</v>
      </c>
      <c r="AM418" s="35">
        <f>TRACKER[[#This Row],[DEL. AVAILABLE A SLOT]]*24</f>
        <v>28.000000000116415</v>
      </c>
      <c r="AN418" s="31">
        <f>IF((S418-M418)&lt;0,TIME(0,0,0),S418-M418)</f>
        <v>1.1493055555547471</v>
      </c>
      <c r="AO41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418" s="35" t="str">
        <f>IF(AL418="","",IF(AL418&lt;=1,"SI","NO"))</f>
        <v>NO</v>
      </c>
      <c r="AQ418" s="31">
        <f>(N418-E418)</f>
        <v>4.3194444444452529</v>
      </c>
      <c r="AR418" s="35">
        <f>TRACKER[[#This Row],[ATA A TIMESLOT]]*24</f>
        <v>103.66666666668607</v>
      </c>
      <c r="AS418" s="32">
        <f>IF(AA418&lt;N418,TIME(0,0,0),AA418-N418)</f>
        <v>0</v>
      </c>
      <c r="AT418" s="35">
        <f>TRACKER[[#This Row],[PUNTUALIDAD (H)]]*24</f>
        <v>0</v>
      </c>
      <c r="AU418" s="31" t="str">
        <f>IF(AS418&gt;TIME(0,30,0),"NO","SI")</f>
        <v>SI</v>
      </c>
      <c r="AV418" s="33" t="str">
        <f>IF(AS418&gt;TIME(1,0,0),"NO","SI")</f>
        <v>SI</v>
      </c>
      <c r="AW418" s="33">
        <f>(S418-E418)</f>
        <v>4.3020833333284827</v>
      </c>
      <c r="AX418" s="39">
        <f>TRACKER[[#This Row],[ATA TO UNLOADING]]*24</f>
        <v>103.24999999988358</v>
      </c>
      <c r="AY418" s="33">
        <f>IF(O418=0,0,S418-O418)</f>
        <v>0</v>
      </c>
      <c r="AZ418" s="38">
        <f>TRACKER[[#This Row],[TOTAL TT (MARRUECOS)]]*24</f>
        <v>0</v>
      </c>
      <c r="BA418" s="39" t="str">
        <f>IF(AW418="","",IF(AW418&lt;=2,"SI","NO"))</f>
        <v>NO</v>
      </c>
      <c r="BB418" s="39">
        <f>V418-U418</f>
        <v>0</v>
      </c>
      <c r="BC418" s="108">
        <f>(TRACKER[[#This Row],[Driver departure vs DC END DATE 2]])/24</f>
        <v>0</v>
      </c>
      <c r="BD418" s="39" t="str">
        <f>IF(L418="LEFTIES TOLEDO",IF(BC418&gt;=TIME(0,0,0),"YES","NO"),"")</f>
        <v/>
      </c>
      <c r="BE418" s="93">
        <f>$BH$1</f>
        <v>55</v>
      </c>
      <c r="BF418" s="41">
        <f>$BI$1</f>
        <v>7.5</v>
      </c>
    </row>
    <row r="419" spans="1:58" ht="12.75" hidden="1" customHeight="1">
      <c r="A419" s="24">
        <v>262177519</v>
      </c>
      <c r="B419" s="10" t="s">
        <v>602</v>
      </c>
      <c r="C419" s="11" t="s">
        <v>47</v>
      </c>
      <c r="D419" s="11" t="s">
        <v>75</v>
      </c>
      <c r="E419" s="12">
        <v>46041.263888888891</v>
      </c>
      <c r="F419" s="12">
        <v>46041.333333333336</v>
      </c>
      <c r="G419" s="13" t="s">
        <v>49</v>
      </c>
      <c r="H419" s="11" t="s">
        <v>50</v>
      </c>
      <c r="I419" s="13" t="s">
        <v>712</v>
      </c>
      <c r="J419" s="13" t="s">
        <v>51</v>
      </c>
      <c r="K419" s="13" t="s">
        <v>60</v>
      </c>
      <c r="L419" s="12" t="s">
        <v>102</v>
      </c>
      <c r="M419" s="12">
        <v>46044.416666666664</v>
      </c>
      <c r="N419" s="12">
        <v>46045.625</v>
      </c>
      <c r="O419" s="12"/>
      <c r="P419" s="55"/>
      <c r="Q419" s="12" t="s">
        <v>720</v>
      </c>
      <c r="R419" s="12"/>
      <c r="S419" s="29">
        <v>46045.664583333331</v>
      </c>
      <c r="T419" s="29">
        <v>46045.697916666664</v>
      </c>
      <c r="U419" s="12"/>
      <c r="V419" s="29"/>
      <c r="W419" s="30">
        <f>IF(N419="","",WEEKNUM(AA419,2)-0)</f>
        <v>4</v>
      </c>
      <c r="X419" s="30">
        <f>IF(N419="","",MONTH(AA419))</f>
        <v>1</v>
      </c>
      <c r="Y41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419" s="30" t="str">
        <f>IF(B419="ROPAX","ROPAX",IF(B419="RORO","RORO","OCEAN"))</f>
        <v>OCEAN</v>
      </c>
      <c r="AA419" s="29">
        <f>+MIN(S419,T419)</f>
        <v>46045.664583333331</v>
      </c>
      <c r="AB419" s="29" t="str">
        <f>CHOOSE(WEEKDAY(T419,2),"Monday","Tuesday","Wednesday","Thursday","Friday","Saturday","Sunday")</f>
        <v>Friday</v>
      </c>
      <c r="AC419" s="104">
        <f>IF((E419-F419)&lt;=0,0,(TRACKER[[#This Row],[ATA]]-TRACKER[[#This Row],[ETA]])*24)</f>
        <v>0</v>
      </c>
      <c r="AD419" s="29" t="str">
        <f>IF(AC419&lt;=2,"NO","YES")</f>
        <v>NO</v>
      </c>
      <c r="AE419" s="106">
        <f>+TRACKER[[#This Row],[DELIVERY AVAILABLE SINCE]]-TRACKER[[#This Row],[HANDOVER Morocco]]</f>
        <v>46044.416666666664</v>
      </c>
      <c r="AF419" s="104">
        <f>TRACKER[[#This Row],[ATA TO UNLOADING]]*24</f>
        <v>105.6166666665813</v>
      </c>
      <c r="AG419" s="31">
        <f>(M419-E419)</f>
        <v>3.1527777777737356</v>
      </c>
      <c r="AH419" s="35">
        <f>TRACKER[[#This Row],[ATA A OFRECIMIENTO]]*24</f>
        <v>75.666666666569654</v>
      </c>
      <c r="AI419" s="30" t="str">
        <f>IF(AG419="","",IF(AG419&lt;=1.5,"SI","NO"))</f>
        <v>NO</v>
      </c>
      <c r="AJ419" s="30" t="str">
        <f>IF(AG419="","",IF(AG419&lt;=2,"YES","NO"))</f>
        <v>NO</v>
      </c>
      <c r="AK419" s="30" t="str">
        <f>IF(AG419="","",IF(AG419&lt;=3,"SI","NO"))</f>
        <v>NO</v>
      </c>
      <c r="AL419" s="31">
        <f>(N419-M419)</f>
        <v>1.2083333333357587</v>
      </c>
      <c r="AM419" s="35">
        <f>TRACKER[[#This Row],[DEL. AVAILABLE A SLOT]]*24</f>
        <v>29.000000000058208</v>
      </c>
      <c r="AN419" s="31">
        <f>IF((S419-M419)&lt;0,TIME(0,0,0),S419-M419)</f>
        <v>1.2479166666671517</v>
      </c>
      <c r="AO41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419" s="35" t="str">
        <f>IF(AL419="","",IF(AL419&lt;=1,"SI","NO"))</f>
        <v>NO</v>
      </c>
      <c r="AQ419" s="31">
        <f>(N419-E419)</f>
        <v>4.3611111111094942</v>
      </c>
      <c r="AR419" s="35">
        <f>TRACKER[[#This Row],[ATA A TIMESLOT]]*24</f>
        <v>104.66666666662786</v>
      </c>
      <c r="AS419" s="32">
        <f>IF(AA419&lt;N419,TIME(0,0,0),AA419-N419)</f>
        <v>3.9583333331393078E-2</v>
      </c>
      <c r="AT419" s="35">
        <f>TRACKER[[#This Row],[PUNTUALIDAD (H)]]*24</f>
        <v>0.94999999995343387</v>
      </c>
      <c r="AU419" s="31" t="str">
        <f>IF(AS419&gt;TIME(0,30,0),"NO","SI")</f>
        <v>NO</v>
      </c>
      <c r="AV419" s="33" t="str">
        <f>IF(AS419&gt;TIME(1,0,0),"NO","SI")</f>
        <v>SI</v>
      </c>
      <c r="AW419" s="33">
        <f>(S419-E419)</f>
        <v>4.4006944444408873</v>
      </c>
      <c r="AX419" s="39">
        <f>TRACKER[[#This Row],[ATA TO UNLOADING]]*24</f>
        <v>105.6166666665813</v>
      </c>
      <c r="AY419" s="33">
        <f>IF(O419=0,0,S419-O419)</f>
        <v>0</v>
      </c>
      <c r="AZ419" s="38">
        <f>TRACKER[[#This Row],[TOTAL TT (MARRUECOS)]]*24</f>
        <v>0</v>
      </c>
      <c r="BA419" s="39" t="str">
        <f>IF(AW419="","",IF(AW419&lt;=2,"SI","NO"))</f>
        <v>NO</v>
      </c>
      <c r="BB419" s="39">
        <f>V419-U419</f>
        <v>0</v>
      </c>
      <c r="BC419" s="108">
        <f>(TRACKER[[#This Row],[Driver departure vs DC END DATE 2]])/24</f>
        <v>0</v>
      </c>
      <c r="BD419" s="39" t="str">
        <f>IF(L419="LEFTIES TOLEDO",IF(BC419&gt;=TIME(0,0,0),"YES","NO"),"")</f>
        <v/>
      </c>
      <c r="BE419" s="93">
        <f>$BH$1</f>
        <v>55</v>
      </c>
      <c r="BF419" s="41">
        <f>$BI$1</f>
        <v>7.5</v>
      </c>
    </row>
    <row r="420" spans="1:58" ht="12.75" hidden="1" customHeight="1">
      <c r="A420" s="24">
        <v>262082287</v>
      </c>
      <c r="B420" s="10" t="s">
        <v>602</v>
      </c>
      <c r="C420" s="11" t="s">
        <v>47</v>
      </c>
      <c r="D420" s="11" t="s">
        <v>75</v>
      </c>
      <c r="E420" s="12">
        <v>46041.263888888891</v>
      </c>
      <c r="F420" s="12">
        <v>46041.333333333336</v>
      </c>
      <c r="G420" s="13" t="s">
        <v>49</v>
      </c>
      <c r="H420" s="11" t="s">
        <v>50</v>
      </c>
      <c r="I420" s="13" t="s">
        <v>713</v>
      </c>
      <c r="J420" s="13" t="s">
        <v>51</v>
      </c>
      <c r="K420" s="13" t="s">
        <v>52</v>
      </c>
      <c r="L420" s="12" t="s">
        <v>95</v>
      </c>
      <c r="M420" s="12">
        <v>46044.416666666664</v>
      </c>
      <c r="N420" s="12">
        <v>46045.666666666664</v>
      </c>
      <c r="O420" s="12"/>
      <c r="P420" s="55"/>
      <c r="Q420" s="12"/>
      <c r="R420" s="12"/>
      <c r="S420" s="29">
        <v>46045.666666666664</v>
      </c>
      <c r="T420" s="29">
        <v>46045.6875</v>
      </c>
      <c r="U420" s="12"/>
      <c r="V420" s="29"/>
      <c r="W420" s="30">
        <f>IF(N420="","",WEEKNUM(AA420,2)-0)</f>
        <v>4</v>
      </c>
      <c r="X420" s="30">
        <f>IF(N420="","",MONTH(AA420))</f>
        <v>1</v>
      </c>
      <c r="Y42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420" s="30" t="str">
        <f>IF(B420="ROPAX","ROPAX",IF(B420="RORO","RORO","OCEAN"))</f>
        <v>OCEAN</v>
      </c>
      <c r="AA420" s="29">
        <f>+MIN(S420,T420)</f>
        <v>46045.666666666664</v>
      </c>
      <c r="AB420" s="29" t="str">
        <f>CHOOSE(WEEKDAY(T420,2),"Monday","Tuesday","Wednesday","Thursday","Friday","Saturday","Sunday")</f>
        <v>Friday</v>
      </c>
      <c r="AC420" s="104">
        <f>IF((E420-F420)&lt;=0,0,(TRACKER[[#This Row],[ATA]]-TRACKER[[#This Row],[ETA]])*24)</f>
        <v>0</v>
      </c>
      <c r="AD420" s="29" t="str">
        <f>IF(AC420&lt;=2,"NO","YES")</f>
        <v>NO</v>
      </c>
      <c r="AE420" s="106">
        <f>+TRACKER[[#This Row],[DELIVERY AVAILABLE SINCE]]-TRACKER[[#This Row],[HANDOVER Morocco]]</f>
        <v>46044.416666666664</v>
      </c>
      <c r="AF420" s="104">
        <f>TRACKER[[#This Row],[ATA TO UNLOADING]]*24</f>
        <v>105.66666666656965</v>
      </c>
      <c r="AG420" s="31">
        <f>(M420-E420)</f>
        <v>3.1527777777737356</v>
      </c>
      <c r="AH420" s="35">
        <f>TRACKER[[#This Row],[ATA A OFRECIMIENTO]]*24</f>
        <v>75.666666666569654</v>
      </c>
      <c r="AI420" s="30" t="str">
        <f>IF(AG420="","",IF(AG420&lt;=1.5,"SI","NO"))</f>
        <v>NO</v>
      </c>
      <c r="AJ420" s="30" t="str">
        <f>IF(AG420="","",IF(AG420&lt;=2,"YES","NO"))</f>
        <v>NO</v>
      </c>
      <c r="AK420" s="30" t="str">
        <f>IF(AG420="","",IF(AG420&lt;=3,"SI","NO"))</f>
        <v>NO</v>
      </c>
      <c r="AL420" s="31">
        <f>(N420-M420)</f>
        <v>1.25</v>
      </c>
      <c r="AM420" s="35">
        <f>TRACKER[[#This Row],[DEL. AVAILABLE A SLOT]]*24</f>
        <v>30</v>
      </c>
      <c r="AN420" s="31">
        <f>IF((S420-M420)&lt;0,TIME(0,0,0),S420-M420)</f>
        <v>1.25</v>
      </c>
      <c r="AO42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420" s="35" t="str">
        <f>IF(AL420="","",IF(AL420&lt;=1,"SI","NO"))</f>
        <v>NO</v>
      </c>
      <c r="AQ420" s="31">
        <f>(N420-E420)</f>
        <v>4.4027777777737356</v>
      </c>
      <c r="AR420" s="35">
        <f>TRACKER[[#This Row],[ATA A TIMESLOT]]*24</f>
        <v>105.66666666656965</v>
      </c>
      <c r="AS420" s="32">
        <f>IF(AA420&lt;N420,TIME(0,0,0),AA420-N420)</f>
        <v>0</v>
      </c>
      <c r="AT420" s="35">
        <f>TRACKER[[#This Row],[PUNTUALIDAD (H)]]*24</f>
        <v>0</v>
      </c>
      <c r="AU420" s="31" t="str">
        <f>IF(AS420&gt;TIME(0,30,0),"NO","SI")</f>
        <v>SI</v>
      </c>
      <c r="AV420" s="33" t="str">
        <f>IF(AS420&gt;TIME(1,0,0),"NO","SI")</f>
        <v>SI</v>
      </c>
      <c r="AW420" s="33">
        <f>(S420-E420)</f>
        <v>4.4027777777737356</v>
      </c>
      <c r="AX420" s="39">
        <f>TRACKER[[#This Row],[ATA TO UNLOADING]]*24</f>
        <v>105.66666666656965</v>
      </c>
      <c r="AY420" s="33">
        <f>IF(O420=0,0,S420-O420)</f>
        <v>0</v>
      </c>
      <c r="AZ420" s="38">
        <f>TRACKER[[#This Row],[TOTAL TT (MARRUECOS)]]*24</f>
        <v>0</v>
      </c>
      <c r="BA420" s="39" t="str">
        <f>IF(AW420="","",IF(AW420&lt;=2,"SI","NO"))</f>
        <v>NO</v>
      </c>
      <c r="BB420" s="39">
        <f>V420-U420</f>
        <v>0</v>
      </c>
      <c r="BC420" s="108">
        <f>(TRACKER[[#This Row],[Driver departure vs DC END DATE 2]])/24</f>
        <v>0</v>
      </c>
      <c r="BD420" s="39" t="str">
        <f>IF(L420="LEFTIES TOLEDO",IF(BC420&gt;=TIME(0,0,0),"YES","NO"),"")</f>
        <v/>
      </c>
      <c r="BE420" s="93">
        <f>$BH$1</f>
        <v>55</v>
      </c>
      <c r="BF420" s="41">
        <f>$BI$1</f>
        <v>7.5</v>
      </c>
    </row>
    <row r="421" spans="1:58" ht="12.75" hidden="1" customHeight="1">
      <c r="A421" s="24">
        <v>262643641</v>
      </c>
      <c r="B421" s="10" t="s">
        <v>602</v>
      </c>
      <c r="C421" s="11" t="s">
        <v>65</v>
      </c>
      <c r="D421" s="11" t="s">
        <v>75</v>
      </c>
      <c r="E421" s="12">
        <v>46041.263888888891</v>
      </c>
      <c r="F421" s="12">
        <v>46041.333333333336</v>
      </c>
      <c r="G421" s="13" t="s">
        <v>49</v>
      </c>
      <c r="H421" s="11" t="s">
        <v>50</v>
      </c>
      <c r="I421" s="13" t="s">
        <v>714</v>
      </c>
      <c r="J421" s="13">
        <v>40</v>
      </c>
      <c r="K421" s="13" t="s">
        <v>52</v>
      </c>
      <c r="L421" s="12" t="s">
        <v>95</v>
      </c>
      <c r="M421" s="12">
        <v>46044.416666666664</v>
      </c>
      <c r="N421" s="12">
        <v>46045.666666666664</v>
      </c>
      <c r="O421" s="12"/>
      <c r="P421" s="55"/>
      <c r="Q421" s="12"/>
      <c r="R421" s="12"/>
      <c r="S421" s="29">
        <v>46045.638888888883</v>
      </c>
      <c r="T421" s="29">
        <v>46045.659722222219</v>
      </c>
      <c r="U421" s="12"/>
      <c r="V421" s="29"/>
      <c r="W421" s="30">
        <f>IF(N421="","",WEEKNUM(AA421,2)-0)</f>
        <v>4</v>
      </c>
      <c r="X421" s="30">
        <f>IF(N421="","",MONTH(AA421))</f>
        <v>1</v>
      </c>
      <c r="Y42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421" s="30" t="str">
        <f>IF(B421="ROPAX","ROPAX",IF(B421="RORO","RORO","OCEAN"))</f>
        <v>OCEAN</v>
      </c>
      <c r="AA421" s="29">
        <f>+MIN(S421,T421)</f>
        <v>46045.638888888883</v>
      </c>
      <c r="AB421" s="29" t="str">
        <f>CHOOSE(WEEKDAY(T421,2),"Monday","Tuesday","Wednesday","Thursday","Friday","Saturday","Sunday")</f>
        <v>Friday</v>
      </c>
      <c r="AC421" s="104">
        <f>IF((E421-F421)&lt;=0,0,(TRACKER[[#This Row],[ATA]]-TRACKER[[#This Row],[ETA]])*24)</f>
        <v>0</v>
      </c>
      <c r="AD421" s="29" t="str">
        <f>IF(AC421&lt;=2,"NO","YES")</f>
        <v>NO</v>
      </c>
      <c r="AE421" s="106">
        <f>+TRACKER[[#This Row],[DELIVERY AVAILABLE SINCE]]-TRACKER[[#This Row],[HANDOVER Morocco]]</f>
        <v>46044.416666666664</v>
      </c>
      <c r="AF421" s="104">
        <f>TRACKER[[#This Row],[ATA TO UNLOADING]]*24</f>
        <v>104.99999999982538</v>
      </c>
      <c r="AG421" s="31">
        <f>(M421-E421)</f>
        <v>3.1527777777737356</v>
      </c>
      <c r="AH421" s="35">
        <f>TRACKER[[#This Row],[ATA A OFRECIMIENTO]]*24</f>
        <v>75.666666666569654</v>
      </c>
      <c r="AI421" s="30" t="str">
        <f>IF(AG421="","",IF(AG421&lt;=1.5,"SI","NO"))</f>
        <v>NO</v>
      </c>
      <c r="AJ421" s="30" t="str">
        <f>IF(AG421="","",IF(AG421&lt;=2,"YES","NO"))</f>
        <v>NO</v>
      </c>
      <c r="AK421" s="30" t="str">
        <f>IF(AG421="","",IF(AG421&lt;=3,"SI","NO"))</f>
        <v>NO</v>
      </c>
      <c r="AL421" s="31">
        <f>(N421-M421)</f>
        <v>1.25</v>
      </c>
      <c r="AM421" s="35">
        <f>TRACKER[[#This Row],[DEL. AVAILABLE A SLOT]]*24</f>
        <v>30</v>
      </c>
      <c r="AN421" s="31">
        <f>IF((S421-M421)&lt;0,TIME(0,0,0),S421-M421)</f>
        <v>1.2222222222189885</v>
      </c>
      <c r="AO42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421" s="35" t="str">
        <f>IF(AL421="","",IF(AL421&lt;=1,"SI","NO"))</f>
        <v>NO</v>
      </c>
      <c r="AQ421" s="31">
        <f>(N421-E421)</f>
        <v>4.4027777777737356</v>
      </c>
      <c r="AR421" s="35">
        <f>TRACKER[[#This Row],[ATA A TIMESLOT]]*24</f>
        <v>105.66666666656965</v>
      </c>
      <c r="AS421" s="32">
        <f>IF(AA421&lt;N421,TIME(0,0,0),AA421-N421)</f>
        <v>0</v>
      </c>
      <c r="AT421" s="35">
        <f>TRACKER[[#This Row],[PUNTUALIDAD (H)]]*24</f>
        <v>0</v>
      </c>
      <c r="AU421" s="31" t="str">
        <f>IF(AS421&gt;TIME(0,30,0),"NO","SI")</f>
        <v>SI</v>
      </c>
      <c r="AV421" s="33" t="str">
        <f>IF(AS421&gt;TIME(1,0,0),"NO","SI")</f>
        <v>SI</v>
      </c>
      <c r="AW421" s="33">
        <f>(S421-E421)</f>
        <v>4.374999999992724</v>
      </c>
      <c r="AX421" s="39">
        <f>TRACKER[[#This Row],[ATA TO UNLOADING]]*24</f>
        <v>104.99999999982538</v>
      </c>
      <c r="AY421" s="33">
        <f>IF(O421=0,0,S421-O421)</f>
        <v>0</v>
      </c>
      <c r="AZ421" s="38">
        <f>TRACKER[[#This Row],[TOTAL TT (MARRUECOS)]]*24</f>
        <v>0</v>
      </c>
      <c r="BA421" s="39" t="str">
        <f>IF(AW421="","",IF(AW421&lt;=2,"SI","NO"))</f>
        <v>NO</v>
      </c>
      <c r="BB421" s="39">
        <f>V421-U421</f>
        <v>0</v>
      </c>
      <c r="BC421" s="108">
        <f>(TRACKER[[#This Row],[Driver departure vs DC END DATE 2]])/24</f>
        <v>0</v>
      </c>
      <c r="BD421" s="39" t="str">
        <f>IF(L421="LEFTIES TOLEDO",IF(BC421&gt;=TIME(0,0,0),"YES","NO"),"")</f>
        <v/>
      </c>
      <c r="BE421" s="93">
        <f>$BH$1</f>
        <v>55</v>
      </c>
      <c r="BF421" s="41">
        <f>$BI$1</f>
        <v>7.5</v>
      </c>
    </row>
    <row r="422" spans="1:58" ht="12.75" hidden="1" customHeight="1">
      <c r="A422" s="24">
        <v>258692022</v>
      </c>
      <c r="B422" s="10" t="s">
        <v>582</v>
      </c>
      <c r="C422" s="11" t="s">
        <v>65</v>
      </c>
      <c r="D422" s="11" t="s">
        <v>48</v>
      </c>
      <c r="E422" s="12">
        <v>46043.570138888892</v>
      </c>
      <c r="F422" s="12">
        <v>46043.583333333336</v>
      </c>
      <c r="G422" s="13" t="s">
        <v>49</v>
      </c>
      <c r="H422" s="11" t="s">
        <v>50</v>
      </c>
      <c r="I422" s="13" t="s">
        <v>586</v>
      </c>
      <c r="J422" s="13" t="s">
        <v>56</v>
      </c>
      <c r="K422" s="13" t="s">
        <v>60</v>
      </c>
      <c r="L422" s="12" t="s">
        <v>53</v>
      </c>
      <c r="M422" s="12">
        <v>46045.666666666664</v>
      </c>
      <c r="N422" s="12">
        <v>46046.333333333336</v>
      </c>
      <c r="O422" s="12"/>
      <c r="P422" s="55"/>
      <c r="Q422" s="12" t="s">
        <v>62</v>
      </c>
      <c r="R422" s="12"/>
      <c r="S422" s="29">
        <v>46046.395833333336</v>
      </c>
      <c r="T422" s="29">
        <v>46046.423611111109</v>
      </c>
      <c r="U422" s="12"/>
      <c r="V422" s="29"/>
      <c r="W422" s="30">
        <f>IF(N422="","",WEEKNUM(AA422,2)-0)</f>
        <v>4</v>
      </c>
      <c r="X422" s="30">
        <f>IF(N422="","",MONTH(AA422))</f>
        <v>1</v>
      </c>
      <c r="Y42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422" s="30" t="str">
        <f>IF(B422="ROPAX","ROPAX",IF(B422="RORO","RORO","OCEAN"))</f>
        <v>OCEAN</v>
      </c>
      <c r="AA422" s="29">
        <f>+MIN(S422,T422)</f>
        <v>46046.395833333336</v>
      </c>
      <c r="AB422" s="29" t="str">
        <f>CHOOSE(WEEKDAY(T422,2),"Monday","Tuesday","Wednesday","Thursday","Friday","Saturday","Sunday")</f>
        <v>Saturday</v>
      </c>
      <c r="AC422" s="104">
        <f>IF((E422-F422)&lt;=0,0,(TRACKER[[#This Row],[ATA]]-TRACKER[[#This Row],[ETA]])*24)</f>
        <v>0</v>
      </c>
      <c r="AD422" s="29" t="str">
        <f>IF(AC422&lt;=2,"NO","YES")</f>
        <v>NO</v>
      </c>
      <c r="AE422" s="106">
        <f>+TRACKER[[#This Row],[DELIVERY AVAILABLE SINCE]]-TRACKER[[#This Row],[HANDOVER Morocco]]</f>
        <v>46045.666666666664</v>
      </c>
      <c r="AF422" s="104">
        <f>TRACKER[[#This Row],[ATA TO UNLOADING]]*24</f>
        <v>67.816666666651145</v>
      </c>
      <c r="AG422" s="31">
        <f>(M422-E422)</f>
        <v>2.0965277777722804</v>
      </c>
      <c r="AH422" s="35">
        <f>TRACKER[[#This Row],[ATA A OFRECIMIENTO]]*24</f>
        <v>50.316666666534729</v>
      </c>
      <c r="AI422" s="30" t="str">
        <f>IF(AG422="","",IF(AG422&lt;=1.5,"SI","NO"))</f>
        <v>NO</v>
      </c>
      <c r="AJ422" s="30" t="str">
        <f>IF(AG422="","",IF(AG422&lt;=2,"YES","NO"))</f>
        <v>NO</v>
      </c>
      <c r="AK422" s="30" t="str">
        <f>IF(AG422="","",IF(AG422&lt;=3,"SI","NO"))</f>
        <v>SI</v>
      </c>
      <c r="AL422" s="31">
        <f>(N422-M422)</f>
        <v>0.66666666667151731</v>
      </c>
      <c r="AM422" s="35">
        <f>TRACKER[[#This Row],[DEL. AVAILABLE A SLOT]]*24</f>
        <v>16.000000000116415</v>
      </c>
      <c r="AN422" s="31">
        <f>IF((S422-M422)&lt;0,TIME(0,0,0),S422-M422)</f>
        <v>0.72916666667151731</v>
      </c>
      <c r="AO42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422" s="35" t="str">
        <f>IF(AL422="","",IF(AL422&lt;=1,"SI","NO"))</f>
        <v>SI</v>
      </c>
      <c r="AQ422" s="31">
        <f>(N422-E422)</f>
        <v>2.7631944444437977</v>
      </c>
      <c r="AR422" s="35">
        <f>TRACKER[[#This Row],[ATA A TIMESLOT]]*24</f>
        <v>66.316666666651145</v>
      </c>
      <c r="AS422" s="32">
        <f>IF(AA422&lt;N422,TIME(0,0,0),AA422-N422)</f>
        <v>6.25E-2</v>
      </c>
      <c r="AT422" s="35">
        <f>TRACKER[[#This Row],[PUNTUALIDAD (H)]]*24</f>
        <v>1.5</v>
      </c>
      <c r="AU422" s="31" t="str">
        <f>IF(AS422&gt;TIME(0,30,0),"NO","SI")</f>
        <v>NO</v>
      </c>
      <c r="AV422" s="33" t="str">
        <f>IF(AS422&gt;TIME(1,0,0),"NO","SI")</f>
        <v>NO</v>
      </c>
      <c r="AW422" s="33">
        <f>(S422-E422)</f>
        <v>2.8256944444437977</v>
      </c>
      <c r="AX422" s="39">
        <f>TRACKER[[#This Row],[ATA TO UNLOADING]]*24</f>
        <v>67.816666666651145</v>
      </c>
      <c r="AY422" s="33">
        <f>IF(O422=0,0,S422-O422)</f>
        <v>0</v>
      </c>
      <c r="AZ422" s="38">
        <f>TRACKER[[#This Row],[TOTAL TT (MARRUECOS)]]*24</f>
        <v>0</v>
      </c>
      <c r="BA422" s="39" t="str">
        <f>IF(AW422="","",IF(AW422&lt;=2,"SI","NO"))</f>
        <v>NO</v>
      </c>
      <c r="BB422" s="39">
        <f>V422-U422</f>
        <v>0</v>
      </c>
      <c r="BC422" s="108">
        <f>(TRACKER[[#This Row],[Driver departure vs DC END DATE 2]])/24</f>
        <v>0</v>
      </c>
      <c r="BD422" s="39"/>
      <c r="BE422" s="93">
        <f>$BH$1</f>
        <v>55</v>
      </c>
      <c r="BF422" s="41">
        <f>$BI$1</f>
        <v>7.5</v>
      </c>
    </row>
    <row r="423" spans="1:58" ht="12.75" hidden="1" customHeight="1">
      <c r="A423" s="24" t="s">
        <v>609</v>
      </c>
      <c r="B423" s="10" t="s">
        <v>587</v>
      </c>
      <c r="C423" s="11" t="s">
        <v>47</v>
      </c>
      <c r="D423" s="11" t="s">
        <v>48</v>
      </c>
      <c r="E423" s="12">
        <v>46042.495833333334</v>
      </c>
      <c r="F423" s="12">
        <v>46042.833333333336</v>
      </c>
      <c r="G423" s="13" t="s">
        <v>88</v>
      </c>
      <c r="H423" s="11" t="s">
        <v>50</v>
      </c>
      <c r="I423" s="13" t="s">
        <v>715</v>
      </c>
      <c r="J423" s="13" t="s">
        <v>51</v>
      </c>
      <c r="K423" s="13" t="s">
        <v>52</v>
      </c>
      <c r="L423" s="12" t="s">
        <v>53</v>
      </c>
      <c r="M423" s="12">
        <v>46044.666666666664</v>
      </c>
      <c r="N423" s="12">
        <v>46046.375</v>
      </c>
      <c r="O423" s="12"/>
      <c r="P423" s="55"/>
      <c r="Q423" s="12"/>
      <c r="R423" s="12"/>
      <c r="S423" s="29">
        <v>46046.342361111114</v>
      </c>
      <c r="T423" s="29">
        <v>46046.375</v>
      </c>
      <c r="U423" s="12">
        <v>46046.378472222219</v>
      </c>
      <c r="V423" s="29">
        <v>46046.402777777781</v>
      </c>
      <c r="W423" s="30">
        <f>IF(N423="","",WEEKNUM(AA423,2)-0)</f>
        <v>4</v>
      </c>
      <c r="X423" s="30">
        <f>IF(N423="","",MONTH(AA423))</f>
        <v>1</v>
      </c>
      <c r="Y42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423" s="30" t="str">
        <f>IF(B423="ROPAX","ROPAX",IF(B423="RORO","RORO","OCEAN"))</f>
        <v>OCEAN</v>
      </c>
      <c r="AA423" s="29">
        <f>+MIN(S423,T423)</f>
        <v>46046.342361111114</v>
      </c>
      <c r="AB423" s="29" t="str">
        <f>CHOOSE(WEEKDAY(T423,2),"Monday","Tuesday","Wednesday","Thursday","Friday","Saturday","Sunday")</f>
        <v>Saturday</v>
      </c>
      <c r="AC423" s="104">
        <f>IF((E423-F423)&lt;=0,0,(TRACKER[[#This Row],[ATA]]-TRACKER[[#This Row],[ETA]])*24)</f>
        <v>0</v>
      </c>
      <c r="AD423" s="29" t="str">
        <f>IF(AC423&lt;=2,"NO","YES")</f>
        <v>NO</v>
      </c>
      <c r="AE423" s="106">
        <f>+TRACKER[[#This Row],[DELIVERY AVAILABLE SINCE]]-TRACKER[[#This Row],[HANDOVER Morocco]]</f>
        <v>46044.666666666664</v>
      </c>
      <c r="AF423" s="104">
        <f>TRACKER[[#This Row],[ATA TO UNLOADING]]*24</f>
        <v>92.316666666709352</v>
      </c>
      <c r="AG423" s="31">
        <f>(M423-E423)</f>
        <v>2.1708333333299379</v>
      </c>
      <c r="AH423" s="35">
        <f>TRACKER[[#This Row],[ATA A OFRECIMIENTO]]*24</f>
        <v>52.099999999918509</v>
      </c>
      <c r="AI423" s="30" t="str">
        <f>IF(AG423="","",IF(AG423&lt;=1.5,"SI","NO"))</f>
        <v>NO</v>
      </c>
      <c r="AJ423" s="30" t="str">
        <f>IF(AG423="","",IF(AG423&lt;=2,"YES","NO"))</f>
        <v>NO</v>
      </c>
      <c r="AK423" s="30" t="str">
        <f>IF(AG423="","",IF(AG423&lt;=3,"SI","NO"))</f>
        <v>SI</v>
      </c>
      <c r="AL423" s="31">
        <f>(N423-M423)</f>
        <v>1.7083333333357587</v>
      </c>
      <c r="AM423" s="35">
        <f>TRACKER[[#This Row],[DEL. AVAILABLE A SLOT]]*24</f>
        <v>41.000000000058208</v>
      </c>
      <c r="AN423" s="31">
        <f>IF((S423-M423)&lt;0,TIME(0,0,0),S423-M423)</f>
        <v>1.6756944444496185</v>
      </c>
      <c r="AO42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423" s="35" t="str">
        <f>IF(AL423="","",IF(AL423&lt;=1,"SI","NO"))</f>
        <v>NO</v>
      </c>
      <c r="AQ423" s="31">
        <f>(N423-E423)</f>
        <v>3.8791666666656965</v>
      </c>
      <c r="AR423" s="35">
        <f>TRACKER[[#This Row],[ATA A TIMESLOT]]*24</f>
        <v>93.099999999976717</v>
      </c>
      <c r="AS423" s="32">
        <f>IF(AA423&lt;N423,TIME(0,0,0),AA423-N423)</f>
        <v>0</v>
      </c>
      <c r="AT423" s="35">
        <f>TRACKER[[#This Row],[PUNTUALIDAD (H)]]*24</f>
        <v>0</v>
      </c>
      <c r="AU423" s="31" t="str">
        <f>IF(AS423&gt;TIME(0,30,0),"NO","SI")</f>
        <v>SI</v>
      </c>
      <c r="AV423" s="33" t="str">
        <f>IF(AS423&gt;TIME(1,0,0),"NO","SI")</f>
        <v>SI</v>
      </c>
      <c r="AW423" s="33">
        <f>(S423-E423)</f>
        <v>3.8465277777795563</v>
      </c>
      <c r="AX423" s="39">
        <f>TRACKER[[#This Row],[ATA TO UNLOADING]]*24</f>
        <v>92.316666666709352</v>
      </c>
      <c r="AY423" s="33">
        <f>IF(O423=0,0,S423-O423)</f>
        <v>0</v>
      </c>
      <c r="AZ423" s="38">
        <f>TRACKER[[#This Row],[TOTAL TT (MARRUECOS)]]*24</f>
        <v>0</v>
      </c>
      <c r="BA423" s="39" t="str">
        <f>IF(AW423="","",IF(AW423&lt;=2,"SI","NO"))</f>
        <v>NO</v>
      </c>
      <c r="BB423" s="39">
        <f>V423-U423</f>
        <v>2.4305555562023073E-2</v>
      </c>
      <c r="BC423" s="108">
        <f>(TRACKER[[#This Row],[Driver departure vs DC END DATE 2]])/24</f>
        <v>1.0127314817509614E-3</v>
      </c>
      <c r="BD423" s="39" t="str">
        <f>IF(L423="LEFTIES TOLEDO",IF(BC423&gt;=TIME(0,0,0),"YES","NO"),"")</f>
        <v>YES</v>
      </c>
      <c r="BE423" s="93">
        <f>$BH$1</f>
        <v>55</v>
      </c>
      <c r="BF423" s="41">
        <f>$BI$1</f>
        <v>7.5</v>
      </c>
    </row>
    <row r="424" spans="1:58" ht="12.75" hidden="1" customHeight="1">
      <c r="A424" s="24">
        <v>262126900</v>
      </c>
      <c r="B424" s="10" t="s">
        <v>587</v>
      </c>
      <c r="C424" s="11" t="s">
        <v>47</v>
      </c>
      <c r="D424" s="11" t="s">
        <v>48</v>
      </c>
      <c r="E424" s="12">
        <v>46042.495833333334</v>
      </c>
      <c r="F424" s="12">
        <v>46042.833333333336</v>
      </c>
      <c r="G424" s="13" t="s">
        <v>49</v>
      </c>
      <c r="H424" s="11" t="s">
        <v>50</v>
      </c>
      <c r="I424" s="13" t="s">
        <v>716</v>
      </c>
      <c r="J424" s="13" t="s">
        <v>51</v>
      </c>
      <c r="K424" s="13" t="s">
        <v>52</v>
      </c>
      <c r="L424" s="12" t="s">
        <v>53</v>
      </c>
      <c r="M424" s="12">
        <v>46044.666666666664</v>
      </c>
      <c r="N424" s="12">
        <v>46046.416666666664</v>
      </c>
      <c r="O424" s="12"/>
      <c r="P424" s="55"/>
      <c r="Q424" s="12"/>
      <c r="R424" s="12"/>
      <c r="S424" s="29">
        <v>46046.386111111111</v>
      </c>
      <c r="T424" s="29">
        <v>46046.475694444445</v>
      </c>
      <c r="U424" s="12">
        <v>46046.408333333333</v>
      </c>
      <c r="V424" s="29">
        <v>46046.506944444445</v>
      </c>
      <c r="W424" s="30">
        <f>IF(N424="","",WEEKNUM(AA424,2)-0)</f>
        <v>4</v>
      </c>
      <c r="X424" s="30">
        <f>IF(N424="","",MONTH(AA424))</f>
        <v>1</v>
      </c>
      <c r="Y42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424" s="30" t="str">
        <f>IF(B424="ROPAX","ROPAX",IF(B424="RORO","RORO","OCEAN"))</f>
        <v>OCEAN</v>
      </c>
      <c r="AA424" s="29">
        <f>+MIN(S424,T424)</f>
        <v>46046.386111111111</v>
      </c>
      <c r="AB424" s="29" t="str">
        <f>CHOOSE(WEEKDAY(T424,2),"Monday","Tuesday","Wednesday","Thursday","Friday","Saturday","Sunday")</f>
        <v>Saturday</v>
      </c>
      <c r="AC424" s="104">
        <f>IF((E424-F424)&lt;=0,0,(TRACKER[[#This Row],[ATA]]-TRACKER[[#This Row],[ETA]])*24)</f>
        <v>0</v>
      </c>
      <c r="AD424" s="29" t="str">
        <f>IF(AC424&lt;=2,"NO","YES")</f>
        <v>NO</v>
      </c>
      <c r="AE424" s="106">
        <f>+TRACKER[[#This Row],[DELIVERY AVAILABLE SINCE]]-TRACKER[[#This Row],[HANDOVER Morocco]]</f>
        <v>46044.666666666664</v>
      </c>
      <c r="AF424" s="104">
        <f>TRACKER[[#This Row],[ATA TO UNLOADING]]*24</f>
        <v>93.366666666639503</v>
      </c>
      <c r="AG424" s="31">
        <f>(M424-E424)</f>
        <v>2.1708333333299379</v>
      </c>
      <c r="AH424" s="35">
        <f>TRACKER[[#This Row],[ATA A OFRECIMIENTO]]*24</f>
        <v>52.099999999918509</v>
      </c>
      <c r="AI424" s="30" t="str">
        <f>IF(AG424="","",IF(AG424&lt;=1.5,"SI","NO"))</f>
        <v>NO</v>
      </c>
      <c r="AJ424" s="30" t="str">
        <f>IF(AG424="","",IF(AG424&lt;=2,"YES","NO"))</f>
        <v>NO</v>
      </c>
      <c r="AK424" s="30" t="str">
        <f>IF(AG424="","",IF(AG424&lt;=3,"SI","NO"))</f>
        <v>SI</v>
      </c>
      <c r="AL424" s="31">
        <f>(N424-M424)</f>
        <v>1.75</v>
      </c>
      <c r="AM424" s="35">
        <f>TRACKER[[#This Row],[DEL. AVAILABLE A SLOT]]*24</f>
        <v>42</v>
      </c>
      <c r="AN424" s="31">
        <f>IF((S424-M424)&lt;0,TIME(0,0,0),S424-M424)</f>
        <v>1.7194444444467081</v>
      </c>
      <c r="AO42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424" s="35" t="str">
        <f>IF(AL424="","",IF(AL424&lt;=1,"SI","NO"))</f>
        <v>NO</v>
      </c>
      <c r="AQ424" s="31">
        <f>(N424-E424)</f>
        <v>3.9208333333299379</v>
      </c>
      <c r="AR424" s="35">
        <f>TRACKER[[#This Row],[ATA A TIMESLOT]]*24</f>
        <v>94.099999999918509</v>
      </c>
      <c r="AS424" s="32">
        <f>IF(AA424&lt;N424,TIME(0,0,0),AA424-N424)</f>
        <v>0</v>
      </c>
      <c r="AT424" s="35">
        <f>TRACKER[[#This Row],[PUNTUALIDAD (H)]]*24</f>
        <v>0</v>
      </c>
      <c r="AU424" s="31" t="str">
        <f>IF(AS424&gt;TIME(0,30,0),"NO","SI")</f>
        <v>SI</v>
      </c>
      <c r="AV424" s="33" t="str">
        <f>IF(AS424&gt;TIME(1,0,0),"NO","SI")</f>
        <v>SI</v>
      </c>
      <c r="AW424" s="33">
        <f>(S424-E424)</f>
        <v>3.890277777776646</v>
      </c>
      <c r="AX424" s="39">
        <f>TRACKER[[#This Row],[ATA TO UNLOADING]]*24</f>
        <v>93.366666666639503</v>
      </c>
      <c r="AY424" s="33">
        <f>IF(O424=0,0,S424-O424)</f>
        <v>0</v>
      </c>
      <c r="AZ424" s="38">
        <f>TRACKER[[#This Row],[TOTAL TT (MARRUECOS)]]*24</f>
        <v>0</v>
      </c>
      <c r="BA424" s="39" t="str">
        <f>IF(AW424="","",IF(AW424&lt;=2,"SI","NO"))</f>
        <v>NO</v>
      </c>
      <c r="BB424" s="39">
        <f>V424-U424</f>
        <v>9.8611111112404615E-2</v>
      </c>
      <c r="BC424" s="108">
        <f>(TRACKER[[#This Row],[Driver departure vs DC END DATE 2]])/24</f>
        <v>4.1087962963501923E-3</v>
      </c>
      <c r="BD424" s="39" t="str">
        <f>IF(L424="LEFTIES TOLEDO",IF(BC424&gt;=TIME(0,0,0),"YES","NO"),"")</f>
        <v>YES</v>
      </c>
      <c r="BE424" s="93">
        <f>$BH$1</f>
        <v>55</v>
      </c>
      <c r="BF424" s="41">
        <f>$BI$1</f>
        <v>7.5</v>
      </c>
    </row>
    <row r="425" spans="1:58" ht="12.75" hidden="1" customHeight="1">
      <c r="A425" s="24">
        <v>262126900</v>
      </c>
      <c r="B425" s="10" t="s">
        <v>587</v>
      </c>
      <c r="C425" s="11" t="s">
        <v>47</v>
      </c>
      <c r="D425" s="11" t="s">
        <v>48</v>
      </c>
      <c r="E425" s="12">
        <v>46042.495833333334</v>
      </c>
      <c r="F425" s="12">
        <v>46042.833333333336</v>
      </c>
      <c r="G425" s="13" t="s">
        <v>49</v>
      </c>
      <c r="H425" s="11" t="s">
        <v>50</v>
      </c>
      <c r="I425" s="13" t="s">
        <v>717</v>
      </c>
      <c r="J425" s="13" t="s">
        <v>51</v>
      </c>
      <c r="K425" s="13" t="s">
        <v>52</v>
      </c>
      <c r="L425" s="12" t="s">
        <v>53</v>
      </c>
      <c r="M425" s="12">
        <v>46044.666666666664</v>
      </c>
      <c r="N425" s="12">
        <v>46046.458333333336</v>
      </c>
      <c r="O425" s="12"/>
      <c r="P425" s="55"/>
      <c r="Q425" s="12"/>
      <c r="R425" s="12"/>
      <c r="S425" s="29">
        <v>46046.420138888891</v>
      </c>
      <c r="T425" s="29">
        <v>46046.513888888891</v>
      </c>
      <c r="U425" s="12">
        <v>46046.482638888891</v>
      </c>
      <c r="V425" s="29">
        <v>46046.534722222219</v>
      </c>
      <c r="W425" s="30">
        <f>IF(N425="","",WEEKNUM(AA425,2)-0)</f>
        <v>4</v>
      </c>
      <c r="X425" s="30">
        <f>IF(N425="","",MONTH(AA425))</f>
        <v>1</v>
      </c>
      <c r="Y42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425" s="30" t="str">
        <f>IF(B425="ROPAX","ROPAX",IF(B425="RORO","RORO","OCEAN"))</f>
        <v>OCEAN</v>
      </c>
      <c r="AA425" s="29">
        <f>+MIN(S425,T425)</f>
        <v>46046.420138888891</v>
      </c>
      <c r="AB425" s="29" t="str">
        <f>CHOOSE(WEEKDAY(T425,2),"Monday","Tuesday","Wednesday","Thursday","Friday","Saturday","Sunday")</f>
        <v>Saturday</v>
      </c>
      <c r="AC425" s="104">
        <f>IF((E425-F425)&lt;=0,0,(TRACKER[[#This Row],[ATA]]-TRACKER[[#This Row],[ETA]])*24)</f>
        <v>0</v>
      </c>
      <c r="AD425" s="29" t="str">
        <f>IF(AC425&lt;=2,"NO","YES")</f>
        <v>NO</v>
      </c>
      <c r="AE425" s="106">
        <f>+TRACKER[[#This Row],[DELIVERY AVAILABLE SINCE]]-TRACKER[[#This Row],[HANDOVER Morocco]]</f>
        <v>46044.666666666664</v>
      </c>
      <c r="AF425" s="104">
        <f>TRACKER[[#This Row],[ATA TO UNLOADING]]*24</f>
        <v>94.183333333348855</v>
      </c>
      <c r="AG425" s="31">
        <f>(M425-E425)</f>
        <v>2.1708333333299379</v>
      </c>
      <c r="AH425" s="35">
        <f>TRACKER[[#This Row],[ATA A OFRECIMIENTO]]*24</f>
        <v>52.099999999918509</v>
      </c>
      <c r="AI425" s="30" t="str">
        <f>IF(AG425="","",IF(AG425&lt;=1.5,"SI","NO"))</f>
        <v>NO</v>
      </c>
      <c r="AJ425" s="30" t="str">
        <f>IF(AG425="","",IF(AG425&lt;=2,"YES","NO"))</f>
        <v>NO</v>
      </c>
      <c r="AK425" s="30" t="str">
        <f>IF(AG425="","",IF(AG425&lt;=3,"SI","NO"))</f>
        <v>SI</v>
      </c>
      <c r="AL425" s="31">
        <f>(N425-M425)</f>
        <v>1.7916666666715173</v>
      </c>
      <c r="AM425" s="35">
        <f>TRACKER[[#This Row],[DEL. AVAILABLE A SLOT]]*24</f>
        <v>43.000000000116415</v>
      </c>
      <c r="AN425" s="31">
        <f>IF((S425-M425)&lt;0,TIME(0,0,0),S425-M425)</f>
        <v>1.7534722222262644</v>
      </c>
      <c r="AO42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425" s="35" t="str">
        <f>IF(AL425="","",IF(AL425&lt;=1,"SI","NO"))</f>
        <v>NO</v>
      </c>
      <c r="AQ425" s="31">
        <f>(N425-E425)</f>
        <v>3.9625000000014552</v>
      </c>
      <c r="AR425" s="35">
        <f>TRACKER[[#This Row],[ATA A TIMESLOT]]*24</f>
        <v>95.100000000034925</v>
      </c>
      <c r="AS425" s="32">
        <f>IF(AA425&lt;N425,TIME(0,0,0),AA425-N425)</f>
        <v>0</v>
      </c>
      <c r="AT425" s="35">
        <f>TRACKER[[#This Row],[PUNTUALIDAD (H)]]*24</f>
        <v>0</v>
      </c>
      <c r="AU425" s="31" t="str">
        <f>IF(AS425&gt;TIME(0,30,0),"NO","SI")</f>
        <v>SI</v>
      </c>
      <c r="AV425" s="33" t="str">
        <f>IF(AS425&gt;TIME(1,0,0),"NO","SI")</f>
        <v>SI</v>
      </c>
      <c r="AW425" s="33">
        <f>(S425-E425)</f>
        <v>3.9243055555562023</v>
      </c>
      <c r="AX425" s="39">
        <f>TRACKER[[#This Row],[ATA TO UNLOADING]]*24</f>
        <v>94.183333333348855</v>
      </c>
      <c r="AY425" s="33">
        <f>IF(O425=0,0,S425-O425)</f>
        <v>0</v>
      </c>
      <c r="AZ425" s="38">
        <f>TRACKER[[#This Row],[TOTAL TT (MARRUECOS)]]*24</f>
        <v>0</v>
      </c>
      <c r="BA425" s="39" t="str">
        <f>IF(AW425="","",IF(AW425&lt;=2,"SI","NO"))</f>
        <v>NO</v>
      </c>
      <c r="BB425" s="39">
        <f>V425-U425</f>
        <v>5.2083333328482695E-2</v>
      </c>
      <c r="BC425" s="108">
        <f>(TRACKER[[#This Row],[Driver departure vs DC END DATE 2]])/24</f>
        <v>2.170138888686779E-3</v>
      </c>
      <c r="BD425" s="39" t="str">
        <f>IF(L425="LEFTIES TOLEDO",IF(BC425&gt;=TIME(0,0,0),"YES","NO"),"")</f>
        <v>YES</v>
      </c>
      <c r="BE425" s="93">
        <f>$BH$1</f>
        <v>55</v>
      </c>
      <c r="BF425" s="41">
        <f>$BI$1</f>
        <v>7.5</v>
      </c>
    </row>
    <row r="426" spans="1:58" ht="12.75" hidden="1" customHeight="1">
      <c r="A426" s="24">
        <v>262126349</v>
      </c>
      <c r="B426" s="10" t="s">
        <v>587</v>
      </c>
      <c r="C426" s="11" t="s">
        <v>47</v>
      </c>
      <c r="D426" s="11" t="s">
        <v>48</v>
      </c>
      <c r="E426" s="12">
        <v>46042.495833333334</v>
      </c>
      <c r="F426" s="12">
        <v>46042.833333333336</v>
      </c>
      <c r="G426" s="13" t="s">
        <v>49</v>
      </c>
      <c r="H426" s="11" t="s">
        <v>50</v>
      </c>
      <c r="I426" s="13" t="s">
        <v>718</v>
      </c>
      <c r="J426" s="13" t="s">
        <v>51</v>
      </c>
      <c r="K426" s="13" t="s">
        <v>52</v>
      </c>
      <c r="L426" s="12" t="s">
        <v>53</v>
      </c>
      <c r="M426" s="12">
        <v>46044.666666666664</v>
      </c>
      <c r="N426" s="12">
        <v>46046.5</v>
      </c>
      <c r="O426" s="12"/>
      <c r="P426" s="55"/>
      <c r="Q426" s="12" t="s">
        <v>62</v>
      </c>
      <c r="R426" s="12"/>
      <c r="S426" s="29">
        <v>46046.533333333333</v>
      </c>
      <c r="T426" s="29">
        <v>46046.583333333336</v>
      </c>
      <c r="U426" s="12">
        <v>46046.552777777775</v>
      </c>
      <c r="V426" s="29">
        <v>46046.604166666664</v>
      </c>
      <c r="W426" s="30">
        <f>IF(N426="","",WEEKNUM(AA426,2)-0)</f>
        <v>4</v>
      </c>
      <c r="X426" s="30">
        <f>IF(N426="","",MONTH(AA426))</f>
        <v>1</v>
      </c>
      <c r="Y42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426" s="30" t="str">
        <f>IF(B426="ROPAX","ROPAX",IF(B426="RORO","RORO","OCEAN"))</f>
        <v>OCEAN</v>
      </c>
      <c r="AA426" s="29">
        <f>+MIN(S426,T426)</f>
        <v>46046.533333333333</v>
      </c>
      <c r="AB426" s="29" t="str">
        <f>CHOOSE(WEEKDAY(T426,2),"Monday","Tuesday","Wednesday","Thursday","Friday","Saturday","Sunday")</f>
        <v>Saturday</v>
      </c>
      <c r="AC426" s="104">
        <f>IF((E426-F426)&lt;=0,0,(TRACKER[[#This Row],[ATA]]-TRACKER[[#This Row],[ETA]])*24)</f>
        <v>0</v>
      </c>
      <c r="AD426" s="29" t="str">
        <f>IF(AC426&lt;=2,"NO","YES")</f>
        <v>NO</v>
      </c>
      <c r="AE426" s="106">
        <f>+TRACKER[[#This Row],[DELIVERY AVAILABLE SINCE]]-TRACKER[[#This Row],[HANDOVER Morocco]]</f>
        <v>46044.666666666664</v>
      </c>
      <c r="AF426" s="104">
        <f>TRACKER[[#This Row],[ATA TO UNLOADING]]*24</f>
        <v>96.899999999965075</v>
      </c>
      <c r="AG426" s="31">
        <f>(M426-E426)</f>
        <v>2.1708333333299379</v>
      </c>
      <c r="AH426" s="35">
        <f>TRACKER[[#This Row],[ATA A OFRECIMIENTO]]*24</f>
        <v>52.099999999918509</v>
      </c>
      <c r="AI426" s="30" t="str">
        <f>IF(AG426="","",IF(AG426&lt;=1.5,"SI","NO"))</f>
        <v>NO</v>
      </c>
      <c r="AJ426" s="30" t="str">
        <f>IF(AG426="","",IF(AG426&lt;=2,"YES","NO"))</f>
        <v>NO</v>
      </c>
      <c r="AK426" s="30" t="str">
        <f>IF(AG426="","",IF(AG426&lt;=3,"SI","NO"))</f>
        <v>SI</v>
      </c>
      <c r="AL426" s="31">
        <f>(N426-M426)</f>
        <v>1.8333333333357587</v>
      </c>
      <c r="AM426" s="35">
        <f>TRACKER[[#This Row],[DEL. AVAILABLE A SLOT]]*24</f>
        <v>44.000000000058208</v>
      </c>
      <c r="AN426" s="31">
        <f>IF((S426-M426)&lt;0,TIME(0,0,0),S426-M426)</f>
        <v>1.8666666666686069</v>
      </c>
      <c r="AO42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426" s="35" t="str">
        <f>IF(AL426="","",IF(AL426&lt;=1,"SI","NO"))</f>
        <v>NO</v>
      </c>
      <c r="AQ426" s="31">
        <f>(N426-E426)</f>
        <v>4.0041666666656965</v>
      </c>
      <c r="AR426" s="35">
        <f>TRACKER[[#This Row],[ATA A TIMESLOT]]*24</f>
        <v>96.099999999976717</v>
      </c>
      <c r="AS426" s="32">
        <f>IF(AA426&lt;N426,TIME(0,0,0),AA426-N426)</f>
        <v>3.3333333332848269E-2</v>
      </c>
      <c r="AT426" s="35">
        <f>TRACKER[[#This Row],[PUNTUALIDAD (H)]]*24</f>
        <v>0.79999999998835847</v>
      </c>
      <c r="AU426" s="31" t="str">
        <f>IF(AS426&gt;TIME(0,30,0),"NO","SI")</f>
        <v>NO</v>
      </c>
      <c r="AV426" s="33" t="str">
        <f>IF(AS426&gt;TIME(1,0,0),"NO","SI")</f>
        <v>SI</v>
      </c>
      <c r="AW426" s="33">
        <f>(S426-E426)</f>
        <v>4.0374999999985448</v>
      </c>
      <c r="AX426" s="39">
        <f>TRACKER[[#This Row],[ATA TO UNLOADING]]*24</f>
        <v>96.899999999965075</v>
      </c>
      <c r="AY426" s="33">
        <f>IF(O426=0,0,S426-O426)</f>
        <v>0</v>
      </c>
      <c r="AZ426" s="38">
        <f>TRACKER[[#This Row],[TOTAL TT (MARRUECOS)]]*24</f>
        <v>0</v>
      </c>
      <c r="BA426" s="39" t="str">
        <f>IF(AW426="","",IF(AW426&lt;=2,"SI","NO"))</f>
        <v>NO</v>
      </c>
      <c r="BB426" s="39">
        <f>V426-U426</f>
        <v>5.1388888889050577E-2</v>
      </c>
      <c r="BC426" s="108">
        <f>(TRACKER[[#This Row],[Driver departure vs DC END DATE 2]])/24</f>
        <v>2.1412037037104406E-3</v>
      </c>
      <c r="BD426" s="39" t="str">
        <f>IF(L426="LEFTIES TOLEDO",IF(BC426&gt;=TIME(0,0,0),"YES","NO"),"")</f>
        <v>YES</v>
      </c>
      <c r="BE426" s="93">
        <f>$BH$1</f>
        <v>55</v>
      </c>
      <c r="BF426" s="41">
        <f>$BI$1</f>
        <v>7.5</v>
      </c>
    </row>
    <row r="427" spans="1:58" ht="12.75" hidden="1" customHeight="1">
      <c r="A427" s="24">
        <v>262126700</v>
      </c>
      <c r="B427" s="10" t="s">
        <v>587</v>
      </c>
      <c r="C427" s="11" t="s">
        <v>47</v>
      </c>
      <c r="D427" s="11" t="s">
        <v>48</v>
      </c>
      <c r="E427" s="12">
        <v>46042.495833333334</v>
      </c>
      <c r="F427" s="12">
        <v>46042.833333333336</v>
      </c>
      <c r="G427" s="13" t="s">
        <v>49</v>
      </c>
      <c r="H427" s="11" t="s">
        <v>50</v>
      </c>
      <c r="I427" s="13" t="s">
        <v>719</v>
      </c>
      <c r="J427" s="13" t="s">
        <v>51</v>
      </c>
      <c r="K427" s="13" t="s">
        <v>52</v>
      </c>
      <c r="L427" s="12" t="s">
        <v>53</v>
      </c>
      <c r="M427" s="12">
        <v>46044.666666666664</v>
      </c>
      <c r="N427" s="12">
        <v>46046.541666666664</v>
      </c>
      <c r="O427" s="12"/>
      <c r="P427" s="55"/>
      <c r="Q427" s="12" t="s">
        <v>62</v>
      </c>
      <c r="R427" s="12"/>
      <c r="S427" s="29">
        <v>46046.59375</v>
      </c>
      <c r="T427" s="29">
        <v>46046.628472222219</v>
      </c>
      <c r="U427" s="12">
        <v>46046.635416666664</v>
      </c>
      <c r="V427" s="29">
        <v>46046.649305555555</v>
      </c>
      <c r="W427" s="30">
        <f>IF(N427="","",WEEKNUM(AA427,2)-0)</f>
        <v>4</v>
      </c>
      <c r="X427" s="30">
        <f>IF(N427="","",MONTH(AA427))</f>
        <v>1</v>
      </c>
      <c r="Y42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427" s="30" t="str">
        <f>IF(B427="ROPAX","ROPAX",IF(B427="RORO","RORO","OCEAN"))</f>
        <v>OCEAN</v>
      </c>
      <c r="AA427" s="29">
        <f>+MIN(S427,T427)</f>
        <v>46046.59375</v>
      </c>
      <c r="AB427" s="29" t="str">
        <f>CHOOSE(WEEKDAY(T427,2),"Monday","Tuesday","Wednesday","Thursday","Friday","Saturday","Sunday")</f>
        <v>Saturday</v>
      </c>
      <c r="AC427" s="104">
        <f>IF((E427-F427)&lt;=0,0,(TRACKER[[#This Row],[ATA]]-TRACKER[[#This Row],[ETA]])*24)</f>
        <v>0</v>
      </c>
      <c r="AD427" s="29" t="str">
        <f>IF(AC427&lt;=2,"NO","YES")</f>
        <v>NO</v>
      </c>
      <c r="AE427" s="106">
        <f>+TRACKER[[#This Row],[DELIVERY AVAILABLE SINCE]]-TRACKER[[#This Row],[HANDOVER Morocco]]</f>
        <v>46044.666666666664</v>
      </c>
      <c r="AF427" s="104">
        <f>TRACKER[[#This Row],[ATA TO UNLOADING]]*24</f>
        <v>98.349999999976717</v>
      </c>
      <c r="AG427" s="31">
        <f>(M427-E427)</f>
        <v>2.1708333333299379</v>
      </c>
      <c r="AH427" s="35">
        <f>TRACKER[[#This Row],[ATA A OFRECIMIENTO]]*24</f>
        <v>52.099999999918509</v>
      </c>
      <c r="AI427" s="30" t="str">
        <f>IF(AG427="","",IF(AG427&lt;=1.5,"SI","NO"))</f>
        <v>NO</v>
      </c>
      <c r="AJ427" s="30" t="str">
        <f>IF(AG427="","",IF(AG427&lt;=2,"YES","NO"))</f>
        <v>NO</v>
      </c>
      <c r="AK427" s="30" t="str">
        <f>IF(AG427="","",IF(AG427&lt;=3,"SI","NO"))</f>
        <v>SI</v>
      </c>
      <c r="AL427" s="31">
        <f>(N427-M427)</f>
        <v>1.875</v>
      </c>
      <c r="AM427" s="35">
        <f>TRACKER[[#This Row],[DEL. AVAILABLE A SLOT]]*24</f>
        <v>45</v>
      </c>
      <c r="AN427" s="31">
        <f>IF((S427-M427)&lt;0,TIME(0,0,0),S427-M427)</f>
        <v>1.9270833333357587</v>
      </c>
      <c r="AO42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427" s="35" t="str">
        <f>IF(AL427="","",IF(AL427&lt;=1,"SI","NO"))</f>
        <v>NO</v>
      </c>
      <c r="AQ427" s="31">
        <f>(N427-E427)</f>
        <v>4.0458333333299379</v>
      </c>
      <c r="AR427" s="35">
        <f>TRACKER[[#This Row],[ATA A TIMESLOT]]*24</f>
        <v>97.099999999918509</v>
      </c>
      <c r="AS427" s="32">
        <f>IF(AA427&lt;N427,TIME(0,0,0),AA427-N427)</f>
        <v>5.2083333335758653E-2</v>
      </c>
      <c r="AT427" s="35">
        <f>TRACKER[[#This Row],[PUNTUALIDAD (H)]]*24</f>
        <v>1.2500000000582077</v>
      </c>
      <c r="AU427" s="31" t="str">
        <f>IF(AS427&gt;TIME(0,30,0),"NO","SI")</f>
        <v>NO</v>
      </c>
      <c r="AV427" s="33" t="str">
        <f>IF(AS427&gt;TIME(1,0,0),"NO","SI")</f>
        <v>NO</v>
      </c>
      <c r="AW427" s="33">
        <f>(S427-E427)</f>
        <v>4.0979166666656965</v>
      </c>
      <c r="AX427" s="39">
        <f>TRACKER[[#This Row],[ATA TO UNLOADING]]*24</f>
        <v>98.349999999976717</v>
      </c>
      <c r="AY427" s="33">
        <f>IF(O427=0,0,S427-O427)</f>
        <v>0</v>
      </c>
      <c r="AZ427" s="38">
        <f>TRACKER[[#This Row],[TOTAL TT (MARRUECOS)]]*24</f>
        <v>0</v>
      </c>
      <c r="BA427" s="39" t="str">
        <f>IF(AW427="","",IF(AW427&lt;=2,"SI","NO"))</f>
        <v>NO</v>
      </c>
      <c r="BB427" s="39">
        <f>V427-U427</f>
        <v>1.3888888890505768E-2</v>
      </c>
      <c r="BC427" s="108">
        <f>(TRACKER[[#This Row],[Driver departure vs DC END DATE 2]])/24</f>
        <v>5.7870370377107372E-4</v>
      </c>
      <c r="BD427" s="39" t="str">
        <f>IF(L427="LEFTIES TOLEDO",IF(BC427&gt;=TIME(0,0,0),"YES","NO"),"")</f>
        <v>YES</v>
      </c>
      <c r="BE427" s="93">
        <f>$BH$1</f>
        <v>55</v>
      </c>
      <c r="BF427" s="41">
        <f>$BI$1</f>
        <v>7.5</v>
      </c>
    </row>
    <row r="428" spans="1:58" ht="12.75" hidden="1" customHeight="1">
      <c r="A428" s="24" t="s">
        <v>606</v>
      </c>
      <c r="B428" s="10" t="s">
        <v>430</v>
      </c>
      <c r="C428" s="11" t="s">
        <v>57</v>
      </c>
      <c r="D428" s="11" t="s">
        <v>75</v>
      </c>
      <c r="E428" s="12">
        <v>46033.027083333334</v>
      </c>
      <c r="F428" s="12">
        <v>46033.083333333336</v>
      </c>
      <c r="G428" s="13" t="s">
        <v>88</v>
      </c>
      <c r="H428" s="11" t="s">
        <v>50</v>
      </c>
      <c r="I428" s="13" t="s">
        <v>735</v>
      </c>
      <c r="J428" s="13" t="s">
        <v>51</v>
      </c>
      <c r="K428" s="13" t="s">
        <v>60</v>
      </c>
      <c r="L428" s="12" t="s">
        <v>95</v>
      </c>
      <c r="M428" s="12">
        <v>46044.25</v>
      </c>
      <c r="N428" s="12">
        <v>46048.25</v>
      </c>
      <c r="O428" s="12"/>
      <c r="P428" s="55"/>
      <c r="Q428" s="12"/>
      <c r="R428" s="12"/>
      <c r="S428" s="29">
        <v>46048.243055555555</v>
      </c>
      <c r="T428" s="29">
        <v>46048.263888888891</v>
      </c>
      <c r="U428" s="12"/>
      <c r="V428" s="29"/>
      <c r="W428" s="30">
        <f>IF(N428="","",WEEKNUM(AA428,2)-0)</f>
        <v>5</v>
      </c>
      <c r="X428" s="30">
        <f>IF(N428="","",MONTH(AA428))</f>
        <v>1</v>
      </c>
      <c r="Y42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428" s="30" t="str">
        <f>IF(B428="ROPAX","ROPAX",IF(B428="RORO","RORO","OCEAN"))</f>
        <v>OCEAN</v>
      </c>
      <c r="AA428" s="29">
        <f>+MIN(S428,T428)</f>
        <v>46048.243055555555</v>
      </c>
      <c r="AB428" s="29" t="str">
        <f>CHOOSE(WEEKDAY(T428,2),"Monday","Tuesday","Wednesday","Thursday","Friday","Saturday","Sunday")</f>
        <v>Monday</v>
      </c>
      <c r="AC428" s="104">
        <f>IF((E428-F428)&lt;=0,0,(TRACKER[[#This Row],[ATA]]-TRACKER[[#This Row],[ETA]])*24)</f>
        <v>0</v>
      </c>
      <c r="AD428" s="29" t="str">
        <f>IF(AC428&lt;=2,"NO","YES")</f>
        <v>NO</v>
      </c>
      <c r="AE428" s="106">
        <f>+TRACKER[[#This Row],[DELIVERY AVAILABLE SINCE]]-TRACKER[[#This Row],[HANDOVER Morocco]]</f>
        <v>46044.25</v>
      </c>
      <c r="AF428" s="104">
        <f>TRACKER[[#This Row],[ATA TO UNLOADING]]*24</f>
        <v>365.18333333329065</v>
      </c>
      <c r="AG428" s="31">
        <f>(M428-E428)</f>
        <v>11.222916666665697</v>
      </c>
      <c r="AH428" s="35">
        <f>TRACKER[[#This Row],[ATA A OFRECIMIENTO]]*24</f>
        <v>269.34999999997672</v>
      </c>
      <c r="AI428" s="30" t="str">
        <f>IF(AG428="","",IF(AG428&lt;=1.5,"SI","NO"))</f>
        <v>NO</v>
      </c>
      <c r="AJ428" s="30" t="str">
        <f>IF(AG428="","",IF(AG428&lt;=2,"YES","NO"))</f>
        <v>NO</v>
      </c>
      <c r="AK428" s="30" t="str">
        <f>IF(AG428="","",IF(AG428&lt;=3,"SI","NO"))</f>
        <v>NO</v>
      </c>
      <c r="AL428" s="31">
        <f>(N428-M428)</f>
        <v>4</v>
      </c>
      <c r="AM428" s="35">
        <f>TRACKER[[#This Row],[DEL. AVAILABLE A SLOT]]*24</f>
        <v>96</v>
      </c>
      <c r="AN428" s="31">
        <f>IF((S428-M428)&lt;0,TIME(0,0,0),S428-M428)</f>
        <v>3.9930555555547471</v>
      </c>
      <c r="AO42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428" s="35" t="str">
        <f>IF(AL428="","",IF(AL428&lt;=1,"SI","NO"))</f>
        <v>NO</v>
      </c>
      <c r="AQ428" s="31">
        <f>(N428-E428)</f>
        <v>15.222916666665697</v>
      </c>
      <c r="AR428" s="35">
        <f>TRACKER[[#This Row],[ATA A TIMESLOT]]*24</f>
        <v>365.34999999997672</v>
      </c>
      <c r="AS428" s="32">
        <f>IF(AA428&lt;N428,TIME(0,0,0),AA428-N428)</f>
        <v>0</v>
      </c>
      <c r="AT428" s="35">
        <f>TRACKER[[#This Row],[PUNTUALIDAD (H)]]*24</f>
        <v>0</v>
      </c>
      <c r="AU428" s="31" t="str">
        <f>IF(AS428&gt;TIME(0,30,0),"NO","SI")</f>
        <v>SI</v>
      </c>
      <c r="AV428" s="33" t="str">
        <f>IF(AS428&gt;TIME(1,0,0),"NO","SI")</f>
        <v>SI</v>
      </c>
      <c r="AW428" s="33">
        <f>(S428-E428)</f>
        <v>15.215972222220444</v>
      </c>
      <c r="AX428" s="39">
        <f>TRACKER[[#This Row],[ATA TO UNLOADING]]*24</f>
        <v>365.18333333329065</v>
      </c>
      <c r="AY428" s="33">
        <f>IF(O428=0,0,S428-O428)</f>
        <v>0</v>
      </c>
      <c r="AZ428" s="38">
        <f>TRACKER[[#This Row],[TOTAL TT (MARRUECOS)]]*24</f>
        <v>0</v>
      </c>
      <c r="BA428" s="39" t="str">
        <f>IF(AW428="","",IF(AW428&lt;=2,"SI","NO"))</f>
        <v>NO</v>
      </c>
      <c r="BB428" s="39">
        <f>V428-U428</f>
        <v>0</v>
      </c>
      <c r="BC428" s="108">
        <f>(TRACKER[[#This Row],[Driver departure vs DC END DATE 2]])/24</f>
        <v>0</v>
      </c>
      <c r="BD428" s="39" t="str">
        <f>IF(L428="LEFTIES TOLEDO",IF(BC428&gt;=TIME(0,0,0),"YES","NO"),"")</f>
        <v/>
      </c>
      <c r="BE428" s="93">
        <f>$BH$1</f>
        <v>55</v>
      </c>
      <c r="BF428" s="41">
        <f>$BI$1</f>
        <v>7.5</v>
      </c>
    </row>
    <row r="429" spans="1:58" ht="12.75" hidden="1" customHeight="1">
      <c r="A429" s="24">
        <v>259963340</v>
      </c>
      <c r="B429" s="10" t="s">
        <v>602</v>
      </c>
      <c r="C429" s="11" t="s">
        <v>78</v>
      </c>
      <c r="D429" s="11" t="s">
        <v>75</v>
      </c>
      <c r="E429" s="12">
        <v>46041.263888888891</v>
      </c>
      <c r="F429" s="12">
        <v>46041.333333333336</v>
      </c>
      <c r="G429" s="13" t="s">
        <v>49</v>
      </c>
      <c r="H429" s="11" t="s">
        <v>50</v>
      </c>
      <c r="I429" s="13" t="s">
        <v>734</v>
      </c>
      <c r="J429" s="13" t="s">
        <v>56</v>
      </c>
      <c r="K429" s="13" t="s">
        <v>60</v>
      </c>
      <c r="L429" s="12" t="s">
        <v>95</v>
      </c>
      <c r="M429" s="12">
        <v>46044.416666666664</v>
      </c>
      <c r="N429" s="12">
        <v>46048.25</v>
      </c>
      <c r="O429" s="12"/>
      <c r="P429" s="55"/>
      <c r="Q429" s="12"/>
      <c r="R429" s="12"/>
      <c r="S429" s="29">
        <v>46048.243055555555</v>
      </c>
      <c r="T429" s="29">
        <v>46048.263888888891</v>
      </c>
      <c r="U429" s="12"/>
      <c r="V429" s="29"/>
      <c r="W429" s="30">
        <f>IF(N429="","",WEEKNUM(AA429,2)-0)</f>
        <v>5</v>
      </c>
      <c r="X429" s="30">
        <f>IF(N429="","",MONTH(AA429))</f>
        <v>1</v>
      </c>
      <c r="Y42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429" s="30" t="str">
        <f>IF(B429="ROPAX","ROPAX",IF(B429="RORO","RORO","OCEAN"))</f>
        <v>OCEAN</v>
      </c>
      <c r="AA429" s="29">
        <f>+MIN(S429,T429)</f>
        <v>46048.243055555555</v>
      </c>
      <c r="AB429" s="29" t="str">
        <f>CHOOSE(WEEKDAY(T429,2),"Monday","Tuesday","Wednesday","Thursday","Friday","Saturday","Sunday")</f>
        <v>Monday</v>
      </c>
      <c r="AC429" s="104">
        <f>IF((E429-F429)&lt;=0,0,(TRACKER[[#This Row],[ATA]]-TRACKER[[#This Row],[ETA]])*24)</f>
        <v>0</v>
      </c>
      <c r="AD429" s="29" t="str">
        <f>IF(AC429&lt;=2,"NO","YES")</f>
        <v>NO</v>
      </c>
      <c r="AE429" s="106">
        <f>+TRACKER[[#This Row],[DELIVERY AVAILABLE SINCE]]-TRACKER[[#This Row],[HANDOVER Morocco]]</f>
        <v>46044.416666666664</v>
      </c>
      <c r="AF429" s="104">
        <f>TRACKER[[#This Row],[ATA TO UNLOADING]]*24</f>
        <v>167.49999999994179</v>
      </c>
      <c r="AG429" s="31">
        <f>(M429-E429)</f>
        <v>3.1527777777737356</v>
      </c>
      <c r="AH429" s="35">
        <f>TRACKER[[#This Row],[ATA A OFRECIMIENTO]]*24</f>
        <v>75.666666666569654</v>
      </c>
      <c r="AI429" s="30" t="str">
        <f>IF(AG429="","",IF(AG429&lt;=1.5,"SI","NO"))</f>
        <v>NO</v>
      </c>
      <c r="AJ429" s="30" t="str">
        <f>IF(AG429="","",IF(AG429&lt;=2,"YES","NO"))</f>
        <v>NO</v>
      </c>
      <c r="AK429" s="30" t="str">
        <f>IF(AG429="","",IF(AG429&lt;=3,"SI","NO"))</f>
        <v>NO</v>
      </c>
      <c r="AL429" s="31">
        <f>(N429-M429)</f>
        <v>3.8333333333357587</v>
      </c>
      <c r="AM429" s="35">
        <f>TRACKER[[#This Row],[DEL. AVAILABLE A SLOT]]*24</f>
        <v>92.000000000058208</v>
      </c>
      <c r="AN429" s="31">
        <f>IF((S429-M429)&lt;0,TIME(0,0,0),S429-M429)</f>
        <v>3.8263888888905058</v>
      </c>
      <c r="AO42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429" s="35" t="str">
        <f>IF(AL429="","",IF(AL429&lt;=1,"SI","NO"))</f>
        <v>NO</v>
      </c>
      <c r="AQ429" s="31">
        <f>(N429-E429)</f>
        <v>6.9861111111094942</v>
      </c>
      <c r="AR429" s="35">
        <f>TRACKER[[#This Row],[ATA A TIMESLOT]]*24</f>
        <v>167.66666666662786</v>
      </c>
      <c r="AS429" s="32">
        <f>IF(AA429&lt;N429,TIME(0,0,0),AA429-N429)</f>
        <v>0</v>
      </c>
      <c r="AT429" s="35">
        <f>TRACKER[[#This Row],[PUNTUALIDAD (H)]]*24</f>
        <v>0</v>
      </c>
      <c r="AU429" s="31" t="str">
        <f>IF(AS429&gt;TIME(0,30,0),"NO","SI")</f>
        <v>SI</v>
      </c>
      <c r="AV429" s="33" t="str">
        <f>IF(AS429&gt;TIME(1,0,0),"NO","SI")</f>
        <v>SI</v>
      </c>
      <c r="AW429" s="33">
        <f>(S429-E429)</f>
        <v>6.9791666666642413</v>
      </c>
      <c r="AX429" s="39">
        <f>TRACKER[[#This Row],[ATA TO UNLOADING]]*24</f>
        <v>167.49999999994179</v>
      </c>
      <c r="AY429" s="33">
        <f>IF(O429=0,0,S429-O429)</f>
        <v>0</v>
      </c>
      <c r="AZ429" s="38">
        <f>TRACKER[[#This Row],[TOTAL TT (MARRUECOS)]]*24</f>
        <v>0</v>
      </c>
      <c r="BA429" s="39" t="str">
        <f>IF(AW429="","",IF(AW429&lt;=2,"SI","NO"))</f>
        <v>NO</v>
      </c>
      <c r="BB429" s="39">
        <f>V429-U429</f>
        <v>0</v>
      </c>
      <c r="BC429" s="108">
        <f>(TRACKER[[#This Row],[Driver departure vs DC END DATE 2]])/24</f>
        <v>0</v>
      </c>
      <c r="BD429" s="39" t="str">
        <f>IF(L429="LEFTIES TOLEDO",IF(BC429&gt;=TIME(0,0,0),"YES","NO"),"")</f>
        <v/>
      </c>
      <c r="BE429" s="93">
        <f>$BH$1</f>
        <v>55</v>
      </c>
      <c r="BF429" s="41">
        <f>$BI$1</f>
        <v>7.5</v>
      </c>
    </row>
    <row r="430" spans="1:58" ht="12.75" hidden="1" customHeight="1">
      <c r="A430" s="24" t="s">
        <v>721</v>
      </c>
      <c r="B430" s="10" t="s">
        <v>722</v>
      </c>
      <c r="C430" s="11" t="s">
        <v>72</v>
      </c>
      <c r="D430" s="11" t="s">
        <v>75</v>
      </c>
      <c r="E430" s="12">
        <v>46043.798611111109</v>
      </c>
      <c r="F430" s="12">
        <v>46043.833333333336</v>
      </c>
      <c r="G430" s="13" t="s">
        <v>88</v>
      </c>
      <c r="H430" s="11" t="s">
        <v>50</v>
      </c>
      <c r="I430" s="13" t="s">
        <v>736</v>
      </c>
      <c r="J430" s="13" t="s">
        <v>51</v>
      </c>
      <c r="K430" s="13" t="s">
        <v>60</v>
      </c>
      <c r="L430" s="12" t="s">
        <v>95</v>
      </c>
      <c r="M430" s="12">
        <v>46045.833333333336</v>
      </c>
      <c r="N430" s="12">
        <v>46048.25</v>
      </c>
      <c r="O430" s="12"/>
      <c r="P430" s="55"/>
      <c r="Q430" s="12" t="s">
        <v>62</v>
      </c>
      <c r="R430" s="12"/>
      <c r="S430" s="29">
        <v>46048.489583333328</v>
      </c>
      <c r="T430" s="29">
        <v>46048.510416666664</v>
      </c>
      <c r="U430" s="12"/>
      <c r="V430" s="29"/>
      <c r="W430" s="30">
        <f>IF(N430="","",WEEKNUM(AA430,2)-0)</f>
        <v>5</v>
      </c>
      <c r="X430" s="30">
        <f>IF(N430="","",MONTH(AA430))</f>
        <v>1</v>
      </c>
      <c r="Y43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430" s="30" t="str">
        <f>IF(B430="ROPAX","ROPAX",IF(B430="RORO","RORO","OCEAN"))</f>
        <v>OCEAN</v>
      </c>
      <c r="AA430" s="29">
        <f>+MIN(S430,T430)</f>
        <v>46048.489583333328</v>
      </c>
      <c r="AB430" s="29" t="str">
        <f>CHOOSE(WEEKDAY(T430,2),"Monday","Tuesday","Wednesday","Thursday","Friday","Saturday","Sunday")</f>
        <v>Monday</v>
      </c>
      <c r="AC430" s="104">
        <f>IF((E430-F430)&lt;=0,0,(TRACKER[[#This Row],[ATA]]-TRACKER[[#This Row],[ETA]])*24)</f>
        <v>0</v>
      </c>
      <c r="AD430" s="29" t="str">
        <f>IF(AC430&lt;=2,"NO","YES")</f>
        <v>NO</v>
      </c>
      <c r="AE430" s="106">
        <f>+TRACKER[[#This Row],[DELIVERY AVAILABLE SINCE]]-TRACKER[[#This Row],[HANDOVER Morocco]]</f>
        <v>46045.833333333336</v>
      </c>
      <c r="AF430" s="104">
        <f>TRACKER[[#This Row],[ATA TO UNLOADING]]*24</f>
        <v>112.58333333325572</v>
      </c>
      <c r="AG430" s="31">
        <f>(M430-E430)</f>
        <v>2.0347222222262644</v>
      </c>
      <c r="AH430" s="35">
        <f>TRACKER[[#This Row],[ATA A OFRECIMIENTO]]*24</f>
        <v>48.833333333430346</v>
      </c>
      <c r="AI430" s="30" t="str">
        <f>IF(AG430="","",IF(AG430&lt;=1.5,"SI","NO"))</f>
        <v>NO</v>
      </c>
      <c r="AJ430" s="30" t="str">
        <f>IF(AG430="","",IF(AG430&lt;=2,"YES","NO"))</f>
        <v>NO</v>
      </c>
      <c r="AK430" s="30" t="str">
        <f>IF(AG430="","",IF(AG430&lt;=3,"SI","NO"))</f>
        <v>SI</v>
      </c>
      <c r="AL430" s="31">
        <f>(N430-M430)</f>
        <v>2.4166666666642413</v>
      </c>
      <c r="AM430" s="35">
        <f>TRACKER[[#This Row],[DEL. AVAILABLE A SLOT]]*24</f>
        <v>57.999999999941792</v>
      </c>
      <c r="AN430" s="31">
        <f>IF((S430-M430)&lt;0,TIME(0,0,0),S430-M430)</f>
        <v>2.656249999992724</v>
      </c>
      <c r="AO43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430" s="35" t="str">
        <f>IF(AL430="","",IF(AL430&lt;=1,"SI","NO"))</f>
        <v>NO</v>
      </c>
      <c r="AQ430" s="31">
        <f>(N430-E430)</f>
        <v>4.4513888888905058</v>
      </c>
      <c r="AR430" s="35">
        <f>TRACKER[[#This Row],[ATA A TIMESLOT]]*24</f>
        <v>106.83333333337214</v>
      </c>
      <c r="AS430" s="32">
        <f>IF(AA430&lt;N430,TIME(0,0,0),AA430-N430)</f>
        <v>0.23958333332848269</v>
      </c>
      <c r="AT430" s="35">
        <f>TRACKER[[#This Row],[PUNTUALIDAD (H)]]*24</f>
        <v>5.7499999998835847</v>
      </c>
      <c r="AU430" s="31" t="str">
        <f>IF(AS430&gt;TIME(0,30,0),"NO","SI")</f>
        <v>NO</v>
      </c>
      <c r="AV430" s="33" t="str">
        <f>IF(AS430&gt;TIME(1,0,0),"NO","SI")</f>
        <v>NO</v>
      </c>
      <c r="AW430" s="33">
        <f>(S430-E430)</f>
        <v>4.6909722222189885</v>
      </c>
      <c r="AX430" s="39">
        <f>TRACKER[[#This Row],[ATA TO UNLOADING]]*24</f>
        <v>112.58333333325572</v>
      </c>
      <c r="AY430" s="33">
        <f>IF(O430=0,0,S430-O430)</f>
        <v>0</v>
      </c>
      <c r="AZ430" s="38">
        <f>TRACKER[[#This Row],[TOTAL TT (MARRUECOS)]]*24</f>
        <v>0</v>
      </c>
      <c r="BA430" s="39" t="str">
        <f>IF(AW430="","",IF(AW430&lt;=2,"SI","NO"))</f>
        <v>NO</v>
      </c>
      <c r="BB430" s="39">
        <f>V430-U430</f>
        <v>0</v>
      </c>
      <c r="BC430" s="108">
        <f>(TRACKER[[#This Row],[Driver departure vs DC END DATE 2]])/24</f>
        <v>0</v>
      </c>
      <c r="BD430" s="39" t="str">
        <f>IF(L430="LEFTIES TOLEDO",IF(BC430&gt;=TIME(0,0,0),"YES","NO"),"")</f>
        <v/>
      </c>
      <c r="BE430" s="93">
        <f>$BH$1</f>
        <v>55</v>
      </c>
      <c r="BF430" s="41">
        <f>$BI$1</f>
        <v>7.5</v>
      </c>
    </row>
    <row r="431" spans="1:58" ht="12.75" hidden="1" customHeight="1">
      <c r="A431" s="24" t="s">
        <v>574</v>
      </c>
      <c r="B431" s="10" t="s">
        <v>66</v>
      </c>
      <c r="C431" s="11" t="s">
        <v>79</v>
      </c>
      <c r="D431" s="11" t="s">
        <v>48</v>
      </c>
      <c r="E431" s="12">
        <v>46044.791666666664</v>
      </c>
      <c r="F431" s="12">
        <v>46044.625</v>
      </c>
      <c r="G431" s="13" t="s">
        <v>67</v>
      </c>
      <c r="H431" s="11" t="s">
        <v>99</v>
      </c>
      <c r="I431" s="13" t="s">
        <v>576</v>
      </c>
      <c r="J431" s="13" t="s">
        <v>80</v>
      </c>
      <c r="K431" s="13" t="s">
        <v>60</v>
      </c>
      <c r="L431" s="12" t="s">
        <v>174</v>
      </c>
      <c r="M431" s="12">
        <v>46045.75</v>
      </c>
      <c r="N431" s="12">
        <v>46048.25</v>
      </c>
      <c r="O431" s="12">
        <v>46043</v>
      </c>
      <c r="P431" s="55"/>
      <c r="Q431" s="12"/>
      <c r="R431" s="12"/>
      <c r="S431" s="29">
        <v>46048.259027777778</v>
      </c>
      <c r="T431" s="29">
        <v>46048.288194444445</v>
      </c>
      <c r="U431" s="12"/>
      <c r="V431" s="29"/>
      <c r="W431" s="30">
        <f>IF(N431="","",WEEKNUM(AA431,2)-0)</f>
        <v>5</v>
      </c>
      <c r="X431" s="30">
        <f>IF(N431="","",MONTH(AA431))</f>
        <v>1</v>
      </c>
      <c r="Y43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431" s="30" t="str">
        <f>IF(B431="ROPAX","ROPAX",IF(B431="RORO","RORO","OCEAN"))</f>
        <v>RORO</v>
      </c>
      <c r="AA431" s="29">
        <f>+MIN(S431,T431)</f>
        <v>46048.259027777778</v>
      </c>
      <c r="AB431" s="29" t="str">
        <f>CHOOSE(WEEKDAY(T431,2),"Monday","Tuesday","Wednesday","Thursday","Friday","Saturday","Sunday")</f>
        <v>Monday</v>
      </c>
      <c r="AC431" s="104">
        <f>IF((E431-F431)&lt;=0,0,(TRACKER[[#This Row],[ATA]]-TRACKER[[#This Row],[ETA]])*24)</f>
        <v>3.9999999999417923</v>
      </c>
      <c r="AD431" s="29" t="str">
        <f>IF(AC431&lt;=2,"NO","YES")</f>
        <v>YES</v>
      </c>
      <c r="AE431" s="106">
        <f>+TRACKER[[#This Row],[DELIVERY AVAILABLE SINCE]]-TRACKER[[#This Row],[HANDOVER Morocco]]</f>
        <v>2.75</v>
      </c>
      <c r="AF431" s="104">
        <f>TRACKER[[#This Row],[ATA TO UNLOADING]]*24</f>
        <v>83.216666666732635</v>
      </c>
      <c r="AG431" s="31">
        <f>(M431-E431)</f>
        <v>0.95833333333575865</v>
      </c>
      <c r="AH431" s="35">
        <f>TRACKER[[#This Row],[ATA A OFRECIMIENTO]]*24</f>
        <v>23.000000000058208</v>
      </c>
      <c r="AI431" s="30" t="str">
        <f>IF(AG431="","",IF(AG431&lt;=1.5,"SI","NO"))</f>
        <v>SI</v>
      </c>
      <c r="AJ431" s="30" t="str">
        <f>IF(AG431="","",IF(AG431&lt;=2,"YES","NO"))</f>
        <v>YES</v>
      </c>
      <c r="AK431" s="30" t="str">
        <f>IF(AG431="","",IF(AG431&lt;=3,"SI","NO"))</f>
        <v>SI</v>
      </c>
      <c r="AL431" s="31">
        <f>(N431-M431)</f>
        <v>2.5</v>
      </c>
      <c r="AM431" s="35">
        <f>TRACKER[[#This Row],[DEL. AVAILABLE A SLOT]]*24</f>
        <v>60</v>
      </c>
      <c r="AN431" s="31">
        <f>IF((S431-M431)&lt;0,TIME(0,0,0),S431-M431)</f>
        <v>2.5090277777781012</v>
      </c>
      <c r="AO43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431" s="35" t="str">
        <f>IF(AL431="","",IF(AL431&lt;=1,"SI","NO"))</f>
        <v>NO</v>
      </c>
      <c r="AQ431" s="31">
        <f>(N431-E431)</f>
        <v>3.4583333333357587</v>
      </c>
      <c r="AR431" s="35">
        <f>TRACKER[[#This Row],[ATA A TIMESLOT]]*24</f>
        <v>83.000000000058208</v>
      </c>
      <c r="AS431" s="32">
        <f>IF(AA431&lt;N431,TIME(0,0,0),AA431-N431)</f>
        <v>9.0277777781011537E-3</v>
      </c>
      <c r="AT431" s="35">
        <f>TRACKER[[#This Row],[PUNTUALIDAD (H)]]*24</f>
        <v>0.21666666667442769</v>
      </c>
      <c r="AU431" s="31" t="str">
        <f>IF(AS431&gt;TIME(0,30,0),"NO","SI")</f>
        <v>SI</v>
      </c>
      <c r="AV431" s="33" t="str">
        <f>IF(AS431&gt;TIME(1,0,0),"NO","SI")</f>
        <v>SI</v>
      </c>
      <c r="AW431" s="33">
        <f>(S431-E431)</f>
        <v>3.4673611111138598</v>
      </c>
      <c r="AX431" s="39">
        <f>TRACKER[[#This Row],[ATA TO UNLOADING]]*24</f>
        <v>83.216666666732635</v>
      </c>
      <c r="AY431" s="33">
        <f>IF(O431=0,0,S431-O431)</f>
        <v>5.2590277777781012</v>
      </c>
      <c r="AZ431" s="38">
        <f>TRACKER[[#This Row],[TOTAL TT (MARRUECOS)]]*24</f>
        <v>126.21666666667443</v>
      </c>
      <c r="BA431" s="39" t="str">
        <f>IF(AW431="","",IF(AW431&lt;=2,"SI","NO"))</f>
        <v>NO</v>
      </c>
      <c r="BB431" s="39">
        <f>V431-U431</f>
        <v>0</v>
      </c>
      <c r="BC431" s="108">
        <f>(TRACKER[[#This Row],[Driver departure vs DC END DATE 2]])/24</f>
        <v>0</v>
      </c>
      <c r="BD431" s="39" t="str">
        <f>IF(L431="LEFTIES TOLEDO",IF(BC431&gt;=TIME(0,0,0),"YES","NO"),"")</f>
        <v/>
      </c>
      <c r="BE431" s="93">
        <f>$BH$1</f>
        <v>55</v>
      </c>
      <c r="BF431" s="41">
        <f>$BI$1</f>
        <v>7.5</v>
      </c>
    </row>
    <row r="432" spans="1:58" ht="12.75" hidden="1" customHeight="1">
      <c r="A432" s="24" t="s">
        <v>723</v>
      </c>
      <c r="B432" s="10" t="s">
        <v>430</v>
      </c>
      <c r="C432" s="11" t="s">
        <v>57</v>
      </c>
      <c r="D432" s="11" t="s">
        <v>75</v>
      </c>
      <c r="E432" s="12">
        <v>46033.027083333334</v>
      </c>
      <c r="F432" s="12">
        <v>46033.083333333336</v>
      </c>
      <c r="G432" s="13" t="s">
        <v>88</v>
      </c>
      <c r="H432" s="11" t="s">
        <v>50</v>
      </c>
      <c r="I432" s="13" t="s">
        <v>739</v>
      </c>
      <c r="J432" s="13" t="s">
        <v>51</v>
      </c>
      <c r="K432" s="13" t="s">
        <v>60</v>
      </c>
      <c r="L432" s="12" t="s">
        <v>95</v>
      </c>
      <c r="M432" s="12">
        <v>46044.25</v>
      </c>
      <c r="N432" s="12">
        <v>46048.333333333336</v>
      </c>
      <c r="O432" s="12"/>
      <c r="P432" s="55"/>
      <c r="Q432" s="12" t="s">
        <v>62</v>
      </c>
      <c r="R432" s="12"/>
      <c r="S432" s="29">
        <v>46048.388888888883</v>
      </c>
      <c r="T432" s="29">
        <v>46048.409722222219</v>
      </c>
      <c r="U432" s="12"/>
      <c r="V432" s="29"/>
      <c r="W432" s="30">
        <f>IF(N432="","",WEEKNUM(AA432,2)-0)</f>
        <v>5</v>
      </c>
      <c r="X432" s="30">
        <f>IF(N432="","",MONTH(AA432))</f>
        <v>1</v>
      </c>
      <c r="Y43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432" s="30" t="str">
        <f>IF(B432="ROPAX","ROPAX",IF(B432="RORO","RORO","OCEAN"))</f>
        <v>OCEAN</v>
      </c>
      <c r="AA432" s="29">
        <f>+MIN(S432,T432)</f>
        <v>46048.388888888883</v>
      </c>
      <c r="AB432" s="29" t="str">
        <f>CHOOSE(WEEKDAY(T432,2),"Monday","Tuesday","Wednesday","Thursday","Friday","Saturday","Sunday")</f>
        <v>Monday</v>
      </c>
      <c r="AC432" s="104">
        <f>IF((E432-F432)&lt;=0,0,(TRACKER[[#This Row],[ATA]]-TRACKER[[#This Row],[ETA]])*24)</f>
        <v>0</v>
      </c>
      <c r="AD432" s="29" t="str">
        <f>IF(AC432&lt;=2,"NO","YES")</f>
        <v>NO</v>
      </c>
      <c r="AE432" s="106">
        <f>+TRACKER[[#This Row],[DELIVERY AVAILABLE SINCE]]-TRACKER[[#This Row],[HANDOVER Morocco]]</f>
        <v>46044.25</v>
      </c>
      <c r="AF432" s="104">
        <f>TRACKER[[#This Row],[ATA TO UNLOADING]]*24</f>
        <v>368.68333333317423</v>
      </c>
      <c r="AG432" s="31">
        <f>(M432-E432)</f>
        <v>11.222916666665697</v>
      </c>
      <c r="AH432" s="35">
        <f>TRACKER[[#This Row],[ATA A OFRECIMIENTO]]*24</f>
        <v>269.34999999997672</v>
      </c>
      <c r="AI432" s="30" t="str">
        <f>IF(AG432="","",IF(AG432&lt;=1.5,"SI","NO"))</f>
        <v>NO</v>
      </c>
      <c r="AJ432" s="30" t="str">
        <f>IF(AG432="","",IF(AG432&lt;=2,"YES","NO"))</f>
        <v>NO</v>
      </c>
      <c r="AK432" s="30" t="str">
        <f>IF(AG432="","",IF(AG432&lt;=3,"SI","NO"))</f>
        <v>NO</v>
      </c>
      <c r="AL432" s="31">
        <f>(N432-M432)</f>
        <v>4.0833333333357587</v>
      </c>
      <c r="AM432" s="35">
        <f>TRACKER[[#This Row],[DEL. AVAILABLE A SLOT]]*24</f>
        <v>98.000000000058208</v>
      </c>
      <c r="AN432" s="31">
        <f>IF((S432-M432)&lt;0,TIME(0,0,0),S432-M432)</f>
        <v>4.1388888888832298</v>
      </c>
      <c r="AO43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432" s="35" t="str">
        <f>IF(AL432="","",IF(AL432&lt;=1,"SI","NO"))</f>
        <v>NO</v>
      </c>
      <c r="AQ432" s="31">
        <f>(N432-E432)</f>
        <v>15.306250000001455</v>
      </c>
      <c r="AR432" s="35">
        <f>TRACKER[[#This Row],[ATA A TIMESLOT]]*24</f>
        <v>367.35000000003492</v>
      </c>
      <c r="AS432" s="32">
        <f>IF(AA432&lt;N432,TIME(0,0,0),AA432-N432)</f>
        <v>5.5555555547471158E-2</v>
      </c>
      <c r="AT432" s="35">
        <f>TRACKER[[#This Row],[PUNTUALIDAD (H)]]*24</f>
        <v>1.3333333331393078</v>
      </c>
      <c r="AU432" s="31" t="str">
        <f>IF(AS432&gt;TIME(0,30,0),"NO","SI")</f>
        <v>NO</v>
      </c>
      <c r="AV432" s="33" t="str">
        <f>IF(AS432&gt;TIME(1,0,0),"NO","SI")</f>
        <v>NO</v>
      </c>
      <c r="AW432" s="33">
        <f>(S432-E432)</f>
        <v>15.361805555548926</v>
      </c>
      <c r="AX432" s="39">
        <f>TRACKER[[#This Row],[ATA TO UNLOADING]]*24</f>
        <v>368.68333333317423</v>
      </c>
      <c r="AY432" s="33">
        <f>IF(O432=0,0,S432-O432)</f>
        <v>0</v>
      </c>
      <c r="AZ432" s="38">
        <f>TRACKER[[#This Row],[TOTAL TT (MARRUECOS)]]*24</f>
        <v>0</v>
      </c>
      <c r="BA432" s="39" t="str">
        <f>IF(AW432="","",IF(AW432&lt;=2,"SI","NO"))</f>
        <v>NO</v>
      </c>
      <c r="BB432" s="39">
        <f>V432-U432</f>
        <v>0</v>
      </c>
      <c r="BC432" s="108">
        <f>(TRACKER[[#This Row],[Driver departure vs DC END DATE 2]])/24</f>
        <v>0</v>
      </c>
      <c r="BD432" s="39" t="str">
        <f>IF(L432="LEFTIES TOLEDO",IF(BC432&gt;=TIME(0,0,0),"YES","NO"),"")</f>
        <v/>
      </c>
      <c r="BE432" s="93">
        <f>$BH$1</f>
        <v>55</v>
      </c>
      <c r="BF432" s="41">
        <f>$BI$1</f>
        <v>7.5</v>
      </c>
    </row>
    <row r="433" spans="1:58" ht="12.75" hidden="1" customHeight="1">
      <c r="A433" s="24">
        <v>262664461</v>
      </c>
      <c r="B433" s="10" t="s">
        <v>602</v>
      </c>
      <c r="C433" s="11" t="s">
        <v>57</v>
      </c>
      <c r="D433" s="11" t="s">
        <v>75</v>
      </c>
      <c r="E433" s="12">
        <v>46041.263888888891</v>
      </c>
      <c r="F433" s="12">
        <v>46041.333333333336</v>
      </c>
      <c r="G433" s="13" t="s">
        <v>49</v>
      </c>
      <c r="H433" s="11" t="s">
        <v>50</v>
      </c>
      <c r="I433" s="13" t="s">
        <v>738</v>
      </c>
      <c r="J433" s="13" t="s">
        <v>56</v>
      </c>
      <c r="K433" s="13" t="s">
        <v>52</v>
      </c>
      <c r="L433" s="12" t="s">
        <v>95</v>
      </c>
      <c r="M433" s="12">
        <v>46044.416666666664</v>
      </c>
      <c r="N433" s="12">
        <v>46048.333333333336</v>
      </c>
      <c r="O433" s="12"/>
      <c r="P433" s="55"/>
      <c r="Q433" s="12" t="s">
        <v>62</v>
      </c>
      <c r="R433" s="12"/>
      <c r="S433" s="29">
        <v>46048.399305555555</v>
      </c>
      <c r="T433" s="29">
        <v>46048.420138888891</v>
      </c>
      <c r="U433" s="12"/>
      <c r="V433" s="29"/>
      <c r="W433" s="30">
        <f>IF(N433="","",WEEKNUM(AA433,2)-0)</f>
        <v>5</v>
      </c>
      <c r="X433" s="30">
        <f>IF(N433="","",MONTH(AA433))</f>
        <v>1</v>
      </c>
      <c r="Y43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433" s="30" t="str">
        <f>IF(B433="ROPAX","ROPAX",IF(B433="RORO","RORO","OCEAN"))</f>
        <v>OCEAN</v>
      </c>
      <c r="AA433" s="29">
        <f>+MIN(S433,T433)</f>
        <v>46048.399305555555</v>
      </c>
      <c r="AB433" s="29" t="str">
        <f>CHOOSE(WEEKDAY(T433,2),"Monday","Tuesday","Wednesday","Thursday","Friday","Saturday","Sunday")</f>
        <v>Monday</v>
      </c>
      <c r="AC433" s="104">
        <f>IF((E433-F433)&lt;=0,0,(TRACKER[[#This Row],[ATA]]-TRACKER[[#This Row],[ETA]])*24)</f>
        <v>0</v>
      </c>
      <c r="AD433" s="29" t="str">
        <f>IF(AC433&lt;=2,"NO","YES")</f>
        <v>NO</v>
      </c>
      <c r="AE433" s="106">
        <f>+TRACKER[[#This Row],[DELIVERY AVAILABLE SINCE]]-TRACKER[[#This Row],[HANDOVER Morocco]]</f>
        <v>46044.416666666664</v>
      </c>
      <c r="AF433" s="104">
        <f>TRACKER[[#This Row],[ATA TO UNLOADING]]*24</f>
        <v>171.24999999994179</v>
      </c>
      <c r="AG433" s="31">
        <f>(M433-E433)</f>
        <v>3.1527777777737356</v>
      </c>
      <c r="AH433" s="35">
        <f>TRACKER[[#This Row],[ATA A OFRECIMIENTO]]*24</f>
        <v>75.666666666569654</v>
      </c>
      <c r="AI433" s="30" t="str">
        <f>IF(AG433="","",IF(AG433&lt;=1.5,"SI","NO"))</f>
        <v>NO</v>
      </c>
      <c r="AJ433" s="30" t="str">
        <f>IF(AG433="","",IF(AG433&lt;=2,"YES","NO"))</f>
        <v>NO</v>
      </c>
      <c r="AK433" s="30" t="str">
        <f>IF(AG433="","",IF(AG433&lt;=3,"SI","NO"))</f>
        <v>NO</v>
      </c>
      <c r="AL433" s="31">
        <f>(N433-M433)</f>
        <v>3.9166666666715173</v>
      </c>
      <c r="AM433" s="35">
        <f>TRACKER[[#This Row],[DEL. AVAILABLE A SLOT]]*24</f>
        <v>94.000000000116415</v>
      </c>
      <c r="AN433" s="31">
        <f>IF((S433-M433)&lt;0,TIME(0,0,0),S433-M433)</f>
        <v>3.9826388888905058</v>
      </c>
      <c r="AO43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433" s="35" t="str">
        <f>IF(AL433="","",IF(AL433&lt;=1,"SI","NO"))</f>
        <v>NO</v>
      </c>
      <c r="AQ433" s="31">
        <f>(N433-E433)</f>
        <v>7.0694444444452529</v>
      </c>
      <c r="AR433" s="35">
        <f>TRACKER[[#This Row],[ATA A TIMESLOT]]*24</f>
        <v>169.66666666668607</v>
      </c>
      <c r="AS433" s="32">
        <f>IF(AA433&lt;N433,TIME(0,0,0),AA433-N433)</f>
        <v>6.5972222218988463E-2</v>
      </c>
      <c r="AT433" s="35">
        <f>TRACKER[[#This Row],[PUNTUALIDAD (H)]]*24</f>
        <v>1.5833333332557231</v>
      </c>
      <c r="AU433" s="31" t="str">
        <f>IF(AS433&gt;TIME(0,30,0),"NO","SI")</f>
        <v>NO</v>
      </c>
      <c r="AV433" s="33" t="str">
        <f>IF(AS433&gt;TIME(1,0,0),"NO","SI")</f>
        <v>NO</v>
      </c>
      <c r="AW433" s="33">
        <f>(S433-E433)</f>
        <v>7.1354166666642413</v>
      </c>
      <c r="AX433" s="39">
        <f>TRACKER[[#This Row],[ATA TO UNLOADING]]*24</f>
        <v>171.24999999994179</v>
      </c>
      <c r="AY433" s="33">
        <f>IF(O433=0,0,S433-O433)</f>
        <v>0</v>
      </c>
      <c r="AZ433" s="38">
        <f>TRACKER[[#This Row],[TOTAL TT (MARRUECOS)]]*24</f>
        <v>0</v>
      </c>
      <c r="BA433" s="39" t="str">
        <f>IF(AW433="","",IF(AW433&lt;=2,"SI","NO"))</f>
        <v>NO</v>
      </c>
      <c r="BB433" s="39">
        <f>V433-U433</f>
        <v>0</v>
      </c>
      <c r="BC433" s="108">
        <f>(TRACKER[[#This Row],[Driver departure vs DC END DATE 2]])/24</f>
        <v>0</v>
      </c>
      <c r="BD433" s="39" t="str">
        <f>IF(L433="LEFTIES TOLEDO",IF(BC433&gt;=TIME(0,0,0),"YES","NO"),"")</f>
        <v/>
      </c>
      <c r="BE433" s="93">
        <f>$BH$1</f>
        <v>55</v>
      </c>
      <c r="BF433" s="41">
        <f>$BI$1</f>
        <v>7.5</v>
      </c>
    </row>
    <row r="434" spans="1:58" ht="12.75" hidden="1" customHeight="1">
      <c r="A434" s="24">
        <v>262608125</v>
      </c>
      <c r="B434" s="10" t="s">
        <v>112</v>
      </c>
      <c r="C434" s="11" t="s">
        <v>58</v>
      </c>
      <c r="D434" s="11" t="s">
        <v>48</v>
      </c>
      <c r="E434" s="12">
        <v>46042.327777777777</v>
      </c>
      <c r="F434" s="12">
        <v>46042.333333333336</v>
      </c>
      <c r="G434" s="13" t="s">
        <v>49</v>
      </c>
      <c r="H434" s="11" t="s">
        <v>50</v>
      </c>
      <c r="I434" s="13" t="s">
        <v>737</v>
      </c>
      <c r="J434" s="13" t="s">
        <v>51</v>
      </c>
      <c r="K434" s="13" t="s">
        <v>52</v>
      </c>
      <c r="L434" s="12" t="s">
        <v>53</v>
      </c>
      <c r="M434" s="12">
        <v>46044.666666666664</v>
      </c>
      <c r="N434" s="12">
        <v>46048.333333333336</v>
      </c>
      <c r="O434" s="12"/>
      <c r="P434" s="55"/>
      <c r="Q434" s="12"/>
      <c r="R434" s="12"/>
      <c r="S434" s="29">
        <v>46048.333333333336</v>
      </c>
      <c r="T434" s="29">
        <v>46048.347916666666</v>
      </c>
      <c r="U434" s="12">
        <v>46048.374305555553</v>
      </c>
      <c r="V434" s="29">
        <v>46048.374305555553</v>
      </c>
      <c r="W434" s="30">
        <f>IF(N434="","",WEEKNUM(AA434,2)-0)</f>
        <v>5</v>
      </c>
      <c r="X434" s="30">
        <f>IF(N434="","",MONTH(AA434))</f>
        <v>1</v>
      </c>
      <c r="Y43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434" s="30" t="str">
        <f>IF(B434="ROPAX","ROPAX",IF(B434="RORO","RORO","OCEAN"))</f>
        <v>OCEAN</v>
      </c>
      <c r="AA434" s="29">
        <f>+MIN(S434,T434)</f>
        <v>46048.333333333336</v>
      </c>
      <c r="AB434" s="29" t="str">
        <f>CHOOSE(WEEKDAY(T434,2),"Monday","Tuesday","Wednesday","Thursday","Friday","Saturday","Sunday")</f>
        <v>Monday</v>
      </c>
      <c r="AC434" s="104">
        <f>IF((E434-F434)&lt;=0,0,(TRACKER[[#This Row],[ATA]]-TRACKER[[#This Row],[ETA]])*24)</f>
        <v>0</v>
      </c>
      <c r="AD434" s="29" t="str">
        <f>IF(AC434&lt;=2,"NO","YES")</f>
        <v>NO</v>
      </c>
      <c r="AE434" s="106">
        <f>+TRACKER[[#This Row],[DELIVERY AVAILABLE SINCE]]-TRACKER[[#This Row],[HANDOVER Morocco]]</f>
        <v>46044.666666666664</v>
      </c>
      <c r="AF434" s="104">
        <f>TRACKER[[#This Row],[ATA TO UNLOADING]]*24</f>
        <v>144.1333333334187</v>
      </c>
      <c r="AG434" s="31">
        <f>(M434-E434)</f>
        <v>2.3388888888875954</v>
      </c>
      <c r="AH434" s="35">
        <f>TRACKER[[#This Row],[ATA A OFRECIMIENTO]]*24</f>
        <v>56.133333333302289</v>
      </c>
      <c r="AI434" s="30" t="str">
        <f>IF(AG434="","",IF(AG434&lt;=1.5,"SI","NO"))</f>
        <v>NO</v>
      </c>
      <c r="AJ434" s="30" t="str">
        <f>IF(AG434="","",IF(AG434&lt;=2,"YES","NO"))</f>
        <v>NO</v>
      </c>
      <c r="AK434" s="30" t="str">
        <f>IF(AG434="","",IF(AG434&lt;=3,"SI","NO"))</f>
        <v>SI</v>
      </c>
      <c r="AL434" s="31">
        <f>(N434-M434)</f>
        <v>3.6666666666715173</v>
      </c>
      <c r="AM434" s="35">
        <f>TRACKER[[#This Row],[DEL. AVAILABLE A SLOT]]*24</f>
        <v>88.000000000116415</v>
      </c>
      <c r="AN434" s="31">
        <f>IF((S434-M434)&lt;0,TIME(0,0,0),S434-M434)</f>
        <v>3.6666666666715173</v>
      </c>
      <c r="AO43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434" s="35" t="str">
        <f>IF(AL434="","",IF(AL434&lt;=1,"SI","NO"))</f>
        <v>NO</v>
      </c>
      <c r="AQ434" s="31">
        <f>(N434-E434)</f>
        <v>6.0055555555591127</v>
      </c>
      <c r="AR434" s="35">
        <f>TRACKER[[#This Row],[ATA A TIMESLOT]]*24</f>
        <v>144.1333333334187</v>
      </c>
      <c r="AS434" s="32">
        <f>IF(AA434&lt;N434,TIME(0,0,0),AA434-N434)</f>
        <v>0</v>
      </c>
      <c r="AT434" s="35">
        <f>TRACKER[[#This Row],[PUNTUALIDAD (H)]]*24</f>
        <v>0</v>
      </c>
      <c r="AU434" s="31" t="str">
        <f>IF(AS434&gt;TIME(0,30,0),"NO","SI")</f>
        <v>SI</v>
      </c>
      <c r="AV434" s="33" t="str">
        <f>IF(AS434&gt;TIME(1,0,0),"NO","SI")</f>
        <v>SI</v>
      </c>
      <c r="AW434" s="33">
        <f>(S434-E434)</f>
        <v>6.0055555555591127</v>
      </c>
      <c r="AX434" s="39">
        <f>TRACKER[[#This Row],[ATA TO UNLOADING]]*24</f>
        <v>144.1333333334187</v>
      </c>
      <c r="AY434" s="33">
        <f>IF(O434=0,0,S434-O434)</f>
        <v>0</v>
      </c>
      <c r="AZ434" s="38">
        <f>TRACKER[[#This Row],[TOTAL TT (MARRUECOS)]]*24</f>
        <v>0</v>
      </c>
      <c r="BA434" s="39" t="str">
        <f>IF(AW434="","",IF(AW434&lt;=2,"SI","NO"))</f>
        <v>NO</v>
      </c>
      <c r="BB434" s="108">
        <f>V434-U434</f>
        <v>0</v>
      </c>
      <c r="BC434" s="108">
        <f>(TRACKER[[#This Row],[Driver departure vs DC END DATE 2]])/24</f>
        <v>0</v>
      </c>
      <c r="BD434" s="39" t="str">
        <f>IF(L434="LEFTIES TOLEDO",IF(BC434&gt;=TIME(0,0,0),"YES","NO"),"")</f>
        <v>YES</v>
      </c>
      <c r="BE434" s="93">
        <f>$BH$1</f>
        <v>55</v>
      </c>
      <c r="BF434" s="41">
        <f>$BI$1</f>
        <v>7.5</v>
      </c>
    </row>
    <row r="435" spans="1:58" ht="12.75" hidden="1" customHeight="1">
      <c r="A435" s="24" t="s">
        <v>577</v>
      </c>
      <c r="B435" s="10" t="s">
        <v>66</v>
      </c>
      <c r="C435" s="11" t="s">
        <v>79</v>
      </c>
      <c r="D435" s="11" t="s">
        <v>48</v>
      </c>
      <c r="E435" s="12">
        <v>46045.958333333336</v>
      </c>
      <c r="F435" s="12">
        <v>46046.333333333336</v>
      </c>
      <c r="G435" s="13" t="s">
        <v>67</v>
      </c>
      <c r="H435" s="11" t="s">
        <v>99</v>
      </c>
      <c r="I435" s="13" t="s">
        <v>579</v>
      </c>
      <c r="J435" s="13" t="s">
        <v>80</v>
      </c>
      <c r="K435" s="13" t="s">
        <v>60</v>
      </c>
      <c r="L435" s="12" t="s">
        <v>64</v>
      </c>
      <c r="M435" s="12">
        <v>46048.333333333336</v>
      </c>
      <c r="N435" s="12">
        <v>46048.333333333336</v>
      </c>
      <c r="O435" s="12">
        <v>46044</v>
      </c>
      <c r="P435" s="55"/>
      <c r="Q435" s="12"/>
      <c r="R435" s="12"/>
      <c r="S435" s="29">
        <v>46048.031944444447</v>
      </c>
      <c r="T435" s="29">
        <v>46048.065972222219</v>
      </c>
      <c r="U435" s="12"/>
      <c r="V435" s="29"/>
      <c r="W435" s="30">
        <f>IF(N435="","",WEEKNUM(AA435,2)-0)</f>
        <v>5</v>
      </c>
      <c r="X435" s="30">
        <f>IF(N435="","",MONTH(AA435))</f>
        <v>1</v>
      </c>
      <c r="Y43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435" s="30" t="str">
        <f>IF(B435="ROPAX","ROPAX",IF(B435="RORO","RORO","OCEAN"))</f>
        <v>RORO</v>
      </c>
      <c r="AA435" s="29">
        <f>+MIN(S435,T435)</f>
        <v>46048.031944444447</v>
      </c>
      <c r="AB435" s="29" t="str">
        <f>CHOOSE(WEEKDAY(T435,2),"Monday","Tuesday","Wednesday","Thursday","Friday","Saturday","Sunday")</f>
        <v>Monday</v>
      </c>
      <c r="AC435" s="104">
        <f>IF((E435-F435)&lt;=0,0,(TRACKER[[#This Row],[ATA]]-TRACKER[[#This Row],[ETA]])*24)</f>
        <v>0</v>
      </c>
      <c r="AD435" s="29" t="str">
        <f>IF(AC435&lt;=2,"NO","YES")</f>
        <v>NO</v>
      </c>
      <c r="AE435" s="106">
        <f>+TRACKER[[#This Row],[DELIVERY AVAILABLE SINCE]]-TRACKER[[#This Row],[HANDOVER Morocco]]</f>
        <v>4.3333333333357587</v>
      </c>
      <c r="AF435" s="104">
        <f>TRACKER[[#This Row],[ATA TO UNLOADING]]*24</f>
        <v>49.766666666662786</v>
      </c>
      <c r="AG435" s="31">
        <f>(M435-E435)</f>
        <v>2.375</v>
      </c>
      <c r="AH435" s="35">
        <f>TRACKER[[#This Row],[ATA A OFRECIMIENTO]]*24</f>
        <v>57</v>
      </c>
      <c r="AI435" s="30" t="str">
        <f>IF(AG435="","",IF(AG435&lt;=1.5,"SI","NO"))</f>
        <v>NO</v>
      </c>
      <c r="AJ435" s="30" t="str">
        <f>IF(AG435="","",IF(AG435&lt;=2,"YES","NO"))</f>
        <v>NO</v>
      </c>
      <c r="AK435" s="30" t="str">
        <f>IF(AG435="","",IF(AG435&lt;=3,"SI","NO"))</f>
        <v>SI</v>
      </c>
      <c r="AL435" s="31">
        <f>(N435-M435)</f>
        <v>0</v>
      </c>
      <c r="AM435" s="35">
        <f>TRACKER[[#This Row],[DEL. AVAILABLE A SLOT]]*24</f>
        <v>0</v>
      </c>
      <c r="AN435" s="31">
        <f>IF((S435-M435)&lt;0,TIME(0,0,0),S435-M435)</f>
        <v>0</v>
      </c>
      <c r="AO43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435" s="35" t="str">
        <f>IF(AL435="","",IF(AL435&lt;=1,"SI","NO"))</f>
        <v>SI</v>
      </c>
      <c r="AQ435" s="31">
        <f>(N435-E435)</f>
        <v>2.375</v>
      </c>
      <c r="AR435" s="35">
        <f>TRACKER[[#This Row],[ATA A TIMESLOT]]*24</f>
        <v>57</v>
      </c>
      <c r="AS435" s="32">
        <f>IF(AA435&lt;N435,TIME(0,0,0),AA435-N435)</f>
        <v>0</v>
      </c>
      <c r="AT435" s="35">
        <f>TRACKER[[#This Row],[PUNTUALIDAD (H)]]*24</f>
        <v>0</v>
      </c>
      <c r="AU435" s="31" t="str">
        <f>IF(AS435&gt;TIME(0,30,0),"NO","SI")</f>
        <v>SI</v>
      </c>
      <c r="AV435" s="33" t="str">
        <f>IF(AS435&gt;TIME(1,0,0),"NO","SI")</f>
        <v>SI</v>
      </c>
      <c r="AW435" s="33">
        <f>(S435-E435)</f>
        <v>2.0736111111109494</v>
      </c>
      <c r="AX435" s="39">
        <f>TRACKER[[#This Row],[ATA TO UNLOADING]]*24</f>
        <v>49.766666666662786</v>
      </c>
      <c r="AY435" s="33">
        <f>IF(O435=0,0,S435-O435)</f>
        <v>4.0319444444467081</v>
      </c>
      <c r="AZ435" s="38">
        <f>TRACKER[[#This Row],[TOTAL TT (MARRUECOS)]]*24</f>
        <v>96.766666666720994</v>
      </c>
      <c r="BA435" s="39" t="str">
        <f>IF(AW435="","",IF(AW435&lt;=2,"SI","NO"))</f>
        <v>NO</v>
      </c>
      <c r="BB435" s="39">
        <f>V435-U435</f>
        <v>0</v>
      </c>
      <c r="BC435" s="108">
        <f>(TRACKER[[#This Row],[Driver departure vs DC END DATE 2]])/24</f>
        <v>0</v>
      </c>
      <c r="BD435" s="39" t="str">
        <f>IF(L435="LEFTIES TOLEDO",IF(BC435&gt;=TIME(0,0,0),"YES","NO"),"")</f>
        <v/>
      </c>
      <c r="BE435" s="93">
        <f>$BH$1</f>
        <v>55</v>
      </c>
      <c r="BF435" s="41">
        <f>$BI$1</f>
        <v>7.5</v>
      </c>
    </row>
    <row r="436" spans="1:58" ht="12.75" hidden="1" customHeight="1">
      <c r="A436" s="24" t="s">
        <v>578</v>
      </c>
      <c r="B436" s="10" t="s">
        <v>66</v>
      </c>
      <c r="C436" s="11" t="s">
        <v>79</v>
      </c>
      <c r="D436" s="11" t="s">
        <v>48</v>
      </c>
      <c r="E436" s="12">
        <v>46045.958333333336</v>
      </c>
      <c r="F436" s="12">
        <v>46046.333333333336</v>
      </c>
      <c r="G436" s="13" t="s">
        <v>67</v>
      </c>
      <c r="H436" s="11" t="s">
        <v>99</v>
      </c>
      <c r="I436" s="13" t="s">
        <v>580</v>
      </c>
      <c r="J436" s="13" t="s">
        <v>80</v>
      </c>
      <c r="K436" s="13" t="s">
        <v>60</v>
      </c>
      <c r="L436" s="12" t="s">
        <v>64</v>
      </c>
      <c r="M436" s="12">
        <v>46048.333333333336</v>
      </c>
      <c r="N436" s="12">
        <v>46048.333333333336</v>
      </c>
      <c r="O436" s="12">
        <v>46044</v>
      </c>
      <c r="P436" s="55"/>
      <c r="Q436" s="12" t="s">
        <v>581</v>
      </c>
      <c r="R436" s="12" t="s">
        <v>62</v>
      </c>
      <c r="S436" s="29">
        <v>46048.450694444444</v>
      </c>
      <c r="T436" s="29">
        <v>46048.465277777781</v>
      </c>
      <c r="U436" s="12"/>
      <c r="V436" s="29"/>
      <c r="W436" s="30">
        <f>IF(N436="","",WEEKNUM(AA436,2)-0)</f>
        <v>5</v>
      </c>
      <c r="X436" s="30">
        <f>IF(N436="","",MONTH(AA436))</f>
        <v>1</v>
      </c>
      <c r="Y43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436" s="30" t="str">
        <f>IF(B436="ROPAX","ROPAX",IF(B436="RORO","RORO","OCEAN"))</f>
        <v>RORO</v>
      </c>
      <c r="AA436" s="29">
        <f>+MIN(S436,T436)</f>
        <v>46048.450694444444</v>
      </c>
      <c r="AB436" s="29" t="str">
        <f>CHOOSE(WEEKDAY(T436,2),"Monday","Tuesday","Wednesday","Thursday","Friday","Saturday","Sunday")</f>
        <v>Monday</v>
      </c>
      <c r="AC436" s="104">
        <f>IF((E436-F436)&lt;=0,0,(TRACKER[[#This Row],[ATA]]-TRACKER[[#This Row],[ETA]])*24)</f>
        <v>0</v>
      </c>
      <c r="AD436" s="29" t="str">
        <f>IF(AC436&lt;=2,"NO","YES")</f>
        <v>NO</v>
      </c>
      <c r="AE436" s="106">
        <f>+TRACKER[[#This Row],[DELIVERY AVAILABLE SINCE]]-TRACKER[[#This Row],[HANDOVER Morocco]]</f>
        <v>4.3333333333357587</v>
      </c>
      <c r="AF436" s="104">
        <f>TRACKER[[#This Row],[ATA TO UNLOADING]]*24</f>
        <v>59.816666666592937</v>
      </c>
      <c r="AG436" s="31">
        <f>(M436-E436)</f>
        <v>2.375</v>
      </c>
      <c r="AH436" s="35">
        <f>TRACKER[[#This Row],[ATA A OFRECIMIENTO]]*24</f>
        <v>57</v>
      </c>
      <c r="AI436" s="30" t="str">
        <f>IF(AG436="","",IF(AG436&lt;=1.5,"SI","NO"))</f>
        <v>NO</v>
      </c>
      <c r="AJ436" s="30" t="str">
        <f>IF(AG436="","",IF(AG436&lt;=2,"YES","NO"))</f>
        <v>NO</v>
      </c>
      <c r="AK436" s="30" t="str">
        <f>IF(AG436="","",IF(AG436&lt;=3,"SI","NO"))</f>
        <v>SI</v>
      </c>
      <c r="AL436" s="31">
        <f>(N436-M436)</f>
        <v>0</v>
      </c>
      <c r="AM436" s="35">
        <f>TRACKER[[#This Row],[DEL. AVAILABLE A SLOT]]*24</f>
        <v>0</v>
      </c>
      <c r="AN436" s="31">
        <f>IF((S436-M436)&lt;0,TIME(0,0,0),S436-M436)</f>
        <v>0.11736111110803904</v>
      </c>
      <c r="AO43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436" s="35" t="str">
        <f>IF(AL436="","",IF(AL436&lt;=1,"SI","NO"))</f>
        <v>SI</v>
      </c>
      <c r="AQ436" s="31">
        <f>(N436-E436)</f>
        <v>2.375</v>
      </c>
      <c r="AR436" s="35">
        <f>TRACKER[[#This Row],[ATA A TIMESLOT]]*24</f>
        <v>57</v>
      </c>
      <c r="AS436" s="32">
        <f>IF(AA436&lt;N436,TIME(0,0,0),AA436-N436)</f>
        <v>0.11736111110803904</v>
      </c>
      <c r="AT436" s="35">
        <f>TRACKER[[#This Row],[PUNTUALIDAD (H)]]*24</f>
        <v>2.816666666592937</v>
      </c>
      <c r="AU436" s="31" t="str">
        <f>IF(AS436&gt;TIME(0,30,0),"NO","SI")</f>
        <v>NO</v>
      </c>
      <c r="AV436" s="33" t="str">
        <f>IF(AS436&gt;TIME(1,0,0),"NO","SI")</f>
        <v>NO</v>
      </c>
      <c r="AW436" s="33">
        <f>(S436-E436)</f>
        <v>2.492361111108039</v>
      </c>
      <c r="AX436" s="39">
        <f>TRACKER[[#This Row],[ATA TO UNLOADING]]*24</f>
        <v>59.816666666592937</v>
      </c>
      <c r="AY436" s="33">
        <f>IF(O436=0,0,S436-O436)</f>
        <v>4.4506944444437977</v>
      </c>
      <c r="AZ436" s="38">
        <f>TRACKER[[#This Row],[TOTAL TT (MARRUECOS)]]*24</f>
        <v>106.81666666665114</v>
      </c>
      <c r="BA436" s="39" t="str">
        <f>IF(AW436="","",IF(AW436&lt;=2,"SI","NO"))</f>
        <v>NO</v>
      </c>
      <c r="BB436" s="39">
        <f>V436-U436</f>
        <v>0</v>
      </c>
      <c r="BC436" s="108">
        <f>(TRACKER[[#This Row],[Driver departure vs DC END DATE 2]])/24</f>
        <v>0</v>
      </c>
      <c r="BD436" s="39" t="str">
        <f>IF(L436="LEFTIES TOLEDO",IF(BC436&gt;=TIME(0,0,0),"YES","NO"),"")</f>
        <v/>
      </c>
      <c r="BE436" s="93">
        <f>$BH$1</f>
        <v>55</v>
      </c>
      <c r="BF436" s="41">
        <f>$BI$1</f>
        <v>7.5</v>
      </c>
    </row>
    <row r="437" spans="1:58" ht="12.75" hidden="1" customHeight="1">
      <c r="A437" s="24">
        <v>262126700</v>
      </c>
      <c r="B437" s="10" t="s">
        <v>587</v>
      </c>
      <c r="C437" s="11" t="s">
        <v>47</v>
      </c>
      <c r="D437" s="11" t="s">
        <v>48</v>
      </c>
      <c r="E437" s="12">
        <v>46042.495833333334</v>
      </c>
      <c r="F437" s="12">
        <v>46042.833333333336</v>
      </c>
      <c r="G437" s="13" t="s">
        <v>49</v>
      </c>
      <c r="H437" s="11" t="s">
        <v>50</v>
      </c>
      <c r="I437" s="13" t="s">
        <v>741</v>
      </c>
      <c r="J437" s="13" t="s">
        <v>51</v>
      </c>
      <c r="K437" s="13" t="s">
        <v>52</v>
      </c>
      <c r="L437" s="12" t="s">
        <v>53</v>
      </c>
      <c r="M437" s="12">
        <v>46044.666666666664</v>
      </c>
      <c r="N437" s="12">
        <v>46048.416666666664</v>
      </c>
      <c r="O437" s="12"/>
      <c r="P437" s="55"/>
      <c r="Q437" s="12"/>
      <c r="R437" s="12"/>
      <c r="S437" s="29">
        <v>46048.404861111114</v>
      </c>
      <c r="T437" s="29">
        <v>46048.464583333334</v>
      </c>
      <c r="U437" s="12">
        <v>46048.430555555555</v>
      </c>
      <c r="V437" s="29">
        <v>46048.48333333333</v>
      </c>
      <c r="W437" s="30">
        <f>IF(N437="","",WEEKNUM(AA437,2)-0)</f>
        <v>5</v>
      </c>
      <c r="X437" s="30">
        <f>IF(N437="","",MONTH(AA437))</f>
        <v>1</v>
      </c>
      <c r="Y43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437" s="30" t="str">
        <f>IF(B437="ROPAX","ROPAX",IF(B437="RORO","RORO","OCEAN"))</f>
        <v>OCEAN</v>
      </c>
      <c r="AA437" s="29">
        <f>+MIN(S437,T437)</f>
        <v>46048.404861111114</v>
      </c>
      <c r="AB437" s="29" t="str">
        <f>CHOOSE(WEEKDAY(T437,2),"Monday","Tuesday","Wednesday","Thursday","Friday","Saturday","Sunday")</f>
        <v>Monday</v>
      </c>
      <c r="AC437" s="104">
        <f>IF((E437-F437)&lt;=0,0,(TRACKER[[#This Row],[ATA]]-TRACKER[[#This Row],[ETA]])*24)</f>
        <v>0</v>
      </c>
      <c r="AD437" s="29" t="str">
        <f>IF(AC437&lt;=2,"NO","YES")</f>
        <v>NO</v>
      </c>
      <c r="AE437" s="106">
        <f>+TRACKER[[#This Row],[DELIVERY AVAILABLE SINCE]]-TRACKER[[#This Row],[HANDOVER Morocco]]</f>
        <v>46044.666666666664</v>
      </c>
      <c r="AF437" s="104">
        <f>TRACKER[[#This Row],[ATA TO UNLOADING]]*24</f>
        <v>141.81666666670935</v>
      </c>
      <c r="AG437" s="31">
        <f>(M437-E437)</f>
        <v>2.1708333333299379</v>
      </c>
      <c r="AH437" s="35">
        <f>TRACKER[[#This Row],[ATA A OFRECIMIENTO]]*24</f>
        <v>52.099999999918509</v>
      </c>
      <c r="AI437" s="30" t="str">
        <f>IF(AG437="","",IF(AG437&lt;=1.5,"SI","NO"))</f>
        <v>NO</v>
      </c>
      <c r="AJ437" s="30" t="str">
        <f>IF(AG437="","",IF(AG437&lt;=2,"YES","NO"))</f>
        <v>NO</v>
      </c>
      <c r="AK437" s="30" t="str">
        <f>IF(AG437="","",IF(AG437&lt;=3,"SI","NO"))</f>
        <v>SI</v>
      </c>
      <c r="AL437" s="31">
        <f>(N437-M437)</f>
        <v>3.75</v>
      </c>
      <c r="AM437" s="35">
        <f>TRACKER[[#This Row],[DEL. AVAILABLE A SLOT]]*24</f>
        <v>90</v>
      </c>
      <c r="AN437" s="31">
        <f>IF((S437-M437)&lt;0,TIME(0,0,0),S437-M437)</f>
        <v>3.7381944444496185</v>
      </c>
      <c r="AO43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437" s="35" t="str">
        <f>IF(AL437="","",IF(AL437&lt;=1,"SI","NO"))</f>
        <v>NO</v>
      </c>
      <c r="AQ437" s="31">
        <f>(N437-E437)</f>
        <v>5.9208333333299379</v>
      </c>
      <c r="AR437" s="35">
        <f>TRACKER[[#This Row],[ATA A TIMESLOT]]*24</f>
        <v>142.09999999991851</v>
      </c>
      <c r="AS437" s="32">
        <f>IF(AA437&lt;N437,TIME(0,0,0),AA437-N437)</f>
        <v>0</v>
      </c>
      <c r="AT437" s="35">
        <f>TRACKER[[#This Row],[PUNTUALIDAD (H)]]*24</f>
        <v>0</v>
      </c>
      <c r="AU437" s="31" t="str">
        <f>IF(AS437&gt;TIME(0,30,0),"NO","SI")</f>
        <v>SI</v>
      </c>
      <c r="AV437" s="33" t="str">
        <f>IF(AS437&gt;TIME(1,0,0),"NO","SI")</f>
        <v>SI</v>
      </c>
      <c r="AW437" s="33">
        <f>(S437-E437)</f>
        <v>5.9090277777795563</v>
      </c>
      <c r="AX437" s="39">
        <f>TRACKER[[#This Row],[ATA TO UNLOADING]]*24</f>
        <v>141.81666666670935</v>
      </c>
      <c r="AY437" s="33">
        <f>IF(O437=0,0,S437-O437)</f>
        <v>0</v>
      </c>
      <c r="AZ437" s="38">
        <f>TRACKER[[#This Row],[TOTAL TT (MARRUECOS)]]*24</f>
        <v>0</v>
      </c>
      <c r="BA437" s="39" t="str">
        <f>IF(AW437="","",IF(AW437&lt;=2,"SI","NO"))</f>
        <v>NO</v>
      </c>
      <c r="BB437" s="39">
        <f>V437-U437</f>
        <v>5.2777777775190771E-2</v>
      </c>
      <c r="BC437" s="108">
        <f>(TRACKER[[#This Row],[Driver departure vs DC END DATE 2]])/24</f>
        <v>2.199074073966282E-3</v>
      </c>
      <c r="BD437" s="39" t="str">
        <f>IF(L437="LEFTIES TOLEDO",IF(BC437&gt;=TIME(0,0,0),"YES","NO"),"")</f>
        <v>YES</v>
      </c>
      <c r="BE437" s="93">
        <f>$BH$1</f>
        <v>55</v>
      </c>
      <c r="BF437" s="41">
        <f>$BI$1</f>
        <v>7.5</v>
      </c>
    </row>
    <row r="438" spans="1:58" ht="12.75" hidden="1" customHeight="1">
      <c r="A438" s="24">
        <v>261724725</v>
      </c>
      <c r="B438" s="10" t="s">
        <v>582</v>
      </c>
      <c r="C438" s="11" t="s">
        <v>54</v>
      </c>
      <c r="D438" s="11" t="s">
        <v>48</v>
      </c>
      <c r="E438" s="12">
        <v>46043.570138888892</v>
      </c>
      <c r="F438" s="12">
        <v>46043.583333333336</v>
      </c>
      <c r="G438" s="13" t="s">
        <v>49</v>
      </c>
      <c r="H438" s="11" t="s">
        <v>50</v>
      </c>
      <c r="I438" s="13" t="s">
        <v>740</v>
      </c>
      <c r="J438" s="13" t="s">
        <v>51</v>
      </c>
      <c r="K438" s="13" t="s">
        <v>52</v>
      </c>
      <c r="L438" s="12" t="s">
        <v>53</v>
      </c>
      <c r="M438" s="12">
        <v>46045.666666666664</v>
      </c>
      <c r="N438" s="12">
        <v>46048.416666666664</v>
      </c>
      <c r="O438" s="12"/>
      <c r="P438" s="55"/>
      <c r="Q438" s="12"/>
      <c r="R438" s="12"/>
      <c r="S438" s="29">
        <v>46048.422222222223</v>
      </c>
      <c r="T438" s="29">
        <v>46048.486111111109</v>
      </c>
      <c r="U438" s="12">
        <v>46048.458333333336</v>
      </c>
      <c r="V438" s="29">
        <v>46048.517361111109</v>
      </c>
      <c r="W438" s="30">
        <f>IF(N438="","",WEEKNUM(AA438,2)-0)</f>
        <v>5</v>
      </c>
      <c r="X438" s="30">
        <f>IF(N438="","",MONTH(AA438))</f>
        <v>1</v>
      </c>
      <c r="Y43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438" s="30" t="str">
        <f>IF(B438="ROPAX","ROPAX",IF(B438="RORO","RORO","OCEAN"))</f>
        <v>OCEAN</v>
      </c>
      <c r="AA438" s="29">
        <f>+MIN(S438,T438)</f>
        <v>46048.422222222223</v>
      </c>
      <c r="AB438" s="29" t="str">
        <f>CHOOSE(WEEKDAY(T438,2),"Monday","Tuesday","Wednesday","Thursday","Friday","Saturday","Sunday")</f>
        <v>Monday</v>
      </c>
      <c r="AC438" s="104">
        <f>IF((E438-F438)&lt;=0,0,(TRACKER[[#This Row],[ATA]]-TRACKER[[#This Row],[ETA]])*24)</f>
        <v>0</v>
      </c>
      <c r="AD438" s="29" t="str">
        <f>IF(AC438&lt;=2,"NO","YES")</f>
        <v>NO</v>
      </c>
      <c r="AE438" s="106">
        <f>+TRACKER[[#This Row],[DELIVERY AVAILABLE SINCE]]-TRACKER[[#This Row],[HANDOVER Morocco]]</f>
        <v>46045.666666666664</v>
      </c>
      <c r="AF438" s="104">
        <f>TRACKER[[#This Row],[ATA TO UNLOADING]]*24</f>
        <v>116.44999999995343</v>
      </c>
      <c r="AG438" s="31">
        <f>(M438-E438)</f>
        <v>2.0965277777722804</v>
      </c>
      <c r="AH438" s="35">
        <f>TRACKER[[#This Row],[ATA A OFRECIMIENTO]]*24</f>
        <v>50.316666666534729</v>
      </c>
      <c r="AI438" s="30" t="str">
        <f>IF(AG438="","",IF(AG438&lt;=1.5,"SI","NO"))</f>
        <v>NO</v>
      </c>
      <c r="AJ438" s="30" t="str">
        <f>IF(AG438="","",IF(AG438&lt;=2,"YES","NO"))</f>
        <v>NO</v>
      </c>
      <c r="AK438" s="30" t="str">
        <f>IF(AG438="","",IF(AG438&lt;=3,"SI","NO"))</f>
        <v>SI</v>
      </c>
      <c r="AL438" s="31">
        <f>(N438-M438)</f>
        <v>2.75</v>
      </c>
      <c r="AM438" s="35">
        <f>TRACKER[[#This Row],[DEL. AVAILABLE A SLOT]]*24</f>
        <v>66</v>
      </c>
      <c r="AN438" s="31">
        <f>IF((S438-M438)&lt;0,TIME(0,0,0),S438-M438)</f>
        <v>2.7555555555591127</v>
      </c>
      <c r="AO43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438" s="35" t="str">
        <f>IF(AL438="","",IF(AL438&lt;=1,"SI","NO"))</f>
        <v>NO</v>
      </c>
      <c r="AQ438" s="31">
        <f>(N438-E438)</f>
        <v>4.8465277777722804</v>
      </c>
      <c r="AR438" s="35">
        <f>TRACKER[[#This Row],[ATA A TIMESLOT]]*24</f>
        <v>116.31666666653473</v>
      </c>
      <c r="AS438" s="32">
        <f>IF(AA438&lt;N438,TIME(0,0,0),AA438-N438)</f>
        <v>5.5555555591126904E-3</v>
      </c>
      <c r="AT438" s="35">
        <f>TRACKER[[#This Row],[PUNTUALIDAD (H)]]*24</f>
        <v>0.13333333341870457</v>
      </c>
      <c r="AU438" s="31" t="str">
        <f>IF(AS438&gt;TIME(0,30,0),"NO","SI")</f>
        <v>SI</v>
      </c>
      <c r="AV438" s="33" t="str">
        <f>IF(AS438&gt;TIME(1,0,0),"NO","SI")</f>
        <v>SI</v>
      </c>
      <c r="AW438" s="33">
        <f>(S438-E438)</f>
        <v>4.8520833333313931</v>
      </c>
      <c r="AX438" s="39">
        <f>TRACKER[[#This Row],[ATA TO UNLOADING]]*24</f>
        <v>116.44999999995343</v>
      </c>
      <c r="AY438" s="33">
        <f>IF(O438=0,0,S438-O438)</f>
        <v>0</v>
      </c>
      <c r="AZ438" s="38">
        <f>TRACKER[[#This Row],[TOTAL TT (MARRUECOS)]]*24</f>
        <v>0</v>
      </c>
      <c r="BA438" s="39" t="str">
        <f>IF(AW438="","",IF(AW438&lt;=2,"SI","NO"))</f>
        <v>NO</v>
      </c>
      <c r="BB438" s="39">
        <f>V438-U438</f>
        <v>5.9027777773735579E-2</v>
      </c>
      <c r="BC438" s="108">
        <f>(TRACKER[[#This Row],[Driver departure vs DC END DATE 2]])/24</f>
        <v>2.4594907405723157E-3</v>
      </c>
      <c r="BD438" s="39" t="str">
        <f>IF(L438="LEFTIES TOLEDO",IF(BC438&gt;=TIME(0,0,0),"YES","NO"),"")</f>
        <v>YES</v>
      </c>
      <c r="BE438" s="93">
        <f>$BH$1</f>
        <v>55</v>
      </c>
      <c r="BF438" s="41">
        <f>$BI$1</f>
        <v>7.5</v>
      </c>
    </row>
    <row r="439" spans="1:58" ht="12.75" hidden="1" customHeight="1">
      <c r="A439" s="24" t="s">
        <v>721</v>
      </c>
      <c r="B439" s="10" t="s">
        <v>722</v>
      </c>
      <c r="C439" s="11" t="s">
        <v>72</v>
      </c>
      <c r="D439" s="11" t="s">
        <v>75</v>
      </c>
      <c r="E439" s="12">
        <v>46043.798611111109</v>
      </c>
      <c r="F439" s="12">
        <v>46043.833333333336</v>
      </c>
      <c r="G439" s="13" t="s">
        <v>88</v>
      </c>
      <c r="H439" s="11" t="s">
        <v>50</v>
      </c>
      <c r="I439" s="13" t="s">
        <v>742</v>
      </c>
      <c r="J439" s="13" t="s">
        <v>51</v>
      </c>
      <c r="K439" s="13" t="s">
        <v>60</v>
      </c>
      <c r="L439" s="12" t="s">
        <v>95</v>
      </c>
      <c r="M439" s="12">
        <v>46045.833333333336</v>
      </c>
      <c r="N439" s="12">
        <v>46048.416666666664</v>
      </c>
      <c r="O439" s="12"/>
      <c r="P439" s="55"/>
      <c r="Q439" s="12" t="s">
        <v>62</v>
      </c>
      <c r="R439" s="12"/>
      <c r="S439" s="29">
        <v>46048.5</v>
      </c>
      <c r="T439" s="29">
        <v>46048.520833333336</v>
      </c>
      <c r="U439" s="12"/>
      <c r="V439" s="29"/>
      <c r="W439" s="30">
        <f>IF(N439="","",WEEKNUM(AA439,2)-0)</f>
        <v>5</v>
      </c>
      <c r="X439" s="30">
        <f>IF(N439="","",MONTH(AA439))</f>
        <v>1</v>
      </c>
      <c r="Y43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439" s="30" t="str">
        <f>IF(B439="ROPAX","ROPAX",IF(B439="RORO","RORO","OCEAN"))</f>
        <v>OCEAN</v>
      </c>
      <c r="AA439" s="29">
        <f>+MIN(S439,T439)</f>
        <v>46048.5</v>
      </c>
      <c r="AB439" s="29" t="str">
        <f>CHOOSE(WEEKDAY(T439,2),"Monday","Tuesday","Wednesday","Thursday","Friday","Saturday","Sunday")</f>
        <v>Monday</v>
      </c>
      <c r="AC439" s="104">
        <f>IF((E439-F439)&lt;=0,0,(TRACKER[[#This Row],[ATA]]-TRACKER[[#This Row],[ETA]])*24)</f>
        <v>0</v>
      </c>
      <c r="AD439" s="29" t="str">
        <f>IF(AC439&lt;=2,"NO","YES")</f>
        <v>NO</v>
      </c>
      <c r="AE439" s="106">
        <f>+TRACKER[[#This Row],[DELIVERY AVAILABLE SINCE]]-TRACKER[[#This Row],[HANDOVER Morocco]]</f>
        <v>46045.833333333336</v>
      </c>
      <c r="AF439" s="104">
        <f>TRACKER[[#This Row],[ATA TO UNLOADING]]*24</f>
        <v>112.83333333337214</v>
      </c>
      <c r="AG439" s="31">
        <f>(M439-E439)</f>
        <v>2.0347222222262644</v>
      </c>
      <c r="AH439" s="35">
        <f>TRACKER[[#This Row],[ATA A OFRECIMIENTO]]*24</f>
        <v>48.833333333430346</v>
      </c>
      <c r="AI439" s="30" t="str">
        <f>IF(AG439="","",IF(AG439&lt;=1.5,"SI","NO"))</f>
        <v>NO</v>
      </c>
      <c r="AJ439" s="30" t="str">
        <f>IF(AG439="","",IF(AG439&lt;=2,"YES","NO"))</f>
        <v>NO</v>
      </c>
      <c r="AK439" s="30" t="str">
        <f>IF(AG439="","",IF(AG439&lt;=3,"SI","NO"))</f>
        <v>SI</v>
      </c>
      <c r="AL439" s="31">
        <f>(N439-M439)</f>
        <v>2.5833333333284827</v>
      </c>
      <c r="AM439" s="35">
        <f>TRACKER[[#This Row],[DEL. AVAILABLE A SLOT]]*24</f>
        <v>61.999999999883585</v>
      </c>
      <c r="AN439" s="31">
        <f>IF((S439-M439)&lt;0,TIME(0,0,0),S439-M439)</f>
        <v>2.6666666666642413</v>
      </c>
      <c r="AO43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439" s="35" t="str">
        <f>IF(AL439="","",IF(AL439&lt;=1,"SI","NO"))</f>
        <v>NO</v>
      </c>
      <c r="AQ439" s="31">
        <f>(N439-E439)</f>
        <v>4.6180555555547471</v>
      </c>
      <c r="AR439" s="35">
        <f>TRACKER[[#This Row],[ATA A TIMESLOT]]*24</f>
        <v>110.83333333331393</v>
      </c>
      <c r="AS439" s="32">
        <f>IF(AA439&lt;N439,TIME(0,0,0),AA439-N439)</f>
        <v>8.3333333335758653E-2</v>
      </c>
      <c r="AT439" s="35">
        <f>TRACKER[[#This Row],[PUNTUALIDAD (H)]]*24</f>
        <v>2.0000000000582077</v>
      </c>
      <c r="AU439" s="31" t="str">
        <f>IF(AS439&gt;TIME(0,30,0),"NO","SI")</f>
        <v>NO</v>
      </c>
      <c r="AV439" s="33" t="str">
        <f>IF(AS439&gt;TIME(1,0,0),"NO","SI")</f>
        <v>NO</v>
      </c>
      <c r="AW439" s="33">
        <f>(S439-E439)</f>
        <v>4.7013888888905058</v>
      </c>
      <c r="AX439" s="39">
        <f>TRACKER[[#This Row],[ATA TO UNLOADING]]*24</f>
        <v>112.83333333337214</v>
      </c>
      <c r="AY439" s="33">
        <f>IF(O439=0,0,S439-O439)</f>
        <v>0</v>
      </c>
      <c r="AZ439" s="38">
        <f>TRACKER[[#This Row],[TOTAL TT (MARRUECOS)]]*24</f>
        <v>0</v>
      </c>
      <c r="BA439" s="39" t="str">
        <f>IF(AW439="","",IF(AW439&lt;=2,"SI","NO"))</f>
        <v>NO</v>
      </c>
      <c r="BB439" s="39">
        <f>V439-U439</f>
        <v>0</v>
      </c>
      <c r="BC439" s="108">
        <f>(TRACKER[[#This Row],[Driver departure vs DC END DATE 2]])/24</f>
        <v>0</v>
      </c>
      <c r="BD439" s="39" t="str">
        <f>IF(L439="LEFTIES TOLEDO",IF(BC439&gt;=TIME(0,0,0),"YES","NO"),"")</f>
        <v/>
      </c>
      <c r="BE439" s="93">
        <f>$BH$1</f>
        <v>55</v>
      </c>
      <c r="BF439" s="41">
        <f>$BI$1</f>
        <v>7.5</v>
      </c>
    </row>
    <row r="440" spans="1:58" ht="12.75" hidden="1" customHeight="1">
      <c r="A440" s="24" t="s">
        <v>721</v>
      </c>
      <c r="B440" s="10" t="s">
        <v>722</v>
      </c>
      <c r="C440" s="11" t="s">
        <v>72</v>
      </c>
      <c r="D440" s="11" t="s">
        <v>75</v>
      </c>
      <c r="E440" s="12">
        <v>46043.798611111109</v>
      </c>
      <c r="F440" s="12">
        <v>46043.833333333336</v>
      </c>
      <c r="G440" s="13" t="s">
        <v>88</v>
      </c>
      <c r="H440" s="11" t="s">
        <v>50</v>
      </c>
      <c r="I440" s="13" t="s">
        <v>743</v>
      </c>
      <c r="J440" s="13" t="s">
        <v>51</v>
      </c>
      <c r="K440" s="13" t="s">
        <v>60</v>
      </c>
      <c r="L440" s="12" t="s">
        <v>95</v>
      </c>
      <c r="M440" s="12">
        <v>46045.833333333336</v>
      </c>
      <c r="N440" s="12">
        <v>46048.416666666664</v>
      </c>
      <c r="O440" s="12"/>
      <c r="P440" s="55"/>
      <c r="Q440" s="12" t="s">
        <v>93</v>
      </c>
      <c r="R440" s="12"/>
      <c r="S440" s="29">
        <v>46048.645833333328</v>
      </c>
      <c r="T440" s="29">
        <v>46048.666666666664</v>
      </c>
      <c r="U440" s="12"/>
      <c r="V440" s="29"/>
      <c r="W440" s="30">
        <f>IF(N440="","",WEEKNUM(AA440,2)-0)</f>
        <v>5</v>
      </c>
      <c r="X440" s="30">
        <f>IF(N440="","",MONTH(AA440))</f>
        <v>1</v>
      </c>
      <c r="Y44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440" s="30" t="str">
        <f>IF(B440="ROPAX","ROPAX",IF(B440="RORO","RORO","OCEAN"))</f>
        <v>OCEAN</v>
      </c>
      <c r="AA440" s="29">
        <f>+MIN(S440,T440)</f>
        <v>46048.645833333328</v>
      </c>
      <c r="AB440" s="29" t="str">
        <f>CHOOSE(WEEKDAY(T440,2),"Monday","Tuesday","Wednesday","Thursday","Friday","Saturday","Sunday")</f>
        <v>Monday</v>
      </c>
      <c r="AC440" s="104">
        <f>IF((E440-F440)&lt;=0,0,(TRACKER[[#This Row],[ATA]]-TRACKER[[#This Row],[ETA]])*24)</f>
        <v>0</v>
      </c>
      <c r="AD440" s="29" t="str">
        <f>IF(AC440&lt;=2,"NO","YES")</f>
        <v>NO</v>
      </c>
      <c r="AE440" s="106">
        <f>+TRACKER[[#This Row],[DELIVERY AVAILABLE SINCE]]-TRACKER[[#This Row],[HANDOVER Morocco]]</f>
        <v>46045.833333333336</v>
      </c>
      <c r="AF440" s="104">
        <f>TRACKER[[#This Row],[ATA TO UNLOADING]]*24</f>
        <v>116.33333333325572</v>
      </c>
      <c r="AG440" s="31">
        <f>(M440-E440)</f>
        <v>2.0347222222262644</v>
      </c>
      <c r="AH440" s="35">
        <f>TRACKER[[#This Row],[ATA A OFRECIMIENTO]]*24</f>
        <v>48.833333333430346</v>
      </c>
      <c r="AI440" s="30" t="str">
        <f>IF(AG440="","",IF(AG440&lt;=1.5,"SI","NO"))</f>
        <v>NO</v>
      </c>
      <c r="AJ440" s="30" t="str">
        <f>IF(AG440="","",IF(AG440&lt;=2,"YES","NO"))</f>
        <v>NO</v>
      </c>
      <c r="AK440" s="30" t="str">
        <f>IF(AG440="","",IF(AG440&lt;=3,"SI","NO"))</f>
        <v>SI</v>
      </c>
      <c r="AL440" s="31">
        <f>(N440-M440)</f>
        <v>2.5833333333284827</v>
      </c>
      <c r="AM440" s="35">
        <f>TRACKER[[#This Row],[DEL. AVAILABLE A SLOT]]*24</f>
        <v>61.999999999883585</v>
      </c>
      <c r="AN440" s="31">
        <f>IF((S440-M440)&lt;0,TIME(0,0,0),S440-M440)</f>
        <v>2.812499999992724</v>
      </c>
      <c r="AO44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440" s="35" t="str">
        <f>IF(AL440="","",IF(AL440&lt;=1,"SI","NO"))</f>
        <v>NO</v>
      </c>
      <c r="AQ440" s="31">
        <f>(N440-E440)</f>
        <v>4.6180555555547471</v>
      </c>
      <c r="AR440" s="35">
        <f>TRACKER[[#This Row],[ATA A TIMESLOT]]*24</f>
        <v>110.83333333331393</v>
      </c>
      <c r="AS440" s="32">
        <f>IF(AA440&lt;N440,TIME(0,0,0),AA440-N440)</f>
        <v>0.22916666666424135</v>
      </c>
      <c r="AT440" s="35">
        <f>TRACKER[[#This Row],[PUNTUALIDAD (H)]]*24</f>
        <v>5.4999999999417923</v>
      </c>
      <c r="AU440" s="31" t="str">
        <f>IF(AS440&gt;TIME(0,30,0),"NO","SI")</f>
        <v>NO</v>
      </c>
      <c r="AV440" s="33" t="str">
        <f>IF(AS440&gt;TIME(1,0,0),"NO","SI")</f>
        <v>NO</v>
      </c>
      <c r="AW440" s="33">
        <f>(S440-E440)</f>
        <v>4.8472222222189885</v>
      </c>
      <c r="AX440" s="39">
        <f>TRACKER[[#This Row],[ATA TO UNLOADING]]*24</f>
        <v>116.33333333325572</v>
      </c>
      <c r="AY440" s="33">
        <f>IF(O440=0,0,S440-O440)</f>
        <v>0</v>
      </c>
      <c r="AZ440" s="38">
        <f>TRACKER[[#This Row],[TOTAL TT (MARRUECOS)]]*24</f>
        <v>0</v>
      </c>
      <c r="BA440" s="39" t="str">
        <f>IF(AW440="","",IF(AW440&lt;=2,"SI","NO"))</f>
        <v>NO</v>
      </c>
      <c r="BB440" s="39">
        <f>V440-U440</f>
        <v>0</v>
      </c>
      <c r="BC440" s="108">
        <f>(TRACKER[[#This Row],[Driver departure vs DC END DATE 2]])/24</f>
        <v>0</v>
      </c>
      <c r="BD440" s="39" t="str">
        <f>IF(L440="LEFTIES TOLEDO",IF(BC440&gt;=TIME(0,0,0),"YES","NO"),"")</f>
        <v/>
      </c>
      <c r="BE440" s="93">
        <f>$BH$1</f>
        <v>55</v>
      </c>
      <c r="BF440" s="41">
        <f>$BI$1</f>
        <v>7.5</v>
      </c>
    </row>
    <row r="441" spans="1:58" ht="12.75" hidden="1" customHeight="1">
      <c r="A441" s="24">
        <v>261724725</v>
      </c>
      <c r="B441" s="10" t="s">
        <v>582</v>
      </c>
      <c r="C441" s="11" t="s">
        <v>54</v>
      </c>
      <c r="D441" s="11" t="s">
        <v>48</v>
      </c>
      <c r="E441" s="12">
        <v>46043.570138888892</v>
      </c>
      <c r="F441" s="12">
        <v>46043.583333333336</v>
      </c>
      <c r="G441" s="13" t="s">
        <v>49</v>
      </c>
      <c r="H441" s="11" t="s">
        <v>50</v>
      </c>
      <c r="I441" s="13" t="s">
        <v>744</v>
      </c>
      <c r="J441" s="13" t="s">
        <v>51</v>
      </c>
      <c r="K441" s="13" t="s">
        <v>52</v>
      </c>
      <c r="L441" s="12" t="s">
        <v>53</v>
      </c>
      <c r="M441" s="12">
        <v>46045.666666666664</v>
      </c>
      <c r="N441" s="12">
        <v>46048.5</v>
      </c>
      <c r="O441" s="12"/>
      <c r="P441" s="55"/>
      <c r="Q441" s="12"/>
      <c r="R441" s="12"/>
      <c r="S441" s="29">
        <v>46048.493055555555</v>
      </c>
      <c r="T441" s="29">
        <v>46048.618055555555</v>
      </c>
      <c r="U441" s="12">
        <v>46048.512499999997</v>
      </c>
      <c r="V441" s="29">
        <v>46048.631944444445</v>
      </c>
      <c r="W441" s="30">
        <f>IF(N441="","",WEEKNUM(AA441,2)-0)</f>
        <v>5</v>
      </c>
      <c r="X441" s="30">
        <f>IF(N441="","",MONTH(AA441))</f>
        <v>1</v>
      </c>
      <c r="Y44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441" s="30" t="str">
        <f>IF(B441="ROPAX","ROPAX",IF(B441="RORO","RORO","OCEAN"))</f>
        <v>OCEAN</v>
      </c>
      <c r="AA441" s="29">
        <f>+MIN(S441,T441)</f>
        <v>46048.493055555555</v>
      </c>
      <c r="AB441" s="29" t="str">
        <f>CHOOSE(WEEKDAY(T441,2),"Monday","Tuesday","Wednesday","Thursday","Friday","Saturday","Sunday")</f>
        <v>Monday</v>
      </c>
      <c r="AC441" s="104">
        <f>IF((E441-F441)&lt;=0,0,(TRACKER[[#This Row],[ATA]]-TRACKER[[#This Row],[ETA]])*24)</f>
        <v>0</v>
      </c>
      <c r="AD441" s="29" t="str">
        <f>IF(AC441&lt;=2,"NO","YES")</f>
        <v>NO</v>
      </c>
      <c r="AE441" s="106">
        <f>+TRACKER[[#This Row],[DELIVERY AVAILABLE SINCE]]-TRACKER[[#This Row],[HANDOVER Morocco]]</f>
        <v>46045.666666666664</v>
      </c>
      <c r="AF441" s="104">
        <f>TRACKER[[#This Row],[ATA TO UNLOADING]]*24</f>
        <v>118.14999999990687</v>
      </c>
      <c r="AG441" s="31">
        <f>(M441-E441)</f>
        <v>2.0965277777722804</v>
      </c>
      <c r="AH441" s="35">
        <f>TRACKER[[#This Row],[ATA A OFRECIMIENTO]]*24</f>
        <v>50.316666666534729</v>
      </c>
      <c r="AI441" s="30" t="str">
        <f>IF(AG441="","",IF(AG441&lt;=1.5,"SI","NO"))</f>
        <v>NO</v>
      </c>
      <c r="AJ441" s="30" t="str">
        <f>IF(AG441="","",IF(AG441&lt;=2,"YES","NO"))</f>
        <v>NO</v>
      </c>
      <c r="AK441" s="30" t="str">
        <f>IF(AG441="","",IF(AG441&lt;=3,"SI","NO"))</f>
        <v>SI</v>
      </c>
      <c r="AL441" s="31">
        <f>(N441-M441)</f>
        <v>2.8333333333357587</v>
      </c>
      <c r="AM441" s="35">
        <f>TRACKER[[#This Row],[DEL. AVAILABLE A SLOT]]*24</f>
        <v>68.000000000058208</v>
      </c>
      <c r="AN441" s="31">
        <f>IF((S441-M441)&lt;0,TIME(0,0,0),S441-M441)</f>
        <v>2.8263888888905058</v>
      </c>
      <c r="AO44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441" s="35" t="str">
        <f>IF(AL441="","",IF(AL441&lt;=1,"SI","NO"))</f>
        <v>NO</v>
      </c>
      <c r="AQ441" s="31">
        <f>(N441-E441)</f>
        <v>4.929861111108039</v>
      </c>
      <c r="AR441" s="35">
        <f>TRACKER[[#This Row],[ATA A TIMESLOT]]*24</f>
        <v>118.31666666659294</v>
      </c>
      <c r="AS441" s="32">
        <f>IF(AA441&lt;N441,TIME(0,0,0),AA441-N441)</f>
        <v>0</v>
      </c>
      <c r="AT441" s="35">
        <f>TRACKER[[#This Row],[PUNTUALIDAD (H)]]*24</f>
        <v>0</v>
      </c>
      <c r="AU441" s="31" t="str">
        <f>IF(AS441&gt;TIME(0,30,0),"NO","SI")</f>
        <v>SI</v>
      </c>
      <c r="AV441" s="33" t="str">
        <f>IF(AS441&gt;TIME(1,0,0),"NO","SI")</f>
        <v>SI</v>
      </c>
      <c r="AW441" s="33">
        <f>(S441-E441)</f>
        <v>4.9229166666627862</v>
      </c>
      <c r="AX441" s="39">
        <f>TRACKER[[#This Row],[ATA TO UNLOADING]]*24</f>
        <v>118.14999999990687</v>
      </c>
      <c r="AY441" s="33">
        <f>IF(O441=0,0,S441-O441)</f>
        <v>0</v>
      </c>
      <c r="AZ441" s="38">
        <f>TRACKER[[#This Row],[TOTAL TT (MARRUECOS)]]*24</f>
        <v>0</v>
      </c>
      <c r="BA441" s="39" t="str">
        <f>IF(AW441="","",IF(AW441&lt;=2,"SI","NO"))</f>
        <v>NO</v>
      </c>
      <c r="BB441" s="39">
        <f>V441-U441</f>
        <v>0.11944444444816327</v>
      </c>
      <c r="BC441" s="108">
        <f>(TRACKER[[#This Row],[Driver departure vs DC END DATE 2]])/24</f>
        <v>4.9768518520068028E-3</v>
      </c>
      <c r="BD441" s="39" t="str">
        <f>IF(L441="LEFTIES TOLEDO",IF(BC441&gt;=TIME(0,0,0),"YES","NO"),"")</f>
        <v>YES</v>
      </c>
      <c r="BE441" s="93">
        <f>$BH$1</f>
        <v>55</v>
      </c>
      <c r="BF441" s="41">
        <f>$BI$1</f>
        <v>7.5</v>
      </c>
    </row>
    <row r="442" spans="1:58" ht="12.75" hidden="1" customHeight="1">
      <c r="A442" s="24">
        <v>261724725</v>
      </c>
      <c r="B442" s="10" t="s">
        <v>582</v>
      </c>
      <c r="C442" s="11" t="s">
        <v>54</v>
      </c>
      <c r="D442" s="11" t="s">
        <v>48</v>
      </c>
      <c r="E442" s="12">
        <v>46043.570138888892</v>
      </c>
      <c r="F442" s="12">
        <v>46043.583333333336</v>
      </c>
      <c r="G442" s="13" t="s">
        <v>49</v>
      </c>
      <c r="H442" s="11" t="s">
        <v>50</v>
      </c>
      <c r="I442" s="13" t="s">
        <v>745</v>
      </c>
      <c r="J442" s="13" t="s">
        <v>51</v>
      </c>
      <c r="K442" s="13" t="s">
        <v>52</v>
      </c>
      <c r="L442" s="12" t="s">
        <v>53</v>
      </c>
      <c r="M442" s="12">
        <v>46045.666666666664</v>
      </c>
      <c r="N442" s="12">
        <v>46048.5</v>
      </c>
      <c r="O442" s="12"/>
      <c r="P442" s="55"/>
      <c r="Q442" s="12"/>
      <c r="R442" s="12"/>
      <c r="S442" s="29">
        <v>46048.495833333334</v>
      </c>
      <c r="T442" s="29">
        <v>46048.524305555555</v>
      </c>
      <c r="U442" s="12">
        <v>46048.534722222219</v>
      </c>
      <c r="V442" s="29">
        <v>46048.541666666664</v>
      </c>
      <c r="W442" s="30">
        <f>IF(N442="","",WEEKNUM(AA442,2)-0)</f>
        <v>5</v>
      </c>
      <c r="X442" s="30">
        <f>IF(N442="","",MONTH(AA442))</f>
        <v>1</v>
      </c>
      <c r="Y44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442" s="30" t="str">
        <f>IF(B442="ROPAX","ROPAX",IF(B442="RORO","RORO","OCEAN"))</f>
        <v>OCEAN</v>
      </c>
      <c r="AA442" s="29">
        <f>+MIN(S442,T442)</f>
        <v>46048.495833333334</v>
      </c>
      <c r="AB442" s="29" t="str">
        <f>CHOOSE(WEEKDAY(T442,2),"Monday","Tuesday","Wednesday","Thursday","Friday","Saturday","Sunday")</f>
        <v>Monday</v>
      </c>
      <c r="AC442" s="104">
        <f>IF((E442-F442)&lt;=0,0,(TRACKER[[#This Row],[ATA]]-TRACKER[[#This Row],[ETA]])*24)</f>
        <v>0</v>
      </c>
      <c r="AD442" s="29" t="str">
        <f>IF(AC442&lt;=2,"NO","YES")</f>
        <v>NO</v>
      </c>
      <c r="AE442" s="106">
        <f>+TRACKER[[#This Row],[DELIVERY AVAILABLE SINCE]]-TRACKER[[#This Row],[HANDOVER Morocco]]</f>
        <v>46045.666666666664</v>
      </c>
      <c r="AF442" s="104">
        <f>TRACKER[[#This Row],[ATA TO UNLOADING]]*24</f>
        <v>118.21666666661622</v>
      </c>
      <c r="AG442" s="31">
        <f>(M442-E442)</f>
        <v>2.0965277777722804</v>
      </c>
      <c r="AH442" s="35">
        <f>TRACKER[[#This Row],[ATA A OFRECIMIENTO]]*24</f>
        <v>50.316666666534729</v>
      </c>
      <c r="AI442" s="30" t="str">
        <f>IF(AG442="","",IF(AG442&lt;=1.5,"SI","NO"))</f>
        <v>NO</v>
      </c>
      <c r="AJ442" s="30" t="str">
        <f>IF(AG442="","",IF(AG442&lt;=2,"YES","NO"))</f>
        <v>NO</v>
      </c>
      <c r="AK442" s="30" t="str">
        <f>IF(AG442="","",IF(AG442&lt;=3,"SI","NO"))</f>
        <v>SI</v>
      </c>
      <c r="AL442" s="31">
        <f>(N442-M442)</f>
        <v>2.8333333333357587</v>
      </c>
      <c r="AM442" s="35">
        <f>TRACKER[[#This Row],[DEL. AVAILABLE A SLOT]]*24</f>
        <v>68.000000000058208</v>
      </c>
      <c r="AN442" s="31">
        <f>IF((S442-M442)&lt;0,TIME(0,0,0),S442-M442)</f>
        <v>2.8291666666700621</v>
      </c>
      <c r="AO44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442" s="35" t="str">
        <f>IF(AL442="","",IF(AL442&lt;=1,"SI","NO"))</f>
        <v>NO</v>
      </c>
      <c r="AQ442" s="31">
        <f>(N442-E442)</f>
        <v>4.929861111108039</v>
      </c>
      <c r="AR442" s="35">
        <f>TRACKER[[#This Row],[ATA A TIMESLOT]]*24</f>
        <v>118.31666666659294</v>
      </c>
      <c r="AS442" s="32">
        <f>IF(AA442&lt;N442,TIME(0,0,0),AA442-N442)</f>
        <v>0</v>
      </c>
      <c r="AT442" s="35">
        <f>TRACKER[[#This Row],[PUNTUALIDAD (H)]]*24</f>
        <v>0</v>
      </c>
      <c r="AU442" s="31" t="str">
        <f>IF(AS442&gt;TIME(0,30,0),"NO","SI")</f>
        <v>SI</v>
      </c>
      <c r="AV442" s="33" t="str">
        <f>IF(AS442&gt;TIME(1,0,0),"NO","SI")</f>
        <v>SI</v>
      </c>
      <c r="AW442" s="33">
        <f>(S442-E442)</f>
        <v>4.9256944444423425</v>
      </c>
      <c r="AX442" s="39">
        <f>TRACKER[[#This Row],[ATA TO UNLOADING]]*24</f>
        <v>118.21666666661622</v>
      </c>
      <c r="AY442" s="33">
        <f>IF(O442=0,0,S442-O442)</f>
        <v>0</v>
      </c>
      <c r="AZ442" s="38">
        <f>TRACKER[[#This Row],[TOTAL TT (MARRUECOS)]]*24</f>
        <v>0</v>
      </c>
      <c r="BA442" s="39" t="str">
        <f>IF(AW442="","",IF(AW442&lt;=2,"SI","NO"))</f>
        <v>NO</v>
      </c>
      <c r="BB442" s="39">
        <f>V442-U442</f>
        <v>6.9444444452528842E-3</v>
      </c>
      <c r="BC442" s="108">
        <f>(TRACKER[[#This Row],[Driver departure vs DC END DATE 2]])/24</f>
        <v>2.8935185188553686E-4</v>
      </c>
      <c r="BD442" s="39" t="str">
        <f>IF(L442="LEFTIES TOLEDO",IF(BC442&gt;=TIME(0,0,0),"YES","NO"),"")</f>
        <v>YES</v>
      </c>
      <c r="BE442" s="93">
        <f>$BH$1</f>
        <v>55</v>
      </c>
      <c r="BF442" s="41">
        <f>$BI$1</f>
        <v>7.5</v>
      </c>
    </row>
    <row r="443" spans="1:58" ht="12.75" hidden="1" customHeight="1">
      <c r="A443" s="24" t="s">
        <v>724</v>
      </c>
      <c r="B443" s="10" t="s">
        <v>725</v>
      </c>
      <c r="C443" s="11" t="s">
        <v>746</v>
      </c>
      <c r="D443" s="11" t="s">
        <v>75</v>
      </c>
      <c r="E443" s="12">
        <v>46043.833333333336</v>
      </c>
      <c r="F443" s="12">
        <v>46043.833333333336</v>
      </c>
      <c r="G443" s="13" t="s">
        <v>747</v>
      </c>
      <c r="H443" s="11" t="s">
        <v>50</v>
      </c>
      <c r="I443" s="13" t="s">
        <v>748</v>
      </c>
      <c r="J443" s="13" t="s">
        <v>51</v>
      </c>
      <c r="K443" s="13" t="s">
        <v>60</v>
      </c>
      <c r="L443" s="12" t="s">
        <v>95</v>
      </c>
      <c r="M443" s="12">
        <v>46045.833333333336</v>
      </c>
      <c r="N443" s="12">
        <v>46048.5</v>
      </c>
      <c r="O443" s="12"/>
      <c r="P443" s="55"/>
      <c r="Q443" s="12" t="s">
        <v>93</v>
      </c>
      <c r="R443" s="12"/>
      <c r="S443" s="29">
        <v>46048.715277777774</v>
      </c>
      <c r="T443" s="29">
        <v>46048.736111111109</v>
      </c>
      <c r="U443" s="12"/>
      <c r="V443" s="29"/>
      <c r="W443" s="30">
        <f>IF(N443="","",WEEKNUM(AA443,2)-0)</f>
        <v>5</v>
      </c>
      <c r="X443" s="30">
        <f>IF(N443="","",MONTH(AA443))</f>
        <v>1</v>
      </c>
      <c r="Y44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443" s="30" t="str">
        <f>IF(B443="ROPAX","ROPAX",IF(B443="RORO","RORO","OCEAN"))</f>
        <v>OCEAN</v>
      </c>
      <c r="AA443" s="29">
        <f>+MIN(S443,T443)</f>
        <v>46048.715277777774</v>
      </c>
      <c r="AB443" s="29" t="str">
        <f>CHOOSE(WEEKDAY(T443,2),"Monday","Tuesday","Wednesday","Thursday","Friday","Saturday","Sunday")</f>
        <v>Monday</v>
      </c>
      <c r="AC443" s="104">
        <f>IF((E443-F443)&lt;=0,0,(TRACKER[[#This Row],[ATA]]-TRACKER[[#This Row],[ETA]])*24)</f>
        <v>0</v>
      </c>
      <c r="AD443" s="29" t="str">
        <f>IF(AC443&lt;=2,"NO","YES")</f>
        <v>NO</v>
      </c>
      <c r="AE443" s="106">
        <f>+TRACKER[[#This Row],[DELIVERY AVAILABLE SINCE]]-TRACKER[[#This Row],[HANDOVER Morocco]]</f>
        <v>46045.833333333336</v>
      </c>
      <c r="AF443" s="104">
        <f>TRACKER[[#This Row],[ATA TO UNLOADING]]*24</f>
        <v>117.16666666651145</v>
      </c>
      <c r="AG443" s="31">
        <f>(M443-E443)</f>
        <v>2</v>
      </c>
      <c r="AH443" s="35">
        <f>TRACKER[[#This Row],[ATA A OFRECIMIENTO]]*24</f>
        <v>48</v>
      </c>
      <c r="AI443" s="30" t="str">
        <f>IF(AG443="","",IF(AG443&lt;=1.5,"SI","NO"))</f>
        <v>NO</v>
      </c>
      <c r="AJ443" s="30" t="str">
        <f>IF(AG443="","",IF(AG443&lt;=2,"YES","NO"))</f>
        <v>YES</v>
      </c>
      <c r="AK443" s="30" t="str">
        <f>IF(AG443="","",IF(AG443&lt;=3,"SI","NO"))</f>
        <v>SI</v>
      </c>
      <c r="AL443" s="31">
        <f>(N443-M443)</f>
        <v>2.6666666666642413</v>
      </c>
      <c r="AM443" s="35">
        <f>TRACKER[[#This Row],[DEL. AVAILABLE A SLOT]]*24</f>
        <v>63.999999999941792</v>
      </c>
      <c r="AN443" s="31">
        <f>IF((S443-M443)&lt;0,TIME(0,0,0),S443-M443)</f>
        <v>2.8819444444379769</v>
      </c>
      <c r="AO44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443" s="35" t="str">
        <f>IF(AL443="","",IF(AL443&lt;=1,"SI","NO"))</f>
        <v>NO</v>
      </c>
      <c r="AQ443" s="31">
        <f>(N443-E443)</f>
        <v>4.6666666666642413</v>
      </c>
      <c r="AR443" s="35">
        <f>TRACKER[[#This Row],[ATA A TIMESLOT]]*24</f>
        <v>111.99999999994179</v>
      </c>
      <c r="AS443" s="32">
        <f>IF(AA443&lt;N443,TIME(0,0,0),AA443-N443)</f>
        <v>0.21527777777373558</v>
      </c>
      <c r="AT443" s="35">
        <f>TRACKER[[#This Row],[PUNTUALIDAD (H)]]*24</f>
        <v>5.1666666665696539</v>
      </c>
      <c r="AU443" s="31" t="str">
        <f>IF(AS443&gt;TIME(0,30,0),"NO","SI")</f>
        <v>NO</v>
      </c>
      <c r="AV443" s="33" t="str">
        <f>IF(AS443&gt;TIME(1,0,0),"NO","SI")</f>
        <v>NO</v>
      </c>
      <c r="AW443" s="33">
        <f>(S443-E443)</f>
        <v>4.8819444444379769</v>
      </c>
      <c r="AX443" s="39">
        <f>TRACKER[[#This Row],[ATA TO UNLOADING]]*24</f>
        <v>117.16666666651145</v>
      </c>
      <c r="AY443" s="33">
        <f>IF(O443=0,0,S443-O443)</f>
        <v>0</v>
      </c>
      <c r="AZ443" s="38">
        <f>TRACKER[[#This Row],[TOTAL TT (MARRUECOS)]]*24</f>
        <v>0</v>
      </c>
      <c r="BA443" s="39" t="str">
        <f>IF(AW443="","",IF(AW443&lt;=2,"SI","NO"))</f>
        <v>NO</v>
      </c>
      <c r="BB443" s="39">
        <f>V443-U443</f>
        <v>0</v>
      </c>
      <c r="BC443" s="108">
        <f>(TRACKER[[#This Row],[Driver departure vs DC END DATE 2]])/24</f>
        <v>0</v>
      </c>
      <c r="BD443" s="39" t="str">
        <f>IF(L443="LEFTIES TOLEDO",IF(BC443&gt;=TIME(0,0,0),"YES","NO"),"")</f>
        <v/>
      </c>
      <c r="BE443" s="93">
        <f>$BH$1</f>
        <v>55</v>
      </c>
      <c r="BF443" s="41">
        <f>$BI$1</f>
        <v>7.5</v>
      </c>
    </row>
    <row r="444" spans="1:58" ht="12.75" hidden="1" customHeight="1">
      <c r="A444" s="24">
        <v>261354111</v>
      </c>
      <c r="B444" s="10" t="s">
        <v>260</v>
      </c>
      <c r="C444" s="11" t="s">
        <v>78</v>
      </c>
      <c r="D444" s="11" t="s">
        <v>75</v>
      </c>
      <c r="E444" s="12">
        <v>46025.710416666669</v>
      </c>
      <c r="F444" s="12">
        <v>46025.710416666669</v>
      </c>
      <c r="G444" s="13" t="s">
        <v>49</v>
      </c>
      <c r="H444" s="11" t="s">
        <v>50</v>
      </c>
      <c r="I444" s="13" t="s">
        <v>749</v>
      </c>
      <c r="J444" s="13" t="s">
        <v>51</v>
      </c>
      <c r="K444" s="13" t="s">
        <v>52</v>
      </c>
      <c r="L444" s="12" t="s">
        <v>95</v>
      </c>
      <c r="M444" s="12">
        <v>46035.583333333336</v>
      </c>
      <c r="N444" s="12">
        <v>46048.583333333336</v>
      </c>
      <c r="O444" s="12"/>
      <c r="P444" s="55">
        <v>1</v>
      </c>
      <c r="Q444" s="12" t="s">
        <v>855</v>
      </c>
      <c r="R444" s="12"/>
      <c r="S444" s="29">
        <v>46048.645833333328</v>
      </c>
      <c r="T444" s="29">
        <v>46048.666666666664</v>
      </c>
      <c r="U444" s="12"/>
      <c r="V444" s="29"/>
      <c r="W444" s="30">
        <f>IF(N444="","",WEEKNUM(AA444,2)-0)</f>
        <v>5</v>
      </c>
      <c r="X444" s="30">
        <f>IF(N444="","",MONTH(AA444))</f>
        <v>1</v>
      </c>
      <c r="Y44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444" s="30" t="str">
        <f>IF(B444="ROPAX","ROPAX",IF(B444="RORO","RORO","OCEAN"))</f>
        <v>OCEAN</v>
      </c>
      <c r="AA444" s="29">
        <f>+MIN(S444,T444)</f>
        <v>46048.645833333328</v>
      </c>
      <c r="AB444" s="29" t="str">
        <f>CHOOSE(WEEKDAY(T444,2),"Monday","Tuesday","Wednesday","Thursday","Friday","Saturday","Sunday")</f>
        <v>Monday</v>
      </c>
      <c r="AC444" s="104">
        <f>IF((E444-F444)&lt;=0,0,(TRACKER[[#This Row],[ATA]]-TRACKER[[#This Row],[ETA]])*24)</f>
        <v>0</v>
      </c>
      <c r="AD444" s="29" t="str">
        <f>IF(AC444&lt;=2,"NO","YES")</f>
        <v>NO</v>
      </c>
      <c r="AE444" s="106">
        <f>+TRACKER[[#This Row],[DELIVERY AVAILABLE SINCE]]-TRACKER[[#This Row],[HANDOVER Morocco]]</f>
        <v>46035.583333333336</v>
      </c>
      <c r="AF444" s="104">
        <f>TRACKER[[#This Row],[ATA TO UNLOADING]]*24</f>
        <v>550.44999999983702</v>
      </c>
      <c r="AG444" s="31">
        <f>(M444-E444)</f>
        <v>9.8729166666671517</v>
      </c>
      <c r="AH444" s="35">
        <f>TRACKER[[#This Row],[ATA A OFRECIMIENTO]]*24</f>
        <v>236.95000000001164</v>
      </c>
      <c r="AI444" s="30" t="str">
        <f>IF(AG444="","",IF(AG444&lt;=1.5,"SI","NO"))</f>
        <v>NO</v>
      </c>
      <c r="AJ444" s="30" t="str">
        <f>IF(AG444="","",IF(AG444&lt;=2,"YES","NO"))</f>
        <v>NO</v>
      </c>
      <c r="AK444" s="30" t="str">
        <f>IF(AG444="","",IF(AG444&lt;=3,"SI","NO"))</f>
        <v>NO</v>
      </c>
      <c r="AL444" s="31">
        <f>(N444-M444)</f>
        <v>13</v>
      </c>
      <c r="AM444" s="35">
        <f>TRACKER[[#This Row],[DEL. AVAILABLE A SLOT]]*24</f>
        <v>312</v>
      </c>
      <c r="AN444" s="31">
        <f>IF((S444-M444)&lt;0,TIME(0,0,0),S444-M444)</f>
        <v>13.062499999992724</v>
      </c>
      <c r="AO44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444" s="35" t="str">
        <f>IF(AL444="","",IF(AL444&lt;=1,"SI","NO"))</f>
        <v>NO</v>
      </c>
      <c r="AQ444" s="31">
        <f>(N444-E444)</f>
        <v>22.872916666667152</v>
      </c>
      <c r="AR444" s="35">
        <f>TRACKER[[#This Row],[ATA A TIMESLOT]]*24</f>
        <v>548.95000000001164</v>
      </c>
      <c r="AS444" s="32">
        <f>IF(AA444&lt;N444,TIME(0,0,0),AA444-N444)</f>
        <v>6.2499999992724042E-2</v>
      </c>
      <c r="AT444" s="35">
        <f>TRACKER[[#This Row],[PUNTUALIDAD (H)]]*24</f>
        <v>1.499999999825377</v>
      </c>
      <c r="AU444" s="31" t="str">
        <f>IF(AS444&gt;TIME(0,30,0),"NO","SI")</f>
        <v>NO</v>
      </c>
      <c r="AV444" s="33" t="str">
        <f>IF(AS444&gt;TIME(1,0,0),"NO","SI")</f>
        <v>NO</v>
      </c>
      <c r="AW444" s="33">
        <f>(S444-E444)</f>
        <v>22.935416666659876</v>
      </c>
      <c r="AX444" s="39">
        <f>TRACKER[[#This Row],[ATA TO UNLOADING]]*24</f>
        <v>550.44999999983702</v>
      </c>
      <c r="AY444" s="33">
        <f>IF(O444=0,0,S444-O444)</f>
        <v>0</v>
      </c>
      <c r="AZ444" s="38">
        <f>TRACKER[[#This Row],[TOTAL TT (MARRUECOS)]]*24</f>
        <v>0</v>
      </c>
      <c r="BA444" s="39" t="str">
        <f>IF(AW444="","",IF(AW444&lt;=2,"SI","NO"))</f>
        <v>NO</v>
      </c>
      <c r="BB444" s="39">
        <f>V444-U444</f>
        <v>0</v>
      </c>
      <c r="BC444" s="108">
        <f>(TRACKER[[#This Row],[Driver departure vs DC END DATE 2]])/24</f>
        <v>0</v>
      </c>
      <c r="BD444" s="39" t="str">
        <f>IF(L444="LEFTIES TOLEDO",IF(BC444&gt;=TIME(0,0,0),"YES","NO"),"")</f>
        <v/>
      </c>
      <c r="BE444" s="93">
        <f>$BH$1</f>
        <v>55</v>
      </c>
      <c r="BF444" s="41">
        <f>$BI$1</f>
        <v>7.5</v>
      </c>
    </row>
    <row r="445" spans="1:58" ht="12.75" hidden="1" customHeight="1">
      <c r="A445" s="24" t="s">
        <v>721</v>
      </c>
      <c r="B445" s="10" t="s">
        <v>722</v>
      </c>
      <c r="C445" s="11" t="s">
        <v>72</v>
      </c>
      <c r="D445" s="11" t="s">
        <v>75</v>
      </c>
      <c r="E445" s="12">
        <v>46043.798611111109</v>
      </c>
      <c r="F445" s="12">
        <v>46043.833333333336</v>
      </c>
      <c r="G445" s="13" t="s">
        <v>88</v>
      </c>
      <c r="H445" s="11" t="s">
        <v>50</v>
      </c>
      <c r="I445" s="13" t="s">
        <v>750</v>
      </c>
      <c r="J445" s="13" t="s">
        <v>51</v>
      </c>
      <c r="K445" s="13" t="s">
        <v>60</v>
      </c>
      <c r="L445" s="12" t="s">
        <v>95</v>
      </c>
      <c r="M445" s="12">
        <v>46045.833333333336</v>
      </c>
      <c r="N445" s="12">
        <v>46048.583333333336</v>
      </c>
      <c r="O445" s="12"/>
      <c r="P445" s="55"/>
      <c r="Q445" s="12"/>
      <c r="R445" s="12"/>
      <c r="S445" s="29">
        <v>46048.569444444445</v>
      </c>
      <c r="T445" s="29">
        <v>46048.590277777781</v>
      </c>
      <c r="U445" s="12"/>
      <c r="V445" s="29"/>
      <c r="W445" s="30">
        <f>IF(N445="","",WEEKNUM(AA445,2)-0)</f>
        <v>5</v>
      </c>
      <c r="X445" s="30">
        <f>IF(N445="","",MONTH(AA445))</f>
        <v>1</v>
      </c>
      <c r="Y44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445" s="30" t="str">
        <f>IF(B445="ROPAX","ROPAX",IF(B445="RORO","RORO","OCEAN"))</f>
        <v>OCEAN</v>
      </c>
      <c r="AA445" s="29">
        <f>+MIN(S445,T445)</f>
        <v>46048.569444444445</v>
      </c>
      <c r="AB445" s="29" t="str">
        <f>CHOOSE(WEEKDAY(T445,2),"Monday","Tuesday","Wednesday","Thursday","Friday","Saturday","Sunday")</f>
        <v>Monday</v>
      </c>
      <c r="AC445" s="104">
        <f>IF((E445-F445)&lt;=0,0,(TRACKER[[#This Row],[ATA]]-TRACKER[[#This Row],[ETA]])*24)</f>
        <v>0</v>
      </c>
      <c r="AD445" s="29" t="str">
        <f>IF(AC445&lt;=2,"NO","YES")</f>
        <v>NO</v>
      </c>
      <c r="AE445" s="106">
        <f>+TRACKER[[#This Row],[DELIVERY AVAILABLE SINCE]]-TRACKER[[#This Row],[HANDOVER Morocco]]</f>
        <v>46045.833333333336</v>
      </c>
      <c r="AF445" s="104">
        <f>TRACKER[[#This Row],[ATA TO UNLOADING]]*24</f>
        <v>114.50000000005821</v>
      </c>
      <c r="AG445" s="31">
        <f>(M445-E445)</f>
        <v>2.0347222222262644</v>
      </c>
      <c r="AH445" s="35">
        <f>TRACKER[[#This Row],[ATA A OFRECIMIENTO]]*24</f>
        <v>48.833333333430346</v>
      </c>
      <c r="AI445" s="30" t="str">
        <f>IF(AG445="","",IF(AG445&lt;=1.5,"SI","NO"))</f>
        <v>NO</v>
      </c>
      <c r="AJ445" s="30" t="str">
        <f>IF(AG445="","",IF(AG445&lt;=2,"YES","NO"))</f>
        <v>NO</v>
      </c>
      <c r="AK445" s="30" t="str">
        <f>IF(AG445="","",IF(AG445&lt;=3,"SI","NO"))</f>
        <v>SI</v>
      </c>
      <c r="AL445" s="31">
        <f>(N445-M445)</f>
        <v>2.75</v>
      </c>
      <c r="AM445" s="35">
        <f>TRACKER[[#This Row],[DEL. AVAILABLE A SLOT]]*24</f>
        <v>66</v>
      </c>
      <c r="AN445" s="31">
        <f>IF((S445-M445)&lt;0,TIME(0,0,0),S445-M445)</f>
        <v>2.7361111111094942</v>
      </c>
      <c r="AO44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445" s="35" t="str">
        <f>IF(AL445="","",IF(AL445&lt;=1,"SI","NO"))</f>
        <v>NO</v>
      </c>
      <c r="AQ445" s="31">
        <f>(N445-E445)</f>
        <v>4.7847222222262644</v>
      </c>
      <c r="AR445" s="35">
        <f>TRACKER[[#This Row],[ATA A TIMESLOT]]*24</f>
        <v>114.83333333343035</v>
      </c>
      <c r="AS445" s="32">
        <f>IF(AA445&lt;N445,TIME(0,0,0),AA445-N445)</f>
        <v>0</v>
      </c>
      <c r="AT445" s="35">
        <f>TRACKER[[#This Row],[PUNTUALIDAD (H)]]*24</f>
        <v>0</v>
      </c>
      <c r="AU445" s="31" t="str">
        <f>IF(AS445&gt;TIME(0,30,0),"NO","SI")</f>
        <v>SI</v>
      </c>
      <c r="AV445" s="33" t="str">
        <f>IF(AS445&gt;TIME(1,0,0),"NO","SI")</f>
        <v>SI</v>
      </c>
      <c r="AW445" s="33">
        <f>(S445-E445)</f>
        <v>4.7708333333357587</v>
      </c>
      <c r="AX445" s="39">
        <f>TRACKER[[#This Row],[ATA TO UNLOADING]]*24</f>
        <v>114.50000000005821</v>
      </c>
      <c r="AY445" s="33">
        <f>IF(O445=0,0,S445-O445)</f>
        <v>0</v>
      </c>
      <c r="AZ445" s="38">
        <f>TRACKER[[#This Row],[TOTAL TT (MARRUECOS)]]*24</f>
        <v>0</v>
      </c>
      <c r="BA445" s="39" t="str">
        <f>IF(AW445="","",IF(AW445&lt;=2,"SI","NO"))</f>
        <v>NO</v>
      </c>
      <c r="BB445" s="39">
        <f>V445-U445</f>
        <v>0</v>
      </c>
      <c r="BC445" s="108">
        <f>(TRACKER[[#This Row],[Driver departure vs DC END DATE 2]])/24</f>
        <v>0</v>
      </c>
      <c r="BD445" s="39" t="str">
        <f>IF(L445="LEFTIES TOLEDO",IF(BC445&gt;=TIME(0,0,0),"YES","NO"),"")</f>
        <v/>
      </c>
      <c r="BE445" s="93">
        <f>$BH$1</f>
        <v>55</v>
      </c>
      <c r="BF445" s="41">
        <f>$BI$1</f>
        <v>7.5</v>
      </c>
    </row>
    <row r="446" spans="1:58" ht="12.75" hidden="1" customHeight="1">
      <c r="A446" s="24" t="s">
        <v>721</v>
      </c>
      <c r="B446" s="10" t="s">
        <v>722</v>
      </c>
      <c r="C446" s="11" t="s">
        <v>72</v>
      </c>
      <c r="D446" s="11" t="s">
        <v>75</v>
      </c>
      <c r="E446" s="12">
        <v>46043.798611111109</v>
      </c>
      <c r="F446" s="12">
        <v>46043.833333333336</v>
      </c>
      <c r="G446" s="13" t="s">
        <v>88</v>
      </c>
      <c r="H446" s="11" t="s">
        <v>50</v>
      </c>
      <c r="I446" s="13" t="s">
        <v>751</v>
      </c>
      <c r="J446" s="13" t="s">
        <v>51</v>
      </c>
      <c r="K446" s="13" t="s">
        <v>60</v>
      </c>
      <c r="L446" s="12" t="s">
        <v>102</v>
      </c>
      <c r="M446" s="12">
        <v>46045.833333333336</v>
      </c>
      <c r="N446" s="12">
        <v>46048.625</v>
      </c>
      <c r="O446" s="12"/>
      <c r="P446" s="55"/>
      <c r="Q446" s="12"/>
      <c r="R446" s="12"/>
      <c r="S446" s="29">
        <v>46048.548611111109</v>
      </c>
      <c r="T446" s="29">
        <v>46048.604166666664</v>
      </c>
      <c r="U446" s="12"/>
      <c r="V446" s="29"/>
      <c r="W446" s="30">
        <f>IF(N446="","",WEEKNUM(AA446,2)-0)</f>
        <v>5</v>
      </c>
      <c r="X446" s="30">
        <f>IF(N446="","",MONTH(AA446))</f>
        <v>1</v>
      </c>
      <c r="Y44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446" s="30" t="str">
        <f>IF(B446="ROPAX","ROPAX",IF(B446="RORO","RORO","OCEAN"))</f>
        <v>OCEAN</v>
      </c>
      <c r="AA446" s="29">
        <f>+MIN(S446,T446)</f>
        <v>46048.548611111109</v>
      </c>
      <c r="AB446" s="29" t="str">
        <f>CHOOSE(WEEKDAY(T446,2),"Monday","Tuesday","Wednesday","Thursday","Friday","Saturday","Sunday")</f>
        <v>Monday</v>
      </c>
      <c r="AC446" s="104">
        <f>IF((E446-F446)&lt;=0,0,(TRACKER[[#This Row],[ATA]]-TRACKER[[#This Row],[ETA]])*24)</f>
        <v>0</v>
      </c>
      <c r="AD446" s="29" t="str">
        <f>IF(AC446&lt;=2,"NO","YES")</f>
        <v>NO</v>
      </c>
      <c r="AE446" s="106">
        <f>+TRACKER[[#This Row],[DELIVERY AVAILABLE SINCE]]-TRACKER[[#This Row],[HANDOVER Morocco]]</f>
        <v>46045.833333333336</v>
      </c>
      <c r="AF446" s="104">
        <f>TRACKER[[#This Row],[ATA TO UNLOADING]]*24</f>
        <v>114</v>
      </c>
      <c r="AG446" s="31">
        <f>(M446-E446)</f>
        <v>2.0347222222262644</v>
      </c>
      <c r="AH446" s="35">
        <f>TRACKER[[#This Row],[ATA A OFRECIMIENTO]]*24</f>
        <v>48.833333333430346</v>
      </c>
      <c r="AI446" s="30" t="str">
        <f>IF(AG446="","",IF(AG446&lt;=1.5,"SI","NO"))</f>
        <v>NO</v>
      </c>
      <c r="AJ446" s="30" t="str">
        <f>IF(AG446="","",IF(AG446&lt;=2,"YES","NO"))</f>
        <v>NO</v>
      </c>
      <c r="AK446" s="30" t="str">
        <f>IF(AG446="","",IF(AG446&lt;=3,"SI","NO"))</f>
        <v>SI</v>
      </c>
      <c r="AL446" s="31">
        <f>(N446-M446)</f>
        <v>2.7916666666642413</v>
      </c>
      <c r="AM446" s="35">
        <f>TRACKER[[#This Row],[DEL. AVAILABLE A SLOT]]*24</f>
        <v>66.999999999941792</v>
      </c>
      <c r="AN446" s="31">
        <f>IF((S446-M446)&lt;0,TIME(0,0,0),S446-M446)</f>
        <v>2.7152777777737356</v>
      </c>
      <c r="AO44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446" s="35" t="str">
        <f>IF(AL446="","",IF(AL446&lt;=1,"SI","NO"))</f>
        <v>NO</v>
      </c>
      <c r="AQ446" s="31">
        <f>(N446-E446)</f>
        <v>4.8263888888905058</v>
      </c>
      <c r="AR446" s="35">
        <f>TRACKER[[#This Row],[ATA A TIMESLOT]]*24</f>
        <v>115.83333333337214</v>
      </c>
      <c r="AS446" s="32">
        <f>IF(AA446&lt;N446,TIME(0,0,0),AA446-N446)</f>
        <v>0</v>
      </c>
      <c r="AT446" s="35">
        <f>TRACKER[[#This Row],[PUNTUALIDAD (H)]]*24</f>
        <v>0</v>
      </c>
      <c r="AU446" s="31" t="str">
        <f>IF(AS446&gt;TIME(0,30,0),"NO","SI")</f>
        <v>SI</v>
      </c>
      <c r="AV446" s="33" t="str">
        <f>IF(AS446&gt;TIME(1,0,0),"NO","SI")</f>
        <v>SI</v>
      </c>
      <c r="AW446" s="33">
        <f>(S446-E446)</f>
        <v>4.75</v>
      </c>
      <c r="AX446" s="39">
        <f>TRACKER[[#This Row],[ATA TO UNLOADING]]*24</f>
        <v>114</v>
      </c>
      <c r="AY446" s="33">
        <f>IF(O446=0,0,S446-O446)</f>
        <v>0</v>
      </c>
      <c r="AZ446" s="38">
        <f>TRACKER[[#This Row],[TOTAL TT (MARRUECOS)]]*24</f>
        <v>0</v>
      </c>
      <c r="BA446" s="39" t="str">
        <f>IF(AW446="","",IF(AW446&lt;=2,"SI","NO"))</f>
        <v>NO</v>
      </c>
      <c r="BB446" s="39">
        <f>V446-U446</f>
        <v>0</v>
      </c>
      <c r="BC446" s="108">
        <f>(TRACKER[[#This Row],[Driver departure vs DC END DATE 2]])/24</f>
        <v>0</v>
      </c>
      <c r="BD446" s="39" t="str">
        <f>IF(L446="LEFTIES TOLEDO",IF(BC446&gt;=TIME(0,0,0),"YES","NO"),"")</f>
        <v/>
      </c>
      <c r="BE446" s="93">
        <f>$BH$1</f>
        <v>55</v>
      </c>
      <c r="BF446" s="41">
        <f>$BI$1</f>
        <v>7.5</v>
      </c>
    </row>
    <row r="447" spans="1:58" ht="12.75" hidden="1" customHeight="1">
      <c r="A447" s="24">
        <v>262223231</v>
      </c>
      <c r="B447" s="10" t="s">
        <v>430</v>
      </c>
      <c r="C447" s="11" t="s">
        <v>57</v>
      </c>
      <c r="D447" s="11" t="s">
        <v>75</v>
      </c>
      <c r="E447" s="12">
        <v>46033.027083333334</v>
      </c>
      <c r="F447" s="12">
        <v>46033.083333333336</v>
      </c>
      <c r="G447" s="13" t="s">
        <v>49</v>
      </c>
      <c r="H447" s="11" t="s">
        <v>50</v>
      </c>
      <c r="I447" s="13" t="s">
        <v>755</v>
      </c>
      <c r="J447" s="13" t="s">
        <v>51</v>
      </c>
      <c r="K447" s="13" t="s">
        <v>60</v>
      </c>
      <c r="L447" s="12" t="s">
        <v>95</v>
      </c>
      <c r="M447" s="12">
        <v>46044.25</v>
      </c>
      <c r="N447" s="12">
        <v>46048.666666666664</v>
      </c>
      <c r="O447" s="12"/>
      <c r="P447" s="55"/>
      <c r="Q447" s="12" t="s">
        <v>62</v>
      </c>
      <c r="R447" s="12"/>
      <c r="S447" s="29">
        <v>46048.770833333328</v>
      </c>
      <c r="T447" s="29">
        <v>46048.791666666664</v>
      </c>
      <c r="U447" s="12"/>
      <c r="V447" s="29"/>
      <c r="W447" s="30">
        <f>IF(N447="","",WEEKNUM(AA447,2)-0)</f>
        <v>5</v>
      </c>
      <c r="X447" s="30">
        <f>IF(N447="","",MONTH(AA447))</f>
        <v>1</v>
      </c>
      <c r="Y44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447" s="30" t="str">
        <f>IF(B447="ROPAX","ROPAX",IF(B447="RORO","RORO","OCEAN"))</f>
        <v>OCEAN</v>
      </c>
      <c r="AA447" s="29">
        <f>+MIN(S447,T447)</f>
        <v>46048.770833333328</v>
      </c>
      <c r="AB447" s="29" t="str">
        <f>CHOOSE(WEEKDAY(T447,2),"Monday","Tuesday","Wednesday","Thursday","Friday","Saturday","Sunday")</f>
        <v>Monday</v>
      </c>
      <c r="AC447" s="104">
        <f>IF((E447-F447)&lt;=0,0,(TRACKER[[#This Row],[ATA]]-TRACKER[[#This Row],[ETA]])*24)</f>
        <v>0</v>
      </c>
      <c r="AD447" s="29" t="str">
        <f>IF(AC447&lt;=2,"NO","YES")</f>
        <v>NO</v>
      </c>
      <c r="AE447" s="106">
        <f>+TRACKER[[#This Row],[DELIVERY AVAILABLE SINCE]]-TRACKER[[#This Row],[HANDOVER Morocco]]</f>
        <v>46044.25</v>
      </c>
      <c r="AF447" s="104">
        <f>TRACKER[[#This Row],[ATA TO UNLOADING]]*24</f>
        <v>377.8499999998603</v>
      </c>
      <c r="AG447" s="31">
        <f>(M447-E447)</f>
        <v>11.222916666665697</v>
      </c>
      <c r="AH447" s="35">
        <f>TRACKER[[#This Row],[ATA A OFRECIMIENTO]]*24</f>
        <v>269.34999999997672</v>
      </c>
      <c r="AI447" s="30" t="str">
        <f>IF(AG447="","",IF(AG447&lt;=1.5,"SI","NO"))</f>
        <v>NO</v>
      </c>
      <c r="AJ447" s="30" t="str">
        <f>IF(AG447="","",IF(AG447&lt;=2,"YES","NO"))</f>
        <v>NO</v>
      </c>
      <c r="AK447" s="30" t="str">
        <f>IF(AG447="","",IF(AG447&lt;=3,"SI","NO"))</f>
        <v>NO</v>
      </c>
      <c r="AL447" s="31">
        <f>(N447-M447)</f>
        <v>4.4166666666642413</v>
      </c>
      <c r="AM447" s="35">
        <f>TRACKER[[#This Row],[DEL. AVAILABLE A SLOT]]*24</f>
        <v>105.99999999994179</v>
      </c>
      <c r="AN447" s="31">
        <f>IF((S447-M447)&lt;0,TIME(0,0,0),S447-M447)</f>
        <v>4.5208333333284827</v>
      </c>
      <c r="AO44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447" s="35" t="str">
        <f>IF(AL447="","",IF(AL447&lt;=1,"SI","NO"))</f>
        <v>NO</v>
      </c>
      <c r="AQ447" s="31">
        <f>(N447-E447)</f>
        <v>15.639583333329938</v>
      </c>
      <c r="AR447" s="35">
        <f>TRACKER[[#This Row],[ATA A TIMESLOT]]*24</f>
        <v>375.34999999991851</v>
      </c>
      <c r="AS447" s="32">
        <f>IF(AA447&lt;N447,TIME(0,0,0),AA447-N447)</f>
        <v>0.10416666666424135</v>
      </c>
      <c r="AT447" s="35">
        <f>TRACKER[[#This Row],[PUNTUALIDAD (H)]]*24</f>
        <v>2.4999999999417923</v>
      </c>
      <c r="AU447" s="31" t="str">
        <f>IF(AS447&gt;TIME(0,30,0),"NO","SI")</f>
        <v>NO</v>
      </c>
      <c r="AV447" s="33" t="str">
        <f>IF(AS447&gt;TIME(1,0,0),"NO","SI")</f>
        <v>NO</v>
      </c>
      <c r="AW447" s="33">
        <f>(S447-E447)</f>
        <v>15.743749999994179</v>
      </c>
      <c r="AX447" s="39">
        <f>TRACKER[[#This Row],[ATA TO UNLOADING]]*24</f>
        <v>377.8499999998603</v>
      </c>
      <c r="AY447" s="33">
        <f>IF(O447=0,0,S447-O447)</f>
        <v>0</v>
      </c>
      <c r="AZ447" s="38">
        <f>TRACKER[[#This Row],[TOTAL TT (MARRUECOS)]]*24</f>
        <v>0</v>
      </c>
      <c r="BA447" s="39" t="str">
        <f>IF(AW447="","",IF(AW447&lt;=2,"SI","NO"))</f>
        <v>NO</v>
      </c>
      <c r="BB447" s="39">
        <f>V447-U447</f>
        <v>0</v>
      </c>
      <c r="BC447" s="108">
        <f>(TRACKER[[#This Row],[Driver departure vs DC END DATE 2]])/24</f>
        <v>0</v>
      </c>
      <c r="BD447" s="39" t="str">
        <f>IF(L447="LEFTIES TOLEDO",IF(BC447&gt;=TIME(0,0,0),"YES","NO"),"")</f>
        <v/>
      </c>
      <c r="BE447" s="93">
        <f>$BH$1</f>
        <v>55</v>
      </c>
      <c r="BF447" s="41">
        <f>$BI$1</f>
        <v>7.5</v>
      </c>
    </row>
    <row r="448" spans="1:58" ht="12.75" hidden="1" customHeight="1">
      <c r="A448" s="24" t="s">
        <v>438</v>
      </c>
      <c r="B448" s="10" t="s">
        <v>439</v>
      </c>
      <c r="C448" s="11" t="s">
        <v>72</v>
      </c>
      <c r="D448" s="11" t="s">
        <v>75</v>
      </c>
      <c r="E448" s="12">
        <v>46036.470833333333</v>
      </c>
      <c r="F448" s="12">
        <v>46036.583333333336</v>
      </c>
      <c r="G448" s="13" t="s">
        <v>88</v>
      </c>
      <c r="H448" s="11" t="s">
        <v>50</v>
      </c>
      <c r="I448" s="13" t="s">
        <v>754</v>
      </c>
      <c r="J448" s="13" t="s">
        <v>51</v>
      </c>
      <c r="K448" s="13" t="s">
        <v>60</v>
      </c>
      <c r="L448" s="12" t="s">
        <v>95</v>
      </c>
      <c r="M448" s="12">
        <v>46038.666666666664</v>
      </c>
      <c r="N448" s="12">
        <v>46048.666666666664</v>
      </c>
      <c r="O448" s="12"/>
      <c r="P448" s="55"/>
      <c r="Q448" s="12" t="s">
        <v>62</v>
      </c>
      <c r="R448" s="12"/>
      <c r="S448" s="29">
        <v>46048.770833333328</v>
      </c>
      <c r="T448" s="29">
        <v>46048.791666666664</v>
      </c>
      <c r="U448" s="12"/>
      <c r="V448" s="29"/>
      <c r="W448" s="30">
        <f>IF(N448="","",WEEKNUM(AA448,2)-0)</f>
        <v>5</v>
      </c>
      <c r="X448" s="30">
        <f>IF(N448="","",MONTH(AA448))</f>
        <v>1</v>
      </c>
      <c r="Y44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448" s="30" t="str">
        <f>IF(B448="ROPAX","ROPAX",IF(B448="RORO","RORO","OCEAN"))</f>
        <v>OCEAN</v>
      </c>
      <c r="AA448" s="29">
        <f>+MIN(S448,T448)</f>
        <v>46048.770833333328</v>
      </c>
      <c r="AB448" s="29" t="str">
        <f>CHOOSE(WEEKDAY(T448,2),"Monday","Tuesday","Wednesday","Thursday","Friday","Saturday","Sunday")</f>
        <v>Monday</v>
      </c>
      <c r="AC448" s="104">
        <f>IF((E448-F448)&lt;=0,0,(TRACKER[[#This Row],[ATA]]-TRACKER[[#This Row],[ETA]])*24)</f>
        <v>0</v>
      </c>
      <c r="AD448" s="29" t="str">
        <f>IF(AC448&lt;=2,"NO","YES")</f>
        <v>NO</v>
      </c>
      <c r="AE448" s="106">
        <f>+TRACKER[[#This Row],[DELIVERY AVAILABLE SINCE]]-TRACKER[[#This Row],[HANDOVER Morocco]]</f>
        <v>46038.666666666664</v>
      </c>
      <c r="AF448" s="104">
        <f>TRACKER[[#This Row],[ATA TO UNLOADING]]*24</f>
        <v>295.19999999989523</v>
      </c>
      <c r="AG448" s="31">
        <f>(M448-E448)</f>
        <v>2.1958333333313931</v>
      </c>
      <c r="AH448" s="35">
        <f>TRACKER[[#This Row],[ATA A OFRECIMIENTO]]*24</f>
        <v>52.699999999953434</v>
      </c>
      <c r="AI448" s="30" t="str">
        <f>IF(AG448="","",IF(AG448&lt;=1.5,"SI","NO"))</f>
        <v>NO</v>
      </c>
      <c r="AJ448" s="30" t="str">
        <f>IF(AG448="","",IF(AG448&lt;=2,"YES","NO"))</f>
        <v>NO</v>
      </c>
      <c r="AK448" s="30" t="str">
        <f>IF(AG448="","",IF(AG448&lt;=3,"SI","NO"))</f>
        <v>SI</v>
      </c>
      <c r="AL448" s="31">
        <f>(N448-M448)</f>
        <v>10</v>
      </c>
      <c r="AM448" s="35">
        <f>TRACKER[[#This Row],[DEL. AVAILABLE A SLOT]]*24</f>
        <v>240</v>
      </c>
      <c r="AN448" s="31">
        <f>IF((S448-M448)&lt;0,TIME(0,0,0),S448-M448)</f>
        <v>10.104166666664241</v>
      </c>
      <c r="AO44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448" s="35" t="str">
        <f>IF(AL448="","",IF(AL448&lt;=1,"SI","NO"))</f>
        <v>NO</v>
      </c>
      <c r="AQ448" s="31">
        <f>(N448-E448)</f>
        <v>12.195833333331393</v>
      </c>
      <c r="AR448" s="35">
        <f>TRACKER[[#This Row],[ATA A TIMESLOT]]*24</f>
        <v>292.69999999995343</v>
      </c>
      <c r="AS448" s="32">
        <f>IF(AA448&lt;N448,TIME(0,0,0),AA448-N448)</f>
        <v>0.10416666666424135</v>
      </c>
      <c r="AT448" s="35">
        <f>TRACKER[[#This Row],[PUNTUALIDAD (H)]]*24</f>
        <v>2.4999999999417923</v>
      </c>
      <c r="AU448" s="31" t="str">
        <f>IF(AS448&gt;TIME(0,30,0),"NO","SI")</f>
        <v>NO</v>
      </c>
      <c r="AV448" s="33" t="str">
        <f>IF(AS448&gt;TIME(1,0,0),"NO","SI")</f>
        <v>NO</v>
      </c>
      <c r="AW448" s="33">
        <f>(S448-E448)</f>
        <v>12.299999999995634</v>
      </c>
      <c r="AX448" s="39">
        <f>TRACKER[[#This Row],[ATA TO UNLOADING]]*24</f>
        <v>295.19999999989523</v>
      </c>
      <c r="AY448" s="33">
        <f>IF(O448=0,0,S448-O448)</f>
        <v>0</v>
      </c>
      <c r="AZ448" s="38">
        <f>TRACKER[[#This Row],[TOTAL TT (MARRUECOS)]]*24</f>
        <v>0</v>
      </c>
      <c r="BA448" s="39" t="str">
        <f>IF(AW448="","",IF(AW448&lt;=2,"SI","NO"))</f>
        <v>NO</v>
      </c>
      <c r="BB448" s="39">
        <f>V448-U448</f>
        <v>0</v>
      </c>
      <c r="BC448" s="108">
        <f>(TRACKER[[#This Row],[Driver departure vs DC END DATE 2]])/24</f>
        <v>0</v>
      </c>
      <c r="BD448" s="39" t="str">
        <f>IF(L448="LEFTIES TOLEDO",IF(BC448&gt;=TIME(0,0,0),"YES","NO"),"")</f>
        <v/>
      </c>
      <c r="BE448" s="93">
        <f>$BH$1</f>
        <v>55</v>
      </c>
      <c r="BF448" s="41">
        <f>$BI$1</f>
        <v>7.5</v>
      </c>
    </row>
    <row r="449" spans="1:58" ht="12.75" hidden="1" customHeight="1">
      <c r="A449" s="24" t="s">
        <v>726</v>
      </c>
      <c r="B449" s="10" t="s">
        <v>582</v>
      </c>
      <c r="C449" s="11" t="s">
        <v>55</v>
      </c>
      <c r="D449" s="11" t="s">
        <v>48</v>
      </c>
      <c r="E449" s="12">
        <v>46043.570138888892</v>
      </c>
      <c r="F449" s="12">
        <v>46043.583333333336</v>
      </c>
      <c r="G449" s="13" t="s">
        <v>88</v>
      </c>
      <c r="H449" s="11" t="s">
        <v>50</v>
      </c>
      <c r="I449" s="13" t="s">
        <v>752</v>
      </c>
      <c r="J449" s="13" t="s">
        <v>51</v>
      </c>
      <c r="K449" s="13" t="s">
        <v>52</v>
      </c>
      <c r="L449" s="12" t="s">
        <v>53</v>
      </c>
      <c r="M449" s="12">
        <v>46045.666666666664</v>
      </c>
      <c r="N449" s="12">
        <v>46048.666666666664</v>
      </c>
      <c r="O449" s="12"/>
      <c r="P449" s="55"/>
      <c r="Q449" s="12"/>
      <c r="R449" s="12"/>
      <c r="S449" s="29">
        <v>46048.686111111114</v>
      </c>
      <c r="T449" s="29">
        <v>46048.729166666664</v>
      </c>
      <c r="U449" s="12">
        <v>46048.724305555559</v>
      </c>
      <c r="V449" s="29">
        <v>46048.75</v>
      </c>
      <c r="W449" s="30">
        <f>IF(N449="","",WEEKNUM(AA449,2)-0)</f>
        <v>5</v>
      </c>
      <c r="X449" s="30">
        <f>IF(N449="","",MONTH(AA449))</f>
        <v>1</v>
      </c>
      <c r="Y44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449" s="30" t="str">
        <f>IF(B449="ROPAX","ROPAX",IF(B449="RORO","RORO","OCEAN"))</f>
        <v>OCEAN</v>
      </c>
      <c r="AA449" s="29">
        <f>+MIN(S449,T449)</f>
        <v>46048.686111111114</v>
      </c>
      <c r="AB449" s="29" t="str">
        <f>CHOOSE(WEEKDAY(T449,2),"Monday","Tuesday","Wednesday","Thursday","Friday","Saturday","Sunday")</f>
        <v>Monday</v>
      </c>
      <c r="AC449" s="104">
        <f>IF((E449-F449)&lt;=0,0,(TRACKER[[#This Row],[ATA]]-TRACKER[[#This Row],[ETA]])*24)</f>
        <v>0</v>
      </c>
      <c r="AD449" s="29" t="str">
        <f>IF(AC449&lt;=2,"NO","YES")</f>
        <v>NO</v>
      </c>
      <c r="AE449" s="106">
        <f>+TRACKER[[#This Row],[DELIVERY AVAILABLE SINCE]]-TRACKER[[#This Row],[HANDOVER Morocco]]</f>
        <v>46045.666666666664</v>
      </c>
      <c r="AF449" s="104">
        <f>TRACKER[[#This Row],[ATA TO UNLOADING]]*24</f>
        <v>122.78333333332557</v>
      </c>
      <c r="AG449" s="31">
        <f>(M449-E449)</f>
        <v>2.0965277777722804</v>
      </c>
      <c r="AH449" s="35">
        <f>TRACKER[[#This Row],[ATA A OFRECIMIENTO]]*24</f>
        <v>50.316666666534729</v>
      </c>
      <c r="AI449" s="30" t="str">
        <f>IF(AG449="","",IF(AG449&lt;=1.5,"SI","NO"))</f>
        <v>NO</v>
      </c>
      <c r="AJ449" s="30" t="str">
        <f>IF(AG449="","",IF(AG449&lt;=2,"YES","NO"))</f>
        <v>NO</v>
      </c>
      <c r="AK449" s="30" t="str">
        <f>IF(AG449="","",IF(AG449&lt;=3,"SI","NO"))</f>
        <v>SI</v>
      </c>
      <c r="AL449" s="31">
        <f>(N449-M449)</f>
        <v>3</v>
      </c>
      <c r="AM449" s="35">
        <f>TRACKER[[#This Row],[DEL. AVAILABLE A SLOT]]*24</f>
        <v>72</v>
      </c>
      <c r="AN449" s="31">
        <f>IF((S449-M449)&lt;0,TIME(0,0,0),S449-M449)</f>
        <v>3.0194444444496185</v>
      </c>
      <c r="AO44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449" s="35" t="str">
        <f>IF(AL449="","",IF(AL449&lt;=1,"SI","NO"))</f>
        <v>NO</v>
      </c>
      <c r="AQ449" s="31">
        <f>(N449-E449)</f>
        <v>5.0965277777722804</v>
      </c>
      <c r="AR449" s="35">
        <f>TRACKER[[#This Row],[ATA A TIMESLOT]]*24</f>
        <v>122.31666666653473</v>
      </c>
      <c r="AS449" s="32">
        <f>IF(AA449&lt;N449,TIME(0,0,0),AA449-N449)</f>
        <v>1.9444444449618459E-2</v>
      </c>
      <c r="AT449" s="35">
        <f>TRACKER[[#This Row],[PUNTUALIDAD (H)]]*24</f>
        <v>0.46666666679084301</v>
      </c>
      <c r="AU449" s="31" t="str">
        <f>IF(AS449&gt;TIME(0,30,0),"NO","SI")</f>
        <v>SI</v>
      </c>
      <c r="AV449" s="33" t="str">
        <f>IF(AS449&gt;TIME(1,0,0),"NO","SI")</f>
        <v>SI</v>
      </c>
      <c r="AW449" s="33">
        <f>(S449-E449)</f>
        <v>5.1159722222218988</v>
      </c>
      <c r="AX449" s="39">
        <f>TRACKER[[#This Row],[ATA TO UNLOADING]]*24</f>
        <v>122.78333333332557</v>
      </c>
      <c r="AY449" s="33">
        <f>IF(O449=0,0,S449-O449)</f>
        <v>0</v>
      </c>
      <c r="AZ449" s="38">
        <f>TRACKER[[#This Row],[TOTAL TT (MARRUECOS)]]*24</f>
        <v>0</v>
      </c>
      <c r="BA449" s="39" t="str">
        <f>IF(AW449="","",IF(AW449&lt;=2,"SI","NO"))</f>
        <v>NO</v>
      </c>
      <c r="BB449" s="39">
        <f>V449-U449</f>
        <v>2.569444444088731E-2</v>
      </c>
      <c r="BC449" s="108">
        <f>(TRACKER[[#This Row],[Driver departure vs DC END DATE 2]])/24</f>
        <v>1.070601851703638E-3</v>
      </c>
      <c r="BD449" s="39" t="str">
        <f>IF(L449="LEFTIES TOLEDO",IF(BC449&gt;=TIME(0,0,0),"YES","NO"),"")</f>
        <v>YES</v>
      </c>
      <c r="BE449" s="93">
        <f>$BH$1</f>
        <v>55</v>
      </c>
      <c r="BF449" s="41">
        <f>$BI$1</f>
        <v>7.5</v>
      </c>
    </row>
    <row r="450" spans="1:58" ht="12.75" hidden="1" customHeight="1">
      <c r="A450" s="24">
        <v>261724725</v>
      </c>
      <c r="B450" s="10" t="s">
        <v>582</v>
      </c>
      <c r="C450" s="11" t="s">
        <v>54</v>
      </c>
      <c r="D450" s="11" t="s">
        <v>48</v>
      </c>
      <c r="E450" s="12">
        <v>46043.570138888892</v>
      </c>
      <c r="F450" s="12">
        <v>46043.583333333336</v>
      </c>
      <c r="G450" s="13" t="s">
        <v>49</v>
      </c>
      <c r="H450" s="11" t="s">
        <v>50</v>
      </c>
      <c r="I450" s="13" t="s">
        <v>753</v>
      </c>
      <c r="J450" s="13" t="s">
        <v>51</v>
      </c>
      <c r="K450" s="13" t="s">
        <v>52</v>
      </c>
      <c r="L450" s="12" t="s">
        <v>53</v>
      </c>
      <c r="M450" s="12">
        <v>46045.666666666664</v>
      </c>
      <c r="N450" s="12">
        <v>46048.666666666664</v>
      </c>
      <c r="O450" s="12"/>
      <c r="P450" s="55"/>
      <c r="Q450" s="12"/>
      <c r="R450" s="12"/>
      <c r="S450" s="29">
        <v>46048.67291666667</v>
      </c>
      <c r="T450" s="29">
        <v>46048.770833333336</v>
      </c>
      <c r="U450" s="12">
        <v>46048.729166666664</v>
      </c>
      <c r="V450" s="29">
        <v>46048.791666666664</v>
      </c>
      <c r="W450" s="30">
        <f>IF(N450="","",WEEKNUM(AA450,2)-0)</f>
        <v>5</v>
      </c>
      <c r="X450" s="30">
        <f>IF(N450="","",MONTH(AA450))</f>
        <v>1</v>
      </c>
      <c r="Y45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450" s="30" t="str">
        <f>IF(B450="ROPAX","ROPAX",IF(B450="RORO","RORO","OCEAN"))</f>
        <v>OCEAN</v>
      </c>
      <c r="AA450" s="29">
        <f>+MIN(S450,T450)</f>
        <v>46048.67291666667</v>
      </c>
      <c r="AB450" s="29" t="str">
        <f>CHOOSE(WEEKDAY(T450,2),"Monday","Tuesday","Wednesday","Thursday","Friday","Saturday","Sunday")</f>
        <v>Monday</v>
      </c>
      <c r="AC450" s="104">
        <f>IF((E450-F450)&lt;=0,0,(TRACKER[[#This Row],[ATA]]-TRACKER[[#This Row],[ETA]])*24)</f>
        <v>0</v>
      </c>
      <c r="AD450" s="29" t="str">
        <f>IF(AC450&lt;=2,"NO","YES")</f>
        <v>NO</v>
      </c>
      <c r="AE450" s="106">
        <f>+TRACKER[[#This Row],[DELIVERY AVAILABLE SINCE]]-TRACKER[[#This Row],[HANDOVER Morocco]]</f>
        <v>46045.666666666664</v>
      </c>
      <c r="AF450" s="104">
        <f>TRACKER[[#This Row],[ATA TO UNLOADING]]*24</f>
        <v>122.46666666667443</v>
      </c>
      <c r="AG450" s="31">
        <f>(M450-E450)</f>
        <v>2.0965277777722804</v>
      </c>
      <c r="AH450" s="35">
        <f>TRACKER[[#This Row],[ATA A OFRECIMIENTO]]*24</f>
        <v>50.316666666534729</v>
      </c>
      <c r="AI450" s="30" t="str">
        <f>IF(AG450="","",IF(AG450&lt;=1.5,"SI","NO"))</f>
        <v>NO</v>
      </c>
      <c r="AJ450" s="30" t="str">
        <f>IF(AG450="","",IF(AG450&lt;=2,"YES","NO"))</f>
        <v>NO</v>
      </c>
      <c r="AK450" s="30" t="str">
        <f>IF(AG450="","",IF(AG450&lt;=3,"SI","NO"))</f>
        <v>SI</v>
      </c>
      <c r="AL450" s="31">
        <f>(N450-M450)</f>
        <v>3</v>
      </c>
      <c r="AM450" s="35">
        <f>TRACKER[[#This Row],[DEL. AVAILABLE A SLOT]]*24</f>
        <v>72</v>
      </c>
      <c r="AN450" s="31">
        <f>IF((S450-M450)&lt;0,TIME(0,0,0),S450-M450)</f>
        <v>3.0062500000058208</v>
      </c>
      <c r="AO45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450" s="35" t="str">
        <f>IF(AL450="","",IF(AL450&lt;=1,"SI","NO"))</f>
        <v>NO</v>
      </c>
      <c r="AQ450" s="31">
        <f>(N450-E450)</f>
        <v>5.0965277777722804</v>
      </c>
      <c r="AR450" s="35">
        <f>TRACKER[[#This Row],[ATA A TIMESLOT]]*24</f>
        <v>122.31666666653473</v>
      </c>
      <c r="AS450" s="32">
        <f>IF(AA450&lt;N450,TIME(0,0,0),AA450-N450)</f>
        <v>6.2500000058207661E-3</v>
      </c>
      <c r="AT450" s="35">
        <f>TRACKER[[#This Row],[PUNTUALIDAD (H)]]*24</f>
        <v>0.15000000013969839</v>
      </c>
      <c r="AU450" s="31" t="str">
        <f>IF(AS450&gt;TIME(0,30,0),"NO","SI")</f>
        <v>SI</v>
      </c>
      <c r="AV450" s="33" t="str">
        <f>IF(AS450&gt;TIME(1,0,0),"NO","SI")</f>
        <v>SI</v>
      </c>
      <c r="AW450" s="33">
        <f>(S450-E450)</f>
        <v>5.1027777777781012</v>
      </c>
      <c r="AX450" s="39">
        <f>TRACKER[[#This Row],[ATA TO UNLOADING]]*24</f>
        <v>122.46666666667443</v>
      </c>
      <c r="AY450" s="33">
        <f>IF(O450=0,0,S450-O450)</f>
        <v>0</v>
      </c>
      <c r="AZ450" s="38">
        <f>TRACKER[[#This Row],[TOTAL TT (MARRUECOS)]]*24</f>
        <v>0</v>
      </c>
      <c r="BA450" s="39" t="str">
        <f>IF(AW450="","",IF(AW450&lt;=2,"SI","NO"))</f>
        <v>NO</v>
      </c>
      <c r="BB450" s="39">
        <f>V450-U450</f>
        <v>6.25E-2</v>
      </c>
      <c r="BC450" s="108">
        <f>(TRACKER[[#This Row],[Driver departure vs DC END DATE 2]])/24</f>
        <v>2.6041666666666665E-3</v>
      </c>
      <c r="BD450" s="39" t="str">
        <f>IF(L450="LEFTIES TOLEDO",IF(BC450&gt;=TIME(0,0,0),"YES","NO"),"")</f>
        <v>YES</v>
      </c>
      <c r="BE450" s="93">
        <f>$BH$1</f>
        <v>55</v>
      </c>
      <c r="BF450" s="41">
        <f>$BI$1</f>
        <v>7.5</v>
      </c>
    </row>
    <row r="451" spans="1:58" ht="12.75" hidden="1" customHeight="1">
      <c r="A451" s="24">
        <v>261354515</v>
      </c>
      <c r="B451" s="10" t="s">
        <v>582</v>
      </c>
      <c r="C451" s="11" t="s">
        <v>78</v>
      </c>
      <c r="D451" s="11" t="s">
        <v>48</v>
      </c>
      <c r="E451" s="12">
        <v>46043.570138888892</v>
      </c>
      <c r="F451" s="12">
        <v>46043.583333333336</v>
      </c>
      <c r="G451" s="13" t="s">
        <v>49</v>
      </c>
      <c r="H451" s="11" t="s">
        <v>50</v>
      </c>
      <c r="I451" s="13" t="s">
        <v>756</v>
      </c>
      <c r="J451" s="13" t="s">
        <v>51</v>
      </c>
      <c r="K451" s="13" t="s">
        <v>52</v>
      </c>
      <c r="L451" s="12" t="s">
        <v>53</v>
      </c>
      <c r="M451" s="12">
        <v>46045.666666666664</v>
      </c>
      <c r="N451" s="12">
        <v>46048.75</v>
      </c>
      <c r="O451" s="12"/>
      <c r="P451" s="55"/>
      <c r="Q451" s="12"/>
      <c r="R451" s="12"/>
      <c r="S451" s="29">
        <v>46048.5625</v>
      </c>
      <c r="T451" s="29">
        <v>46048.659722222219</v>
      </c>
      <c r="U451" s="12">
        <v>46048.62777777778</v>
      </c>
      <c r="V451" s="29">
        <v>46048.680555555555</v>
      </c>
      <c r="W451" s="30">
        <f>IF(N451="","",WEEKNUM(AA451,2)-0)</f>
        <v>5</v>
      </c>
      <c r="X451" s="30">
        <f>IF(N451="","",MONTH(AA451))</f>
        <v>1</v>
      </c>
      <c r="Y45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451" s="30" t="str">
        <f>IF(B451="ROPAX","ROPAX",IF(B451="RORO","RORO","OCEAN"))</f>
        <v>OCEAN</v>
      </c>
      <c r="AA451" s="29">
        <f>+MIN(S451,T451)</f>
        <v>46048.5625</v>
      </c>
      <c r="AB451" s="29" t="str">
        <f>CHOOSE(WEEKDAY(T451,2),"Monday","Tuesday","Wednesday","Thursday","Friday","Saturday","Sunday")</f>
        <v>Monday</v>
      </c>
      <c r="AC451" s="104">
        <f>IF((E451-F451)&lt;=0,0,(TRACKER[[#This Row],[ATA]]-TRACKER[[#This Row],[ETA]])*24)</f>
        <v>0</v>
      </c>
      <c r="AD451" s="29" t="str">
        <f>IF(AC451&lt;=2,"NO","YES")</f>
        <v>NO</v>
      </c>
      <c r="AE451" s="106">
        <f>+TRACKER[[#This Row],[DELIVERY AVAILABLE SINCE]]-TRACKER[[#This Row],[HANDOVER Morocco]]</f>
        <v>46045.666666666664</v>
      </c>
      <c r="AF451" s="104">
        <f>TRACKER[[#This Row],[ATA TO UNLOADING]]*24</f>
        <v>119.81666666659294</v>
      </c>
      <c r="AG451" s="31">
        <f>(M451-E451)</f>
        <v>2.0965277777722804</v>
      </c>
      <c r="AH451" s="35">
        <f>TRACKER[[#This Row],[ATA A OFRECIMIENTO]]*24</f>
        <v>50.316666666534729</v>
      </c>
      <c r="AI451" s="30" t="str">
        <f>IF(AG451="","",IF(AG451&lt;=1.5,"SI","NO"))</f>
        <v>NO</v>
      </c>
      <c r="AJ451" s="30" t="str">
        <f>IF(AG451="","",IF(AG451&lt;=2,"YES","NO"))</f>
        <v>NO</v>
      </c>
      <c r="AK451" s="30" t="str">
        <f>IF(AG451="","",IF(AG451&lt;=3,"SI","NO"))</f>
        <v>SI</v>
      </c>
      <c r="AL451" s="31">
        <f>(N451-M451)</f>
        <v>3.0833333333357587</v>
      </c>
      <c r="AM451" s="35">
        <f>TRACKER[[#This Row],[DEL. AVAILABLE A SLOT]]*24</f>
        <v>74.000000000058208</v>
      </c>
      <c r="AN451" s="31">
        <f>IF((S451-M451)&lt;0,TIME(0,0,0),S451-M451)</f>
        <v>2.8958333333357587</v>
      </c>
      <c r="AO45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451" s="35" t="str">
        <f>IF(AL451="","",IF(AL451&lt;=1,"SI","NO"))</f>
        <v>NO</v>
      </c>
      <c r="AQ451" s="31">
        <f>(N451-E451)</f>
        <v>5.179861111108039</v>
      </c>
      <c r="AR451" s="35">
        <f>TRACKER[[#This Row],[ATA A TIMESLOT]]*24</f>
        <v>124.31666666659294</v>
      </c>
      <c r="AS451" s="32">
        <f>IF(AA451&lt;N451,TIME(0,0,0),AA451-N451)</f>
        <v>0</v>
      </c>
      <c r="AT451" s="35">
        <f>TRACKER[[#This Row],[PUNTUALIDAD (H)]]*24</f>
        <v>0</v>
      </c>
      <c r="AU451" s="31" t="str">
        <f>IF(AS451&gt;TIME(0,30,0),"NO","SI")</f>
        <v>SI</v>
      </c>
      <c r="AV451" s="33" t="str">
        <f>IF(AS451&gt;TIME(1,0,0),"NO","SI")</f>
        <v>SI</v>
      </c>
      <c r="AW451" s="33">
        <f>(S451-E451)</f>
        <v>4.992361111108039</v>
      </c>
      <c r="AX451" s="39">
        <f>TRACKER[[#This Row],[ATA TO UNLOADING]]*24</f>
        <v>119.81666666659294</v>
      </c>
      <c r="AY451" s="33">
        <f>IF(O451=0,0,S451-O451)</f>
        <v>0</v>
      </c>
      <c r="AZ451" s="38">
        <f>TRACKER[[#This Row],[TOTAL TT (MARRUECOS)]]*24</f>
        <v>0</v>
      </c>
      <c r="BA451" s="39" t="str">
        <f>IF(AW451="","",IF(AW451&lt;=2,"SI","NO"))</f>
        <v>NO</v>
      </c>
      <c r="BB451" s="39">
        <f>V451-U451</f>
        <v>5.2777777775190771E-2</v>
      </c>
      <c r="BC451" s="108">
        <f>(TRACKER[[#This Row],[Driver departure vs DC END DATE 2]])/24</f>
        <v>2.199074073966282E-3</v>
      </c>
      <c r="BD451" s="39" t="str">
        <f>IF(L451="LEFTIES TOLEDO",IF(BC451&gt;=TIME(0,0,0),"YES","NO"),"")</f>
        <v>YES</v>
      </c>
      <c r="BE451" s="93">
        <f>$BH$1</f>
        <v>55</v>
      </c>
      <c r="BF451" s="41">
        <f>$BI$1</f>
        <v>7.5</v>
      </c>
    </row>
    <row r="452" spans="1:58" ht="12.75" hidden="1" customHeight="1">
      <c r="A452" s="24" t="s">
        <v>726</v>
      </c>
      <c r="B452" s="10" t="s">
        <v>582</v>
      </c>
      <c r="C452" s="11" t="s">
        <v>55</v>
      </c>
      <c r="D452" s="11" t="s">
        <v>48</v>
      </c>
      <c r="E452" s="12">
        <v>46043.570138888892</v>
      </c>
      <c r="F452" s="12">
        <v>46043.583333333336</v>
      </c>
      <c r="G452" s="13" t="s">
        <v>88</v>
      </c>
      <c r="H452" s="11" t="s">
        <v>50</v>
      </c>
      <c r="I452" s="13" t="s">
        <v>757</v>
      </c>
      <c r="J452" s="13" t="s">
        <v>51</v>
      </c>
      <c r="K452" s="13" t="s">
        <v>52</v>
      </c>
      <c r="L452" s="12" t="s">
        <v>53</v>
      </c>
      <c r="M452" s="12">
        <v>46045.666666666664</v>
      </c>
      <c r="N452" s="12">
        <v>46048.75</v>
      </c>
      <c r="O452" s="12"/>
      <c r="P452" s="55"/>
      <c r="Q452" s="12"/>
      <c r="R452" s="12"/>
      <c r="S452" s="29">
        <v>46048.71597222222</v>
      </c>
      <c r="T452" s="29">
        <v>46048.28125</v>
      </c>
      <c r="U452" s="12">
        <v>46048.739583333336</v>
      </c>
      <c r="V452" s="29">
        <v>46048.3125</v>
      </c>
      <c r="W452" s="30">
        <f>IF(N452="","",WEEKNUM(AA452,2)-0)</f>
        <v>5</v>
      </c>
      <c r="X452" s="30">
        <f>IF(N452="","",MONTH(AA452))</f>
        <v>1</v>
      </c>
      <c r="Y45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452" s="30" t="str">
        <f>IF(B452="ROPAX","ROPAX",IF(B452="RORO","RORO","OCEAN"))</f>
        <v>OCEAN</v>
      </c>
      <c r="AA452" s="29">
        <f>+MIN(S452,T452)</f>
        <v>46048.28125</v>
      </c>
      <c r="AB452" s="29" t="str">
        <f>CHOOSE(WEEKDAY(T452,2),"Monday","Tuesday","Wednesday","Thursday","Friday","Saturday","Sunday")</f>
        <v>Monday</v>
      </c>
      <c r="AC452" s="104">
        <f>IF((E452-F452)&lt;=0,0,(TRACKER[[#This Row],[ATA]]-TRACKER[[#This Row],[ETA]])*24)</f>
        <v>0</v>
      </c>
      <c r="AD452" s="29" t="str">
        <f>IF(AC452&lt;=2,"NO","YES")</f>
        <v>NO</v>
      </c>
      <c r="AE452" s="106">
        <f>+TRACKER[[#This Row],[DELIVERY AVAILABLE SINCE]]-TRACKER[[#This Row],[HANDOVER Morocco]]</f>
        <v>46045.666666666664</v>
      </c>
      <c r="AF452" s="104">
        <f>TRACKER[[#This Row],[ATA TO UNLOADING]]*24</f>
        <v>123.49999999988358</v>
      </c>
      <c r="AG452" s="31">
        <f>(M452-E452)</f>
        <v>2.0965277777722804</v>
      </c>
      <c r="AH452" s="35">
        <f>TRACKER[[#This Row],[ATA A OFRECIMIENTO]]*24</f>
        <v>50.316666666534729</v>
      </c>
      <c r="AI452" s="30" t="str">
        <f>IF(AG452="","",IF(AG452&lt;=1.5,"SI","NO"))</f>
        <v>NO</v>
      </c>
      <c r="AJ452" s="30" t="str">
        <f>IF(AG452="","",IF(AG452&lt;=2,"YES","NO"))</f>
        <v>NO</v>
      </c>
      <c r="AK452" s="30" t="str">
        <f>IF(AG452="","",IF(AG452&lt;=3,"SI","NO"))</f>
        <v>SI</v>
      </c>
      <c r="AL452" s="31">
        <f>(N452-M452)</f>
        <v>3.0833333333357587</v>
      </c>
      <c r="AM452" s="35">
        <f>TRACKER[[#This Row],[DEL. AVAILABLE A SLOT]]*24</f>
        <v>74.000000000058208</v>
      </c>
      <c r="AN452" s="31">
        <f>IF((S452-M452)&lt;0,TIME(0,0,0),S452-M452)</f>
        <v>3.0493055555562023</v>
      </c>
      <c r="AO45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452" s="35" t="str">
        <f>IF(AL452="","",IF(AL452&lt;=1,"SI","NO"))</f>
        <v>NO</v>
      </c>
      <c r="AQ452" s="31">
        <f>(N452-E452)</f>
        <v>5.179861111108039</v>
      </c>
      <c r="AR452" s="35">
        <f>TRACKER[[#This Row],[ATA A TIMESLOT]]*24</f>
        <v>124.31666666659294</v>
      </c>
      <c r="AS452" s="32">
        <f>IF(AA452&lt;N452,TIME(0,0,0),AA452-N452)</f>
        <v>0</v>
      </c>
      <c r="AT452" s="35">
        <f>TRACKER[[#This Row],[PUNTUALIDAD (H)]]*24</f>
        <v>0</v>
      </c>
      <c r="AU452" s="31" t="str">
        <f>IF(AS452&gt;TIME(0,30,0),"NO","SI")</f>
        <v>SI</v>
      </c>
      <c r="AV452" s="33" t="str">
        <f>IF(AS452&gt;TIME(1,0,0),"NO","SI")</f>
        <v>SI</v>
      </c>
      <c r="AW452" s="33">
        <f>(S452-E452)</f>
        <v>5.1458333333284827</v>
      </c>
      <c r="AX452" s="39">
        <f>TRACKER[[#This Row],[ATA TO UNLOADING]]*24</f>
        <v>123.49999999988358</v>
      </c>
      <c r="AY452" s="33">
        <f>IF(O452=0,0,S452-O452)</f>
        <v>0</v>
      </c>
      <c r="AZ452" s="38">
        <f>TRACKER[[#This Row],[TOTAL TT (MARRUECOS)]]*24</f>
        <v>0</v>
      </c>
      <c r="BA452" s="39" t="str">
        <f>IF(AW452="","",IF(AW452&lt;=2,"SI","NO"))</f>
        <v>NO</v>
      </c>
      <c r="BB452" s="110">
        <f>V452-U452</f>
        <v>-0.42708333333575865</v>
      </c>
      <c r="BC452" s="108">
        <f>(TRACKER[[#This Row],[Driver departure vs DC END DATE 2]])/24</f>
        <v>-1.7795138888989943E-2</v>
      </c>
      <c r="BD452" s="39" t="str">
        <f>IF(L452="LEFTIES TOLEDO",IF(BC452&gt;=TIME(0,0,0),"YES","NO"),"")</f>
        <v>NO</v>
      </c>
      <c r="BE452" s="93">
        <f>$BH$1</f>
        <v>55</v>
      </c>
      <c r="BF452" s="41">
        <f>$BI$1</f>
        <v>7.5</v>
      </c>
    </row>
    <row r="453" spans="1:58" ht="12.75" hidden="1" customHeight="1">
      <c r="A453" s="24">
        <v>262920979</v>
      </c>
      <c r="B453" s="10" t="s">
        <v>582</v>
      </c>
      <c r="C453" s="11" t="s">
        <v>57</v>
      </c>
      <c r="D453" s="11" t="s">
        <v>48</v>
      </c>
      <c r="E453" s="12">
        <v>46043.570138888892</v>
      </c>
      <c r="F453" s="12">
        <v>46043.583333333336</v>
      </c>
      <c r="G453" s="13" t="s">
        <v>49</v>
      </c>
      <c r="H453" s="11" t="s">
        <v>50</v>
      </c>
      <c r="I453" s="13" t="s">
        <v>758</v>
      </c>
      <c r="J453" s="13">
        <v>20</v>
      </c>
      <c r="K453" s="13" t="s">
        <v>52</v>
      </c>
      <c r="L453" s="12" t="s">
        <v>53</v>
      </c>
      <c r="M453" s="12">
        <v>46045.666666666664</v>
      </c>
      <c r="N453" s="12">
        <v>46048.833333333336</v>
      </c>
      <c r="O453" s="12"/>
      <c r="P453" s="55"/>
      <c r="Q453" s="12"/>
      <c r="R453" s="12"/>
      <c r="S453" s="29">
        <v>46048.719444444447</v>
      </c>
      <c r="T453" s="29">
        <v>46048.875</v>
      </c>
      <c r="U453" s="12">
        <v>46048.742361111108</v>
      </c>
      <c r="V453" s="29">
        <v>46048.895833333336</v>
      </c>
      <c r="W453" s="30">
        <f>IF(N453="","",WEEKNUM(AA453,2)-0)</f>
        <v>5</v>
      </c>
      <c r="X453" s="30">
        <f>IF(N453="","",MONTH(AA453))</f>
        <v>1</v>
      </c>
      <c r="Y45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453" s="30" t="str">
        <f>IF(B453="ROPAX","ROPAX",IF(B453="RORO","RORO","OCEAN"))</f>
        <v>OCEAN</v>
      </c>
      <c r="AA453" s="29">
        <f>+MIN(S453,T453)</f>
        <v>46048.719444444447</v>
      </c>
      <c r="AB453" s="29" t="str">
        <f>CHOOSE(WEEKDAY(T453,2),"Monday","Tuesday","Wednesday","Thursday","Friday","Saturday","Sunday")</f>
        <v>Monday</v>
      </c>
      <c r="AC453" s="104">
        <f>IF((E453-F453)&lt;=0,0,(TRACKER[[#This Row],[ATA]]-TRACKER[[#This Row],[ETA]])*24)</f>
        <v>0</v>
      </c>
      <c r="AD453" s="29" t="str">
        <f>IF(AC453&lt;=2,"NO","YES")</f>
        <v>NO</v>
      </c>
      <c r="AE453" s="106">
        <f>+TRACKER[[#This Row],[DELIVERY AVAILABLE SINCE]]-TRACKER[[#This Row],[HANDOVER Morocco]]</f>
        <v>46045.666666666664</v>
      </c>
      <c r="AF453" s="104">
        <f>TRACKER[[#This Row],[ATA TO UNLOADING]]*24</f>
        <v>123.58333333331393</v>
      </c>
      <c r="AG453" s="31">
        <f>(M453-E453)</f>
        <v>2.0965277777722804</v>
      </c>
      <c r="AH453" s="35">
        <f>TRACKER[[#This Row],[ATA A OFRECIMIENTO]]*24</f>
        <v>50.316666666534729</v>
      </c>
      <c r="AI453" s="30" t="str">
        <f>IF(AG453="","",IF(AG453&lt;=1.5,"SI","NO"))</f>
        <v>NO</v>
      </c>
      <c r="AJ453" s="30" t="str">
        <f>IF(AG453="","",IF(AG453&lt;=2,"YES","NO"))</f>
        <v>NO</v>
      </c>
      <c r="AK453" s="30" t="str">
        <f>IF(AG453="","",IF(AG453&lt;=3,"SI","NO"))</f>
        <v>SI</v>
      </c>
      <c r="AL453" s="31">
        <f>(N453-M453)</f>
        <v>3.1666666666715173</v>
      </c>
      <c r="AM453" s="35">
        <f>TRACKER[[#This Row],[DEL. AVAILABLE A SLOT]]*24</f>
        <v>76.000000000116415</v>
      </c>
      <c r="AN453" s="31">
        <f>IF((S453-M453)&lt;0,TIME(0,0,0),S453-M453)</f>
        <v>3.0527777777824667</v>
      </c>
      <c r="AO45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453" s="35" t="str">
        <f>IF(AL453="","",IF(AL453&lt;=1,"SI","NO"))</f>
        <v>NO</v>
      </c>
      <c r="AQ453" s="31">
        <f>(N453-E453)</f>
        <v>5.2631944444437977</v>
      </c>
      <c r="AR453" s="35">
        <f>TRACKER[[#This Row],[ATA A TIMESLOT]]*24</f>
        <v>126.31666666665114</v>
      </c>
      <c r="AS453" s="32">
        <f>IF(AA453&lt;N453,TIME(0,0,0),AA453-N453)</f>
        <v>0</v>
      </c>
      <c r="AT453" s="35">
        <f>TRACKER[[#This Row],[PUNTUALIDAD (H)]]*24</f>
        <v>0</v>
      </c>
      <c r="AU453" s="31" t="str">
        <f>IF(AS453&gt;TIME(0,30,0),"NO","SI")</f>
        <v>SI</v>
      </c>
      <c r="AV453" s="33" t="str">
        <f>IF(AS453&gt;TIME(1,0,0),"NO","SI")</f>
        <v>SI</v>
      </c>
      <c r="AW453" s="33">
        <f>(S453-E453)</f>
        <v>5.1493055555547471</v>
      </c>
      <c r="AX453" s="39">
        <f>TRACKER[[#This Row],[ATA TO UNLOADING]]*24</f>
        <v>123.58333333331393</v>
      </c>
      <c r="AY453" s="33">
        <f>IF(O453=0,0,S453-O453)</f>
        <v>0</v>
      </c>
      <c r="AZ453" s="38">
        <f>TRACKER[[#This Row],[TOTAL TT (MARRUECOS)]]*24</f>
        <v>0</v>
      </c>
      <c r="BA453" s="39" t="str">
        <f>IF(AW453="","",IF(AW453&lt;=2,"SI","NO"))</f>
        <v>NO</v>
      </c>
      <c r="BB453" s="39">
        <f>V453-U453</f>
        <v>0.15347222222771961</v>
      </c>
      <c r="BC453" s="108">
        <f>(TRACKER[[#This Row],[Driver departure vs DC END DATE 2]])/24</f>
        <v>6.3946759261549841E-3</v>
      </c>
      <c r="BD453" s="39" t="str">
        <f>IF(L453="LEFTIES TOLEDO",IF(BC453&gt;=TIME(0,0,0),"YES","NO"),"")</f>
        <v>YES</v>
      </c>
      <c r="BE453" s="93">
        <f>$BH$1</f>
        <v>55</v>
      </c>
      <c r="BF453" s="41">
        <f>$BI$1</f>
        <v>7.5</v>
      </c>
    </row>
    <row r="454" spans="1:58" ht="12.75" hidden="1" customHeight="1">
      <c r="A454" s="24">
        <v>261724725</v>
      </c>
      <c r="B454" s="10" t="s">
        <v>582</v>
      </c>
      <c r="C454" s="11" t="s">
        <v>54</v>
      </c>
      <c r="D454" s="11" t="s">
        <v>48</v>
      </c>
      <c r="E454" s="12">
        <v>46043.570138888892</v>
      </c>
      <c r="F454" s="12">
        <v>46043.583333333336</v>
      </c>
      <c r="G454" s="13" t="s">
        <v>49</v>
      </c>
      <c r="H454" s="11" t="s">
        <v>50</v>
      </c>
      <c r="I454" s="13" t="s">
        <v>759</v>
      </c>
      <c r="J454" s="13" t="s">
        <v>51</v>
      </c>
      <c r="K454" s="13" t="s">
        <v>52</v>
      </c>
      <c r="L454" s="12" t="s">
        <v>53</v>
      </c>
      <c r="M454" s="12">
        <v>46045.666666666664</v>
      </c>
      <c r="N454" s="12">
        <v>46048.833333333336</v>
      </c>
      <c r="O454" s="12"/>
      <c r="P454" s="55"/>
      <c r="Q454" s="12"/>
      <c r="R454" s="12"/>
      <c r="S454" s="29">
        <v>46048.704861111109</v>
      </c>
      <c r="T454" s="29">
        <v>46048.833333333336</v>
      </c>
      <c r="U454" s="12">
        <v>46048.729166666664</v>
      </c>
      <c r="V454" s="29">
        <v>46048.854166666664</v>
      </c>
      <c r="W454" s="30">
        <f>IF(N454="","",WEEKNUM(AA454,2)-0)</f>
        <v>5</v>
      </c>
      <c r="X454" s="30">
        <f>IF(N454="","",MONTH(AA454))</f>
        <v>1</v>
      </c>
      <c r="Y45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454" s="30" t="str">
        <f>IF(B454="ROPAX","ROPAX",IF(B454="RORO","RORO","OCEAN"))</f>
        <v>OCEAN</v>
      </c>
      <c r="AA454" s="29">
        <f>+MIN(S454,T454)</f>
        <v>46048.704861111109</v>
      </c>
      <c r="AB454" s="29" t="str">
        <f>CHOOSE(WEEKDAY(T454,2),"Monday","Tuesday","Wednesday","Thursday","Friday","Saturday","Sunday")</f>
        <v>Monday</v>
      </c>
      <c r="AC454" s="104">
        <f>IF((E454-F454)&lt;=0,0,(TRACKER[[#This Row],[ATA]]-TRACKER[[#This Row],[ETA]])*24)</f>
        <v>0</v>
      </c>
      <c r="AD454" s="29" t="str">
        <f>IF(AC454&lt;=2,"NO","YES")</f>
        <v>NO</v>
      </c>
      <c r="AE454" s="106">
        <f>+TRACKER[[#This Row],[DELIVERY AVAILABLE SINCE]]-TRACKER[[#This Row],[HANDOVER Morocco]]</f>
        <v>46045.666666666664</v>
      </c>
      <c r="AF454" s="104">
        <f>TRACKER[[#This Row],[ATA TO UNLOADING]]*24</f>
        <v>123.2333333332208</v>
      </c>
      <c r="AG454" s="31">
        <f>(M454-E454)</f>
        <v>2.0965277777722804</v>
      </c>
      <c r="AH454" s="35">
        <f>TRACKER[[#This Row],[ATA A OFRECIMIENTO]]*24</f>
        <v>50.316666666534729</v>
      </c>
      <c r="AI454" s="30" t="str">
        <f>IF(AG454="","",IF(AG454&lt;=1.5,"SI","NO"))</f>
        <v>NO</v>
      </c>
      <c r="AJ454" s="30" t="str">
        <f>IF(AG454="","",IF(AG454&lt;=2,"YES","NO"))</f>
        <v>NO</v>
      </c>
      <c r="AK454" s="30" t="str">
        <f>IF(AG454="","",IF(AG454&lt;=3,"SI","NO"))</f>
        <v>SI</v>
      </c>
      <c r="AL454" s="31">
        <f>(N454-M454)</f>
        <v>3.1666666666715173</v>
      </c>
      <c r="AM454" s="35">
        <f>TRACKER[[#This Row],[DEL. AVAILABLE A SLOT]]*24</f>
        <v>76.000000000116415</v>
      </c>
      <c r="AN454" s="31">
        <f>IF((S454-M454)&lt;0,TIME(0,0,0),S454-M454)</f>
        <v>3.0381944444452529</v>
      </c>
      <c r="AO45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454" s="35" t="str">
        <f>IF(AL454="","",IF(AL454&lt;=1,"SI","NO"))</f>
        <v>NO</v>
      </c>
      <c r="AQ454" s="31">
        <f>(N454-E454)</f>
        <v>5.2631944444437977</v>
      </c>
      <c r="AR454" s="35">
        <f>TRACKER[[#This Row],[ATA A TIMESLOT]]*24</f>
        <v>126.31666666665114</v>
      </c>
      <c r="AS454" s="32">
        <f>IF(AA454&lt;N454,TIME(0,0,0),AA454-N454)</f>
        <v>0</v>
      </c>
      <c r="AT454" s="35">
        <f>TRACKER[[#This Row],[PUNTUALIDAD (H)]]*24</f>
        <v>0</v>
      </c>
      <c r="AU454" s="31" t="str">
        <f>IF(AS454&gt;TIME(0,30,0),"NO","SI")</f>
        <v>SI</v>
      </c>
      <c r="AV454" s="33" t="str">
        <f>IF(AS454&gt;TIME(1,0,0),"NO","SI")</f>
        <v>SI</v>
      </c>
      <c r="AW454" s="33">
        <f>(S454-E454)</f>
        <v>5.1347222222175333</v>
      </c>
      <c r="AX454" s="39">
        <f>TRACKER[[#This Row],[ATA TO UNLOADING]]*24</f>
        <v>123.2333333332208</v>
      </c>
      <c r="AY454" s="33">
        <f>IF(O454=0,0,S454-O454)</f>
        <v>0</v>
      </c>
      <c r="AZ454" s="38">
        <f>TRACKER[[#This Row],[TOTAL TT (MARRUECOS)]]*24</f>
        <v>0</v>
      </c>
      <c r="BA454" s="39" t="str">
        <f>IF(AW454="","",IF(AW454&lt;=2,"SI","NO"))</f>
        <v>NO</v>
      </c>
      <c r="BB454" s="39">
        <f>V454-U454</f>
        <v>0.125</v>
      </c>
      <c r="BC454" s="108">
        <f>(TRACKER[[#This Row],[Driver departure vs DC END DATE 2]])/24</f>
        <v>5.208333333333333E-3</v>
      </c>
      <c r="BD454" s="39" t="str">
        <f>IF(L454="LEFTIES TOLEDO",IF(BC454&gt;=TIME(0,0,0),"YES","NO"),"")</f>
        <v>YES</v>
      </c>
      <c r="BE454" s="93">
        <f>$BH$1</f>
        <v>55</v>
      </c>
      <c r="BF454" s="41">
        <f>$BI$1</f>
        <v>7.5</v>
      </c>
    </row>
    <row r="455" spans="1:58" ht="12.75" hidden="1" customHeight="1">
      <c r="A455" s="24" t="s">
        <v>606</v>
      </c>
      <c r="B455" s="10" t="s">
        <v>430</v>
      </c>
      <c r="C455" s="11" t="s">
        <v>57</v>
      </c>
      <c r="D455" s="11" t="s">
        <v>75</v>
      </c>
      <c r="E455" s="12">
        <v>46033.027083333334</v>
      </c>
      <c r="F455" s="12">
        <v>46033.083333333336</v>
      </c>
      <c r="G455" s="13" t="s">
        <v>88</v>
      </c>
      <c r="H455" s="11" t="s">
        <v>50</v>
      </c>
      <c r="I455" s="13" t="s">
        <v>760</v>
      </c>
      <c r="J455" s="13" t="s">
        <v>51</v>
      </c>
      <c r="K455" s="13" t="s">
        <v>60</v>
      </c>
      <c r="L455" s="12" t="s">
        <v>95</v>
      </c>
      <c r="M455" s="12">
        <v>46044.25</v>
      </c>
      <c r="N455" s="12">
        <v>46049.25</v>
      </c>
      <c r="O455" s="12"/>
      <c r="P455" s="55"/>
      <c r="Q455" s="12"/>
      <c r="R455" s="12"/>
      <c r="S455" s="29">
        <v>46049.239583333328</v>
      </c>
      <c r="T455" s="29">
        <v>46049.260416666664</v>
      </c>
      <c r="U455" s="12"/>
      <c r="V455" s="29"/>
      <c r="W455" s="30">
        <f>IF(N455="","",WEEKNUM(AA455,2)-0)</f>
        <v>5</v>
      </c>
      <c r="X455" s="30">
        <f>IF(N455="","",MONTH(AA455))</f>
        <v>1</v>
      </c>
      <c r="Y45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455" s="30" t="str">
        <f>IF(B455="ROPAX","ROPAX",IF(B455="RORO","RORO","OCEAN"))</f>
        <v>OCEAN</v>
      </c>
      <c r="AA455" s="29">
        <f>+MIN(S455,T455)</f>
        <v>46049.239583333328</v>
      </c>
      <c r="AB455" s="29" t="str">
        <f>CHOOSE(WEEKDAY(T455,2),"Monday","Tuesday","Wednesday","Thursday","Friday","Saturday","Sunday")</f>
        <v>Tuesday</v>
      </c>
      <c r="AC455" s="104">
        <f>IF((E455-F455)&lt;=0,0,(TRACKER[[#This Row],[ATA]]-TRACKER[[#This Row],[ETA]])*24)</f>
        <v>0</v>
      </c>
      <c r="AD455" s="29" t="str">
        <f>IF(AC455&lt;=2,"NO","YES")</f>
        <v>NO</v>
      </c>
      <c r="AE455" s="106">
        <f>+TRACKER[[#This Row],[DELIVERY AVAILABLE SINCE]]-TRACKER[[#This Row],[HANDOVER Morocco]]</f>
        <v>46044.25</v>
      </c>
      <c r="AF455" s="104">
        <f>TRACKER[[#This Row],[ATA TO UNLOADING]]*24</f>
        <v>389.0999999998603</v>
      </c>
      <c r="AG455" s="31">
        <f>(M455-E455)</f>
        <v>11.222916666665697</v>
      </c>
      <c r="AH455" s="35">
        <f>TRACKER[[#This Row],[ATA A OFRECIMIENTO]]*24</f>
        <v>269.34999999997672</v>
      </c>
      <c r="AI455" s="30" t="str">
        <f>IF(AG455="","",IF(AG455&lt;=1.5,"SI","NO"))</f>
        <v>NO</v>
      </c>
      <c r="AJ455" s="30" t="str">
        <f>IF(AG455="","",IF(AG455&lt;=2,"YES","NO"))</f>
        <v>NO</v>
      </c>
      <c r="AK455" s="30" t="str">
        <f>IF(AG455="","",IF(AG455&lt;=3,"SI","NO"))</f>
        <v>NO</v>
      </c>
      <c r="AL455" s="31">
        <f>(N455-M455)</f>
        <v>5</v>
      </c>
      <c r="AM455" s="35">
        <f>TRACKER[[#This Row],[DEL. AVAILABLE A SLOT]]*24</f>
        <v>120</v>
      </c>
      <c r="AN455" s="31">
        <f>IF((S455-M455)&lt;0,TIME(0,0,0),S455-M455)</f>
        <v>4.9895833333284827</v>
      </c>
      <c r="AO45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455" s="35" t="str">
        <f>IF(AL455="","",IF(AL455&lt;=1,"SI","NO"))</f>
        <v>NO</v>
      </c>
      <c r="AQ455" s="31">
        <f>(N455-E455)</f>
        <v>16.222916666665697</v>
      </c>
      <c r="AR455" s="35">
        <f>TRACKER[[#This Row],[ATA A TIMESLOT]]*24</f>
        <v>389.34999999997672</v>
      </c>
      <c r="AS455" s="32">
        <f>IF(AA455&lt;N455,TIME(0,0,0),AA455-N455)</f>
        <v>0</v>
      </c>
      <c r="AT455" s="35">
        <f>TRACKER[[#This Row],[PUNTUALIDAD (H)]]*24</f>
        <v>0</v>
      </c>
      <c r="AU455" s="31" t="str">
        <f>IF(AS455&gt;TIME(0,30,0),"NO","SI")</f>
        <v>SI</v>
      </c>
      <c r="AV455" s="33" t="str">
        <f>IF(AS455&gt;TIME(1,0,0),"NO","SI")</f>
        <v>SI</v>
      </c>
      <c r="AW455" s="33">
        <f>(S455-E455)</f>
        <v>16.212499999994179</v>
      </c>
      <c r="AX455" s="39">
        <f>TRACKER[[#This Row],[ATA TO UNLOADING]]*24</f>
        <v>389.0999999998603</v>
      </c>
      <c r="AY455" s="33">
        <f>IF(O455=0,0,S455-O455)</f>
        <v>0</v>
      </c>
      <c r="AZ455" s="38">
        <f>TRACKER[[#This Row],[TOTAL TT (MARRUECOS)]]*24</f>
        <v>0</v>
      </c>
      <c r="BA455" s="39" t="str">
        <f>IF(AW455="","",IF(AW455&lt;=2,"SI","NO"))</f>
        <v>NO</v>
      </c>
      <c r="BB455" s="39">
        <f>V455-U455</f>
        <v>0</v>
      </c>
      <c r="BC455" s="108">
        <f>(TRACKER[[#This Row],[Driver departure vs DC END DATE 2]])/24</f>
        <v>0</v>
      </c>
      <c r="BD455" s="39" t="str">
        <f>IF(L455="LEFTIES TOLEDO",IF(BC455&gt;=TIME(0,0,0),"YES","NO"),"")</f>
        <v/>
      </c>
      <c r="BE455" s="93">
        <f>$BH$1</f>
        <v>55</v>
      </c>
      <c r="BF455" s="41">
        <f>$BI$1</f>
        <v>7.5</v>
      </c>
    </row>
    <row r="456" spans="1:58" ht="12.75" hidden="1" customHeight="1">
      <c r="A456" s="24" t="s">
        <v>721</v>
      </c>
      <c r="B456" s="10" t="s">
        <v>722</v>
      </c>
      <c r="C456" s="11" t="s">
        <v>72</v>
      </c>
      <c r="D456" s="11" t="s">
        <v>75</v>
      </c>
      <c r="E456" s="12">
        <v>46043.798611111109</v>
      </c>
      <c r="F456" s="12">
        <v>46043.833333333336</v>
      </c>
      <c r="G456" s="13" t="s">
        <v>88</v>
      </c>
      <c r="H456" s="11" t="s">
        <v>50</v>
      </c>
      <c r="I456" s="13" t="s">
        <v>761</v>
      </c>
      <c r="J456" s="13" t="s">
        <v>51</v>
      </c>
      <c r="K456" s="13" t="s">
        <v>60</v>
      </c>
      <c r="L456" s="12" t="s">
        <v>95</v>
      </c>
      <c r="M456" s="12">
        <v>46045.833333333336</v>
      </c>
      <c r="N456" s="12">
        <v>46049.25</v>
      </c>
      <c r="O456" s="12"/>
      <c r="P456" s="55"/>
      <c r="Q456" s="12" t="s">
        <v>62</v>
      </c>
      <c r="R456" s="12"/>
      <c r="S456" s="29">
        <v>46049.291666666664</v>
      </c>
      <c r="T456" s="29">
        <v>46049.3125</v>
      </c>
      <c r="U456" s="12"/>
      <c r="V456" s="29"/>
      <c r="W456" s="30">
        <f>IF(N456="","",WEEKNUM(AA456,2)-0)</f>
        <v>5</v>
      </c>
      <c r="X456" s="30">
        <f>IF(N456="","",MONTH(AA456))</f>
        <v>1</v>
      </c>
      <c r="Y45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456" s="30" t="str">
        <f>IF(B456="ROPAX","ROPAX",IF(B456="RORO","RORO","OCEAN"))</f>
        <v>OCEAN</v>
      </c>
      <c r="AA456" s="29">
        <f>+MIN(S456,T456)</f>
        <v>46049.291666666664</v>
      </c>
      <c r="AB456" s="29" t="str">
        <f>CHOOSE(WEEKDAY(T456,2),"Monday","Tuesday","Wednesday","Thursday","Friday","Saturday","Sunday")</f>
        <v>Tuesday</v>
      </c>
      <c r="AC456" s="104">
        <f>IF((E456-F456)&lt;=0,0,(TRACKER[[#This Row],[ATA]]-TRACKER[[#This Row],[ETA]])*24)</f>
        <v>0</v>
      </c>
      <c r="AD456" s="29" t="str">
        <f>IF(AC456&lt;=2,"NO","YES")</f>
        <v>NO</v>
      </c>
      <c r="AE456" s="106">
        <f>+TRACKER[[#This Row],[DELIVERY AVAILABLE SINCE]]-TRACKER[[#This Row],[HANDOVER Morocco]]</f>
        <v>46045.833333333336</v>
      </c>
      <c r="AF456" s="104">
        <f>TRACKER[[#This Row],[ATA TO UNLOADING]]*24</f>
        <v>131.83333333331393</v>
      </c>
      <c r="AG456" s="31">
        <f>(M456-E456)</f>
        <v>2.0347222222262644</v>
      </c>
      <c r="AH456" s="35">
        <f>TRACKER[[#This Row],[ATA A OFRECIMIENTO]]*24</f>
        <v>48.833333333430346</v>
      </c>
      <c r="AI456" s="30" t="str">
        <f>IF(AG456="","",IF(AG456&lt;=1.5,"SI","NO"))</f>
        <v>NO</v>
      </c>
      <c r="AJ456" s="30" t="str">
        <f>IF(AG456="","",IF(AG456&lt;=2,"YES","NO"))</f>
        <v>NO</v>
      </c>
      <c r="AK456" s="30" t="str">
        <f>IF(AG456="","",IF(AG456&lt;=3,"SI","NO"))</f>
        <v>SI</v>
      </c>
      <c r="AL456" s="31">
        <f>(N456-M456)</f>
        <v>3.4166666666642413</v>
      </c>
      <c r="AM456" s="35">
        <f>TRACKER[[#This Row],[DEL. AVAILABLE A SLOT]]*24</f>
        <v>81.999999999941792</v>
      </c>
      <c r="AN456" s="31">
        <f>IF((S456-M456)&lt;0,TIME(0,0,0),S456-M456)</f>
        <v>3.4583333333284827</v>
      </c>
      <c r="AO45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456" s="35" t="str">
        <f>IF(AL456="","",IF(AL456&lt;=1,"SI","NO"))</f>
        <v>NO</v>
      </c>
      <c r="AQ456" s="31">
        <f>(N456-E456)</f>
        <v>5.4513888888905058</v>
      </c>
      <c r="AR456" s="35">
        <f>TRACKER[[#This Row],[ATA A TIMESLOT]]*24</f>
        <v>130.83333333337214</v>
      </c>
      <c r="AS456" s="32">
        <f>IF(AA456&lt;N456,TIME(0,0,0),AA456-N456)</f>
        <v>4.1666666664241347E-2</v>
      </c>
      <c r="AT456" s="35">
        <f>TRACKER[[#This Row],[PUNTUALIDAD (H)]]*24</f>
        <v>0.99999999994179234</v>
      </c>
      <c r="AU456" s="31" t="str">
        <f>IF(AS456&gt;TIME(0,30,0),"NO","SI")</f>
        <v>NO</v>
      </c>
      <c r="AV456" s="33" t="str">
        <f>IF(AS456&gt;TIME(1,0,0),"NO","SI")</f>
        <v>SI</v>
      </c>
      <c r="AW456" s="33">
        <f>(S456-E456)</f>
        <v>5.4930555555547471</v>
      </c>
      <c r="AX456" s="39">
        <f>TRACKER[[#This Row],[ATA TO UNLOADING]]*24</f>
        <v>131.83333333331393</v>
      </c>
      <c r="AY456" s="33">
        <f>IF(O456=0,0,S456-O456)</f>
        <v>0</v>
      </c>
      <c r="AZ456" s="38">
        <f>TRACKER[[#This Row],[TOTAL TT (MARRUECOS)]]*24</f>
        <v>0</v>
      </c>
      <c r="BA456" s="39" t="str">
        <f>IF(AW456="","",IF(AW456&lt;=2,"SI","NO"))</f>
        <v>NO</v>
      </c>
      <c r="BB456" s="39">
        <f>V456-U456</f>
        <v>0</v>
      </c>
      <c r="BC456" s="108">
        <f>(TRACKER[[#This Row],[Driver departure vs DC END DATE 2]])/24</f>
        <v>0</v>
      </c>
      <c r="BD456" s="39" t="str">
        <f>IF(L456="LEFTIES TOLEDO",IF(BC456&gt;=TIME(0,0,0),"YES","NO"),"")</f>
        <v/>
      </c>
      <c r="BE456" s="93">
        <f>$BH$1</f>
        <v>55</v>
      </c>
      <c r="BF456" s="41">
        <f>$BI$1</f>
        <v>7.5</v>
      </c>
    </row>
    <row r="457" spans="1:58" ht="12.75" hidden="1" customHeight="1">
      <c r="A457" s="24" t="s">
        <v>726</v>
      </c>
      <c r="B457" s="10" t="s">
        <v>582</v>
      </c>
      <c r="C457" s="11" t="s">
        <v>55</v>
      </c>
      <c r="D457" s="11" t="s">
        <v>48</v>
      </c>
      <c r="E457" s="12">
        <v>46043.570138888892</v>
      </c>
      <c r="F457" s="12">
        <v>46043.583333333336</v>
      </c>
      <c r="G457" s="13" t="s">
        <v>88</v>
      </c>
      <c r="H457" s="11" t="s">
        <v>50</v>
      </c>
      <c r="I457" s="13" t="s">
        <v>762</v>
      </c>
      <c r="J457" s="13" t="s">
        <v>51</v>
      </c>
      <c r="K457" s="13" t="s">
        <v>52</v>
      </c>
      <c r="L457" s="12" t="s">
        <v>53</v>
      </c>
      <c r="M457" s="12">
        <v>46045.666666666664</v>
      </c>
      <c r="N457" s="12">
        <v>46049.333333333336</v>
      </c>
      <c r="O457" s="12"/>
      <c r="P457" s="55"/>
      <c r="Q457" s="12"/>
      <c r="R457" s="12"/>
      <c r="S457" s="29">
        <v>46048.854861111111</v>
      </c>
      <c r="T457" s="29">
        <v>46049.265277777777</v>
      </c>
      <c r="U457" s="12">
        <v>46048.880555555559</v>
      </c>
      <c r="V457" s="29">
        <v>46049.295138888891</v>
      </c>
      <c r="W457" s="30">
        <f>IF(N457="","",WEEKNUM(AA457,2)-0)</f>
        <v>5</v>
      </c>
      <c r="X457" s="30">
        <f>IF(N457="","",MONTH(AA457))</f>
        <v>1</v>
      </c>
      <c r="Y45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457" s="30" t="str">
        <f>IF(B457="ROPAX","ROPAX",IF(B457="RORO","RORO","OCEAN"))</f>
        <v>OCEAN</v>
      </c>
      <c r="AA457" s="29">
        <f>+MIN(S457,T457)</f>
        <v>46048.854861111111</v>
      </c>
      <c r="AB457" s="29" t="str">
        <f>CHOOSE(WEEKDAY(T457,2),"Monday","Tuesday","Wednesday","Thursday","Friday","Saturday","Sunday")</f>
        <v>Tuesday</v>
      </c>
      <c r="AC457" s="104">
        <f>IF((E457-F457)&lt;=0,0,(TRACKER[[#This Row],[ATA]]-TRACKER[[#This Row],[ETA]])*24)</f>
        <v>0</v>
      </c>
      <c r="AD457" s="29" t="str">
        <f>IF(AC457&lt;=2,"NO","YES")</f>
        <v>NO</v>
      </c>
      <c r="AE457" s="106">
        <f>+TRACKER[[#This Row],[DELIVERY AVAILABLE SINCE]]-TRACKER[[#This Row],[HANDOVER Morocco]]</f>
        <v>46045.666666666664</v>
      </c>
      <c r="AF457" s="104">
        <f>TRACKER[[#This Row],[ATA TO UNLOADING]]*24</f>
        <v>126.83333333325572</v>
      </c>
      <c r="AG457" s="31">
        <f>(M457-E457)</f>
        <v>2.0965277777722804</v>
      </c>
      <c r="AH457" s="35">
        <f>TRACKER[[#This Row],[ATA A OFRECIMIENTO]]*24</f>
        <v>50.316666666534729</v>
      </c>
      <c r="AI457" s="30" t="str">
        <f>IF(AG457="","",IF(AG457&lt;=1.5,"SI","NO"))</f>
        <v>NO</v>
      </c>
      <c r="AJ457" s="30" t="str">
        <f>IF(AG457="","",IF(AG457&lt;=2,"YES","NO"))</f>
        <v>NO</v>
      </c>
      <c r="AK457" s="30" t="str">
        <f>IF(AG457="","",IF(AG457&lt;=3,"SI","NO"))</f>
        <v>SI</v>
      </c>
      <c r="AL457" s="31">
        <f>(N457-M457)</f>
        <v>3.6666666666715173</v>
      </c>
      <c r="AM457" s="35">
        <f>TRACKER[[#This Row],[DEL. AVAILABLE A SLOT]]*24</f>
        <v>88.000000000116415</v>
      </c>
      <c r="AN457" s="31">
        <f>IF((S457-M457)&lt;0,TIME(0,0,0),S457-M457)</f>
        <v>3.1881944444467081</v>
      </c>
      <c r="AO45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457" s="35" t="str">
        <f>IF(AL457="","",IF(AL457&lt;=1,"SI","NO"))</f>
        <v>NO</v>
      </c>
      <c r="AQ457" s="31">
        <f>(N457-E457)</f>
        <v>5.7631944444437977</v>
      </c>
      <c r="AR457" s="35">
        <f>TRACKER[[#This Row],[ATA A TIMESLOT]]*24</f>
        <v>138.31666666665114</v>
      </c>
      <c r="AS457" s="32">
        <f>IF(AA457&lt;N457,TIME(0,0,0),AA457-N457)</f>
        <v>0</v>
      </c>
      <c r="AT457" s="35">
        <f>TRACKER[[#This Row],[PUNTUALIDAD (H)]]*24</f>
        <v>0</v>
      </c>
      <c r="AU457" s="31" t="str">
        <f>IF(AS457&gt;TIME(0,30,0),"NO","SI")</f>
        <v>SI</v>
      </c>
      <c r="AV457" s="33" t="str">
        <f>IF(AS457&gt;TIME(1,0,0),"NO","SI")</f>
        <v>SI</v>
      </c>
      <c r="AW457" s="33">
        <f>(S457-E457)</f>
        <v>5.2847222222189885</v>
      </c>
      <c r="AX457" s="39">
        <f>TRACKER[[#This Row],[ATA TO UNLOADING]]*24</f>
        <v>126.83333333325572</v>
      </c>
      <c r="AY457" s="33">
        <f>IF(O457=0,0,S457-O457)</f>
        <v>0</v>
      </c>
      <c r="AZ457" s="38">
        <f>TRACKER[[#This Row],[TOTAL TT (MARRUECOS)]]*24</f>
        <v>0</v>
      </c>
      <c r="BA457" s="39" t="str">
        <f>IF(AW457="","",IF(AW457&lt;=2,"SI","NO"))</f>
        <v>NO</v>
      </c>
      <c r="BB457" s="39">
        <f>V457-U457</f>
        <v>0.41458333333139308</v>
      </c>
      <c r="BC457" s="108">
        <f>(TRACKER[[#This Row],[Driver departure vs DC END DATE 2]])/24</f>
        <v>1.7274305555474712E-2</v>
      </c>
      <c r="BD457" s="39" t="str">
        <f>IF(L457="LEFTIES TOLEDO",IF(BC457&gt;=TIME(0,0,0),"YES","NO"),"")</f>
        <v>YES</v>
      </c>
      <c r="BE457" s="93">
        <f>$BH$1</f>
        <v>55</v>
      </c>
      <c r="BF457" s="41">
        <f>$BI$1</f>
        <v>7.5</v>
      </c>
    </row>
    <row r="458" spans="1:58" ht="12.75" hidden="1" customHeight="1">
      <c r="A458" s="24" t="s">
        <v>727</v>
      </c>
      <c r="B458" s="10" t="s">
        <v>722</v>
      </c>
      <c r="C458" s="11" t="s">
        <v>72</v>
      </c>
      <c r="D458" s="11" t="s">
        <v>75</v>
      </c>
      <c r="E458" s="12">
        <v>46043.798611111109</v>
      </c>
      <c r="F458" s="12">
        <v>46043.833333333336</v>
      </c>
      <c r="G458" s="13" t="s">
        <v>88</v>
      </c>
      <c r="H458" s="11" t="s">
        <v>50</v>
      </c>
      <c r="I458" s="13" t="s">
        <v>763</v>
      </c>
      <c r="J458" s="13" t="s">
        <v>51</v>
      </c>
      <c r="K458" s="13" t="s">
        <v>60</v>
      </c>
      <c r="L458" s="12" t="s">
        <v>95</v>
      </c>
      <c r="M458" s="12">
        <v>46045.833333333336</v>
      </c>
      <c r="N458" s="12">
        <v>46049.333333333336</v>
      </c>
      <c r="O458" s="12"/>
      <c r="P458" s="55"/>
      <c r="Q458" s="12"/>
      <c r="R458" s="12"/>
      <c r="S458" s="29">
        <v>46049.34375</v>
      </c>
      <c r="T458" s="29">
        <v>46049.364583333336</v>
      </c>
      <c r="U458" s="12"/>
      <c r="V458" s="29"/>
      <c r="W458" s="30">
        <f>IF(N458="","",WEEKNUM(AA458,2)-0)</f>
        <v>5</v>
      </c>
      <c r="X458" s="30">
        <f>IF(N458="","",MONTH(AA458))</f>
        <v>1</v>
      </c>
      <c r="Y45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458" s="30" t="str">
        <f>IF(B458="ROPAX","ROPAX",IF(B458="RORO","RORO","OCEAN"))</f>
        <v>OCEAN</v>
      </c>
      <c r="AA458" s="29">
        <f>+MIN(S458,T458)</f>
        <v>46049.34375</v>
      </c>
      <c r="AB458" s="29" t="str">
        <f>CHOOSE(WEEKDAY(T458,2),"Monday","Tuesday","Wednesday","Thursday","Friday","Saturday","Sunday")</f>
        <v>Tuesday</v>
      </c>
      <c r="AC458" s="104">
        <f>IF((E458-F458)&lt;=0,0,(TRACKER[[#This Row],[ATA]]-TRACKER[[#This Row],[ETA]])*24)</f>
        <v>0</v>
      </c>
      <c r="AD458" s="29" t="str">
        <f>IF(AC458&lt;=2,"NO","YES")</f>
        <v>NO</v>
      </c>
      <c r="AE458" s="106">
        <f>+TRACKER[[#This Row],[DELIVERY AVAILABLE SINCE]]-TRACKER[[#This Row],[HANDOVER Morocco]]</f>
        <v>46045.833333333336</v>
      </c>
      <c r="AF458" s="104">
        <f>TRACKER[[#This Row],[ATA TO UNLOADING]]*24</f>
        <v>133.08333333337214</v>
      </c>
      <c r="AG458" s="31">
        <f>(M458-E458)</f>
        <v>2.0347222222262644</v>
      </c>
      <c r="AH458" s="35">
        <f>TRACKER[[#This Row],[ATA A OFRECIMIENTO]]*24</f>
        <v>48.833333333430346</v>
      </c>
      <c r="AI458" s="30" t="str">
        <f>IF(AG458="","",IF(AG458&lt;=1.5,"SI","NO"))</f>
        <v>NO</v>
      </c>
      <c r="AJ458" s="30" t="str">
        <f>IF(AG458="","",IF(AG458&lt;=2,"YES","NO"))</f>
        <v>NO</v>
      </c>
      <c r="AK458" s="30" t="str">
        <f>IF(AG458="","",IF(AG458&lt;=3,"SI","NO"))</f>
        <v>SI</v>
      </c>
      <c r="AL458" s="31">
        <f>(N458-M458)</f>
        <v>3.5</v>
      </c>
      <c r="AM458" s="35">
        <f>TRACKER[[#This Row],[DEL. AVAILABLE A SLOT]]*24</f>
        <v>84</v>
      </c>
      <c r="AN458" s="31">
        <f>IF((S458-M458)&lt;0,TIME(0,0,0),S458-M458)</f>
        <v>3.5104166666642413</v>
      </c>
      <c r="AO45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458" s="35" t="str">
        <f>IF(AL458="","",IF(AL458&lt;=1,"SI","NO"))</f>
        <v>NO</v>
      </c>
      <c r="AQ458" s="31">
        <f>(N458-E458)</f>
        <v>5.5347222222262644</v>
      </c>
      <c r="AR458" s="35">
        <f>TRACKER[[#This Row],[ATA A TIMESLOT]]*24</f>
        <v>132.83333333343035</v>
      </c>
      <c r="AS458" s="32">
        <f>IF(AA458&lt;N458,TIME(0,0,0),AA458-N458)</f>
        <v>1.0416666664241347E-2</v>
      </c>
      <c r="AT458" s="35">
        <f>TRACKER[[#This Row],[PUNTUALIDAD (H)]]*24</f>
        <v>0.24999999994179234</v>
      </c>
      <c r="AU458" s="31" t="str">
        <f>IF(AS458&gt;TIME(0,30,0),"NO","SI")</f>
        <v>SI</v>
      </c>
      <c r="AV458" s="33" t="str">
        <f>IF(AS458&gt;TIME(1,0,0),"NO","SI")</f>
        <v>SI</v>
      </c>
      <c r="AW458" s="33">
        <f>(S458-E458)</f>
        <v>5.5451388888905058</v>
      </c>
      <c r="AX458" s="39">
        <f>TRACKER[[#This Row],[ATA TO UNLOADING]]*24</f>
        <v>133.08333333337214</v>
      </c>
      <c r="AY458" s="33">
        <f>IF(O458=0,0,S458-O458)</f>
        <v>0</v>
      </c>
      <c r="AZ458" s="38">
        <f>TRACKER[[#This Row],[TOTAL TT (MARRUECOS)]]*24</f>
        <v>0</v>
      </c>
      <c r="BA458" s="39" t="str">
        <f>IF(AW458="","",IF(AW458&lt;=2,"SI","NO"))</f>
        <v>NO</v>
      </c>
      <c r="BB458" s="39">
        <f>V458-U458</f>
        <v>0</v>
      </c>
      <c r="BC458" s="108">
        <f>(TRACKER[[#This Row],[Driver departure vs DC END DATE 2]])/24</f>
        <v>0</v>
      </c>
      <c r="BD458" s="39" t="str">
        <f>IF(L458="LEFTIES TOLEDO",IF(BC458&gt;=TIME(0,0,0),"YES","NO"),"")</f>
        <v/>
      </c>
      <c r="BE458" s="93">
        <f>$BH$1</f>
        <v>55</v>
      </c>
      <c r="BF458" s="41">
        <f>$BI$1</f>
        <v>7.5</v>
      </c>
    </row>
    <row r="459" spans="1:58" ht="12.75" hidden="1" customHeight="1">
      <c r="A459" s="24" t="s">
        <v>721</v>
      </c>
      <c r="B459" s="10" t="s">
        <v>722</v>
      </c>
      <c r="C459" s="11" t="s">
        <v>72</v>
      </c>
      <c r="D459" s="11" t="s">
        <v>75</v>
      </c>
      <c r="E459" s="12">
        <v>46043.798611111109</v>
      </c>
      <c r="F459" s="12">
        <v>46043.833333333336</v>
      </c>
      <c r="G459" s="13" t="s">
        <v>88</v>
      </c>
      <c r="H459" s="11" t="s">
        <v>50</v>
      </c>
      <c r="I459" s="13" t="s">
        <v>764</v>
      </c>
      <c r="J459" s="13" t="s">
        <v>51</v>
      </c>
      <c r="K459" s="13" t="s">
        <v>60</v>
      </c>
      <c r="L459" s="12" t="s">
        <v>95</v>
      </c>
      <c r="M459" s="12">
        <v>46045.833333333336</v>
      </c>
      <c r="N459" s="12">
        <v>46049.333333333336</v>
      </c>
      <c r="O459" s="12"/>
      <c r="P459" s="55"/>
      <c r="Q459" s="12"/>
      <c r="R459" s="12"/>
      <c r="S459" s="29">
        <v>46049.239583333328</v>
      </c>
      <c r="T459" s="29">
        <v>46049.260416666664</v>
      </c>
      <c r="U459" s="12"/>
      <c r="V459" s="29"/>
      <c r="W459" s="30">
        <f>IF(N459="","",WEEKNUM(AA459,2)-0)</f>
        <v>5</v>
      </c>
      <c r="X459" s="30">
        <f>IF(N459="","",MONTH(AA459))</f>
        <v>1</v>
      </c>
      <c r="Y45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459" s="30" t="str">
        <f>IF(B459="ROPAX","ROPAX",IF(B459="RORO","RORO","OCEAN"))</f>
        <v>OCEAN</v>
      </c>
      <c r="AA459" s="29">
        <f>+MIN(S459,T459)</f>
        <v>46049.239583333328</v>
      </c>
      <c r="AB459" s="29" t="str">
        <f>CHOOSE(WEEKDAY(T459,2),"Monday","Tuesday","Wednesday","Thursday","Friday","Saturday","Sunday")</f>
        <v>Tuesday</v>
      </c>
      <c r="AC459" s="104">
        <f>IF((E459-F459)&lt;=0,0,(TRACKER[[#This Row],[ATA]]-TRACKER[[#This Row],[ETA]])*24)</f>
        <v>0</v>
      </c>
      <c r="AD459" s="29" t="str">
        <f>IF(AC459&lt;=2,"NO","YES")</f>
        <v>NO</v>
      </c>
      <c r="AE459" s="106">
        <f>+TRACKER[[#This Row],[DELIVERY AVAILABLE SINCE]]-TRACKER[[#This Row],[HANDOVER Morocco]]</f>
        <v>46045.833333333336</v>
      </c>
      <c r="AF459" s="104">
        <f>TRACKER[[#This Row],[ATA TO UNLOADING]]*24</f>
        <v>130.58333333325572</v>
      </c>
      <c r="AG459" s="31">
        <f>(M459-E459)</f>
        <v>2.0347222222262644</v>
      </c>
      <c r="AH459" s="35">
        <f>TRACKER[[#This Row],[ATA A OFRECIMIENTO]]*24</f>
        <v>48.833333333430346</v>
      </c>
      <c r="AI459" s="30" t="str">
        <f>IF(AG459="","",IF(AG459&lt;=1.5,"SI","NO"))</f>
        <v>NO</v>
      </c>
      <c r="AJ459" s="30" t="str">
        <f>IF(AG459="","",IF(AG459&lt;=2,"YES","NO"))</f>
        <v>NO</v>
      </c>
      <c r="AK459" s="30" t="str">
        <f>IF(AG459="","",IF(AG459&lt;=3,"SI","NO"))</f>
        <v>SI</v>
      </c>
      <c r="AL459" s="31">
        <f>(N459-M459)</f>
        <v>3.5</v>
      </c>
      <c r="AM459" s="35">
        <f>TRACKER[[#This Row],[DEL. AVAILABLE A SLOT]]*24</f>
        <v>84</v>
      </c>
      <c r="AN459" s="31">
        <f>IF((S459-M459)&lt;0,TIME(0,0,0),S459-M459)</f>
        <v>3.406249999992724</v>
      </c>
      <c r="AO45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459" s="35" t="str">
        <f>IF(AL459="","",IF(AL459&lt;=1,"SI","NO"))</f>
        <v>NO</v>
      </c>
      <c r="AQ459" s="31">
        <f>(N459-E459)</f>
        <v>5.5347222222262644</v>
      </c>
      <c r="AR459" s="35">
        <f>TRACKER[[#This Row],[ATA A TIMESLOT]]*24</f>
        <v>132.83333333343035</v>
      </c>
      <c r="AS459" s="32">
        <f>IF(AA459&lt;N459,TIME(0,0,0),AA459-N459)</f>
        <v>0</v>
      </c>
      <c r="AT459" s="35">
        <f>TRACKER[[#This Row],[PUNTUALIDAD (H)]]*24</f>
        <v>0</v>
      </c>
      <c r="AU459" s="31" t="str">
        <f>IF(AS459&gt;TIME(0,30,0),"NO","SI")</f>
        <v>SI</v>
      </c>
      <c r="AV459" s="33" t="str">
        <f>IF(AS459&gt;TIME(1,0,0),"NO","SI")</f>
        <v>SI</v>
      </c>
      <c r="AW459" s="33">
        <f>(S459-E459)</f>
        <v>5.4409722222189885</v>
      </c>
      <c r="AX459" s="39">
        <f>TRACKER[[#This Row],[ATA TO UNLOADING]]*24</f>
        <v>130.58333333325572</v>
      </c>
      <c r="AY459" s="33">
        <f>IF(O459=0,0,S459-O459)</f>
        <v>0</v>
      </c>
      <c r="AZ459" s="38">
        <f>TRACKER[[#This Row],[TOTAL TT (MARRUECOS)]]*24</f>
        <v>0</v>
      </c>
      <c r="BA459" s="39" t="str">
        <f>IF(AW459="","",IF(AW459&lt;=2,"SI","NO"))</f>
        <v>NO</v>
      </c>
      <c r="BB459" s="39">
        <f>V459-U459</f>
        <v>0</v>
      </c>
      <c r="BC459" s="108">
        <f>(TRACKER[[#This Row],[Driver departure vs DC END DATE 2]])/24</f>
        <v>0</v>
      </c>
      <c r="BD459" s="39" t="str">
        <f>IF(L459="LEFTIES TOLEDO",IF(BC459&gt;=TIME(0,0,0),"YES","NO"),"")</f>
        <v/>
      </c>
      <c r="BE459" s="93">
        <f>$BH$1</f>
        <v>55</v>
      </c>
      <c r="BF459" s="41">
        <f>$BI$1</f>
        <v>7.5</v>
      </c>
    </row>
    <row r="460" spans="1:58" ht="12.75" hidden="1" customHeight="1">
      <c r="A460" s="24">
        <v>262884013</v>
      </c>
      <c r="B460" s="10" t="s">
        <v>587</v>
      </c>
      <c r="C460" s="11" t="s">
        <v>47</v>
      </c>
      <c r="D460" s="11" t="s">
        <v>48</v>
      </c>
      <c r="E460" s="12">
        <v>46042.495833333334</v>
      </c>
      <c r="F460" s="12">
        <v>46042.833333333336</v>
      </c>
      <c r="G460" s="13" t="s">
        <v>49</v>
      </c>
      <c r="H460" s="11" t="s">
        <v>50</v>
      </c>
      <c r="I460" s="13" t="s">
        <v>766</v>
      </c>
      <c r="J460" s="13">
        <v>20</v>
      </c>
      <c r="K460" s="13" t="s">
        <v>52</v>
      </c>
      <c r="L460" s="12" t="s">
        <v>53</v>
      </c>
      <c r="M460" s="12">
        <v>46044.666666666664</v>
      </c>
      <c r="N460" s="12">
        <v>46049.416666666664</v>
      </c>
      <c r="O460" s="12"/>
      <c r="P460" s="55"/>
      <c r="Q460" s="12"/>
      <c r="R460" s="12"/>
      <c r="S460" s="29">
        <v>46049.40347222222</v>
      </c>
      <c r="T460" s="29">
        <v>46049.4375</v>
      </c>
      <c r="U460" s="12">
        <v>46049.4375</v>
      </c>
      <c r="V460" s="29">
        <v>46049.441666666666</v>
      </c>
      <c r="W460" s="30">
        <f>IF(N460="","",WEEKNUM(AA460,2)-0)</f>
        <v>5</v>
      </c>
      <c r="X460" s="30">
        <f>IF(N460="","",MONTH(AA460))</f>
        <v>1</v>
      </c>
      <c r="Y46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460" s="30" t="str">
        <f>IF(B460="ROPAX","ROPAX",IF(B460="RORO","RORO","OCEAN"))</f>
        <v>OCEAN</v>
      </c>
      <c r="AA460" s="29">
        <f>+MIN(S460,T460)</f>
        <v>46049.40347222222</v>
      </c>
      <c r="AB460" s="29" t="str">
        <f>CHOOSE(WEEKDAY(T460,2),"Monday","Tuesday","Wednesday","Thursday","Friday","Saturday","Sunday")</f>
        <v>Tuesday</v>
      </c>
      <c r="AC460" s="104">
        <f>IF((E460-F460)&lt;=0,0,(TRACKER[[#This Row],[ATA]]-TRACKER[[#This Row],[ETA]])*24)</f>
        <v>0</v>
      </c>
      <c r="AD460" s="29" t="str">
        <f>IF(AC460&lt;=2,"NO","YES")</f>
        <v>NO</v>
      </c>
      <c r="AE460" s="106">
        <f>+TRACKER[[#This Row],[DELIVERY AVAILABLE SINCE]]-TRACKER[[#This Row],[HANDOVER Morocco]]</f>
        <v>46044.666666666664</v>
      </c>
      <c r="AF460" s="104">
        <f>TRACKER[[#This Row],[ATA TO UNLOADING]]*24</f>
        <v>165.78333333326736</v>
      </c>
      <c r="AG460" s="31">
        <f>(M460-E460)</f>
        <v>2.1708333333299379</v>
      </c>
      <c r="AH460" s="35">
        <f>TRACKER[[#This Row],[ATA A OFRECIMIENTO]]*24</f>
        <v>52.099999999918509</v>
      </c>
      <c r="AI460" s="30" t="str">
        <f>IF(AG460="","",IF(AG460&lt;=1.5,"SI","NO"))</f>
        <v>NO</v>
      </c>
      <c r="AJ460" s="30" t="str">
        <f>IF(AG460="","",IF(AG460&lt;=2,"YES","NO"))</f>
        <v>NO</v>
      </c>
      <c r="AK460" s="30" t="str">
        <f>IF(AG460="","",IF(AG460&lt;=3,"SI","NO"))</f>
        <v>SI</v>
      </c>
      <c r="AL460" s="31">
        <f>(N460-M460)</f>
        <v>4.75</v>
      </c>
      <c r="AM460" s="35">
        <f>TRACKER[[#This Row],[DEL. AVAILABLE A SLOT]]*24</f>
        <v>114</v>
      </c>
      <c r="AN460" s="31">
        <f>IF((S460-M460)&lt;0,TIME(0,0,0),S460-M460)</f>
        <v>4.7368055555562023</v>
      </c>
      <c r="AO46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460" s="35" t="str">
        <f>IF(AL460="","",IF(AL460&lt;=1,"SI","NO"))</f>
        <v>NO</v>
      </c>
      <c r="AQ460" s="31">
        <f>(N460-E460)</f>
        <v>6.9208333333299379</v>
      </c>
      <c r="AR460" s="35">
        <f>TRACKER[[#This Row],[ATA A TIMESLOT]]*24</f>
        <v>166.09999999991851</v>
      </c>
      <c r="AS460" s="32">
        <f>IF(AA460&lt;N460,TIME(0,0,0),AA460-N460)</f>
        <v>0</v>
      </c>
      <c r="AT460" s="35">
        <f>TRACKER[[#This Row],[PUNTUALIDAD (H)]]*24</f>
        <v>0</v>
      </c>
      <c r="AU460" s="31" t="str">
        <f>IF(AS460&gt;TIME(0,30,0),"NO","SI")</f>
        <v>SI</v>
      </c>
      <c r="AV460" s="33" t="str">
        <f>IF(AS460&gt;TIME(1,0,0),"NO","SI")</f>
        <v>SI</v>
      </c>
      <c r="AW460" s="33">
        <f>(S460-E460)</f>
        <v>6.9076388888861402</v>
      </c>
      <c r="AX460" s="39">
        <f>TRACKER[[#This Row],[ATA TO UNLOADING]]*24</f>
        <v>165.78333333326736</v>
      </c>
      <c r="AY460" s="33">
        <f>IF(O460=0,0,S460-O460)</f>
        <v>0</v>
      </c>
      <c r="AZ460" s="38">
        <f>TRACKER[[#This Row],[TOTAL TT (MARRUECOS)]]*24</f>
        <v>0</v>
      </c>
      <c r="BA460" s="39" t="str">
        <f>IF(AW460="","",IF(AW460&lt;=2,"SI","NO"))</f>
        <v>NO</v>
      </c>
      <c r="BB460" s="108">
        <f>V460-U460</f>
        <v>4.166666665696539E-3</v>
      </c>
      <c r="BC460" s="108">
        <f>(TRACKER[[#This Row],[Driver departure vs DC END DATE 2]])/24</f>
        <v>1.7361111107068913E-4</v>
      </c>
      <c r="BD460" s="39" t="str">
        <f>IF(L460="LEFTIES TOLEDO",IF(BC460&gt;=TIME(0,0,0),"YES","NO"),"")</f>
        <v>YES</v>
      </c>
      <c r="BE460" s="93">
        <f>$BH$1</f>
        <v>55</v>
      </c>
      <c r="BF460" s="41">
        <f>$BI$1</f>
        <v>7.5</v>
      </c>
    </row>
    <row r="461" spans="1:58" ht="12.75" hidden="1" customHeight="1">
      <c r="A461" s="24">
        <v>261857691</v>
      </c>
      <c r="B461" s="10" t="s">
        <v>582</v>
      </c>
      <c r="C461" s="11" t="s">
        <v>57</v>
      </c>
      <c r="D461" s="11" t="s">
        <v>48</v>
      </c>
      <c r="E461" s="12">
        <v>46043.570138888892</v>
      </c>
      <c r="F461" s="12">
        <v>46043.583333333336</v>
      </c>
      <c r="G461" s="13" t="s">
        <v>49</v>
      </c>
      <c r="H461" s="11" t="s">
        <v>50</v>
      </c>
      <c r="I461" s="13" t="s">
        <v>765</v>
      </c>
      <c r="J461" s="13" t="s">
        <v>51</v>
      </c>
      <c r="K461" s="13" t="s">
        <v>52</v>
      </c>
      <c r="L461" s="12" t="s">
        <v>53</v>
      </c>
      <c r="M461" s="12">
        <v>46045.666666666664</v>
      </c>
      <c r="N461" s="12">
        <v>46049.416666666664</v>
      </c>
      <c r="O461" s="12"/>
      <c r="P461" s="55"/>
      <c r="Q461" s="12"/>
      <c r="R461" s="12"/>
      <c r="S461" s="29">
        <v>46049.40347222222</v>
      </c>
      <c r="T461" s="29">
        <v>46049.430555555555</v>
      </c>
      <c r="U461" s="12">
        <v>46049.442361111112</v>
      </c>
      <c r="V461" s="29">
        <v>46049.450694444444</v>
      </c>
      <c r="W461" s="30">
        <f>IF(N461="","",WEEKNUM(AA461,2)-0)</f>
        <v>5</v>
      </c>
      <c r="X461" s="30">
        <f>IF(N461="","",MONTH(AA461))</f>
        <v>1</v>
      </c>
      <c r="Y46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461" s="30" t="str">
        <f>IF(B461="ROPAX","ROPAX",IF(B461="RORO","RORO","OCEAN"))</f>
        <v>OCEAN</v>
      </c>
      <c r="AA461" s="29">
        <f>+MIN(S461,T461)</f>
        <v>46049.40347222222</v>
      </c>
      <c r="AB461" s="29" t="str">
        <f>CHOOSE(WEEKDAY(T461,2),"Monday","Tuesday","Wednesday","Thursday","Friday","Saturday","Sunday")</f>
        <v>Tuesday</v>
      </c>
      <c r="AC461" s="104">
        <f>IF((E461-F461)&lt;=0,0,(TRACKER[[#This Row],[ATA]]-TRACKER[[#This Row],[ETA]])*24)</f>
        <v>0</v>
      </c>
      <c r="AD461" s="29" t="str">
        <f>IF(AC461&lt;=2,"NO","YES")</f>
        <v>NO</v>
      </c>
      <c r="AE461" s="106">
        <f>+TRACKER[[#This Row],[DELIVERY AVAILABLE SINCE]]-TRACKER[[#This Row],[HANDOVER Morocco]]</f>
        <v>46045.666666666664</v>
      </c>
      <c r="AF461" s="104">
        <f>TRACKER[[#This Row],[ATA TO UNLOADING]]*24</f>
        <v>139.99999999988358</v>
      </c>
      <c r="AG461" s="31">
        <f>(M461-E461)</f>
        <v>2.0965277777722804</v>
      </c>
      <c r="AH461" s="35">
        <f>TRACKER[[#This Row],[ATA A OFRECIMIENTO]]*24</f>
        <v>50.316666666534729</v>
      </c>
      <c r="AI461" s="30" t="str">
        <f>IF(AG461="","",IF(AG461&lt;=1.5,"SI","NO"))</f>
        <v>NO</v>
      </c>
      <c r="AJ461" s="30" t="str">
        <f>IF(AG461="","",IF(AG461&lt;=2,"YES","NO"))</f>
        <v>NO</v>
      </c>
      <c r="AK461" s="30" t="str">
        <f>IF(AG461="","",IF(AG461&lt;=3,"SI","NO"))</f>
        <v>SI</v>
      </c>
      <c r="AL461" s="31">
        <f>(N461-M461)</f>
        <v>3.75</v>
      </c>
      <c r="AM461" s="35">
        <f>TRACKER[[#This Row],[DEL. AVAILABLE A SLOT]]*24</f>
        <v>90</v>
      </c>
      <c r="AN461" s="31">
        <f>IF((S461-M461)&lt;0,TIME(0,0,0),S461-M461)</f>
        <v>3.7368055555562023</v>
      </c>
      <c r="AO46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461" s="35" t="str">
        <f>IF(AL461="","",IF(AL461&lt;=1,"SI","NO"))</f>
        <v>NO</v>
      </c>
      <c r="AQ461" s="31">
        <f>(N461-E461)</f>
        <v>5.8465277777722804</v>
      </c>
      <c r="AR461" s="35">
        <f>TRACKER[[#This Row],[ATA A TIMESLOT]]*24</f>
        <v>140.31666666653473</v>
      </c>
      <c r="AS461" s="32">
        <f>IF(AA461&lt;N461,TIME(0,0,0),AA461-N461)</f>
        <v>0</v>
      </c>
      <c r="AT461" s="35">
        <f>TRACKER[[#This Row],[PUNTUALIDAD (H)]]*24</f>
        <v>0</v>
      </c>
      <c r="AU461" s="31" t="str">
        <f>IF(AS461&gt;TIME(0,30,0),"NO","SI")</f>
        <v>SI</v>
      </c>
      <c r="AV461" s="33" t="str">
        <f>IF(AS461&gt;TIME(1,0,0),"NO","SI")</f>
        <v>SI</v>
      </c>
      <c r="AW461" s="33">
        <f>(S461-E461)</f>
        <v>5.8333333333284827</v>
      </c>
      <c r="AX461" s="39">
        <f>TRACKER[[#This Row],[ATA TO UNLOADING]]*24</f>
        <v>139.99999999988358</v>
      </c>
      <c r="AY461" s="33">
        <f>IF(O461=0,0,S461-O461)</f>
        <v>0</v>
      </c>
      <c r="AZ461" s="38">
        <f>TRACKER[[#This Row],[TOTAL TT (MARRUECOS)]]*24</f>
        <v>0</v>
      </c>
      <c r="BA461" s="39" t="str">
        <f>IF(AW461="","",IF(AW461&lt;=2,"SI","NO"))</f>
        <v>NO</v>
      </c>
      <c r="BB461" s="39">
        <f>V461-U461</f>
        <v>8.333333331393078E-3</v>
      </c>
      <c r="BC461" s="108">
        <f>(TRACKER[[#This Row],[Driver departure vs DC END DATE 2]])/24</f>
        <v>3.4722222214137827E-4</v>
      </c>
      <c r="BD461" s="39" t="str">
        <f>IF(L461="LEFTIES TOLEDO",IF(BC461&gt;=TIME(0,0,0),"YES","NO"),"")</f>
        <v>YES</v>
      </c>
      <c r="BE461" s="93">
        <f>$BH$1</f>
        <v>55</v>
      </c>
      <c r="BF461" s="41">
        <f>$BI$1</f>
        <v>7.5</v>
      </c>
    </row>
    <row r="462" spans="1:58" ht="12.75" hidden="1" customHeight="1">
      <c r="A462" s="24">
        <v>262126349</v>
      </c>
      <c r="B462" s="10" t="s">
        <v>587</v>
      </c>
      <c r="C462" s="11" t="s">
        <v>47</v>
      </c>
      <c r="D462" s="11" t="s">
        <v>48</v>
      </c>
      <c r="E462" s="12">
        <v>46042.495833333334</v>
      </c>
      <c r="F462" s="12">
        <v>46042.833333333336</v>
      </c>
      <c r="G462" s="13" t="s">
        <v>49</v>
      </c>
      <c r="H462" s="11" t="s">
        <v>50</v>
      </c>
      <c r="I462" s="13" t="s">
        <v>767</v>
      </c>
      <c r="J462" s="13" t="s">
        <v>51</v>
      </c>
      <c r="K462" s="13" t="s">
        <v>52</v>
      </c>
      <c r="L462" s="12" t="s">
        <v>53</v>
      </c>
      <c r="M462" s="12">
        <v>46044.666666666664</v>
      </c>
      <c r="N462" s="12">
        <v>46049.5</v>
      </c>
      <c r="O462" s="12"/>
      <c r="P462" s="55"/>
      <c r="Q462" s="12"/>
      <c r="R462" s="12"/>
      <c r="S462" s="29">
        <v>46049.500694444447</v>
      </c>
      <c r="T462" s="29">
        <v>46049.513888888891</v>
      </c>
      <c r="U462" s="12">
        <v>46049.522916666669</v>
      </c>
      <c r="V462" s="29">
        <v>46049.531944444447</v>
      </c>
      <c r="W462" s="30">
        <f>IF(N462="","",WEEKNUM(AA462,2)-0)</f>
        <v>5</v>
      </c>
      <c r="X462" s="30">
        <f>IF(N462="","",MONTH(AA462))</f>
        <v>1</v>
      </c>
      <c r="Y46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462" s="30" t="str">
        <f>IF(B462="ROPAX","ROPAX",IF(B462="RORO","RORO","OCEAN"))</f>
        <v>OCEAN</v>
      </c>
      <c r="AA462" s="29">
        <f>+MIN(S462,T462)</f>
        <v>46049.500694444447</v>
      </c>
      <c r="AB462" s="29" t="str">
        <f>CHOOSE(WEEKDAY(T462,2),"Monday","Tuesday","Wednesday","Thursday","Friday","Saturday","Sunday")</f>
        <v>Tuesday</v>
      </c>
      <c r="AC462" s="104">
        <f>IF((E462-F462)&lt;=0,0,(TRACKER[[#This Row],[ATA]]-TRACKER[[#This Row],[ETA]])*24)</f>
        <v>0</v>
      </c>
      <c r="AD462" s="29" t="str">
        <f>IF(AC462&lt;=2,"NO","YES")</f>
        <v>NO</v>
      </c>
      <c r="AE462" s="106">
        <f>+TRACKER[[#This Row],[DELIVERY AVAILABLE SINCE]]-TRACKER[[#This Row],[HANDOVER Morocco]]</f>
        <v>46044.666666666664</v>
      </c>
      <c r="AF462" s="104">
        <f>TRACKER[[#This Row],[ATA TO UNLOADING]]*24</f>
        <v>168.11666666669771</v>
      </c>
      <c r="AG462" s="31">
        <f>(M462-E462)</f>
        <v>2.1708333333299379</v>
      </c>
      <c r="AH462" s="35">
        <f>TRACKER[[#This Row],[ATA A OFRECIMIENTO]]*24</f>
        <v>52.099999999918509</v>
      </c>
      <c r="AI462" s="30" t="str">
        <f>IF(AG462="","",IF(AG462&lt;=1.5,"SI","NO"))</f>
        <v>NO</v>
      </c>
      <c r="AJ462" s="30" t="str">
        <f>IF(AG462="","",IF(AG462&lt;=2,"YES","NO"))</f>
        <v>NO</v>
      </c>
      <c r="AK462" s="30" t="str">
        <f>IF(AG462="","",IF(AG462&lt;=3,"SI","NO"))</f>
        <v>SI</v>
      </c>
      <c r="AL462" s="31">
        <f>(N462-M462)</f>
        <v>4.8333333333357587</v>
      </c>
      <c r="AM462" s="35">
        <f>TRACKER[[#This Row],[DEL. AVAILABLE A SLOT]]*24</f>
        <v>116.00000000005821</v>
      </c>
      <c r="AN462" s="31">
        <f>IF((S462-M462)&lt;0,TIME(0,0,0),S462-M462)</f>
        <v>4.8340277777824667</v>
      </c>
      <c r="AO46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462" s="35" t="str">
        <f>IF(AL462="","",IF(AL462&lt;=1,"SI","NO"))</f>
        <v>NO</v>
      </c>
      <c r="AQ462" s="31">
        <f>(N462-E462)</f>
        <v>7.0041666666656965</v>
      </c>
      <c r="AR462" s="35">
        <f>TRACKER[[#This Row],[ATA A TIMESLOT]]*24</f>
        <v>168.09999999997672</v>
      </c>
      <c r="AS462" s="32">
        <f>IF(AA462&lt;N462,TIME(0,0,0),AA462-N462)</f>
        <v>6.944444467080757E-4</v>
      </c>
      <c r="AT462" s="35">
        <f>TRACKER[[#This Row],[PUNTUALIDAD (H)]]*24</f>
        <v>1.6666666720993817E-2</v>
      </c>
      <c r="AU462" s="31" t="str">
        <f>IF(AS462&gt;TIME(0,30,0),"NO","SI")</f>
        <v>SI</v>
      </c>
      <c r="AV462" s="33" t="str">
        <f>IF(AS462&gt;TIME(1,0,0),"NO","SI")</f>
        <v>SI</v>
      </c>
      <c r="AW462" s="33">
        <f>(S462-E462)</f>
        <v>7.0048611111124046</v>
      </c>
      <c r="AX462" s="39">
        <f>TRACKER[[#This Row],[ATA TO UNLOADING]]*24</f>
        <v>168.11666666669771</v>
      </c>
      <c r="AY462" s="33">
        <f>IF(O462=0,0,S462-O462)</f>
        <v>0</v>
      </c>
      <c r="AZ462" s="38">
        <f>TRACKER[[#This Row],[TOTAL TT (MARRUECOS)]]*24</f>
        <v>0</v>
      </c>
      <c r="BA462" s="39" t="str">
        <f>IF(AW462="","",IF(AW462&lt;=2,"SI","NO"))</f>
        <v>NO</v>
      </c>
      <c r="BB462" s="39">
        <f>V462-U462</f>
        <v>9.0277777781011537E-3</v>
      </c>
      <c r="BC462" s="108">
        <f>(TRACKER[[#This Row],[Driver departure vs DC END DATE 2]])/24</f>
        <v>3.7615740742088138E-4</v>
      </c>
      <c r="BD462" s="39" t="str">
        <f>IF(L462="LEFTIES TOLEDO",IF(BC462&gt;=TIME(0,0,0),"YES","NO"),"")</f>
        <v>YES</v>
      </c>
      <c r="BE462" s="93">
        <f>$BH$1</f>
        <v>55</v>
      </c>
      <c r="BF462" s="41">
        <f>$BI$1</f>
        <v>7.5</v>
      </c>
    </row>
    <row r="463" spans="1:58" ht="12.75" hidden="1" customHeight="1">
      <c r="A463" s="24" t="s">
        <v>609</v>
      </c>
      <c r="B463" s="10" t="s">
        <v>587</v>
      </c>
      <c r="C463" s="11" t="s">
        <v>47</v>
      </c>
      <c r="D463" s="11" t="s">
        <v>48</v>
      </c>
      <c r="E463" s="12">
        <v>46042.495833333334</v>
      </c>
      <c r="F463" s="12">
        <v>46042.833333333336</v>
      </c>
      <c r="G463" s="13" t="s">
        <v>88</v>
      </c>
      <c r="H463" s="11" t="s">
        <v>50</v>
      </c>
      <c r="I463" s="13" t="s">
        <v>768</v>
      </c>
      <c r="J463" s="13" t="s">
        <v>51</v>
      </c>
      <c r="K463" s="13" t="s">
        <v>52</v>
      </c>
      <c r="L463" s="12" t="s">
        <v>53</v>
      </c>
      <c r="M463" s="12">
        <v>46044.666666666664</v>
      </c>
      <c r="N463" s="12">
        <v>46049.5</v>
      </c>
      <c r="O463" s="12"/>
      <c r="P463" s="55"/>
      <c r="Q463" s="12"/>
      <c r="R463" s="12"/>
      <c r="S463" s="29">
        <v>46049.481249999997</v>
      </c>
      <c r="T463" s="29">
        <v>46049.493750000001</v>
      </c>
      <c r="U463" s="12">
        <v>46049.510416666664</v>
      </c>
      <c r="V463" s="29">
        <v>46049.51666666667</v>
      </c>
      <c r="W463" s="30">
        <f>IF(N463="","",WEEKNUM(AA463,2)-0)</f>
        <v>5</v>
      </c>
      <c r="X463" s="30">
        <f>IF(N463="","",MONTH(AA463))</f>
        <v>1</v>
      </c>
      <c r="Y46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463" s="30" t="str">
        <f>IF(B463="ROPAX","ROPAX",IF(B463="RORO","RORO","OCEAN"))</f>
        <v>OCEAN</v>
      </c>
      <c r="AA463" s="29">
        <f>+MIN(S463,T463)</f>
        <v>46049.481249999997</v>
      </c>
      <c r="AB463" s="29" t="str">
        <f>CHOOSE(WEEKDAY(T463,2),"Monday","Tuesday","Wednesday","Thursday","Friday","Saturday","Sunday")</f>
        <v>Tuesday</v>
      </c>
      <c r="AC463" s="104">
        <f>IF((E463-F463)&lt;=0,0,(TRACKER[[#This Row],[ATA]]-TRACKER[[#This Row],[ETA]])*24)</f>
        <v>0</v>
      </c>
      <c r="AD463" s="29" t="str">
        <f>IF(AC463&lt;=2,"NO","YES")</f>
        <v>NO</v>
      </c>
      <c r="AE463" s="106">
        <f>+TRACKER[[#This Row],[DELIVERY AVAILABLE SINCE]]-TRACKER[[#This Row],[HANDOVER Morocco]]</f>
        <v>46044.666666666664</v>
      </c>
      <c r="AF463" s="104">
        <f>TRACKER[[#This Row],[ATA TO UNLOADING]]*24</f>
        <v>167.64999999990687</v>
      </c>
      <c r="AG463" s="31">
        <f>(M463-E463)</f>
        <v>2.1708333333299379</v>
      </c>
      <c r="AH463" s="35">
        <f>TRACKER[[#This Row],[ATA A OFRECIMIENTO]]*24</f>
        <v>52.099999999918509</v>
      </c>
      <c r="AI463" s="30" t="str">
        <f>IF(AG463="","",IF(AG463&lt;=1.5,"SI","NO"))</f>
        <v>NO</v>
      </c>
      <c r="AJ463" s="30" t="str">
        <f>IF(AG463="","",IF(AG463&lt;=2,"YES","NO"))</f>
        <v>NO</v>
      </c>
      <c r="AK463" s="30" t="str">
        <f>IF(AG463="","",IF(AG463&lt;=3,"SI","NO"))</f>
        <v>SI</v>
      </c>
      <c r="AL463" s="31">
        <f>(N463-M463)</f>
        <v>4.8333333333357587</v>
      </c>
      <c r="AM463" s="35">
        <f>TRACKER[[#This Row],[DEL. AVAILABLE A SLOT]]*24</f>
        <v>116.00000000005821</v>
      </c>
      <c r="AN463" s="31">
        <f>IF((S463-M463)&lt;0,TIME(0,0,0),S463-M463)</f>
        <v>4.8145833333328483</v>
      </c>
      <c r="AO46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463" s="35" t="str">
        <f>IF(AL463="","",IF(AL463&lt;=1,"SI","NO"))</f>
        <v>NO</v>
      </c>
      <c r="AQ463" s="31">
        <f>(N463-E463)</f>
        <v>7.0041666666656965</v>
      </c>
      <c r="AR463" s="35">
        <f>TRACKER[[#This Row],[ATA A TIMESLOT]]*24</f>
        <v>168.09999999997672</v>
      </c>
      <c r="AS463" s="32">
        <f>IF(AA463&lt;N463,TIME(0,0,0),AA463-N463)</f>
        <v>0</v>
      </c>
      <c r="AT463" s="35">
        <f>TRACKER[[#This Row],[PUNTUALIDAD (H)]]*24</f>
        <v>0</v>
      </c>
      <c r="AU463" s="31" t="str">
        <f>IF(AS463&gt;TIME(0,30,0),"NO","SI")</f>
        <v>SI</v>
      </c>
      <c r="AV463" s="33" t="str">
        <f>IF(AS463&gt;TIME(1,0,0),"NO","SI")</f>
        <v>SI</v>
      </c>
      <c r="AW463" s="33">
        <f>(S463-E463)</f>
        <v>6.9854166666627862</v>
      </c>
      <c r="AX463" s="39">
        <f>TRACKER[[#This Row],[ATA TO UNLOADING]]*24</f>
        <v>167.64999999990687</v>
      </c>
      <c r="AY463" s="33">
        <f>IF(O463=0,0,S463-O463)</f>
        <v>0</v>
      </c>
      <c r="AZ463" s="38">
        <f>TRACKER[[#This Row],[TOTAL TT (MARRUECOS)]]*24</f>
        <v>0</v>
      </c>
      <c r="BA463" s="39" t="str">
        <f>IF(AW463="","",IF(AW463&lt;=2,"SI","NO"))</f>
        <v>NO</v>
      </c>
      <c r="BB463" s="39">
        <f>V463-U463</f>
        <v>6.2500000058207661E-3</v>
      </c>
      <c r="BC463" s="108">
        <f>(TRACKER[[#This Row],[Driver departure vs DC END DATE 2]])/24</f>
        <v>2.6041666690919857E-4</v>
      </c>
      <c r="BD463" s="39" t="str">
        <f>IF(L463="LEFTIES TOLEDO",IF(BC463&gt;=TIME(0,0,0),"YES","NO"),"")</f>
        <v>YES</v>
      </c>
      <c r="BE463" s="93">
        <f>$BH$1</f>
        <v>55</v>
      </c>
      <c r="BF463" s="41">
        <f>$BI$1</f>
        <v>7.5</v>
      </c>
    </row>
    <row r="464" spans="1:58" ht="12.75" hidden="1" customHeight="1">
      <c r="A464" s="24" t="s">
        <v>721</v>
      </c>
      <c r="B464" s="10" t="s">
        <v>722</v>
      </c>
      <c r="C464" s="11" t="s">
        <v>72</v>
      </c>
      <c r="D464" s="11" t="s">
        <v>75</v>
      </c>
      <c r="E464" s="12">
        <v>46043.798611111109</v>
      </c>
      <c r="F464" s="12">
        <v>46043.833333333336</v>
      </c>
      <c r="G464" s="13" t="s">
        <v>88</v>
      </c>
      <c r="H464" s="11" t="s">
        <v>50</v>
      </c>
      <c r="I464" s="13" t="s">
        <v>769</v>
      </c>
      <c r="J464" s="13" t="s">
        <v>51</v>
      </c>
      <c r="K464" s="13" t="s">
        <v>60</v>
      </c>
      <c r="L464" s="12" t="s">
        <v>95</v>
      </c>
      <c r="M464" s="12">
        <v>46045.833333333336</v>
      </c>
      <c r="N464" s="12">
        <v>46049.5</v>
      </c>
      <c r="O464" s="12"/>
      <c r="P464" s="55"/>
      <c r="Q464" s="12" t="s">
        <v>855</v>
      </c>
      <c r="R464" s="12"/>
      <c r="S464" s="29">
        <v>46049.693055555559</v>
      </c>
      <c r="T464" s="29">
        <v>46049.902777777781</v>
      </c>
      <c r="U464" s="12"/>
      <c r="V464" s="29"/>
      <c r="W464" s="30">
        <f>IF(N464="","",WEEKNUM(AA464,2)-0)</f>
        <v>5</v>
      </c>
      <c r="X464" s="30">
        <f>IF(N464="","",MONTH(AA464))</f>
        <v>1</v>
      </c>
      <c r="Y46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464" s="30" t="str">
        <f>IF(B464="ROPAX","ROPAX",IF(B464="RORO","RORO","OCEAN"))</f>
        <v>OCEAN</v>
      </c>
      <c r="AA464" s="29">
        <f>+MIN(S464,T464)</f>
        <v>46049.693055555559</v>
      </c>
      <c r="AB464" s="29" t="str">
        <f>CHOOSE(WEEKDAY(T464,2),"Monday","Tuesday","Wednesday","Thursday","Friday","Saturday","Sunday")</f>
        <v>Tuesday</v>
      </c>
      <c r="AC464" s="104">
        <f>IF((E464-F464)&lt;=0,0,(TRACKER[[#This Row],[ATA]]-TRACKER[[#This Row],[ETA]])*24)</f>
        <v>0</v>
      </c>
      <c r="AD464" s="29" t="str">
        <f>IF(AC464&lt;=2,"NO","YES")</f>
        <v>NO</v>
      </c>
      <c r="AE464" s="106">
        <f>+TRACKER[[#This Row],[DELIVERY AVAILABLE SINCE]]-TRACKER[[#This Row],[HANDOVER Morocco]]</f>
        <v>46045.833333333336</v>
      </c>
      <c r="AF464" s="104">
        <f>TRACKER[[#This Row],[ATA TO UNLOADING]]*24</f>
        <v>141.46666666679084</v>
      </c>
      <c r="AG464" s="31">
        <f>(M464-E464)</f>
        <v>2.0347222222262644</v>
      </c>
      <c r="AH464" s="35">
        <f>TRACKER[[#This Row],[ATA A OFRECIMIENTO]]*24</f>
        <v>48.833333333430346</v>
      </c>
      <c r="AI464" s="30" t="str">
        <f>IF(AG464="","",IF(AG464&lt;=1.5,"SI","NO"))</f>
        <v>NO</v>
      </c>
      <c r="AJ464" s="30" t="str">
        <f>IF(AG464="","",IF(AG464&lt;=2,"YES","NO"))</f>
        <v>NO</v>
      </c>
      <c r="AK464" s="30" t="str">
        <f>IF(AG464="","",IF(AG464&lt;=3,"SI","NO"))</f>
        <v>SI</v>
      </c>
      <c r="AL464" s="31">
        <f>(N464-M464)</f>
        <v>3.6666666666642413</v>
      </c>
      <c r="AM464" s="35">
        <f>TRACKER[[#This Row],[DEL. AVAILABLE A SLOT]]*24</f>
        <v>87.999999999941792</v>
      </c>
      <c r="AN464" s="31">
        <f>IF((S464-M464)&lt;0,TIME(0,0,0),S464-M464)</f>
        <v>3.859722222223354</v>
      </c>
      <c r="AO46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464" s="35" t="str">
        <f>IF(AL464="","",IF(AL464&lt;=1,"SI","NO"))</f>
        <v>NO</v>
      </c>
      <c r="AQ464" s="31">
        <f>(N464-E464)</f>
        <v>5.7013888888905058</v>
      </c>
      <c r="AR464" s="35">
        <f>TRACKER[[#This Row],[ATA A TIMESLOT]]*24</f>
        <v>136.83333333337214</v>
      </c>
      <c r="AS464" s="32">
        <f>IF(AA464&lt;N464,TIME(0,0,0),AA464-N464)</f>
        <v>0.19305555555911269</v>
      </c>
      <c r="AT464" s="35">
        <f>TRACKER[[#This Row],[PUNTUALIDAD (H)]]*24</f>
        <v>4.6333333334187046</v>
      </c>
      <c r="AU464" s="31" t="str">
        <f>IF(AS464&gt;TIME(0,30,0),"NO","SI")</f>
        <v>NO</v>
      </c>
      <c r="AV464" s="33" t="str">
        <f>IF(AS464&gt;TIME(1,0,0),"NO","SI")</f>
        <v>NO</v>
      </c>
      <c r="AW464" s="33">
        <f>(S464-E464)</f>
        <v>5.8944444444496185</v>
      </c>
      <c r="AX464" s="39">
        <f>TRACKER[[#This Row],[ATA TO UNLOADING]]*24</f>
        <v>141.46666666679084</v>
      </c>
      <c r="AY464" s="33">
        <f>IF(O464=0,0,S464-O464)</f>
        <v>0</v>
      </c>
      <c r="AZ464" s="38">
        <f>TRACKER[[#This Row],[TOTAL TT (MARRUECOS)]]*24</f>
        <v>0</v>
      </c>
      <c r="BA464" s="39" t="str">
        <f>IF(AW464="","",IF(AW464&lt;=2,"SI","NO"))</f>
        <v>NO</v>
      </c>
      <c r="BB464" s="39">
        <f>V464-U464</f>
        <v>0</v>
      </c>
      <c r="BC464" s="108">
        <f>(TRACKER[[#This Row],[Driver departure vs DC END DATE 2]])/24</f>
        <v>0</v>
      </c>
      <c r="BD464" s="39" t="str">
        <f>IF(L464="LEFTIES TOLEDO",IF(BC464&gt;=TIME(0,0,0),"YES","NO"),"")</f>
        <v/>
      </c>
      <c r="BE464" s="93">
        <f>$BH$1</f>
        <v>55</v>
      </c>
      <c r="BF464" s="41">
        <f>$BI$1</f>
        <v>7.5</v>
      </c>
    </row>
    <row r="465" spans="1:58" ht="12.75" hidden="1" customHeight="1">
      <c r="A465" s="24" t="s">
        <v>721</v>
      </c>
      <c r="B465" s="10" t="s">
        <v>722</v>
      </c>
      <c r="C465" s="11" t="s">
        <v>72</v>
      </c>
      <c r="D465" s="11" t="s">
        <v>75</v>
      </c>
      <c r="E465" s="12">
        <v>46043.798611111109</v>
      </c>
      <c r="F465" s="12">
        <v>46043.833333333336</v>
      </c>
      <c r="G465" s="13" t="s">
        <v>88</v>
      </c>
      <c r="H465" s="11" t="s">
        <v>50</v>
      </c>
      <c r="I465" s="13" t="s">
        <v>770</v>
      </c>
      <c r="J465" s="13" t="s">
        <v>51</v>
      </c>
      <c r="K465" s="13" t="s">
        <v>60</v>
      </c>
      <c r="L465" s="12" t="s">
        <v>95</v>
      </c>
      <c r="M465" s="12">
        <v>46045.833333333336</v>
      </c>
      <c r="N465" s="12">
        <v>46049.5</v>
      </c>
      <c r="O465" s="12"/>
      <c r="P465" s="55"/>
      <c r="Q465" s="12" t="s">
        <v>62</v>
      </c>
      <c r="R465" s="12"/>
      <c r="S465" s="29">
        <v>46049.666666666664</v>
      </c>
      <c r="T465" s="29">
        <v>46049.6875</v>
      </c>
      <c r="U465" s="12"/>
      <c r="V465" s="29"/>
      <c r="W465" s="30">
        <f>IF(N465="","",WEEKNUM(AA465,2)-0)</f>
        <v>5</v>
      </c>
      <c r="X465" s="30">
        <f>IF(N465="","",MONTH(AA465))</f>
        <v>1</v>
      </c>
      <c r="Y46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465" s="30" t="str">
        <f>IF(B465="ROPAX","ROPAX",IF(B465="RORO","RORO","OCEAN"))</f>
        <v>OCEAN</v>
      </c>
      <c r="AA465" s="29">
        <f>+MIN(S465,T465)</f>
        <v>46049.666666666664</v>
      </c>
      <c r="AB465" s="29" t="str">
        <f>CHOOSE(WEEKDAY(T465,2),"Monday","Tuesday","Wednesday","Thursday","Friday","Saturday","Sunday")</f>
        <v>Tuesday</v>
      </c>
      <c r="AC465" s="104">
        <f>IF((E465-F465)&lt;=0,0,(TRACKER[[#This Row],[ATA]]-TRACKER[[#This Row],[ETA]])*24)</f>
        <v>0</v>
      </c>
      <c r="AD465" s="29" t="str">
        <f>IF(AC465&lt;=2,"NO","YES")</f>
        <v>NO</v>
      </c>
      <c r="AE465" s="106">
        <f>+TRACKER[[#This Row],[DELIVERY AVAILABLE SINCE]]-TRACKER[[#This Row],[HANDOVER Morocco]]</f>
        <v>46045.833333333336</v>
      </c>
      <c r="AF465" s="104">
        <f>TRACKER[[#This Row],[ATA TO UNLOADING]]*24</f>
        <v>140.83333333331393</v>
      </c>
      <c r="AG465" s="31">
        <f>(M465-E465)</f>
        <v>2.0347222222262644</v>
      </c>
      <c r="AH465" s="35">
        <f>TRACKER[[#This Row],[ATA A OFRECIMIENTO]]*24</f>
        <v>48.833333333430346</v>
      </c>
      <c r="AI465" s="30" t="str">
        <f>IF(AG465="","",IF(AG465&lt;=1.5,"SI","NO"))</f>
        <v>NO</v>
      </c>
      <c r="AJ465" s="30" t="str">
        <f>IF(AG465="","",IF(AG465&lt;=2,"YES","NO"))</f>
        <v>NO</v>
      </c>
      <c r="AK465" s="30" t="str">
        <f>IF(AG465="","",IF(AG465&lt;=3,"SI","NO"))</f>
        <v>SI</v>
      </c>
      <c r="AL465" s="31">
        <f>(N465-M465)</f>
        <v>3.6666666666642413</v>
      </c>
      <c r="AM465" s="35">
        <f>TRACKER[[#This Row],[DEL. AVAILABLE A SLOT]]*24</f>
        <v>87.999999999941792</v>
      </c>
      <c r="AN465" s="31">
        <f>IF((S465-M465)&lt;0,TIME(0,0,0),S465-M465)</f>
        <v>3.8333333333284827</v>
      </c>
      <c r="AO46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465" s="35" t="str">
        <f>IF(AL465="","",IF(AL465&lt;=1,"SI","NO"))</f>
        <v>NO</v>
      </c>
      <c r="AQ465" s="31">
        <f>(N465-E465)</f>
        <v>5.7013888888905058</v>
      </c>
      <c r="AR465" s="35">
        <f>TRACKER[[#This Row],[ATA A TIMESLOT]]*24</f>
        <v>136.83333333337214</v>
      </c>
      <c r="AS465" s="32">
        <f>IF(AA465&lt;N465,TIME(0,0,0),AA465-N465)</f>
        <v>0.16666666666424135</v>
      </c>
      <c r="AT465" s="35">
        <f>TRACKER[[#This Row],[PUNTUALIDAD (H)]]*24</f>
        <v>3.9999999999417923</v>
      </c>
      <c r="AU465" s="31" t="str">
        <f>IF(AS465&gt;TIME(0,30,0),"NO","SI")</f>
        <v>NO</v>
      </c>
      <c r="AV465" s="33" t="str">
        <f>IF(AS465&gt;TIME(1,0,0),"NO","SI")</f>
        <v>NO</v>
      </c>
      <c r="AW465" s="33">
        <f>(S465-E465)</f>
        <v>5.8680555555547471</v>
      </c>
      <c r="AX465" s="39">
        <f>TRACKER[[#This Row],[ATA TO UNLOADING]]*24</f>
        <v>140.83333333331393</v>
      </c>
      <c r="AY465" s="33">
        <f>IF(O465=0,0,S465-O465)</f>
        <v>0</v>
      </c>
      <c r="AZ465" s="38">
        <f>TRACKER[[#This Row],[TOTAL TT (MARRUECOS)]]*24</f>
        <v>0</v>
      </c>
      <c r="BA465" s="39" t="str">
        <f>IF(AW465="","",IF(AW465&lt;=2,"SI","NO"))</f>
        <v>NO</v>
      </c>
      <c r="BB465" s="39">
        <f>V465-U465</f>
        <v>0</v>
      </c>
      <c r="BC465" s="108">
        <f>(TRACKER[[#This Row],[Driver departure vs DC END DATE 2]])/24</f>
        <v>0</v>
      </c>
      <c r="BD465" s="39" t="str">
        <f>IF(L465="LEFTIES TOLEDO",IF(BC465&gt;=TIME(0,0,0),"YES","NO"),"")</f>
        <v/>
      </c>
      <c r="BE465" s="93">
        <f>$BH$1</f>
        <v>55</v>
      </c>
      <c r="BF465" s="41">
        <f>$BI$1</f>
        <v>7.5</v>
      </c>
    </row>
    <row r="466" spans="1:58" ht="12.75" hidden="1" customHeight="1">
      <c r="A466" s="24" t="s">
        <v>892</v>
      </c>
      <c r="B466" s="10" t="s">
        <v>582</v>
      </c>
      <c r="C466" s="11" t="s">
        <v>65</v>
      </c>
      <c r="D466" s="11" t="s">
        <v>48</v>
      </c>
      <c r="E466" s="12">
        <v>46043.570138888892</v>
      </c>
      <c r="F466" s="12">
        <v>46043.583333333336</v>
      </c>
      <c r="G466" s="13" t="s">
        <v>88</v>
      </c>
      <c r="H466" s="11" t="s">
        <v>50</v>
      </c>
      <c r="I466" s="13" t="s">
        <v>893</v>
      </c>
      <c r="J466" s="13" t="s">
        <v>51</v>
      </c>
      <c r="K466" s="13" t="s">
        <v>52</v>
      </c>
      <c r="L466" s="12" t="s">
        <v>53</v>
      </c>
      <c r="M466" s="12">
        <v>46045.666666666664</v>
      </c>
      <c r="N466" s="12">
        <v>46049.583333333336</v>
      </c>
      <c r="O466" s="12"/>
      <c r="P466" s="55"/>
      <c r="Q466" s="12"/>
      <c r="R466" s="12"/>
      <c r="S466" s="29">
        <v>46049.510416666664</v>
      </c>
      <c r="T466" s="29">
        <v>46049.545138888891</v>
      </c>
      <c r="U466" s="12">
        <v>46049.527083333334</v>
      </c>
      <c r="V466" s="29">
        <v>46049.5625</v>
      </c>
      <c r="W466" s="30">
        <f>IF(N466="","",WEEKNUM(AA466,2)-0)</f>
        <v>5</v>
      </c>
      <c r="X466" s="30">
        <f>IF(N466="","",MONTH(AA466))</f>
        <v>1</v>
      </c>
      <c r="Y46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466" s="30" t="str">
        <f>IF(B466="ROPAX","ROPAX",IF(B466="RORO","RORO","OCEAN"))</f>
        <v>OCEAN</v>
      </c>
      <c r="AA466" s="29">
        <f>+MIN(S466,T466)</f>
        <v>46049.510416666664</v>
      </c>
      <c r="AB466" s="29" t="str">
        <f>CHOOSE(WEEKDAY(T466,2),"Monday","Tuesday","Wednesday","Thursday","Friday","Saturday","Sunday")</f>
        <v>Tuesday</v>
      </c>
      <c r="AC466" s="104">
        <f>IF((E466-F466)&lt;=0,0,(TRACKER[[#This Row],[ATA]]-TRACKER[[#This Row],[ETA]])*24)</f>
        <v>0</v>
      </c>
      <c r="AD466" s="29" t="str">
        <f>IF(AC466&lt;=2,"NO","YES")</f>
        <v>NO</v>
      </c>
      <c r="AE466" s="106">
        <f>+TRACKER[[#This Row],[DELIVERY AVAILABLE SINCE]]-TRACKER[[#This Row],[HANDOVER Morocco]]</f>
        <v>46045.666666666664</v>
      </c>
      <c r="AF466" s="104">
        <f>TRACKER[[#This Row],[ATA TO UNLOADING]]*24</f>
        <v>142.56666666653473</v>
      </c>
      <c r="AG466" s="31">
        <f>(M466-E466)</f>
        <v>2.0965277777722804</v>
      </c>
      <c r="AH466" s="35">
        <f>TRACKER[[#This Row],[ATA A OFRECIMIENTO]]*24</f>
        <v>50.316666666534729</v>
      </c>
      <c r="AI466" s="30" t="str">
        <f>IF(AG466="","",IF(AG466&lt;=1.5,"SI","NO"))</f>
        <v>NO</v>
      </c>
      <c r="AJ466" s="30" t="str">
        <f>IF(AG466="","",IF(AG466&lt;=2,"YES","NO"))</f>
        <v>NO</v>
      </c>
      <c r="AK466" s="30" t="str">
        <f>IF(AG466="","",IF(AG466&lt;=3,"SI","NO"))</f>
        <v>SI</v>
      </c>
      <c r="AL466" s="31">
        <f>(N466-M466)</f>
        <v>3.9166666666715173</v>
      </c>
      <c r="AM466" s="35">
        <f>TRACKER[[#This Row],[DEL. AVAILABLE A SLOT]]*24</f>
        <v>94.000000000116415</v>
      </c>
      <c r="AN466" s="31">
        <f>IF((S466-M466)&lt;0,TIME(0,0,0),S466-M466)</f>
        <v>3.84375</v>
      </c>
      <c r="AO46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466" s="35" t="str">
        <f>IF(AL466="","",IF(AL466&lt;=1,"SI","NO"))</f>
        <v>NO</v>
      </c>
      <c r="AQ466" s="31">
        <f>(N466-E466)</f>
        <v>6.0131944444437977</v>
      </c>
      <c r="AR466" s="35">
        <f>TRACKER[[#This Row],[ATA A TIMESLOT]]*24</f>
        <v>144.31666666665114</v>
      </c>
      <c r="AS466" s="32">
        <f>IF(AA466&lt;N466,TIME(0,0,0),AA466-N466)</f>
        <v>0</v>
      </c>
      <c r="AT466" s="35">
        <f>TRACKER[[#This Row],[PUNTUALIDAD (H)]]*24</f>
        <v>0</v>
      </c>
      <c r="AU466" s="31" t="str">
        <f>IF(AS466&gt;TIME(0,30,0),"NO","SI")</f>
        <v>SI</v>
      </c>
      <c r="AV466" s="33" t="str">
        <f>IF(AS466&gt;TIME(1,0,0),"NO","SI")</f>
        <v>SI</v>
      </c>
      <c r="AW466" s="33">
        <f>(S466-E466)</f>
        <v>5.9402777777722804</v>
      </c>
      <c r="AX466" s="39">
        <f>TRACKER[[#This Row],[ATA TO UNLOADING]]*24</f>
        <v>142.56666666653473</v>
      </c>
      <c r="AY466" s="33">
        <f>IF(O466=0,0,S466-O466)</f>
        <v>0</v>
      </c>
      <c r="AZ466" s="38">
        <f>TRACKER[[#This Row],[TOTAL TT (MARRUECOS)]]*24</f>
        <v>0</v>
      </c>
      <c r="BA466" s="39" t="str">
        <f>IF(AW466="","",IF(AW466&lt;=2,"SI","NO"))</f>
        <v>NO</v>
      </c>
      <c r="BB466" s="39">
        <f>V466-U466</f>
        <v>3.5416666665696539E-2</v>
      </c>
      <c r="BC466" s="108">
        <f>(TRACKER[[#This Row],[Driver departure vs DC END DATE 2]])/24</f>
        <v>1.4756944444040225E-3</v>
      </c>
      <c r="BD466" s="39" t="str">
        <f>IF(L466="LEFTIES TOLEDO",IF(BC466&gt;=TIME(0,0,0),"YES","NO"),"")</f>
        <v>YES</v>
      </c>
      <c r="BE466" s="93">
        <f>$BH$1</f>
        <v>55</v>
      </c>
      <c r="BF466" s="41">
        <f>$BI$1</f>
        <v>7.5</v>
      </c>
    </row>
    <row r="467" spans="1:58" ht="12.75" hidden="1" customHeight="1">
      <c r="A467" s="24">
        <v>261857691</v>
      </c>
      <c r="B467" s="10" t="s">
        <v>582</v>
      </c>
      <c r="C467" s="11" t="s">
        <v>57</v>
      </c>
      <c r="D467" s="11" t="s">
        <v>48</v>
      </c>
      <c r="E467" s="12">
        <v>46043.570138888892</v>
      </c>
      <c r="F467" s="12">
        <v>46043.583333333336</v>
      </c>
      <c r="G467" s="13" t="s">
        <v>49</v>
      </c>
      <c r="H467" s="11" t="s">
        <v>50</v>
      </c>
      <c r="I467" s="13" t="s">
        <v>894</v>
      </c>
      <c r="J467" s="13" t="s">
        <v>51</v>
      </c>
      <c r="K467" s="13" t="s">
        <v>52</v>
      </c>
      <c r="L467" s="12" t="s">
        <v>53</v>
      </c>
      <c r="M467" s="12">
        <v>46045.666666666664</v>
      </c>
      <c r="N467" s="12">
        <v>46049.583333333336</v>
      </c>
      <c r="O467" s="12"/>
      <c r="P467" s="55"/>
      <c r="Q467" s="12"/>
      <c r="R467" s="12"/>
      <c r="S467" s="29">
        <v>46049.510416666664</v>
      </c>
      <c r="T467" s="29">
        <v>46049.524305555555</v>
      </c>
      <c r="U467" s="12">
        <v>46049.526388888888</v>
      </c>
      <c r="V467" s="29">
        <v>46049.576388888891</v>
      </c>
      <c r="W467" s="30">
        <f>IF(N467="","",WEEKNUM(AA467,2)-0)</f>
        <v>5</v>
      </c>
      <c r="X467" s="30">
        <f>IF(N467="","",MONTH(AA467))</f>
        <v>1</v>
      </c>
      <c r="Y46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467" s="30" t="str">
        <f>IF(B467="ROPAX","ROPAX",IF(B467="RORO","RORO","OCEAN"))</f>
        <v>OCEAN</v>
      </c>
      <c r="AA467" s="29">
        <f>+MIN(S467,T467)</f>
        <v>46049.510416666664</v>
      </c>
      <c r="AB467" s="29" t="str">
        <f>CHOOSE(WEEKDAY(T467,2),"Monday","Tuesday","Wednesday","Thursday","Friday","Saturday","Sunday")</f>
        <v>Tuesday</v>
      </c>
      <c r="AC467" s="104">
        <f>IF((E467-F467)&lt;=0,0,(TRACKER[[#This Row],[ATA]]-TRACKER[[#This Row],[ETA]])*24)</f>
        <v>0</v>
      </c>
      <c r="AD467" s="29" t="str">
        <f>IF(AC467&lt;=2,"NO","YES")</f>
        <v>NO</v>
      </c>
      <c r="AE467" s="106">
        <f>+TRACKER[[#This Row],[DELIVERY AVAILABLE SINCE]]-TRACKER[[#This Row],[HANDOVER Morocco]]</f>
        <v>46045.666666666664</v>
      </c>
      <c r="AF467" s="104">
        <f>TRACKER[[#This Row],[ATA TO UNLOADING]]*24</f>
        <v>142.56666666653473</v>
      </c>
      <c r="AG467" s="31">
        <f>(M467-E467)</f>
        <v>2.0965277777722804</v>
      </c>
      <c r="AH467" s="35">
        <f>TRACKER[[#This Row],[ATA A OFRECIMIENTO]]*24</f>
        <v>50.316666666534729</v>
      </c>
      <c r="AI467" s="30" t="str">
        <f>IF(AG467="","",IF(AG467&lt;=1.5,"SI","NO"))</f>
        <v>NO</v>
      </c>
      <c r="AJ467" s="30" t="str">
        <f>IF(AG467="","",IF(AG467&lt;=2,"YES","NO"))</f>
        <v>NO</v>
      </c>
      <c r="AK467" s="30" t="str">
        <f>IF(AG467="","",IF(AG467&lt;=3,"SI","NO"))</f>
        <v>SI</v>
      </c>
      <c r="AL467" s="31">
        <f>(N467-M467)</f>
        <v>3.9166666666715173</v>
      </c>
      <c r="AM467" s="35">
        <f>TRACKER[[#This Row],[DEL. AVAILABLE A SLOT]]*24</f>
        <v>94.000000000116415</v>
      </c>
      <c r="AN467" s="31">
        <f>IF((S467-M467)&lt;0,TIME(0,0,0),S467-M467)</f>
        <v>3.84375</v>
      </c>
      <c r="AO46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467" s="35" t="str">
        <f>IF(AL467="","",IF(AL467&lt;=1,"SI","NO"))</f>
        <v>NO</v>
      </c>
      <c r="AQ467" s="31">
        <f>(N467-E467)</f>
        <v>6.0131944444437977</v>
      </c>
      <c r="AR467" s="35">
        <f>TRACKER[[#This Row],[ATA A TIMESLOT]]*24</f>
        <v>144.31666666665114</v>
      </c>
      <c r="AS467" s="32">
        <f>IF(AA467&lt;N467,TIME(0,0,0),AA467-N467)</f>
        <v>0</v>
      </c>
      <c r="AT467" s="35">
        <f>TRACKER[[#This Row],[PUNTUALIDAD (H)]]*24</f>
        <v>0</v>
      </c>
      <c r="AU467" s="31" t="str">
        <f>IF(AS467&gt;TIME(0,30,0),"NO","SI")</f>
        <v>SI</v>
      </c>
      <c r="AV467" s="33" t="str">
        <f>IF(AS467&gt;TIME(1,0,0),"NO","SI")</f>
        <v>SI</v>
      </c>
      <c r="AW467" s="33">
        <f>(S467-E467)</f>
        <v>5.9402777777722804</v>
      </c>
      <c r="AX467" s="39">
        <f>TRACKER[[#This Row],[ATA TO UNLOADING]]*24</f>
        <v>142.56666666653473</v>
      </c>
      <c r="AY467" s="33">
        <f>IF(O467=0,0,S467-O467)</f>
        <v>0</v>
      </c>
      <c r="AZ467" s="38">
        <f>TRACKER[[#This Row],[TOTAL TT (MARRUECOS)]]*24</f>
        <v>0</v>
      </c>
      <c r="BA467" s="39" t="str">
        <f>IF(AW467="","",IF(AW467&lt;=2,"SI","NO"))</f>
        <v>NO</v>
      </c>
      <c r="BB467" s="39">
        <f>V467-U467</f>
        <v>5.0000000002910383E-2</v>
      </c>
      <c r="BC467" s="108">
        <f>(TRACKER[[#This Row],[Driver departure vs DC END DATE 2]])/24</f>
        <v>2.0833333334545991E-3</v>
      </c>
      <c r="BD467" s="39" t="str">
        <f>IF(L467="LEFTIES TOLEDO",IF(BC467&gt;=TIME(0,0,0),"YES","NO"),"")</f>
        <v>YES</v>
      </c>
      <c r="BE467" s="93">
        <f>$BH$1</f>
        <v>55</v>
      </c>
      <c r="BF467" s="41">
        <f>$BI$1</f>
        <v>7.5</v>
      </c>
    </row>
    <row r="468" spans="1:58" ht="12.75" hidden="1" customHeight="1">
      <c r="A468" s="24" t="s">
        <v>721</v>
      </c>
      <c r="B468" s="10" t="s">
        <v>722</v>
      </c>
      <c r="C468" s="11" t="s">
        <v>72</v>
      </c>
      <c r="D468" s="11" t="s">
        <v>75</v>
      </c>
      <c r="E468" s="12">
        <v>46043.798611111109</v>
      </c>
      <c r="F468" s="12">
        <v>46043.833333333336</v>
      </c>
      <c r="G468" s="13" t="s">
        <v>88</v>
      </c>
      <c r="H468" s="11" t="s">
        <v>50</v>
      </c>
      <c r="I468" s="13" t="s">
        <v>771</v>
      </c>
      <c r="J468" s="13" t="s">
        <v>51</v>
      </c>
      <c r="K468" s="13" t="s">
        <v>60</v>
      </c>
      <c r="L468" s="12" t="s">
        <v>95</v>
      </c>
      <c r="M468" s="12">
        <v>46045.833333333336</v>
      </c>
      <c r="N468" s="12">
        <v>46049.583333333336</v>
      </c>
      <c r="O468" s="12"/>
      <c r="P468" s="55"/>
      <c r="Q468" s="12" t="s">
        <v>62</v>
      </c>
      <c r="R468" s="12"/>
      <c r="S468" s="29">
        <v>46049.6875</v>
      </c>
      <c r="T468" s="29">
        <v>46049.708333333336</v>
      </c>
      <c r="U468" s="12"/>
      <c r="V468" s="29"/>
      <c r="W468" s="30">
        <f>IF(N468="","",WEEKNUM(AA468,2)-0)</f>
        <v>5</v>
      </c>
      <c r="X468" s="30">
        <f>IF(N468="","",MONTH(AA468))</f>
        <v>1</v>
      </c>
      <c r="Y46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468" s="30" t="str">
        <f>IF(B468="ROPAX","ROPAX",IF(B468="RORO","RORO","OCEAN"))</f>
        <v>OCEAN</v>
      </c>
      <c r="AA468" s="29">
        <f>+MIN(S468,T468)</f>
        <v>46049.6875</v>
      </c>
      <c r="AB468" s="29" t="str">
        <f>CHOOSE(WEEKDAY(T468,2),"Monday","Tuesday","Wednesday","Thursday","Friday","Saturday","Sunday")</f>
        <v>Tuesday</v>
      </c>
      <c r="AC468" s="104">
        <f>IF((E468-F468)&lt;=0,0,(TRACKER[[#This Row],[ATA]]-TRACKER[[#This Row],[ETA]])*24)</f>
        <v>0</v>
      </c>
      <c r="AD468" s="29" t="str">
        <f>IF(AC468&lt;=2,"NO","YES")</f>
        <v>NO</v>
      </c>
      <c r="AE468" s="106">
        <f>+TRACKER[[#This Row],[DELIVERY AVAILABLE SINCE]]-TRACKER[[#This Row],[HANDOVER Morocco]]</f>
        <v>46045.833333333336</v>
      </c>
      <c r="AF468" s="104">
        <f>TRACKER[[#This Row],[ATA TO UNLOADING]]*24</f>
        <v>141.33333333337214</v>
      </c>
      <c r="AG468" s="31">
        <f>(M468-E468)</f>
        <v>2.0347222222262644</v>
      </c>
      <c r="AH468" s="35">
        <f>TRACKER[[#This Row],[ATA A OFRECIMIENTO]]*24</f>
        <v>48.833333333430346</v>
      </c>
      <c r="AI468" s="30" t="str">
        <f>IF(AG468="","",IF(AG468&lt;=1.5,"SI","NO"))</f>
        <v>NO</v>
      </c>
      <c r="AJ468" s="30" t="str">
        <f>IF(AG468="","",IF(AG468&lt;=2,"YES","NO"))</f>
        <v>NO</v>
      </c>
      <c r="AK468" s="30" t="str">
        <f>IF(AG468="","",IF(AG468&lt;=3,"SI","NO"))</f>
        <v>SI</v>
      </c>
      <c r="AL468" s="31">
        <f>(N468-M468)</f>
        <v>3.75</v>
      </c>
      <c r="AM468" s="35">
        <f>TRACKER[[#This Row],[DEL. AVAILABLE A SLOT]]*24</f>
        <v>90</v>
      </c>
      <c r="AN468" s="31">
        <f>IF((S468-M468)&lt;0,TIME(0,0,0),S468-M468)</f>
        <v>3.8541666666642413</v>
      </c>
      <c r="AO46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468" s="35" t="str">
        <f>IF(AL468="","",IF(AL468&lt;=1,"SI","NO"))</f>
        <v>NO</v>
      </c>
      <c r="AQ468" s="31">
        <f>(N468-E468)</f>
        <v>5.7847222222262644</v>
      </c>
      <c r="AR468" s="35">
        <f>TRACKER[[#This Row],[ATA A TIMESLOT]]*24</f>
        <v>138.83333333343035</v>
      </c>
      <c r="AS468" s="32">
        <f>IF(AA468&lt;N468,TIME(0,0,0),AA468-N468)</f>
        <v>0.10416666666424135</v>
      </c>
      <c r="AT468" s="35">
        <f>TRACKER[[#This Row],[PUNTUALIDAD (H)]]*24</f>
        <v>2.4999999999417923</v>
      </c>
      <c r="AU468" s="31" t="str">
        <f>IF(AS468&gt;TIME(0,30,0),"NO","SI")</f>
        <v>NO</v>
      </c>
      <c r="AV468" s="33" t="str">
        <f>IF(AS468&gt;TIME(1,0,0),"NO","SI")</f>
        <v>NO</v>
      </c>
      <c r="AW468" s="33">
        <f>(S468-E468)</f>
        <v>5.8888888888905058</v>
      </c>
      <c r="AX468" s="39">
        <f>TRACKER[[#This Row],[ATA TO UNLOADING]]*24</f>
        <v>141.33333333337214</v>
      </c>
      <c r="AY468" s="33">
        <f>IF(O468=0,0,S468-O468)</f>
        <v>0</v>
      </c>
      <c r="AZ468" s="38">
        <f>TRACKER[[#This Row],[TOTAL TT (MARRUECOS)]]*24</f>
        <v>0</v>
      </c>
      <c r="BA468" s="39" t="str">
        <f>IF(AW468="","",IF(AW468&lt;=2,"SI","NO"))</f>
        <v>NO</v>
      </c>
      <c r="BB468" s="39">
        <f>V468-U468</f>
        <v>0</v>
      </c>
      <c r="BC468" s="108">
        <f>(TRACKER[[#This Row],[Driver departure vs DC END DATE 2]])/24</f>
        <v>0</v>
      </c>
      <c r="BD468" s="39" t="str">
        <f>IF(L468="LEFTIES TOLEDO",IF(BC468&gt;=TIME(0,0,0),"YES","NO"),"")</f>
        <v/>
      </c>
      <c r="BE468" s="93">
        <f>$BH$1</f>
        <v>55</v>
      </c>
      <c r="BF468" s="41">
        <f>$BI$1</f>
        <v>7.5</v>
      </c>
    </row>
    <row r="469" spans="1:58" ht="12.75" hidden="1" customHeight="1">
      <c r="A469" s="24">
        <v>262126349</v>
      </c>
      <c r="B469" s="10" t="s">
        <v>587</v>
      </c>
      <c r="C469" s="11" t="s">
        <v>47</v>
      </c>
      <c r="D469" s="11" t="s">
        <v>48</v>
      </c>
      <c r="E469" s="12">
        <v>46042.495833333334</v>
      </c>
      <c r="F469" s="12">
        <v>46042.833333333336</v>
      </c>
      <c r="G469" s="13" t="s">
        <v>49</v>
      </c>
      <c r="H469" s="11" t="s">
        <v>50</v>
      </c>
      <c r="I469" s="13" t="s">
        <v>772</v>
      </c>
      <c r="J469" s="13" t="s">
        <v>51</v>
      </c>
      <c r="K469" s="13" t="s">
        <v>52</v>
      </c>
      <c r="L469" s="12" t="s">
        <v>53</v>
      </c>
      <c r="M469" s="12">
        <v>46044.666666666664</v>
      </c>
      <c r="N469" s="12">
        <v>46049.666666666664</v>
      </c>
      <c r="O469" s="12"/>
      <c r="P469" s="55"/>
      <c r="Q469" s="12"/>
      <c r="R469" s="12"/>
      <c r="S469" s="29">
        <v>46049.651388888888</v>
      </c>
      <c r="T469" s="29">
        <v>46049.659722222219</v>
      </c>
      <c r="U469" s="12">
        <v>46049.704861111109</v>
      </c>
      <c r="V469" s="29">
        <v>46049.677083333336</v>
      </c>
      <c r="W469" s="30">
        <f>IF(N469="","",WEEKNUM(AA469,2)-0)</f>
        <v>5</v>
      </c>
      <c r="X469" s="30">
        <f>IF(N469="","",MONTH(AA469))</f>
        <v>1</v>
      </c>
      <c r="Y46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469" s="30" t="str">
        <f>IF(B469="ROPAX","ROPAX",IF(B469="RORO","RORO","OCEAN"))</f>
        <v>OCEAN</v>
      </c>
      <c r="AA469" s="29">
        <f>+MIN(S469,T469)</f>
        <v>46049.651388888888</v>
      </c>
      <c r="AB469" s="29" t="str">
        <f>CHOOSE(WEEKDAY(T469,2),"Monday","Tuesday","Wednesday","Thursday","Friday","Saturday","Sunday")</f>
        <v>Tuesday</v>
      </c>
      <c r="AC469" s="104">
        <f>IF((E469-F469)&lt;=0,0,(TRACKER[[#This Row],[ATA]]-TRACKER[[#This Row],[ETA]])*24)</f>
        <v>0</v>
      </c>
      <c r="AD469" s="29" t="str">
        <f>IF(AC469&lt;=2,"NO","YES")</f>
        <v>NO</v>
      </c>
      <c r="AE469" s="106">
        <f>+TRACKER[[#This Row],[DELIVERY AVAILABLE SINCE]]-TRACKER[[#This Row],[HANDOVER Morocco]]</f>
        <v>46044.666666666664</v>
      </c>
      <c r="AF469" s="104">
        <f>TRACKER[[#This Row],[ATA TO UNLOADING]]*24</f>
        <v>171.73333333327901</v>
      </c>
      <c r="AG469" s="31">
        <f>(M469-E469)</f>
        <v>2.1708333333299379</v>
      </c>
      <c r="AH469" s="35">
        <f>TRACKER[[#This Row],[ATA A OFRECIMIENTO]]*24</f>
        <v>52.099999999918509</v>
      </c>
      <c r="AI469" s="30" t="str">
        <f>IF(AG469="","",IF(AG469&lt;=1.5,"SI","NO"))</f>
        <v>NO</v>
      </c>
      <c r="AJ469" s="30" t="str">
        <f>IF(AG469="","",IF(AG469&lt;=2,"YES","NO"))</f>
        <v>NO</v>
      </c>
      <c r="AK469" s="30" t="str">
        <f>IF(AG469="","",IF(AG469&lt;=3,"SI","NO"))</f>
        <v>SI</v>
      </c>
      <c r="AL469" s="31">
        <f>(N469-M469)</f>
        <v>5</v>
      </c>
      <c r="AM469" s="35">
        <f>TRACKER[[#This Row],[DEL. AVAILABLE A SLOT]]*24</f>
        <v>120</v>
      </c>
      <c r="AN469" s="31">
        <f>IF((S469-M469)&lt;0,TIME(0,0,0),S469-M469)</f>
        <v>4.984722222223354</v>
      </c>
      <c r="AO46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469" s="35" t="str">
        <f>IF(AL469="","",IF(AL469&lt;=1,"SI","NO"))</f>
        <v>NO</v>
      </c>
      <c r="AQ469" s="31">
        <f>(N469-E469)</f>
        <v>7.1708333333299379</v>
      </c>
      <c r="AR469" s="35">
        <f>TRACKER[[#This Row],[ATA A TIMESLOT]]*24</f>
        <v>172.09999999991851</v>
      </c>
      <c r="AS469" s="32">
        <f>IF(AA469&lt;N469,TIME(0,0,0),AA469-N469)</f>
        <v>0</v>
      </c>
      <c r="AT469" s="35">
        <f>TRACKER[[#This Row],[PUNTUALIDAD (H)]]*24</f>
        <v>0</v>
      </c>
      <c r="AU469" s="31" t="str">
        <f>IF(AS469&gt;TIME(0,30,0),"NO","SI")</f>
        <v>SI</v>
      </c>
      <c r="AV469" s="33" t="str">
        <f>IF(AS469&gt;TIME(1,0,0),"NO","SI")</f>
        <v>SI</v>
      </c>
      <c r="AW469" s="33">
        <f>(S469-E469)</f>
        <v>7.1555555555532919</v>
      </c>
      <c r="AX469" s="39">
        <f>TRACKER[[#This Row],[ATA TO UNLOADING]]*24</f>
        <v>171.73333333327901</v>
      </c>
      <c r="AY469" s="33">
        <f>IF(O469=0,0,S469-O469)</f>
        <v>0</v>
      </c>
      <c r="AZ469" s="38">
        <f>TRACKER[[#This Row],[TOTAL TT (MARRUECOS)]]*24</f>
        <v>0</v>
      </c>
      <c r="BA469" s="39" t="str">
        <f>IF(AW469="","",IF(AW469&lt;=2,"SI","NO"))</f>
        <v>NO</v>
      </c>
      <c r="BB469" s="110">
        <f>V469-U469</f>
        <v>-2.7777777773735579E-2</v>
      </c>
      <c r="BC469" s="108">
        <f>(TRACKER[[#This Row],[Driver departure vs DC END DATE 2]])/24</f>
        <v>-1.1574074072389824E-3</v>
      </c>
      <c r="BD469" s="39" t="str">
        <f>IF(L469="LEFTIES TOLEDO",IF(BC469&gt;=TIME(0,0,0),"YES","NO"),"")</f>
        <v>NO</v>
      </c>
      <c r="BE469" s="93">
        <f>$BH$1</f>
        <v>55</v>
      </c>
      <c r="BF469" s="41">
        <f>$BI$1</f>
        <v>7.5</v>
      </c>
    </row>
    <row r="470" spans="1:58" ht="12.75" hidden="1" customHeight="1">
      <c r="A470" s="24">
        <v>262884013</v>
      </c>
      <c r="B470" s="10" t="s">
        <v>587</v>
      </c>
      <c r="C470" s="11" t="s">
        <v>47</v>
      </c>
      <c r="D470" s="11" t="s">
        <v>48</v>
      </c>
      <c r="E470" s="12">
        <v>46042.495833333334</v>
      </c>
      <c r="F470" s="12">
        <v>46042.833333333336</v>
      </c>
      <c r="G470" s="13" t="s">
        <v>49</v>
      </c>
      <c r="H470" s="11" t="s">
        <v>50</v>
      </c>
      <c r="I470" s="13" t="s">
        <v>773</v>
      </c>
      <c r="J470" s="13" t="s">
        <v>51</v>
      </c>
      <c r="K470" s="13" t="s">
        <v>52</v>
      </c>
      <c r="L470" s="12" t="s">
        <v>53</v>
      </c>
      <c r="M470" s="12">
        <v>46044.666666666664</v>
      </c>
      <c r="N470" s="12">
        <v>46049.666666666664</v>
      </c>
      <c r="O470" s="12"/>
      <c r="P470" s="55"/>
      <c r="Q470" s="12"/>
      <c r="R470" s="12"/>
      <c r="S470" s="29">
        <v>46049.65</v>
      </c>
      <c r="T470" s="29">
        <v>46049.666666666664</v>
      </c>
      <c r="U470" s="12">
        <v>46049.700694444444</v>
      </c>
      <c r="V470" s="29">
        <v>46049.6875</v>
      </c>
      <c r="W470" s="30">
        <f>IF(N470="","",WEEKNUM(AA470,2)-0)</f>
        <v>5</v>
      </c>
      <c r="X470" s="30">
        <f>IF(N470="","",MONTH(AA470))</f>
        <v>1</v>
      </c>
      <c r="Y47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470" s="30" t="str">
        <f>IF(B470="ROPAX","ROPAX",IF(B470="RORO","RORO","OCEAN"))</f>
        <v>OCEAN</v>
      </c>
      <c r="AA470" s="29">
        <f>+MIN(S470,T470)</f>
        <v>46049.65</v>
      </c>
      <c r="AB470" s="29" t="str">
        <f>CHOOSE(WEEKDAY(T470,2),"Monday","Tuesday","Wednesday","Thursday","Friday","Saturday","Sunday")</f>
        <v>Tuesday</v>
      </c>
      <c r="AC470" s="104">
        <f>IF((E470-F470)&lt;=0,0,(TRACKER[[#This Row],[ATA]]-TRACKER[[#This Row],[ETA]])*24)</f>
        <v>0</v>
      </c>
      <c r="AD470" s="29" t="str">
        <f>IF(AC470&lt;=2,"NO","YES")</f>
        <v>NO</v>
      </c>
      <c r="AE470" s="106">
        <f>+TRACKER[[#This Row],[DELIVERY AVAILABLE SINCE]]-TRACKER[[#This Row],[HANDOVER Morocco]]</f>
        <v>46044.666666666664</v>
      </c>
      <c r="AF470" s="104">
        <f>TRACKER[[#This Row],[ATA TO UNLOADING]]*24</f>
        <v>171.70000000001164</v>
      </c>
      <c r="AG470" s="31">
        <f>(M470-E470)</f>
        <v>2.1708333333299379</v>
      </c>
      <c r="AH470" s="35">
        <f>TRACKER[[#This Row],[ATA A OFRECIMIENTO]]*24</f>
        <v>52.099999999918509</v>
      </c>
      <c r="AI470" s="30" t="str">
        <f>IF(AG470="","",IF(AG470&lt;=1.5,"SI","NO"))</f>
        <v>NO</v>
      </c>
      <c r="AJ470" s="30" t="str">
        <f>IF(AG470="","",IF(AG470&lt;=2,"YES","NO"))</f>
        <v>NO</v>
      </c>
      <c r="AK470" s="30" t="str">
        <f>IF(AG470="","",IF(AG470&lt;=3,"SI","NO"))</f>
        <v>SI</v>
      </c>
      <c r="AL470" s="31">
        <f>(N470-M470)</f>
        <v>5</v>
      </c>
      <c r="AM470" s="35">
        <f>TRACKER[[#This Row],[DEL. AVAILABLE A SLOT]]*24</f>
        <v>120</v>
      </c>
      <c r="AN470" s="31">
        <f>IF((S470-M470)&lt;0,TIME(0,0,0),S470-M470)</f>
        <v>4.9833333333372138</v>
      </c>
      <c r="AO47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470" s="35" t="str">
        <f>IF(AL470="","",IF(AL470&lt;=1,"SI","NO"))</f>
        <v>NO</v>
      </c>
      <c r="AQ470" s="31">
        <f>(N470-E470)</f>
        <v>7.1708333333299379</v>
      </c>
      <c r="AR470" s="35">
        <f>TRACKER[[#This Row],[ATA A TIMESLOT]]*24</f>
        <v>172.09999999991851</v>
      </c>
      <c r="AS470" s="32">
        <f>IF(AA470&lt;N470,TIME(0,0,0),AA470-N470)</f>
        <v>0</v>
      </c>
      <c r="AT470" s="35">
        <f>TRACKER[[#This Row],[PUNTUALIDAD (H)]]*24</f>
        <v>0</v>
      </c>
      <c r="AU470" s="31" t="str">
        <f>IF(AS470&gt;TIME(0,30,0),"NO","SI")</f>
        <v>SI</v>
      </c>
      <c r="AV470" s="33" t="str">
        <f>IF(AS470&gt;TIME(1,0,0),"NO","SI")</f>
        <v>SI</v>
      </c>
      <c r="AW470" s="33">
        <f>(S470-E470)</f>
        <v>7.1541666666671517</v>
      </c>
      <c r="AX470" s="39">
        <f>TRACKER[[#This Row],[ATA TO UNLOADING]]*24</f>
        <v>171.70000000001164</v>
      </c>
      <c r="AY470" s="33">
        <f>IF(O470=0,0,S470-O470)</f>
        <v>0</v>
      </c>
      <c r="AZ470" s="38">
        <f>TRACKER[[#This Row],[TOTAL TT (MARRUECOS)]]*24</f>
        <v>0</v>
      </c>
      <c r="BA470" s="39" t="str">
        <f>IF(AW470="","",IF(AW470&lt;=2,"SI","NO"))</f>
        <v>NO</v>
      </c>
      <c r="BB470" s="110">
        <f>V470-U470</f>
        <v>-1.3194444443797693E-2</v>
      </c>
      <c r="BC470" s="108">
        <f>(TRACKER[[#This Row],[Driver departure vs DC END DATE 2]])/24</f>
        <v>-5.4976851849157049E-4</v>
      </c>
      <c r="BD470" s="39" t="str">
        <f>IF(L470="LEFTIES TOLEDO",IF(BC470&gt;=TIME(0,0,0),"YES","NO"),"")</f>
        <v>NO</v>
      </c>
      <c r="BE470" s="93">
        <f>$BH$1</f>
        <v>55</v>
      </c>
      <c r="BF470" s="41">
        <f>$BI$1</f>
        <v>7.5</v>
      </c>
    </row>
    <row r="471" spans="1:58" ht="12.75" hidden="1" customHeight="1">
      <c r="A471" s="24">
        <v>262492591</v>
      </c>
      <c r="B471" s="10" t="s">
        <v>728</v>
      </c>
      <c r="C471" s="11" t="s">
        <v>65</v>
      </c>
      <c r="D471" s="11" t="s">
        <v>75</v>
      </c>
      <c r="E471" s="12">
        <v>46048.323611111111</v>
      </c>
      <c r="F471" s="12">
        <v>46048.333333333336</v>
      </c>
      <c r="G471" s="13" t="s">
        <v>49</v>
      </c>
      <c r="H471" s="11" t="s">
        <v>50</v>
      </c>
      <c r="I471" s="13" t="s">
        <v>774</v>
      </c>
      <c r="J471" s="13" t="s">
        <v>56</v>
      </c>
      <c r="K471" s="13" t="s">
        <v>60</v>
      </c>
      <c r="L471" s="12" t="s">
        <v>95</v>
      </c>
      <c r="M471" s="12">
        <v>46049.333333333336</v>
      </c>
      <c r="N471" s="12">
        <v>46049.666666666664</v>
      </c>
      <c r="O471" s="12"/>
      <c r="P471" s="55"/>
      <c r="Q471" s="12" t="s">
        <v>62</v>
      </c>
      <c r="R471" s="12"/>
      <c r="S471" s="29">
        <v>46049.729166666664</v>
      </c>
      <c r="T471" s="29">
        <v>46049.75</v>
      </c>
      <c r="U471" s="12"/>
      <c r="V471" s="29"/>
      <c r="W471" s="30">
        <f>IF(N471="","",WEEKNUM(AA471,2)-0)</f>
        <v>5</v>
      </c>
      <c r="X471" s="30">
        <f>IF(N471="","",MONTH(AA471))</f>
        <v>1</v>
      </c>
      <c r="Y47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471" s="30" t="str">
        <f>IF(B471="ROPAX","ROPAX",IF(B471="RORO","RORO","OCEAN"))</f>
        <v>OCEAN</v>
      </c>
      <c r="AA471" s="29">
        <f>+MIN(S471,T471)</f>
        <v>46049.729166666664</v>
      </c>
      <c r="AB471" s="29" t="str">
        <f>CHOOSE(WEEKDAY(T471,2),"Monday","Tuesday","Wednesday","Thursday","Friday","Saturday","Sunday")</f>
        <v>Tuesday</v>
      </c>
      <c r="AC471" s="104">
        <f>IF((E471-F471)&lt;=0,0,(TRACKER[[#This Row],[ATA]]-TRACKER[[#This Row],[ETA]])*24)</f>
        <v>0</v>
      </c>
      <c r="AD471" s="29" t="str">
        <f>IF(AC471&lt;=2,"NO","YES")</f>
        <v>NO</v>
      </c>
      <c r="AE471" s="106">
        <f>+TRACKER[[#This Row],[DELIVERY AVAILABLE SINCE]]-TRACKER[[#This Row],[HANDOVER Morocco]]</f>
        <v>46049.333333333336</v>
      </c>
      <c r="AF471" s="104">
        <f>TRACKER[[#This Row],[ATA TO UNLOADING]]*24</f>
        <v>33.733333333279006</v>
      </c>
      <c r="AG471" s="31">
        <f>(M471-E471)</f>
        <v>1.0097222222248092</v>
      </c>
      <c r="AH471" s="35">
        <f>TRACKER[[#This Row],[ATA A OFRECIMIENTO]]*24</f>
        <v>24.233333333395422</v>
      </c>
      <c r="AI471" s="30" t="str">
        <f>IF(AG471="","",IF(AG471&lt;=1.5,"SI","NO"))</f>
        <v>SI</v>
      </c>
      <c r="AJ471" s="30" t="str">
        <f>IF(AG471="","",IF(AG471&lt;=2,"YES","NO"))</f>
        <v>YES</v>
      </c>
      <c r="AK471" s="30" t="str">
        <f>IF(AG471="","",IF(AG471&lt;=3,"SI","NO"))</f>
        <v>SI</v>
      </c>
      <c r="AL471" s="31">
        <f>(N471-M471)</f>
        <v>0.33333333332848269</v>
      </c>
      <c r="AM471" s="35">
        <f>TRACKER[[#This Row],[DEL. AVAILABLE A SLOT]]*24</f>
        <v>7.9999999998835847</v>
      </c>
      <c r="AN471" s="31">
        <f>IF((S471-M471)&lt;0,TIME(0,0,0),S471-M471)</f>
        <v>0.39583333332848269</v>
      </c>
      <c r="AO47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471" s="35" t="str">
        <f>IF(AL471="","",IF(AL471&lt;=1,"SI","NO"))</f>
        <v>SI</v>
      </c>
      <c r="AQ471" s="31">
        <f>(N471-E471)</f>
        <v>1.3430555555532919</v>
      </c>
      <c r="AR471" s="35">
        <f>TRACKER[[#This Row],[ATA A TIMESLOT]]*24</f>
        <v>32.233333333279006</v>
      </c>
      <c r="AS471" s="32">
        <f>IF(AA471&lt;N471,TIME(0,0,0),AA471-N471)</f>
        <v>6.25E-2</v>
      </c>
      <c r="AT471" s="35">
        <f>TRACKER[[#This Row],[PUNTUALIDAD (H)]]*24</f>
        <v>1.5</v>
      </c>
      <c r="AU471" s="31" t="str">
        <f>IF(AS471&gt;TIME(0,30,0),"NO","SI")</f>
        <v>NO</v>
      </c>
      <c r="AV471" s="33" t="str">
        <f>IF(AS471&gt;TIME(1,0,0),"NO","SI")</f>
        <v>NO</v>
      </c>
      <c r="AW471" s="33">
        <f>(S471-E471)</f>
        <v>1.4055555555532919</v>
      </c>
      <c r="AX471" s="39">
        <f>TRACKER[[#This Row],[ATA TO UNLOADING]]*24</f>
        <v>33.733333333279006</v>
      </c>
      <c r="AY471" s="33">
        <f>IF(O471=0,0,S471-O471)</f>
        <v>0</v>
      </c>
      <c r="AZ471" s="38">
        <f>TRACKER[[#This Row],[TOTAL TT (MARRUECOS)]]*24</f>
        <v>0</v>
      </c>
      <c r="BA471" s="39" t="str">
        <f>IF(AW471="","",IF(AW471&lt;=2,"SI","NO"))</f>
        <v>SI</v>
      </c>
      <c r="BB471" s="39">
        <f>V471-U471</f>
        <v>0</v>
      </c>
      <c r="BC471" s="108">
        <f>(TRACKER[[#This Row],[Driver departure vs DC END DATE 2]])/24</f>
        <v>0</v>
      </c>
      <c r="BD471" s="39" t="str">
        <f>IF(L471="LEFTIES TOLEDO",IF(BC471&gt;=TIME(0,0,0),"YES","NO"),"")</f>
        <v/>
      </c>
      <c r="BE471" s="93">
        <f>$BH$1</f>
        <v>55</v>
      </c>
      <c r="BF471" s="41">
        <f>$BI$1</f>
        <v>7.5</v>
      </c>
    </row>
    <row r="472" spans="1:58" ht="12.75" hidden="1" customHeight="1">
      <c r="A472" s="24">
        <v>262073911</v>
      </c>
      <c r="B472" s="10" t="s">
        <v>728</v>
      </c>
      <c r="C472" s="11" t="s">
        <v>78</v>
      </c>
      <c r="D472" s="11" t="s">
        <v>75</v>
      </c>
      <c r="E472" s="12">
        <v>46048.323611111111</v>
      </c>
      <c r="F472" s="12">
        <v>46048.333333333336</v>
      </c>
      <c r="G472" s="13" t="s">
        <v>49</v>
      </c>
      <c r="H472" s="11" t="s">
        <v>50</v>
      </c>
      <c r="I472" s="13" t="s">
        <v>775</v>
      </c>
      <c r="J472" s="13" t="s">
        <v>51</v>
      </c>
      <c r="K472" s="13" t="s">
        <v>60</v>
      </c>
      <c r="L472" s="12" t="s">
        <v>95</v>
      </c>
      <c r="M472" s="12">
        <v>46049.333333333336</v>
      </c>
      <c r="N472" s="12">
        <v>46049.666666666664</v>
      </c>
      <c r="O472" s="12"/>
      <c r="P472" s="55"/>
      <c r="Q472" s="12"/>
      <c r="R472" s="12"/>
      <c r="S472" s="29">
        <v>46049.645833333328</v>
      </c>
      <c r="T472" s="29">
        <v>46049.666666666664</v>
      </c>
      <c r="U472" s="12"/>
      <c r="V472" s="29"/>
      <c r="W472" s="30">
        <f>IF(N472="","",WEEKNUM(AA472,2)-0)</f>
        <v>5</v>
      </c>
      <c r="X472" s="30">
        <f>IF(N472="","",MONTH(AA472))</f>
        <v>1</v>
      </c>
      <c r="Y47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472" s="30" t="str">
        <f>IF(B472="ROPAX","ROPAX",IF(B472="RORO","RORO","OCEAN"))</f>
        <v>OCEAN</v>
      </c>
      <c r="AA472" s="29">
        <f>+MIN(S472,T472)</f>
        <v>46049.645833333328</v>
      </c>
      <c r="AB472" s="29" t="str">
        <f>CHOOSE(WEEKDAY(T472,2),"Monday","Tuesday","Wednesday","Thursday","Friday","Saturday","Sunday")</f>
        <v>Tuesday</v>
      </c>
      <c r="AC472" s="104">
        <f>IF((E472-F472)&lt;=0,0,(TRACKER[[#This Row],[ATA]]-TRACKER[[#This Row],[ETA]])*24)</f>
        <v>0</v>
      </c>
      <c r="AD472" s="29" t="str">
        <f>IF(AC472&lt;=2,"NO","YES")</f>
        <v>NO</v>
      </c>
      <c r="AE472" s="106">
        <f>+TRACKER[[#This Row],[DELIVERY AVAILABLE SINCE]]-TRACKER[[#This Row],[HANDOVER Morocco]]</f>
        <v>46049.333333333336</v>
      </c>
      <c r="AF472" s="104">
        <f>TRACKER[[#This Row],[ATA TO UNLOADING]]*24</f>
        <v>31.733333333220799</v>
      </c>
      <c r="AG472" s="31">
        <f>(M472-E472)</f>
        <v>1.0097222222248092</v>
      </c>
      <c r="AH472" s="35">
        <f>TRACKER[[#This Row],[ATA A OFRECIMIENTO]]*24</f>
        <v>24.233333333395422</v>
      </c>
      <c r="AI472" s="30" t="str">
        <f>IF(AG472="","",IF(AG472&lt;=1.5,"SI","NO"))</f>
        <v>SI</v>
      </c>
      <c r="AJ472" s="30" t="str">
        <f>IF(AG472="","",IF(AG472&lt;=2,"YES","NO"))</f>
        <v>YES</v>
      </c>
      <c r="AK472" s="30" t="str">
        <f>IF(AG472="","",IF(AG472&lt;=3,"SI","NO"))</f>
        <v>SI</v>
      </c>
      <c r="AL472" s="31">
        <f>(N472-M472)</f>
        <v>0.33333333332848269</v>
      </c>
      <c r="AM472" s="35">
        <f>TRACKER[[#This Row],[DEL. AVAILABLE A SLOT]]*24</f>
        <v>7.9999999998835847</v>
      </c>
      <c r="AN472" s="31">
        <f>IF((S472-M472)&lt;0,TIME(0,0,0),S472-M472)</f>
        <v>0.31249999999272404</v>
      </c>
      <c r="AO47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472" s="35" t="str">
        <f>IF(AL472="","",IF(AL472&lt;=1,"SI","NO"))</f>
        <v>SI</v>
      </c>
      <c r="AQ472" s="31">
        <f>(N472-E472)</f>
        <v>1.3430555555532919</v>
      </c>
      <c r="AR472" s="35">
        <f>TRACKER[[#This Row],[ATA A TIMESLOT]]*24</f>
        <v>32.233333333279006</v>
      </c>
      <c r="AS472" s="32">
        <f>IF(AA472&lt;N472,TIME(0,0,0),AA472-N472)</f>
        <v>0</v>
      </c>
      <c r="AT472" s="35">
        <f>TRACKER[[#This Row],[PUNTUALIDAD (H)]]*24</f>
        <v>0</v>
      </c>
      <c r="AU472" s="31" t="str">
        <f>IF(AS472&gt;TIME(0,30,0),"NO","SI")</f>
        <v>SI</v>
      </c>
      <c r="AV472" s="33" t="str">
        <f>IF(AS472&gt;TIME(1,0,0),"NO","SI")</f>
        <v>SI</v>
      </c>
      <c r="AW472" s="33">
        <f>(S472-E472)</f>
        <v>1.3222222222175333</v>
      </c>
      <c r="AX472" s="39">
        <f>TRACKER[[#This Row],[ATA TO UNLOADING]]*24</f>
        <v>31.733333333220799</v>
      </c>
      <c r="AY472" s="33">
        <f>IF(O472=0,0,S472-O472)</f>
        <v>0</v>
      </c>
      <c r="AZ472" s="38">
        <f>TRACKER[[#This Row],[TOTAL TT (MARRUECOS)]]*24</f>
        <v>0</v>
      </c>
      <c r="BA472" s="39" t="str">
        <f>IF(AW472="","",IF(AW472&lt;=2,"SI","NO"))</f>
        <v>SI</v>
      </c>
      <c r="BB472" s="39">
        <f>V472-U472</f>
        <v>0</v>
      </c>
      <c r="BC472" s="108">
        <f>(TRACKER[[#This Row],[Driver departure vs DC END DATE 2]])/24</f>
        <v>0</v>
      </c>
      <c r="BD472" s="39" t="str">
        <f>IF(L472="LEFTIES TOLEDO",IF(BC472&gt;=TIME(0,0,0),"YES","NO"),"")</f>
        <v/>
      </c>
      <c r="BE472" s="93">
        <f>$BH$1</f>
        <v>55</v>
      </c>
      <c r="BF472" s="41">
        <f>$BI$1</f>
        <v>7.5</v>
      </c>
    </row>
    <row r="473" spans="1:58" ht="12.75" hidden="1" customHeight="1">
      <c r="A473" s="24">
        <v>262073911</v>
      </c>
      <c r="B473" s="10" t="s">
        <v>728</v>
      </c>
      <c r="C473" s="11" t="s">
        <v>78</v>
      </c>
      <c r="D473" s="11" t="s">
        <v>75</v>
      </c>
      <c r="E473" s="12">
        <v>46048.323611111111</v>
      </c>
      <c r="F473" s="12">
        <v>46048.333333333336</v>
      </c>
      <c r="G473" s="13" t="s">
        <v>49</v>
      </c>
      <c r="H473" s="11" t="s">
        <v>50</v>
      </c>
      <c r="I473" s="13" t="s">
        <v>776</v>
      </c>
      <c r="J473" s="13">
        <v>20</v>
      </c>
      <c r="K473" s="13" t="s">
        <v>60</v>
      </c>
      <c r="L473" s="12" t="s">
        <v>95</v>
      </c>
      <c r="M473" s="12">
        <v>46049.333333333336</v>
      </c>
      <c r="N473" s="12">
        <v>46049.666666666664</v>
      </c>
      <c r="O473" s="12"/>
      <c r="P473" s="55"/>
      <c r="Q473" s="12" t="s">
        <v>62</v>
      </c>
      <c r="R473" s="12"/>
      <c r="S473" s="29">
        <v>46049.729166666664</v>
      </c>
      <c r="T473" s="29">
        <v>46049.75</v>
      </c>
      <c r="U473" s="12"/>
      <c r="V473" s="29"/>
      <c r="W473" s="30">
        <f>IF(N473="","",WEEKNUM(AA473,2)-0)</f>
        <v>5</v>
      </c>
      <c r="X473" s="30">
        <f>IF(N473="","",MONTH(AA473))</f>
        <v>1</v>
      </c>
      <c r="Y47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473" s="30" t="str">
        <f>IF(B473="ROPAX","ROPAX",IF(B473="RORO","RORO","OCEAN"))</f>
        <v>OCEAN</v>
      </c>
      <c r="AA473" s="29">
        <f>+MIN(S473,T473)</f>
        <v>46049.729166666664</v>
      </c>
      <c r="AB473" s="29" t="str">
        <f>CHOOSE(WEEKDAY(T473,2),"Monday","Tuesday","Wednesday","Thursday","Friday","Saturday","Sunday")</f>
        <v>Tuesday</v>
      </c>
      <c r="AC473" s="104">
        <f>IF((E473-F473)&lt;=0,0,(TRACKER[[#This Row],[ATA]]-TRACKER[[#This Row],[ETA]])*24)</f>
        <v>0</v>
      </c>
      <c r="AD473" s="29" t="str">
        <f>IF(AC473&lt;=2,"NO","YES")</f>
        <v>NO</v>
      </c>
      <c r="AE473" s="106">
        <f>+TRACKER[[#This Row],[DELIVERY AVAILABLE SINCE]]-TRACKER[[#This Row],[HANDOVER Morocco]]</f>
        <v>46049.333333333336</v>
      </c>
      <c r="AF473" s="104">
        <f>TRACKER[[#This Row],[ATA TO UNLOADING]]*24</f>
        <v>33.733333333279006</v>
      </c>
      <c r="AG473" s="31">
        <f>(M473-E473)</f>
        <v>1.0097222222248092</v>
      </c>
      <c r="AH473" s="35">
        <f>TRACKER[[#This Row],[ATA A OFRECIMIENTO]]*24</f>
        <v>24.233333333395422</v>
      </c>
      <c r="AI473" s="30" t="str">
        <f>IF(AG473="","",IF(AG473&lt;=1.5,"SI","NO"))</f>
        <v>SI</v>
      </c>
      <c r="AJ473" s="30" t="str">
        <f>IF(AG473="","",IF(AG473&lt;=2,"YES","NO"))</f>
        <v>YES</v>
      </c>
      <c r="AK473" s="30" t="str">
        <f>IF(AG473="","",IF(AG473&lt;=3,"SI","NO"))</f>
        <v>SI</v>
      </c>
      <c r="AL473" s="31">
        <f>(N473-M473)</f>
        <v>0.33333333332848269</v>
      </c>
      <c r="AM473" s="35">
        <f>TRACKER[[#This Row],[DEL. AVAILABLE A SLOT]]*24</f>
        <v>7.9999999998835847</v>
      </c>
      <c r="AN473" s="31">
        <f>IF((S473-M473)&lt;0,TIME(0,0,0),S473-M473)</f>
        <v>0.39583333332848269</v>
      </c>
      <c r="AO47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473" s="35" t="str">
        <f>IF(AL473="","",IF(AL473&lt;=1,"SI","NO"))</f>
        <v>SI</v>
      </c>
      <c r="AQ473" s="31">
        <f>(N473-E473)</f>
        <v>1.3430555555532919</v>
      </c>
      <c r="AR473" s="35">
        <f>TRACKER[[#This Row],[ATA A TIMESLOT]]*24</f>
        <v>32.233333333279006</v>
      </c>
      <c r="AS473" s="32">
        <f>IF(AA473&lt;N473,TIME(0,0,0),AA473-N473)</f>
        <v>6.25E-2</v>
      </c>
      <c r="AT473" s="35">
        <f>TRACKER[[#This Row],[PUNTUALIDAD (H)]]*24</f>
        <v>1.5</v>
      </c>
      <c r="AU473" s="31" t="str">
        <f>IF(AS473&gt;TIME(0,30,0),"NO","SI")</f>
        <v>NO</v>
      </c>
      <c r="AV473" s="33" t="str">
        <f>IF(AS473&gt;TIME(1,0,0),"NO","SI")</f>
        <v>NO</v>
      </c>
      <c r="AW473" s="33">
        <f>(S473-E473)</f>
        <v>1.4055555555532919</v>
      </c>
      <c r="AX473" s="39">
        <f>TRACKER[[#This Row],[ATA TO UNLOADING]]*24</f>
        <v>33.733333333279006</v>
      </c>
      <c r="AY473" s="33">
        <f>IF(O473=0,0,S473-O473)</f>
        <v>0</v>
      </c>
      <c r="AZ473" s="38">
        <f>TRACKER[[#This Row],[TOTAL TT (MARRUECOS)]]*24</f>
        <v>0</v>
      </c>
      <c r="BA473" s="39" t="str">
        <f>IF(AW473="","",IF(AW473&lt;=2,"SI","NO"))</f>
        <v>SI</v>
      </c>
      <c r="BB473" s="39">
        <f>V473-U473</f>
        <v>0</v>
      </c>
      <c r="BC473" s="108">
        <f>(TRACKER[[#This Row],[Driver departure vs DC END DATE 2]])/24</f>
        <v>0</v>
      </c>
      <c r="BD473" s="39" t="str">
        <f>IF(L473="LEFTIES TOLEDO",IF(BC473&gt;=TIME(0,0,0),"YES","NO"),"")</f>
        <v/>
      </c>
      <c r="BE473" s="93">
        <f>$BH$1</f>
        <v>55</v>
      </c>
      <c r="BF473" s="41">
        <f>$BI$1</f>
        <v>7.5</v>
      </c>
    </row>
    <row r="474" spans="1:58" ht="12.75" hidden="1" customHeight="1">
      <c r="A474" s="24">
        <v>262910829</v>
      </c>
      <c r="B474" s="10" t="s">
        <v>728</v>
      </c>
      <c r="C474" s="11" t="s">
        <v>57</v>
      </c>
      <c r="D474" s="11" t="s">
        <v>75</v>
      </c>
      <c r="E474" s="12">
        <v>46048.323611111111</v>
      </c>
      <c r="F474" s="12">
        <v>46048.333333333336</v>
      </c>
      <c r="G474" s="13" t="s">
        <v>49</v>
      </c>
      <c r="H474" s="11" t="s">
        <v>50</v>
      </c>
      <c r="I474" s="13" t="s">
        <v>777</v>
      </c>
      <c r="J474" s="13" t="s">
        <v>56</v>
      </c>
      <c r="K474" s="13" t="s">
        <v>60</v>
      </c>
      <c r="L474" s="12" t="s">
        <v>95</v>
      </c>
      <c r="M474" s="12">
        <v>46049.333333333336</v>
      </c>
      <c r="N474" s="12">
        <v>46049.666666666664</v>
      </c>
      <c r="O474" s="12"/>
      <c r="P474" s="55"/>
      <c r="Q474" s="12" t="s">
        <v>62</v>
      </c>
      <c r="R474" s="12"/>
      <c r="S474" s="29">
        <v>46050.236111111109</v>
      </c>
      <c r="T474" s="29">
        <v>46050.256944444445</v>
      </c>
      <c r="U474" s="12"/>
      <c r="V474" s="29"/>
      <c r="W474" s="30">
        <f>IF(N474="","",WEEKNUM(AA474,2)-0)</f>
        <v>5</v>
      </c>
      <c r="X474" s="30">
        <f>IF(N474="","",MONTH(AA474))</f>
        <v>1</v>
      </c>
      <c r="Y47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474" s="30" t="str">
        <f>IF(B474="ROPAX","ROPAX",IF(B474="RORO","RORO","OCEAN"))</f>
        <v>OCEAN</v>
      </c>
      <c r="AA474" s="29">
        <f>+MIN(S474,T474)</f>
        <v>46050.236111111109</v>
      </c>
      <c r="AB474" s="29" t="str">
        <f>CHOOSE(WEEKDAY(T474,2),"Monday","Tuesday","Wednesday","Thursday","Friday","Saturday","Sunday")</f>
        <v>Wednesday</v>
      </c>
      <c r="AC474" s="104">
        <f>IF((E474-F474)&lt;=0,0,(TRACKER[[#This Row],[ATA]]-TRACKER[[#This Row],[ETA]])*24)</f>
        <v>0</v>
      </c>
      <c r="AD474" s="29" t="str">
        <f>IF(AC474&lt;=2,"NO","YES")</f>
        <v>NO</v>
      </c>
      <c r="AE474" s="106">
        <f>+TRACKER[[#This Row],[DELIVERY AVAILABLE SINCE]]-TRACKER[[#This Row],[HANDOVER Morocco]]</f>
        <v>46049.333333333336</v>
      </c>
      <c r="AF474" s="104">
        <f>TRACKER[[#This Row],[ATA TO UNLOADING]]*24</f>
        <v>45.899999999965075</v>
      </c>
      <c r="AG474" s="31">
        <f>(M474-E474)</f>
        <v>1.0097222222248092</v>
      </c>
      <c r="AH474" s="35">
        <f>TRACKER[[#This Row],[ATA A OFRECIMIENTO]]*24</f>
        <v>24.233333333395422</v>
      </c>
      <c r="AI474" s="30" t="str">
        <f>IF(AG474="","",IF(AG474&lt;=1.5,"SI","NO"))</f>
        <v>SI</v>
      </c>
      <c r="AJ474" s="30" t="str">
        <f>IF(AG474="","",IF(AG474&lt;=2,"YES","NO"))</f>
        <v>YES</v>
      </c>
      <c r="AK474" s="30" t="str">
        <f>IF(AG474="","",IF(AG474&lt;=3,"SI","NO"))</f>
        <v>SI</v>
      </c>
      <c r="AL474" s="31">
        <f>(N474-M474)</f>
        <v>0.33333333332848269</v>
      </c>
      <c r="AM474" s="35">
        <f>TRACKER[[#This Row],[DEL. AVAILABLE A SLOT]]*24</f>
        <v>7.9999999998835847</v>
      </c>
      <c r="AN474" s="31">
        <f>IF((S474-M474)&lt;0,TIME(0,0,0),S474-M474)</f>
        <v>0.90277777777373558</v>
      </c>
      <c r="AO47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474" s="35" t="str">
        <f>IF(AL474="","",IF(AL474&lt;=1,"SI","NO"))</f>
        <v>SI</v>
      </c>
      <c r="AQ474" s="31">
        <f>(N474-E474)</f>
        <v>1.3430555555532919</v>
      </c>
      <c r="AR474" s="35">
        <f>TRACKER[[#This Row],[ATA A TIMESLOT]]*24</f>
        <v>32.233333333279006</v>
      </c>
      <c r="AS474" s="32">
        <f>IF(AA474&lt;N474,TIME(0,0,0),AA474-N474)</f>
        <v>0.56944444444525288</v>
      </c>
      <c r="AT474" s="35">
        <f>TRACKER[[#This Row],[PUNTUALIDAD (H)]]*24</f>
        <v>13.666666666686069</v>
      </c>
      <c r="AU474" s="31" t="str">
        <f>IF(AS474&gt;TIME(0,30,0),"NO","SI")</f>
        <v>NO</v>
      </c>
      <c r="AV474" s="33" t="str">
        <f>IF(AS474&gt;TIME(1,0,0),"NO","SI")</f>
        <v>NO</v>
      </c>
      <c r="AW474" s="33">
        <f>(S474-E474)</f>
        <v>1.9124999999985448</v>
      </c>
      <c r="AX474" s="39">
        <f>TRACKER[[#This Row],[ATA TO UNLOADING]]*24</f>
        <v>45.899999999965075</v>
      </c>
      <c r="AY474" s="33">
        <f>IF(O474=0,0,S474-O474)</f>
        <v>0</v>
      </c>
      <c r="AZ474" s="38">
        <f>TRACKER[[#This Row],[TOTAL TT (MARRUECOS)]]*24</f>
        <v>0</v>
      </c>
      <c r="BA474" s="39" t="str">
        <f>IF(AW474="","",IF(AW474&lt;=2,"SI","NO"))</f>
        <v>SI</v>
      </c>
      <c r="BB474" s="39">
        <f>V474-U474</f>
        <v>0</v>
      </c>
      <c r="BC474" s="108">
        <f>(TRACKER[[#This Row],[Driver departure vs DC END DATE 2]])/24</f>
        <v>0</v>
      </c>
      <c r="BD474" s="39" t="str">
        <f>IF(L474="LEFTIES TOLEDO",IF(BC474&gt;=TIME(0,0,0),"YES","NO"),"")</f>
        <v/>
      </c>
      <c r="BE474" s="93">
        <f>$BH$1</f>
        <v>55</v>
      </c>
      <c r="BF474" s="41">
        <f>$BI$1</f>
        <v>7.5</v>
      </c>
    </row>
    <row r="475" spans="1:58" ht="12.75" hidden="1" customHeight="1">
      <c r="A475" s="24">
        <v>262884013</v>
      </c>
      <c r="B475" s="10" t="s">
        <v>587</v>
      </c>
      <c r="C475" s="11" t="s">
        <v>47</v>
      </c>
      <c r="D475" s="11" t="s">
        <v>48</v>
      </c>
      <c r="E475" s="12">
        <v>46042.495833333334</v>
      </c>
      <c r="F475" s="12">
        <v>46042.833333333336</v>
      </c>
      <c r="G475" s="13" t="s">
        <v>49</v>
      </c>
      <c r="H475" s="11" t="s">
        <v>50</v>
      </c>
      <c r="I475" s="13" t="s">
        <v>779</v>
      </c>
      <c r="J475" s="13" t="s">
        <v>51</v>
      </c>
      <c r="K475" s="13" t="s">
        <v>52</v>
      </c>
      <c r="L475" s="12" t="s">
        <v>53</v>
      </c>
      <c r="M475" s="12">
        <v>46044.666666666664</v>
      </c>
      <c r="N475" s="12">
        <v>46049.75</v>
      </c>
      <c r="O475" s="12"/>
      <c r="P475" s="55"/>
      <c r="Q475" s="12"/>
      <c r="R475" s="12"/>
      <c r="S475" s="29">
        <v>46049.708333333336</v>
      </c>
      <c r="T475" s="29">
        <v>46049.8125</v>
      </c>
      <c r="U475" s="12">
        <v>46049.73541666667</v>
      </c>
      <c r="V475" s="29">
        <v>46049.847222222219</v>
      </c>
      <c r="W475" s="30">
        <f>IF(N475="","",WEEKNUM(AA475,2)-0)</f>
        <v>5</v>
      </c>
      <c r="X475" s="30">
        <f>IF(N475="","",MONTH(AA475))</f>
        <v>1</v>
      </c>
      <c r="Y47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475" s="30" t="str">
        <f>IF(B475="ROPAX","ROPAX",IF(B475="RORO","RORO","OCEAN"))</f>
        <v>OCEAN</v>
      </c>
      <c r="AA475" s="29">
        <f>+MIN(S475,T475)</f>
        <v>46049.708333333336</v>
      </c>
      <c r="AB475" s="29" t="str">
        <f>CHOOSE(WEEKDAY(T475,2),"Monday","Tuesday","Wednesday","Thursday","Friday","Saturday","Sunday")</f>
        <v>Tuesday</v>
      </c>
      <c r="AC475" s="104">
        <f>IF((E475-F475)&lt;=0,0,(TRACKER[[#This Row],[ATA]]-TRACKER[[#This Row],[ETA]])*24)</f>
        <v>0</v>
      </c>
      <c r="AD475" s="29" t="str">
        <f>IF(AC475&lt;=2,"NO","YES")</f>
        <v>NO</v>
      </c>
      <c r="AE475" s="106">
        <f>+TRACKER[[#This Row],[DELIVERY AVAILABLE SINCE]]-TRACKER[[#This Row],[HANDOVER Morocco]]</f>
        <v>46044.666666666664</v>
      </c>
      <c r="AF475" s="104">
        <f>TRACKER[[#This Row],[ATA TO UNLOADING]]*24</f>
        <v>173.10000000003492</v>
      </c>
      <c r="AG475" s="31">
        <f>(M475-E475)</f>
        <v>2.1708333333299379</v>
      </c>
      <c r="AH475" s="35">
        <f>TRACKER[[#This Row],[ATA A OFRECIMIENTO]]*24</f>
        <v>52.099999999918509</v>
      </c>
      <c r="AI475" s="30" t="str">
        <f>IF(AG475="","",IF(AG475&lt;=1.5,"SI","NO"))</f>
        <v>NO</v>
      </c>
      <c r="AJ475" s="30" t="str">
        <f>IF(AG475="","",IF(AG475&lt;=2,"YES","NO"))</f>
        <v>NO</v>
      </c>
      <c r="AK475" s="30" t="str">
        <f>IF(AG475="","",IF(AG475&lt;=3,"SI","NO"))</f>
        <v>SI</v>
      </c>
      <c r="AL475" s="31">
        <f>(N475-M475)</f>
        <v>5.0833333333357587</v>
      </c>
      <c r="AM475" s="35">
        <f>TRACKER[[#This Row],[DEL. AVAILABLE A SLOT]]*24</f>
        <v>122.00000000005821</v>
      </c>
      <c r="AN475" s="31">
        <f>IF((S475-M475)&lt;0,TIME(0,0,0),S475-M475)</f>
        <v>5.0416666666715173</v>
      </c>
      <c r="AO47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475" s="35" t="str">
        <f>IF(AL475="","",IF(AL475&lt;=1,"SI","NO"))</f>
        <v>NO</v>
      </c>
      <c r="AQ475" s="31">
        <f>(N475-E475)</f>
        <v>7.2541666666656965</v>
      </c>
      <c r="AR475" s="35">
        <f>TRACKER[[#This Row],[ATA A TIMESLOT]]*24</f>
        <v>174.09999999997672</v>
      </c>
      <c r="AS475" s="32">
        <f>IF(AA475&lt;N475,TIME(0,0,0),AA475-N475)</f>
        <v>0</v>
      </c>
      <c r="AT475" s="35">
        <f>TRACKER[[#This Row],[PUNTUALIDAD (H)]]*24</f>
        <v>0</v>
      </c>
      <c r="AU475" s="31" t="str">
        <f>IF(AS475&gt;TIME(0,30,0),"NO","SI")</f>
        <v>SI</v>
      </c>
      <c r="AV475" s="33" t="str">
        <f>IF(AS475&gt;TIME(1,0,0),"NO","SI")</f>
        <v>SI</v>
      </c>
      <c r="AW475" s="33">
        <f>(S475-E475)</f>
        <v>7.2125000000014552</v>
      </c>
      <c r="AX475" s="39">
        <f>TRACKER[[#This Row],[ATA TO UNLOADING]]*24</f>
        <v>173.10000000003492</v>
      </c>
      <c r="AY475" s="33">
        <f>IF(O475=0,0,S475-O475)</f>
        <v>0</v>
      </c>
      <c r="AZ475" s="38">
        <f>TRACKER[[#This Row],[TOTAL TT (MARRUECOS)]]*24</f>
        <v>0</v>
      </c>
      <c r="BA475" s="39" t="str">
        <f>IF(AW475="","",IF(AW475&lt;=2,"SI","NO"))</f>
        <v>NO</v>
      </c>
      <c r="BB475" s="39">
        <f>V475-U475</f>
        <v>0.11180555554892635</v>
      </c>
      <c r="BC475" s="108">
        <f>(TRACKER[[#This Row],[Driver departure vs DC END DATE 2]])/24</f>
        <v>4.6585648145385976E-3</v>
      </c>
      <c r="BD475" s="39" t="str">
        <f>IF(L475="LEFTIES TOLEDO",IF(BC475&gt;=TIME(0,0,0),"YES","NO"),"")</f>
        <v>YES</v>
      </c>
      <c r="BE475" s="93">
        <f>$BH$1</f>
        <v>55</v>
      </c>
      <c r="BF475" s="41">
        <f>$BI$1</f>
        <v>7.5</v>
      </c>
    </row>
    <row r="476" spans="1:58" ht="12.75" hidden="1" customHeight="1">
      <c r="A476" s="24" t="s">
        <v>726</v>
      </c>
      <c r="B476" s="10" t="s">
        <v>582</v>
      </c>
      <c r="C476" s="11" t="s">
        <v>55</v>
      </c>
      <c r="D476" s="11" t="s">
        <v>48</v>
      </c>
      <c r="E476" s="12">
        <v>46043.570138888892</v>
      </c>
      <c r="F476" s="12">
        <v>46043.583333333336</v>
      </c>
      <c r="G476" s="13" t="s">
        <v>88</v>
      </c>
      <c r="H476" s="11" t="s">
        <v>50</v>
      </c>
      <c r="I476" s="13" t="s">
        <v>778</v>
      </c>
      <c r="J476" s="13" t="s">
        <v>51</v>
      </c>
      <c r="K476" s="13" t="s">
        <v>52</v>
      </c>
      <c r="L476" s="12" t="s">
        <v>53</v>
      </c>
      <c r="M476" s="12">
        <v>46045.666666666664</v>
      </c>
      <c r="N476" s="12">
        <v>46049.75</v>
      </c>
      <c r="O476" s="12"/>
      <c r="P476" s="55"/>
      <c r="Q476" s="12"/>
      <c r="R476" s="12"/>
      <c r="S476" s="29">
        <v>46049.763888888891</v>
      </c>
      <c r="T476" s="29">
        <v>46049.798611111109</v>
      </c>
      <c r="U476" s="12">
        <v>46049.806250000001</v>
      </c>
      <c r="V476" s="29">
        <v>46049.819444444445</v>
      </c>
      <c r="W476" s="30">
        <f>IF(N476="","",WEEKNUM(AA476,2)-0)</f>
        <v>5</v>
      </c>
      <c r="X476" s="30">
        <f>IF(N476="","",MONTH(AA476))</f>
        <v>1</v>
      </c>
      <c r="Y47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476" s="30" t="str">
        <f>IF(B476="ROPAX","ROPAX",IF(B476="RORO","RORO","OCEAN"))</f>
        <v>OCEAN</v>
      </c>
      <c r="AA476" s="29">
        <f>+MIN(S476,T476)</f>
        <v>46049.763888888891</v>
      </c>
      <c r="AB476" s="29" t="str">
        <f>CHOOSE(WEEKDAY(T476,2),"Monday","Tuesday","Wednesday","Thursday","Friday","Saturday","Sunday")</f>
        <v>Tuesday</v>
      </c>
      <c r="AC476" s="104">
        <f>IF((E476-F476)&lt;=0,0,(TRACKER[[#This Row],[ATA]]-TRACKER[[#This Row],[ETA]])*24)</f>
        <v>0</v>
      </c>
      <c r="AD476" s="29" t="str">
        <f>IF(AC476&lt;=2,"NO","YES")</f>
        <v>NO</v>
      </c>
      <c r="AE476" s="106">
        <f>+TRACKER[[#This Row],[DELIVERY AVAILABLE SINCE]]-TRACKER[[#This Row],[HANDOVER Morocco]]</f>
        <v>46045.666666666664</v>
      </c>
      <c r="AF476" s="104">
        <f>TRACKER[[#This Row],[ATA TO UNLOADING]]*24</f>
        <v>148.64999999996508</v>
      </c>
      <c r="AG476" s="31">
        <f>(M476-E476)</f>
        <v>2.0965277777722804</v>
      </c>
      <c r="AH476" s="35">
        <f>TRACKER[[#This Row],[ATA A OFRECIMIENTO]]*24</f>
        <v>50.316666666534729</v>
      </c>
      <c r="AI476" s="30" t="str">
        <f>IF(AG476="","",IF(AG476&lt;=1.5,"SI","NO"))</f>
        <v>NO</v>
      </c>
      <c r="AJ476" s="30" t="str">
        <f>IF(AG476="","",IF(AG476&lt;=2,"YES","NO"))</f>
        <v>NO</v>
      </c>
      <c r="AK476" s="30" t="str">
        <f>IF(AG476="","",IF(AG476&lt;=3,"SI","NO"))</f>
        <v>SI</v>
      </c>
      <c r="AL476" s="31">
        <f>(N476-M476)</f>
        <v>4.0833333333357587</v>
      </c>
      <c r="AM476" s="35">
        <f>TRACKER[[#This Row],[DEL. AVAILABLE A SLOT]]*24</f>
        <v>98.000000000058208</v>
      </c>
      <c r="AN476" s="31">
        <f>IF((S476-M476)&lt;0,TIME(0,0,0),S476-M476)</f>
        <v>4.0972222222262644</v>
      </c>
      <c r="AO47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476" s="35" t="str">
        <f>IF(AL476="","",IF(AL476&lt;=1,"SI","NO"))</f>
        <v>NO</v>
      </c>
      <c r="AQ476" s="31">
        <f>(N476-E476)</f>
        <v>6.179861111108039</v>
      </c>
      <c r="AR476" s="35">
        <f>TRACKER[[#This Row],[ATA A TIMESLOT]]*24</f>
        <v>148.31666666659294</v>
      </c>
      <c r="AS476" s="32">
        <f>IF(AA476&lt;N476,TIME(0,0,0),AA476-N476)</f>
        <v>1.3888888890505768E-2</v>
      </c>
      <c r="AT476" s="35">
        <f>TRACKER[[#This Row],[PUNTUALIDAD (H)]]*24</f>
        <v>0.33333333337213844</v>
      </c>
      <c r="AU476" s="31" t="str">
        <f>IF(AS476&gt;TIME(0,30,0),"NO","SI")</f>
        <v>SI</v>
      </c>
      <c r="AV476" s="33" t="str">
        <f>IF(AS476&gt;TIME(1,0,0),"NO","SI")</f>
        <v>SI</v>
      </c>
      <c r="AW476" s="33">
        <f>(S476-E476)</f>
        <v>6.1937499999985448</v>
      </c>
      <c r="AX476" s="39">
        <f>TRACKER[[#This Row],[ATA TO UNLOADING]]*24</f>
        <v>148.64999999996508</v>
      </c>
      <c r="AY476" s="33">
        <f>IF(O476=0,0,S476-O476)</f>
        <v>0</v>
      </c>
      <c r="AZ476" s="38">
        <f>TRACKER[[#This Row],[TOTAL TT (MARRUECOS)]]*24</f>
        <v>0</v>
      </c>
      <c r="BA476" s="39" t="str">
        <f>IF(AW476="","",IF(AW476&lt;=2,"SI","NO"))</f>
        <v>NO</v>
      </c>
      <c r="BB476" s="39">
        <f>V476-U476</f>
        <v>1.3194444443797693E-2</v>
      </c>
      <c r="BC476" s="108">
        <f>(TRACKER[[#This Row],[Driver departure vs DC END DATE 2]])/24</f>
        <v>5.4976851849157049E-4</v>
      </c>
      <c r="BD476" s="39" t="str">
        <f>IF(L476="LEFTIES TOLEDO",IF(BC476&gt;=TIME(0,0,0),"YES","NO"),"")</f>
        <v>YES</v>
      </c>
      <c r="BE476" s="93">
        <f>$BH$1</f>
        <v>55</v>
      </c>
      <c r="BF476" s="41">
        <f>$BI$1</f>
        <v>7.5</v>
      </c>
    </row>
    <row r="477" spans="1:58" ht="12.75" hidden="1" customHeight="1">
      <c r="A477" s="24" t="s">
        <v>609</v>
      </c>
      <c r="B477" s="10" t="s">
        <v>587</v>
      </c>
      <c r="C477" s="11" t="s">
        <v>47</v>
      </c>
      <c r="D477" s="11" t="s">
        <v>48</v>
      </c>
      <c r="E477" s="12">
        <v>46042.495833333334</v>
      </c>
      <c r="F477" s="12">
        <v>46042.833333333336</v>
      </c>
      <c r="G477" s="13" t="s">
        <v>88</v>
      </c>
      <c r="H477" s="11" t="s">
        <v>50</v>
      </c>
      <c r="I477" s="13" t="s">
        <v>780</v>
      </c>
      <c r="J477" s="13" t="s">
        <v>51</v>
      </c>
      <c r="K477" s="13" t="s">
        <v>52</v>
      </c>
      <c r="L477" s="12" t="s">
        <v>53</v>
      </c>
      <c r="M477" s="12">
        <v>46044.666666666664</v>
      </c>
      <c r="N477" s="12">
        <v>46049.791666666664</v>
      </c>
      <c r="O477" s="12"/>
      <c r="P477" s="55">
        <v>1</v>
      </c>
      <c r="Q477" s="12"/>
      <c r="R477" s="12" t="s">
        <v>856</v>
      </c>
      <c r="S477" s="29">
        <v>46049.708333333336</v>
      </c>
      <c r="T477" s="29">
        <v>46049.847222222219</v>
      </c>
      <c r="U477" s="12">
        <v>46049.73541666667</v>
      </c>
      <c r="V477" s="29">
        <v>46049.868055555555</v>
      </c>
      <c r="W477" s="30">
        <f>IF(N477="","",WEEKNUM(AA477,2)-0)</f>
        <v>5</v>
      </c>
      <c r="X477" s="30">
        <f>IF(N477="","",MONTH(AA477))</f>
        <v>1</v>
      </c>
      <c r="Y47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477" s="30" t="str">
        <f>IF(B477="ROPAX","ROPAX",IF(B477="RORO","RORO","OCEAN"))</f>
        <v>OCEAN</v>
      </c>
      <c r="AA477" s="29">
        <f>+MIN(S477,T477)</f>
        <v>46049.708333333336</v>
      </c>
      <c r="AB477" s="29" t="str">
        <f>CHOOSE(WEEKDAY(T477,2),"Monday","Tuesday","Wednesday","Thursday","Friday","Saturday","Sunday")</f>
        <v>Tuesday</v>
      </c>
      <c r="AC477" s="104">
        <f>IF((E477-F477)&lt;=0,0,(TRACKER[[#This Row],[ATA]]-TRACKER[[#This Row],[ETA]])*24)</f>
        <v>0</v>
      </c>
      <c r="AD477" s="29" t="str">
        <f>IF(AC477&lt;=2,"NO","YES")</f>
        <v>NO</v>
      </c>
      <c r="AE477" s="106">
        <f>+TRACKER[[#This Row],[DELIVERY AVAILABLE SINCE]]-TRACKER[[#This Row],[HANDOVER Morocco]]</f>
        <v>46044.666666666664</v>
      </c>
      <c r="AF477" s="104">
        <f>TRACKER[[#This Row],[ATA TO UNLOADING]]*24</f>
        <v>173.10000000003492</v>
      </c>
      <c r="AG477" s="31">
        <f>(M477-E477)</f>
        <v>2.1708333333299379</v>
      </c>
      <c r="AH477" s="35">
        <f>TRACKER[[#This Row],[ATA A OFRECIMIENTO]]*24</f>
        <v>52.099999999918509</v>
      </c>
      <c r="AI477" s="30" t="str">
        <f>IF(AG477="","",IF(AG477&lt;=1.5,"SI","NO"))</f>
        <v>NO</v>
      </c>
      <c r="AJ477" s="30" t="str">
        <f>IF(AG477="","",IF(AG477&lt;=2,"YES","NO"))</f>
        <v>NO</v>
      </c>
      <c r="AK477" s="30" t="str">
        <f>IF(AG477="","",IF(AG477&lt;=3,"SI","NO"))</f>
        <v>SI</v>
      </c>
      <c r="AL477" s="31">
        <f>(N477-M477)</f>
        <v>5.125</v>
      </c>
      <c r="AM477" s="35">
        <f>TRACKER[[#This Row],[DEL. AVAILABLE A SLOT]]*24</f>
        <v>123</v>
      </c>
      <c r="AN477" s="31">
        <f>IF((S477-M477)&lt;0,TIME(0,0,0),S477-M477)</f>
        <v>5.0416666666715173</v>
      </c>
      <c r="AO47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477" s="35" t="str">
        <f>IF(AL477="","",IF(AL477&lt;=1,"SI","NO"))</f>
        <v>NO</v>
      </c>
      <c r="AQ477" s="31">
        <f>(N477-E477)</f>
        <v>7.2958333333299379</v>
      </c>
      <c r="AR477" s="35">
        <f>TRACKER[[#This Row],[ATA A TIMESLOT]]*24</f>
        <v>175.09999999991851</v>
      </c>
      <c r="AS477" s="32">
        <f>IF(AA477&lt;N477,TIME(0,0,0),AA477-N477)</f>
        <v>0</v>
      </c>
      <c r="AT477" s="35">
        <f>TRACKER[[#This Row],[PUNTUALIDAD (H)]]*24</f>
        <v>0</v>
      </c>
      <c r="AU477" s="31" t="str">
        <f>IF(AS477&gt;TIME(0,30,0),"NO","SI")</f>
        <v>SI</v>
      </c>
      <c r="AV477" s="33" t="str">
        <f>IF(AS477&gt;TIME(1,0,0),"NO","SI")</f>
        <v>SI</v>
      </c>
      <c r="AW477" s="33">
        <f>(S477-E477)</f>
        <v>7.2125000000014552</v>
      </c>
      <c r="AX477" s="39">
        <f>TRACKER[[#This Row],[ATA TO UNLOADING]]*24</f>
        <v>173.10000000003492</v>
      </c>
      <c r="AY477" s="33">
        <f>IF(O477=0,0,S477-O477)</f>
        <v>0</v>
      </c>
      <c r="AZ477" s="38">
        <f>TRACKER[[#This Row],[TOTAL TT (MARRUECOS)]]*24</f>
        <v>0</v>
      </c>
      <c r="BA477" s="39" t="str">
        <f>IF(AW477="","",IF(AW477&lt;=2,"SI","NO"))</f>
        <v>NO</v>
      </c>
      <c r="BB477" s="39">
        <f>V477-U477</f>
        <v>0.132638888884685</v>
      </c>
      <c r="BC477" s="108">
        <f>(TRACKER[[#This Row],[Driver departure vs DC END DATE 2]])/24</f>
        <v>5.5266203701952081E-3</v>
      </c>
      <c r="BD477" s="39" t="str">
        <f>IF(L477="LEFTIES TOLEDO",IF(BC477&gt;=TIME(0,0,0),"YES","NO"),"")</f>
        <v>YES</v>
      </c>
      <c r="BE477" s="93">
        <f>$BH$1</f>
        <v>55</v>
      </c>
      <c r="BF477" s="41">
        <f>$BI$1</f>
        <v>7.5</v>
      </c>
    </row>
    <row r="478" spans="1:58" ht="12.75" hidden="1" customHeight="1">
      <c r="A478" s="24">
        <v>262884013</v>
      </c>
      <c r="B478" s="10" t="s">
        <v>587</v>
      </c>
      <c r="C478" s="11" t="s">
        <v>47</v>
      </c>
      <c r="D478" s="11" t="s">
        <v>48</v>
      </c>
      <c r="E478" s="12">
        <v>46042.495833333334</v>
      </c>
      <c r="F478" s="12">
        <v>46042.833333333336</v>
      </c>
      <c r="G478" s="13" t="s">
        <v>49</v>
      </c>
      <c r="H478" s="11" t="s">
        <v>50</v>
      </c>
      <c r="I478" s="13" t="s">
        <v>782</v>
      </c>
      <c r="J478" s="13" t="s">
        <v>51</v>
      </c>
      <c r="K478" s="13" t="s">
        <v>52</v>
      </c>
      <c r="L478" s="12" t="s">
        <v>53</v>
      </c>
      <c r="M478" s="12">
        <v>46044.666666666664</v>
      </c>
      <c r="N478" s="12">
        <v>46049.833333333336</v>
      </c>
      <c r="O478" s="12"/>
      <c r="P478" s="55"/>
      <c r="Q478" s="12"/>
      <c r="R478" s="12"/>
      <c r="S478" s="29">
        <v>46049.720833333333</v>
      </c>
      <c r="T478" s="29">
        <v>46049.770833333336</v>
      </c>
      <c r="U478" s="12">
        <v>46049.740972222222</v>
      </c>
      <c r="V478" s="29">
        <v>46049.788194444445</v>
      </c>
      <c r="W478" s="30">
        <f>IF(N478="","",WEEKNUM(AA478,2)-0)</f>
        <v>5</v>
      </c>
      <c r="X478" s="30">
        <f>IF(N478="","",MONTH(AA478))</f>
        <v>1</v>
      </c>
      <c r="Y47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478" s="30" t="str">
        <f>IF(B478="ROPAX","ROPAX",IF(B478="RORO","RORO","OCEAN"))</f>
        <v>OCEAN</v>
      </c>
      <c r="AA478" s="29">
        <f>+MIN(S478,T478)</f>
        <v>46049.720833333333</v>
      </c>
      <c r="AB478" s="29" t="str">
        <f>CHOOSE(WEEKDAY(T478,2),"Monday","Tuesday","Wednesday","Thursday","Friday","Saturday","Sunday")</f>
        <v>Tuesday</v>
      </c>
      <c r="AC478" s="104">
        <f>IF((E478-F478)&lt;=0,0,(TRACKER[[#This Row],[ATA]]-TRACKER[[#This Row],[ETA]])*24)</f>
        <v>0</v>
      </c>
      <c r="AD478" s="29" t="str">
        <f>IF(AC478&lt;=2,"NO","YES")</f>
        <v>NO</v>
      </c>
      <c r="AE478" s="106">
        <f>+TRACKER[[#This Row],[DELIVERY AVAILABLE SINCE]]-TRACKER[[#This Row],[HANDOVER Morocco]]</f>
        <v>46044.666666666664</v>
      </c>
      <c r="AF478" s="104">
        <f>TRACKER[[#This Row],[ATA TO UNLOADING]]*24</f>
        <v>173.39999999996508</v>
      </c>
      <c r="AG478" s="31">
        <f>(M478-E478)</f>
        <v>2.1708333333299379</v>
      </c>
      <c r="AH478" s="35">
        <f>TRACKER[[#This Row],[ATA A OFRECIMIENTO]]*24</f>
        <v>52.099999999918509</v>
      </c>
      <c r="AI478" s="30" t="str">
        <f>IF(AG478="","",IF(AG478&lt;=1.5,"SI","NO"))</f>
        <v>NO</v>
      </c>
      <c r="AJ478" s="30" t="str">
        <f>IF(AG478="","",IF(AG478&lt;=2,"YES","NO"))</f>
        <v>NO</v>
      </c>
      <c r="AK478" s="30" t="str">
        <f>IF(AG478="","",IF(AG478&lt;=3,"SI","NO"))</f>
        <v>SI</v>
      </c>
      <c r="AL478" s="31">
        <f>(N478-M478)</f>
        <v>5.1666666666715173</v>
      </c>
      <c r="AM478" s="35">
        <f>TRACKER[[#This Row],[DEL. AVAILABLE A SLOT]]*24</f>
        <v>124.00000000011642</v>
      </c>
      <c r="AN478" s="31">
        <f>IF((S478-M478)&lt;0,TIME(0,0,0),S478-M478)</f>
        <v>5.0541666666686069</v>
      </c>
      <c r="AO47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478" s="35" t="str">
        <f>IF(AL478="","",IF(AL478&lt;=1,"SI","NO"))</f>
        <v>NO</v>
      </c>
      <c r="AQ478" s="31">
        <f>(N478-E478)</f>
        <v>7.3375000000014552</v>
      </c>
      <c r="AR478" s="35">
        <f>TRACKER[[#This Row],[ATA A TIMESLOT]]*24</f>
        <v>176.10000000003492</v>
      </c>
      <c r="AS478" s="32">
        <f>IF(AA478&lt;N478,TIME(0,0,0),AA478-N478)</f>
        <v>0</v>
      </c>
      <c r="AT478" s="35">
        <f>TRACKER[[#This Row],[PUNTUALIDAD (H)]]*24</f>
        <v>0</v>
      </c>
      <c r="AU478" s="31" t="str">
        <f>IF(AS478&gt;TIME(0,30,0),"NO","SI")</f>
        <v>SI</v>
      </c>
      <c r="AV478" s="33" t="str">
        <f>IF(AS478&gt;TIME(1,0,0),"NO","SI")</f>
        <v>SI</v>
      </c>
      <c r="AW478" s="33">
        <f>(S478-E478)</f>
        <v>7.2249999999985448</v>
      </c>
      <c r="AX478" s="39">
        <f>TRACKER[[#This Row],[ATA TO UNLOADING]]*24</f>
        <v>173.39999999996508</v>
      </c>
      <c r="AY478" s="33">
        <f>IF(O478=0,0,S478-O478)</f>
        <v>0</v>
      </c>
      <c r="AZ478" s="38">
        <f>TRACKER[[#This Row],[TOTAL TT (MARRUECOS)]]*24</f>
        <v>0</v>
      </c>
      <c r="BA478" s="39" t="str">
        <f>IF(AW478="","",IF(AW478&lt;=2,"SI","NO"))</f>
        <v>NO</v>
      </c>
      <c r="BB478" s="39">
        <f>V478-U478</f>
        <v>4.7222222223354038E-2</v>
      </c>
      <c r="BC478" s="108">
        <f>(TRACKER[[#This Row],[Driver departure vs DC END DATE 2]])/24</f>
        <v>1.9675925926397517E-3</v>
      </c>
      <c r="BD478" s="39" t="str">
        <f>IF(L478="LEFTIES TOLEDO",IF(BC478&gt;=TIME(0,0,0),"YES","NO"),"")</f>
        <v>YES</v>
      </c>
      <c r="BE478" s="93">
        <f>$BH$1</f>
        <v>55</v>
      </c>
      <c r="BF478" s="41">
        <f>$BI$1</f>
        <v>7.5</v>
      </c>
    </row>
    <row r="479" spans="1:58" ht="12.75" hidden="1" customHeight="1">
      <c r="A479" s="24">
        <v>261724725</v>
      </c>
      <c r="B479" s="10" t="s">
        <v>582</v>
      </c>
      <c r="C479" s="11" t="s">
        <v>54</v>
      </c>
      <c r="D479" s="11" t="s">
        <v>48</v>
      </c>
      <c r="E479" s="12">
        <v>46043.570138888892</v>
      </c>
      <c r="F479" s="12">
        <v>46043.583333333336</v>
      </c>
      <c r="G479" s="13" t="s">
        <v>49</v>
      </c>
      <c r="H479" s="11" t="s">
        <v>50</v>
      </c>
      <c r="I479" s="13" t="s">
        <v>781</v>
      </c>
      <c r="J479" s="13" t="s">
        <v>51</v>
      </c>
      <c r="K479" s="13" t="s">
        <v>52</v>
      </c>
      <c r="L479" s="12" t="s">
        <v>53</v>
      </c>
      <c r="M479" s="12">
        <v>46045.666666666664</v>
      </c>
      <c r="N479" s="12">
        <v>46049.833333333336</v>
      </c>
      <c r="O479" s="12"/>
      <c r="P479" s="55"/>
      <c r="Q479" s="12"/>
      <c r="R479" s="12"/>
      <c r="S479" s="29">
        <v>46049.677777777775</v>
      </c>
      <c r="T479" s="29">
        <v>46049.871527777781</v>
      </c>
      <c r="U479" s="12">
        <v>46049.720138888886</v>
      </c>
      <c r="V479" s="29">
        <v>46049.899305555555</v>
      </c>
      <c r="W479" s="30">
        <f>IF(N479="","",WEEKNUM(AA479,2)-0)</f>
        <v>5</v>
      </c>
      <c r="X479" s="30">
        <f>IF(N479="","",MONTH(AA479))</f>
        <v>1</v>
      </c>
      <c r="Y47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479" s="30" t="str">
        <f>IF(B479="ROPAX","ROPAX",IF(B479="RORO","RORO","OCEAN"))</f>
        <v>OCEAN</v>
      </c>
      <c r="AA479" s="29">
        <f>+MIN(S479,T479)</f>
        <v>46049.677777777775</v>
      </c>
      <c r="AB479" s="29" t="str">
        <f>CHOOSE(WEEKDAY(T479,2),"Monday","Tuesday","Wednesday","Thursday","Friday","Saturday","Sunday")</f>
        <v>Tuesday</v>
      </c>
      <c r="AC479" s="104">
        <f>IF((E479-F479)&lt;=0,0,(TRACKER[[#This Row],[ATA]]-TRACKER[[#This Row],[ETA]])*24)</f>
        <v>0</v>
      </c>
      <c r="AD479" s="29" t="str">
        <f>IF(AC479&lt;=2,"NO","YES")</f>
        <v>NO</v>
      </c>
      <c r="AE479" s="106">
        <f>+TRACKER[[#This Row],[DELIVERY AVAILABLE SINCE]]-TRACKER[[#This Row],[HANDOVER Morocco]]</f>
        <v>46045.666666666664</v>
      </c>
      <c r="AF479" s="104">
        <f>TRACKER[[#This Row],[ATA TO UNLOADING]]*24</f>
        <v>146.58333333319752</v>
      </c>
      <c r="AG479" s="31">
        <f>(M479-E479)</f>
        <v>2.0965277777722804</v>
      </c>
      <c r="AH479" s="35">
        <f>TRACKER[[#This Row],[ATA A OFRECIMIENTO]]*24</f>
        <v>50.316666666534729</v>
      </c>
      <c r="AI479" s="30" t="str">
        <f>IF(AG479="","",IF(AG479&lt;=1.5,"SI","NO"))</f>
        <v>NO</v>
      </c>
      <c r="AJ479" s="30" t="str">
        <f>IF(AG479="","",IF(AG479&lt;=2,"YES","NO"))</f>
        <v>NO</v>
      </c>
      <c r="AK479" s="30" t="str">
        <f>IF(AG479="","",IF(AG479&lt;=3,"SI","NO"))</f>
        <v>SI</v>
      </c>
      <c r="AL479" s="31">
        <f>(N479-M479)</f>
        <v>4.1666666666715173</v>
      </c>
      <c r="AM479" s="35">
        <f>TRACKER[[#This Row],[DEL. AVAILABLE A SLOT]]*24</f>
        <v>100.00000000011642</v>
      </c>
      <c r="AN479" s="31">
        <f>IF((S479-M479)&lt;0,TIME(0,0,0),S479-M479)</f>
        <v>4.0111111111109494</v>
      </c>
      <c r="AO47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479" s="35" t="str">
        <f>IF(AL479="","",IF(AL479&lt;=1,"SI","NO"))</f>
        <v>NO</v>
      </c>
      <c r="AQ479" s="31">
        <f>(N479-E479)</f>
        <v>6.2631944444437977</v>
      </c>
      <c r="AR479" s="35">
        <f>TRACKER[[#This Row],[ATA A TIMESLOT]]*24</f>
        <v>150.31666666665114</v>
      </c>
      <c r="AS479" s="32">
        <f>IF(AA479&lt;N479,TIME(0,0,0),AA479-N479)</f>
        <v>0</v>
      </c>
      <c r="AT479" s="35">
        <f>TRACKER[[#This Row],[PUNTUALIDAD (H)]]*24</f>
        <v>0</v>
      </c>
      <c r="AU479" s="31" t="str">
        <f>IF(AS479&gt;TIME(0,30,0),"NO","SI")</f>
        <v>SI</v>
      </c>
      <c r="AV479" s="33" t="str">
        <f>IF(AS479&gt;TIME(1,0,0),"NO","SI")</f>
        <v>SI</v>
      </c>
      <c r="AW479" s="33">
        <f>(S479-E479)</f>
        <v>6.1076388888832298</v>
      </c>
      <c r="AX479" s="39">
        <f>TRACKER[[#This Row],[ATA TO UNLOADING]]*24</f>
        <v>146.58333333319752</v>
      </c>
      <c r="AY479" s="33">
        <f>IF(O479=0,0,S479-O479)</f>
        <v>0</v>
      </c>
      <c r="AZ479" s="38">
        <f>TRACKER[[#This Row],[TOTAL TT (MARRUECOS)]]*24</f>
        <v>0</v>
      </c>
      <c r="BA479" s="39" t="str">
        <f>IF(AW479="","",IF(AW479&lt;=2,"SI","NO"))</f>
        <v>NO</v>
      </c>
      <c r="BB479" s="39">
        <f>V479-U479</f>
        <v>0.17916666666860692</v>
      </c>
      <c r="BC479" s="108">
        <f>(TRACKER[[#This Row],[Driver departure vs DC END DATE 2]])/24</f>
        <v>7.4652777778586215E-3</v>
      </c>
      <c r="BD479" s="39" t="str">
        <f>IF(L479="LEFTIES TOLEDO",IF(BC479&gt;=TIME(0,0,0),"YES","NO"),"")</f>
        <v>YES</v>
      </c>
      <c r="BE479" s="93">
        <f>$BH$1</f>
        <v>55</v>
      </c>
      <c r="BF479" s="41">
        <f>$BI$1</f>
        <v>7.5</v>
      </c>
    </row>
    <row r="480" spans="1:58" ht="12.75" hidden="1" customHeight="1">
      <c r="A480" s="24">
        <v>262073911</v>
      </c>
      <c r="B480" s="10" t="s">
        <v>728</v>
      </c>
      <c r="C480" s="11" t="s">
        <v>78</v>
      </c>
      <c r="D480" s="11" t="s">
        <v>75</v>
      </c>
      <c r="E480" s="12">
        <v>46048.323611111111</v>
      </c>
      <c r="F480" s="12">
        <v>46048.333333333336</v>
      </c>
      <c r="G480" s="13" t="s">
        <v>49</v>
      </c>
      <c r="H480" s="11" t="s">
        <v>50</v>
      </c>
      <c r="I480" s="13" t="s">
        <v>783</v>
      </c>
      <c r="J480" s="13" t="s">
        <v>51</v>
      </c>
      <c r="K480" s="13" t="s">
        <v>60</v>
      </c>
      <c r="L480" s="12" t="s">
        <v>95</v>
      </c>
      <c r="M480" s="12">
        <v>46049.333333333336</v>
      </c>
      <c r="N480" s="12">
        <v>46050.25</v>
      </c>
      <c r="O480" s="12"/>
      <c r="P480" s="55"/>
      <c r="Q480" s="12"/>
      <c r="R480" s="12"/>
      <c r="S480" s="29">
        <v>46050.25</v>
      </c>
      <c r="T480" s="29">
        <v>46050.270833333336</v>
      </c>
      <c r="U480" s="12"/>
      <c r="V480" s="29"/>
      <c r="W480" s="30">
        <f>IF(N480="","",WEEKNUM(AA480,2)-0)</f>
        <v>5</v>
      </c>
      <c r="X480" s="30">
        <f>IF(N480="","",MONTH(AA480))</f>
        <v>1</v>
      </c>
      <c r="Y48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480" s="30" t="str">
        <f>IF(B480="ROPAX","ROPAX",IF(B480="RORO","RORO","OCEAN"))</f>
        <v>OCEAN</v>
      </c>
      <c r="AA480" s="29">
        <f>+MIN(S480,T480)</f>
        <v>46050.25</v>
      </c>
      <c r="AB480" s="29" t="str">
        <f>CHOOSE(WEEKDAY(T480,2),"Monday","Tuesday","Wednesday","Thursday","Friday","Saturday","Sunday")</f>
        <v>Wednesday</v>
      </c>
      <c r="AC480" s="104">
        <f>IF((E480-F480)&lt;=0,0,(TRACKER[[#This Row],[ATA]]-TRACKER[[#This Row],[ETA]])*24)</f>
        <v>0</v>
      </c>
      <c r="AD480" s="29" t="str">
        <f>IF(AC480&lt;=2,"NO","YES")</f>
        <v>NO</v>
      </c>
      <c r="AE480" s="106">
        <f>+TRACKER[[#This Row],[DELIVERY AVAILABLE SINCE]]-TRACKER[[#This Row],[HANDOVER Morocco]]</f>
        <v>46049.333333333336</v>
      </c>
      <c r="AF480" s="104">
        <f>TRACKER[[#This Row],[ATA TO UNLOADING]]*24</f>
        <v>46.233333333337214</v>
      </c>
      <c r="AG480" s="31">
        <f>(M480-E480)</f>
        <v>1.0097222222248092</v>
      </c>
      <c r="AH480" s="35">
        <f>TRACKER[[#This Row],[ATA A OFRECIMIENTO]]*24</f>
        <v>24.233333333395422</v>
      </c>
      <c r="AI480" s="30" t="str">
        <f>IF(AG480="","",IF(AG480&lt;=1.5,"SI","NO"))</f>
        <v>SI</v>
      </c>
      <c r="AJ480" s="30" t="str">
        <f>IF(AG480="","",IF(AG480&lt;=2,"YES","NO"))</f>
        <v>YES</v>
      </c>
      <c r="AK480" s="30" t="str">
        <f>IF(AG480="","",IF(AG480&lt;=3,"SI","NO"))</f>
        <v>SI</v>
      </c>
      <c r="AL480" s="31">
        <f>(N480-M480)</f>
        <v>0.91666666666424135</v>
      </c>
      <c r="AM480" s="35">
        <f>TRACKER[[#This Row],[DEL. AVAILABLE A SLOT]]*24</f>
        <v>21.999999999941792</v>
      </c>
      <c r="AN480" s="31">
        <f>IF((S480-M480)&lt;0,TIME(0,0,0),S480-M480)</f>
        <v>0.91666666666424135</v>
      </c>
      <c r="AO48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480" s="35" t="str">
        <f>IF(AL480="","",IF(AL480&lt;=1,"SI","NO"))</f>
        <v>SI</v>
      </c>
      <c r="AQ480" s="31">
        <f>(N480-E480)</f>
        <v>1.9263888888890506</v>
      </c>
      <c r="AR480" s="35">
        <f>TRACKER[[#This Row],[ATA A TIMESLOT]]*24</f>
        <v>46.233333333337214</v>
      </c>
      <c r="AS480" s="32">
        <f>IF(AA480&lt;N480,TIME(0,0,0),AA480-N480)</f>
        <v>0</v>
      </c>
      <c r="AT480" s="35">
        <f>TRACKER[[#This Row],[PUNTUALIDAD (H)]]*24</f>
        <v>0</v>
      </c>
      <c r="AU480" s="31" t="str">
        <f>IF(AS480&gt;TIME(0,30,0),"NO","SI")</f>
        <v>SI</v>
      </c>
      <c r="AV480" s="33" t="str">
        <f>IF(AS480&gt;TIME(1,0,0),"NO","SI")</f>
        <v>SI</v>
      </c>
      <c r="AW480" s="33">
        <f>(S480-E480)</f>
        <v>1.9263888888890506</v>
      </c>
      <c r="AX480" s="39">
        <f>TRACKER[[#This Row],[ATA TO UNLOADING]]*24</f>
        <v>46.233333333337214</v>
      </c>
      <c r="AY480" s="33">
        <f>IF(O480=0,0,S480-O480)</f>
        <v>0</v>
      </c>
      <c r="AZ480" s="38">
        <f>TRACKER[[#This Row],[TOTAL TT (MARRUECOS)]]*24</f>
        <v>0</v>
      </c>
      <c r="BA480" s="39" t="str">
        <f>IF(AW480="","",IF(AW480&lt;=2,"SI","NO"))</f>
        <v>SI</v>
      </c>
      <c r="BB480" s="39">
        <f>V480-U480</f>
        <v>0</v>
      </c>
      <c r="BC480" s="108">
        <f>(TRACKER[[#This Row],[Driver departure vs DC END DATE 2]])/24</f>
        <v>0</v>
      </c>
      <c r="BD480" s="39" t="str">
        <f>IF(L480="LEFTIES TOLEDO",IF(BC480&gt;=TIME(0,0,0),"YES","NO"),"")</f>
        <v/>
      </c>
      <c r="BE480" s="93">
        <f>$BH$1</f>
        <v>55</v>
      </c>
      <c r="BF480" s="41">
        <f>$BI$1</f>
        <v>7.5</v>
      </c>
    </row>
    <row r="481" spans="1:58" ht="12.75" hidden="1" customHeight="1">
      <c r="A481" s="24">
        <v>262419300</v>
      </c>
      <c r="B481" s="10" t="s">
        <v>722</v>
      </c>
      <c r="C481" s="11" t="s">
        <v>58</v>
      </c>
      <c r="D481" s="11" t="s">
        <v>75</v>
      </c>
      <c r="E481" s="12">
        <v>46043.798611111109</v>
      </c>
      <c r="F481" s="12">
        <v>46043.833333333336</v>
      </c>
      <c r="G481" s="13" t="s">
        <v>49</v>
      </c>
      <c r="H481" s="11" t="s">
        <v>50</v>
      </c>
      <c r="I481" s="13" t="s">
        <v>784</v>
      </c>
      <c r="J481" s="13" t="s">
        <v>51</v>
      </c>
      <c r="K481" s="13" t="s">
        <v>52</v>
      </c>
      <c r="L481" s="12" t="s">
        <v>102</v>
      </c>
      <c r="M481" s="12">
        <v>46045.833333333336</v>
      </c>
      <c r="N481" s="12">
        <v>46050.291666666664</v>
      </c>
      <c r="O481" s="12"/>
      <c r="P481" s="55">
        <v>1</v>
      </c>
      <c r="Q481" s="12" t="s">
        <v>62</v>
      </c>
      <c r="R481" s="12" t="s">
        <v>393</v>
      </c>
      <c r="S481" s="29">
        <v>46050.325694444444</v>
      </c>
      <c r="T481" s="29">
        <v>46050.34375</v>
      </c>
      <c r="U481" s="12"/>
      <c r="V481" s="29"/>
      <c r="W481" s="30">
        <f>IF(N481="","",WEEKNUM(AA481,2)-0)</f>
        <v>5</v>
      </c>
      <c r="X481" s="30">
        <f>IF(N481="","",MONTH(AA481))</f>
        <v>1</v>
      </c>
      <c r="Y48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481" s="30" t="str">
        <f>IF(B481="ROPAX","ROPAX",IF(B481="RORO","RORO","OCEAN"))</f>
        <v>OCEAN</v>
      </c>
      <c r="AA481" s="29">
        <f>+MIN(S481,T481)</f>
        <v>46050.325694444444</v>
      </c>
      <c r="AB481" s="29" t="str">
        <f>CHOOSE(WEEKDAY(T481,2),"Monday","Tuesday","Wednesday","Thursday","Friday","Saturday","Sunday")</f>
        <v>Wednesday</v>
      </c>
      <c r="AC481" s="104">
        <f>IF((E481-F481)&lt;=0,0,(TRACKER[[#This Row],[ATA]]-TRACKER[[#This Row],[ETA]])*24)</f>
        <v>0</v>
      </c>
      <c r="AD481" s="29" t="str">
        <f>IF(AC481&lt;=2,"NO","YES")</f>
        <v>NO</v>
      </c>
      <c r="AE481" s="106">
        <f>+TRACKER[[#This Row],[DELIVERY AVAILABLE SINCE]]-TRACKER[[#This Row],[HANDOVER Morocco]]</f>
        <v>46045.833333333336</v>
      </c>
      <c r="AF481" s="104">
        <f>TRACKER[[#This Row],[ATA TO UNLOADING]]*24</f>
        <v>156.65000000002328</v>
      </c>
      <c r="AG481" s="31">
        <f>(M481-E481)</f>
        <v>2.0347222222262644</v>
      </c>
      <c r="AH481" s="35">
        <f>TRACKER[[#This Row],[ATA A OFRECIMIENTO]]*24</f>
        <v>48.833333333430346</v>
      </c>
      <c r="AI481" s="30" t="str">
        <f>IF(AG481="","",IF(AG481&lt;=1.5,"SI","NO"))</f>
        <v>NO</v>
      </c>
      <c r="AJ481" s="30" t="str">
        <f>IF(AG481="","",IF(AG481&lt;=2,"YES","NO"))</f>
        <v>NO</v>
      </c>
      <c r="AK481" s="30" t="str">
        <f>IF(AG481="","",IF(AG481&lt;=3,"SI","NO"))</f>
        <v>SI</v>
      </c>
      <c r="AL481" s="31">
        <f>(N481-M481)</f>
        <v>4.4583333333284827</v>
      </c>
      <c r="AM481" s="35">
        <f>TRACKER[[#This Row],[DEL. AVAILABLE A SLOT]]*24</f>
        <v>106.99999999988358</v>
      </c>
      <c r="AN481" s="31">
        <f>IF((S481-M481)&lt;0,TIME(0,0,0),S481-M481)</f>
        <v>4.492361111108039</v>
      </c>
      <c r="AO48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481" s="35" t="str">
        <f>IF(AL481="","",IF(AL481&lt;=1,"SI","NO"))</f>
        <v>NO</v>
      </c>
      <c r="AQ481" s="31">
        <f>(N481-E481)</f>
        <v>6.4930555555547471</v>
      </c>
      <c r="AR481" s="35">
        <f>TRACKER[[#This Row],[ATA A TIMESLOT]]*24</f>
        <v>155.83333333331393</v>
      </c>
      <c r="AS481" s="32">
        <f>IF(AA481&lt;N481,TIME(0,0,0),AA481-N481)</f>
        <v>3.4027777779556345E-2</v>
      </c>
      <c r="AT481" s="35">
        <f>TRACKER[[#This Row],[PUNTUALIDAD (H)]]*24</f>
        <v>0.81666666670935228</v>
      </c>
      <c r="AU481" s="31" t="str">
        <f>IF(AS481&gt;TIME(0,30,0),"NO","SI")</f>
        <v>NO</v>
      </c>
      <c r="AV481" s="33" t="str">
        <f>IF(AS481&gt;TIME(1,0,0),"NO","SI")</f>
        <v>SI</v>
      </c>
      <c r="AW481" s="33">
        <f>(S481-E481)</f>
        <v>6.5270833333343035</v>
      </c>
      <c r="AX481" s="39">
        <f>TRACKER[[#This Row],[ATA TO UNLOADING]]*24</f>
        <v>156.65000000002328</v>
      </c>
      <c r="AY481" s="33">
        <f>IF(O481=0,0,S481-O481)</f>
        <v>0</v>
      </c>
      <c r="AZ481" s="38">
        <f>TRACKER[[#This Row],[TOTAL TT (MARRUECOS)]]*24</f>
        <v>0</v>
      </c>
      <c r="BA481" s="39" t="str">
        <f>IF(AW481="","",IF(AW481&lt;=2,"SI","NO"))</f>
        <v>NO</v>
      </c>
      <c r="BB481" s="39">
        <f>V481-U481</f>
        <v>0</v>
      </c>
      <c r="BC481" s="108">
        <f>(TRACKER[[#This Row],[Driver departure vs DC END DATE 2]])/24</f>
        <v>0</v>
      </c>
      <c r="BD481" s="39" t="str">
        <f>IF(L481="LEFTIES TOLEDO",IF(BC481&gt;=TIME(0,0,0),"YES","NO"),"")</f>
        <v/>
      </c>
      <c r="BE481" s="93">
        <f>$BH$1</f>
        <v>55</v>
      </c>
      <c r="BF481" s="41">
        <f>$BI$1</f>
        <v>7.5</v>
      </c>
    </row>
    <row r="482" spans="1:58" ht="12.75" hidden="1" customHeight="1">
      <c r="A482" s="24">
        <v>262126900</v>
      </c>
      <c r="B482" s="10" t="s">
        <v>587</v>
      </c>
      <c r="C482" s="11" t="s">
        <v>47</v>
      </c>
      <c r="D482" s="11" t="s">
        <v>48</v>
      </c>
      <c r="E482" s="12">
        <v>46042.495833333334</v>
      </c>
      <c r="F482" s="12">
        <v>46042.833333333336</v>
      </c>
      <c r="G482" s="13" t="s">
        <v>49</v>
      </c>
      <c r="H482" s="11" t="s">
        <v>50</v>
      </c>
      <c r="I482" s="13" t="s">
        <v>786</v>
      </c>
      <c r="J482" s="13" t="s">
        <v>51</v>
      </c>
      <c r="K482" s="13" t="s">
        <v>52</v>
      </c>
      <c r="L482" s="12" t="s">
        <v>53</v>
      </c>
      <c r="M482" s="12">
        <v>46044.666666666664</v>
      </c>
      <c r="N482" s="12">
        <v>46050.333333333336</v>
      </c>
      <c r="O482" s="12"/>
      <c r="P482" s="55"/>
      <c r="Q482" s="12"/>
      <c r="R482" s="12"/>
      <c r="S482" s="29">
        <v>46049.877083333333</v>
      </c>
      <c r="T482" s="29">
        <v>46049.888888888891</v>
      </c>
      <c r="U482" s="12">
        <v>46049.9</v>
      </c>
      <c r="V482" s="29">
        <v>46049.909722222219</v>
      </c>
      <c r="W482" s="30">
        <f>IF(N482="","",WEEKNUM(AA482,2)-0)</f>
        <v>5</v>
      </c>
      <c r="X482" s="30">
        <f>IF(N482="","",MONTH(AA482))</f>
        <v>1</v>
      </c>
      <c r="Y48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482" s="30" t="str">
        <f>IF(B482="ROPAX","ROPAX",IF(B482="RORO","RORO","OCEAN"))</f>
        <v>OCEAN</v>
      </c>
      <c r="AA482" s="29">
        <f>+MIN(S482,T482)</f>
        <v>46049.877083333333</v>
      </c>
      <c r="AB482" s="29" t="str">
        <f>CHOOSE(WEEKDAY(T482,2),"Monday","Tuesday","Wednesday","Thursday","Friday","Saturday","Sunday")</f>
        <v>Tuesday</v>
      </c>
      <c r="AC482" s="104">
        <f>IF((E482-F482)&lt;=0,0,(TRACKER[[#This Row],[ATA]]-TRACKER[[#This Row],[ETA]])*24)</f>
        <v>0</v>
      </c>
      <c r="AD482" s="29" t="str">
        <f>IF(AC482&lt;=2,"NO","YES")</f>
        <v>NO</v>
      </c>
      <c r="AE482" s="106">
        <f>+TRACKER[[#This Row],[DELIVERY AVAILABLE SINCE]]-TRACKER[[#This Row],[HANDOVER Morocco]]</f>
        <v>46044.666666666664</v>
      </c>
      <c r="AF482" s="104">
        <f>TRACKER[[#This Row],[ATA TO UNLOADING]]*24</f>
        <v>177.14999999996508</v>
      </c>
      <c r="AG482" s="31">
        <f>(M482-E482)</f>
        <v>2.1708333333299379</v>
      </c>
      <c r="AH482" s="35">
        <f>TRACKER[[#This Row],[ATA A OFRECIMIENTO]]*24</f>
        <v>52.099999999918509</v>
      </c>
      <c r="AI482" s="30" t="str">
        <f>IF(AG482="","",IF(AG482&lt;=1.5,"SI","NO"))</f>
        <v>NO</v>
      </c>
      <c r="AJ482" s="30" t="str">
        <f>IF(AG482="","",IF(AG482&lt;=2,"YES","NO"))</f>
        <v>NO</v>
      </c>
      <c r="AK482" s="30" t="str">
        <f>IF(AG482="","",IF(AG482&lt;=3,"SI","NO"))</f>
        <v>SI</v>
      </c>
      <c r="AL482" s="31">
        <f>(N482-M482)</f>
        <v>5.6666666666715173</v>
      </c>
      <c r="AM482" s="35">
        <f>TRACKER[[#This Row],[DEL. AVAILABLE A SLOT]]*24</f>
        <v>136.00000000011642</v>
      </c>
      <c r="AN482" s="31">
        <f>IF((S482-M482)&lt;0,TIME(0,0,0),S482-M482)</f>
        <v>5.2104166666686069</v>
      </c>
      <c r="AO48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482" s="35" t="str">
        <f>IF(AL482="","",IF(AL482&lt;=1,"SI","NO"))</f>
        <v>NO</v>
      </c>
      <c r="AQ482" s="31">
        <f>(N482-E482)</f>
        <v>7.8375000000014552</v>
      </c>
      <c r="AR482" s="35">
        <f>TRACKER[[#This Row],[ATA A TIMESLOT]]*24</f>
        <v>188.10000000003492</v>
      </c>
      <c r="AS482" s="32">
        <f>IF(AA482&lt;N482,TIME(0,0,0),AA482-N482)</f>
        <v>0</v>
      </c>
      <c r="AT482" s="35">
        <f>TRACKER[[#This Row],[PUNTUALIDAD (H)]]*24</f>
        <v>0</v>
      </c>
      <c r="AU482" s="31" t="str">
        <f>IF(AS482&gt;TIME(0,30,0),"NO","SI")</f>
        <v>SI</v>
      </c>
      <c r="AV482" s="33" t="str">
        <f>IF(AS482&gt;TIME(1,0,0),"NO","SI")</f>
        <v>SI</v>
      </c>
      <c r="AW482" s="33">
        <f>(S482-E482)</f>
        <v>7.3812499999985448</v>
      </c>
      <c r="AX482" s="39">
        <f>TRACKER[[#This Row],[ATA TO UNLOADING]]*24</f>
        <v>177.14999999996508</v>
      </c>
      <c r="AY482" s="33">
        <f>IF(O482=0,0,S482-O482)</f>
        <v>0</v>
      </c>
      <c r="AZ482" s="38">
        <f>TRACKER[[#This Row],[TOTAL TT (MARRUECOS)]]*24</f>
        <v>0</v>
      </c>
      <c r="BA482" s="39" t="str">
        <f>IF(AW482="","",IF(AW482&lt;=2,"SI","NO"))</f>
        <v>NO</v>
      </c>
      <c r="BB482" s="39">
        <f>V482-U482</f>
        <v>9.7222222175332718E-3</v>
      </c>
      <c r="BC482" s="108">
        <f>(TRACKER[[#This Row],[Driver departure vs DC END DATE 2]])/24</f>
        <v>4.0509259239721967E-4</v>
      </c>
      <c r="BD482" s="39" t="str">
        <f>IF(L482="LEFTIES TOLEDO",IF(BC482&gt;=TIME(0,0,0),"YES","NO"),"")</f>
        <v>YES</v>
      </c>
      <c r="BE482" s="93">
        <f>$BH$1</f>
        <v>55</v>
      </c>
      <c r="BF482" s="41">
        <f>$BI$1</f>
        <v>7.5</v>
      </c>
    </row>
    <row r="483" spans="1:58" ht="12.75" hidden="1" customHeight="1">
      <c r="A483" s="24">
        <v>261724725</v>
      </c>
      <c r="B483" s="10" t="s">
        <v>582</v>
      </c>
      <c r="C483" s="11" t="s">
        <v>54</v>
      </c>
      <c r="D483" s="11" t="s">
        <v>48</v>
      </c>
      <c r="E483" s="12">
        <v>46043.570138888892</v>
      </c>
      <c r="F483" s="12">
        <v>46043.583333333336</v>
      </c>
      <c r="G483" s="13" t="s">
        <v>49</v>
      </c>
      <c r="H483" s="11" t="s">
        <v>50</v>
      </c>
      <c r="I483" s="13" t="s">
        <v>785</v>
      </c>
      <c r="J483" s="13" t="s">
        <v>51</v>
      </c>
      <c r="K483" s="13" t="s">
        <v>52</v>
      </c>
      <c r="L483" s="12" t="s">
        <v>53</v>
      </c>
      <c r="M483" s="12">
        <v>46045.666666666664</v>
      </c>
      <c r="N483" s="12">
        <v>46050.333333333336</v>
      </c>
      <c r="O483" s="12"/>
      <c r="P483" s="55"/>
      <c r="Q483" s="12"/>
      <c r="R483" s="12"/>
      <c r="S483" s="29">
        <v>46049.718055555553</v>
      </c>
      <c r="T483" s="29">
        <v>46049.888888888891</v>
      </c>
      <c r="U483" s="12">
        <v>46049.740972222222</v>
      </c>
      <c r="V483" s="29">
        <v>46049.909722222219</v>
      </c>
      <c r="W483" s="30">
        <f>IF(N483="","",WEEKNUM(AA483,2)-0)</f>
        <v>5</v>
      </c>
      <c r="X483" s="30">
        <f>IF(N483="","",MONTH(AA483))</f>
        <v>1</v>
      </c>
      <c r="Y48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483" s="30" t="str">
        <f>IF(B483="ROPAX","ROPAX",IF(B483="RORO","RORO","OCEAN"))</f>
        <v>OCEAN</v>
      </c>
      <c r="AA483" s="29">
        <f>+MIN(S483,T483)</f>
        <v>46049.718055555553</v>
      </c>
      <c r="AB483" s="29" t="str">
        <f>CHOOSE(WEEKDAY(T483,2),"Monday","Tuesday","Wednesday","Thursday","Friday","Saturday","Sunday")</f>
        <v>Tuesday</v>
      </c>
      <c r="AC483" s="104">
        <f>IF((E483-F483)&lt;=0,0,(TRACKER[[#This Row],[ATA]]-TRACKER[[#This Row],[ETA]])*24)</f>
        <v>0</v>
      </c>
      <c r="AD483" s="29" t="str">
        <f>IF(AC483&lt;=2,"NO","YES")</f>
        <v>NO</v>
      </c>
      <c r="AE483" s="106">
        <f>+TRACKER[[#This Row],[DELIVERY AVAILABLE SINCE]]-TRACKER[[#This Row],[HANDOVER Morocco]]</f>
        <v>46045.666666666664</v>
      </c>
      <c r="AF483" s="104">
        <f>TRACKER[[#This Row],[ATA TO UNLOADING]]*24</f>
        <v>147.54999999987194</v>
      </c>
      <c r="AG483" s="31">
        <f>(M483-E483)</f>
        <v>2.0965277777722804</v>
      </c>
      <c r="AH483" s="35">
        <f>TRACKER[[#This Row],[ATA A OFRECIMIENTO]]*24</f>
        <v>50.316666666534729</v>
      </c>
      <c r="AI483" s="30" t="str">
        <f>IF(AG483="","",IF(AG483&lt;=1.5,"SI","NO"))</f>
        <v>NO</v>
      </c>
      <c r="AJ483" s="30" t="str">
        <f>IF(AG483="","",IF(AG483&lt;=2,"YES","NO"))</f>
        <v>NO</v>
      </c>
      <c r="AK483" s="30" t="str">
        <f>IF(AG483="","",IF(AG483&lt;=3,"SI","NO"))</f>
        <v>SI</v>
      </c>
      <c r="AL483" s="31">
        <f>(N483-M483)</f>
        <v>4.6666666666715173</v>
      </c>
      <c r="AM483" s="35">
        <f>TRACKER[[#This Row],[DEL. AVAILABLE A SLOT]]*24</f>
        <v>112.00000000011642</v>
      </c>
      <c r="AN483" s="31">
        <f>IF((S483-M483)&lt;0,TIME(0,0,0),S483-M483)</f>
        <v>4.0513888888890506</v>
      </c>
      <c r="AO48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483" s="35" t="str">
        <f>IF(AL483="","",IF(AL483&lt;=1,"SI","NO"))</f>
        <v>NO</v>
      </c>
      <c r="AQ483" s="31">
        <f>(N483-E483)</f>
        <v>6.7631944444437977</v>
      </c>
      <c r="AR483" s="35">
        <f>TRACKER[[#This Row],[ATA A TIMESLOT]]*24</f>
        <v>162.31666666665114</v>
      </c>
      <c r="AS483" s="32">
        <f>IF(AA483&lt;N483,TIME(0,0,0),AA483-N483)</f>
        <v>0</v>
      </c>
      <c r="AT483" s="35">
        <f>TRACKER[[#This Row],[PUNTUALIDAD (H)]]*24</f>
        <v>0</v>
      </c>
      <c r="AU483" s="31" t="str">
        <f>IF(AS483&gt;TIME(0,30,0),"NO","SI")</f>
        <v>SI</v>
      </c>
      <c r="AV483" s="33" t="str">
        <f>IF(AS483&gt;TIME(1,0,0),"NO","SI")</f>
        <v>SI</v>
      </c>
      <c r="AW483" s="33">
        <f>(S483-E483)</f>
        <v>6.147916666661331</v>
      </c>
      <c r="AX483" s="39">
        <f>TRACKER[[#This Row],[ATA TO UNLOADING]]*24</f>
        <v>147.54999999987194</v>
      </c>
      <c r="AY483" s="33">
        <f>IF(O483=0,0,S483-O483)</f>
        <v>0</v>
      </c>
      <c r="AZ483" s="38">
        <f>TRACKER[[#This Row],[TOTAL TT (MARRUECOS)]]*24</f>
        <v>0</v>
      </c>
      <c r="BA483" s="39" t="str">
        <f>IF(AW483="","",IF(AW483&lt;=2,"SI","NO"))</f>
        <v>NO</v>
      </c>
      <c r="BB483" s="39">
        <f>V483-U483</f>
        <v>0.16874999999708962</v>
      </c>
      <c r="BC483" s="108">
        <f>(TRACKER[[#This Row],[Driver departure vs DC END DATE 2]])/24</f>
        <v>7.0312499998787343E-3</v>
      </c>
      <c r="BD483" s="39" t="str">
        <f>IF(L483="LEFTIES TOLEDO",IF(BC483&gt;=TIME(0,0,0),"YES","NO"),"")</f>
        <v>YES</v>
      </c>
      <c r="BE483" s="93">
        <f>$BH$1</f>
        <v>55</v>
      </c>
      <c r="BF483" s="41">
        <f>$BI$1</f>
        <v>7.5</v>
      </c>
    </row>
    <row r="484" spans="1:58" ht="12.75" hidden="1" customHeight="1">
      <c r="A484" s="24" t="s">
        <v>721</v>
      </c>
      <c r="B484" s="10" t="s">
        <v>722</v>
      </c>
      <c r="C484" s="11" t="s">
        <v>72</v>
      </c>
      <c r="D484" s="11" t="s">
        <v>75</v>
      </c>
      <c r="E484" s="12">
        <v>46043.798611111109</v>
      </c>
      <c r="F484" s="12">
        <v>46043.833333333336</v>
      </c>
      <c r="G484" s="13" t="s">
        <v>88</v>
      </c>
      <c r="H484" s="11" t="s">
        <v>50</v>
      </c>
      <c r="I484" s="13" t="s">
        <v>788</v>
      </c>
      <c r="J484" s="13" t="s">
        <v>51</v>
      </c>
      <c r="K484" s="13" t="s">
        <v>60</v>
      </c>
      <c r="L484" s="12" t="s">
        <v>95</v>
      </c>
      <c r="M484" s="12">
        <v>46045.833333333336</v>
      </c>
      <c r="N484" s="12">
        <v>46050.333333333336</v>
      </c>
      <c r="O484" s="12"/>
      <c r="P484" s="55"/>
      <c r="Q484" s="12" t="s">
        <v>62</v>
      </c>
      <c r="R484" s="12"/>
      <c r="S484" s="29">
        <v>46050.458333333328</v>
      </c>
      <c r="T484" s="29">
        <v>46050.479166666664</v>
      </c>
      <c r="U484" s="12"/>
      <c r="V484" s="29"/>
      <c r="W484" s="30">
        <f>IF(N484="","",WEEKNUM(AA484,2)-0)</f>
        <v>5</v>
      </c>
      <c r="X484" s="30">
        <f>IF(N484="","",MONTH(AA484))</f>
        <v>1</v>
      </c>
      <c r="Y48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484" s="30" t="str">
        <f>IF(B484="ROPAX","ROPAX",IF(B484="RORO","RORO","OCEAN"))</f>
        <v>OCEAN</v>
      </c>
      <c r="AA484" s="29">
        <f>+MIN(S484,T484)</f>
        <v>46050.458333333328</v>
      </c>
      <c r="AB484" s="29" t="str">
        <f>CHOOSE(WEEKDAY(T484,2),"Monday","Tuesday","Wednesday","Thursday","Friday","Saturday","Sunday")</f>
        <v>Wednesday</v>
      </c>
      <c r="AC484" s="104">
        <f>IF((E484-F484)&lt;=0,0,(TRACKER[[#This Row],[ATA]]-TRACKER[[#This Row],[ETA]])*24)</f>
        <v>0</v>
      </c>
      <c r="AD484" s="29" t="str">
        <f>IF(AC484&lt;=2,"NO","YES")</f>
        <v>NO</v>
      </c>
      <c r="AE484" s="106">
        <f>+TRACKER[[#This Row],[DELIVERY AVAILABLE SINCE]]-TRACKER[[#This Row],[HANDOVER Morocco]]</f>
        <v>46045.833333333336</v>
      </c>
      <c r="AF484" s="104">
        <f>TRACKER[[#This Row],[ATA TO UNLOADING]]*24</f>
        <v>159.83333333325572</v>
      </c>
      <c r="AG484" s="31">
        <f>(M484-E484)</f>
        <v>2.0347222222262644</v>
      </c>
      <c r="AH484" s="35">
        <f>TRACKER[[#This Row],[ATA A OFRECIMIENTO]]*24</f>
        <v>48.833333333430346</v>
      </c>
      <c r="AI484" s="30" t="str">
        <f>IF(AG484="","",IF(AG484&lt;=1.5,"SI","NO"))</f>
        <v>NO</v>
      </c>
      <c r="AJ484" s="30" t="str">
        <f>IF(AG484="","",IF(AG484&lt;=2,"YES","NO"))</f>
        <v>NO</v>
      </c>
      <c r="AK484" s="30" t="str">
        <f>IF(AG484="","",IF(AG484&lt;=3,"SI","NO"))</f>
        <v>SI</v>
      </c>
      <c r="AL484" s="31">
        <f>(N484-M484)</f>
        <v>4.5</v>
      </c>
      <c r="AM484" s="35">
        <f>TRACKER[[#This Row],[DEL. AVAILABLE A SLOT]]*24</f>
        <v>108</v>
      </c>
      <c r="AN484" s="31">
        <f>IF((S484-M484)&lt;0,TIME(0,0,0),S484-M484)</f>
        <v>4.624999999992724</v>
      </c>
      <c r="AO48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484" s="35" t="str">
        <f>IF(AL484="","",IF(AL484&lt;=1,"SI","NO"))</f>
        <v>NO</v>
      </c>
      <c r="AQ484" s="31">
        <f>(N484-E484)</f>
        <v>6.5347222222262644</v>
      </c>
      <c r="AR484" s="35">
        <f>TRACKER[[#This Row],[ATA A TIMESLOT]]*24</f>
        <v>156.83333333343035</v>
      </c>
      <c r="AS484" s="32">
        <f>IF(AA484&lt;N484,TIME(0,0,0),AA484-N484)</f>
        <v>0.12499999999272404</v>
      </c>
      <c r="AT484" s="35">
        <f>TRACKER[[#This Row],[PUNTUALIDAD (H)]]*24</f>
        <v>2.999999999825377</v>
      </c>
      <c r="AU484" s="31" t="str">
        <f>IF(AS484&gt;TIME(0,30,0),"NO","SI")</f>
        <v>NO</v>
      </c>
      <c r="AV484" s="33" t="str">
        <f>IF(AS484&gt;TIME(1,0,0),"NO","SI")</f>
        <v>NO</v>
      </c>
      <c r="AW484" s="33">
        <f>(S484-E484)</f>
        <v>6.6597222222189885</v>
      </c>
      <c r="AX484" s="39">
        <f>TRACKER[[#This Row],[ATA TO UNLOADING]]*24</f>
        <v>159.83333333325572</v>
      </c>
      <c r="AY484" s="33">
        <f>IF(O484=0,0,S484-O484)</f>
        <v>0</v>
      </c>
      <c r="AZ484" s="38">
        <f>TRACKER[[#This Row],[TOTAL TT (MARRUECOS)]]*24</f>
        <v>0</v>
      </c>
      <c r="BA484" s="39" t="str">
        <f>IF(AW484="","",IF(AW484&lt;=2,"SI","NO"))</f>
        <v>NO</v>
      </c>
      <c r="BB484" s="39">
        <f>V484-U484</f>
        <v>0</v>
      </c>
      <c r="BC484" s="108">
        <f>(TRACKER[[#This Row],[Driver departure vs DC END DATE 2]])/24</f>
        <v>0</v>
      </c>
      <c r="BD484" s="39" t="str">
        <f>IF(L484="LEFTIES TOLEDO",IF(BC484&gt;=TIME(0,0,0),"YES","NO"),"")</f>
        <v/>
      </c>
      <c r="BE484" s="93">
        <f>$BH$1</f>
        <v>55</v>
      </c>
      <c r="BF484" s="41">
        <f>$BI$1</f>
        <v>7.5</v>
      </c>
    </row>
    <row r="485" spans="1:58" ht="12.75" hidden="1" customHeight="1">
      <c r="A485" s="24" t="s">
        <v>729</v>
      </c>
      <c r="B485" s="10" t="s">
        <v>728</v>
      </c>
      <c r="C485" s="11" t="s">
        <v>57</v>
      </c>
      <c r="D485" s="11" t="s">
        <v>75</v>
      </c>
      <c r="E485" s="12">
        <v>46048.323611111111</v>
      </c>
      <c r="F485" s="12">
        <v>46048.333333333336</v>
      </c>
      <c r="G485" s="13" t="s">
        <v>88</v>
      </c>
      <c r="H485" s="11" t="s">
        <v>50</v>
      </c>
      <c r="I485" s="13" t="s">
        <v>787</v>
      </c>
      <c r="J485" s="13" t="s">
        <v>51</v>
      </c>
      <c r="K485" s="13" t="s">
        <v>60</v>
      </c>
      <c r="L485" s="12" t="s">
        <v>95</v>
      </c>
      <c r="M485" s="12">
        <v>46049.333333333336</v>
      </c>
      <c r="N485" s="12">
        <v>46050.333333333336</v>
      </c>
      <c r="O485" s="12"/>
      <c r="P485" s="55"/>
      <c r="Q485" s="12"/>
      <c r="R485" s="12"/>
      <c r="S485" s="29">
        <v>46050.333333333336</v>
      </c>
      <c r="T485" s="29">
        <v>46050.354166666664</v>
      </c>
      <c r="U485" s="12"/>
      <c r="V485" s="29"/>
      <c r="W485" s="30">
        <f>IF(N485="","",WEEKNUM(AA485,2)-0)</f>
        <v>5</v>
      </c>
      <c r="X485" s="30">
        <f>IF(N485="","",MONTH(AA485))</f>
        <v>1</v>
      </c>
      <c r="Y48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485" s="30" t="str">
        <f>IF(B485="ROPAX","ROPAX",IF(B485="RORO","RORO","OCEAN"))</f>
        <v>OCEAN</v>
      </c>
      <c r="AA485" s="29">
        <f>+MIN(S485,T485)</f>
        <v>46050.333333333336</v>
      </c>
      <c r="AB485" s="29" t="str">
        <f>CHOOSE(WEEKDAY(T485,2),"Monday","Tuesday","Wednesday","Thursday","Friday","Saturday","Sunday")</f>
        <v>Wednesday</v>
      </c>
      <c r="AC485" s="104">
        <f>IF((E485-F485)&lt;=0,0,(TRACKER[[#This Row],[ATA]]-TRACKER[[#This Row],[ETA]])*24)</f>
        <v>0</v>
      </c>
      <c r="AD485" s="29" t="str">
        <f>IF(AC485&lt;=2,"NO","YES")</f>
        <v>NO</v>
      </c>
      <c r="AE485" s="106">
        <f>+TRACKER[[#This Row],[DELIVERY AVAILABLE SINCE]]-TRACKER[[#This Row],[HANDOVER Morocco]]</f>
        <v>46049.333333333336</v>
      </c>
      <c r="AF485" s="104">
        <f>TRACKER[[#This Row],[ATA TO UNLOADING]]*24</f>
        <v>48.233333333395422</v>
      </c>
      <c r="AG485" s="31">
        <f>(M485-E485)</f>
        <v>1.0097222222248092</v>
      </c>
      <c r="AH485" s="35">
        <f>TRACKER[[#This Row],[ATA A OFRECIMIENTO]]*24</f>
        <v>24.233333333395422</v>
      </c>
      <c r="AI485" s="30" t="str">
        <f>IF(AG485="","",IF(AG485&lt;=1.5,"SI","NO"))</f>
        <v>SI</v>
      </c>
      <c r="AJ485" s="30" t="str">
        <f>IF(AG485="","",IF(AG485&lt;=2,"YES","NO"))</f>
        <v>YES</v>
      </c>
      <c r="AK485" s="30" t="str">
        <f>IF(AG485="","",IF(AG485&lt;=3,"SI","NO"))</f>
        <v>SI</v>
      </c>
      <c r="AL485" s="31">
        <f>(N485-M485)</f>
        <v>1</v>
      </c>
      <c r="AM485" s="35">
        <f>TRACKER[[#This Row],[DEL. AVAILABLE A SLOT]]*24</f>
        <v>24</v>
      </c>
      <c r="AN485" s="31">
        <f>IF((S485-M485)&lt;0,TIME(0,0,0),S485-M485)</f>
        <v>1</v>
      </c>
      <c r="AO48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485" s="35" t="str">
        <f>IF(AL485="","",IF(AL485&lt;=1,"SI","NO"))</f>
        <v>SI</v>
      </c>
      <c r="AQ485" s="31">
        <f>(N485-E485)</f>
        <v>2.0097222222248092</v>
      </c>
      <c r="AR485" s="35">
        <f>TRACKER[[#This Row],[ATA A TIMESLOT]]*24</f>
        <v>48.233333333395422</v>
      </c>
      <c r="AS485" s="32">
        <f>IF(AA485&lt;N485,TIME(0,0,0),AA485-N485)</f>
        <v>0</v>
      </c>
      <c r="AT485" s="35">
        <f>TRACKER[[#This Row],[PUNTUALIDAD (H)]]*24</f>
        <v>0</v>
      </c>
      <c r="AU485" s="31" t="str">
        <f>IF(AS485&gt;TIME(0,30,0),"NO","SI")</f>
        <v>SI</v>
      </c>
      <c r="AV485" s="33" t="str">
        <f>IF(AS485&gt;TIME(1,0,0),"NO","SI")</f>
        <v>SI</v>
      </c>
      <c r="AW485" s="33">
        <f>(S485-E485)</f>
        <v>2.0097222222248092</v>
      </c>
      <c r="AX485" s="39">
        <f>TRACKER[[#This Row],[ATA TO UNLOADING]]*24</f>
        <v>48.233333333395422</v>
      </c>
      <c r="AY485" s="33">
        <f>IF(O485=0,0,S485-O485)</f>
        <v>0</v>
      </c>
      <c r="AZ485" s="38">
        <f>TRACKER[[#This Row],[TOTAL TT (MARRUECOS)]]*24</f>
        <v>0</v>
      </c>
      <c r="BA485" s="39" t="str">
        <f>IF(AW485="","",IF(AW485&lt;=2,"SI","NO"))</f>
        <v>NO</v>
      </c>
      <c r="BB485" s="39">
        <f>V485-U485</f>
        <v>0</v>
      </c>
      <c r="BC485" s="108">
        <f>(TRACKER[[#This Row],[Driver departure vs DC END DATE 2]])/24</f>
        <v>0</v>
      </c>
      <c r="BD485" s="39" t="str">
        <f>IF(L485="LEFTIES TOLEDO",IF(BC485&gt;=TIME(0,0,0),"YES","NO"),"")</f>
        <v/>
      </c>
      <c r="BE485" s="93">
        <f>$BH$1</f>
        <v>55</v>
      </c>
      <c r="BF485" s="41">
        <f>$BI$1</f>
        <v>7.5</v>
      </c>
    </row>
    <row r="486" spans="1:58" ht="12.75" hidden="1" customHeight="1">
      <c r="A486" s="24">
        <v>262779218</v>
      </c>
      <c r="B486" s="10" t="s">
        <v>728</v>
      </c>
      <c r="C486" s="11" t="s">
        <v>47</v>
      </c>
      <c r="D486" s="11" t="s">
        <v>75</v>
      </c>
      <c r="E486" s="12">
        <v>46048.323611111111</v>
      </c>
      <c r="F486" s="12">
        <v>46048.333333333336</v>
      </c>
      <c r="G486" s="13" t="s">
        <v>49</v>
      </c>
      <c r="H486" s="11" t="s">
        <v>50</v>
      </c>
      <c r="I486" s="13" t="s">
        <v>789</v>
      </c>
      <c r="J486" s="13" t="s">
        <v>51</v>
      </c>
      <c r="K486" s="13" t="s">
        <v>60</v>
      </c>
      <c r="L486" s="12" t="s">
        <v>102</v>
      </c>
      <c r="M486" s="12">
        <v>46050.333333333336</v>
      </c>
      <c r="N486" s="12">
        <v>46050.375</v>
      </c>
      <c r="O486" s="12"/>
      <c r="P486" s="55"/>
      <c r="Q486" s="12"/>
      <c r="R486" s="12"/>
      <c r="S486" s="29">
        <v>46050.368055555555</v>
      </c>
      <c r="T486" s="29">
        <v>46050.388888888891</v>
      </c>
      <c r="U486" s="12"/>
      <c r="V486" s="29"/>
      <c r="W486" s="30">
        <f>IF(N486="","",WEEKNUM(AA486,2)-0)</f>
        <v>5</v>
      </c>
      <c r="X486" s="30">
        <f>IF(N486="","",MONTH(AA486))</f>
        <v>1</v>
      </c>
      <c r="Y48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486" s="30" t="str">
        <f>IF(B486="ROPAX","ROPAX",IF(B486="RORO","RORO","OCEAN"))</f>
        <v>OCEAN</v>
      </c>
      <c r="AA486" s="29">
        <f>+MIN(S486,T486)</f>
        <v>46050.368055555555</v>
      </c>
      <c r="AB486" s="29" t="str">
        <f>CHOOSE(WEEKDAY(T486,2),"Monday","Tuesday","Wednesday","Thursday","Friday","Saturday","Sunday")</f>
        <v>Wednesday</v>
      </c>
      <c r="AC486" s="104">
        <f>IF((E486-F486)&lt;=0,0,(TRACKER[[#This Row],[ATA]]-TRACKER[[#This Row],[ETA]])*24)</f>
        <v>0</v>
      </c>
      <c r="AD486" s="29" t="str">
        <f>IF(AC486&lt;=2,"NO","YES")</f>
        <v>NO</v>
      </c>
      <c r="AE486" s="106">
        <f>+TRACKER[[#This Row],[DELIVERY AVAILABLE SINCE]]-TRACKER[[#This Row],[HANDOVER Morocco]]</f>
        <v>46050.333333333336</v>
      </c>
      <c r="AF486" s="104">
        <f>TRACKER[[#This Row],[ATA TO UNLOADING]]*24</f>
        <v>49.066666666651145</v>
      </c>
      <c r="AG486" s="31">
        <f>(M486-E486)</f>
        <v>2.0097222222248092</v>
      </c>
      <c r="AH486" s="35">
        <f>TRACKER[[#This Row],[ATA A OFRECIMIENTO]]*24</f>
        <v>48.233333333395422</v>
      </c>
      <c r="AI486" s="30" t="str">
        <f>IF(AG486="","",IF(AG486&lt;=1.5,"SI","NO"))</f>
        <v>NO</v>
      </c>
      <c r="AJ486" s="30" t="str">
        <f>IF(AG486="","",IF(AG486&lt;=2,"YES","NO"))</f>
        <v>NO</v>
      </c>
      <c r="AK486" s="30" t="str">
        <f>IF(AG486="","",IF(AG486&lt;=3,"SI","NO"))</f>
        <v>SI</v>
      </c>
      <c r="AL486" s="31">
        <f>(N486-M486)</f>
        <v>4.1666666664241347E-2</v>
      </c>
      <c r="AM486" s="35">
        <f>TRACKER[[#This Row],[DEL. AVAILABLE A SLOT]]*24</f>
        <v>0.99999999994179234</v>
      </c>
      <c r="AN486" s="31">
        <f>IF((S486-M486)&lt;0,TIME(0,0,0),S486-M486)</f>
        <v>3.4722222218988463E-2</v>
      </c>
      <c r="AO48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486" s="35" t="str">
        <f>IF(AL486="","",IF(AL486&lt;=1,"SI","NO"))</f>
        <v>SI</v>
      </c>
      <c r="AQ486" s="31">
        <f>(N486-E486)</f>
        <v>2.0513888888890506</v>
      </c>
      <c r="AR486" s="35">
        <f>TRACKER[[#This Row],[ATA A TIMESLOT]]*24</f>
        <v>49.233333333337214</v>
      </c>
      <c r="AS486" s="32">
        <f>IF(AA486&lt;N486,TIME(0,0,0),AA486-N486)</f>
        <v>0</v>
      </c>
      <c r="AT486" s="35">
        <f>TRACKER[[#This Row],[PUNTUALIDAD (H)]]*24</f>
        <v>0</v>
      </c>
      <c r="AU486" s="31" t="str">
        <f>IF(AS486&gt;TIME(0,30,0),"NO","SI")</f>
        <v>SI</v>
      </c>
      <c r="AV486" s="33" t="str">
        <f>IF(AS486&gt;TIME(1,0,0),"NO","SI")</f>
        <v>SI</v>
      </c>
      <c r="AW486" s="33">
        <f>(S486-E486)</f>
        <v>2.0444444444437977</v>
      </c>
      <c r="AX486" s="39">
        <f>TRACKER[[#This Row],[ATA TO UNLOADING]]*24</f>
        <v>49.066666666651145</v>
      </c>
      <c r="AY486" s="33">
        <f>IF(O486=0,0,S486-O486)</f>
        <v>0</v>
      </c>
      <c r="AZ486" s="38">
        <f>TRACKER[[#This Row],[TOTAL TT (MARRUECOS)]]*24</f>
        <v>0</v>
      </c>
      <c r="BA486" s="39" t="str">
        <f>IF(AW486="","",IF(AW486&lt;=2,"SI","NO"))</f>
        <v>NO</v>
      </c>
      <c r="BB486" s="39">
        <f>V486-U486</f>
        <v>0</v>
      </c>
      <c r="BC486" s="108">
        <f>(TRACKER[[#This Row],[Driver departure vs DC END DATE 2]])/24</f>
        <v>0</v>
      </c>
      <c r="BD486" s="39" t="str">
        <f>IF(L486="LEFTIES TOLEDO",IF(BC486&gt;=TIME(0,0,0),"YES","NO"),"")</f>
        <v/>
      </c>
      <c r="BE486" s="93">
        <f>$BH$1</f>
        <v>55</v>
      </c>
      <c r="BF486" s="41">
        <f>$BI$1</f>
        <v>7.5</v>
      </c>
    </row>
    <row r="487" spans="1:58" ht="12.75" hidden="1" customHeight="1">
      <c r="A487" s="24">
        <v>262779486</v>
      </c>
      <c r="B487" s="10" t="s">
        <v>728</v>
      </c>
      <c r="C487" s="11" t="s">
        <v>47</v>
      </c>
      <c r="D487" s="11" t="s">
        <v>75</v>
      </c>
      <c r="E487" s="12">
        <v>46048.323611111111</v>
      </c>
      <c r="F487" s="12">
        <v>46048.333333333336</v>
      </c>
      <c r="G487" s="13" t="s">
        <v>49</v>
      </c>
      <c r="H487" s="11" t="s">
        <v>50</v>
      </c>
      <c r="I487" s="13" t="s">
        <v>790</v>
      </c>
      <c r="J487" s="13" t="s">
        <v>51</v>
      </c>
      <c r="K487" s="13" t="s">
        <v>60</v>
      </c>
      <c r="L487" s="12" t="s">
        <v>102</v>
      </c>
      <c r="M487" s="12">
        <v>46050.333333333336</v>
      </c>
      <c r="N487" s="12">
        <v>46050.375</v>
      </c>
      <c r="O487" s="12"/>
      <c r="P487" s="55"/>
      <c r="Q487" s="12"/>
      <c r="R487" s="12"/>
      <c r="S487" s="29">
        <v>46050.368055555555</v>
      </c>
      <c r="T487" s="29">
        <v>46050.385416666664</v>
      </c>
      <c r="U487" s="12"/>
      <c r="V487" s="29"/>
      <c r="W487" s="30">
        <f>IF(N487="","",WEEKNUM(AA487,2)-0)</f>
        <v>5</v>
      </c>
      <c r="X487" s="30">
        <f>IF(N487="","",MONTH(AA487))</f>
        <v>1</v>
      </c>
      <c r="Y48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487" s="30" t="str">
        <f>IF(B487="ROPAX","ROPAX",IF(B487="RORO","RORO","OCEAN"))</f>
        <v>OCEAN</v>
      </c>
      <c r="AA487" s="29">
        <f>+MIN(S487,T487)</f>
        <v>46050.368055555555</v>
      </c>
      <c r="AB487" s="29" t="str">
        <f>CHOOSE(WEEKDAY(T487,2),"Monday","Tuesday","Wednesday","Thursday","Friday","Saturday","Sunday")</f>
        <v>Wednesday</v>
      </c>
      <c r="AC487" s="104">
        <f>IF((E487-F487)&lt;=0,0,(TRACKER[[#This Row],[ATA]]-TRACKER[[#This Row],[ETA]])*24)</f>
        <v>0</v>
      </c>
      <c r="AD487" s="29" t="str">
        <f>IF(AC487&lt;=2,"NO","YES")</f>
        <v>NO</v>
      </c>
      <c r="AE487" s="106">
        <f>+TRACKER[[#This Row],[DELIVERY AVAILABLE SINCE]]-TRACKER[[#This Row],[HANDOVER Morocco]]</f>
        <v>46050.333333333336</v>
      </c>
      <c r="AF487" s="104">
        <f>TRACKER[[#This Row],[ATA TO UNLOADING]]*24</f>
        <v>49.066666666651145</v>
      </c>
      <c r="AG487" s="31">
        <f>(M487-E487)</f>
        <v>2.0097222222248092</v>
      </c>
      <c r="AH487" s="35">
        <f>TRACKER[[#This Row],[ATA A OFRECIMIENTO]]*24</f>
        <v>48.233333333395422</v>
      </c>
      <c r="AI487" s="30" t="str">
        <f>IF(AG487="","",IF(AG487&lt;=1.5,"SI","NO"))</f>
        <v>NO</v>
      </c>
      <c r="AJ487" s="30" t="str">
        <f>IF(AG487="","",IF(AG487&lt;=2,"YES","NO"))</f>
        <v>NO</v>
      </c>
      <c r="AK487" s="30" t="str">
        <f>IF(AG487="","",IF(AG487&lt;=3,"SI","NO"))</f>
        <v>SI</v>
      </c>
      <c r="AL487" s="31">
        <f>(N487-M487)</f>
        <v>4.1666666664241347E-2</v>
      </c>
      <c r="AM487" s="35">
        <f>TRACKER[[#This Row],[DEL. AVAILABLE A SLOT]]*24</f>
        <v>0.99999999994179234</v>
      </c>
      <c r="AN487" s="31">
        <f>IF((S487-M487)&lt;0,TIME(0,0,0),S487-M487)</f>
        <v>3.4722222218988463E-2</v>
      </c>
      <c r="AO48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487" s="35" t="str">
        <f>IF(AL487="","",IF(AL487&lt;=1,"SI","NO"))</f>
        <v>SI</v>
      </c>
      <c r="AQ487" s="31">
        <f>(N487-E487)</f>
        <v>2.0513888888890506</v>
      </c>
      <c r="AR487" s="35">
        <f>TRACKER[[#This Row],[ATA A TIMESLOT]]*24</f>
        <v>49.233333333337214</v>
      </c>
      <c r="AS487" s="32">
        <f>IF(AA487&lt;N487,TIME(0,0,0),AA487-N487)</f>
        <v>0</v>
      </c>
      <c r="AT487" s="35">
        <f>TRACKER[[#This Row],[PUNTUALIDAD (H)]]*24</f>
        <v>0</v>
      </c>
      <c r="AU487" s="31" t="str">
        <f>IF(AS487&gt;TIME(0,30,0),"NO","SI")</f>
        <v>SI</v>
      </c>
      <c r="AV487" s="33" t="str">
        <f>IF(AS487&gt;TIME(1,0,0),"NO","SI")</f>
        <v>SI</v>
      </c>
      <c r="AW487" s="33">
        <f>(S487-E487)</f>
        <v>2.0444444444437977</v>
      </c>
      <c r="AX487" s="39">
        <f>TRACKER[[#This Row],[ATA TO UNLOADING]]*24</f>
        <v>49.066666666651145</v>
      </c>
      <c r="AY487" s="33">
        <f>IF(O487=0,0,S487-O487)</f>
        <v>0</v>
      </c>
      <c r="AZ487" s="38">
        <f>TRACKER[[#This Row],[TOTAL TT (MARRUECOS)]]*24</f>
        <v>0</v>
      </c>
      <c r="BA487" s="39" t="str">
        <f>IF(AW487="","",IF(AW487&lt;=2,"SI","NO"))</f>
        <v>NO</v>
      </c>
      <c r="BB487" s="39">
        <f>V487-U487</f>
        <v>0</v>
      </c>
      <c r="BC487" s="108">
        <f>(TRACKER[[#This Row],[Driver departure vs DC END DATE 2]])/24</f>
        <v>0</v>
      </c>
      <c r="BD487" s="39" t="str">
        <f>IF(L487="LEFTIES TOLEDO",IF(BC487&gt;=TIME(0,0,0),"YES","NO"),"")</f>
        <v/>
      </c>
      <c r="BE487" s="93">
        <f>$BH$1</f>
        <v>55</v>
      </c>
      <c r="BF487" s="41">
        <f>$BI$1</f>
        <v>7.5</v>
      </c>
    </row>
    <row r="488" spans="1:58" ht="12.75" hidden="1" customHeight="1">
      <c r="A488" s="24" t="s">
        <v>895</v>
      </c>
      <c r="B488" s="10" t="s">
        <v>63</v>
      </c>
      <c r="C488" s="11" t="s">
        <v>79</v>
      </c>
      <c r="D488" s="11" t="s">
        <v>48</v>
      </c>
      <c r="E488" s="12">
        <v>46048.583333333336</v>
      </c>
      <c r="F488" s="12">
        <v>46048.583333333336</v>
      </c>
      <c r="G488" s="13" t="s">
        <v>68</v>
      </c>
      <c r="H488" s="11" t="s">
        <v>100</v>
      </c>
      <c r="I488" s="13" t="s">
        <v>898</v>
      </c>
      <c r="J488" s="13" t="s">
        <v>80</v>
      </c>
      <c r="K488" s="13" t="s">
        <v>60</v>
      </c>
      <c r="L488" s="12" t="s">
        <v>64</v>
      </c>
      <c r="M488" s="12">
        <v>46049.75</v>
      </c>
      <c r="N488" s="12">
        <v>46050.375</v>
      </c>
      <c r="O488" s="12">
        <v>46045</v>
      </c>
      <c r="P488" s="55"/>
      <c r="Q488" s="12" t="s">
        <v>899</v>
      </c>
      <c r="R488" s="12"/>
      <c r="S488" s="29">
        <v>46050.436111111114</v>
      </c>
      <c r="T488" s="29">
        <v>46050.458333333336</v>
      </c>
      <c r="U488" s="12"/>
      <c r="V488" s="29"/>
      <c r="W488" s="30">
        <f>IF(N488="","",WEEKNUM(AA488,2)-0)</f>
        <v>5</v>
      </c>
      <c r="X488" s="30">
        <f>IF(N488="","",MONTH(AA488))</f>
        <v>1</v>
      </c>
      <c r="Y48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488" s="30" t="str">
        <f>IF(B488="ROPAX","ROPAX",IF(B488="RORO","RORO","OCEAN"))</f>
        <v>ROPAX</v>
      </c>
      <c r="AA488" s="29">
        <f>+MIN(S488,T488)</f>
        <v>46050.436111111114</v>
      </c>
      <c r="AB488" s="29" t="str">
        <f>CHOOSE(WEEKDAY(T488,2),"Monday","Tuesday","Wednesday","Thursday","Friday","Saturday","Sunday")</f>
        <v>Wednesday</v>
      </c>
      <c r="AC488" s="104">
        <f>IF((E488-F488)&lt;=0,0,(TRACKER[[#This Row],[ATA]]-TRACKER[[#This Row],[ETA]])*24)</f>
        <v>0</v>
      </c>
      <c r="AD488" s="29" t="str">
        <f>IF(AC488&lt;=2,"NO","YES")</f>
        <v>NO</v>
      </c>
      <c r="AE488" s="106">
        <f>+TRACKER[[#This Row],[DELIVERY AVAILABLE SINCE]]-TRACKER[[#This Row],[HANDOVER Morocco]]</f>
        <v>4.75</v>
      </c>
      <c r="AF488" s="104">
        <f>TRACKER[[#This Row],[ATA TO UNLOADING]]*24</f>
        <v>44.466666666674428</v>
      </c>
      <c r="AG488" s="31">
        <f>(M488-E488)</f>
        <v>1.1666666666642413</v>
      </c>
      <c r="AH488" s="35">
        <f>TRACKER[[#This Row],[ATA A OFRECIMIENTO]]*24</f>
        <v>27.999999999941792</v>
      </c>
      <c r="AI488" s="30" t="str">
        <f>IF(AG488="","",IF(AG488&lt;=1.5,"SI","NO"))</f>
        <v>SI</v>
      </c>
      <c r="AJ488" s="30" t="str">
        <f>IF(AG488="","",IF(AG488&lt;=2,"YES","NO"))</f>
        <v>YES</v>
      </c>
      <c r="AK488" s="30" t="str">
        <f>IF(AG488="","",IF(AG488&lt;=3,"SI","NO"))</f>
        <v>SI</v>
      </c>
      <c r="AL488" s="31">
        <f>(N488-M488)</f>
        <v>0.625</v>
      </c>
      <c r="AM488" s="35">
        <f>TRACKER[[#This Row],[DEL. AVAILABLE A SLOT]]*24</f>
        <v>15</v>
      </c>
      <c r="AN488" s="31">
        <f>IF((S488-M488)&lt;0,TIME(0,0,0),S488-M488)</f>
        <v>0.68611111111385981</v>
      </c>
      <c r="AO48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488" s="35" t="str">
        <f>IF(AL488="","",IF(AL488&lt;=1,"SI","NO"))</f>
        <v>SI</v>
      </c>
      <c r="AQ488" s="31">
        <f>(N488-E488)</f>
        <v>1.7916666666642413</v>
      </c>
      <c r="AR488" s="35">
        <f>TRACKER[[#This Row],[ATA A TIMESLOT]]*24</f>
        <v>42.999999999941792</v>
      </c>
      <c r="AS488" s="32">
        <f>IF(AA488&lt;N488,TIME(0,0,0),AA488-N488)</f>
        <v>6.1111111113859806E-2</v>
      </c>
      <c r="AT488" s="35">
        <f>TRACKER[[#This Row],[PUNTUALIDAD (H)]]*24</f>
        <v>1.4666666667326353</v>
      </c>
      <c r="AU488" s="31" t="str">
        <f>IF(AS488&gt;TIME(0,30,0),"NO","SI")</f>
        <v>NO</v>
      </c>
      <c r="AV488" s="33" t="str">
        <f>IF(AS488&gt;TIME(1,0,0),"NO","SI")</f>
        <v>NO</v>
      </c>
      <c r="AW488" s="33">
        <f>(S488-E488)</f>
        <v>1.8527777777781012</v>
      </c>
      <c r="AX488" s="39">
        <f>TRACKER[[#This Row],[ATA TO UNLOADING]]*24</f>
        <v>44.466666666674428</v>
      </c>
      <c r="AY488" s="33">
        <f>IF(O488=0,0,S488-O488)</f>
        <v>5.4361111111138598</v>
      </c>
      <c r="AZ488" s="38">
        <f>TRACKER[[#This Row],[TOTAL TT (MARRUECOS)]]*24</f>
        <v>130.46666666673264</v>
      </c>
      <c r="BA488" s="39" t="str">
        <f>IF(AW488="","",IF(AW488&lt;=2,"SI","NO"))</f>
        <v>SI</v>
      </c>
      <c r="BB488" s="39">
        <f>V488-U488</f>
        <v>0</v>
      </c>
      <c r="BC488" s="108">
        <f>(TRACKER[[#This Row],[Driver departure vs DC END DATE 2]])/24</f>
        <v>0</v>
      </c>
      <c r="BD488" s="39" t="str">
        <f>IF(L488="LEFTIES TOLEDO",IF(BC488&gt;=TIME(0,0,0),"YES","NO"),"")</f>
        <v/>
      </c>
      <c r="BE488" s="93">
        <f>$BH$1</f>
        <v>55</v>
      </c>
      <c r="BF488" s="41">
        <f>$BI$1</f>
        <v>7.5</v>
      </c>
    </row>
    <row r="489" spans="1:58" ht="12.75" hidden="1" customHeight="1">
      <c r="A489" s="24">
        <v>262126597</v>
      </c>
      <c r="B489" s="10" t="s">
        <v>587</v>
      </c>
      <c r="C489" s="11" t="s">
        <v>47</v>
      </c>
      <c r="D489" s="11" t="s">
        <v>48</v>
      </c>
      <c r="E489" s="12">
        <v>46042.495833333334</v>
      </c>
      <c r="F489" s="12">
        <v>46042.833333333336</v>
      </c>
      <c r="G489" s="13" t="s">
        <v>49</v>
      </c>
      <c r="H489" s="11" t="s">
        <v>50</v>
      </c>
      <c r="I489" s="13" t="s">
        <v>792</v>
      </c>
      <c r="J489" s="13" t="s">
        <v>51</v>
      </c>
      <c r="K489" s="13" t="s">
        <v>52</v>
      </c>
      <c r="L489" s="12" t="s">
        <v>53</v>
      </c>
      <c r="M489" s="12">
        <v>46044.666666666664</v>
      </c>
      <c r="N489" s="12">
        <v>46050.416666666664</v>
      </c>
      <c r="O489" s="12"/>
      <c r="P489" s="55"/>
      <c r="Q489" s="12"/>
      <c r="R489" s="12"/>
      <c r="S489" s="29">
        <v>46050.420138888891</v>
      </c>
      <c r="T489" s="29">
        <v>46050.545138888891</v>
      </c>
      <c r="U489" s="12">
        <v>46050.46875</v>
      </c>
      <c r="V489" s="29">
        <v>46050.569444444445</v>
      </c>
      <c r="W489" s="30">
        <f>IF(N489="","",WEEKNUM(AA489,2)-0)</f>
        <v>5</v>
      </c>
      <c r="X489" s="30">
        <f>IF(N489="","",MONTH(AA489))</f>
        <v>1</v>
      </c>
      <c r="Y48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489" s="30" t="str">
        <f>IF(B489="ROPAX","ROPAX",IF(B489="RORO","RORO","OCEAN"))</f>
        <v>OCEAN</v>
      </c>
      <c r="AA489" s="29">
        <f>+MIN(S489,T489)</f>
        <v>46050.420138888891</v>
      </c>
      <c r="AB489" s="29" t="str">
        <f>CHOOSE(WEEKDAY(T489,2),"Monday","Tuesday","Wednesday","Thursday","Friday","Saturday","Sunday")</f>
        <v>Wednesday</v>
      </c>
      <c r="AC489" s="104">
        <f>IF((E489-F489)&lt;=0,0,(TRACKER[[#This Row],[ATA]]-TRACKER[[#This Row],[ETA]])*24)</f>
        <v>0</v>
      </c>
      <c r="AD489" s="29" t="str">
        <f>IF(AC489&lt;=2,"NO","YES")</f>
        <v>NO</v>
      </c>
      <c r="AE489" s="106">
        <f>+TRACKER[[#This Row],[DELIVERY AVAILABLE SINCE]]-TRACKER[[#This Row],[HANDOVER Morocco]]</f>
        <v>46044.666666666664</v>
      </c>
      <c r="AF489" s="104">
        <f>TRACKER[[#This Row],[ATA TO UNLOADING]]*24</f>
        <v>190.18333333334886</v>
      </c>
      <c r="AG489" s="31">
        <f>(M489-E489)</f>
        <v>2.1708333333299379</v>
      </c>
      <c r="AH489" s="35">
        <f>TRACKER[[#This Row],[ATA A OFRECIMIENTO]]*24</f>
        <v>52.099999999918509</v>
      </c>
      <c r="AI489" s="30" t="str">
        <f>IF(AG489="","",IF(AG489&lt;=1.5,"SI","NO"))</f>
        <v>NO</v>
      </c>
      <c r="AJ489" s="30" t="str">
        <f>IF(AG489="","",IF(AG489&lt;=2,"YES","NO"))</f>
        <v>NO</v>
      </c>
      <c r="AK489" s="30" t="str">
        <f>IF(AG489="","",IF(AG489&lt;=3,"SI","NO"))</f>
        <v>SI</v>
      </c>
      <c r="AL489" s="31">
        <f>(N489-M489)</f>
        <v>5.75</v>
      </c>
      <c r="AM489" s="35">
        <f>TRACKER[[#This Row],[DEL. AVAILABLE A SLOT]]*24</f>
        <v>138</v>
      </c>
      <c r="AN489" s="31">
        <f>IF((S489-M489)&lt;0,TIME(0,0,0),S489-M489)</f>
        <v>5.7534722222262644</v>
      </c>
      <c r="AO48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489" s="35" t="str">
        <f>IF(AL489="","",IF(AL489&lt;=1,"SI","NO"))</f>
        <v>NO</v>
      </c>
      <c r="AQ489" s="31">
        <f>(N489-E489)</f>
        <v>7.9208333333299379</v>
      </c>
      <c r="AR489" s="35">
        <f>TRACKER[[#This Row],[ATA A TIMESLOT]]*24</f>
        <v>190.09999999991851</v>
      </c>
      <c r="AS489" s="32">
        <f>IF(AA489&lt;N489,TIME(0,0,0),AA489-N489)</f>
        <v>3.4722222262644209E-3</v>
      </c>
      <c r="AT489" s="35">
        <f>TRACKER[[#This Row],[PUNTUALIDAD (H)]]*24</f>
        <v>8.3333333430346102E-2</v>
      </c>
      <c r="AU489" s="31" t="str">
        <f>IF(AS489&gt;TIME(0,30,0),"NO","SI")</f>
        <v>SI</v>
      </c>
      <c r="AV489" s="33" t="str">
        <f>IF(AS489&gt;TIME(1,0,0),"NO","SI")</f>
        <v>SI</v>
      </c>
      <c r="AW489" s="33">
        <f>(S489-E489)</f>
        <v>7.9243055555562023</v>
      </c>
      <c r="AX489" s="39">
        <f>TRACKER[[#This Row],[ATA TO UNLOADING]]*24</f>
        <v>190.18333333334886</v>
      </c>
      <c r="AY489" s="33">
        <f>IF(O489=0,0,S489-O489)</f>
        <v>0</v>
      </c>
      <c r="AZ489" s="38">
        <f>TRACKER[[#This Row],[TOTAL TT (MARRUECOS)]]*24</f>
        <v>0</v>
      </c>
      <c r="BA489" s="39" t="str">
        <f>IF(AW489="","",IF(AW489&lt;=2,"SI","NO"))</f>
        <v>NO</v>
      </c>
      <c r="BB489" s="39">
        <f>V489-U489</f>
        <v>0.10069444444525288</v>
      </c>
      <c r="BC489" s="108">
        <f>(TRACKER[[#This Row],[Driver departure vs DC END DATE 2]])/24</f>
        <v>4.1956018518855371E-3</v>
      </c>
      <c r="BD489" s="39" t="str">
        <f>IF(L489="LEFTIES TOLEDO",IF(BC489&gt;=TIME(0,0,0),"YES","NO"),"")</f>
        <v>YES</v>
      </c>
      <c r="BE489" s="93">
        <f>$BH$1</f>
        <v>55</v>
      </c>
      <c r="BF489" s="41">
        <f>$BI$1</f>
        <v>7.5</v>
      </c>
    </row>
    <row r="490" spans="1:58" ht="12.75" hidden="1" customHeight="1">
      <c r="A490" s="24">
        <v>261724725</v>
      </c>
      <c r="B490" s="10" t="s">
        <v>582</v>
      </c>
      <c r="C490" s="11" t="s">
        <v>54</v>
      </c>
      <c r="D490" s="11" t="s">
        <v>48</v>
      </c>
      <c r="E490" s="12">
        <v>46043.570138888892</v>
      </c>
      <c r="F490" s="12">
        <v>46043.583333333336</v>
      </c>
      <c r="G490" s="13" t="s">
        <v>49</v>
      </c>
      <c r="H490" s="11" t="s">
        <v>50</v>
      </c>
      <c r="I490" s="13" t="s">
        <v>791</v>
      </c>
      <c r="J490" s="13" t="s">
        <v>51</v>
      </c>
      <c r="K490" s="13" t="s">
        <v>52</v>
      </c>
      <c r="L490" s="12" t="s">
        <v>53</v>
      </c>
      <c r="M490" s="12">
        <v>46045.666666666664</v>
      </c>
      <c r="N490" s="12">
        <v>46050.416666666664</v>
      </c>
      <c r="O490" s="12"/>
      <c r="P490" s="55"/>
      <c r="Q490" s="12"/>
      <c r="R490" s="12"/>
      <c r="S490" s="29">
        <v>46050.420138888891</v>
      </c>
      <c r="T490" s="29">
        <v>46050.458333333336</v>
      </c>
      <c r="U490" s="12">
        <v>46050.46875</v>
      </c>
      <c r="V490" s="29">
        <v>46050.482638888891</v>
      </c>
      <c r="W490" s="30">
        <f>IF(N490="","",WEEKNUM(AA490,2)-0)</f>
        <v>5</v>
      </c>
      <c r="X490" s="30">
        <f>IF(N490="","",MONTH(AA490))</f>
        <v>1</v>
      </c>
      <c r="Y49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490" s="30" t="str">
        <f>IF(B490="ROPAX","ROPAX",IF(B490="RORO","RORO","OCEAN"))</f>
        <v>OCEAN</v>
      </c>
      <c r="AA490" s="29">
        <f>+MIN(S490,T490)</f>
        <v>46050.420138888891</v>
      </c>
      <c r="AB490" s="29" t="str">
        <f>CHOOSE(WEEKDAY(T490,2),"Monday","Tuesday","Wednesday","Thursday","Friday","Saturday","Sunday")</f>
        <v>Wednesday</v>
      </c>
      <c r="AC490" s="104">
        <f>IF((E490-F490)&lt;=0,0,(TRACKER[[#This Row],[ATA]]-TRACKER[[#This Row],[ETA]])*24)</f>
        <v>0</v>
      </c>
      <c r="AD490" s="29" t="str">
        <f>IF(AC490&lt;=2,"NO","YES")</f>
        <v>NO</v>
      </c>
      <c r="AE490" s="106">
        <f>+TRACKER[[#This Row],[DELIVERY AVAILABLE SINCE]]-TRACKER[[#This Row],[HANDOVER Morocco]]</f>
        <v>46045.666666666664</v>
      </c>
      <c r="AF490" s="104">
        <f>TRACKER[[#This Row],[ATA TO UNLOADING]]*24</f>
        <v>164.39999999996508</v>
      </c>
      <c r="AG490" s="31">
        <f>(M490-E490)</f>
        <v>2.0965277777722804</v>
      </c>
      <c r="AH490" s="35">
        <f>TRACKER[[#This Row],[ATA A OFRECIMIENTO]]*24</f>
        <v>50.316666666534729</v>
      </c>
      <c r="AI490" s="30" t="str">
        <f>IF(AG490="","",IF(AG490&lt;=1.5,"SI","NO"))</f>
        <v>NO</v>
      </c>
      <c r="AJ490" s="30" t="str">
        <f>IF(AG490="","",IF(AG490&lt;=2,"YES","NO"))</f>
        <v>NO</v>
      </c>
      <c r="AK490" s="30" t="str">
        <f>IF(AG490="","",IF(AG490&lt;=3,"SI","NO"))</f>
        <v>SI</v>
      </c>
      <c r="AL490" s="31">
        <f>(N490-M490)</f>
        <v>4.75</v>
      </c>
      <c r="AM490" s="35">
        <f>TRACKER[[#This Row],[DEL. AVAILABLE A SLOT]]*24</f>
        <v>114</v>
      </c>
      <c r="AN490" s="31">
        <f>IF((S490-M490)&lt;0,TIME(0,0,0),S490-M490)</f>
        <v>4.7534722222262644</v>
      </c>
      <c r="AO49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490" s="35" t="str">
        <f>IF(AL490="","",IF(AL490&lt;=1,"SI","NO"))</f>
        <v>NO</v>
      </c>
      <c r="AQ490" s="31">
        <f>(N490-E490)</f>
        <v>6.8465277777722804</v>
      </c>
      <c r="AR490" s="35">
        <f>TRACKER[[#This Row],[ATA A TIMESLOT]]*24</f>
        <v>164.31666666653473</v>
      </c>
      <c r="AS490" s="32">
        <f>IF(AA490&lt;N490,TIME(0,0,0),AA490-N490)</f>
        <v>3.4722222262644209E-3</v>
      </c>
      <c r="AT490" s="35">
        <f>TRACKER[[#This Row],[PUNTUALIDAD (H)]]*24</f>
        <v>8.3333333430346102E-2</v>
      </c>
      <c r="AU490" s="31" t="str">
        <f>IF(AS490&gt;TIME(0,30,0),"NO","SI")</f>
        <v>SI</v>
      </c>
      <c r="AV490" s="33" t="str">
        <f>IF(AS490&gt;TIME(1,0,0),"NO","SI")</f>
        <v>SI</v>
      </c>
      <c r="AW490" s="33">
        <f>(S490-E490)</f>
        <v>6.8499999999985448</v>
      </c>
      <c r="AX490" s="39">
        <f>TRACKER[[#This Row],[ATA TO UNLOADING]]*24</f>
        <v>164.39999999996508</v>
      </c>
      <c r="AY490" s="33">
        <f>IF(O490=0,0,S490-O490)</f>
        <v>0</v>
      </c>
      <c r="AZ490" s="38">
        <f>TRACKER[[#This Row],[TOTAL TT (MARRUECOS)]]*24</f>
        <v>0</v>
      </c>
      <c r="BA490" s="39" t="str">
        <f>IF(AW490="","",IF(AW490&lt;=2,"SI","NO"))</f>
        <v>NO</v>
      </c>
      <c r="BB490" s="39">
        <f>V490-U490</f>
        <v>1.3888888890505768E-2</v>
      </c>
      <c r="BC490" s="108">
        <f>(TRACKER[[#This Row],[Driver departure vs DC END DATE 2]])/24</f>
        <v>5.7870370377107372E-4</v>
      </c>
      <c r="BD490" s="39" t="str">
        <f>IF(L490="LEFTIES TOLEDO",IF(BC490&gt;=TIME(0,0,0),"YES","NO"),"")</f>
        <v>YES</v>
      </c>
      <c r="BE490" s="93">
        <f>$BH$1</f>
        <v>55</v>
      </c>
      <c r="BF490" s="41">
        <f>$BI$1</f>
        <v>7.5</v>
      </c>
    </row>
    <row r="491" spans="1:58" ht="12.75" hidden="1" customHeight="1">
      <c r="A491" s="24" t="s">
        <v>721</v>
      </c>
      <c r="B491" s="10" t="s">
        <v>722</v>
      </c>
      <c r="C491" s="11" t="s">
        <v>72</v>
      </c>
      <c r="D491" s="11" t="s">
        <v>75</v>
      </c>
      <c r="E491" s="12">
        <v>46043.798611111109</v>
      </c>
      <c r="F491" s="12">
        <v>46043.833333333336</v>
      </c>
      <c r="G491" s="13" t="s">
        <v>88</v>
      </c>
      <c r="H491" s="11" t="s">
        <v>50</v>
      </c>
      <c r="I491" s="13" t="s">
        <v>794</v>
      </c>
      <c r="J491" s="13" t="s">
        <v>51</v>
      </c>
      <c r="K491" s="13" t="s">
        <v>60</v>
      </c>
      <c r="L491" s="12" t="s">
        <v>95</v>
      </c>
      <c r="M491" s="12">
        <v>46045.833333333336</v>
      </c>
      <c r="N491" s="12">
        <v>46050.416666666664</v>
      </c>
      <c r="O491" s="12"/>
      <c r="P491" s="55"/>
      <c r="Q491" s="12" t="s">
        <v>857</v>
      </c>
      <c r="R491" s="12"/>
      <c r="S491" s="29">
        <v>46050.652777777774</v>
      </c>
      <c r="T491" s="29">
        <v>46050.673611111109</v>
      </c>
      <c r="U491" s="12"/>
      <c r="V491" s="29"/>
      <c r="W491" s="30">
        <f>IF(N491="","",WEEKNUM(AA491,2)-0)</f>
        <v>5</v>
      </c>
      <c r="X491" s="30">
        <f>IF(N491="","",MONTH(AA491))</f>
        <v>1</v>
      </c>
      <c r="Y49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491" s="30" t="str">
        <f>IF(B491="ROPAX","ROPAX",IF(B491="RORO","RORO","OCEAN"))</f>
        <v>OCEAN</v>
      </c>
      <c r="AA491" s="29">
        <f>+MIN(S491,T491)</f>
        <v>46050.652777777774</v>
      </c>
      <c r="AB491" s="29" t="str">
        <f>CHOOSE(WEEKDAY(T491,2),"Monday","Tuesday","Wednesday","Thursday","Friday","Saturday","Sunday")</f>
        <v>Wednesday</v>
      </c>
      <c r="AC491" s="104">
        <f>IF((E491-F491)&lt;=0,0,(TRACKER[[#This Row],[ATA]]-TRACKER[[#This Row],[ETA]])*24)</f>
        <v>0</v>
      </c>
      <c r="AD491" s="29" t="str">
        <f>IF(AC491&lt;=2,"NO","YES")</f>
        <v>NO</v>
      </c>
      <c r="AE491" s="106">
        <f>+TRACKER[[#This Row],[DELIVERY AVAILABLE SINCE]]-TRACKER[[#This Row],[HANDOVER Morocco]]</f>
        <v>46045.833333333336</v>
      </c>
      <c r="AF491" s="104">
        <f>TRACKER[[#This Row],[ATA TO UNLOADING]]*24</f>
        <v>164.49999999994179</v>
      </c>
      <c r="AG491" s="31">
        <f>(M491-E491)</f>
        <v>2.0347222222262644</v>
      </c>
      <c r="AH491" s="35">
        <f>TRACKER[[#This Row],[ATA A OFRECIMIENTO]]*24</f>
        <v>48.833333333430346</v>
      </c>
      <c r="AI491" s="30" t="str">
        <f>IF(AG491="","",IF(AG491&lt;=1.5,"SI","NO"))</f>
        <v>NO</v>
      </c>
      <c r="AJ491" s="30" t="str">
        <f>IF(AG491="","",IF(AG491&lt;=2,"YES","NO"))</f>
        <v>NO</v>
      </c>
      <c r="AK491" s="30" t="str">
        <f>IF(AG491="","",IF(AG491&lt;=3,"SI","NO"))</f>
        <v>SI</v>
      </c>
      <c r="AL491" s="31">
        <f>(N491-M491)</f>
        <v>4.5833333333284827</v>
      </c>
      <c r="AM491" s="35">
        <f>TRACKER[[#This Row],[DEL. AVAILABLE A SLOT]]*24</f>
        <v>109.99999999988358</v>
      </c>
      <c r="AN491" s="31">
        <f>IF((S491-M491)&lt;0,TIME(0,0,0),S491-M491)</f>
        <v>4.8194444444379769</v>
      </c>
      <c r="AO49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491" s="35" t="str">
        <f>IF(AL491="","",IF(AL491&lt;=1,"SI","NO"))</f>
        <v>NO</v>
      </c>
      <c r="AQ491" s="31">
        <f>(N491-E491)</f>
        <v>6.6180555555547471</v>
      </c>
      <c r="AR491" s="35">
        <f>TRACKER[[#This Row],[ATA A TIMESLOT]]*24</f>
        <v>158.83333333331393</v>
      </c>
      <c r="AS491" s="32">
        <f>IF(AA491&lt;N491,TIME(0,0,0),AA491-N491)</f>
        <v>0.23611111110949423</v>
      </c>
      <c r="AT491" s="35">
        <f>TRACKER[[#This Row],[PUNTUALIDAD (H)]]*24</f>
        <v>5.6666666666278616</v>
      </c>
      <c r="AU491" s="31" t="str">
        <f>IF(AS491&gt;TIME(0,30,0),"NO","SI")</f>
        <v>NO</v>
      </c>
      <c r="AV491" s="33" t="str">
        <f>IF(AS491&gt;TIME(1,0,0),"NO","SI")</f>
        <v>NO</v>
      </c>
      <c r="AW491" s="33">
        <f>(S491-E491)</f>
        <v>6.8541666666642413</v>
      </c>
      <c r="AX491" s="39">
        <f>TRACKER[[#This Row],[ATA TO UNLOADING]]*24</f>
        <v>164.49999999994179</v>
      </c>
      <c r="AY491" s="33">
        <f>IF(O491=0,0,S491-O491)</f>
        <v>0</v>
      </c>
      <c r="AZ491" s="38">
        <f>TRACKER[[#This Row],[TOTAL TT (MARRUECOS)]]*24</f>
        <v>0</v>
      </c>
      <c r="BA491" s="39" t="str">
        <f>IF(AW491="","",IF(AW491&lt;=2,"SI","NO"))</f>
        <v>NO</v>
      </c>
      <c r="BB491" s="39">
        <f>V491-U491</f>
        <v>0</v>
      </c>
      <c r="BC491" s="108">
        <f>(TRACKER[[#This Row],[Driver departure vs DC END DATE 2]])/24</f>
        <v>0</v>
      </c>
      <c r="BD491" s="39" t="str">
        <f>IF(L491="LEFTIES TOLEDO",IF(BC491&gt;=TIME(0,0,0),"YES","NO"),"")</f>
        <v/>
      </c>
      <c r="BE491" s="93">
        <f>$BH$1</f>
        <v>55</v>
      </c>
      <c r="BF491" s="41">
        <f>$BI$1</f>
        <v>7.5</v>
      </c>
    </row>
    <row r="492" spans="1:58" ht="12.75" hidden="1" customHeight="1">
      <c r="A492" s="24">
        <v>262082261</v>
      </c>
      <c r="B492" s="10" t="s">
        <v>728</v>
      </c>
      <c r="C492" s="11" t="s">
        <v>78</v>
      </c>
      <c r="D492" s="11" t="s">
        <v>75</v>
      </c>
      <c r="E492" s="12">
        <v>46048.323611111111</v>
      </c>
      <c r="F492" s="12">
        <v>46048.333333333336</v>
      </c>
      <c r="G492" s="13" t="s">
        <v>49</v>
      </c>
      <c r="H492" s="11" t="s">
        <v>50</v>
      </c>
      <c r="I492" s="13" t="s">
        <v>793</v>
      </c>
      <c r="J492" s="13" t="s">
        <v>51</v>
      </c>
      <c r="K492" s="13" t="s">
        <v>60</v>
      </c>
      <c r="L492" s="12" t="s">
        <v>95</v>
      </c>
      <c r="M492" s="12">
        <v>46050.333333333336</v>
      </c>
      <c r="N492" s="12">
        <v>46050.416666666664</v>
      </c>
      <c r="O492" s="12"/>
      <c r="P492" s="55"/>
      <c r="Q492" s="12"/>
      <c r="R492" s="12"/>
      <c r="S492" s="29">
        <v>46050.420138888883</v>
      </c>
      <c r="T492" s="29">
        <v>46050.440972222219</v>
      </c>
      <c r="U492" s="12"/>
      <c r="V492" s="29"/>
      <c r="W492" s="30">
        <f>IF(N492="","",WEEKNUM(AA492,2)-0)</f>
        <v>5</v>
      </c>
      <c r="X492" s="30">
        <f>IF(N492="","",MONTH(AA492))</f>
        <v>1</v>
      </c>
      <c r="Y49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492" s="30" t="str">
        <f>IF(B492="ROPAX","ROPAX",IF(B492="RORO","RORO","OCEAN"))</f>
        <v>OCEAN</v>
      </c>
      <c r="AA492" s="29">
        <f>+MIN(S492,T492)</f>
        <v>46050.420138888883</v>
      </c>
      <c r="AB492" s="29" t="str">
        <f>CHOOSE(WEEKDAY(T492,2),"Monday","Tuesday","Wednesday","Thursday","Friday","Saturday","Sunday")</f>
        <v>Wednesday</v>
      </c>
      <c r="AC492" s="104">
        <f>IF((E492-F492)&lt;=0,0,(TRACKER[[#This Row],[ATA]]-TRACKER[[#This Row],[ETA]])*24)</f>
        <v>0</v>
      </c>
      <c r="AD492" s="29" t="str">
        <f>IF(AC492&lt;=2,"NO","YES")</f>
        <v>NO</v>
      </c>
      <c r="AE492" s="106">
        <f>+TRACKER[[#This Row],[DELIVERY AVAILABLE SINCE]]-TRACKER[[#This Row],[HANDOVER Morocco]]</f>
        <v>46050.333333333336</v>
      </c>
      <c r="AF492" s="104">
        <f>TRACKER[[#This Row],[ATA TO UNLOADING]]*24</f>
        <v>50.316666666534729</v>
      </c>
      <c r="AG492" s="31">
        <f>(M492-E492)</f>
        <v>2.0097222222248092</v>
      </c>
      <c r="AH492" s="35">
        <f>TRACKER[[#This Row],[ATA A OFRECIMIENTO]]*24</f>
        <v>48.233333333395422</v>
      </c>
      <c r="AI492" s="30" t="str">
        <f>IF(AG492="","",IF(AG492&lt;=1.5,"SI","NO"))</f>
        <v>NO</v>
      </c>
      <c r="AJ492" s="30" t="str">
        <f>IF(AG492="","",IF(AG492&lt;=2,"YES","NO"))</f>
        <v>NO</v>
      </c>
      <c r="AK492" s="30" t="str">
        <f>IF(AG492="","",IF(AG492&lt;=3,"SI","NO"))</f>
        <v>SI</v>
      </c>
      <c r="AL492" s="31">
        <f>(N492-M492)</f>
        <v>8.3333333328482695E-2</v>
      </c>
      <c r="AM492" s="35">
        <f>TRACKER[[#This Row],[DEL. AVAILABLE A SLOT]]*24</f>
        <v>1.9999999998835847</v>
      </c>
      <c r="AN492" s="31">
        <f>IF((S492-M492)&lt;0,TIME(0,0,0),S492-M492)</f>
        <v>8.6805555547471158E-2</v>
      </c>
      <c r="AO49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492" s="35" t="str">
        <f>IF(AL492="","",IF(AL492&lt;=1,"SI","NO"))</f>
        <v>SI</v>
      </c>
      <c r="AQ492" s="31">
        <f>(N492-E492)</f>
        <v>2.0930555555532919</v>
      </c>
      <c r="AR492" s="35">
        <f>TRACKER[[#This Row],[ATA A TIMESLOT]]*24</f>
        <v>50.233333333279006</v>
      </c>
      <c r="AS492" s="32">
        <f>IF(AA492&lt;N492,TIME(0,0,0),AA492-N492)</f>
        <v>3.4722222189884633E-3</v>
      </c>
      <c r="AT492" s="35">
        <f>TRACKER[[#This Row],[PUNTUALIDAD (H)]]*24</f>
        <v>8.3333333255723119E-2</v>
      </c>
      <c r="AU492" s="31" t="str">
        <f>IF(AS492&gt;TIME(0,30,0),"NO","SI")</f>
        <v>SI</v>
      </c>
      <c r="AV492" s="33" t="str">
        <f>IF(AS492&gt;TIME(1,0,0),"NO","SI")</f>
        <v>SI</v>
      </c>
      <c r="AW492" s="33">
        <f>(S492-E492)</f>
        <v>2.0965277777722804</v>
      </c>
      <c r="AX492" s="39">
        <f>TRACKER[[#This Row],[ATA TO UNLOADING]]*24</f>
        <v>50.316666666534729</v>
      </c>
      <c r="AY492" s="33">
        <f>IF(O492=0,0,S492-O492)</f>
        <v>0</v>
      </c>
      <c r="AZ492" s="38">
        <f>TRACKER[[#This Row],[TOTAL TT (MARRUECOS)]]*24</f>
        <v>0</v>
      </c>
      <c r="BA492" s="39" t="str">
        <f>IF(AW492="","",IF(AW492&lt;=2,"SI","NO"))</f>
        <v>NO</v>
      </c>
      <c r="BB492" s="39">
        <f>V492-U492</f>
        <v>0</v>
      </c>
      <c r="BC492" s="108">
        <f>(TRACKER[[#This Row],[Driver departure vs DC END DATE 2]])/24</f>
        <v>0</v>
      </c>
      <c r="BD492" s="39" t="str">
        <f>IF(L492="LEFTIES TOLEDO",IF(BC492&gt;=TIME(0,0,0),"YES","NO"),"")</f>
        <v/>
      </c>
      <c r="BE492" s="93">
        <f>$BH$1</f>
        <v>55</v>
      </c>
      <c r="BF492" s="41">
        <f>$BI$1</f>
        <v>7.5</v>
      </c>
    </row>
    <row r="493" spans="1:58" ht="12.75" hidden="1" customHeight="1">
      <c r="A493" s="24">
        <v>262126798</v>
      </c>
      <c r="B493" s="10" t="s">
        <v>587</v>
      </c>
      <c r="C493" s="11" t="s">
        <v>47</v>
      </c>
      <c r="D493" s="11" t="s">
        <v>48</v>
      </c>
      <c r="E493" s="12">
        <v>46042.495833333334</v>
      </c>
      <c r="F493" s="12">
        <v>46042.833333333336</v>
      </c>
      <c r="G493" s="13" t="s">
        <v>49</v>
      </c>
      <c r="H493" s="11" t="s">
        <v>50</v>
      </c>
      <c r="I493" s="13" t="s">
        <v>795</v>
      </c>
      <c r="J493" s="13" t="s">
        <v>51</v>
      </c>
      <c r="K493" s="13" t="s">
        <v>52</v>
      </c>
      <c r="L493" s="12" t="s">
        <v>53</v>
      </c>
      <c r="M493" s="12">
        <v>46044.666666666664</v>
      </c>
      <c r="N493" s="12">
        <v>46050.5</v>
      </c>
      <c r="O493" s="12"/>
      <c r="P493" s="55"/>
      <c r="Q493" s="12"/>
      <c r="R493" s="12"/>
      <c r="S493" s="29">
        <v>46050.470138888886</v>
      </c>
      <c r="T493" s="29">
        <v>46050.493055555555</v>
      </c>
      <c r="U493" s="12">
        <v>46050.495138888888</v>
      </c>
      <c r="V493" s="29">
        <v>46050.520833333336</v>
      </c>
      <c r="W493" s="30">
        <f>IF(N493="","",WEEKNUM(AA493,2)-0)</f>
        <v>5</v>
      </c>
      <c r="X493" s="30">
        <f>IF(N493="","",MONTH(AA493))</f>
        <v>1</v>
      </c>
      <c r="Y49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493" s="30" t="str">
        <f>IF(B493="ROPAX","ROPAX",IF(B493="RORO","RORO","OCEAN"))</f>
        <v>OCEAN</v>
      </c>
      <c r="AA493" s="29">
        <f>+MIN(S493,T493)</f>
        <v>46050.470138888886</v>
      </c>
      <c r="AB493" s="29" t="str">
        <f>CHOOSE(WEEKDAY(T493,2),"Monday","Tuesday","Wednesday","Thursday","Friday","Saturday","Sunday")</f>
        <v>Wednesday</v>
      </c>
      <c r="AC493" s="104">
        <f>IF((E493-F493)&lt;=0,0,(TRACKER[[#This Row],[ATA]]-TRACKER[[#This Row],[ETA]])*24)</f>
        <v>0</v>
      </c>
      <c r="AD493" s="29" t="str">
        <f>IF(AC493&lt;=2,"NO","YES")</f>
        <v>NO</v>
      </c>
      <c r="AE493" s="106">
        <f>+TRACKER[[#This Row],[DELIVERY AVAILABLE SINCE]]-TRACKER[[#This Row],[HANDOVER Morocco]]</f>
        <v>46044.666666666664</v>
      </c>
      <c r="AF493" s="104">
        <f>TRACKER[[#This Row],[ATA TO UNLOADING]]*24</f>
        <v>191.38333333324408</v>
      </c>
      <c r="AG493" s="31">
        <f>(M493-E493)</f>
        <v>2.1708333333299379</v>
      </c>
      <c r="AH493" s="35">
        <f>TRACKER[[#This Row],[ATA A OFRECIMIENTO]]*24</f>
        <v>52.099999999918509</v>
      </c>
      <c r="AI493" s="30" t="str">
        <f>IF(AG493="","",IF(AG493&lt;=1.5,"SI","NO"))</f>
        <v>NO</v>
      </c>
      <c r="AJ493" s="30" t="str">
        <f>IF(AG493="","",IF(AG493&lt;=2,"YES","NO"))</f>
        <v>NO</v>
      </c>
      <c r="AK493" s="30" t="str">
        <f>IF(AG493="","",IF(AG493&lt;=3,"SI","NO"))</f>
        <v>SI</v>
      </c>
      <c r="AL493" s="31">
        <f>(N493-M493)</f>
        <v>5.8333333333357587</v>
      </c>
      <c r="AM493" s="35">
        <f>TRACKER[[#This Row],[DEL. AVAILABLE A SLOT]]*24</f>
        <v>140.00000000005821</v>
      </c>
      <c r="AN493" s="31">
        <f>IF((S493-M493)&lt;0,TIME(0,0,0),S493-M493)</f>
        <v>5.8034722222218988</v>
      </c>
      <c r="AO49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493" s="35" t="str">
        <f>IF(AL493="","",IF(AL493&lt;=1,"SI","NO"))</f>
        <v>NO</v>
      </c>
      <c r="AQ493" s="31">
        <f>(N493-E493)</f>
        <v>8.0041666666656965</v>
      </c>
      <c r="AR493" s="35">
        <f>TRACKER[[#This Row],[ATA A TIMESLOT]]*24</f>
        <v>192.09999999997672</v>
      </c>
      <c r="AS493" s="32">
        <f>IF(AA493&lt;N493,TIME(0,0,0),AA493-N493)</f>
        <v>0</v>
      </c>
      <c r="AT493" s="35">
        <f>TRACKER[[#This Row],[PUNTUALIDAD (H)]]*24</f>
        <v>0</v>
      </c>
      <c r="AU493" s="31" t="str">
        <f>IF(AS493&gt;TIME(0,30,0),"NO","SI")</f>
        <v>SI</v>
      </c>
      <c r="AV493" s="33" t="str">
        <f>IF(AS493&gt;TIME(1,0,0),"NO","SI")</f>
        <v>SI</v>
      </c>
      <c r="AW493" s="33">
        <f>(S493-E493)</f>
        <v>7.9743055555518367</v>
      </c>
      <c r="AX493" s="39">
        <f>TRACKER[[#This Row],[ATA TO UNLOADING]]*24</f>
        <v>191.38333333324408</v>
      </c>
      <c r="AY493" s="33">
        <f>IF(O493=0,0,S493-O493)</f>
        <v>0</v>
      </c>
      <c r="AZ493" s="38">
        <f>TRACKER[[#This Row],[TOTAL TT (MARRUECOS)]]*24</f>
        <v>0</v>
      </c>
      <c r="BA493" s="39" t="str">
        <f>IF(AW493="","",IF(AW493&lt;=2,"SI","NO"))</f>
        <v>NO</v>
      </c>
      <c r="BB493" s="39">
        <f>V493-U493</f>
        <v>2.5694444448163267E-2</v>
      </c>
      <c r="BC493" s="108">
        <f>(TRACKER[[#This Row],[Driver departure vs DC END DATE 2]])/24</f>
        <v>1.0706018520068028E-3</v>
      </c>
      <c r="BD493" s="39" t="str">
        <f>IF(L493="LEFTIES TOLEDO",IF(BC493&gt;=TIME(0,0,0),"YES","NO"),"")</f>
        <v>YES</v>
      </c>
      <c r="BE493" s="93">
        <f>$BH$1</f>
        <v>55</v>
      </c>
      <c r="BF493" s="41">
        <f>$BI$1</f>
        <v>7.5</v>
      </c>
    </row>
    <row r="494" spans="1:58" ht="12.75" hidden="1" customHeight="1">
      <c r="A494" s="24">
        <v>262126597</v>
      </c>
      <c r="B494" s="10" t="s">
        <v>587</v>
      </c>
      <c r="C494" s="11" t="s">
        <v>47</v>
      </c>
      <c r="D494" s="11" t="s">
        <v>48</v>
      </c>
      <c r="E494" s="12">
        <v>46042.495833333334</v>
      </c>
      <c r="F494" s="12">
        <v>46042.833333333336</v>
      </c>
      <c r="G494" s="13" t="s">
        <v>49</v>
      </c>
      <c r="H494" s="11" t="s">
        <v>50</v>
      </c>
      <c r="I494" s="13" t="s">
        <v>797</v>
      </c>
      <c r="J494" s="13" t="s">
        <v>51</v>
      </c>
      <c r="K494" s="13" t="s">
        <v>52</v>
      </c>
      <c r="L494" s="12" t="s">
        <v>53</v>
      </c>
      <c r="M494" s="12">
        <v>46044.666666666664</v>
      </c>
      <c r="N494" s="12">
        <v>46050.5</v>
      </c>
      <c r="O494" s="12"/>
      <c r="P494" s="55"/>
      <c r="Q494" s="12"/>
      <c r="R494" s="12"/>
      <c r="S494" s="29">
        <v>46050.511805555558</v>
      </c>
      <c r="T494" s="29">
        <v>46050.541666666664</v>
      </c>
      <c r="U494" s="12">
        <v>46050.538194444445</v>
      </c>
      <c r="V494" s="29">
        <v>46050.565972222219</v>
      </c>
      <c r="W494" s="30">
        <f>IF(N494="","",WEEKNUM(AA494,2)-0)</f>
        <v>5</v>
      </c>
      <c r="X494" s="30">
        <f>IF(N494="","",MONTH(AA494))</f>
        <v>1</v>
      </c>
      <c r="Y49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494" s="30" t="str">
        <f>IF(B494="ROPAX","ROPAX",IF(B494="RORO","RORO","OCEAN"))</f>
        <v>OCEAN</v>
      </c>
      <c r="AA494" s="29">
        <f>+MIN(S494,T494)</f>
        <v>46050.511805555558</v>
      </c>
      <c r="AB494" s="29" t="str">
        <f>CHOOSE(WEEKDAY(T494,2),"Monday","Tuesday","Wednesday","Thursday","Friday","Saturday","Sunday")</f>
        <v>Wednesday</v>
      </c>
      <c r="AC494" s="104">
        <f>IF((E494-F494)&lt;=0,0,(TRACKER[[#This Row],[ATA]]-TRACKER[[#This Row],[ETA]])*24)</f>
        <v>0</v>
      </c>
      <c r="AD494" s="29" t="str">
        <f>IF(AC494&lt;=2,"NO","YES")</f>
        <v>NO</v>
      </c>
      <c r="AE494" s="106">
        <f>+TRACKER[[#This Row],[DELIVERY AVAILABLE SINCE]]-TRACKER[[#This Row],[HANDOVER Morocco]]</f>
        <v>46044.666666666664</v>
      </c>
      <c r="AF494" s="104">
        <f>TRACKER[[#This Row],[ATA TO UNLOADING]]*24</f>
        <v>192.3833333333605</v>
      </c>
      <c r="AG494" s="31">
        <f>(M494-E494)</f>
        <v>2.1708333333299379</v>
      </c>
      <c r="AH494" s="35">
        <f>TRACKER[[#This Row],[ATA A OFRECIMIENTO]]*24</f>
        <v>52.099999999918509</v>
      </c>
      <c r="AI494" s="30" t="str">
        <f>IF(AG494="","",IF(AG494&lt;=1.5,"SI","NO"))</f>
        <v>NO</v>
      </c>
      <c r="AJ494" s="30" t="str">
        <f>IF(AG494="","",IF(AG494&lt;=2,"YES","NO"))</f>
        <v>NO</v>
      </c>
      <c r="AK494" s="30" t="str">
        <f>IF(AG494="","",IF(AG494&lt;=3,"SI","NO"))</f>
        <v>SI</v>
      </c>
      <c r="AL494" s="31">
        <f>(N494-M494)</f>
        <v>5.8333333333357587</v>
      </c>
      <c r="AM494" s="35">
        <f>TRACKER[[#This Row],[DEL. AVAILABLE A SLOT]]*24</f>
        <v>140.00000000005821</v>
      </c>
      <c r="AN494" s="31">
        <f>IF((S494-M494)&lt;0,TIME(0,0,0),S494-M494)</f>
        <v>5.8451388888934162</v>
      </c>
      <c r="AO49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494" s="35" t="str">
        <f>IF(AL494="","",IF(AL494&lt;=1,"SI","NO"))</f>
        <v>NO</v>
      </c>
      <c r="AQ494" s="31">
        <f>(N494-E494)</f>
        <v>8.0041666666656965</v>
      </c>
      <c r="AR494" s="35">
        <f>TRACKER[[#This Row],[ATA A TIMESLOT]]*24</f>
        <v>192.09999999997672</v>
      </c>
      <c r="AS494" s="32">
        <f>IF(AA494&lt;N494,TIME(0,0,0),AA494-N494)</f>
        <v>1.1805555557657499E-2</v>
      </c>
      <c r="AT494" s="35">
        <f>TRACKER[[#This Row],[PUNTUALIDAD (H)]]*24</f>
        <v>0.28333333338377997</v>
      </c>
      <c r="AU494" s="31" t="str">
        <f>IF(AS494&gt;TIME(0,30,0),"NO","SI")</f>
        <v>SI</v>
      </c>
      <c r="AV494" s="33" t="str">
        <f>IF(AS494&gt;TIME(1,0,0),"NO","SI")</f>
        <v>SI</v>
      </c>
      <c r="AW494" s="33">
        <f>(S494-E494)</f>
        <v>8.015972222223354</v>
      </c>
      <c r="AX494" s="39">
        <f>TRACKER[[#This Row],[ATA TO UNLOADING]]*24</f>
        <v>192.3833333333605</v>
      </c>
      <c r="AY494" s="33">
        <f>IF(O494=0,0,S494-O494)</f>
        <v>0</v>
      </c>
      <c r="AZ494" s="38">
        <f>TRACKER[[#This Row],[TOTAL TT (MARRUECOS)]]*24</f>
        <v>0</v>
      </c>
      <c r="BA494" s="39" t="str">
        <f>IF(AW494="","",IF(AW494&lt;=2,"SI","NO"))</f>
        <v>NO</v>
      </c>
      <c r="BB494" s="39">
        <f>V494-U494</f>
        <v>2.7777777773735579E-2</v>
      </c>
      <c r="BC494" s="108">
        <f>(TRACKER[[#This Row],[Driver departure vs DC END DATE 2]])/24</f>
        <v>1.1574074072389824E-3</v>
      </c>
      <c r="BD494" s="39" t="str">
        <f>IF(L494="LEFTIES TOLEDO",IF(BC494&gt;=TIME(0,0,0),"YES","NO"),"")</f>
        <v>YES</v>
      </c>
      <c r="BE494" s="93">
        <f>$BH$1</f>
        <v>55</v>
      </c>
      <c r="BF494" s="41">
        <f>$BI$1</f>
        <v>7.5</v>
      </c>
    </row>
    <row r="495" spans="1:58" ht="12.75" hidden="1" customHeight="1">
      <c r="A495" s="24" t="s">
        <v>730</v>
      </c>
      <c r="B495" s="10" t="s">
        <v>728</v>
      </c>
      <c r="C495" s="11" t="s">
        <v>57</v>
      </c>
      <c r="D495" s="11" t="s">
        <v>75</v>
      </c>
      <c r="E495" s="12">
        <v>46048.323611111111</v>
      </c>
      <c r="F495" s="12">
        <v>46048.333333333336</v>
      </c>
      <c r="G495" s="13" t="s">
        <v>88</v>
      </c>
      <c r="H495" s="11" t="s">
        <v>50</v>
      </c>
      <c r="I495" s="13" t="s">
        <v>796</v>
      </c>
      <c r="J495" s="13" t="s">
        <v>51</v>
      </c>
      <c r="K495" s="13" t="s">
        <v>60</v>
      </c>
      <c r="L495" s="12" t="s">
        <v>95</v>
      </c>
      <c r="M495" s="12">
        <v>46050.333333333336</v>
      </c>
      <c r="N495" s="12">
        <v>46050.5</v>
      </c>
      <c r="O495" s="12"/>
      <c r="P495" s="55"/>
      <c r="Q495" s="12" t="s">
        <v>62</v>
      </c>
      <c r="R495" s="12"/>
      <c r="S495" s="29">
        <v>46050.545138888883</v>
      </c>
      <c r="T495" s="29">
        <v>46050.565972222219</v>
      </c>
      <c r="U495" s="12"/>
      <c r="V495" s="29"/>
      <c r="W495" s="30">
        <f>IF(N495="","",WEEKNUM(AA495,2)-0)</f>
        <v>5</v>
      </c>
      <c r="X495" s="30">
        <f>IF(N495="","",MONTH(AA495))</f>
        <v>1</v>
      </c>
      <c r="Y49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495" s="30" t="str">
        <f>IF(B495="ROPAX","ROPAX",IF(B495="RORO","RORO","OCEAN"))</f>
        <v>OCEAN</v>
      </c>
      <c r="AA495" s="29">
        <f>+MIN(S495,T495)</f>
        <v>46050.545138888883</v>
      </c>
      <c r="AB495" s="29" t="str">
        <f>CHOOSE(WEEKDAY(T495,2),"Monday","Tuesday","Wednesday","Thursday","Friday","Saturday","Sunday")</f>
        <v>Wednesday</v>
      </c>
      <c r="AC495" s="104">
        <f>IF((E495-F495)&lt;=0,0,(TRACKER[[#This Row],[ATA]]-TRACKER[[#This Row],[ETA]])*24)</f>
        <v>0</v>
      </c>
      <c r="AD495" s="29" t="str">
        <f>IF(AC495&lt;=2,"NO","YES")</f>
        <v>NO</v>
      </c>
      <c r="AE495" s="106">
        <f>+TRACKER[[#This Row],[DELIVERY AVAILABLE SINCE]]-TRACKER[[#This Row],[HANDOVER Morocco]]</f>
        <v>46050.333333333336</v>
      </c>
      <c r="AF495" s="104">
        <f>TRACKER[[#This Row],[ATA TO UNLOADING]]*24</f>
        <v>53.316666666534729</v>
      </c>
      <c r="AG495" s="31">
        <f>(M495-E495)</f>
        <v>2.0097222222248092</v>
      </c>
      <c r="AH495" s="35">
        <f>TRACKER[[#This Row],[ATA A OFRECIMIENTO]]*24</f>
        <v>48.233333333395422</v>
      </c>
      <c r="AI495" s="30" t="str">
        <f>IF(AG495="","",IF(AG495&lt;=1.5,"SI","NO"))</f>
        <v>NO</v>
      </c>
      <c r="AJ495" s="30" t="str">
        <f>IF(AG495="","",IF(AG495&lt;=2,"YES","NO"))</f>
        <v>NO</v>
      </c>
      <c r="AK495" s="30" t="str">
        <f>IF(AG495="","",IF(AG495&lt;=3,"SI","NO"))</f>
        <v>SI</v>
      </c>
      <c r="AL495" s="31">
        <f>(N495-M495)</f>
        <v>0.16666666666424135</v>
      </c>
      <c r="AM495" s="35">
        <f>TRACKER[[#This Row],[DEL. AVAILABLE A SLOT]]*24</f>
        <v>3.9999999999417923</v>
      </c>
      <c r="AN495" s="31">
        <f>IF((S495-M495)&lt;0,TIME(0,0,0),S495-M495)</f>
        <v>0.21180555554747116</v>
      </c>
      <c r="AO49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495" s="35" t="str">
        <f>IF(AL495="","",IF(AL495&lt;=1,"SI","NO"))</f>
        <v>SI</v>
      </c>
      <c r="AQ495" s="31">
        <f>(N495-E495)</f>
        <v>2.1763888888890506</v>
      </c>
      <c r="AR495" s="35">
        <f>TRACKER[[#This Row],[ATA A TIMESLOT]]*24</f>
        <v>52.233333333337214</v>
      </c>
      <c r="AS495" s="32">
        <f>IF(AA495&lt;N495,TIME(0,0,0),AA495-N495)</f>
        <v>4.5138888883229811E-2</v>
      </c>
      <c r="AT495" s="35">
        <f>TRACKER[[#This Row],[PUNTUALIDAD (H)]]*24</f>
        <v>1.0833333331975155</v>
      </c>
      <c r="AU495" s="31" t="str">
        <f>IF(AS495&gt;TIME(0,30,0),"NO","SI")</f>
        <v>NO</v>
      </c>
      <c r="AV495" s="33" t="str">
        <f>IF(AS495&gt;TIME(1,0,0),"NO","SI")</f>
        <v>NO</v>
      </c>
      <c r="AW495" s="33">
        <f>(S495-E495)</f>
        <v>2.2215277777722804</v>
      </c>
      <c r="AX495" s="39">
        <f>TRACKER[[#This Row],[ATA TO UNLOADING]]*24</f>
        <v>53.316666666534729</v>
      </c>
      <c r="AY495" s="33">
        <f>IF(O495=0,0,S495-O495)</f>
        <v>0</v>
      </c>
      <c r="AZ495" s="38">
        <f>TRACKER[[#This Row],[TOTAL TT (MARRUECOS)]]*24</f>
        <v>0</v>
      </c>
      <c r="BA495" s="39" t="str">
        <f>IF(AW495="","",IF(AW495&lt;=2,"SI","NO"))</f>
        <v>NO</v>
      </c>
      <c r="BB495" s="39">
        <f>V495-U495</f>
        <v>0</v>
      </c>
      <c r="BC495" s="108">
        <f>(TRACKER[[#This Row],[Driver departure vs DC END DATE 2]])/24</f>
        <v>0</v>
      </c>
      <c r="BD495" s="39" t="str">
        <f>IF(L495="LEFTIES TOLEDO",IF(BC495&gt;=TIME(0,0,0),"YES","NO"),"")</f>
        <v/>
      </c>
      <c r="BE495" s="93">
        <f>$BH$1</f>
        <v>55</v>
      </c>
      <c r="BF495" s="41">
        <f>$BI$1</f>
        <v>7.5</v>
      </c>
    </row>
    <row r="496" spans="1:58" ht="12.75" hidden="1" customHeight="1">
      <c r="A496" s="24">
        <v>262492591</v>
      </c>
      <c r="B496" s="10" t="s">
        <v>728</v>
      </c>
      <c r="C496" s="11" t="s">
        <v>65</v>
      </c>
      <c r="D496" s="11" t="s">
        <v>75</v>
      </c>
      <c r="E496" s="12">
        <v>46048.323611111111</v>
      </c>
      <c r="F496" s="12">
        <v>46048.333333333336</v>
      </c>
      <c r="G496" s="13" t="s">
        <v>49</v>
      </c>
      <c r="H496" s="11" t="s">
        <v>50</v>
      </c>
      <c r="I496" s="13" t="s">
        <v>798</v>
      </c>
      <c r="J496" s="13" t="s">
        <v>51</v>
      </c>
      <c r="K496" s="13" t="s">
        <v>52</v>
      </c>
      <c r="L496" s="12" t="s">
        <v>95</v>
      </c>
      <c r="M496" s="12">
        <v>46050.333333333336</v>
      </c>
      <c r="N496" s="12">
        <v>46050.583333333336</v>
      </c>
      <c r="O496" s="12"/>
      <c r="P496" s="55"/>
      <c r="Q496" s="12" t="s">
        <v>62</v>
      </c>
      <c r="R496" s="12"/>
      <c r="S496" s="29">
        <v>46050.6875</v>
      </c>
      <c r="T496" s="29">
        <v>46050.708333333336</v>
      </c>
      <c r="U496" s="12"/>
      <c r="V496" s="29"/>
      <c r="W496" s="30">
        <f>IF(N496="","",WEEKNUM(AA496,2)-0)</f>
        <v>5</v>
      </c>
      <c r="X496" s="30">
        <f>IF(N496="","",MONTH(AA496))</f>
        <v>1</v>
      </c>
      <c r="Y49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496" s="30" t="str">
        <f>IF(B496="ROPAX","ROPAX",IF(B496="RORO","RORO","OCEAN"))</f>
        <v>OCEAN</v>
      </c>
      <c r="AA496" s="29">
        <f>+MIN(S496,T496)</f>
        <v>46050.6875</v>
      </c>
      <c r="AB496" s="29" t="str">
        <f>CHOOSE(WEEKDAY(T496,2),"Monday","Tuesday","Wednesday","Thursday","Friday","Saturday","Sunday")</f>
        <v>Wednesday</v>
      </c>
      <c r="AC496" s="104">
        <f>IF((E496-F496)&lt;=0,0,(TRACKER[[#This Row],[ATA]]-TRACKER[[#This Row],[ETA]])*24)</f>
        <v>0</v>
      </c>
      <c r="AD496" s="29" t="str">
        <f>IF(AC496&lt;=2,"NO","YES")</f>
        <v>NO</v>
      </c>
      <c r="AE496" s="106">
        <f>+TRACKER[[#This Row],[DELIVERY AVAILABLE SINCE]]-TRACKER[[#This Row],[HANDOVER Morocco]]</f>
        <v>46050.333333333336</v>
      </c>
      <c r="AF496" s="104">
        <f>TRACKER[[#This Row],[ATA TO UNLOADING]]*24</f>
        <v>56.733333333337214</v>
      </c>
      <c r="AG496" s="31">
        <f>(M496-E496)</f>
        <v>2.0097222222248092</v>
      </c>
      <c r="AH496" s="35">
        <f>TRACKER[[#This Row],[ATA A OFRECIMIENTO]]*24</f>
        <v>48.233333333395422</v>
      </c>
      <c r="AI496" s="30" t="str">
        <f>IF(AG496="","",IF(AG496&lt;=1.5,"SI","NO"))</f>
        <v>NO</v>
      </c>
      <c r="AJ496" s="30" t="str">
        <f>IF(AG496="","",IF(AG496&lt;=2,"YES","NO"))</f>
        <v>NO</v>
      </c>
      <c r="AK496" s="30" t="str">
        <f>IF(AG496="","",IF(AG496&lt;=3,"SI","NO"))</f>
        <v>SI</v>
      </c>
      <c r="AL496" s="31">
        <f>(N496-M496)</f>
        <v>0.25</v>
      </c>
      <c r="AM496" s="35">
        <f>TRACKER[[#This Row],[DEL. AVAILABLE A SLOT]]*24</f>
        <v>6</v>
      </c>
      <c r="AN496" s="31">
        <f>IF((S496-M496)&lt;0,TIME(0,0,0),S496-M496)</f>
        <v>0.35416666666424135</v>
      </c>
      <c r="AO49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496" s="35" t="str">
        <f>IF(AL496="","",IF(AL496&lt;=1,"SI","NO"))</f>
        <v>SI</v>
      </c>
      <c r="AQ496" s="31">
        <f>(N496-E496)</f>
        <v>2.2597222222248092</v>
      </c>
      <c r="AR496" s="35">
        <f>TRACKER[[#This Row],[ATA A TIMESLOT]]*24</f>
        <v>54.233333333395422</v>
      </c>
      <c r="AS496" s="32">
        <f>IF(AA496&lt;N496,TIME(0,0,0),AA496-N496)</f>
        <v>0.10416666666424135</v>
      </c>
      <c r="AT496" s="35">
        <f>TRACKER[[#This Row],[PUNTUALIDAD (H)]]*24</f>
        <v>2.4999999999417923</v>
      </c>
      <c r="AU496" s="31" t="str">
        <f>IF(AS496&gt;TIME(0,30,0),"NO","SI")</f>
        <v>NO</v>
      </c>
      <c r="AV496" s="33" t="str">
        <f>IF(AS496&gt;TIME(1,0,0),"NO","SI")</f>
        <v>NO</v>
      </c>
      <c r="AW496" s="33">
        <f>(S496-E496)</f>
        <v>2.3638888888890506</v>
      </c>
      <c r="AX496" s="39">
        <f>TRACKER[[#This Row],[ATA TO UNLOADING]]*24</f>
        <v>56.733333333337214</v>
      </c>
      <c r="AY496" s="33">
        <f>IF(O496=0,0,S496-O496)</f>
        <v>0</v>
      </c>
      <c r="AZ496" s="38">
        <f>TRACKER[[#This Row],[TOTAL TT (MARRUECOS)]]*24</f>
        <v>0</v>
      </c>
      <c r="BA496" s="39" t="str">
        <f>IF(AW496="","",IF(AW496&lt;=2,"SI","NO"))</f>
        <v>NO</v>
      </c>
      <c r="BB496" s="39">
        <f>V496-U496</f>
        <v>0</v>
      </c>
      <c r="BC496" s="108">
        <f>(TRACKER[[#This Row],[Driver departure vs DC END DATE 2]])/24</f>
        <v>0</v>
      </c>
      <c r="BD496" s="39" t="str">
        <f>IF(L496="LEFTIES TOLEDO",IF(BC496&gt;=TIME(0,0,0),"YES","NO"),"")</f>
        <v/>
      </c>
      <c r="BE496" s="93">
        <f>$BH$1</f>
        <v>55</v>
      </c>
      <c r="BF496" s="41">
        <f>$BI$1</f>
        <v>7.5</v>
      </c>
    </row>
    <row r="497" spans="1:58" ht="12.75" hidden="1" customHeight="1">
      <c r="A497" s="24">
        <v>262779486</v>
      </c>
      <c r="B497" s="10" t="s">
        <v>728</v>
      </c>
      <c r="C497" s="11" t="s">
        <v>47</v>
      </c>
      <c r="D497" s="11" t="s">
        <v>75</v>
      </c>
      <c r="E497" s="12">
        <v>46048.323611111111</v>
      </c>
      <c r="F497" s="12">
        <v>46048.333333333336</v>
      </c>
      <c r="G497" s="13" t="s">
        <v>49</v>
      </c>
      <c r="H497" s="11" t="s">
        <v>50</v>
      </c>
      <c r="I497" s="13" t="s">
        <v>799</v>
      </c>
      <c r="J497" s="13" t="s">
        <v>51</v>
      </c>
      <c r="K497" s="13" t="s">
        <v>60</v>
      </c>
      <c r="L497" s="12" t="s">
        <v>102</v>
      </c>
      <c r="M497" s="12">
        <v>46050.333333333336</v>
      </c>
      <c r="N497" s="12">
        <v>46050.583333333336</v>
      </c>
      <c r="O497" s="12"/>
      <c r="P497" s="55"/>
      <c r="Q497" s="12"/>
      <c r="R497" s="12"/>
      <c r="S497" s="29">
        <v>46050.586805555555</v>
      </c>
      <c r="T497" s="29">
        <v>46050.604166666664</v>
      </c>
      <c r="U497" s="12"/>
      <c r="V497" s="29"/>
      <c r="W497" s="30">
        <f>IF(N497="","",WEEKNUM(AA497,2)-0)</f>
        <v>5</v>
      </c>
      <c r="X497" s="30">
        <f>IF(N497="","",MONTH(AA497))</f>
        <v>1</v>
      </c>
      <c r="Y49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497" s="30" t="str">
        <f>IF(B497="ROPAX","ROPAX",IF(B497="RORO","RORO","OCEAN"))</f>
        <v>OCEAN</v>
      </c>
      <c r="AA497" s="29">
        <f>+MIN(S497,T497)</f>
        <v>46050.586805555555</v>
      </c>
      <c r="AB497" s="29" t="str">
        <f>CHOOSE(WEEKDAY(T497,2),"Monday","Tuesday","Wednesday","Thursday","Friday","Saturday","Sunday")</f>
        <v>Wednesday</v>
      </c>
      <c r="AC497" s="104">
        <f>IF((E497-F497)&lt;=0,0,(TRACKER[[#This Row],[ATA]]-TRACKER[[#This Row],[ETA]])*24)</f>
        <v>0</v>
      </c>
      <c r="AD497" s="29" t="str">
        <f>IF(AC497&lt;=2,"NO","YES")</f>
        <v>NO</v>
      </c>
      <c r="AE497" s="106">
        <f>+TRACKER[[#This Row],[DELIVERY AVAILABLE SINCE]]-TRACKER[[#This Row],[HANDOVER Morocco]]</f>
        <v>46050.333333333336</v>
      </c>
      <c r="AF497" s="104">
        <f>TRACKER[[#This Row],[ATA TO UNLOADING]]*24</f>
        <v>54.316666666651145</v>
      </c>
      <c r="AG497" s="31">
        <f>(M497-E497)</f>
        <v>2.0097222222248092</v>
      </c>
      <c r="AH497" s="35">
        <f>TRACKER[[#This Row],[ATA A OFRECIMIENTO]]*24</f>
        <v>48.233333333395422</v>
      </c>
      <c r="AI497" s="30" t="str">
        <f>IF(AG497="","",IF(AG497&lt;=1.5,"SI","NO"))</f>
        <v>NO</v>
      </c>
      <c r="AJ497" s="30" t="str">
        <f>IF(AG497="","",IF(AG497&lt;=2,"YES","NO"))</f>
        <v>NO</v>
      </c>
      <c r="AK497" s="30" t="str">
        <f>IF(AG497="","",IF(AG497&lt;=3,"SI","NO"))</f>
        <v>SI</v>
      </c>
      <c r="AL497" s="31">
        <f>(N497-M497)</f>
        <v>0.25</v>
      </c>
      <c r="AM497" s="35">
        <f>TRACKER[[#This Row],[DEL. AVAILABLE A SLOT]]*24</f>
        <v>6</v>
      </c>
      <c r="AN497" s="31">
        <f>IF((S497-M497)&lt;0,TIME(0,0,0),S497-M497)</f>
        <v>0.25347222221898846</v>
      </c>
      <c r="AO49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497" s="35" t="str">
        <f>IF(AL497="","",IF(AL497&lt;=1,"SI","NO"))</f>
        <v>SI</v>
      </c>
      <c r="AQ497" s="31">
        <f>(N497-E497)</f>
        <v>2.2597222222248092</v>
      </c>
      <c r="AR497" s="35">
        <f>TRACKER[[#This Row],[ATA A TIMESLOT]]*24</f>
        <v>54.233333333395422</v>
      </c>
      <c r="AS497" s="32">
        <f>IF(AA497&lt;N497,TIME(0,0,0),AA497-N497)</f>
        <v>3.4722222189884633E-3</v>
      </c>
      <c r="AT497" s="35">
        <f>TRACKER[[#This Row],[PUNTUALIDAD (H)]]*24</f>
        <v>8.3333333255723119E-2</v>
      </c>
      <c r="AU497" s="31" t="str">
        <f>IF(AS497&gt;TIME(0,30,0),"NO","SI")</f>
        <v>SI</v>
      </c>
      <c r="AV497" s="33" t="str">
        <f>IF(AS497&gt;TIME(1,0,0),"NO","SI")</f>
        <v>SI</v>
      </c>
      <c r="AW497" s="33">
        <f>(S497-E497)</f>
        <v>2.2631944444437977</v>
      </c>
      <c r="AX497" s="39">
        <f>TRACKER[[#This Row],[ATA TO UNLOADING]]*24</f>
        <v>54.316666666651145</v>
      </c>
      <c r="AY497" s="33">
        <f>IF(O497=0,0,S497-O497)</f>
        <v>0</v>
      </c>
      <c r="AZ497" s="38">
        <f>TRACKER[[#This Row],[TOTAL TT (MARRUECOS)]]*24</f>
        <v>0</v>
      </c>
      <c r="BA497" s="39" t="str">
        <f>IF(AW497="","",IF(AW497&lt;=2,"SI","NO"))</f>
        <v>NO</v>
      </c>
      <c r="BB497" s="39">
        <f>V497-U497</f>
        <v>0</v>
      </c>
      <c r="BC497" s="108">
        <f>(TRACKER[[#This Row],[Driver departure vs DC END DATE 2]])/24</f>
        <v>0</v>
      </c>
      <c r="BD497" s="39" t="str">
        <f>IF(L497="LEFTIES TOLEDO",IF(BC497&gt;=TIME(0,0,0),"YES","NO"),"")</f>
        <v/>
      </c>
      <c r="BE497" s="93">
        <f>$BH$1</f>
        <v>55</v>
      </c>
      <c r="BF497" s="41">
        <f>$BI$1</f>
        <v>7.5</v>
      </c>
    </row>
    <row r="498" spans="1:58" ht="12.75" hidden="1" customHeight="1">
      <c r="A498" s="24">
        <v>262779486</v>
      </c>
      <c r="B498" s="10" t="s">
        <v>728</v>
      </c>
      <c r="C498" s="11" t="s">
        <v>47</v>
      </c>
      <c r="D498" s="11" t="s">
        <v>75</v>
      </c>
      <c r="E498" s="12">
        <v>46048.323611111111</v>
      </c>
      <c r="F498" s="12">
        <v>46048.333333333336</v>
      </c>
      <c r="G498" s="13" t="s">
        <v>49</v>
      </c>
      <c r="H498" s="11" t="s">
        <v>50</v>
      </c>
      <c r="I498" s="13" t="s">
        <v>800</v>
      </c>
      <c r="J498" s="13" t="s">
        <v>51</v>
      </c>
      <c r="K498" s="13" t="s">
        <v>60</v>
      </c>
      <c r="L498" s="12" t="s">
        <v>102</v>
      </c>
      <c r="M498" s="12">
        <v>46050.333333333336</v>
      </c>
      <c r="N498" s="12">
        <v>46050.583333333336</v>
      </c>
      <c r="O498" s="12"/>
      <c r="P498" s="55"/>
      <c r="Q498" s="12"/>
      <c r="R498" s="12"/>
      <c r="S498" s="29">
        <v>46050.564583333333</v>
      </c>
      <c r="T498" s="29">
        <v>46050.583333333336</v>
      </c>
      <c r="U498" s="12"/>
      <c r="V498" s="29"/>
      <c r="W498" s="30">
        <f>IF(N498="","",WEEKNUM(AA498,2)-0)</f>
        <v>5</v>
      </c>
      <c r="X498" s="30">
        <f>IF(N498="","",MONTH(AA498))</f>
        <v>1</v>
      </c>
      <c r="Y49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498" s="30" t="str">
        <f>IF(B498="ROPAX","ROPAX",IF(B498="RORO","RORO","OCEAN"))</f>
        <v>OCEAN</v>
      </c>
      <c r="AA498" s="29">
        <f>+MIN(S498,T498)</f>
        <v>46050.564583333333</v>
      </c>
      <c r="AB498" s="29" t="str">
        <f>CHOOSE(WEEKDAY(T498,2),"Monday","Tuesday","Wednesday","Thursday","Friday","Saturday","Sunday")</f>
        <v>Wednesday</v>
      </c>
      <c r="AC498" s="104">
        <f>IF((E498-F498)&lt;=0,0,(TRACKER[[#This Row],[ATA]]-TRACKER[[#This Row],[ETA]])*24)</f>
        <v>0</v>
      </c>
      <c r="AD498" s="29" t="str">
        <f>IF(AC498&lt;=2,"NO","YES")</f>
        <v>NO</v>
      </c>
      <c r="AE498" s="106">
        <f>+TRACKER[[#This Row],[DELIVERY AVAILABLE SINCE]]-TRACKER[[#This Row],[HANDOVER Morocco]]</f>
        <v>46050.333333333336</v>
      </c>
      <c r="AF498" s="104">
        <f>TRACKER[[#This Row],[ATA TO UNLOADING]]*24</f>
        <v>53.783333333325572</v>
      </c>
      <c r="AG498" s="31">
        <f>(M498-E498)</f>
        <v>2.0097222222248092</v>
      </c>
      <c r="AH498" s="35">
        <f>TRACKER[[#This Row],[ATA A OFRECIMIENTO]]*24</f>
        <v>48.233333333395422</v>
      </c>
      <c r="AI498" s="30" t="str">
        <f>IF(AG498="","",IF(AG498&lt;=1.5,"SI","NO"))</f>
        <v>NO</v>
      </c>
      <c r="AJ498" s="30" t="str">
        <f>IF(AG498="","",IF(AG498&lt;=2,"YES","NO"))</f>
        <v>NO</v>
      </c>
      <c r="AK498" s="30" t="str">
        <f>IF(AG498="","",IF(AG498&lt;=3,"SI","NO"))</f>
        <v>SI</v>
      </c>
      <c r="AL498" s="31">
        <f>(N498-M498)</f>
        <v>0.25</v>
      </c>
      <c r="AM498" s="35">
        <f>TRACKER[[#This Row],[DEL. AVAILABLE A SLOT]]*24</f>
        <v>6</v>
      </c>
      <c r="AN498" s="31">
        <f>IF((S498-M498)&lt;0,TIME(0,0,0),S498-M498)</f>
        <v>0.23124999999708962</v>
      </c>
      <c r="AO49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498" s="35" t="str">
        <f>IF(AL498="","",IF(AL498&lt;=1,"SI","NO"))</f>
        <v>SI</v>
      </c>
      <c r="AQ498" s="31">
        <f>(N498-E498)</f>
        <v>2.2597222222248092</v>
      </c>
      <c r="AR498" s="35">
        <f>TRACKER[[#This Row],[ATA A TIMESLOT]]*24</f>
        <v>54.233333333395422</v>
      </c>
      <c r="AS498" s="32">
        <f>IF(AA498&lt;N498,TIME(0,0,0),AA498-N498)</f>
        <v>0</v>
      </c>
      <c r="AT498" s="35">
        <f>TRACKER[[#This Row],[PUNTUALIDAD (H)]]*24</f>
        <v>0</v>
      </c>
      <c r="AU498" s="31" t="str">
        <f>IF(AS498&gt;TIME(0,30,0),"NO","SI")</f>
        <v>SI</v>
      </c>
      <c r="AV498" s="33" t="str">
        <f>IF(AS498&gt;TIME(1,0,0),"NO","SI")</f>
        <v>SI</v>
      </c>
      <c r="AW498" s="33">
        <f>(S498-E498)</f>
        <v>2.2409722222218988</v>
      </c>
      <c r="AX498" s="39">
        <f>TRACKER[[#This Row],[ATA TO UNLOADING]]*24</f>
        <v>53.783333333325572</v>
      </c>
      <c r="AY498" s="33">
        <f>IF(O498=0,0,S498-O498)</f>
        <v>0</v>
      </c>
      <c r="AZ498" s="38">
        <f>TRACKER[[#This Row],[TOTAL TT (MARRUECOS)]]*24</f>
        <v>0</v>
      </c>
      <c r="BA498" s="39" t="str">
        <f>IF(AW498="","",IF(AW498&lt;=2,"SI","NO"))</f>
        <v>NO</v>
      </c>
      <c r="BB498" s="39">
        <f>V498-U498</f>
        <v>0</v>
      </c>
      <c r="BC498" s="108">
        <f>(TRACKER[[#This Row],[Driver departure vs DC END DATE 2]])/24</f>
        <v>0</v>
      </c>
      <c r="BD498" s="39" t="str">
        <f>IF(L498="LEFTIES TOLEDO",IF(BC498&gt;=TIME(0,0,0),"YES","NO"),"")</f>
        <v/>
      </c>
      <c r="BE498" s="93">
        <f>$BH$1</f>
        <v>55</v>
      </c>
      <c r="BF498" s="41">
        <f>$BI$1</f>
        <v>7.5</v>
      </c>
    </row>
    <row r="499" spans="1:58" ht="12.75" hidden="1" customHeight="1">
      <c r="A499" s="24">
        <v>262126700</v>
      </c>
      <c r="B499" s="10" t="s">
        <v>587</v>
      </c>
      <c r="C499" s="11" t="s">
        <v>47</v>
      </c>
      <c r="D499" s="11" t="s">
        <v>48</v>
      </c>
      <c r="E499" s="12">
        <v>46042.495833333334</v>
      </c>
      <c r="F499" s="12">
        <v>46042.833333333336</v>
      </c>
      <c r="G499" s="13" t="s">
        <v>49</v>
      </c>
      <c r="H499" s="11" t="s">
        <v>50</v>
      </c>
      <c r="I499" s="13" t="s">
        <v>801</v>
      </c>
      <c r="J499" s="13" t="s">
        <v>51</v>
      </c>
      <c r="K499" s="13" t="s">
        <v>52</v>
      </c>
      <c r="L499" s="12" t="s">
        <v>53</v>
      </c>
      <c r="M499" s="12">
        <v>46044.666666666664</v>
      </c>
      <c r="N499" s="12">
        <v>46050.666666666664</v>
      </c>
      <c r="O499" s="12"/>
      <c r="P499" s="55"/>
      <c r="Q499" s="12"/>
      <c r="R499" s="12"/>
      <c r="S499" s="29">
        <v>46050.613888888889</v>
      </c>
      <c r="T499" s="29">
        <v>46050.645833333336</v>
      </c>
      <c r="U499" s="12">
        <v>46050.646527777775</v>
      </c>
      <c r="V499" s="29">
        <v>46050.666666666664</v>
      </c>
      <c r="W499" s="30">
        <f>IF(N499="","",WEEKNUM(AA499,2)-0)</f>
        <v>5</v>
      </c>
      <c r="X499" s="30">
        <f>IF(N499="","",MONTH(AA499))</f>
        <v>1</v>
      </c>
      <c r="Y49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499" s="30" t="str">
        <f>IF(B499="ROPAX","ROPAX",IF(B499="RORO","RORO","OCEAN"))</f>
        <v>OCEAN</v>
      </c>
      <c r="AA499" s="29">
        <f>+MIN(S499,T499)</f>
        <v>46050.613888888889</v>
      </c>
      <c r="AB499" s="29" t="str">
        <f>CHOOSE(WEEKDAY(T499,2),"Monday","Tuesday","Wednesday","Thursday","Friday","Saturday","Sunday")</f>
        <v>Wednesday</v>
      </c>
      <c r="AC499" s="104">
        <f>IF((E499-F499)&lt;=0,0,(TRACKER[[#This Row],[ATA]]-TRACKER[[#This Row],[ETA]])*24)</f>
        <v>0</v>
      </c>
      <c r="AD499" s="29" t="str">
        <f>IF(AC499&lt;=2,"NO","YES")</f>
        <v>NO</v>
      </c>
      <c r="AE499" s="106">
        <f>+TRACKER[[#This Row],[DELIVERY AVAILABLE SINCE]]-TRACKER[[#This Row],[HANDOVER Morocco]]</f>
        <v>46044.666666666664</v>
      </c>
      <c r="AF499" s="104">
        <f>TRACKER[[#This Row],[ATA TO UNLOADING]]*24</f>
        <v>194.83333333331393</v>
      </c>
      <c r="AG499" s="31">
        <f>(M499-E499)</f>
        <v>2.1708333333299379</v>
      </c>
      <c r="AH499" s="35">
        <f>TRACKER[[#This Row],[ATA A OFRECIMIENTO]]*24</f>
        <v>52.099999999918509</v>
      </c>
      <c r="AI499" s="30" t="str">
        <f>IF(AG499="","",IF(AG499&lt;=1.5,"SI","NO"))</f>
        <v>NO</v>
      </c>
      <c r="AJ499" s="30" t="str">
        <f>IF(AG499="","",IF(AG499&lt;=2,"YES","NO"))</f>
        <v>NO</v>
      </c>
      <c r="AK499" s="30" t="str">
        <f>IF(AG499="","",IF(AG499&lt;=3,"SI","NO"))</f>
        <v>SI</v>
      </c>
      <c r="AL499" s="31">
        <f>(N499-M499)</f>
        <v>6</v>
      </c>
      <c r="AM499" s="35">
        <f>TRACKER[[#This Row],[DEL. AVAILABLE A SLOT]]*24</f>
        <v>144</v>
      </c>
      <c r="AN499" s="31">
        <f>IF((S499-M499)&lt;0,TIME(0,0,0),S499-M499)</f>
        <v>5.9472222222248092</v>
      </c>
      <c r="AO49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499" s="35" t="str">
        <f>IF(AL499="","",IF(AL499&lt;=1,"SI","NO"))</f>
        <v>NO</v>
      </c>
      <c r="AQ499" s="31">
        <f>(N499-E499)</f>
        <v>8.1708333333299379</v>
      </c>
      <c r="AR499" s="35">
        <f>TRACKER[[#This Row],[ATA A TIMESLOT]]*24</f>
        <v>196.09999999991851</v>
      </c>
      <c r="AS499" s="32">
        <f>IF(AA499&lt;N499,TIME(0,0,0),AA499-N499)</f>
        <v>0</v>
      </c>
      <c r="AT499" s="35">
        <f>TRACKER[[#This Row],[PUNTUALIDAD (H)]]*24</f>
        <v>0</v>
      </c>
      <c r="AU499" s="31" t="str">
        <f>IF(AS499&gt;TIME(0,30,0),"NO","SI")</f>
        <v>SI</v>
      </c>
      <c r="AV499" s="33" t="str">
        <f>IF(AS499&gt;TIME(1,0,0),"NO","SI")</f>
        <v>SI</v>
      </c>
      <c r="AW499" s="33">
        <f>(S499-E499)</f>
        <v>8.1180555555547471</v>
      </c>
      <c r="AX499" s="39">
        <f>TRACKER[[#This Row],[ATA TO UNLOADING]]*24</f>
        <v>194.83333333331393</v>
      </c>
      <c r="AY499" s="33">
        <f>IF(O499=0,0,S499-O499)</f>
        <v>0</v>
      </c>
      <c r="AZ499" s="38">
        <f>TRACKER[[#This Row],[TOTAL TT (MARRUECOS)]]*24</f>
        <v>0</v>
      </c>
      <c r="BA499" s="39" t="str">
        <f>IF(AW499="","",IF(AW499&lt;=2,"SI","NO"))</f>
        <v>NO</v>
      </c>
      <c r="BB499" s="39">
        <f>V499-U499</f>
        <v>2.0138888889050577E-2</v>
      </c>
      <c r="BC499" s="108">
        <f>(TRACKER[[#This Row],[Driver departure vs DC END DATE 2]])/24</f>
        <v>8.391203703771074E-4</v>
      </c>
      <c r="BD499" s="39" t="str">
        <f>IF(L499="LEFTIES TOLEDO",IF(BC499&gt;=TIME(0,0,0),"YES","NO"),"")</f>
        <v>YES</v>
      </c>
      <c r="BE499" s="93">
        <f>$BH$1</f>
        <v>55</v>
      </c>
      <c r="BF499" s="41">
        <f>$BI$1</f>
        <v>7.5</v>
      </c>
    </row>
    <row r="500" spans="1:58" ht="12.75" hidden="1" customHeight="1">
      <c r="A500" s="24">
        <v>262126798</v>
      </c>
      <c r="B500" s="10" t="s">
        <v>587</v>
      </c>
      <c r="C500" s="11" t="s">
        <v>47</v>
      </c>
      <c r="D500" s="11" t="s">
        <v>48</v>
      </c>
      <c r="E500" s="12">
        <v>46042.495833333334</v>
      </c>
      <c r="F500" s="12">
        <v>46042.833333333336</v>
      </c>
      <c r="G500" s="13" t="s">
        <v>49</v>
      </c>
      <c r="H500" s="11" t="s">
        <v>50</v>
      </c>
      <c r="I500" s="13" t="s">
        <v>802</v>
      </c>
      <c r="J500" s="13" t="s">
        <v>51</v>
      </c>
      <c r="K500" s="13" t="s">
        <v>52</v>
      </c>
      <c r="L500" s="12" t="s">
        <v>53</v>
      </c>
      <c r="M500" s="12">
        <v>46044.666666666664</v>
      </c>
      <c r="N500" s="12">
        <v>46050.666666666664</v>
      </c>
      <c r="O500" s="12"/>
      <c r="P500" s="55"/>
      <c r="Q500" s="12"/>
      <c r="R500" s="12"/>
      <c r="S500" s="29">
        <v>46050.628472222219</v>
      </c>
      <c r="T500" s="29">
        <v>46050.777777777781</v>
      </c>
      <c r="U500" s="12">
        <v>46050.644444444442</v>
      </c>
      <c r="V500" s="29">
        <v>46050.798611111109</v>
      </c>
      <c r="W500" s="30">
        <f>IF(N500="","",WEEKNUM(AA500,2)-0)</f>
        <v>5</v>
      </c>
      <c r="X500" s="30">
        <f>IF(N500="","",MONTH(AA500))</f>
        <v>1</v>
      </c>
      <c r="Y50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00" s="30" t="str">
        <f>IF(B500="ROPAX","ROPAX",IF(B500="RORO","RORO","OCEAN"))</f>
        <v>OCEAN</v>
      </c>
      <c r="AA500" s="29">
        <f>+MIN(S500,T500)</f>
        <v>46050.628472222219</v>
      </c>
      <c r="AB500" s="29" t="str">
        <f>CHOOSE(WEEKDAY(T500,2),"Monday","Tuesday","Wednesday","Thursday","Friday","Saturday","Sunday")</f>
        <v>Wednesday</v>
      </c>
      <c r="AC500" s="104">
        <f>IF((E500-F500)&lt;=0,0,(TRACKER[[#This Row],[ATA]]-TRACKER[[#This Row],[ETA]])*24)</f>
        <v>0</v>
      </c>
      <c r="AD500" s="29" t="str">
        <f>IF(AC500&lt;=2,"NO","YES")</f>
        <v>NO</v>
      </c>
      <c r="AE500" s="106">
        <f>+TRACKER[[#This Row],[DELIVERY AVAILABLE SINCE]]-TRACKER[[#This Row],[HANDOVER Morocco]]</f>
        <v>46044.666666666664</v>
      </c>
      <c r="AF500" s="104">
        <f>TRACKER[[#This Row],[ATA TO UNLOADING]]*24</f>
        <v>195.18333333323244</v>
      </c>
      <c r="AG500" s="31">
        <f>(M500-E500)</f>
        <v>2.1708333333299379</v>
      </c>
      <c r="AH500" s="35">
        <f>TRACKER[[#This Row],[ATA A OFRECIMIENTO]]*24</f>
        <v>52.099999999918509</v>
      </c>
      <c r="AI500" s="30" t="str">
        <f>IF(AG500="","",IF(AG500&lt;=1.5,"SI","NO"))</f>
        <v>NO</v>
      </c>
      <c r="AJ500" s="30" t="str">
        <f>IF(AG500="","",IF(AG500&lt;=2,"YES","NO"))</f>
        <v>NO</v>
      </c>
      <c r="AK500" s="30" t="str">
        <f>IF(AG500="","",IF(AG500&lt;=3,"SI","NO"))</f>
        <v>SI</v>
      </c>
      <c r="AL500" s="31">
        <f>(N500-M500)</f>
        <v>6</v>
      </c>
      <c r="AM500" s="35">
        <f>TRACKER[[#This Row],[DEL. AVAILABLE A SLOT]]*24</f>
        <v>144</v>
      </c>
      <c r="AN500" s="31">
        <f>IF((S500-M500)&lt;0,TIME(0,0,0),S500-M500)</f>
        <v>5.9618055555547471</v>
      </c>
      <c r="AO50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500" s="35" t="str">
        <f>IF(AL500="","",IF(AL500&lt;=1,"SI","NO"))</f>
        <v>NO</v>
      </c>
      <c r="AQ500" s="31">
        <f>(N500-E500)</f>
        <v>8.1708333333299379</v>
      </c>
      <c r="AR500" s="35">
        <f>TRACKER[[#This Row],[ATA A TIMESLOT]]*24</f>
        <v>196.09999999991851</v>
      </c>
      <c r="AS500" s="32">
        <f>IF(AA500&lt;N500,TIME(0,0,0),AA500-N500)</f>
        <v>0</v>
      </c>
      <c r="AT500" s="35">
        <f>TRACKER[[#This Row],[PUNTUALIDAD (H)]]*24</f>
        <v>0</v>
      </c>
      <c r="AU500" s="31" t="str">
        <f>IF(AS500&gt;TIME(0,30,0),"NO","SI")</f>
        <v>SI</v>
      </c>
      <c r="AV500" s="33" t="str">
        <f>IF(AS500&gt;TIME(1,0,0),"NO","SI")</f>
        <v>SI</v>
      </c>
      <c r="AW500" s="33">
        <f>(S500-E500)</f>
        <v>8.132638888884685</v>
      </c>
      <c r="AX500" s="39">
        <f>TRACKER[[#This Row],[ATA TO UNLOADING]]*24</f>
        <v>195.18333333323244</v>
      </c>
      <c r="AY500" s="33">
        <f>IF(O500=0,0,S500-O500)</f>
        <v>0</v>
      </c>
      <c r="AZ500" s="38">
        <f>TRACKER[[#This Row],[TOTAL TT (MARRUECOS)]]*24</f>
        <v>0</v>
      </c>
      <c r="BA500" s="39" t="str">
        <f>IF(AW500="","",IF(AW500&lt;=2,"SI","NO"))</f>
        <v>NO</v>
      </c>
      <c r="BB500" s="39">
        <f>V500-U500</f>
        <v>0.15416666666715173</v>
      </c>
      <c r="BC500" s="108">
        <f>(TRACKER[[#This Row],[Driver departure vs DC END DATE 2]])/24</f>
        <v>6.4236111111313221E-3</v>
      </c>
      <c r="BD500" s="39" t="str">
        <f>IF(L500="LEFTIES TOLEDO",IF(BC500&gt;=TIME(0,0,0),"YES","NO"),"")</f>
        <v>YES</v>
      </c>
      <c r="BE500" s="93">
        <f>$BH$1</f>
        <v>55</v>
      </c>
      <c r="BF500" s="41">
        <f>$BI$1</f>
        <v>7.5</v>
      </c>
    </row>
    <row r="501" spans="1:58" ht="12.75" hidden="1" customHeight="1">
      <c r="A501" s="24">
        <v>262492592</v>
      </c>
      <c r="B501" s="10" t="s">
        <v>728</v>
      </c>
      <c r="C501" s="11" t="s">
        <v>65</v>
      </c>
      <c r="D501" s="11" t="s">
        <v>75</v>
      </c>
      <c r="E501" s="12">
        <v>46048.323611111111</v>
      </c>
      <c r="F501" s="12">
        <v>46048.333333333336</v>
      </c>
      <c r="G501" s="13" t="s">
        <v>49</v>
      </c>
      <c r="H501" s="11" t="s">
        <v>50</v>
      </c>
      <c r="I501" s="13" t="s">
        <v>803</v>
      </c>
      <c r="J501" s="13" t="s">
        <v>51</v>
      </c>
      <c r="K501" s="13" t="s">
        <v>52</v>
      </c>
      <c r="L501" s="12" t="s">
        <v>95</v>
      </c>
      <c r="M501" s="12">
        <v>46050.333333333336</v>
      </c>
      <c r="N501" s="12">
        <v>46050.666666666664</v>
      </c>
      <c r="O501" s="12"/>
      <c r="P501" s="55"/>
      <c r="Q501" s="12" t="s">
        <v>109</v>
      </c>
      <c r="R501" s="12"/>
      <c r="S501" s="29">
        <v>46050.8125</v>
      </c>
      <c r="T501" s="29">
        <v>46050.833333333336</v>
      </c>
      <c r="U501" s="12"/>
      <c r="V501" s="29"/>
      <c r="W501" s="30">
        <f>IF(N501="","",WEEKNUM(AA501,2)-0)</f>
        <v>5</v>
      </c>
      <c r="X501" s="30">
        <f>IF(N501="","",MONTH(AA501))</f>
        <v>1</v>
      </c>
      <c r="Y50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501" s="30" t="str">
        <f>IF(B501="ROPAX","ROPAX",IF(B501="RORO","RORO","OCEAN"))</f>
        <v>OCEAN</v>
      </c>
      <c r="AA501" s="29">
        <f>+MIN(S501,T501)</f>
        <v>46050.8125</v>
      </c>
      <c r="AB501" s="29" t="str">
        <f>CHOOSE(WEEKDAY(T501,2),"Monday","Tuesday","Wednesday","Thursday","Friday","Saturday","Sunday")</f>
        <v>Wednesday</v>
      </c>
      <c r="AC501" s="104">
        <f>IF((E501-F501)&lt;=0,0,(TRACKER[[#This Row],[ATA]]-TRACKER[[#This Row],[ETA]])*24)</f>
        <v>0</v>
      </c>
      <c r="AD501" s="29" t="str">
        <f>IF(AC501&lt;=2,"NO","YES")</f>
        <v>NO</v>
      </c>
      <c r="AE501" s="106">
        <f>+TRACKER[[#This Row],[DELIVERY AVAILABLE SINCE]]-TRACKER[[#This Row],[HANDOVER Morocco]]</f>
        <v>46050.333333333336</v>
      </c>
      <c r="AF501" s="104">
        <f>TRACKER[[#This Row],[ATA TO UNLOADING]]*24</f>
        <v>59.733333333337214</v>
      </c>
      <c r="AG501" s="31">
        <f>(M501-E501)</f>
        <v>2.0097222222248092</v>
      </c>
      <c r="AH501" s="35">
        <f>TRACKER[[#This Row],[ATA A OFRECIMIENTO]]*24</f>
        <v>48.233333333395422</v>
      </c>
      <c r="AI501" s="30" t="str">
        <f>IF(AG501="","",IF(AG501&lt;=1.5,"SI","NO"))</f>
        <v>NO</v>
      </c>
      <c r="AJ501" s="30" t="str">
        <f>IF(AG501="","",IF(AG501&lt;=2,"YES","NO"))</f>
        <v>NO</v>
      </c>
      <c r="AK501" s="30" t="str">
        <f>IF(AG501="","",IF(AG501&lt;=3,"SI","NO"))</f>
        <v>SI</v>
      </c>
      <c r="AL501" s="31">
        <f>(N501-M501)</f>
        <v>0.33333333332848269</v>
      </c>
      <c r="AM501" s="35">
        <f>TRACKER[[#This Row],[DEL. AVAILABLE A SLOT]]*24</f>
        <v>7.9999999998835847</v>
      </c>
      <c r="AN501" s="31">
        <f>IF((S501-M501)&lt;0,TIME(0,0,0),S501-M501)</f>
        <v>0.47916666666424135</v>
      </c>
      <c r="AO50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01" s="35" t="str">
        <f>IF(AL501="","",IF(AL501&lt;=1,"SI","NO"))</f>
        <v>SI</v>
      </c>
      <c r="AQ501" s="31">
        <f>(N501-E501)</f>
        <v>2.3430555555532919</v>
      </c>
      <c r="AR501" s="35">
        <f>TRACKER[[#This Row],[ATA A TIMESLOT]]*24</f>
        <v>56.233333333279006</v>
      </c>
      <c r="AS501" s="32">
        <f>IF(AA501&lt;N501,TIME(0,0,0),AA501-N501)</f>
        <v>0.14583333333575865</v>
      </c>
      <c r="AT501" s="35">
        <f>TRACKER[[#This Row],[PUNTUALIDAD (H)]]*24</f>
        <v>3.5000000000582077</v>
      </c>
      <c r="AU501" s="31" t="str">
        <f>IF(AS501&gt;TIME(0,30,0),"NO","SI")</f>
        <v>NO</v>
      </c>
      <c r="AV501" s="33" t="str">
        <f>IF(AS501&gt;TIME(1,0,0),"NO","SI")</f>
        <v>NO</v>
      </c>
      <c r="AW501" s="33">
        <f>(S501-E501)</f>
        <v>2.4888888888890506</v>
      </c>
      <c r="AX501" s="39">
        <f>TRACKER[[#This Row],[ATA TO UNLOADING]]*24</f>
        <v>59.733333333337214</v>
      </c>
      <c r="AY501" s="33">
        <f>IF(O501=0,0,S501-O501)</f>
        <v>0</v>
      </c>
      <c r="AZ501" s="38">
        <f>TRACKER[[#This Row],[TOTAL TT (MARRUECOS)]]*24</f>
        <v>0</v>
      </c>
      <c r="BA501" s="39" t="str">
        <f>IF(AW501="","",IF(AW501&lt;=2,"SI","NO"))</f>
        <v>NO</v>
      </c>
      <c r="BB501" s="39">
        <f>V501-U501</f>
        <v>0</v>
      </c>
      <c r="BC501" s="108">
        <f>(TRACKER[[#This Row],[Driver departure vs DC END DATE 2]])/24</f>
        <v>0</v>
      </c>
      <c r="BD501" s="39" t="str">
        <f>IF(L501="LEFTIES TOLEDO",IF(BC501&gt;=TIME(0,0,0),"YES","NO"),"")</f>
        <v/>
      </c>
      <c r="BE501" s="93">
        <f>$BH$1</f>
        <v>55</v>
      </c>
      <c r="BF501" s="41">
        <f>$BI$1</f>
        <v>7.5</v>
      </c>
    </row>
    <row r="502" spans="1:58" ht="12.75" hidden="1" customHeight="1">
      <c r="A502" s="24">
        <v>262126798</v>
      </c>
      <c r="B502" s="10" t="s">
        <v>587</v>
      </c>
      <c r="C502" s="11" t="s">
        <v>47</v>
      </c>
      <c r="D502" s="11" t="s">
        <v>48</v>
      </c>
      <c r="E502" s="12">
        <v>46042.495833333334</v>
      </c>
      <c r="F502" s="12">
        <v>46042.833333333336</v>
      </c>
      <c r="G502" s="13" t="s">
        <v>49</v>
      </c>
      <c r="H502" s="11" t="s">
        <v>50</v>
      </c>
      <c r="I502" s="13" t="s">
        <v>805</v>
      </c>
      <c r="J502" s="13" t="s">
        <v>51</v>
      </c>
      <c r="K502" s="13" t="s">
        <v>52</v>
      </c>
      <c r="L502" s="12" t="s">
        <v>53</v>
      </c>
      <c r="M502" s="12">
        <v>46044.666666666664</v>
      </c>
      <c r="N502" s="12">
        <v>46050.75</v>
      </c>
      <c r="O502" s="12"/>
      <c r="P502" s="55"/>
      <c r="Q502" s="12"/>
      <c r="R502" s="12"/>
      <c r="S502" s="29">
        <v>46050.689583333333</v>
      </c>
      <c r="T502" s="29">
        <v>46050.784722222219</v>
      </c>
      <c r="U502" s="12">
        <v>46050.713194444441</v>
      </c>
      <c r="V502" s="29">
        <v>46050.809027777781</v>
      </c>
      <c r="W502" s="30">
        <f>IF(N502="","",WEEKNUM(AA502,2)-0)</f>
        <v>5</v>
      </c>
      <c r="X502" s="30">
        <f>IF(N502="","",MONTH(AA502))</f>
        <v>1</v>
      </c>
      <c r="Y50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02" s="30" t="str">
        <f>IF(B502="ROPAX","ROPAX",IF(B502="RORO","RORO","OCEAN"))</f>
        <v>OCEAN</v>
      </c>
      <c r="AA502" s="29">
        <f>+MIN(S502,T502)</f>
        <v>46050.689583333333</v>
      </c>
      <c r="AB502" s="29" t="str">
        <f>CHOOSE(WEEKDAY(T502,2),"Monday","Tuesday","Wednesday","Thursday","Friday","Saturday","Sunday")</f>
        <v>Wednesday</v>
      </c>
      <c r="AC502" s="104">
        <f>IF((E502-F502)&lt;=0,0,(TRACKER[[#This Row],[ATA]]-TRACKER[[#This Row],[ETA]])*24)</f>
        <v>0</v>
      </c>
      <c r="AD502" s="29" t="str">
        <f>IF(AC502&lt;=2,"NO","YES")</f>
        <v>NO</v>
      </c>
      <c r="AE502" s="106">
        <f>+TRACKER[[#This Row],[DELIVERY AVAILABLE SINCE]]-TRACKER[[#This Row],[HANDOVER Morocco]]</f>
        <v>46044.666666666664</v>
      </c>
      <c r="AF502" s="104">
        <f>TRACKER[[#This Row],[ATA TO UNLOADING]]*24</f>
        <v>196.64999999996508</v>
      </c>
      <c r="AG502" s="31">
        <f>(M502-E502)</f>
        <v>2.1708333333299379</v>
      </c>
      <c r="AH502" s="35">
        <f>TRACKER[[#This Row],[ATA A OFRECIMIENTO]]*24</f>
        <v>52.099999999918509</v>
      </c>
      <c r="AI502" s="30" t="str">
        <f>IF(AG502="","",IF(AG502&lt;=1.5,"SI","NO"))</f>
        <v>NO</v>
      </c>
      <c r="AJ502" s="30" t="str">
        <f>IF(AG502="","",IF(AG502&lt;=2,"YES","NO"))</f>
        <v>NO</v>
      </c>
      <c r="AK502" s="30" t="str">
        <f>IF(AG502="","",IF(AG502&lt;=3,"SI","NO"))</f>
        <v>SI</v>
      </c>
      <c r="AL502" s="31">
        <f>(N502-M502)</f>
        <v>6.0833333333357587</v>
      </c>
      <c r="AM502" s="35">
        <f>TRACKER[[#This Row],[DEL. AVAILABLE A SLOT]]*24</f>
        <v>146.00000000005821</v>
      </c>
      <c r="AN502" s="31">
        <f>IF((S502-M502)&lt;0,TIME(0,0,0),S502-M502)</f>
        <v>6.0229166666686069</v>
      </c>
      <c r="AO50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502" s="35" t="str">
        <f>IF(AL502="","",IF(AL502&lt;=1,"SI","NO"))</f>
        <v>NO</v>
      </c>
      <c r="AQ502" s="31">
        <f>(N502-E502)</f>
        <v>8.2541666666656965</v>
      </c>
      <c r="AR502" s="35">
        <f>TRACKER[[#This Row],[ATA A TIMESLOT]]*24</f>
        <v>198.09999999997672</v>
      </c>
      <c r="AS502" s="32">
        <f>IF(AA502&lt;N502,TIME(0,0,0),AA502-N502)</f>
        <v>0</v>
      </c>
      <c r="AT502" s="35">
        <f>TRACKER[[#This Row],[PUNTUALIDAD (H)]]*24</f>
        <v>0</v>
      </c>
      <c r="AU502" s="31" t="str">
        <f>IF(AS502&gt;TIME(0,30,0),"NO","SI")</f>
        <v>SI</v>
      </c>
      <c r="AV502" s="33" t="str">
        <f>IF(AS502&gt;TIME(1,0,0),"NO","SI")</f>
        <v>SI</v>
      </c>
      <c r="AW502" s="33">
        <f>(S502-E502)</f>
        <v>8.1937499999985448</v>
      </c>
      <c r="AX502" s="39">
        <f>TRACKER[[#This Row],[ATA TO UNLOADING]]*24</f>
        <v>196.64999999996508</v>
      </c>
      <c r="AY502" s="33">
        <f>IF(O502=0,0,S502-O502)</f>
        <v>0</v>
      </c>
      <c r="AZ502" s="38">
        <f>TRACKER[[#This Row],[TOTAL TT (MARRUECOS)]]*24</f>
        <v>0</v>
      </c>
      <c r="BA502" s="39" t="str">
        <f>IF(AW502="","",IF(AW502&lt;=2,"SI","NO"))</f>
        <v>NO</v>
      </c>
      <c r="BB502" s="39">
        <f>V502-U502</f>
        <v>9.5833333340124227E-2</v>
      </c>
      <c r="BC502" s="108">
        <f>(TRACKER[[#This Row],[Driver departure vs DC END DATE 2]])/24</f>
        <v>3.9930555558385095E-3</v>
      </c>
      <c r="BD502" s="39" t="str">
        <f>IF(L502="LEFTIES TOLEDO",IF(BC502&gt;=TIME(0,0,0),"YES","NO"),"")</f>
        <v>YES</v>
      </c>
      <c r="BE502" s="93">
        <f>$BH$1</f>
        <v>55</v>
      </c>
      <c r="BF502" s="41">
        <f>$BI$1</f>
        <v>7.5</v>
      </c>
    </row>
    <row r="503" spans="1:58" ht="12.75" hidden="1" customHeight="1">
      <c r="A503" s="24">
        <v>261724725</v>
      </c>
      <c r="B503" s="10" t="s">
        <v>582</v>
      </c>
      <c r="C503" s="11" t="s">
        <v>54</v>
      </c>
      <c r="D503" s="11" t="s">
        <v>48</v>
      </c>
      <c r="E503" s="12">
        <v>46043.570138888892</v>
      </c>
      <c r="F503" s="12">
        <v>46043.583333333336</v>
      </c>
      <c r="G503" s="13" t="s">
        <v>49</v>
      </c>
      <c r="H503" s="11" t="s">
        <v>50</v>
      </c>
      <c r="I503" s="13" t="s">
        <v>804</v>
      </c>
      <c r="J503" s="13" t="s">
        <v>51</v>
      </c>
      <c r="K503" s="13" t="s">
        <v>52</v>
      </c>
      <c r="L503" s="12" t="s">
        <v>53</v>
      </c>
      <c r="M503" s="12">
        <v>46045.666666666664</v>
      </c>
      <c r="N503" s="12">
        <v>46050.75</v>
      </c>
      <c r="O503" s="12"/>
      <c r="P503" s="55"/>
      <c r="Q503" s="12"/>
      <c r="R503" s="12"/>
      <c r="S503" s="29">
        <v>46050.732638888891</v>
      </c>
      <c r="T503" s="29">
        <v>46050.854166666664</v>
      </c>
      <c r="U503" s="12">
        <v>46050.78125</v>
      </c>
      <c r="V503" s="29">
        <v>46050.875</v>
      </c>
      <c r="W503" s="30">
        <f>IF(N503="","",WEEKNUM(AA503,2)-0)</f>
        <v>5</v>
      </c>
      <c r="X503" s="30">
        <f>IF(N503="","",MONTH(AA503))</f>
        <v>1</v>
      </c>
      <c r="Y50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03" s="30" t="str">
        <f>IF(B503="ROPAX","ROPAX",IF(B503="RORO","RORO","OCEAN"))</f>
        <v>OCEAN</v>
      </c>
      <c r="AA503" s="29">
        <f>+MIN(S503,T503)</f>
        <v>46050.732638888891</v>
      </c>
      <c r="AB503" s="29" t="str">
        <f>CHOOSE(WEEKDAY(T503,2),"Monday","Tuesday","Wednesday","Thursday","Friday","Saturday","Sunday")</f>
        <v>Wednesday</v>
      </c>
      <c r="AC503" s="104">
        <f>IF((E503-F503)&lt;=0,0,(TRACKER[[#This Row],[ATA]]-TRACKER[[#This Row],[ETA]])*24)</f>
        <v>0</v>
      </c>
      <c r="AD503" s="29" t="str">
        <f>IF(AC503&lt;=2,"NO","YES")</f>
        <v>NO</v>
      </c>
      <c r="AE503" s="106">
        <f>+TRACKER[[#This Row],[DELIVERY AVAILABLE SINCE]]-TRACKER[[#This Row],[HANDOVER Morocco]]</f>
        <v>46045.666666666664</v>
      </c>
      <c r="AF503" s="104">
        <f>TRACKER[[#This Row],[ATA TO UNLOADING]]*24</f>
        <v>171.89999999996508</v>
      </c>
      <c r="AG503" s="31">
        <f>(M503-E503)</f>
        <v>2.0965277777722804</v>
      </c>
      <c r="AH503" s="35">
        <f>TRACKER[[#This Row],[ATA A OFRECIMIENTO]]*24</f>
        <v>50.316666666534729</v>
      </c>
      <c r="AI503" s="30" t="str">
        <f>IF(AG503="","",IF(AG503&lt;=1.5,"SI","NO"))</f>
        <v>NO</v>
      </c>
      <c r="AJ503" s="30" t="str">
        <f>IF(AG503="","",IF(AG503&lt;=2,"YES","NO"))</f>
        <v>NO</v>
      </c>
      <c r="AK503" s="30" t="str">
        <f>IF(AG503="","",IF(AG503&lt;=3,"SI","NO"))</f>
        <v>SI</v>
      </c>
      <c r="AL503" s="31">
        <f>(N503-M503)</f>
        <v>5.0833333333357587</v>
      </c>
      <c r="AM503" s="35">
        <f>TRACKER[[#This Row],[DEL. AVAILABLE A SLOT]]*24</f>
        <v>122.00000000005821</v>
      </c>
      <c r="AN503" s="31">
        <f>IF((S503-M503)&lt;0,TIME(0,0,0),S503-M503)</f>
        <v>5.0659722222262644</v>
      </c>
      <c r="AO50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503" s="35" t="str">
        <f>IF(AL503="","",IF(AL503&lt;=1,"SI","NO"))</f>
        <v>NO</v>
      </c>
      <c r="AQ503" s="31">
        <f>(N503-E503)</f>
        <v>7.179861111108039</v>
      </c>
      <c r="AR503" s="35">
        <f>TRACKER[[#This Row],[ATA A TIMESLOT]]*24</f>
        <v>172.31666666659294</v>
      </c>
      <c r="AS503" s="32">
        <f>IF(AA503&lt;N503,TIME(0,0,0),AA503-N503)</f>
        <v>0</v>
      </c>
      <c r="AT503" s="35">
        <f>TRACKER[[#This Row],[PUNTUALIDAD (H)]]*24</f>
        <v>0</v>
      </c>
      <c r="AU503" s="31" t="str">
        <f>IF(AS503&gt;TIME(0,30,0),"NO","SI")</f>
        <v>SI</v>
      </c>
      <c r="AV503" s="33" t="str">
        <f>IF(AS503&gt;TIME(1,0,0),"NO","SI")</f>
        <v>SI</v>
      </c>
      <c r="AW503" s="33">
        <f>(S503-E503)</f>
        <v>7.1624999999985448</v>
      </c>
      <c r="AX503" s="39">
        <f>TRACKER[[#This Row],[ATA TO UNLOADING]]*24</f>
        <v>171.89999999996508</v>
      </c>
      <c r="AY503" s="33">
        <f>IF(O503=0,0,S503-O503)</f>
        <v>0</v>
      </c>
      <c r="AZ503" s="38">
        <f>TRACKER[[#This Row],[TOTAL TT (MARRUECOS)]]*24</f>
        <v>0</v>
      </c>
      <c r="BA503" s="39" t="str">
        <f>IF(AW503="","",IF(AW503&lt;=2,"SI","NO"))</f>
        <v>NO</v>
      </c>
      <c r="BB503" s="39">
        <f>V503-U503</f>
        <v>9.375E-2</v>
      </c>
      <c r="BC503" s="108">
        <f>(TRACKER[[#This Row],[Driver departure vs DC END DATE 2]])/24</f>
        <v>3.90625E-3</v>
      </c>
      <c r="BD503" s="39" t="str">
        <f>IF(L503="LEFTIES TOLEDO",IF(BC503&gt;=TIME(0,0,0),"YES","NO"),"")</f>
        <v>YES</v>
      </c>
      <c r="BE503" s="93">
        <f>$BH$1</f>
        <v>55</v>
      </c>
      <c r="BF503" s="41">
        <f>$BI$1</f>
        <v>7.5</v>
      </c>
    </row>
    <row r="504" spans="1:58" ht="12.75" hidden="1" customHeight="1">
      <c r="A504" s="24">
        <v>263187382</v>
      </c>
      <c r="B504" s="10" t="s">
        <v>722</v>
      </c>
      <c r="C504" s="11" t="s">
        <v>58</v>
      </c>
      <c r="D504" s="11" t="s">
        <v>75</v>
      </c>
      <c r="E504" s="12">
        <v>46043.798611111109</v>
      </c>
      <c r="F504" s="12">
        <v>46043.833333333336</v>
      </c>
      <c r="G504" s="13" t="s">
        <v>49</v>
      </c>
      <c r="H504" s="11" t="s">
        <v>50</v>
      </c>
      <c r="I504" s="13" t="s">
        <v>806</v>
      </c>
      <c r="J504" s="13" t="s">
        <v>51</v>
      </c>
      <c r="K504" s="13" t="s">
        <v>52</v>
      </c>
      <c r="L504" s="12" t="s">
        <v>102</v>
      </c>
      <c r="M504" s="12">
        <v>46045.833333333336</v>
      </c>
      <c r="N504" s="12">
        <v>46050.791666666664</v>
      </c>
      <c r="O504" s="12"/>
      <c r="P504" s="55">
        <v>1</v>
      </c>
      <c r="Q504" s="12"/>
      <c r="R504" s="12" t="s">
        <v>393</v>
      </c>
      <c r="S504" s="29">
        <v>46050.640972222223</v>
      </c>
      <c r="T504" s="29">
        <v>46050.663194444445</v>
      </c>
      <c r="U504" s="12"/>
      <c r="V504" s="29"/>
      <c r="W504" s="30">
        <f>IF(N504="","",WEEKNUM(AA504,2)-0)</f>
        <v>5</v>
      </c>
      <c r="X504" s="30">
        <f>IF(N504="","",MONTH(AA504))</f>
        <v>1</v>
      </c>
      <c r="Y50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04" s="30" t="str">
        <f>IF(B504="ROPAX","ROPAX",IF(B504="RORO","RORO","OCEAN"))</f>
        <v>OCEAN</v>
      </c>
      <c r="AA504" s="29">
        <f>+MIN(S504,T504)</f>
        <v>46050.640972222223</v>
      </c>
      <c r="AB504" s="29" t="str">
        <f>CHOOSE(WEEKDAY(T504,2),"Monday","Tuesday","Wednesday","Thursday","Friday","Saturday","Sunday")</f>
        <v>Wednesday</v>
      </c>
      <c r="AC504" s="104">
        <f>IF((E504-F504)&lt;=0,0,(TRACKER[[#This Row],[ATA]]-TRACKER[[#This Row],[ETA]])*24)</f>
        <v>0</v>
      </c>
      <c r="AD504" s="29" t="str">
        <f>IF(AC504&lt;=2,"NO","YES")</f>
        <v>NO</v>
      </c>
      <c r="AE504" s="106">
        <f>+TRACKER[[#This Row],[DELIVERY AVAILABLE SINCE]]-TRACKER[[#This Row],[HANDOVER Morocco]]</f>
        <v>46045.833333333336</v>
      </c>
      <c r="AF504" s="104">
        <f>TRACKER[[#This Row],[ATA TO UNLOADING]]*24</f>
        <v>164.21666666673264</v>
      </c>
      <c r="AG504" s="31">
        <f>(M504-E504)</f>
        <v>2.0347222222262644</v>
      </c>
      <c r="AH504" s="35">
        <f>TRACKER[[#This Row],[ATA A OFRECIMIENTO]]*24</f>
        <v>48.833333333430346</v>
      </c>
      <c r="AI504" s="30" t="str">
        <f>IF(AG504="","",IF(AG504&lt;=1.5,"SI","NO"))</f>
        <v>NO</v>
      </c>
      <c r="AJ504" s="30" t="str">
        <f>IF(AG504="","",IF(AG504&lt;=2,"YES","NO"))</f>
        <v>NO</v>
      </c>
      <c r="AK504" s="30" t="str">
        <f>IF(AG504="","",IF(AG504&lt;=3,"SI","NO"))</f>
        <v>SI</v>
      </c>
      <c r="AL504" s="31">
        <f>(N504-M504)</f>
        <v>4.9583333333284827</v>
      </c>
      <c r="AM504" s="35">
        <f>TRACKER[[#This Row],[DEL. AVAILABLE A SLOT]]*24</f>
        <v>118.99999999988358</v>
      </c>
      <c r="AN504" s="31">
        <f>IF((S504-M504)&lt;0,TIME(0,0,0),S504-M504)</f>
        <v>4.8076388888875954</v>
      </c>
      <c r="AO50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504" s="35" t="str">
        <f>IF(AL504="","",IF(AL504&lt;=1,"SI","NO"))</f>
        <v>NO</v>
      </c>
      <c r="AQ504" s="31">
        <f>(N504-E504)</f>
        <v>6.9930555555547471</v>
      </c>
      <c r="AR504" s="35">
        <f>TRACKER[[#This Row],[ATA A TIMESLOT]]*24</f>
        <v>167.83333333331393</v>
      </c>
      <c r="AS504" s="32">
        <f>IF(AA504&lt;N504,TIME(0,0,0),AA504-N504)</f>
        <v>0</v>
      </c>
      <c r="AT504" s="35">
        <f>TRACKER[[#This Row],[PUNTUALIDAD (H)]]*24</f>
        <v>0</v>
      </c>
      <c r="AU504" s="31" t="str">
        <f>IF(AS504&gt;TIME(0,30,0),"NO","SI")</f>
        <v>SI</v>
      </c>
      <c r="AV504" s="33" t="str">
        <f>IF(AS504&gt;TIME(1,0,0),"NO","SI")</f>
        <v>SI</v>
      </c>
      <c r="AW504" s="33">
        <f>(S504-E504)</f>
        <v>6.8423611111138598</v>
      </c>
      <c r="AX504" s="39">
        <f>TRACKER[[#This Row],[ATA TO UNLOADING]]*24</f>
        <v>164.21666666673264</v>
      </c>
      <c r="AY504" s="33">
        <f>IF(O504=0,0,S504-O504)</f>
        <v>0</v>
      </c>
      <c r="AZ504" s="38">
        <f>TRACKER[[#This Row],[TOTAL TT (MARRUECOS)]]*24</f>
        <v>0</v>
      </c>
      <c r="BA504" s="39" t="str">
        <f>IF(AW504="","",IF(AW504&lt;=2,"SI","NO"))</f>
        <v>NO</v>
      </c>
      <c r="BB504" s="39">
        <f>V504-U504</f>
        <v>0</v>
      </c>
      <c r="BC504" s="108">
        <f>(TRACKER[[#This Row],[Driver departure vs DC END DATE 2]])/24</f>
        <v>0</v>
      </c>
      <c r="BD504" s="39" t="str">
        <f>IF(L504="LEFTIES TOLEDO",IF(BC504&gt;=TIME(0,0,0),"YES","NO"),"")</f>
        <v/>
      </c>
      <c r="BE504" s="93">
        <f>$BH$1</f>
        <v>55</v>
      </c>
      <c r="BF504" s="41">
        <f>$BI$1</f>
        <v>7.5</v>
      </c>
    </row>
    <row r="505" spans="1:58" ht="12.75" hidden="1" customHeight="1">
      <c r="A505" s="24">
        <v>261724725</v>
      </c>
      <c r="B505" s="10" t="s">
        <v>582</v>
      </c>
      <c r="C505" s="11" t="s">
        <v>54</v>
      </c>
      <c r="D505" s="11" t="s">
        <v>48</v>
      </c>
      <c r="E505" s="12">
        <v>46043.570138888892</v>
      </c>
      <c r="F505" s="12">
        <v>46043.583333333336</v>
      </c>
      <c r="G505" s="13" t="s">
        <v>49</v>
      </c>
      <c r="H505" s="11" t="s">
        <v>50</v>
      </c>
      <c r="I505" s="13" t="s">
        <v>807</v>
      </c>
      <c r="J505" s="13" t="s">
        <v>51</v>
      </c>
      <c r="K505" s="13" t="s">
        <v>52</v>
      </c>
      <c r="L505" s="12" t="s">
        <v>53</v>
      </c>
      <c r="M505" s="12">
        <v>46045.666666666664</v>
      </c>
      <c r="N505" s="12">
        <v>46050.833333333336</v>
      </c>
      <c r="O505" s="12"/>
      <c r="P505" s="55"/>
      <c r="Q505" s="12"/>
      <c r="R505" s="12"/>
      <c r="S505" s="29">
        <v>46050.694444444445</v>
      </c>
      <c r="T505" s="29">
        <v>46050.729166666664</v>
      </c>
      <c r="U505" s="12">
        <v>46050.720833333333</v>
      </c>
      <c r="V505" s="29">
        <v>46050.75</v>
      </c>
      <c r="W505" s="30">
        <f>IF(N505="","",WEEKNUM(AA505,2)-0)</f>
        <v>5</v>
      </c>
      <c r="X505" s="30">
        <f>IF(N505="","",MONTH(AA505))</f>
        <v>1</v>
      </c>
      <c r="Y50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05" s="30" t="str">
        <f>IF(B505="ROPAX","ROPAX",IF(B505="RORO","RORO","OCEAN"))</f>
        <v>OCEAN</v>
      </c>
      <c r="AA505" s="29">
        <f>+MIN(S505,T505)</f>
        <v>46050.694444444445</v>
      </c>
      <c r="AB505" s="29" t="str">
        <f>CHOOSE(WEEKDAY(T505,2),"Monday","Tuesday","Wednesday","Thursday","Friday","Saturday","Sunday")</f>
        <v>Wednesday</v>
      </c>
      <c r="AC505" s="104">
        <f>IF((E505-F505)&lt;=0,0,(TRACKER[[#This Row],[ATA]]-TRACKER[[#This Row],[ETA]])*24)</f>
        <v>0</v>
      </c>
      <c r="AD505" s="29" t="str">
        <f>IF(AC505&lt;=2,"NO","YES")</f>
        <v>NO</v>
      </c>
      <c r="AE505" s="106">
        <f>+TRACKER[[#This Row],[DELIVERY AVAILABLE SINCE]]-TRACKER[[#This Row],[HANDOVER Morocco]]</f>
        <v>46045.666666666664</v>
      </c>
      <c r="AF505" s="104">
        <f>TRACKER[[#This Row],[ATA TO UNLOADING]]*24</f>
        <v>170.98333333327901</v>
      </c>
      <c r="AG505" s="31">
        <f>(M505-E505)</f>
        <v>2.0965277777722804</v>
      </c>
      <c r="AH505" s="35">
        <f>TRACKER[[#This Row],[ATA A OFRECIMIENTO]]*24</f>
        <v>50.316666666534729</v>
      </c>
      <c r="AI505" s="30" t="str">
        <f>IF(AG505="","",IF(AG505&lt;=1.5,"SI","NO"))</f>
        <v>NO</v>
      </c>
      <c r="AJ505" s="30" t="str">
        <f>IF(AG505="","",IF(AG505&lt;=2,"YES","NO"))</f>
        <v>NO</v>
      </c>
      <c r="AK505" s="30" t="str">
        <f>IF(AG505="","",IF(AG505&lt;=3,"SI","NO"))</f>
        <v>SI</v>
      </c>
      <c r="AL505" s="31">
        <f>(N505-M505)</f>
        <v>5.1666666666715173</v>
      </c>
      <c r="AM505" s="35">
        <f>TRACKER[[#This Row],[DEL. AVAILABLE A SLOT]]*24</f>
        <v>124.00000000011642</v>
      </c>
      <c r="AN505" s="31">
        <f>IF((S505-M505)&lt;0,TIME(0,0,0),S505-M505)</f>
        <v>5.0277777777810115</v>
      </c>
      <c r="AO50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505" s="35" t="str">
        <f>IF(AL505="","",IF(AL505&lt;=1,"SI","NO"))</f>
        <v>NO</v>
      </c>
      <c r="AQ505" s="31">
        <f>(N505-E505)</f>
        <v>7.2631944444437977</v>
      </c>
      <c r="AR505" s="35">
        <f>TRACKER[[#This Row],[ATA A TIMESLOT]]*24</f>
        <v>174.31666666665114</v>
      </c>
      <c r="AS505" s="32">
        <f>IF(AA505&lt;N505,TIME(0,0,0),AA505-N505)</f>
        <v>0</v>
      </c>
      <c r="AT505" s="35">
        <f>TRACKER[[#This Row],[PUNTUALIDAD (H)]]*24</f>
        <v>0</v>
      </c>
      <c r="AU505" s="31" t="str">
        <f>IF(AS505&gt;TIME(0,30,0),"NO","SI")</f>
        <v>SI</v>
      </c>
      <c r="AV505" s="33" t="str">
        <f>IF(AS505&gt;TIME(1,0,0),"NO","SI")</f>
        <v>SI</v>
      </c>
      <c r="AW505" s="33">
        <f>(S505-E505)</f>
        <v>7.1243055555532919</v>
      </c>
      <c r="AX505" s="39">
        <f>TRACKER[[#This Row],[ATA TO UNLOADING]]*24</f>
        <v>170.98333333327901</v>
      </c>
      <c r="AY505" s="33">
        <f>IF(O505=0,0,S505-O505)</f>
        <v>0</v>
      </c>
      <c r="AZ505" s="38">
        <f>TRACKER[[#This Row],[TOTAL TT (MARRUECOS)]]*24</f>
        <v>0</v>
      </c>
      <c r="BA505" s="39" t="str">
        <f>IF(AW505="","",IF(AW505&lt;=2,"SI","NO"))</f>
        <v>NO</v>
      </c>
      <c r="BB505" s="39">
        <f>V505-U505</f>
        <v>2.9166666667151731E-2</v>
      </c>
      <c r="BC505" s="108">
        <f>(TRACKER[[#This Row],[Driver departure vs DC END DATE 2]])/24</f>
        <v>1.2152777777979888E-3</v>
      </c>
      <c r="BD505" s="39" t="str">
        <f>IF(L505="LEFTIES TOLEDO",IF(BC505&gt;=TIME(0,0,0),"YES","NO"),"")</f>
        <v>YES</v>
      </c>
      <c r="BE505" s="93">
        <f>$BH$1</f>
        <v>55</v>
      </c>
      <c r="BF505" s="41">
        <f>$BI$1</f>
        <v>7.5</v>
      </c>
    </row>
    <row r="506" spans="1:58" ht="12.75" hidden="1" customHeight="1">
      <c r="A506" s="24">
        <v>261724725</v>
      </c>
      <c r="B506" s="10" t="s">
        <v>582</v>
      </c>
      <c r="C506" s="11" t="s">
        <v>54</v>
      </c>
      <c r="D506" s="11" t="s">
        <v>48</v>
      </c>
      <c r="E506" s="12">
        <v>46043.570138888892</v>
      </c>
      <c r="F506" s="12">
        <v>46043.583333333336</v>
      </c>
      <c r="G506" s="13" t="s">
        <v>49</v>
      </c>
      <c r="H506" s="11" t="s">
        <v>50</v>
      </c>
      <c r="I506" s="13" t="s">
        <v>808</v>
      </c>
      <c r="J506" s="13" t="s">
        <v>51</v>
      </c>
      <c r="K506" s="13" t="s">
        <v>52</v>
      </c>
      <c r="L506" s="12" t="s">
        <v>53</v>
      </c>
      <c r="M506" s="12">
        <v>46045.666666666664</v>
      </c>
      <c r="N506" s="12">
        <v>46050.833333333336</v>
      </c>
      <c r="O506" s="12"/>
      <c r="P506" s="55"/>
      <c r="Q506" s="12"/>
      <c r="R506" s="12"/>
      <c r="S506" s="29">
        <v>46050.820833333331</v>
      </c>
      <c r="T506" s="29">
        <v>46050.854166666664</v>
      </c>
      <c r="U506" s="12">
        <v>46050.850694444445</v>
      </c>
      <c r="V506" s="29">
        <v>46050.875</v>
      </c>
      <c r="W506" s="30">
        <f>IF(N506="","",WEEKNUM(AA506,2)-0)</f>
        <v>5</v>
      </c>
      <c r="X506" s="30">
        <f>IF(N506="","",MONTH(AA506))</f>
        <v>1</v>
      </c>
      <c r="Y50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06" s="30" t="str">
        <f>IF(B506="ROPAX","ROPAX",IF(B506="RORO","RORO","OCEAN"))</f>
        <v>OCEAN</v>
      </c>
      <c r="AA506" s="29">
        <f>+MIN(S506,T506)</f>
        <v>46050.820833333331</v>
      </c>
      <c r="AB506" s="29" t="str">
        <f>CHOOSE(WEEKDAY(T506,2),"Monday","Tuesday","Wednesday","Thursday","Friday","Saturday","Sunday")</f>
        <v>Wednesday</v>
      </c>
      <c r="AC506" s="104">
        <f>IF((E506-F506)&lt;=0,0,(TRACKER[[#This Row],[ATA]]-TRACKER[[#This Row],[ETA]])*24)</f>
        <v>0</v>
      </c>
      <c r="AD506" s="29" t="str">
        <f>IF(AC506&lt;=2,"NO","YES")</f>
        <v>NO</v>
      </c>
      <c r="AE506" s="106">
        <f>+TRACKER[[#This Row],[DELIVERY AVAILABLE SINCE]]-TRACKER[[#This Row],[HANDOVER Morocco]]</f>
        <v>46045.666666666664</v>
      </c>
      <c r="AF506" s="104">
        <f>TRACKER[[#This Row],[ATA TO UNLOADING]]*24</f>
        <v>174.01666666654637</v>
      </c>
      <c r="AG506" s="31">
        <f>(M506-E506)</f>
        <v>2.0965277777722804</v>
      </c>
      <c r="AH506" s="35">
        <f>TRACKER[[#This Row],[ATA A OFRECIMIENTO]]*24</f>
        <v>50.316666666534729</v>
      </c>
      <c r="AI506" s="30" t="str">
        <f>IF(AG506="","",IF(AG506&lt;=1.5,"SI","NO"))</f>
        <v>NO</v>
      </c>
      <c r="AJ506" s="30" t="str">
        <f>IF(AG506="","",IF(AG506&lt;=2,"YES","NO"))</f>
        <v>NO</v>
      </c>
      <c r="AK506" s="30" t="str">
        <f>IF(AG506="","",IF(AG506&lt;=3,"SI","NO"))</f>
        <v>SI</v>
      </c>
      <c r="AL506" s="31">
        <f>(N506-M506)</f>
        <v>5.1666666666715173</v>
      </c>
      <c r="AM506" s="35">
        <f>TRACKER[[#This Row],[DEL. AVAILABLE A SLOT]]*24</f>
        <v>124.00000000011642</v>
      </c>
      <c r="AN506" s="31">
        <f>IF((S506-M506)&lt;0,TIME(0,0,0),S506-M506)</f>
        <v>5.1541666666671517</v>
      </c>
      <c r="AO50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506" s="35" t="str">
        <f>IF(AL506="","",IF(AL506&lt;=1,"SI","NO"))</f>
        <v>NO</v>
      </c>
      <c r="AQ506" s="31">
        <f>(N506-E506)</f>
        <v>7.2631944444437977</v>
      </c>
      <c r="AR506" s="35">
        <f>TRACKER[[#This Row],[ATA A TIMESLOT]]*24</f>
        <v>174.31666666665114</v>
      </c>
      <c r="AS506" s="32">
        <f>IF(AA506&lt;N506,TIME(0,0,0),AA506-N506)</f>
        <v>0</v>
      </c>
      <c r="AT506" s="35">
        <f>TRACKER[[#This Row],[PUNTUALIDAD (H)]]*24</f>
        <v>0</v>
      </c>
      <c r="AU506" s="31" t="str">
        <f>IF(AS506&gt;TIME(0,30,0),"NO","SI")</f>
        <v>SI</v>
      </c>
      <c r="AV506" s="33" t="str">
        <f>IF(AS506&gt;TIME(1,0,0),"NO","SI")</f>
        <v>SI</v>
      </c>
      <c r="AW506" s="33">
        <f>(S506-E506)</f>
        <v>7.2506944444394321</v>
      </c>
      <c r="AX506" s="39">
        <f>TRACKER[[#This Row],[ATA TO UNLOADING]]*24</f>
        <v>174.01666666654637</v>
      </c>
      <c r="AY506" s="33">
        <f>IF(O506=0,0,S506-O506)</f>
        <v>0</v>
      </c>
      <c r="AZ506" s="38">
        <f>TRACKER[[#This Row],[TOTAL TT (MARRUECOS)]]*24</f>
        <v>0</v>
      </c>
      <c r="BA506" s="39" t="str">
        <f>IF(AW506="","",IF(AW506&lt;=2,"SI","NO"))</f>
        <v>NO</v>
      </c>
      <c r="BB506" s="39">
        <f>V506-U506</f>
        <v>2.4305555554747116E-2</v>
      </c>
      <c r="BC506" s="108">
        <f>(TRACKER[[#This Row],[Driver departure vs DC END DATE 2]])/24</f>
        <v>1.0127314814477966E-3</v>
      </c>
      <c r="BD506" s="39" t="str">
        <f>IF(L506="LEFTIES TOLEDO",IF(BC506&gt;=TIME(0,0,0),"YES","NO"),"")</f>
        <v>YES</v>
      </c>
      <c r="BE506" s="93">
        <f>$BH$1</f>
        <v>55</v>
      </c>
      <c r="BF506" s="41">
        <f>$BI$1</f>
        <v>7.5</v>
      </c>
    </row>
    <row r="507" spans="1:58" ht="12.75" hidden="1" customHeight="1">
      <c r="A507" s="24">
        <v>262492592</v>
      </c>
      <c r="B507" s="10" t="s">
        <v>728</v>
      </c>
      <c r="C507" s="11" t="s">
        <v>65</v>
      </c>
      <c r="D507" s="11" t="s">
        <v>75</v>
      </c>
      <c r="E507" s="12">
        <v>46048.323611111111</v>
      </c>
      <c r="F507" s="12">
        <v>46048.333333333336</v>
      </c>
      <c r="G507" s="13" t="s">
        <v>49</v>
      </c>
      <c r="H507" s="11" t="s">
        <v>50</v>
      </c>
      <c r="I507" s="13" t="s">
        <v>809</v>
      </c>
      <c r="J507" s="13" t="s">
        <v>51</v>
      </c>
      <c r="K507" s="13" t="s">
        <v>52</v>
      </c>
      <c r="L507" s="12" t="s">
        <v>95</v>
      </c>
      <c r="M507" s="12">
        <v>46050.333333333336</v>
      </c>
      <c r="N507" s="12">
        <v>46051.25</v>
      </c>
      <c r="O507" s="12"/>
      <c r="P507" s="55"/>
      <c r="Q507" s="12"/>
      <c r="R507" s="12"/>
      <c r="S507" s="29">
        <v>46051.243055555555</v>
      </c>
      <c r="T507" s="29">
        <v>46051.263888888891</v>
      </c>
      <c r="U507" s="12"/>
      <c r="V507" s="29"/>
      <c r="W507" s="30">
        <f>IF(N507="","",WEEKNUM(AA507,2)-0)</f>
        <v>5</v>
      </c>
      <c r="X507" s="30">
        <f>IF(N507="","",MONTH(AA507))</f>
        <v>1</v>
      </c>
      <c r="Y50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507" s="30" t="str">
        <f>IF(B507="ROPAX","ROPAX",IF(B507="RORO","RORO","OCEAN"))</f>
        <v>OCEAN</v>
      </c>
      <c r="AA507" s="29">
        <f>+MIN(S507,T507)</f>
        <v>46051.243055555555</v>
      </c>
      <c r="AB507" s="29" t="str">
        <f>CHOOSE(WEEKDAY(T507,2),"Monday","Tuesday","Wednesday","Thursday","Friday","Saturday","Sunday")</f>
        <v>Thursday</v>
      </c>
      <c r="AC507" s="104">
        <f>IF((E507-F507)&lt;=0,0,(TRACKER[[#This Row],[ATA]]-TRACKER[[#This Row],[ETA]])*24)</f>
        <v>0</v>
      </c>
      <c r="AD507" s="29" t="str">
        <f>IF(AC507&lt;=2,"NO","YES")</f>
        <v>NO</v>
      </c>
      <c r="AE507" s="106">
        <f>+TRACKER[[#This Row],[DELIVERY AVAILABLE SINCE]]-TRACKER[[#This Row],[HANDOVER Morocco]]</f>
        <v>46050.333333333336</v>
      </c>
      <c r="AF507" s="104">
        <f>TRACKER[[#This Row],[ATA TO UNLOADING]]*24</f>
        <v>70.066666666651145</v>
      </c>
      <c r="AG507" s="31">
        <f>(M507-E507)</f>
        <v>2.0097222222248092</v>
      </c>
      <c r="AH507" s="35">
        <f>TRACKER[[#This Row],[ATA A OFRECIMIENTO]]*24</f>
        <v>48.233333333395422</v>
      </c>
      <c r="AI507" s="30" t="str">
        <f>IF(AG507="","",IF(AG507&lt;=1.5,"SI","NO"))</f>
        <v>NO</v>
      </c>
      <c r="AJ507" s="30" t="str">
        <f>IF(AG507="","",IF(AG507&lt;=2,"YES","NO"))</f>
        <v>NO</v>
      </c>
      <c r="AK507" s="30" t="str">
        <f>IF(AG507="","",IF(AG507&lt;=3,"SI","NO"))</f>
        <v>SI</v>
      </c>
      <c r="AL507" s="31">
        <f>(N507-M507)</f>
        <v>0.91666666666424135</v>
      </c>
      <c r="AM507" s="35">
        <f>TRACKER[[#This Row],[DEL. AVAILABLE A SLOT]]*24</f>
        <v>21.999999999941792</v>
      </c>
      <c r="AN507" s="31">
        <f>IF((S507-M507)&lt;0,TIME(0,0,0),S507-M507)</f>
        <v>0.90972222221898846</v>
      </c>
      <c r="AO50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07" s="35" t="str">
        <f>IF(AL507="","",IF(AL507&lt;=1,"SI","NO"))</f>
        <v>SI</v>
      </c>
      <c r="AQ507" s="31">
        <f>(N507-E507)</f>
        <v>2.9263888888890506</v>
      </c>
      <c r="AR507" s="35">
        <f>TRACKER[[#This Row],[ATA A TIMESLOT]]*24</f>
        <v>70.233333333337214</v>
      </c>
      <c r="AS507" s="32">
        <f>IF(AA507&lt;N507,TIME(0,0,0),AA507-N507)</f>
        <v>0</v>
      </c>
      <c r="AT507" s="35">
        <f>TRACKER[[#This Row],[PUNTUALIDAD (H)]]*24</f>
        <v>0</v>
      </c>
      <c r="AU507" s="31" t="str">
        <f>IF(AS507&gt;TIME(0,30,0),"NO","SI")</f>
        <v>SI</v>
      </c>
      <c r="AV507" s="33" t="str">
        <f>IF(AS507&gt;TIME(1,0,0),"NO","SI")</f>
        <v>SI</v>
      </c>
      <c r="AW507" s="33">
        <f>(S507-E507)</f>
        <v>2.9194444444437977</v>
      </c>
      <c r="AX507" s="39">
        <f>TRACKER[[#This Row],[ATA TO UNLOADING]]*24</f>
        <v>70.066666666651145</v>
      </c>
      <c r="AY507" s="33">
        <f>IF(O507=0,0,S507-O507)</f>
        <v>0</v>
      </c>
      <c r="AZ507" s="38">
        <f>TRACKER[[#This Row],[TOTAL TT (MARRUECOS)]]*24</f>
        <v>0</v>
      </c>
      <c r="BA507" s="39" t="str">
        <f>IF(AW507="","",IF(AW507&lt;=2,"SI","NO"))</f>
        <v>NO</v>
      </c>
      <c r="BB507" s="39">
        <f>V507-U507</f>
        <v>0</v>
      </c>
      <c r="BC507" s="108">
        <f>(TRACKER[[#This Row],[Driver departure vs DC END DATE 2]])/24</f>
        <v>0</v>
      </c>
      <c r="BD507" s="39" t="str">
        <f>IF(L507="LEFTIES TOLEDO",IF(BC507&gt;=TIME(0,0,0),"YES","NO"),"")</f>
        <v/>
      </c>
      <c r="BE507" s="93">
        <f>$BH$1</f>
        <v>55</v>
      </c>
      <c r="BF507" s="41">
        <f>$BI$1</f>
        <v>7.5</v>
      </c>
    </row>
    <row r="508" spans="1:58" ht="12.75" hidden="1" customHeight="1">
      <c r="A508" s="24">
        <v>262126597</v>
      </c>
      <c r="B508" s="10" t="s">
        <v>587</v>
      </c>
      <c r="C508" s="11" t="s">
        <v>47</v>
      </c>
      <c r="D508" s="11" t="s">
        <v>48</v>
      </c>
      <c r="E508" s="12">
        <v>46042.495833333334</v>
      </c>
      <c r="F508" s="12">
        <v>46042.833333333336</v>
      </c>
      <c r="G508" s="13" t="s">
        <v>49</v>
      </c>
      <c r="H508" s="11" t="s">
        <v>50</v>
      </c>
      <c r="I508" s="13" t="s">
        <v>813</v>
      </c>
      <c r="J508" s="13" t="s">
        <v>51</v>
      </c>
      <c r="K508" s="13" t="s">
        <v>52</v>
      </c>
      <c r="L508" s="12" t="s">
        <v>53</v>
      </c>
      <c r="M508" s="12">
        <v>46044.666666666664</v>
      </c>
      <c r="N508" s="12">
        <v>46051.333333333336</v>
      </c>
      <c r="O508" s="12"/>
      <c r="P508" s="55"/>
      <c r="Q508" s="12"/>
      <c r="R508" s="12"/>
      <c r="S508" s="29">
        <v>46050.838194444441</v>
      </c>
      <c r="T508" s="29">
        <v>46050.885416666664</v>
      </c>
      <c r="U508" s="12">
        <v>46050.869444444441</v>
      </c>
      <c r="V508" s="29">
        <v>46050.90625</v>
      </c>
      <c r="W508" s="30">
        <f>IF(N508="","",WEEKNUM(AA508,2)-0)</f>
        <v>5</v>
      </c>
      <c r="X508" s="30">
        <f>IF(N508="","",MONTH(AA508))</f>
        <v>1</v>
      </c>
      <c r="Y50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08" s="30" t="str">
        <f>IF(B508="ROPAX","ROPAX",IF(B508="RORO","RORO","OCEAN"))</f>
        <v>OCEAN</v>
      </c>
      <c r="AA508" s="29">
        <f>+MIN(S508,T508)</f>
        <v>46050.838194444441</v>
      </c>
      <c r="AB508" s="29" t="str">
        <f>CHOOSE(WEEKDAY(T508,2),"Monday","Tuesday","Wednesday","Thursday","Friday","Saturday","Sunday")</f>
        <v>Wednesday</v>
      </c>
      <c r="AC508" s="104">
        <f>IF((E508-F508)&lt;=0,0,(TRACKER[[#This Row],[ATA]]-TRACKER[[#This Row],[ETA]])*24)</f>
        <v>0</v>
      </c>
      <c r="AD508" s="29" t="str">
        <f>IF(AC508&lt;=2,"NO","YES")</f>
        <v>NO</v>
      </c>
      <c r="AE508" s="106">
        <f>+TRACKER[[#This Row],[DELIVERY AVAILABLE SINCE]]-TRACKER[[#This Row],[HANDOVER Morocco]]</f>
        <v>46044.666666666664</v>
      </c>
      <c r="AF508" s="104">
        <f>TRACKER[[#This Row],[ATA TO UNLOADING]]*24</f>
        <v>200.21666666655801</v>
      </c>
      <c r="AG508" s="31">
        <f>(M508-E508)</f>
        <v>2.1708333333299379</v>
      </c>
      <c r="AH508" s="35">
        <f>TRACKER[[#This Row],[ATA A OFRECIMIENTO]]*24</f>
        <v>52.099999999918509</v>
      </c>
      <c r="AI508" s="30" t="str">
        <f>IF(AG508="","",IF(AG508&lt;=1.5,"SI","NO"))</f>
        <v>NO</v>
      </c>
      <c r="AJ508" s="30" t="str">
        <f>IF(AG508="","",IF(AG508&lt;=2,"YES","NO"))</f>
        <v>NO</v>
      </c>
      <c r="AK508" s="30" t="str">
        <f>IF(AG508="","",IF(AG508&lt;=3,"SI","NO"))</f>
        <v>SI</v>
      </c>
      <c r="AL508" s="31">
        <f>(N508-M508)</f>
        <v>6.6666666666715173</v>
      </c>
      <c r="AM508" s="35">
        <f>TRACKER[[#This Row],[DEL. AVAILABLE A SLOT]]*24</f>
        <v>160.00000000011642</v>
      </c>
      <c r="AN508" s="31">
        <f>IF((S508-M508)&lt;0,TIME(0,0,0),S508-M508)</f>
        <v>6.171527777776646</v>
      </c>
      <c r="AO50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508" s="35" t="str">
        <f>IF(AL508="","",IF(AL508&lt;=1,"SI","NO"))</f>
        <v>NO</v>
      </c>
      <c r="AQ508" s="31">
        <f>(N508-E508)</f>
        <v>8.8375000000014552</v>
      </c>
      <c r="AR508" s="35">
        <f>TRACKER[[#This Row],[ATA A TIMESLOT]]*24</f>
        <v>212.10000000003492</v>
      </c>
      <c r="AS508" s="32">
        <f>IF(AA508&lt;N508,TIME(0,0,0),AA508-N508)</f>
        <v>0</v>
      </c>
      <c r="AT508" s="35">
        <f>TRACKER[[#This Row],[PUNTUALIDAD (H)]]*24</f>
        <v>0</v>
      </c>
      <c r="AU508" s="31" t="str">
        <f>IF(AS508&gt;TIME(0,30,0),"NO","SI")</f>
        <v>SI</v>
      </c>
      <c r="AV508" s="33" t="str">
        <f>IF(AS508&gt;TIME(1,0,0),"NO","SI")</f>
        <v>SI</v>
      </c>
      <c r="AW508" s="33">
        <f>(S508-E508)</f>
        <v>8.3423611111065838</v>
      </c>
      <c r="AX508" s="39">
        <f>TRACKER[[#This Row],[ATA TO UNLOADING]]*24</f>
        <v>200.21666666655801</v>
      </c>
      <c r="AY508" s="33">
        <f>IF(O508=0,0,S508-O508)</f>
        <v>0</v>
      </c>
      <c r="AZ508" s="38">
        <f>TRACKER[[#This Row],[TOTAL TT (MARRUECOS)]]*24</f>
        <v>0</v>
      </c>
      <c r="BA508" s="39" t="str">
        <f>IF(AW508="","",IF(AW508&lt;=2,"SI","NO"))</f>
        <v>NO</v>
      </c>
      <c r="BB508" s="39">
        <f>V508-U508</f>
        <v>3.680555555911269E-2</v>
      </c>
      <c r="BC508" s="108">
        <f>(TRACKER[[#This Row],[Driver departure vs DC END DATE 2]])/24</f>
        <v>1.5335648149630288E-3</v>
      </c>
      <c r="BD508" s="39" t="str">
        <f>IF(L508="LEFTIES TOLEDO",IF(BC508&gt;=TIME(0,0,0),"YES","NO"),"")</f>
        <v>YES</v>
      </c>
      <c r="BE508" s="93">
        <f>$BH$1</f>
        <v>55</v>
      </c>
      <c r="BF508" s="41">
        <f>$BI$1</f>
        <v>7.5</v>
      </c>
    </row>
    <row r="509" spans="1:58" ht="12.75" hidden="1" customHeight="1">
      <c r="A509" s="24">
        <v>261724725</v>
      </c>
      <c r="B509" s="10" t="s">
        <v>582</v>
      </c>
      <c r="C509" s="11" t="s">
        <v>54</v>
      </c>
      <c r="D509" s="11" t="s">
        <v>48</v>
      </c>
      <c r="E509" s="12">
        <v>46043.570138888892</v>
      </c>
      <c r="F509" s="12">
        <v>46043.583333333336</v>
      </c>
      <c r="G509" s="13" t="s">
        <v>49</v>
      </c>
      <c r="H509" s="11" t="s">
        <v>50</v>
      </c>
      <c r="I509" s="13" t="s">
        <v>812</v>
      </c>
      <c r="J509" s="13" t="s">
        <v>51</v>
      </c>
      <c r="K509" s="13" t="s">
        <v>52</v>
      </c>
      <c r="L509" s="12" t="s">
        <v>53</v>
      </c>
      <c r="M509" s="12">
        <v>46045.666666666664</v>
      </c>
      <c r="N509" s="12">
        <v>46051.333333333336</v>
      </c>
      <c r="O509" s="12"/>
      <c r="P509" s="55"/>
      <c r="Q509" s="12"/>
      <c r="R509" s="12"/>
      <c r="S509" s="29">
        <v>46050.835416666669</v>
      </c>
      <c r="T509" s="29">
        <v>46050.881944444445</v>
      </c>
      <c r="U509" s="12">
        <v>46050.850694444445</v>
      </c>
      <c r="V509" s="29">
        <v>46050.902777777781</v>
      </c>
      <c r="W509" s="30">
        <f>IF(N509="","",WEEKNUM(AA509,2)-0)</f>
        <v>5</v>
      </c>
      <c r="X509" s="30">
        <f>IF(N509="","",MONTH(AA509))</f>
        <v>1</v>
      </c>
      <c r="Y50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09" s="30" t="str">
        <f>IF(B509="ROPAX","ROPAX",IF(B509="RORO","RORO","OCEAN"))</f>
        <v>OCEAN</v>
      </c>
      <c r="AA509" s="29">
        <f>+MIN(S509,T509)</f>
        <v>46050.835416666669</v>
      </c>
      <c r="AB509" s="29" t="str">
        <f>CHOOSE(WEEKDAY(T509,2),"Monday","Tuesday","Wednesday","Thursday","Friday","Saturday","Sunday")</f>
        <v>Wednesday</v>
      </c>
      <c r="AC509" s="104">
        <f>IF((E509-F509)&lt;=0,0,(TRACKER[[#This Row],[ATA]]-TRACKER[[#This Row],[ETA]])*24)</f>
        <v>0</v>
      </c>
      <c r="AD509" s="29" t="str">
        <f>IF(AC509&lt;=2,"NO","YES")</f>
        <v>NO</v>
      </c>
      <c r="AE509" s="106">
        <f>+TRACKER[[#This Row],[DELIVERY AVAILABLE SINCE]]-TRACKER[[#This Row],[HANDOVER Morocco]]</f>
        <v>46045.666666666664</v>
      </c>
      <c r="AF509" s="104">
        <f>TRACKER[[#This Row],[ATA TO UNLOADING]]*24</f>
        <v>174.3666666666395</v>
      </c>
      <c r="AG509" s="31">
        <f>(M509-E509)</f>
        <v>2.0965277777722804</v>
      </c>
      <c r="AH509" s="35">
        <f>TRACKER[[#This Row],[ATA A OFRECIMIENTO]]*24</f>
        <v>50.316666666534729</v>
      </c>
      <c r="AI509" s="30" t="str">
        <f>IF(AG509="","",IF(AG509&lt;=1.5,"SI","NO"))</f>
        <v>NO</v>
      </c>
      <c r="AJ509" s="30" t="str">
        <f>IF(AG509="","",IF(AG509&lt;=2,"YES","NO"))</f>
        <v>NO</v>
      </c>
      <c r="AK509" s="30" t="str">
        <f>IF(AG509="","",IF(AG509&lt;=3,"SI","NO"))</f>
        <v>SI</v>
      </c>
      <c r="AL509" s="31">
        <f>(N509-M509)</f>
        <v>5.6666666666715173</v>
      </c>
      <c r="AM509" s="35">
        <f>TRACKER[[#This Row],[DEL. AVAILABLE A SLOT]]*24</f>
        <v>136.00000000011642</v>
      </c>
      <c r="AN509" s="31">
        <f>IF((S509-M509)&lt;0,TIME(0,0,0),S509-M509)</f>
        <v>5.1687500000043656</v>
      </c>
      <c r="AO50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509" s="35" t="str">
        <f>IF(AL509="","",IF(AL509&lt;=1,"SI","NO"))</f>
        <v>NO</v>
      </c>
      <c r="AQ509" s="31">
        <f>(N509-E509)</f>
        <v>7.7631944444437977</v>
      </c>
      <c r="AR509" s="35">
        <f>TRACKER[[#This Row],[ATA A TIMESLOT]]*24</f>
        <v>186.31666666665114</v>
      </c>
      <c r="AS509" s="32">
        <f>IF(AA509&lt;N509,TIME(0,0,0),AA509-N509)</f>
        <v>0</v>
      </c>
      <c r="AT509" s="35">
        <f>TRACKER[[#This Row],[PUNTUALIDAD (H)]]*24</f>
        <v>0</v>
      </c>
      <c r="AU509" s="31" t="str">
        <f>IF(AS509&gt;TIME(0,30,0),"NO","SI")</f>
        <v>SI</v>
      </c>
      <c r="AV509" s="33" t="str">
        <f>IF(AS509&gt;TIME(1,0,0),"NO","SI")</f>
        <v>SI</v>
      </c>
      <c r="AW509" s="33">
        <f>(S509-E509)</f>
        <v>7.265277777776646</v>
      </c>
      <c r="AX509" s="39">
        <f>TRACKER[[#This Row],[ATA TO UNLOADING]]*24</f>
        <v>174.3666666666395</v>
      </c>
      <c r="AY509" s="33">
        <f>IF(O509=0,0,S509-O509)</f>
        <v>0</v>
      </c>
      <c r="AZ509" s="38">
        <f>TRACKER[[#This Row],[TOTAL TT (MARRUECOS)]]*24</f>
        <v>0</v>
      </c>
      <c r="BA509" s="39" t="str">
        <f>IF(AW509="","",IF(AW509&lt;=2,"SI","NO"))</f>
        <v>NO</v>
      </c>
      <c r="BB509" s="39">
        <f>V509-U509</f>
        <v>5.2083333335758653E-2</v>
      </c>
      <c r="BC509" s="108">
        <f>(TRACKER[[#This Row],[Driver departure vs DC END DATE 2]])/24</f>
        <v>2.170138888989944E-3</v>
      </c>
      <c r="BD509" s="39" t="str">
        <f>IF(L509="LEFTIES TOLEDO",IF(BC509&gt;=TIME(0,0,0),"YES","NO"),"")</f>
        <v>YES</v>
      </c>
      <c r="BE509" s="93">
        <f>$BH$1</f>
        <v>55</v>
      </c>
      <c r="BF509" s="41">
        <f>$BI$1</f>
        <v>7.5</v>
      </c>
    </row>
    <row r="510" spans="1:58" ht="12.75" hidden="1" customHeight="1">
      <c r="A510" s="24">
        <v>262082261</v>
      </c>
      <c r="B510" s="10" t="s">
        <v>728</v>
      </c>
      <c r="C510" s="11" t="s">
        <v>78</v>
      </c>
      <c r="D510" s="11" t="s">
        <v>75</v>
      </c>
      <c r="E510" s="12">
        <v>46048.323611111111</v>
      </c>
      <c r="F510" s="12">
        <v>46048.333333333336</v>
      </c>
      <c r="G510" s="13" t="s">
        <v>49</v>
      </c>
      <c r="H510" s="11" t="s">
        <v>50</v>
      </c>
      <c r="I510" s="13" t="s">
        <v>810</v>
      </c>
      <c r="J510" s="13" t="s">
        <v>51</v>
      </c>
      <c r="K510" s="13" t="s">
        <v>52</v>
      </c>
      <c r="L510" s="12" t="s">
        <v>95</v>
      </c>
      <c r="M510" s="12">
        <v>46050.333333333336</v>
      </c>
      <c r="N510" s="12">
        <v>46051.333333333336</v>
      </c>
      <c r="O510" s="12"/>
      <c r="P510" s="55"/>
      <c r="Q510" s="12" t="s">
        <v>62</v>
      </c>
      <c r="R510" s="12"/>
      <c r="S510" s="29">
        <v>46051.376388888886</v>
      </c>
      <c r="T510" s="29">
        <v>46051.397222222222</v>
      </c>
      <c r="U510" s="12"/>
      <c r="V510" s="29"/>
      <c r="W510" s="30">
        <f>IF(N510="","",WEEKNUM(AA510,2)-0)</f>
        <v>5</v>
      </c>
      <c r="X510" s="30">
        <f>IF(N510="","",MONTH(AA510))</f>
        <v>1</v>
      </c>
      <c r="Y51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510" s="30" t="str">
        <f>IF(B510="ROPAX","ROPAX",IF(B510="RORO","RORO","OCEAN"))</f>
        <v>OCEAN</v>
      </c>
      <c r="AA510" s="29">
        <f>+MIN(S510,T510)</f>
        <v>46051.376388888886</v>
      </c>
      <c r="AB510" s="29" t="str">
        <f>CHOOSE(WEEKDAY(T510,2),"Monday","Tuesday","Wednesday","Thursday","Friday","Saturday","Sunday")</f>
        <v>Thursday</v>
      </c>
      <c r="AC510" s="104">
        <f>IF((E510-F510)&lt;=0,0,(TRACKER[[#This Row],[ATA]]-TRACKER[[#This Row],[ETA]])*24)</f>
        <v>0</v>
      </c>
      <c r="AD510" s="29" t="str">
        <f>IF(AC510&lt;=2,"NO","YES")</f>
        <v>NO</v>
      </c>
      <c r="AE510" s="106">
        <f>+TRACKER[[#This Row],[DELIVERY AVAILABLE SINCE]]-TRACKER[[#This Row],[HANDOVER Morocco]]</f>
        <v>46050.333333333336</v>
      </c>
      <c r="AF510" s="104">
        <f>TRACKER[[#This Row],[ATA TO UNLOADING]]*24</f>
        <v>73.266666666604578</v>
      </c>
      <c r="AG510" s="31">
        <f>(M510-E510)</f>
        <v>2.0097222222248092</v>
      </c>
      <c r="AH510" s="35">
        <f>TRACKER[[#This Row],[ATA A OFRECIMIENTO]]*24</f>
        <v>48.233333333395422</v>
      </c>
      <c r="AI510" s="30" t="str">
        <f>IF(AG510="","",IF(AG510&lt;=1.5,"SI","NO"))</f>
        <v>NO</v>
      </c>
      <c r="AJ510" s="30" t="str">
        <f>IF(AG510="","",IF(AG510&lt;=2,"YES","NO"))</f>
        <v>NO</v>
      </c>
      <c r="AK510" s="30" t="str">
        <f>IF(AG510="","",IF(AG510&lt;=3,"SI","NO"))</f>
        <v>SI</v>
      </c>
      <c r="AL510" s="31">
        <f>(N510-M510)</f>
        <v>1</v>
      </c>
      <c r="AM510" s="35">
        <f>TRACKER[[#This Row],[DEL. AVAILABLE A SLOT]]*24</f>
        <v>24</v>
      </c>
      <c r="AN510" s="31">
        <f>IF((S510-M510)&lt;0,TIME(0,0,0),S510-M510)</f>
        <v>1.0430555555503815</v>
      </c>
      <c r="AO51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510" s="35" t="str">
        <f>IF(AL510="","",IF(AL510&lt;=1,"SI","NO"))</f>
        <v>SI</v>
      </c>
      <c r="AQ510" s="31">
        <f>(N510-E510)</f>
        <v>3.0097222222248092</v>
      </c>
      <c r="AR510" s="35">
        <f>TRACKER[[#This Row],[ATA A TIMESLOT]]*24</f>
        <v>72.233333333395422</v>
      </c>
      <c r="AS510" s="32">
        <f>IF(AA510&lt;N510,TIME(0,0,0),AA510-N510)</f>
        <v>4.3055555550381541E-2</v>
      </c>
      <c r="AT510" s="35">
        <f>TRACKER[[#This Row],[PUNTUALIDAD (H)]]*24</f>
        <v>1.033333333209157</v>
      </c>
      <c r="AU510" s="31" t="str">
        <f>IF(AS510&gt;TIME(0,30,0),"NO","SI")</f>
        <v>NO</v>
      </c>
      <c r="AV510" s="33" t="str">
        <f>IF(AS510&gt;TIME(1,0,0),"NO","SI")</f>
        <v>NO</v>
      </c>
      <c r="AW510" s="33">
        <f>(S510-E510)</f>
        <v>3.0527777777751908</v>
      </c>
      <c r="AX510" s="39">
        <f>TRACKER[[#This Row],[ATA TO UNLOADING]]*24</f>
        <v>73.266666666604578</v>
      </c>
      <c r="AY510" s="33">
        <f>IF(O510=0,0,S510-O510)</f>
        <v>0</v>
      </c>
      <c r="AZ510" s="38">
        <f>TRACKER[[#This Row],[TOTAL TT (MARRUECOS)]]*24</f>
        <v>0</v>
      </c>
      <c r="BA510" s="39" t="str">
        <f>IF(AW510="","",IF(AW510&lt;=2,"SI","NO"))</f>
        <v>NO</v>
      </c>
      <c r="BB510" s="39">
        <f>V510-U510</f>
        <v>0</v>
      </c>
      <c r="BC510" s="108">
        <f>(TRACKER[[#This Row],[Driver departure vs DC END DATE 2]])/24</f>
        <v>0</v>
      </c>
      <c r="BD510" s="39" t="str">
        <f>IF(L510="LEFTIES TOLEDO",IF(BC510&gt;=TIME(0,0,0),"YES","NO"),"")</f>
        <v/>
      </c>
      <c r="BE510" s="93">
        <f>$BH$1</f>
        <v>55</v>
      </c>
      <c r="BF510" s="41">
        <f>$BI$1</f>
        <v>7.5</v>
      </c>
    </row>
    <row r="511" spans="1:58" ht="12.75" hidden="1" customHeight="1">
      <c r="A511" s="24">
        <v>262073911</v>
      </c>
      <c r="B511" s="10" t="s">
        <v>728</v>
      </c>
      <c r="C511" s="11" t="s">
        <v>78</v>
      </c>
      <c r="D511" s="11" t="s">
        <v>75</v>
      </c>
      <c r="E511" s="12">
        <v>46048.323611111111</v>
      </c>
      <c r="F511" s="12">
        <v>46048.333333333336</v>
      </c>
      <c r="G511" s="13" t="s">
        <v>49</v>
      </c>
      <c r="H511" s="11" t="s">
        <v>50</v>
      </c>
      <c r="I511" s="13" t="s">
        <v>811</v>
      </c>
      <c r="J511" s="13" t="s">
        <v>51</v>
      </c>
      <c r="K511" s="13" t="s">
        <v>52</v>
      </c>
      <c r="L511" s="12" t="s">
        <v>95</v>
      </c>
      <c r="M511" s="12">
        <v>46050.333333333336</v>
      </c>
      <c r="N511" s="12">
        <v>46051.333333333336</v>
      </c>
      <c r="O511" s="12"/>
      <c r="P511" s="55"/>
      <c r="Q511" s="12" t="s">
        <v>62</v>
      </c>
      <c r="R511" s="12"/>
      <c r="S511" s="29">
        <v>46051.357638888883</v>
      </c>
      <c r="T511" s="29">
        <v>46051.378472222219</v>
      </c>
      <c r="U511" s="12"/>
      <c r="V511" s="29"/>
      <c r="W511" s="30">
        <f>IF(N511="","",WEEKNUM(AA511,2)-0)</f>
        <v>5</v>
      </c>
      <c r="X511" s="30">
        <f>IF(N511="","",MONTH(AA511))</f>
        <v>1</v>
      </c>
      <c r="Y51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511" s="30" t="str">
        <f>IF(B511="ROPAX","ROPAX",IF(B511="RORO","RORO","OCEAN"))</f>
        <v>OCEAN</v>
      </c>
      <c r="AA511" s="29">
        <f>+MIN(S511,T511)</f>
        <v>46051.357638888883</v>
      </c>
      <c r="AB511" s="29" t="str">
        <f>CHOOSE(WEEKDAY(T511,2),"Monday","Tuesday","Wednesday","Thursday","Friday","Saturday","Sunday")</f>
        <v>Thursday</v>
      </c>
      <c r="AC511" s="104">
        <f>IF((E511-F511)&lt;=0,0,(TRACKER[[#This Row],[ATA]]-TRACKER[[#This Row],[ETA]])*24)</f>
        <v>0</v>
      </c>
      <c r="AD511" s="29" t="str">
        <f>IF(AC511&lt;=2,"NO","YES")</f>
        <v>NO</v>
      </c>
      <c r="AE511" s="106">
        <f>+TRACKER[[#This Row],[DELIVERY AVAILABLE SINCE]]-TRACKER[[#This Row],[HANDOVER Morocco]]</f>
        <v>46050.333333333336</v>
      </c>
      <c r="AF511" s="104">
        <f>TRACKER[[#This Row],[ATA TO UNLOADING]]*24</f>
        <v>72.816666666534729</v>
      </c>
      <c r="AG511" s="31">
        <f>(M511-E511)</f>
        <v>2.0097222222248092</v>
      </c>
      <c r="AH511" s="35">
        <f>TRACKER[[#This Row],[ATA A OFRECIMIENTO]]*24</f>
        <v>48.233333333395422</v>
      </c>
      <c r="AI511" s="30" t="str">
        <f>IF(AG511="","",IF(AG511&lt;=1.5,"SI","NO"))</f>
        <v>NO</v>
      </c>
      <c r="AJ511" s="30" t="str">
        <f>IF(AG511="","",IF(AG511&lt;=2,"YES","NO"))</f>
        <v>NO</v>
      </c>
      <c r="AK511" s="30" t="str">
        <f>IF(AG511="","",IF(AG511&lt;=3,"SI","NO"))</f>
        <v>SI</v>
      </c>
      <c r="AL511" s="31">
        <f>(N511-M511)</f>
        <v>1</v>
      </c>
      <c r="AM511" s="35">
        <f>TRACKER[[#This Row],[DEL. AVAILABLE A SLOT]]*24</f>
        <v>24</v>
      </c>
      <c r="AN511" s="31">
        <f>IF((S511-M511)&lt;0,TIME(0,0,0),S511-M511)</f>
        <v>1.0243055555474712</v>
      </c>
      <c r="AO51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511" s="35" t="str">
        <f>IF(AL511="","",IF(AL511&lt;=1,"SI","NO"))</f>
        <v>SI</v>
      </c>
      <c r="AQ511" s="31">
        <f>(N511-E511)</f>
        <v>3.0097222222248092</v>
      </c>
      <c r="AR511" s="35">
        <f>TRACKER[[#This Row],[ATA A TIMESLOT]]*24</f>
        <v>72.233333333395422</v>
      </c>
      <c r="AS511" s="32">
        <f>IF(AA511&lt;N511,TIME(0,0,0),AA511-N511)</f>
        <v>2.4305555547471158E-2</v>
      </c>
      <c r="AT511" s="35">
        <f>TRACKER[[#This Row],[PUNTUALIDAD (H)]]*24</f>
        <v>0.5833333331393078</v>
      </c>
      <c r="AU511" s="31" t="str">
        <f>IF(AS511&gt;TIME(0,30,0),"NO","SI")</f>
        <v>NO</v>
      </c>
      <c r="AV511" s="33" t="str">
        <f>IF(AS511&gt;TIME(1,0,0),"NO","SI")</f>
        <v>SI</v>
      </c>
      <c r="AW511" s="33">
        <f>(S511-E511)</f>
        <v>3.0340277777722804</v>
      </c>
      <c r="AX511" s="39">
        <f>TRACKER[[#This Row],[ATA TO UNLOADING]]*24</f>
        <v>72.816666666534729</v>
      </c>
      <c r="AY511" s="33">
        <f>IF(O511=0,0,S511-O511)</f>
        <v>0</v>
      </c>
      <c r="AZ511" s="38">
        <f>TRACKER[[#This Row],[TOTAL TT (MARRUECOS)]]*24</f>
        <v>0</v>
      </c>
      <c r="BA511" s="39" t="str">
        <f>IF(AW511="","",IF(AW511&lt;=2,"SI","NO"))</f>
        <v>NO</v>
      </c>
      <c r="BB511" s="39">
        <f>V511-U511</f>
        <v>0</v>
      </c>
      <c r="BC511" s="108">
        <f>(TRACKER[[#This Row],[Driver departure vs DC END DATE 2]])/24</f>
        <v>0</v>
      </c>
      <c r="BD511" s="39" t="str">
        <f>IF(L511="LEFTIES TOLEDO",IF(BC511&gt;=TIME(0,0,0),"YES","NO"),"")</f>
        <v/>
      </c>
      <c r="BE511" s="93">
        <f>$BH$1</f>
        <v>55</v>
      </c>
      <c r="BF511" s="41">
        <f>$BI$1</f>
        <v>7.5</v>
      </c>
    </row>
    <row r="512" spans="1:58" ht="12.75" hidden="1" customHeight="1">
      <c r="A512" s="24">
        <v>262779218</v>
      </c>
      <c r="B512" s="10" t="s">
        <v>728</v>
      </c>
      <c r="C512" s="11" t="s">
        <v>47</v>
      </c>
      <c r="D512" s="11" t="s">
        <v>75</v>
      </c>
      <c r="E512" s="12">
        <v>46048.323611111111</v>
      </c>
      <c r="F512" s="12">
        <v>46048.333333333336</v>
      </c>
      <c r="G512" s="13" t="s">
        <v>49</v>
      </c>
      <c r="H512" s="11" t="s">
        <v>50</v>
      </c>
      <c r="I512" s="13" t="s">
        <v>814</v>
      </c>
      <c r="J512" s="13" t="s">
        <v>51</v>
      </c>
      <c r="K512" s="13" t="s">
        <v>60</v>
      </c>
      <c r="L512" s="12" t="s">
        <v>102</v>
      </c>
      <c r="M512" s="12">
        <v>46050.333333333336</v>
      </c>
      <c r="N512" s="12">
        <v>46051.375</v>
      </c>
      <c r="O512" s="12"/>
      <c r="P512" s="55"/>
      <c r="Q512" s="12"/>
      <c r="R512" s="12"/>
      <c r="S512" s="29">
        <v>46051.362500000003</v>
      </c>
      <c r="T512" s="29">
        <v>46051.375</v>
      </c>
      <c r="U512" s="12"/>
      <c r="V512" s="29"/>
      <c r="W512" s="30">
        <f>IF(N512="","",WEEKNUM(AA512,2)-0)</f>
        <v>5</v>
      </c>
      <c r="X512" s="30">
        <f>IF(N512="","",MONTH(AA512))</f>
        <v>1</v>
      </c>
      <c r="Y51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12" s="30" t="str">
        <f>IF(B512="ROPAX","ROPAX",IF(B512="RORO","RORO","OCEAN"))</f>
        <v>OCEAN</v>
      </c>
      <c r="AA512" s="29">
        <f>+MIN(S512,T512)</f>
        <v>46051.362500000003</v>
      </c>
      <c r="AB512" s="29" t="str">
        <f>CHOOSE(WEEKDAY(T512,2),"Monday","Tuesday","Wednesday","Thursday","Friday","Saturday","Sunday")</f>
        <v>Thursday</v>
      </c>
      <c r="AC512" s="104">
        <f>IF((E512-F512)&lt;=0,0,(TRACKER[[#This Row],[ATA]]-TRACKER[[#This Row],[ETA]])*24)</f>
        <v>0</v>
      </c>
      <c r="AD512" s="29" t="str">
        <f>IF(AC512&lt;=2,"NO","YES")</f>
        <v>NO</v>
      </c>
      <c r="AE512" s="106">
        <f>+TRACKER[[#This Row],[DELIVERY AVAILABLE SINCE]]-TRACKER[[#This Row],[HANDOVER Morocco]]</f>
        <v>46050.333333333336</v>
      </c>
      <c r="AF512" s="104">
        <f>TRACKER[[#This Row],[ATA TO UNLOADING]]*24</f>
        <v>72.933333333407063</v>
      </c>
      <c r="AG512" s="31">
        <f>(M512-E512)</f>
        <v>2.0097222222248092</v>
      </c>
      <c r="AH512" s="35">
        <f>TRACKER[[#This Row],[ATA A OFRECIMIENTO]]*24</f>
        <v>48.233333333395422</v>
      </c>
      <c r="AI512" s="30" t="str">
        <f>IF(AG512="","",IF(AG512&lt;=1.5,"SI","NO"))</f>
        <v>NO</v>
      </c>
      <c r="AJ512" s="30" t="str">
        <f>IF(AG512="","",IF(AG512&lt;=2,"YES","NO"))</f>
        <v>NO</v>
      </c>
      <c r="AK512" s="30" t="str">
        <f>IF(AG512="","",IF(AG512&lt;=3,"SI","NO"))</f>
        <v>SI</v>
      </c>
      <c r="AL512" s="31">
        <f>(N512-M512)</f>
        <v>1.0416666666642413</v>
      </c>
      <c r="AM512" s="35">
        <f>TRACKER[[#This Row],[DEL. AVAILABLE A SLOT]]*24</f>
        <v>24.999999999941792</v>
      </c>
      <c r="AN512" s="31">
        <f>IF((S512-M512)&lt;0,TIME(0,0,0),S512-M512)</f>
        <v>1.0291666666671517</v>
      </c>
      <c r="AO51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512" s="35" t="str">
        <f>IF(AL512="","",IF(AL512&lt;=1,"SI","NO"))</f>
        <v>NO</v>
      </c>
      <c r="AQ512" s="31">
        <f>(N512-E512)</f>
        <v>3.0513888888890506</v>
      </c>
      <c r="AR512" s="35">
        <f>TRACKER[[#This Row],[ATA A TIMESLOT]]*24</f>
        <v>73.233333333337214</v>
      </c>
      <c r="AS512" s="32">
        <f>IF(AA512&lt;N512,TIME(0,0,0),AA512-N512)</f>
        <v>0</v>
      </c>
      <c r="AT512" s="35">
        <f>TRACKER[[#This Row],[PUNTUALIDAD (H)]]*24</f>
        <v>0</v>
      </c>
      <c r="AU512" s="31" t="str">
        <f>IF(AS512&gt;TIME(0,30,0),"NO","SI")</f>
        <v>SI</v>
      </c>
      <c r="AV512" s="33" t="str">
        <f>IF(AS512&gt;TIME(1,0,0),"NO","SI")</f>
        <v>SI</v>
      </c>
      <c r="AW512" s="33">
        <f>(S512-E512)</f>
        <v>3.038888888891961</v>
      </c>
      <c r="AX512" s="39">
        <f>TRACKER[[#This Row],[ATA TO UNLOADING]]*24</f>
        <v>72.933333333407063</v>
      </c>
      <c r="AY512" s="33">
        <f>IF(O512=0,0,S512-O512)</f>
        <v>0</v>
      </c>
      <c r="AZ512" s="38">
        <f>TRACKER[[#This Row],[TOTAL TT (MARRUECOS)]]*24</f>
        <v>0</v>
      </c>
      <c r="BA512" s="39" t="str">
        <f>IF(AW512="","",IF(AW512&lt;=2,"SI","NO"))</f>
        <v>NO</v>
      </c>
      <c r="BB512" s="39">
        <f>V512-U512</f>
        <v>0</v>
      </c>
      <c r="BC512" s="108">
        <f>(TRACKER[[#This Row],[Driver departure vs DC END DATE 2]])/24</f>
        <v>0</v>
      </c>
      <c r="BD512" s="39" t="str">
        <f>IF(L512="LEFTIES TOLEDO",IF(BC512&gt;=TIME(0,0,0),"YES","NO"),"")</f>
        <v/>
      </c>
      <c r="BE512" s="93">
        <f>$BH$1</f>
        <v>55</v>
      </c>
      <c r="BF512" s="41">
        <f>$BI$1</f>
        <v>7.5</v>
      </c>
    </row>
    <row r="513" spans="1:58" ht="12.75" hidden="1" customHeight="1">
      <c r="A513" s="24">
        <v>262779218</v>
      </c>
      <c r="B513" s="10" t="s">
        <v>728</v>
      </c>
      <c r="C513" s="11" t="s">
        <v>47</v>
      </c>
      <c r="D513" s="11" t="s">
        <v>75</v>
      </c>
      <c r="E513" s="12">
        <v>46048.323611111111</v>
      </c>
      <c r="F513" s="12">
        <v>46048.333333333336</v>
      </c>
      <c r="G513" s="13" t="s">
        <v>49</v>
      </c>
      <c r="H513" s="11" t="s">
        <v>50</v>
      </c>
      <c r="I513" s="13" t="s">
        <v>815</v>
      </c>
      <c r="J513" s="13" t="s">
        <v>51</v>
      </c>
      <c r="K513" s="13" t="s">
        <v>60</v>
      </c>
      <c r="L513" s="12" t="s">
        <v>102</v>
      </c>
      <c r="M513" s="12">
        <v>46050.333333333336</v>
      </c>
      <c r="N513" s="12">
        <v>46051.375</v>
      </c>
      <c r="O513" s="12"/>
      <c r="P513" s="55"/>
      <c r="Q513" s="12"/>
      <c r="R513" s="12"/>
      <c r="S513" s="29">
        <v>46051.35833333333</v>
      </c>
      <c r="T513" s="29">
        <v>46051.378472222219</v>
      </c>
      <c r="U513" s="12"/>
      <c r="V513" s="29"/>
      <c r="W513" s="30">
        <f>IF(N513="","",WEEKNUM(AA513,2)-0)</f>
        <v>5</v>
      </c>
      <c r="X513" s="30">
        <f>IF(N513="","",MONTH(AA513))</f>
        <v>1</v>
      </c>
      <c r="Y51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13" s="30" t="str">
        <f>IF(B513="ROPAX","ROPAX",IF(B513="RORO","RORO","OCEAN"))</f>
        <v>OCEAN</v>
      </c>
      <c r="AA513" s="29">
        <f>+MIN(S513,T513)</f>
        <v>46051.35833333333</v>
      </c>
      <c r="AB513" s="29" t="str">
        <f>CHOOSE(WEEKDAY(T513,2),"Monday","Tuesday","Wednesday","Thursday","Friday","Saturday","Sunday")</f>
        <v>Thursday</v>
      </c>
      <c r="AC513" s="104">
        <f>IF((E513-F513)&lt;=0,0,(TRACKER[[#This Row],[ATA]]-TRACKER[[#This Row],[ETA]])*24)</f>
        <v>0</v>
      </c>
      <c r="AD513" s="29" t="str">
        <f>IF(AC513&lt;=2,"NO","YES")</f>
        <v>NO</v>
      </c>
      <c r="AE513" s="106">
        <f>+TRACKER[[#This Row],[DELIVERY AVAILABLE SINCE]]-TRACKER[[#This Row],[HANDOVER Morocco]]</f>
        <v>46050.333333333336</v>
      </c>
      <c r="AF513" s="104">
        <f>TRACKER[[#This Row],[ATA TO UNLOADING]]*24</f>
        <v>72.833333333255723</v>
      </c>
      <c r="AG513" s="31">
        <f>(M513-E513)</f>
        <v>2.0097222222248092</v>
      </c>
      <c r="AH513" s="35">
        <f>TRACKER[[#This Row],[ATA A OFRECIMIENTO]]*24</f>
        <v>48.233333333395422</v>
      </c>
      <c r="AI513" s="30" t="str">
        <f>IF(AG513="","",IF(AG513&lt;=1.5,"SI","NO"))</f>
        <v>NO</v>
      </c>
      <c r="AJ513" s="30" t="str">
        <f>IF(AG513="","",IF(AG513&lt;=2,"YES","NO"))</f>
        <v>NO</v>
      </c>
      <c r="AK513" s="30" t="str">
        <f>IF(AG513="","",IF(AG513&lt;=3,"SI","NO"))</f>
        <v>SI</v>
      </c>
      <c r="AL513" s="31">
        <f>(N513-M513)</f>
        <v>1.0416666666642413</v>
      </c>
      <c r="AM513" s="35">
        <f>TRACKER[[#This Row],[DEL. AVAILABLE A SLOT]]*24</f>
        <v>24.999999999941792</v>
      </c>
      <c r="AN513" s="31">
        <f>IF((S513-M513)&lt;0,TIME(0,0,0),S513-M513)</f>
        <v>1.0249999999941792</v>
      </c>
      <c r="AO51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513" s="35" t="str">
        <f>IF(AL513="","",IF(AL513&lt;=1,"SI","NO"))</f>
        <v>NO</v>
      </c>
      <c r="AQ513" s="31">
        <f>(N513-E513)</f>
        <v>3.0513888888890506</v>
      </c>
      <c r="AR513" s="35">
        <f>TRACKER[[#This Row],[ATA A TIMESLOT]]*24</f>
        <v>73.233333333337214</v>
      </c>
      <c r="AS513" s="32">
        <f>IF(AA513&lt;N513,TIME(0,0,0),AA513-N513)</f>
        <v>0</v>
      </c>
      <c r="AT513" s="35">
        <f>TRACKER[[#This Row],[PUNTUALIDAD (H)]]*24</f>
        <v>0</v>
      </c>
      <c r="AU513" s="31" t="str">
        <f>IF(AS513&gt;TIME(0,30,0),"NO","SI")</f>
        <v>SI</v>
      </c>
      <c r="AV513" s="33" t="str">
        <f>IF(AS513&gt;TIME(1,0,0),"NO","SI")</f>
        <v>SI</v>
      </c>
      <c r="AW513" s="33">
        <f>(S513-E513)</f>
        <v>3.0347222222189885</v>
      </c>
      <c r="AX513" s="39">
        <f>TRACKER[[#This Row],[ATA TO UNLOADING]]*24</f>
        <v>72.833333333255723</v>
      </c>
      <c r="AY513" s="33">
        <f>IF(O513=0,0,S513-O513)</f>
        <v>0</v>
      </c>
      <c r="AZ513" s="38">
        <f>TRACKER[[#This Row],[TOTAL TT (MARRUECOS)]]*24</f>
        <v>0</v>
      </c>
      <c r="BA513" s="39" t="str">
        <f>IF(AW513="","",IF(AW513&lt;=2,"SI","NO"))</f>
        <v>NO</v>
      </c>
      <c r="BB513" s="39">
        <f>V513-U513</f>
        <v>0</v>
      </c>
      <c r="BC513" s="108">
        <f>(TRACKER[[#This Row],[Driver departure vs DC END DATE 2]])/24</f>
        <v>0</v>
      </c>
      <c r="BD513" s="39" t="str">
        <f>IF(L513="LEFTIES TOLEDO",IF(BC513&gt;=TIME(0,0,0),"YES","NO"),"")</f>
        <v/>
      </c>
      <c r="BE513" s="93">
        <f>$BH$1</f>
        <v>55</v>
      </c>
      <c r="BF513" s="41">
        <f>$BI$1</f>
        <v>7.5</v>
      </c>
    </row>
    <row r="514" spans="1:58" ht="12.75" hidden="1" customHeight="1">
      <c r="A514" s="24" t="s">
        <v>721</v>
      </c>
      <c r="B514" s="10" t="s">
        <v>722</v>
      </c>
      <c r="C514" s="11" t="s">
        <v>72</v>
      </c>
      <c r="D514" s="11" t="s">
        <v>75</v>
      </c>
      <c r="E514" s="12">
        <v>46043.798611111109</v>
      </c>
      <c r="F514" s="12">
        <v>46043.833333333336</v>
      </c>
      <c r="G514" s="13" t="s">
        <v>88</v>
      </c>
      <c r="H514" s="11" t="s">
        <v>50</v>
      </c>
      <c r="I514" s="13" t="s">
        <v>817</v>
      </c>
      <c r="J514" s="13" t="s">
        <v>51</v>
      </c>
      <c r="K514" s="13" t="s">
        <v>60</v>
      </c>
      <c r="L514" s="12" t="s">
        <v>95</v>
      </c>
      <c r="M514" s="12">
        <v>46045.833333333336</v>
      </c>
      <c r="N514" s="12">
        <v>46051.416666666664</v>
      </c>
      <c r="O514" s="12"/>
      <c r="P514" s="55"/>
      <c r="Q514" s="12" t="s">
        <v>62</v>
      </c>
      <c r="R514" s="12"/>
      <c r="S514" s="29">
        <v>46051.440972222219</v>
      </c>
      <c r="T514" s="29">
        <v>46051.461805555555</v>
      </c>
      <c r="U514" s="12"/>
      <c r="V514" s="29"/>
      <c r="W514" s="30">
        <f>IF(N514="","",WEEKNUM(AA514,2)-0)</f>
        <v>5</v>
      </c>
      <c r="X514" s="30">
        <f>IF(N514="","",MONTH(AA514))</f>
        <v>1</v>
      </c>
      <c r="Y51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514" s="30" t="str">
        <f>IF(B514="ROPAX","ROPAX",IF(B514="RORO","RORO","OCEAN"))</f>
        <v>OCEAN</v>
      </c>
      <c r="AA514" s="29">
        <f>+MIN(S514,T514)</f>
        <v>46051.440972222219</v>
      </c>
      <c r="AB514" s="29" t="str">
        <f>CHOOSE(WEEKDAY(T514,2),"Monday","Tuesday","Wednesday","Thursday","Friday","Saturday","Sunday")</f>
        <v>Thursday</v>
      </c>
      <c r="AC514" s="104">
        <f>IF((E514-F514)&lt;=0,0,(TRACKER[[#This Row],[ATA]]-TRACKER[[#This Row],[ETA]])*24)</f>
        <v>0</v>
      </c>
      <c r="AD514" s="29" t="str">
        <f>IF(AC514&lt;=2,"NO","YES")</f>
        <v>NO</v>
      </c>
      <c r="AE514" s="106">
        <f>+TRACKER[[#This Row],[DELIVERY AVAILABLE SINCE]]-TRACKER[[#This Row],[HANDOVER Morocco]]</f>
        <v>46045.833333333336</v>
      </c>
      <c r="AF514" s="104">
        <f>TRACKER[[#This Row],[ATA TO UNLOADING]]*24</f>
        <v>183.41666666662786</v>
      </c>
      <c r="AG514" s="31">
        <f>(M514-E514)</f>
        <v>2.0347222222262644</v>
      </c>
      <c r="AH514" s="35">
        <f>TRACKER[[#This Row],[ATA A OFRECIMIENTO]]*24</f>
        <v>48.833333333430346</v>
      </c>
      <c r="AI514" s="30" t="str">
        <f>IF(AG514="","",IF(AG514&lt;=1.5,"SI","NO"))</f>
        <v>NO</v>
      </c>
      <c r="AJ514" s="30" t="str">
        <f>IF(AG514="","",IF(AG514&lt;=2,"YES","NO"))</f>
        <v>NO</v>
      </c>
      <c r="AK514" s="30" t="str">
        <f>IF(AG514="","",IF(AG514&lt;=3,"SI","NO"))</f>
        <v>SI</v>
      </c>
      <c r="AL514" s="31">
        <f>(N514-M514)</f>
        <v>5.5833333333284827</v>
      </c>
      <c r="AM514" s="35">
        <f>TRACKER[[#This Row],[DEL. AVAILABLE A SLOT]]*24</f>
        <v>133.99999999988358</v>
      </c>
      <c r="AN514" s="31">
        <f>IF((S514-M514)&lt;0,TIME(0,0,0),S514-M514)</f>
        <v>5.6076388888832298</v>
      </c>
      <c r="AO51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514" s="35" t="str">
        <f>IF(AL514="","",IF(AL514&lt;=1,"SI","NO"))</f>
        <v>NO</v>
      </c>
      <c r="AQ514" s="31">
        <f>(N514-E514)</f>
        <v>7.6180555555547471</v>
      </c>
      <c r="AR514" s="35">
        <f>TRACKER[[#This Row],[ATA A TIMESLOT]]*24</f>
        <v>182.83333333331393</v>
      </c>
      <c r="AS514" s="32">
        <f>IF(AA514&lt;N514,TIME(0,0,0),AA514-N514)</f>
        <v>2.4305555554747116E-2</v>
      </c>
      <c r="AT514" s="35">
        <f>TRACKER[[#This Row],[PUNTUALIDAD (H)]]*24</f>
        <v>0.58333333331393078</v>
      </c>
      <c r="AU514" s="31" t="str">
        <f>IF(AS514&gt;TIME(0,30,0),"NO","SI")</f>
        <v>NO</v>
      </c>
      <c r="AV514" s="33" t="str">
        <f>IF(AS514&gt;TIME(1,0,0),"NO","SI")</f>
        <v>SI</v>
      </c>
      <c r="AW514" s="33">
        <f>(S514-E514)</f>
        <v>7.6423611111094942</v>
      </c>
      <c r="AX514" s="39">
        <f>TRACKER[[#This Row],[ATA TO UNLOADING]]*24</f>
        <v>183.41666666662786</v>
      </c>
      <c r="AY514" s="33">
        <f>IF(O514=0,0,S514-O514)</f>
        <v>0</v>
      </c>
      <c r="AZ514" s="38">
        <f>TRACKER[[#This Row],[TOTAL TT (MARRUECOS)]]*24</f>
        <v>0</v>
      </c>
      <c r="BA514" s="39" t="str">
        <f>IF(AW514="","",IF(AW514&lt;=2,"SI","NO"))</f>
        <v>NO</v>
      </c>
      <c r="BB514" s="39">
        <f>V514-U514</f>
        <v>0</v>
      </c>
      <c r="BC514" s="108">
        <f>(TRACKER[[#This Row],[Driver departure vs DC END DATE 2]])/24</f>
        <v>0</v>
      </c>
      <c r="BD514" s="39" t="str">
        <f>IF(L514="LEFTIES TOLEDO",IF(BC514&gt;=TIME(0,0,0),"YES","NO"),"")</f>
        <v/>
      </c>
      <c r="BE514" s="93">
        <f>$BH$1</f>
        <v>55</v>
      </c>
      <c r="BF514" s="41">
        <f>$BI$1</f>
        <v>7.5</v>
      </c>
    </row>
    <row r="515" spans="1:58" ht="12.75" hidden="1" customHeight="1">
      <c r="A515" s="24">
        <v>262492592</v>
      </c>
      <c r="B515" s="10" t="s">
        <v>728</v>
      </c>
      <c r="C515" s="11" t="s">
        <v>65</v>
      </c>
      <c r="D515" s="11" t="s">
        <v>75</v>
      </c>
      <c r="E515" s="12">
        <v>46048.323611111111</v>
      </c>
      <c r="F515" s="12">
        <v>46048.333333333336</v>
      </c>
      <c r="G515" s="13" t="s">
        <v>49</v>
      </c>
      <c r="H515" s="11" t="s">
        <v>50</v>
      </c>
      <c r="I515" s="13" t="s">
        <v>816</v>
      </c>
      <c r="J515" s="13" t="s">
        <v>51</v>
      </c>
      <c r="K515" s="13" t="s">
        <v>52</v>
      </c>
      <c r="L515" s="12" t="s">
        <v>95</v>
      </c>
      <c r="M515" s="12">
        <v>46050.333333333336</v>
      </c>
      <c r="N515" s="12">
        <v>46051.416666666664</v>
      </c>
      <c r="O515" s="12"/>
      <c r="P515" s="55"/>
      <c r="Q515" s="12" t="s">
        <v>62</v>
      </c>
      <c r="R515" s="12"/>
      <c r="S515" s="29">
        <v>46051.465277777774</v>
      </c>
      <c r="T515" s="29">
        <v>46051.486111111109</v>
      </c>
      <c r="U515" s="12"/>
      <c r="V515" s="29"/>
      <c r="W515" s="30">
        <f>IF(N515="","",WEEKNUM(AA515,2)-0)</f>
        <v>5</v>
      </c>
      <c r="X515" s="30">
        <f>IF(N515="","",MONTH(AA515))</f>
        <v>1</v>
      </c>
      <c r="Y51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515" s="30" t="str">
        <f>IF(B515="ROPAX","ROPAX",IF(B515="RORO","RORO","OCEAN"))</f>
        <v>OCEAN</v>
      </c>
      <c r="AA515" s="29">
        <f>+MIN(S515,T515)</f>
        <v>46051.465277777774</v>
      </c>
      <c r="AB515" s="29" t="str">
        <f>CHOOSE(WEEKDAY(T515,2),"Monday","Tuesday","Wednesday","Thursday","Friday","Saturday","Sunday")</f>
        <v>Thursday</v>
      </c>
      <c r="AC515" s="104">
        <f>IF((E515-F515)&lt;=0,0,(TRACKER[[#This Row],[ATA]]-TRACKER[[#This Row],[ETA]])*24)</f>
        <v>0</v>
      </c>
      <c r="AD515" s="29" t="str">
        <f>IF(AC515&lt;=2,"NO","YES")</f>
        <v>NO</v>
      </c>
      <c r="AE515" s="106">
        <f>+TRACKER[[#This Row],[DELIVERY AVAILABLE SINCE]]-TRACKER[[#This Row],[HANDOVER Morocco]]</f>
        <v>46050.333333333336</v>
      </c>
      <c r="AF515" s="104">
        <f>TRACKER[[#This Row],[ATA TO UNLOADING]]*24</f>
        <v>75.399999999906868</v>
      </c>
      <c r="AG515" s="31">
        <f>(M515-E515)</f>
        <v>2.0097222222248092</v>
      </c>
      <c r="AH515" s="35">
        <f>TRACKER[[#This Row],[ATA A OFRECIMIENTO]]*24</f>
        <v>48.233333333395422</v>
      </c>
      <c r="AI515" s="30" t="str">
        <f>IF(AG515="","",IF(AG515&lt;=1.5,"SI","NO"))</f>
        <v>NO</v>
      </c>
      <c r="AJ515" s="30" t="str">
        <f>IF(AG515="","",IF(AG515&lt;=2,"YES","NO"))</f>
        <v>NO</v>
      </c>
      <c r="AK515" s="30" t="str">
        <f>IF(AG515="","",IF(AG515&lt;=3,"SI","NO"))</f>
        <v>SI</v>
      </c>
      <c r="AL515" s="31">
        <f>(N515-M515)</f>
        <v>1.0833333333284827</v>
      </c>
      <c r="AM515" s="35">
        <f>TRACKER[[#This Row],[DEL. AVAILABLE A SLOT]]*24</f>
        <v>25.999999999883585</v>
      </c>
      <c r="AN515" s="31">
        <f>IF((S515-M515)&lt;0,TIME(0,0,0),S515-M515)</f>
        <v>1.1319444444379769</v>
      </c>
      <c r="AO51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515" s="35" t="str">
        <f>IF(AL515="","",IF(AL515&lt;=1,"SI","NO"))</f>
        <v>NO</v>
      </c>
      <c r="AQ515" s="31">
        <f>(N515-E515)</f>
        <v>3.0930555555532919</v>
      </c>
      <c r="AR515" s="35">
        <f>TRACKER[[#This Row],[ATA A TIMESLOT]]*24</f>
        <v>74.233333333279006</v>
      </c>
      <c r="AS515" s="32">
        <f>IF(AA515&lt;N515,TIME(0,0,0),AA515-N515)</f>
        <v>4.8611111109494232E-2</v>
      </c>
      <c r="AT515" s="35">
        <f>TRACKER[[#This Row],[PUNTUALIDAD (H)]]*24</f>
        <v>1.1666666666278616</v>
      </c>
      <c r="AU515" s="31" t="str">
        <f>IF(AS515&gt;TIME(0,30,0),"NO","SI")</f>
        <v>NO</v>
      </c>
      <c r="AV515" s="33" t="str">
        <f>IF(AS515&gt;TIME(1,0,0),"NO","SI")</f>
        <v>NO</v>
      </c>
      <c r="AW515" s="33">
        <f>(S515-E515)</f>
        <v>3.1416666666627862</v>
      </c>
      <c r="AX515" s="39">
        <f>TRACKER[[#This Row],[ATA TO UNLOADING]]*24</f>
        <v>75.399999999906868</v>
      </c>
      <c r="AY515" s="33">
        <f>IF(O515=0,0,S515-O515)</f>
        <v>0</v>
      </c>
      <c r="AZ515" s="38">
        <f>TRACKER[[#This Row],[TOTAL TT (MARRUECOS)]]*24</f>
        <v>0</v>
      </c>
      <c r="BA515" s="39" t="str">
        <f>IF(AW515="","",IF(AW515&lt;=2,"SI","NO"))</f>
        <v>NO</v>
      </c>
      <c r="BB515" s="39">
        <f>V515-U515</f>
        <v>0</v>
      </c>
      <c r="BC515" s="108">
        <f>(TRACKER[[#This Row],[Driver departure vs DC END DATE 2]])/24</f>
        <v>0</v>
      </c>
      <c r="BD515" s="39" t="str">
        <f>IF(L515="LEFTIES TOLEDO",IF(BC515&gt;=TIME(0,0,0),"YES","NO"),"")</f>
        <v/>
      </c>
      <c r="BE515" s="93">
        <f>$BH$1</f>
        <v>55</v>
      </c>
      <c r="BF515" s="41">
        <f>$BI$1</f>
        <v>7.5</v>
      </c>
    </row>
    <row r="516" spans="1:58" ht="12.75" hidden="1" customHeight="1">
      <c r="A516" s="24" t="s">
        <v>721</v>
      </c>
      <c r="B516" s="10" t="s">
        <v>722</v>
      </c>
      <c r="C516" s="11" t="s">
        <v>72</v>
      </c>
      <c r="D516" s="11" t="s">
        <v>75</v>
      </c>
      <c r="E516" s="12">
        <v>46043.798611111109</v>
      </c>
      <c r="F516" s="12">
        <v>46043.833333333336</v>
      </c>
      <c r="G516" s="13" t="s">
        <v>88</v>
      </c>
      <c r="H516" s="11" t="s">
        <v>50</v>
      </c>
      <c r="I516" s="13" t="s">
        <v>819</v>
      </c>
      <c r="J516" s="13" t="s">
        <v>51</v>
      </c>
      <c r="K516" s="13" t="s">
        <v>60</v>
      </c>
      <c r="L516" s="12" t="s">
        <v>95</v>
      </c>
      <c r="M516" s="12">
        <v>46045.833333333336</v>
      </c>
      <c r="N516" s="12">
        <v>46051.5</v>
      </c>
      <c r="O516" s="12"/>
      <c r="P516" s="55"/>
      <c r="Q516" s="12" t="s">
        <v>62</v>
      </c>
      <c r="R516" s="12"/>
      <c r="S516" s="29">
        <v>46051.569444444445</v>
      </c>
      <c r="T516" s="29">
        <v>46051.590277777781</v>
      </c>
      <c r="U516" s="12"/>
      <c r="V516" s="29"/>
      <c r="W516" s="30">
        <f>IF(N516="","",WEEKNUM(AA516,2)-0)</f>
        <v>5</v>
      </c>
      <c r="X516" s="30">
        <f>IF(N516="","",MONTH(AA516))</f>
        <v>1</v>
      </c>
      <c r="Y51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516" s="30" t="str">
        <f>IF(B516="ROPAX","ROPAX",IF(B516="RORO","RORO","OCEAN"))</f>
        <v>OCEAN</v>
      </c>
      <c r="AA516" s="29">
        <f>+MIN(S516,T516)</f>
        <v>46051.569444444445</v>
      </c>
      <c r="AB516" s="29" t="str">
        <f>CHOOSE(WEEKDAY(T516,2),"Monday","Tuesday","Wednesday","Thursday","Friday","Saturday","Sunday")</f>
        <v>Thursday</v>
      </c>
      <c r="AC516" s="104">
        <f>IF((E516-F516)&lt;=0,0,(TRACKER[[#This Row],[ATA]]-TRACKER[[#This Row],[ETA]])*24)</f>
        <v>0</v>
      </c>
      <c r="AD516" s="29" t="str">
        <f>IF(AC516&lt;=2,"NO","YES")</f>
        <v>NO</v>
      </c>
      <c r="AE516" s="106">
        <f>+TRACKER[[#This Row],[DELIVERY AVAILABLE SINCE]]-TRACKER[[#This Row],[HANDOVER Morocco]]</f>
        <v>46045.833333333336</v>
      </c>
      <c r="AF516" s="104">
        <f>TRACKER[[#This Row],[ATA TO UNLOADING]]*24</f>
        <v>186.50000000005821</v>
      </c>
      <c r="AG516" s="31">
        <f>(M516-E516)</f>
        <v>2.0347222222262644</v>
      </c>
      <c r="AH516" s="35">
        <f>TRACKER[[#This Row],[ATA A OFRECIMIENTO]]*24</f>
        <v>48.833333333430346</v>
      </c>
      <c r="AI516" s="30" t="str">
        <f>IF(AG516="","",IF(AG516&lt;=1.5,"SI","NO"))</f>
        <v>NO</v>
      </c>
      <c r="AJ516" s="30" t="str">
        <f>IF(AG516="","",IF(AG516&lt;=2,"YES","NO"))</f>
        <v>NO</v>
      </c>
      <c r="AK516" s="30" t="str">
        <f>IF(AG516="","",IF(AG516&lt;=3,"SI","NO"))</f>
        <v>SI</v>
      </c>
      <c r="AL516" s="31">
        <f>(N516-M516)</f>
        <v>5.6666666666642413</v>
      </c>
      <c r="AM516" s="35">
        <f>TRACKER[[#This Row],[DEL. AVAILABLE A SLOT]]*24</f>
        <v>135.99999999994179</v>
      </c>
      <c r="AN516" s="31">
        <f>IF((S516-M516)&lt;0,TIME(0,0,0),S516-M516)</f>
        <v>5.7361111111094942</v>
      </c>
      <c r="AO51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516" s="35" t="str">
        <f>IF(AL516="","",IF(AL516&lt;=1,"SI","NO"))</f>
        <v>NO</v>
      </c>
      <c r="AQ516" s="31">
        <f>(N516-E516)</f>
        <v>7.7013888888905058</v>
      </c>
      <c r="AR516" s="35">
        <f>TRACKER[[#This Row],[ATA A TIMESLOT]]*24</f>
        <v>184.83333333337214</v>
      </c>
      <c r="AS516" s="32">
        <f>IF(AA516&lt;N516,TIME(0,0,0),AA516-N516)</f>
        <v>6.9444444445252884E-2</v>
      </c>
      <c r="AT516" s="35">
        <f>TRACKER[[#This Row],[PUNTUALIDAD (H)]]*24</f>
        <v>1.6666666666860692</v>
      </c>
      <c r="AU516" s="31" t="str">
        <f>IF(AS516&gt;TIME(0,30,0),"NO","SI")</f>
        <v>NO</v>
      </c>
      <c r="AV516" s="33" t="str">
        <f>IF(AS516&gt;TIME(1,0,0),"NO","SI")</f>
        <v>NO</v>
      </c>
      <c r="AW516" s="33">
        <f>(S516-E516)</f>
        <v>7.7708333333357587</v>
      </c>
      <c r="AX516" s="39">
        <f>TRACKER[[#This Row],[ATA TO UNLOADING]]*24</f>
        <v>186.50000000005821</v>
      </c>
      <c r="AY516" s="33">
        <f>IF(O516=0,0,S516-O516)</f>
        <v>0</v>
      </c>
      <c r="AZ516" s="38">
        <f>TRACKER[[#This Row],[TOTAL TT (MARRUECOS)]]*24</f>
        <v>0</v>
      </c>
      <c r="BA516" s="39" t="str">
        <f>IF(AW516="","",IF(AW516&lt;=2,"SI","NO"))</f>
        <v>NO</v>
      </c>
      <c r="BB516" s="39">
        <f>V516-U516</f>
        <v>0</v>
      </c>
      <c r="BC516" s="108">
        <f>(TRACKER[[#This Row],[Driver departure vs DC END DATE 2]])/24</f>
        <v>0</v>
      </c>
      <c r="BD516" s="39" t="str">
        <f>IF(L516="LEFTIES TOLEDO",IF(BC516&gt;=TIME(0,0,0),"YES","NO"),"")</f>
        <v/>
      </c>
      <c r="BE516" s="93">
        <f>$BH$1</f>
        <v>55</v>
      </c>
      <c r="BF516" s="41">
        <f>$BI$1</f>
        <v>7.5</v>
      </c>
    </row>
    <row r="517" spans="1:58" ht="12.75" hidden="1" customHeight="1">
      <c r="A517" s="24" t="s">
        <v>730</v>
      </c>
      <c r="B517" s="10" t="s">
        <v>728</v>
      </c>
      <c r="C517" s="11" t="s">
        <v>57</v>
      </c>
      <c r="D517" s="11" t="s">
        <v>75</v>
      </c>
      <c r="E517" s="12">
        <v>46048.323611111111</v>
      </c>
      <c r="F517" s="12">
        <v>46048.333333333336</v>
      </c>
      <c r="G517" s="13" t="s">
        <v>88</v>
      </c>
      <c r="H517" s="11" t="s">
        <v>50</v>
      </c>
      <c r="I517" s="13" t="s">
        <v>818</v>
      </c>
      <c r="J517" s="13" t="s">
        <v>51</v>
      </c>
      <c r="K517" s="13" t="s">
        <v>60</v>
      </c>
      <c r="L517" s="12" t="s">
        <v>95</v>
      </c>
      <c r="M517" s="12">
        <v>46050.333333333336</v>
      </c>
      <c r="N517" s="12">
        <v>46051.5</v>
      </c>
      <c r="O517" s="12"/>
      <c r="P517" s="55"/>
      <c r="Q517" s="12" t="s">
        <v>62</v>
      </c>
      <c r="R517" s="12"/>
      <c r="S517" s="29">
        <v>46051.569444444445</v>
      </c>
      <c r="T517" s="29">
        <v>46051.590277777781</v>
      </c>
      <c r="U517" s="12"/>
      <c r="V517" s="29"/>
      <c r="W517" s="30">
        <f>IF(N517="","",WEEKNUM(AA517,2)-0)</f>
        <v>5</v>
      </c>
      <c r="X517" s="30">
        <f>IF(N517="","",MONTH(AA517))</f>
        <v>1</v>
      </c>
      <c r="Y51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517" s="30" t="str">
        <f>IF(B517="ROPAX","ROPAX",IF(B517="RORO","RORO","OCEAN"))</f>
        <v>OCEAN</v>
      </c>
      <c r="AA517" s="29">
        <f>+MIN(S517,T517)</f>
        <v>46051.569444444445</v>
      </c>
      <c r="AB517" s="29" t="str">
        <f>CHOOSE(WEEKDAY(T517,2),"Monday","Tuesday","Wednesday","Thursday","Friday","Saturday","Sunday")</f>
        <v>Thursday</v>
      </c>
      <c r="AC517" s="104">
        <f>IF((E517-F517)&lt;=0,0,(TRACKER[[#This Row],[ATA]]-TRACKER[[#This Row],[ETA]])*24)</f>
        <v>0</v>
      </c>
      <c r="AD517" s="29" t="str">
        <f>IF(AC517&lt;=2,"NO","YES")</f>
        <v>NO</v>
      </c>
      <c r="AE517" s="106">
        <f>+TRACKER[[#This Row],[DELIVERY AVAILABLE SINCE]]-TRACKER[[#This Row],[HANDOVER Morocco]]</f>
        <v>46050.333333333336</v>
      </c>
      <c r="AF517" s="104">
        <f>TRACKER[[#This Row],[ATA TO UNLOADING]]*24</f>
        <v>77.900000000023283</v>
      </c>
      <c r="AG517" s="31">
        <f>(M517-E517)</f>
        <v>2.0097222222248092</v>
      </c>
      <c r="AH517" s="35">
        <f>TRACKER[[#This Row],[ATA A OFRECIMIENTO]]*24</f>
        <v>48.233333333395422</v>
      </c>
      <c r="AI517" s="30" t="str">
        <f>IF(AG517="","",IF(AG517&lt;=1.5,"SI","NO"))</f>
        <v>NO</v>
      </c>
      <c r="AJ517" s="30" t="str">
        <f>IF(AG517="","",IF(AG517&lt;=2,"YES","NO"))</f>
        <v>NO</v>
      </c>
      <c r="AK517" s="30" t="str">
        <f>IF(AG517="","",IF(AG517&lt;=3,"SI","NO"))</f>
        <v>SI</v>
      </c>
      <c r="AL517" s="31">
        <f>(N517-M517)</f>
        <v>1.1666666666642413</v>
      </c>
      <c r="AM517" s="35">
        <f>TRACKER[[#This Row],[DEL. AVAILABLE A SLOT]]*24</f>
        <v>27.999999999941792</v>
      </c>
      <c r="AN517" s="31">
        <f>IF((S517-M517)&lt;0,TIME(0,0,0),S517-M517)</f>
        <v>1.2361111111094942</v>
      </c>
      <c r="AO51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517" s="35" t="str">
        <f>IF(AL517="","",IF(AL517&lt;=1,"SI","NO"))</f>
        <v>NO</v>
      </c>
      <c r="AQ517" s="31">
        <f>(N517-E517)</f>
        <v>3.1763888888890506</v>
      </c>
      <c r="AR517" s="35">
        <f>TRACKER[[#This Row],[ATA A TIMESLOT]]*24</f>
        <v>76.233333333337214</v>
      </c>
      <c r="AS517" s="32">
        <f>IF(AA517&lt;N517,TIME(0,0,0),AA517-N517)</f>
        <v>6.9444444445252884E-2</v>
      </c>
      <c r="AT517" s="35">
        <f>TRACKER[[#This Row],[PUNTUALIDAD (H)]]*24</f>
        <v>1.6666666666860692</v>
      </c>
      <c r="AU517" s="31" t="str">
        <f>IF(AS517&gt;TIME(0,30,0),"NO","SI")</f>
        <v>NO</v>
      </c>
      <c r="AV517" s="33" t="str">
        <f>IF(AS517&gt;TIME(1,0,0),"NO","SI")</f>
        <v>NO</v>
      </c>
      <c r="AW517" s="33">
        <f>(S517-E517)</f>
        <v>3.2458333333343035</v>
      </c>
      <c r="AX517" s="39">
        <f>TRACKER[[#This Row],[ATA TO UNLOADING]]*24</f>
        <v>77.900000000023283</v>
      </c>
      <c r="AY517" s="33">
        <f>IF(O517=0,0,S517-O517)</f>
        <v>0</v>
      </c>
      <c r="AZ517" s="38">
        <f>TRACKER[[#This Row],[TOTAL TT (MARRUECOS)]]*24</f>
        <v>0</v>
      </c>
      <c r="BA517" s="39" t="str">
        <f>IF(AW517="","",IF(AW517&lt;=2,"SI","NO"))</f>
        <v>NO</v>
      </c>
      <c r="BB517" s="39">
        <f>V517-U517</f>
        <v>0</v>
      </c>
      <c r="BC517" s="108">
        <f>(TRACKER[[#This Row],[Driver departure vs DC END DATE 2]])/24</f>
        <v>0</v>
      </c>
      <c r="BD517" s="39" t="str">
        <f>IF(L517="LEFTIES TOLEDO",IF(BC517&gt;=TIME(0,0,0),"YES","NO"),"")</f>
        <v/>
      </c>
      <c r="BE517" s="93">
        <f>$BH$1</f>
        <v>55</v>
      </c>
      <c r="BF517" s="41">
        <f>$BI$1</f>
        <v>7.5</v>
      </c>
    </row>
    <row r="518" spans="1:58" ht="12.75" hidden="1" customHeight="1">
      <c r="A518" s="24" t="s">
        <v>730</v>
      </c>
      <c r="B518" s="10" t="s">
        <v>728</v>
      </c>
      <c r="C518" s="11" t="s">
        <v>57</v>
      </c>
      <c r="D518" s="11" t="s">
        <v>75</v>
      </c>
      <c r="E518" s="12">
        <v>46048.323611111111</v>
      </c>
      <c r="F518" s="12">
        <v>46048.333333333336</v>
      </c>
      <c r="G518" s="13" t="s">
        <v>88</v>
      </c>
      <c r="H518" s="11" t="s">
        <v>50</v>
      </c>
      <c r="I518" s="13" t="s">
        <v>820</v>
      </c>
      <c r="J518" s="13" t="s">
        <v>51</v>
      </c>
      <c r="K518" s="13" t="s">
        <v>60</v>
      </c>
      <c r="L518" s="12" t="s">
        <v>95</v>
      </c>
      <c r="M518" s="12">
        <v>46050.333333333336</v>
      </c>
      <c r="N518" s="12">
        <v>46051.583333333336</v>
      </c>
      <c r="O518" s="12"/>
      <c r="P518" s="55"/>
      <c r="Q518" s="12"/>
      <c r="R518" s="12"/>
      <c r="S518" s="29">
        <v>46051.579861111109</v>
      </c>
      <c r="T518" s="29">
        <v>46051.600694444445</v>
      </c>
      <c r="U518" s="12"/>
      <c r="V518" s="29"/>
      <c r="W518" s="30">
        <f>IF(N518="","",WEEKNUM(AA518,2)-0)</f>
        <v>5</v>
      </c>
      <c r="X518" s="30">
        <f>IF(N518="","",MONTH(AA518))</f>
        <v>1</v>
      </c>
      <c r="Y51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518" s="30" t="str">
        <f>IF(B518="ROPAX","ROPAX",IF(B518="RORO","RORO","OCEAN"))</f>
        <v>OCEAN</v>
      </c>
      <c r="AA518" s="29">
        <f>+MIN(S518,T518)</f>
        <v>46051.579861111109</v>
      </c>
      <c r="AB518" s="29" t="str">
        <f>CHOOSE(WEEKDAY(T518,2),"Monday","Tuesday","Wednesday","Thursday","Friday","Saturday","Sunday")</f>
        <v>Thursday</v>
      </c>
      <c r="AC518" s="104">
        <f>IF((E518-F518)&lt;=0,0,(TRACKER[[#This Row],[ATA]]-TRACKER[[#This Row],[ETA]])*24)</f>
        <v>0</v>
      </c>
      <c r="AD518" s="29" t="str">
        <f>IF(AC518&lt;=2,"NO","YES")</f>
        <v>NO</v>
      </c>
      <c r="AE518" s="106">
        <f>+TRACKER[[#This Row],[DELIVERY AVAILABLE SINCE]]-TRACKER[[#This Row],[HANDOVER Morocco]]</f>
        <v>46050.333333333336</v>
      </c>
      <c r="AF518" s="104">
        <f>TRACKER[[#This Row],[ATA TO UNLOADING]]*24</f>
        <v>78.149999999965075</v>
      </c>
      <c r="AG518" s="31">
        <f>(M518-E518)</f>
        <v>2.0097222222248092</v>
      </c>
      <c r="AH518" s="35">
        <f>TRACKER[[#This Row],[ATA A OFRECIMIENTO]]*24</f>
        <v>48.233333333395422</v>
      </c>
      <c r="AI518" s="30" t="str">
        <f>IF(AG518="","",IF(AG518&lt;=1.5,"SI","NO"))</f>
        <v>NO</v>
      </c>
      <c r="AJ518" s="30" t="str">
        <f>IF(AG518="","",IF(AG518&lt;=2,"YES","NO"))</f>
        <v>NO</v>
      </c>
      <c r="AK518" s="30" t="str">
        <f>IF(AG518="","",IF(AG518&lt;=3,"SI","NO"))</f>
        <v>SI</v>
      </c>
      <c r="AL518" s="31">
        <f>(N518-M518)</f>
        <v>1.25</v>
      </c>
      <c r="AM518" s="35">
        <f>TRACKER[[#This Row],[DEL. AVAILABLE A SLOT]]*24</f>
        <v>30</v>
      </c>
      <c r="AN518" s="31">
        <f>IF((S518-M518)&lt;0,TIME(0,0,0),S518-M518)</f>
        <v>1.2465277777737356</v>
      </c>
      <c r="AO51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518" s="35" t="str">
        <f>IF(AL518="","",IF(AL518&lt;=1,"SI","NO"))</f>
        <v>NO</v>
      </c>
      <c r="AQ518" s="31">
        <f>(N518-E518)</f>
        <v>3.2597222222248092</v>
      </c>
      <c r="AR518" s="35">
        <f>TRACKER[[#This Row],[ATA A TIMESLOT]]*24</f>
        <v>78.233333333395422</v>
      </c>
      <c r="AS518" s="32">
        <f>IF(AA518&lt;N518,TIME(0,0,0),AA518-N518)</f>
        <v>0</v>
      </c>
      <c r="AT518" s="35">
        <f>TRACKER[[#This Row],[PUNTUALIDAD (H)]]*24</f>
        <v>0</v>
      </c>
      <c r="AU518" s="31" t="str">
        <f>IF(AS518&gt;TIME(0,30,0),"NO","SI")</f>
        <v>SI</v>
      </c>
      <c r="AV518" s="33" t="str">
        <f>IF(AS518&gt;TIME(1,0,0),"NO","SI")</f>
        <v>SI</v>
      </c>
      <c r="AW518" s="33">
        <f>(S518-E518)</f>
        <v>3.2562499999985448</v>
      </c>
      <c r="AX518" s="39">
        <f>TRACKER[[#This Row],[ATA TO UNLOADING]]*24</f>
        <v>78.149999999965075</v>
      </c>
      <c r="AY518" s="33">
        <f>IF(O518=0,0,S518-O518)</f>
        <v>0</v>
      </c>
      <c r="AZ518" s="38">
        <f>TRACKER[[#This Row],[TOTAL TT (MARRUECOS)]]*24</f>
        <v>0</v>
      </c>
      <c r="BA518" s="39" t="str">
        <f>IF(AW518="","",IF(AW518&lt;=2,"SI","NO"))</f>
        <v>NO</v>
      </c>
      <c r="BB518" s="39">
        <f>V518-U518</f>
        <v>0</v>
      </c>
      <c r="BC518" s="108">
        <f>(TRACKER[[#This Row],[Driver departure vs DC END DATE 2]])/24</f>
        <v>0</v>
      </c>
      <c r="BD518" s="39" t="str">
        <f>IF(L518="LEFTIES TOLEDO",IF(BC518&gt;=TIME(0,0,0),"YES","NO"),"")</f>
        <v/>
      </c>
      <c r="BE518" s="93">
        <f>$BH$1</f>
        <v>55</v>
      </c>
      <c r="BF518" s="41">
        <f>$BI$1</f>
        <v>7.5</v>
      </c>
    </row>
    <row r="519" spans="1:58" ht="12.75" hidden="1" customHeight="1">
      <c r="A519" s="24" t="s">
        <v>730</v>
      </c>
      <c r="B519" s="10" t="s">
        <v>728</v>
      </c>
      <c r="C519" s="11" t="s">
        <v>57</v>
      </c>
      <c r="D519" s="11" t="s">
        <v>75</v>
      </c>
      <c r="E519" s="12">
        <v>46048.323611111111</v>
      </c>
      <c r="F519" s="12">
        <v>46048.333333333336</v>
      </c>
      <c r="G519" s="13" t="s">
        <v>88</v>
      </c>
      <c r="H519" s="11" t="s">
        <v>50</v>
      </c>
      <c r="I519" s="13" t="s">
        <v>821</v>
      </c>
      <c r="J519" s="13" t="s">
        <v>51</v>
      </c>
      <c r="K519" s="13" t="s">
        <v>60</v>
      </c>
      <c r="L519" s="12" t="s">
        <v>95</v>
      </c>
      <c r="M519" s="12">
        <v>46050.333333333336</v>
      </c>
      <c r="N519" s="12">
        <v>46051.583333333336</v>
      </c>
      <c r="O519" s="12"/>
      <c r="P519" s="55"/>
      <c r="Q519" s="12" t="s">
        <v>62</v>
      </c>
      <c r="R519" s="12"/>
      <c r="S519" s="29">
        <v>46051.666666666664</v>
      </c>
      <c r="T519" s="29">
        <v>46051.6875</v>
      </c>
      <c r="U519" s="12"/>
      <c r="V519" s="29"/>
      <c r="W519" s="30">
        <f>IF(N519="","",WEEKNUM(AA519,2)-0)</f>
        <v>5</v>
      </c>
      <c r="X519" s="30">
        <f>IF(N519="","",MONTH(AA519))</f>
        <v>1</v>
      </c>
      <c r="Y51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519" s="30" t="str">
        <f>IF(B519="ROPAX","ROPAX",IF(B519="RORO","RORO","OCEAN"))</f>
        <v>OCEAN</v>
      </c>
      <c r="AA519" s="29">
        <f>+MIN(S519,T519)</f>
        <v>46051.666666666664</v>
      </c>
      <c r="AB519" s="29" t="str">
        <f>CHOOSE(WEEKDAY(T519,2),"Monday","Tuesday","Wednesday","Thursday","Friday","Saturday","Sunday")</f>
        <v>Thursday</v>
      </c>
      <c r="AC519" s="104">
        <f>IF((E519-F519)&lt;=0,0,(TRACKER[[#This Row],[ATA]]-TRACKER[[#This Row],[ETA]])*24)</f>
        <v>0</v>
      </c>
      <c r="AD519" s="29" t="str">
        <f>IF(AC519&lt;=2,"NO","YES")</f>
        <v>NO</v>
      </c>
      <c r="AE519" s="106">
        <f>+TRACKER[[#This Row],[DELIVERY AVAILABLE SINCE]]-TRACKER[[#This Row],[HANDOVER Morocco]]</f>
        <v>46050.333333333336</v>
      </c>
      <c r="AF519" s="104">
        <f>TRACKER[[#This Row],[ATA TO UNLOADING]]*24</f>
        <v>80.233333333279006</v>
      </c>
      <c r="AG519" s="31">
        <f>(M519-E519)</f>
        <v>2.0097222222248092</v>
      </c>
      <c r="AH519" s="35">
        <f>TRACKER[[#This Row],[ATA A OFRECIMIENTO]]*24</f>
        <v>48.233333333395422</v>
      </c>
      <c r="AI519" s="30" t="str">
        <f>IF(AG519="","",IF(AG519&lt;=1.5,"SI","NO"))</f>
        <v>NO</v>
      </c>
      <c r="AJ519" s="30" t="str">
        <f>IF(AG519="","",IF(AG519&lt;=2,"YES","NO"))</f>
        <v>NO</v>
      </c>
      <c r="AK519" s="30" t="str">
        <f>IF(AG519="","",IF(AG519&lt;=3,"SI","NO"))</f>
        <v>SI</v>
      </c>
      <c r="AL519" s="31">
        <f>(N519-M519)</f>
        <v>1.25</v>
      </c>
      <c r="AM519" s="35">
        <f>TRACKER[[#This Row],[DEL. AVAILABLE A SLOT]]*24</f>
        <v>30</v>
      </c>
      <c r="AN519" s="31">
        <f>IF((S519-M519)&lt;0,TIME(0,0,0),S519-M519)</f>
        <v>1.3333333333284827</v>
      </c>
      <c r="AO51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519" s="35" t="str">
        <f>IF(AL519="","",IF(AL519&lt;=1,"SI","NO"))</f>
        <v>NO</v>
      </c>
      <c r="AQ519" s="31">
        <f>(N519-E519)</f>
        <v>3.2597222222248092</v>
      </c>
      <c r="AR519" s="35">
        <f>TRACKER[[#This Row],[ATA A TIMESLOT]]*24</f>
        <v>78.233333333395422</v>
      </c>
      <c r="AS519" s="32">
        <f>IF(AA519&lt;N519,TIME(0,0,0),AA519-N519)</f>
        <v>8.3333333328482695E-2</v>
      </c>
      <c r="AT519" s="35">
        <f>TRACKER[[#This Row],[PUNTUALIDAD (H)]]*24</f>
        <v>1.9999999998835847</v>
      </c>
      <c r="AU519" s="31" t="str">
        <f>IF(AS519&gt;TIME(0,30,0),"NO","SI")</f>
        <v>NO</v>
      </c>
      <c r="AV519" s="33" t="str">
        <f>IF(AS519&gt;TIME(1,0,0),"NO","SI")</f>
        <v>NO</v>
      </c>
      <c r="AW519" s="33">
        <f>(S519-E519)</f>
        <v>3.3430555555532919</v>
      </c>
      <c r="AX519" s="39">
        <f>TRACKER[[#This Row],[ATA TO UNLOADING]]*24</f>
        <v>80.233333333279006</v>
      </c>
      <c r="AY519" s="33">
        <f>IF(O519=0,0,S519-O519)</f>
        <v>0</v>
      </c>
      <c r="AZ519" s="38">
        <f>TRACKER[[#This Row],[TOTAL TT (MARRUECOS)]]*24</f>
        <v>0</v>
      </c>
      <c r="BA519" s="39" t="str">
        <f>IF(AW519="","",IF(AW519&lt;=2,"SI","NO"))</f>
        <v>NO</v>
      </c>
      <c r="BB519" s="39">
        <f>V519-U519</f>
        <v>0</v>
      </c>
      <c r="BC519" s="108">
        <f>(TRACKER[[#This Row],[Driver departure vs DC END DATE 2]])/24</f>
        <v>0</v>
      </c>
      <c r="BD519" s="39" t="str">
        <f>IF(L519="LEFTIES TOLEDO",IF(BC519&gt;=TIME(0,0,0),"YES","NO"),"")</f>
        <v/>
      </c>
      <c r="BE519" s="93">
        <f>$BH$1</f>
        <v>55</v>
      </c>
      <c r="BF519" s="41">
        <f>$BI$1</f>
        <v>7.5</v>
      </c>
    </row>
    <row r="520" spans="1:58" ht="12.75" hidden="1" customHeight="1">
      <c r="A520" s="24">
        <v>262052583</v>
      </c>
      <c r="B520" s="10" t="s">
        <v>728</v>
      </c>
      <c r="C520" s="11" t="s">
        <v>55</v>
      </c>
      <c r="D520" s="11" t="s">
        <v>75</v>
      </c>
      <c r="E520" s="12">
        <v>46048.323611111111</v>
      </c>
      <c r="F520" s="12">
        <v>46048.333333333336</v>
      </c>
      <c r="G520" s="13" t="s">
        <v>49</v>
      </c>
      <c r="H520" s="11" t="s">
        <v>50</v>
      </c>
      <c r="I520" s="13" t="s">
        <v>822</v>
      </c>
      <c r="J520" s="13">
        <v>20</v>
      </c>
      <c r="K520" s="13" t="s">
        <v>60</v>
      </c>
      <c r="L520" s="12" t="s">
        <v>102</v>
      </c>
      <c r="M520" s="12">
        <v>46050.333333333336</v>
      </c>
      <c r="N520" s="12">
        <v>46051.583333333336</v>
      </c>
      <c r="O520" s="12"/>
      <c r="P520" s="55"/>
      <c r="Q520" s="12" t="s">
        <v>62</v>
      </c>
      <c r="R520" s="12"/>
      <c r="S520" s="29">
        <v>46051.731249999997</v>
      </c>
      <c r="T520" s="29">
        <v>46051.770833333336</v>
      </c>
      <c r="U520" s="12"/>
      <c r="V520" s="29"/>
      <c r="W520" s="30">
        <f>IF(N520="","",WEEKNUM(AA520,2)-0)</f>
        <v>5</v>
      </c>
      <c r="X520" s="30">
        <f>IF(N520="","",MONTH(AA520))</f>
        <v>1</v>
      </c>
      <c r="Y52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20" s="30" t="str">
        <f>IF(B520="ROPAX","ROPAX",IF(B520="RORO","RORO","OCEAN"))</f>
        <v>OCEAN</v>
      </c>
      <c r="AA520" s="29">
        <f>+MIN(S520,T520)</f>
        <v>46051.731249999997</v>
      </c>
      <c r="AB520" s="29" t="str">
        <f>CHOOSE(WEEKDAY(T520,2),"Monday","Tuesday","Wednesday","Thursday","Friday","Saturday","Sunday")</f>
        <v>Thursday</v>
      </c>
      <c r="AC520" s="104">
        <f>IF((E520-F520)&lt;=0,0,(TRACKER[[#This Row],[ATA]]-TRACKER[[#This Row],[ETA]])*24)</f>
        <v>0</v>
      </c>
      <c r="AD520" s="29" t="str">
        <f>IF(AC520&lt;=2,"NO","YES")</f>
        <v>NO</v>
      </c>
      <c r="AE520" s="106">
        <f>+TRACKER[[#This Row],[DELIVERY AVAILABLE SINCE]]-TRACKER[[#This Row],[HANDOVER Morocco]]</f>
        <v>46050.333333333336</v>
      </c>
      <c r="AF520" s="104">
        <f>TRACKER[[#This Row],[ATA TO UNLOADING]]*24</f>
        <v>81.783333333267365</v>
      </c>
      <c r="AG520" s="31">
        <f>(M520-E520)</f>
        <v>2.0097222222248092</v>
      </c>
      <c r="AH520" s="35">
        <f>TRACKER[[#This Row],[ATA A OFRECIMIENTO]]*24</f>
        <v>48.233333333395422</v>
      </c>
      <c r="AI520" s="30" t="str">
        <f>IF(AG520="","",IF(AG520&lt;=1.5,"SI","NO"))</f>
        <v>NO</v>
      </c>
      <c r="AJ520" s="30" t="str">
        <f>IF(AG520="","",IF(AG520&lt;=2,"YES","NO"))</f>
        <v>NO</v>
      </c>
      <c r="AK520" s="30" t="str">
        <f>IF(AG520="","",IF(AG520&lt;=3,"SI","NO"))</f>
        <v>SI</v>
      </c>
      <c r="AL520" s="31">
        <f>(N520-M520)</f>
        <v>1.25</v>
      </c>
      <c r="AM520" s="35">
        <f>TRACKER[[#This Row],[DEL. AVAILABLE A SLOT]]*24</f>
        <v>30</v>
      </c>
      <c r="AN520" s="31">
        <f>IF((S520-M520)&lt;0,TIME(0,0,0),S520-M520)</f>
        <v>1.397916666661331</v>
      </c>
      <c r="AO52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520" s="35" t="str">
        <f>IF(AL520="","",IF(AL520&lt;=1,"SI","NO"))</f>
        <v>NO</v>
      </c>
      <c r="AQ520" s="31">
        <f>(N520-E520)</f>
        <v>3.2597222222248092</v>
      </c>
      <c r="AR520" s="35">
        <f>TRACKER[[#This Row],[ATA A TIMESLOT]]*24</f>
        <v>78.233333333395422</v>
      </c>
      <c r="AS520" s="32">
        <f>IF(AA520&lt;N520,TIME(0,0,0),AA520-N520)</f>
        <v>0.14791666666133096</v>
      </c>
      <c r="AT520" s="35">
        <f>TRACKER[[#This Row],[PUNTUALIDAD (H)]]*24</f>
        <v>3.5499999998719431</v>
      </c>
      <c r="AU520" s="31" t="str">
        <f>IF(AS520&gt;TIME(0,30,0),"NO","SI")</f>
        <v>NO</v>
      </c>
      <c r="AV520" s="33" t="str">
        <f>IF(AS520&gt;TIME(1,0,0),"NO","SI")</f>
        <v>NO</v>
      </c>
      <c r="AW520" s="33">
        <f>(S520-E520)</f>
        <v>3.4076388888861402</v>
      </c>
      <c r="AX520" s="39">
        <f>TRACKER[[#This Row],[ATA TO UNLOADING]]*24</f>
        <v>81.783333333267365</v>
      </c>
      <c r="AY520" s="33">
        <f>IF(O520=0,0,S520-O520)</f>
        <v>0</v>
      </c>
      <c r="AZ520" s="38">
        <f>TRACKER[[#This Row],[TOTAL TT (MARRUECOS)]]*24</f>
        <v>0</v>
      </c>
      <c r="BA520" s="39" t="str">
        <f>IF(AW520="","",IF(AW520&lt;=2,"SI","NO"))</f>
        <v>NO</v>
      </c>
      <c r="BB520" s="39">
        <f>V520-U520</f>
        <v>0</v>
      </c>
      <c r="BC520" s="108">
        <f>(TRACKER[[#This Row],[Driver departure vs DC END DATE 2]])/24</f>
        <v>0</v>
      </c>
      <c r="BD520" s="39" t="str">
        <f>IF(L520="LEFTIES TOLEDO",IF(BC520&gt;=TIME(0,0,0),"YES","NO"),"")</f>
        <v/>
      </c>
      <c r="BE520" s="93">
        <f>$BH$1</f>
        <v>55</v>
      </c>
      <c r="BF520" s="41">
        <f>$BI$1</f>
        <v>7.5</v>
      </c>
    </row>
    <row r="521" spans="1:58" ht="12.75" hidden="1" customHeight="1">
      <c r="A521" s="24" t="s">
        <v>731</v>
      </c>
      <c r="B521" s="10" t="s">
        <v>728</v>
      </c>
      <c r="C521" s="11" t="s">
        <v>57</v>
      </c>
      <c r="D521" s="11" t="s">
        <v>75</v>
      </c>
      <c r="E521" s="12">
        <v>46048.323611111111</v>
      </c>
      <c r="F521" s="12">
        <v>46048.333333333336</v>
      </c>
      <c r="G521" s="13" t="s">
        <v>88</v>
      </c>
      <c r="H521" s="11" t="s">
        <v>50</v>
      </c>
      <c r="I521" s="13" t="s">
        <v>823</v>
      </c>
      <c r="J521" s="13">
        <v>20</v>
      </c>
      <c r="K521" s="13" t="s">
        <v>60</v>
      </c>
      <c r="L521" s="12" t="s">
        <v>102</v>
      </c>
      <c r="M521" s="12">
        <v>46050.333333333336</v>
      </c>
      <c r="N521" s="12">
        <v>46051.583333333336</v>
      </c>
      <c r="O521" s="12"/>
      <c r="P521" s="55"/>
      <c r="Q521" s="12"/>
      <c r="R521" s="12"/>
      <c r="S521" s="29">
        <v>46051.588194444441</v>
      </c>
      <c r="T521" s="29">
        <v>46051.614583333336</v>
      </c>
      <c r="U521" s="12"/>
      <c r="V521" s="29"/>
      <c r="W521" s="30">
        <f>IF(N521="","",WEEKNUM(AA521,2)-0)</f>
        <v>5</v>
      </c>
      <c r="X521" s="30">
        <f>IF(N521="","",MONTH(AA521))</f>
        <v>1</v>
      </c>
      <c r="Y52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21" s="30" t="str">
        <f>IF(B521="ROPAX","ROPAX",IF(B521="RORO","RORO","OCEAN"))</f>
        <v>OCEAN</v>
      </c>
      <c r="AA521" s="29">
        <f>+MIN(S521,T521)</f>
        <v>46051.588194444441</v>
      </c>
      <c r="AB521" s="29" t="str">
        <f>CHOOSE(WEEKDAY(T521,2),"Monday","Tuesday","Wednesday","Thursday","Friday","Saturday","Sunday")</f>
        <v>Thursday</v>
      </c>
      <c r="AC521" s="104">
        <f>IF((E521-F521)&lt;=0,0,(TRACKER[[#This Row],[ATA]]-TRACKER[[#This Row],[ETA]])*24)</f>
        <v>0</v>
      </c>
      <c r="AD521" s="29" t="str">
        <f>IF(AC521&lt;=2,"NO","YES")</f>
        <v>NO</v>
      </c>
      <c r="AE521" s="106">
        <f>+TRACKER[[#This Row],[DELIVERY AVAILABLE SINCE]]-TRACKER[[#This Row],[HANDOVER Morocco]]</f>
        <v>46050.333333333336</v>
      </c>
      <c r="AF521" s="104">
        <f>TRACKER[[#This Row],[ATA TO UNLOADING]]*24</f>
        <v>78.349999999918509</v>
      </c>
      <c r="AG521" s="31">
        <f>(M521-E521)</f>
        <v>2.0097222222248092</v>
      </c>
      <c r="AH521" s="35">
        <f>TRACKER[[#This Row],[ATA A OFRECIMIENTO]]*24</f>
        <v>48.233333333395422</v>
      </c>
      <c r="AI521" s="30" t="str">
        <f>IF(AG521="","",IF(AG521&lt;=1.5,"SI","NO"))</f>
        <v>NO</v>
      </c>
      <c r="AJ521" s="30" t="str">
        <f>IF(AG521="","",IF(AG521&lt;=2,"YES","NO"))</f>
        <v>NO</v>
      </c>
      <c r="AK521" s="30" t="str">
        <f>IF(AG521="","",IF(AG521&lt;=3,"SI","NO"))</f>
        <v>SI</v>
      </c>
      <c r="AL521" s="31">
        <f>(N521-M521)</f>
        <v>1.25</v>
      </c>
      <c r="AM521" s="35">
        <f>TRACKER[[#This Row],[DEL. AVAILABLE A SLOT]]*24</f>
        <v>30</v>
      </c>
      <c r="AN521" s="31">
        <f>IF((S521-M521)&lt;0,TIME(0,0,0),S521-M521)</f>
        <v>1.2548611111051287</v>
      </c>
      <c r="AO52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521" s="35" t="str">
        <f>IF(AL521="","",IF(AL521&lt;=1,"SI","NO"))</f>
        <v>NO</v>
      </c>
      <c r="AQ521" s="31">
        <f>(N521-E521)</f>
        <v>3.2597222222248092</v>
      </c>
      <c r="AR521" s="35">
        <f>TRACKER[[#This Row],[ATA A TIMESLOT]]*24</f>
        <v>78.233333333395422</v>
      </c>
      <c r="AS521" s="32">
        <f>IF(AA521&lt;N521,TIME(0,0,0),AA521-N521)</f>
        <v>4.8611111051286571E-3</v>
      </c>
      <c r="AT521" s="35">
        <f>TRACKER[[#This Row],[PUNTUALIDAD (H)]]*24</f>
        <v>0.11666666652308777</v>
      </c>
      <c r="AU521" s="31" t="str">
        <f>IF(AS521&gt;TIME(0,30,0),"NO","SI")</f>
        <v>SI</v>
      </c>
      <c r="AV521" s="33" t="str">
        <f>IF(AS521&gt;TIME(1,0,0),"NO","SI")</f>
        <v>SI</v>
      </c>
      <c r="AW521" s="33">
        <f>(S521-E521)</f>
        <v>3.2645833333299379</v>
      </c>
      <c r="AX521" s="39">
        <f>TRACKER[[#This Row],[ATA TO UNLOADING]]*24</f>
        <v>78.349999999918509</v>
      </c>
      <c r="AY521" s="33">
        <f>IF(O521=0,0,S521-O521)</f>
        <v>0</v>
      </c>
      <c r="AZ521" s="38">
        <f>TRACKER[[#This Row],[TOTAL TT (MARRUECOS)]]*24</f>
        <v>0</v>
      </c>
      <c r="BA521" s="39" t="str">
        <f>IF(AW521="","",IF(AW521&lt;=2,"SI","NO"))</f>
        <v>NO</v>
      </c>
      <c r="BB521" s="39">
        <f>V521-U521</f>
        <v>0</v>
      </c>
      <c r="BC521" s="108">
        <f>(TRACKER[[#This Row],[Driver departure vs DC END DATE 2]])/24</f>
        <v>0</v>
      </c>
      <c r="BD521" s="39" t="str">
        <f>IF(L521="LEFTIES TOLEDO",IF(BC521&gt;=TIME(0,0,0),"YES","NO"),"")</f>
        <v/>
      </c>
      <c r="BE521" s="93">
        <f>$BH$1</f>
        <v>55</v>
      </c>
      <c r="BF521" s="41">
        <f>$BI$1</f>
        <v>7.5</v>
      </c>
    </row>
    <row r="522" spans="1:58" ht="12.75" hidden="1" customHeight="1">
      <c r="A522" s="24">
        <v>262779218</v>
      </c>
      <c r="B522" s="10" t="s">
        <v>728</v>
      </c>
      <c r="C522" s="11" t="s">
        <v>47</v>
      </c>
      <c r="D522" s="11" t="s">
        <v>75</v>
      </c>
      <c r="E522" s="12">
        <v>46048.323611111111</v>
      </c>
      <c r="F522" s="12">
        <v>46048.333333333336</v>
      </c>
      <c r="G522" s="13" t="s">
        <v>49</v>
      </c>
      <c r="H522" s="11" t="s">
        <v>50</v>
      </c>
      <c r="I522" s="13" t="s">
        <v>824</v>
      </c>
      <c r="J522" s="13" t="s">
        <v>51</v>
      </c>
      <c r="K522" s="13" t="s">
        <v>60</v>
      </c>
      <c r="L522" s="12" t="s">
        <v>102</v>
      </c>
      <c r="M522" s="12">
        <v>46050.333333333336</v>
      </c>
      <c r="N522" s="12">
        <v>46051.791666666664</v>
      </c>
      <c r="O522" s="12"/>
      <c r="P522" s="55"/>
      <c r="Q522" s="12"/>
      <c r="R522" s="12"/>
      <c r="S522" s="29">
        <v>46051.768750000003</v>
      </c>
      <c r="T522" s="29">
        <v>46051.791666666664</v>
      </c>
      <c r="U522" s="12"/>
      <c r="V522" s="29"/>
      <c r="W522" s="30">
        <f>IF(N522="","",WEEKNUM(AA522,2)-0)</f>
        <v>5</v>
      </c>
      <c r="X522" s="30">
        <f>IF(N522="","",MONTH(AA522))</f>
        <v>1</v>
      </c>
      <c r="Y52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22" s="30" t="str">
        <f>IF(B522="ROPAX","ROPAX",IF(B522="RORO","RORO","OCEAN"))</f>
        <v>OCEAN</v>
      </c>
      <c r="AA522" s="29">
        <f>+MIN(S522,T522)</f>
        <v>46051.768750000003</v>
      </c>
      <c r="AB522" s="29" t="str">
        <f>CHOOSE(WEEKDAY(T522,2),"Monday","Tuesday","Wednesday","Thursday","Friday","Saturday","Sunday")</f>
        <v>Thursday</v>
      </c>
      <c r="AC522" s="104">
        <f>IF((E522-F522)&lt;=0,0,(TRACKER[[#This Row],[ATA]]-TRACKER[[#This Row],[ETA]])*24)</f>
        <v>0</v>
      </c>
      <c r="AD522" s="29" t="str">
        <f>IF(AC522&lt;=2,"NO","YES")</f>
        <v>NO</v>
      </c>
      <c r="AE522" s="106">
        <f>+TRACKER[[#This Row],[DELIVERY AVAILABLE SINCE]]-TRACKER[[#This Row],[HANDOVER Morocco]]</f>
        <v>46050.333333333336</v>
      </c>
      <c r="AF522" s="104">
        <f>TRACKER[[#This Row],[ATA TO UNLOADING]]*24</f>
        <v>82.683333333407063</v>
      </c>
      <c r="AG522" s="31">
        <f>(M522-E522)</f>
        <v>2.0097222222248092</v>
      </c>
      <c r="AH522" s="35">
        <f>TRACKER[[#This Row],[ATA A OFRECIMIENTO]]*24</f>
        <v>48.233333333395422</v>
      </c>
      <c r="AI522" s="30" t="str">
        <f>IF(AG522="","",IF(AG522&lt;=1.5,"SI","NO"))</f>
        <v>NO</v>
      </c>
      <c r="AJ522" s="30" t="str">
        <f>IF(AG522="","",IF(AG522&lt;=2,"YES","NO"))</f>
        <v>NO</v>
      </c>
      <c r="AK522" s="30" t="str">
        <f>IF(AG522="","",IF(AG522&lt;=3,"SI","NO"))</f>
        <v>SI</v>
      </c>
      <c r="AL522" s="31">
        <f>(N522-M522)</f>
        <v>1.4583333333284827</v>
      </c>
      <c r="AM522" s="35">
        <f>TRACKER[[#This Row],[DEL. AVAILABLE A SLOT]]*24</f>
        <v>34.999999999883585</v>
      </c>
      <c r="AN522" s="31">
        <f>IF((S522-M522)&lt;0,TIME(0,0,0),S522-M522)</f>
        <v>1.4354166666671517</v>
      </c>
      <c r="AO52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522" s="35" t="str">
        <f>IF(AL522="","",IF(AL522&lt;=1,"SI","NO"))</f>
        <v>NO</v>
      </c>
      <c r="AQ522" s="31">
        <f>(N522-E522)</f>
        <v>3.4680555555532919</v>
      </c>
      <c r="AR522" s="35">
        <f>TRACKER[[#This Row],[ATA A TIMESLOT]]*24</f>
        <v>83.233333333279006</v>
      </c>
      <c r="AS522" s="32">
        <f>IF(AA522&lt;N522,TIME(0,0,0),AA522-N522)</f>
        <v>0</v>
      </c>
      <c r="AT522" s="35">
        <f>TRACKER[[#This Row],[PUNTUALIDAD (H)]]*24</f>
        <v>0</v>
      </c>
      <c r="AU522" s="31" t="str">
        <f>IF(AS522&gt;TIME(0,30,0),"NO","SI")</f>
        <v>SI</v>
      </c>
      <c r="AV522" s="33" t="str">
        <f>IF(AS522&gt;TIME(1,0,0),"NO","SI")</f>
        <v>SI</v>
      </c>
      <c r="AW522" s="33">
        <f>(S522-E522)</f>
        <v>3.445138888891961</v>
      </c>
      <c r="AX522" s="39">
        <f>TRACKER[[#This Row],[ATA TO UNLOADING]]*24</f>
        <v>82.683333333407063</v>
      </c>
      <c r="AY522" s="33">
        <f>IF(O522=0,0,S522-O522)</f>
        <v>0</v>
      </c>
      <c r="AZ522" s="38">
        <f>TRACKER[[#This Row],[TOTAL TT (MARRUECOS)]]*24</f>
        <v>0</v>
      </c>
      <c r="BA522" s="39" t="str">
        <f>IF(AW522="","",IF(AW522&lt;=2,"SI","NO"))</f>
        <v>NO</v>
      </c>
      <c r="BB522" s="39">
        <f>V522-U522</f>
        <v>0</v>
      </c>
      <c r="BC522" s="108">
        <f>(TRACKER[[#This Row],[Driver departure vs DC END DATE 2]])/24</f>
        <v>0</v>
      </c>
      <c r="BD522" s="39" t="str">
        <f>IF(L522="LEFTIES TOLEDO",IF(BC522&gt;=TIME(0,0,0),"YES","NO"),"")</f>
        <v/>
      </c>
      <c r="BE522" s="93">
        <f>$BH$1</f>
        <v>55</v>
      </c>
      <c r="BF522" s="41">
        <f>$BI$1</f>
        <v>7.5</v>
      </c>
    </row>
    <row r="523" spans="1:58" ht="12.75" hidden="1" customHeight="1">
      <c r="A523" s="24">
        <v>262779486</v>
      </c>
      <c r="B523" s="10" t="s">
        <v>728</v>
      </c>
      <c r="C523" s="11" t="s">
        <v>47</v>
      </c>
      <c r="D523" s="11" t="s">
        <v>75</v>
      </c>
      <c r="E523" s="12">
        <v>46048.323611111111</v>
      </c>
      <c r="F523" s="12">
        <v>46048.333333333336</v>
      </c>
      <c r="G523" s="13" t="s">
        <v>49</v>
      </c>
      <c r="H523" s="11" t="s">
        <v>50</v>
      </c>
      <c r="I523" s="13" t="s">
        <v>825</v>
      </c>
      <c r="J523" s="13">
        <v>20</v>
      </c>
      <c r="K523" s="13" t="s">
        <v>60</v>
      </c>
      <c r="L523" s="12" t="s">
        <v>102</v>
      </c>
      <c r="M523" s="12">
        <v>46050.333333333336</v>
      </c>
      <c r="N523" s="12">
        <v>46051.791666666664</v>
      </c>
      <c r="O523" s="12"/>
      <c r="P523" s="55"/>
      <c r="Q523" s="12"/>
      <c r="R523" s="12"/>
      <c r="S523" s="29">
        <v>46051.763194444444</v>
      </c>
      <c r="T523" s="29">
        <v>46051.78125</v>
      </c>
      <c r="U523" s="12"/>
      <c r="V523" s="29"/>
      <c r="W523" s="30">
        <f>IF(N523="","",WEEKNUM(AA523,2)-0)</f>
        <v>5</v>
      </c>
      <c r="X523" s="30">
        <f>IF(N523="","",MONTH(AA523))</f>
        <v>1</v>
      </c>
      <c r="Y52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23" s="30" t="str">
        <f>IF(B523="ROPAX","ROPAX",IF(B523="RORO","RORO","OCEAN"))</f>
        <v>OCEAN</v>
      </c>
      <c r="AA523" s="29">
        <f>+MIN(S523,T523)</f>
        <v>46051.763194444444</v>
      </c>
      <c r="AB523" s="29" t="str">
        <f>CHOOSE(WEEKDAY(T523,2),"Monday","Tuesday","Wednesday","Thursday","Friday","Saturday","Sunday")</f>
        <v>Thursday</v>
      </c>
      <c r="AC523" s="104">
        <f>IF((E523-F523)&lt;=0,0,(TRACKER[[#This Row],[ATA]]-TRACKER[[#This Row],[ETA]])*24)</f>
        <v>0</v>
      </c>
      <c r="AD523" s="29" t="str">
        <f>IF(AC523&lt;=2,"NO","YES")</f>
        <v>NO</v>
      </c>
      <c r="AE523" s="106">
        <f>+TRACKER[[#This Row],[DELIVERY AVAILABLE SINCE]]-TRACKER[[#This Row],[HANDOVER Morocco]]</f>
        <v>46050.333333333336</v>
      </c>
      <c r="AF523" s="104">
        <f>TRACKER[[#This Row],[ATA TO UNLOADING]]*24</f>
        <v>82.549999999988358</v>
      </c>
      <c r="AG523" s="31">
        <f>(M523-E523)</f>
        <v>2.0097222222248092</v>
      </c>
      <c r="AH523" s="35">
        <f>TRACKER[[#This Row],[ATA A OFRECIMIENTO]]*24</f>
        <v>48.233333333395422</v>
      </c>
      <c r="AI523" s="30" t="str">
        <f>IF(AG523="","",IF(AG523&lt;=1.5,"SI","NO"))</f>
        <v>NO</v>
      </c>
      <c r="AJ523" s="30" t="str">
        <f>IF(AG523="","",IF(AG523&lt;=2,"YES","NO"))</f>
        <v>NO</v>
      </c>
      <c r="AK523" s="30" t="str">
        <f>IF(AG523="","",IF(AG523&lt;=3,"SI","NO"))</f>
        <v>SI</v>
      </c>
      <c r="AL523" s="31">
        <f>(N523-M523)</f>
        <v>1.4583333333284827</v>
      </c>
      <c r="AM523" s="35">
        <f>TRACKER[[#This Row],[DEL. AVAILABLE A SLOT]]*24</f>
        <v>34.999999999883585</v>
      </c>
      <c r="AN523" s="31">
        <f>IF((S523-M523)&lt;0,TIME(0,0,0),S523-M523)</f>
        <v>1.429861111108039</v>
      </c>
      <c r="AO52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523" s="35" t="str">
        <f>IF(AL523="","",IF(AL523&lt;=1,"SI","NO"))</f>
        <v>NO</v>
      </c>
      <c r="AQ523" s="31">
        <f>(N523-E523)</f>
        <v>3.4680555555532919</v>
      </c>
      <c r="AR523" s="35">
        <f>TRACKER[[#This Row],[ATA A TIMESLOT]]*24</f>
        <v>83.233333333279006</v>
      </c>
      <c r="AS523" s="32">
        <f>IF(AA523&lt;N523,TIME(0,0,0),AA523-N523)</f>
        <v>0</v>
      </c>
      <c r="AT523" s="35">
        <f>TRACKER[[#This Row],[PUNTUALIDAD (H)]]*24</f>
        <v>0</v>
      </c>
      <c r="AU523" s="31" t="str">
        <f>IF(AS523&gt;TIME(0,30,0),"NO","SI")</f>
        <v>SI</v>
      </c>
      <c r="AV523" s="33" t="str">
        <f>IF(AS523&gt;TIME(1,0,0),"NO","SI")</f>
        <v>SI</v>
      </c>
      <c r="AW523" s="33">
        <f>(S523-E523)</f>
        <v>3.4395833333328483</v>
      </c>
      <c r="AX523" s="39">
        <f>TRACKER[[#This Row],[ATA TO UNLOADING]]*24</f>
        <v>82.549999999988358</v>
      </c>
      <c r="AY523" s="33">
        <f>IF(O523=0,0,S523-O523)</f>
        <v>0</v>
      </c>
      <c r="AZ523" s="38">
        <f>TRACKER[[#This Row],[TOTAL TT (MARRUECOS)]]*24</f>
        <v>0</v>
      </c>
      <c r="BA523" s="39" t="str">
        <f>IF(AW523="","",IF(AW523&lt;=2,"SI","NO"))</f>
        <v>NO</v>
      </c>
      <c r="BB523" s="39">
        <f>V523-U523</f>
        <v>0</v>
      </c>
      <c r="BC523" s="108">
        <f>(TRACKER[[#This Row],[Driver departure vs DC END DATE 2]])/24</f>
        <v>0</v>
      </c>
      <c r="BD523" s="39" t="str">
        <f>IF(L523="LEFTIES TOLEDO",IF(BC523&gt;=TIME(0,0,0),"YES","NO"),"")</f>
        <v/>
      </c>
      <c r="BE523" s="93">
        <f>$BH$1</f>
        <v>55</v>
      </c>
      <c r="BF523" s="41">
        <f>$BI$1</f>
        <v>7.5</v>
      </c>
    </row>
    <row r="524" spans="1:58" ht="12.75" hidden="1" customHeight="1">
      <c r="A524" s="24">
        <v>262073911</v>
      </c>
      <c r="B524" s="10" t="s">
        <v>728</v>
      </c>
      <c r="C524" s="11" t="s">
        <v>78</v>
      </c>
      <c r="D524" s="11" t="s">
        <v>75</v>
      </c>
      <c r="E524" s="12">
        <v>46048.323611111111</v>
      </c>
      <c r="F524" s="12">
        <v>46048.333333333336</v>
      </c>
      <c r="G524" s="13" t="s">
        <v>49</v>
      </c>
      <c r="H524" s="11" t="s">
        <v>50</v>
      </c>
      <c r="I524" s="13" t="s">
        <v>826</v>
      </c>
      <c r="J524" s="13" t="s">
        <v>51</v>
      </c>
      <c r="K524" s="13" t="s">
        <v>52</v>
      </c>
      <c r="L524" s="12" t="s">
        <v>95</v>
      </c>
      <c r="M524" s="12">
        <v>46050.333333333336</v>
      </c>
      <c r="N524" s="12">
        <v>46052.25</v>
      </c>
      <c r="O524" s="12"/>
      <c r="P524" s="55"/>
      <c r="Q524" s="12" t="s">
        <v>62</v>
      </c>
      <c r="R524" s="12"/>
      <c r="S524" s="29">
        <v>46052.3125</v>
      </c>
      <c r="T524" s="29">
        <v>46052.333333333336</v>
      </c>
      <c r="U524" s="12"/>
      <c r="V524" s="29"/>
      <c r="W524" s="30">
        <f>IF(N524="","",WEEKNUM(AA524,2)-0)</f>
        <v>5</v>
      </c>
      <c r="X524" s="30">
        <f>IF(N524="","",MONTH(AA524))</f>
        <v>1</v>
      </c>
      <c r="Y52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524" s="30" t="str">
        <f>IF(B524="ROPAX","ROPAX",IF(B524="RORO","RORO","OCEAN"))</f>
        <v>OCEAN</v>
      </c>
      <c r="AA524" s="29">
        <f>+MIN(S524,T524)</f>
        <v>46052.3125</v>
      </c>
      <c r="AB524" s="29" t="str">
        <f>CHOOSE(WEEKDAY(T524,2),"Monday","Tuesday","Wednesday","Thursday","Friday","Saturday","Sunday")</f>
        <v>Friday</v>
      </c>
      <c r="AC524" s="104">
        <f>IF((E524-F524)&lt;=0,0,(TRACKER[[#This Row],[ATA]]-TRACKER[[#This Row],[ETA]])*24)</f>
        <v>0</v>
      </c>
      <c r="AD524" s="29" t="str">
        <f>IF(AC524&lt;=2,"NO","YES")</f>
        <v>NO</v>
      </c>
      <c r="AE524" s="106">
        <f>+TRACKER[[#This Row],[DELIVERY AVAILABLE SINCE]]-TRACKER[[#This Row],[HANDOVER Morocco]]</f>
        <v>46050.333333333336</v>
      </c>
      <c r="AF524" s="104">
        <f>TRACKER[[#This Row],[ATA TO UNLOADING]]*24</f>
        <v>95.733333333337214</v>
      </c>
      <c r="AG524" s="31">
        <f>(M524-E524)</f>
        <v>2.0097222222248092</v>
      </c>
      <c r="AH524" s="35">
        <f>TRACKER[[#This Row],[ATA A OFRECIMIENTO]]*24</f>
        <v>48.233333333395422</v>
      </c>
      <c r="AI524" s="30" t="str">
        <f>IF(AG524="","",IF(AG524&lt;=1.5,"SI","NO"))</f>
        <v>NO</v>
      </c>
      <c r="AJ524" s="30" t="str">
        <f>IF(AG524="","",IF(AG524&lt;=2,"YES","NO"))</f>
        <v>NO</v>
      </c>
      <c r="AK524" s="30" t="str">
        <f>IF(AG524="","",IF(AG524&lt;=3,"SI","NO"))</f>
        <v>SI</v>
      </c>
      <c r="AL524" s="31">
        <f>(N524-M524)</f>
        <v>1.9166666666642413</v>
      </c>
      <c r="AM524" s="35">
        <f>TRACKER[[#This Row],[DEL. AVAILABLE A SLOT]]*24</f>
        <v>45.999999999941792</v>
      </c>
      <c r="AN524" s="31">
        <f>IF((S524-M524)&lt;0,TIME(0,0,0),S524-M524)</f>
        <v>1.9791666666642413</v>
      </c>
      <c r="AO52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524" s="35" t="str">
        <f>IF(AL524="","",IF(AL524&lt;=1,"SI","NO"))</f>
        <v>NO</v>
      </c>
      <c r="AQ524" s="31">
        <f>(N524-E524)</f>
        <v>3.9263888888890506</v>
      </c>
      <c r="AR524" s="35">
        <f>TRACKER[[#This Row],[ATA A TIMESLOT]]*24</f>
        <v>94.233333333337214</v>
      </c>
      <c r="AS524" s="32">
        <f>IF(AA524&lt;N524,TIME(0,0,0),AA524-N524)</f>
        <v>6.25E-2</v>
      </c>
      <c r="AT524" s="35">
        <f>TRACKER[[#This Row],[PUNTUALIDAD (H)]]*24</f>
        <v>1.5</v>
      </c>
      <c r="AU524" s="31" t="str">
        <f>IF(AS524&gt;TIME(0,30,0),"NO","SI")</f>
        <v>NO</v>
      </c>
      <c r="AV524" s="33" t="str">
        <f>IF(AS524&gt;TIME(1,0,0),"NO","SI")</f>
        <v>NO</v>
      </c>
      <c r="AW524" s="33">
        <f>(S524-E524)</f>
        <v>3.9888888888890506</v>
      </c>
      <c r="AX524" s="39">
        <f>TRACKER[[#This Row],[ATA TO UNLOADING]]*24</f>
        <v>95.733333333337214</v>
      </c>
      <c r="AY524" s="33">
        <f>IF(O524=0,0,S524-O524)</f>
        <v>0</v>
      </c>
      <c r="AZ524" s="38">
        <f>TRACKER[[#This Row],[TOTAL TT (MARRUECOS)]]*24</f>
        <v>0</v>
      </c>
      <c r="BA524" s="39" t="str">
        <f>IF(AW524="","",IF(AW524&lt;=2,"SI","NO"))</f>
        <v>NO</v>
      </c>
      <c r="BB524" s="39">
        <f>V524-U524</f>
        <v>0</v>
      </c>
      <c r="BC524" s="108">
        <f>(TRACKER[[#This Row],[Driver departure vs DC END DATE 2]])/24</f>
        <v>0</v>
      </c>
      <c r="BD524" s="39" t="str">
        <f>IF(L524="LEFTIES TOLEDO",IF(BC524&gt;=TIME(0,0,0),"YES","NO"),"")</f>
        <v/>
      </c>
      <c r="BE524" s="93">
        <f>$BH$1</f>
        <v>55</v>
      </c>
      <c r="BF524" s="41">
        <f>$BI$1</f>
        <v>7.5</v>
      </c>
    </row>
    <row r="525" spans="1:58" ht="12.75" hidden="1" customHeight="1">
      <c r="A525" s="24">
        <v>262845535</v>
      </c>
      <c r="B525" s="10" t="s">
        <v>722</v>
      </c>
      <c r="C525" s="11" t="s">
        <v>58</v>
      </c>
      <c r="D525" s="11" t="s">
        <v>75</v>
      </c>
      <c r="E525" s="12">
        <v>46043.798611111109</v>
      </c>
      <c r="F525" s="12">
        <v>46043.833333333336</v>
      </c>
      <c r="G525" s="13" t="s">
        <v>49</v>
      </c>
      <c r="H525" s="11" t="s">
        <v>50</v>
      </c>
      <c r="I525" s="13" t="s">
        <v>827</v>
      </c>
      <c r="J525" s="13" t="s">
        <v>56</v>
      </c>
      <c r="K525" s="13" t="s">
        <v>52</v>
      </c>
      <c r="L525" s="12" t="s">
        <v>102</v>
      </c>
      <c r="M525" s="12">
        <v>46045.833333333336</v>
      </c>
      <c r="N525" s="12">
        <v>46052.291666666664</v>
      </c>
      <c r="O525" s="12"/>
      <c r="P525" s="55">
        <v>1</v>
      </c>
      <c r="Q525" s="12"/>
      <c r="R525" s="12" t="s">
        <v>393</v>
      </c>
      <c r="S525" s="29">
        <v>46052.311805555553</v>
      </c>
      <c r="T525" s="29">
        <v>46052.336805555555</v>
      </c>
      <c r="U525" s="12"/>
      <c r="V525" s="29"/>
      <c r="W525" s="30">
        <f>IF(N525="","",WEEKNUM(AA525,2)-0)</f>
        <v>5</v>
      </c>
      <c r="X525" s="30">
        <f>IF(N525="","",MONTH(AA525))</f>
        <v>1</v>
      </c>
      <c r="Y52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25" s="30" t="str">
        <f>IF(B525="ROPAX","ROPAX",IF(B525="RORO","RORO","OCEAN"))</f>
        <v>OCEAN</v>
      </c>
      <c r="AA525" s="29">
        <f>+MIN(S525,T525)</f>
        <v>46052.311805555553</v>
      </c>
      <c r="AB525" s="29" t="str">
        <f>CHOOSE(WEEKDAY(T525,2),"Monday","Tuesday","Wednesday","Thursday","Friday","Saturday","Sunday")</f>
        <v>Friday</v>
      </c>
      <c r="AC525" s="104">
        <f>IF((E525-F525)&lt;=0,0,(TRACKER[[#This Row],[ATA]]-TRACKER[[#This Row],[ETA]])*24)</f>
        <v>0</v>
      </c>
      <c r="AD525" s="29" t="str">
        <f>IF(AC525&lt;=2,"NO","YES")</f>
        <v>NO</v>
      </c>
      <c r="AE525" s="106">
        <f>+TRACKER[[#This Row],[DELIVERY AVAILABLE SINCE]]-TRACKER[[#This Row],[HANDOVER Morocco]]</f>
        <v>46045.833333333336</v>
      </c>
      <c r="AF525" s="104">
        <f>TRACKER[[#This Row],[ATA TO UNLOADING]]*24</f>
        <v>204.31666666665114</v>
      </c>
      <c r="AG525" s="31">
        <f>(M525-E525)</f>
        <v>2.0347222222262644</v>
      </c>
      <c r="AH525" s="35">
        <f>TRACKER[[#This Row],[ATA A OFRECIMIENTO]]*24</f>
        <v>48.833333333430346</v>
      </c>
      <c r="AI525" s="30" t="str">
        <f>IF(AG525="","",IF(AG525&lt;=1.5,"SI","NO"))</f>
        <v>NO</v>
      </c>
      <c r="AJ525" s="30" t="str">
        <f>IF(AG525="","",IF(AG525&lt;=2,"YES","NO"))</f>
        <v>NO</v>
      </c>
      <c r="AK525" s="30" t="str">
        <f>IF(AG525="","",IF(AG525&lt;=3,"SI","NO"))</f>
        <v>SI</v>
      </c>
      <c r="AL525" s="31">
        <f>(N525-M525)</f>
        <v>6.4583333333284827</v>
      </c>
      <c r="AM525" s="35">
        <f>TRACKER[[#This Row],[DEL. AVAILABLE A SLOT]]*24</f>
        <v>154.99999999988358</v>
      </c>
      <c r="AN525" s="31">
        <f>IF((S525-M525)&lt;0,TIME(0,0,0),S525-M525)</f>
        <v>6.4784722222175333</v>
      </c>
      <c r="AO52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525" s="35" t="str">
        <f>IF(AL525="","",IF(AL525&lt;=1,"SI","NO"))</f>
        <v>NO</v>
      </c>
      <c r="AQ525" s="31">
        <f>(N525-E525)</f>
        <v>8.4930555555547471</v>
      </c>
      <c r="AR525" s="35">
        <f>TRACKER[[#This Row],[ATA A TIMESLOT]]*24</f>
        <v>203.83333333331393</v>
      </c>
      <c r="AS525" s="32">
        <f>IF(AA525&lt;N525,TIME(0,0,0),AA525-N525)</f>
        <v>2.0138888889050577E-2</v>
      </c>
      <c r="AT525" s="35">
        <f>TRACKER[[#This Row],[PUNTUALIDAD (H)]]*24</f>
        <v>0.48333333333721384</v>
      </c>
      <c r="AU525" s="31" t="str">
        <f>IF(AS525&gt;TIME(0,30,0),"NO","SI")</f>
        <v>SI</v>
      </c>
      <c r="AV525" s="33" t="str">
        <f>IF(AS525&gt;TIME(1,0,0),"NO","SI")</f>
        <v>SI</v>
      </c>
      <c r="AW525" s="33">
        <f>(S525-E525)</f>
        <v>8.5131944444437977</v>
      </c>
      <c r="AX525" s="39">
        <f>TRACKER[[#This Row],[ATA TO UNLOADING]]*24</f>
        <v>204.31666666665114</v>
      </c>
      <c r="AY525" s="33">
        <f>IF(O525=0,0,S525-O525)</f>
        <v>0</v>
      </c>
      <c r="AZ525" s="38">
        <f>TRACKER[[#This Row],[TOTAL TT (MARRUECOS)]]*24</f>
        <v>0</v>
      </c>
      <c r="BA525" s="39" t="str">
        <f>IF(AW525="","",IF(AW525&lt;=2,"SI","NO"))</f>
        <v>NO</v>
      </c>
      <c r="BB525" s="39">
        <f>V525-U525</f>
        <v>0</v>
      </c>
      <c r="BC525" s="108">
        <f>(TRACKER[[#This Row],[Driver departure vs DC END DATE 2]])/24</f>
        <v>0</v>
      </c>
      <c r="BD525" s="39" t="str">
        <f>IF(L525="LEFTIES TOLEDO",IF(BC525&gt;=TIME(0,0,0),"YES","NO"),"")</f>
        <v/>
      </c>
      <c r="BE525" s="93">
        <f>$BH$1</f>
        <v>55</v>
      </c>
      <c r="BF525" s="41">
        <f>$BI$1</f>
        <v>7.5</v>
      </c>
    </row>
    <row r="526" spans="1:58" ht="12.75" hidden="1" customHeight="1">
      <c r="A526" s="24">
        <v>262419247</v>
      </c>
      <c r="B526" s="10" t="s">
        <v>722</v>
      </c>
      <c r="C526" s="11" t="s">
        <v>58</v>
      </c>
      <c r="D526" s="11" t="s">
        <v>75</v>
      </c>
      <c r="E526" s="12">
        <v>46043.798611111109</v>
      </c>
      <c r="F526" s="12">
        <v>46043.833333333336</v>
      </c>
      <c r="G526" s="13" t="s">
        <v>49</v>
      </c>
      <c r="H526" s="11" t="s">
        <v>50</v>
      </c>
      <c r="I526" s="13" t="s">
        <v>828</v>
      </c>
      <c r="J526" s="13" t="s">
        <v>51</v>
      </c>
      <c r="K526" s="13" t="s">
        <v>52</v>
      </c>
      <c r="L526" s="12" t="s">
        <v>102</v>
      </c>
      <c r="M526" s="12">
        <v>46045.833333333336</v>
      </c>
      <c r="N526" s="12">
        <v>46052.291666666664</v>
      </c>
      <c r="O526" s="12"/>
      <c r="P526" s="55">
        <v>1</v>
      </c>
      <c r="Q526" s="12" t="s">
        <v>62</v>
      </c>
      <c r="R526" s="12" t="s">
        <v>393</v>
      </c>
      <c r="S526" s="29">
        <v>46052.32916666667</v>
      </c>
      <c r="T526" s="29">
        <v>46052.340277777781</v>
      </c>
      <c r="U526" s="12"/>
      <c r="V526" s="29"/>
      <c r="W526" s="30">
        <f>IF(N526="","",WEEKNUM(AA526,2)-0)</f>
        <v>5</v>
      </c>
      <c r="X526" s="30">
        <f>IF(N526="","",MONTH(AA526))</f>
        <v>1</v>
      </c>
      <c r="Y52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26" s="30" t="str">
        <f>IF(B526="ROPAX","ROPAX",IF(B526="RORO","RORO","OCEAN"))</f>
        <v>OCEAN</v>
      </c>
      <c r="AA526" s="29">
        <f>+MIN(S526,T526)</f>
        <v>46052.32916666667</v>
      </c>
      <c r="AB526" s="29" t="str">
        <f>CHOOSE(WEEKDAY(T526,2),"Monday","Tuesday","Wednesday","Thursday","Friday","Saturday","Sunday")</f>
        <v>Friday</v>
      </c>
      <c r="AC526" s="104">
        <f>IF((E526-F526)&lt;=0,0,(TRACKER[[#This Row],[ATA]]-TRACKER[[#This Row],[ETA]])*24)</f>
        <v>0</v>
      </c>
      <c r="AD526" s="29" t="str">
        <f>IF(AC526&lt;=2,"NO","YES")</f>
        <v>NO</v>
      </c>
      <c r="AE526" s="106">
        <f>+TRACKER[[#This Row],[DELIVERY AVAILABLE SINCE]]-TRACKER[[#This Row],[HANDOVER Morocco]]</f>
        <v>46045.833333333336</v>
      </c>
      <c r="AF526" s="104">
        <f>TRACKER[[#This Row],[ATA TO UNLOADING]]*24</f>
        <v>204.73333333345363</v>
      </c>
      <c r="AG526" s="31">
        <f>(M526-E526)</f>
        <v>2.0347222222262644</v>
      </c>
      <c r="AH526" s="35">
        <f>TRACKER[[#This Row],[ATA A OFRECIMIENTO]]*24</f>
        <v>48.833333333430346</v>
      </c>
      <c r="AI526" s="30" t="str">
        <f>IF(AG526="","",IF(AG526&lt;=1.5,"SI","NO"))</f>
        <v>NO</v>
      </c>
      <c r="AJ526" s="30" t="str">
        <f>IF(AG526="","",IF(AG526&lt;=2,"YES","NO"))</f>
        <v>NO</v>
      </c>
      <c r="AK526" s="30" t="str">
        <f>IF(AG526="","",IF(AG526&lt;=3,"SI","NO"))</f>
        <v>SI</v>
      </c>
      <c r="AL526" s="31">
        <f>(N526-M526)</f>
        <v>6.4583333333284827</v>
      </c>
      <c r="AM526" s="35">
        <f>TRACKER[[#This Row],[DEL. AVAILABLE A SLOT]]*24</f>
        <v>154.99999999988358</v>
      </c>
      <c r="AN526" s="31">
        <f>IF((S526-M526)&lt;0,TIME(0,0,0),S526-M526)</f>
        <v>6.4958333333343035</v>
      </c>
      <c r="AO52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526" s="35" t="str">
        <f>IF(AL526="","",IF(AL526&lt;=1,"SI","NO"))</f>
        <v>NO</v>
      </c>
      <c r="AQ526" s="31">
        <f>(N526-E526)</f>
        <v>8.4930555555547471</v>
      </c>
      <c r="AR526" s="35">
        <f>TRACKER[[#This Row],[ATA A TIMESLOT]]*24</f>
        <v>203.83333333331393</v>
      </c>
      <c r="AS526" s="32">
        <f>IF(AA526&lt;N526,TIME(0,0,0),AA526-N526)</f>
        <v>3.7500000005820766E-2</v>
      </c>
      <c r="AT526" s="35">
        <f>TRACKER[[#This Row],[PUNTUALIDAD (H)]]*24</f>
        <v>0.90000000013969839</v>
      </c>
      <c r="AU526" s="31" t="str">
        <f>IF(AS526&gt;TIME(0,30,0),"NO","SI")</f>
        <v>NO</v>
      </c>
      <c r="AV526" s="33" t="str">
        <f>IF(AS526&gt;TIME(1,0,0),"NO","SI")</f>
        <v>SI</v>
      </c>
      <c r="AW526" s="33">
        <f>(S526-E526)</f>
        <v>8.5305555555605679</v>
      </c>
      <c r="AX526" s="39">
        <f>TRACKER[[#This Row],[ATA TO UNLOADING]]*24</f>
        <v>204.73333333345363</v>
      </c>
      <c r="AY526" s="33">
        <f>IF(O526=0,0,S526-O526)</f>
        <v>0</v>
      </c>
      <c r="AZ526" s="38">
        <f>TRACKER[[#This Row],[TOTAL TT (MARRUECOS)]]*24</f>
        <v>0</v>
      </c>
      <c r="BA526" s="39" t="str">
        <f>IF(AW526="","",IF(AW526&lt;=2,"SI","NO"))</f>
        <v>NO</v>
      </c>
      <c r="BB526" s="39">
        <f>V526-U526</f>
        <v>0</v>
      </c>
      <c r="BC526" s="108">
        <f>(TRACKER[[#This Row],[Driver departure vs DC END DATE 2]])/24</f>
        <v>0</v>
      </c>
      <c r="BD526" s="39" t="str">
        <f>IF(L526="LEFTIES TOLEDO",IF(BC526&gt;=TIME(0,0,0),"YES","NO"),"")</f>
        <v/>
      </c>
      <c r="BE526" s="93">
        <f>$BH$1</f>
        <v>55</v>
      </c>
      <c r="BF526" s="41">
        <f>$BI$1</f>
        <v>7.5</v>
      </c>
    </row>
    <row r="527" spans="1:58" ht="12.75" hidden="1" customHeight="1">
      <c r="A527" s="24">
        <v>262082261</v>
      </c>
      <c r="B527" s="10" t="s">
        <v>728</v>
      </c>
      <c r="C527" s="11" t="s">
        <v>78</v>
      </c>
      <c r="D527" s="11" t="s">
        <v>75</v>
      </c>
      <c r="E527" s="12">
        <v>46048.323611111111</v>
      </c>
      <c r="F527" s="12">
        <v>46048.333333333336</v>
      </c>
      <c r="G527" s="13" t="s">
        <v>49</v>
      </c>
      <c r="H527" s="11" t="s">
        <v>50</v>
      </c>
      <c r="I527" s="13" t="s">
        <v>829</v>
      </c>
      <c r="J527" s="13" t="s">
        <v>51</v>
      </c>
      <c r="K527" s="13" t="s">
        <v>60</v>
      </c>
      <c r="L527" s="12" t="s">
        <v>95</v>
      </c>
      <c r="M527" s="12">
        <v>46050.333333333336</v>
      </c>
      <c r="N527" s="12">
        <v>46052.333333333336</v>
      </c>
      <c r="O527" s="12"/>
      <c r="P527" s="55">
        <v>1</v>
      </c>
      <c r="Q527" s="12" t="s">
        <v>62</v>
      </c>
      <c r="R527" s="12" t="s">
        <v>108</v>
      </c>
      <c r="S527" s="29">
        <v>46052.479166666664</v>
      </c>
      <c r="T527" s="29">
        <v>46052.5</v>
      </c>
      <c r="U527" s="12"/>
      <c r="V527" s="29"/>
      <c r="W527" s="30">
        <f>IF(N527="","",WEEKNUM(AA527,2)-0)</f>
        <v>5</v>
      </c>
      <c r="X527" s="30">
        <f>IF(N527="","",MONTH(AA527))</f>
        <v>1</v>
      </c>
      <c r="Y52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527" s="30" t="str">
        <f>IF(B527="ROPAX","ROPAX",IF(B527="RORO","RORO","OCEAN"))</f>
        <v>OCEAN</v>
      </c>
      <c r="AA527" s="29">
        <f>+MIN(S527,T527)</f>
        <v>46052.479166666664</v>
      </c>
      <c r="AB527" s="29" t="str">
        <f>CHOOSE(WEEKDAY(T527,2),"Monday","Tuesday","Wednesday","Thursday","Friday","Saturday","Sunday")</f>
        <v>Friday</v>
      </c>
      <c r="AC527" s="104">
        <f>IF((E527-F527)&lt;=0,0,(TRACKER[[#This Row],[ATA]]-TRACKER[[#This Row],[ETA]])*24)</f>
        <v>0</v>
      </c>
      <c r="AD527" s="29" t="str">
        <f>IF(AC527&lt;=2,"NO","YES")</f>
        <v>NO</v>
      </c>
      <c r="AE527" s="106">
        <f>+TRACKER[[#This Row],[DELIVERY AVAILABLE SINCE]]-TRACKER[[#This Row],[HANDOVER Morocco]]</f>
        <v>46050.333333333336</v>
      </c>
      <c r="AF527" s="104">
        <f>TRACKER[[#This Row],[ATA TO UNLOADING]]*24</f>
        <v>99.733333333279006</v>
      </c>
      <c r="AG527" s="31">
        <f>(M527-E527)</f>
        <v>2.0097222222248092</v>
      </c>
      <c r="AH527" s="35">
        <f>TRACKER[[#This Row],[ATA A OFRECIMIENTO]]*24</f>
        <v>48.233333333395422</v>
      </c>
      <c r="AI527" s="30" t="str">
        <f>IF(AG527="","",IF(AG527&lt;=1.5,"SI","NO"))</f>
        <v>NO</v>
      </c>
      <c r="AJ527" s="30" t="str">
        <f>IF(AG527="","",IF(AG527&lt;=2,"YES","NO"))</f>
        <v>NO</v>
      </c>
      <c r="AK527" s="30" t="str">
        <f>IF(AG527="","",IF(AG527&lt;=3,"SI","NO"))</f>
        <v>SI</v>
      </c>
      <c r="AL527" s="31">
        <f>(N527-M527)</f>
        <v>2</v>
      </c>
      <c r="AM527" s="35">
        <f>TRACKER[[#This Row],[DEL. AVAILABLE A SLOT]]*24</f>
        <v>48</v>
      </c>
      <c r="AN527" s="31">
        <f>IF((S527-M527)&lt;0,TIME(0,0,0),S527-M527)</f>
        <v>2.1458333333284827</v>
      </c>
      <c r="AO52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527" s="35" t="str">
        <f>IF(AL527="","",IF(AL527&lt;=1,"SI","NO"))</f>
        <v>NO</v>
      </c>
      <c r="AQ527" s="31">
        <f>(N527-E527)</f>
        <v>4.0097222222248092</v>
      </c>
      <c r="AR527" s="35">
        <f>TRACKER[[#This Row],[ATA A TIMESLOT]]*24</f>
        <v>96.233333333395422</v>
      </c>
      <c r="AS527" s="32">
        <f>IF(AA527&lt;N527,TIME(0,0,0),AA527-N527)</f>
        <v>0.14583333332848269</v>
      </c>
      <c r="AT527" s="35">
        <f>TRACKER[[#This Row],[PUNTUALIDAD (H)]]*24</f>
        <v>3.4999999998835847</v>
      </c>
      <c r="AU527" s="31" t="str">
        <f>IF(AS527&gt;TIME(0,30,0),"NO","SI")</f>
        <v>NO</v>
      </c>
      <c r="AV527" s="33" t="str">
        <f>IF(AS527&gt;TIME(1,0,0),"NO","SI")</f>
        <v>NO</v>
      </c>
      <c r="AW527" s="33">
        <f>(S527-E527)</f>
        <v>4.1555555555532919</v>
      </c>
      <c r="AX527" s="39">
        <f>TRACKER[[#This Row],[ATA TO UNLOADING]]*24</f>
        <v>99.733333333279006</v>
      </c>
      <c r="AY527" s="33">
        <f>IF(O527=0,0,S527-O527)</f>
        <v>0</v>
      </c>
      <c r="AZ527" s="38">
        <f>TRACKER[[#This Row],[TOTAL TT (MARRUECOS)]]*24</f>
        <v>0</v>
      </c>
      <c r="BA527" s="39" t="str">
        <f>IF(AW527="","",IF(AW527&lt;=2,"SI","NO"))</f>
        <v>NO</v>
      </c>
      <c r="BB527" s="39">
        <f>V527-U527</f>
        <v>0</v>
      </c>
      <c r="BC527" s="108">
        <f>(TRACKER[[#This Row],[Driver departure vs DC END DATE 2]])/24</f>
        <v>0</v>
      </c>
      <c r="BD527" s="39" t="str">
        <f>IF(L527="LEFTIES TOLEDO",IF(BC527&gt;=TIME(0,0,0),"YES","NO"),"")</f>
        <v/>
      </c>
      <c r="BE527" s="93">
        <f>$BH$1</f>
        <v>55</v>
      </c>
      <c r="BF527" s="41">
        <f>$BI$1</f>
        <v>7.5</v>
      </c>
    </row>
    <row r="528" spans="1:58" ht="12.75" hidden="1" customHeight="1">
      <c r="A528" s="24">
        <v>262492592</v>
      </c>
      <c r="B528" s="10" t="s">
        <v>728</v>
      </c>
      <c r="C528" s="11" t="s">
        <v>65</v>
      </c>
      <c r="D528" s="11" t="s">
        <v>75</v>
      </c>
      <c r="E528" s="12">
        <v>46048.323611111111</v>
      </c>
      <c r="F528" s="12">
        <v>46048.333333333336</v>
      </c>
      <c r="G528" s="13" t="s">
        <v>49</v>
      </c>
      <c r="H528" s="11" t="s">
        <v>50</v>
      </c>
      <c r="I528" s="13" t="s">
        <v>830</v>
      </c>
      <c r="J528" s="13" t="s">
        <v>51</v>
      </c>
      <c r="K528" s="13" t="s">
        <v>52</v>
      </c>
      <c r="L528" s="12" t="s">
        <v>95</v>
      </c>
      <c r="M528" s="12">
        <v>46050.333333333336</v>
      </c>
      <c r="N528" s="12">
        <v>46052.333333333336</v>
      </c>
      <c r="O528" s="12"/>
      <c r="P528" s="55"/>
      <c r="Q528" s="12" t="s">
        <v>62</v>
      </c>
      <c r="R528" s="12"/>
      <c r="S528" s="29">
        <v>46052.361111111109</v>
      </c>
      <c r="T528" s="29">
        <v>46052.381944444445</v>
      </c>
      <c r="U528" s="12"/>
      <c r="V528" s="29"/>
      <c r="W528" s="30">
        <f>IF(N528="","",WEEKNUM(AA528,2)-0)</f>
        <v>5</v>
      </c>
      <c r="X528" s="30">
        <f>IF(N528="","",MONTH(AA528))</f>
        <v>1</v>
      </c>
      <c r="Y52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528" s="30" t="str">
        <f>IF(B528="ROPAX","ROPAX",IF(B528="RORO","RORO","OCEAN"))</f>
        <v>OCEAN</v>
      </c>
      <c r="AA528" s="29">
        <f>+MIN(S528,T528)</f>
        <v>46052.361111111109</v>
      </c>
      <c r="AB528" s="29" t="str">
        <f>CHOOSE(WEEKDAY(T528,2),"Monday","Tuesday","Wednesday","Thursday","Friday","Saturday","Sunday")</f>
        <v>Friday</v>
      </c>
      <c r="AC528" s="104">
        <f>IF((E528-F528)&lt;=0,0,(TRACKER[[#This Row],[ATA]]-TRACKER[[#This Row],[ETA]])*24)</f>
        <v>0</v>
      </c>
      <c r="AD528" s="29" t="str">
        <f>IF(AC528&lt;=2,"NO","YES")</f>
        <v>NO</v>
      </c>
      <c r="AE528" s="106">
        <f>+TRACKER[[#This Row],[DELIVERY AVAILABLE SINCE]]-TRACKER[[#This Row],[HANDOVER Morocco]]</f>
        <v>46050.333333333336</v>
      </c>
      <c r="AF528" s="104">
        <f>TRACKER[[#This Row],[ATA TO UNLOADING]]*24</f>
        <v>96.899999999965075</v>
      </c>
      <c r="AG528" s="31">
        <f>(M528-E528)</f>
        <v>2.0097222222248092</v>
      </c>
      <c r="AH528" s="35">
        <f>TRACKER[[#This Row],[ATA A OFRECIMIENTO]]*24</f>
        <v>48.233333333395422</v>
      </c>
      <c r="AI528" s="30" t="str">
        <f>IF(AG528="","",IF(AG528&lt;=1.5,"SI","NO"))</f>
        <v>NO</v>
      </c>
      <c r="AJ528" s="30" t="str">
        <f>IF(AG528="","",IF(AG528&lt;=2,"YES","NO"))</f>
        <v>NO</v>
      </c>
      <c r="AK528" s="30" t="str">
        <f>IF(AG528="","",IF(AG528&lt;=3,"SI","NO"))</f>
        <v>SI</v>
      </c>
      <c r="AL528" s="31">
        <f>(N528-M528)</f>
        <v>2</v>
      </c>
      <c r="AM528" s="35">
        <f>TRACKER[[#This Row],[DEL. AVAILABLE A SLOT]]*24</f>
        <v>48</v>
      </c>
      <c r="AN528" s="31">
        <f>IF((S528-M528)&lt;0,TIME(0,0,0),S528-M528)</f>
        <v>2.0277777777737356</v>
      </c>
      <c r="AO52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528" s="35" t="str">
        <f>IF(AL528="","",IF(AL528&lt;=1,"SI","NO"))</f>
        <v>NO</v>
      </c>
      <c r="AQ528" s="31">
        <f>(N528-E528)</f>
        <v>4.0097222222248092</v>
      </c>
      <c r="AR528" s="35">
        <f>TRACKER[[#This Row],[ATA A TIMESLOT]]*24</f>
        <v>96.233333333395422</v>
      </c>
      <c r="AS528" s="32">
        <f>IF(AA528&lt;N528,TIME(0,0,0),AA528-N528)</f>
        <v>2.7777777773735579E-2</v>
      </c>
      <c r="AT528" s="35">
        <f>TRACKER[[#This Row],[PUNTUALIDAD (H)]]*24</f>
        <v>0.6666666665696539</v>
      </c>
      <c r="AU528" s="31" t="str">
        <f>IF(AS528&gt;TIME(0,30,0),"NO","SI")</f>
        <v>NO</v>
      </c>
      <c r="AV528" s="33" t="str">
        <f>IF(AS528&gt;TIME(1,0,0),"NO","SI")</f>
        <v>SI</v>
      </c>
      <c r="AW528" s="33">
        <f>(S528-E528)</f>
        <v>4.0374999999985448</v>
      </c>
      <c r="AX528" s="39">
        <f>TRACKER[[#This Row],[ATA TO UNLOADING]]*24</f>
        <v>96.899999999965075</v>
      </c>
      <c r="AY528" s="33">
        <f>IF(O528=0,0,S528-O528)</f>
        <v>0</v>
      </c>
      <c r="AZ528" s="38">
        <f>TRACKER[[#This Row],[TOTAL TT (MARRUECOS)]]*24</f>
        <v>0</v>
      </c>
      <c r="BA528" s="39" t="str">
        <f>IF(AW528="","",IF(AW528&lt;=2,"SI","NO"))</f>
        <v>NO</v>
      </c>
      <c r="BB528" s="39">
        <f>V528-U528</f>
        <v>0</v>
      </c>
      <c r="BC528" s="108">
        <f>(TRACKER[[#This Row],[Driver departure vs DC END DATE 2]])/24</f>
        <v>0</v>
      </c>
      <c r="BD528" s="39" t="str">
        <f>IF(L528="LEFTIES TOLEDO",IF(BC528&gt;=TIME(0,0,0),"YES","NO"),"")</f>
        <v/>
      </c>
      <c r="BE528" s="93">
        <f>$BH$1</f>
        <v>55</v>
      </c>
      <c r="BF528" s="41">
        <f>$BI$1</f>
        <v>7.5</v>
      </c>
    </row>
    <row r="529" spans="1:58" ht="12.75" hidden="1" customHeight="1">
      <c r="A529" s="24">
        <v>262073911</v>
      </c>
      <c r="B529" s="10" t="s">
        <v>728</v>
      </c>
      <c r="C529" s="11" t="s">
        <v>78</v>
      </c>
      <c r="D529" s="11" t="s">
        <v>75</v>
      </c>
      <c r="E529" s="12">
        <v>46048.323611111111</v>
      </c>
      <c r="F529" s="12">
        <v>46048.333333333336</v>
      </c>
      <c r="G529" s="13" t="s">
        <v>49</v>
      </c>
      <c r="H529" s="11" t="s">
        <v>50</v>
      </c>
      <c r="I529" s="13" t="s">
        <v>831</v>
      </c>
      <c r="J529" s="13" t="s">
        <v>51</v>
      </c>
      <c r="K529" s="13" t="s">
        <v>52</v>
      </c>
      <c r="L529" s="12" t="s">
        <v>95</v>
      </c>
      <c r="M529" s="12">
        <v>46050.333333333336</v>
      </c>
      <c r="N529" s="12">
        <v>46052.333333333336</v>
      </c>
      <c r="O529" s="12"/>
      <c r="P529" s="55"/>
      <c r="Q529" s="12" t="s">
        <v>62</v>
      </c>
      <c r="R529" s="12"/>
      <c r="S529" s="29">
        <v>46052.461805555555</v>
      </c>
      <c r="T529" s="29">
        <v>46052.482638888891</v>
      </c>
      <c r="U529" s="12"/>
      <c r="V529" s="29"/>
      <c r="W529" s="30">
        <f>IF(N529="","",WEEKNUM(AA529,2)-0)</f>
        <v>5</v>
      </c>
      <c r="X529" s="30">
        <f>IF(N529="","",MONTH(AA529))</f>
        <v>1</v>
      </c>
      <c r="Y52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529" s="30" t="str">
        <f>IF(B529="ROPAX","ROPAX",IF(B529="RORO","RORO","OCEAN"))</f>
        <v>OCEAN</v>
      </c>
      <c r="AA529" s="29">
        <f>+MIN(S529,T529)</f>
        <v>46052.461805555555</v>
      </c>
      <c r="AB529" s="29" t="str">
        <f>CHOOSE(WEEKDAY(T529,2),"Monday","Tuesday","Wednesday","Thursday","Friday","Saturday","Sunday")</f>
        <v>Friday</v>
      </c>
      <c r="AC529" s="104">
        <f>IF((E529-F529)&lt;=0,0,(TRACKER[[#This Row],[ATA]]-TRACKER[[#This Row],[ETA]])*24)</f>
        <v>0</v>
      </c>
      <c r="AD529" s="29" t="str">
        <f>IF(AC529&lt;=2,"NO","YES")</f>
        <v>NO</v>
      </c>
      <c r="AE529" s="106">
        <f>+TRACKER[[#This Row],[DELIVERY AVAILABLE SINCE]]-TRACKER[[#This Row],[HANDOVER Morocco]]</f>
        <v>46050.333333333336</v>
      </c>
      <c r="AF529" s="104">
        <f>TRACKER[[#This Row],[ATA TO UNLOADING]]*24</f>
        <v>99.316666666651145</v>
      </c>
      <c r="AG529" s="31">
        <f>(M529-E529)</f>
        <v>2.0097222222248092</v>
      </c>
      <c r="AH529" s="35">
        <f>TRACKER[[#This Row],[ATA A OFRECIMIENTO]]*24</f>
        <v>48.233333333395422</v>
      </c>
      <c r="AI529" s="30" t="str">
        <f>IF(AG529="","",IF(AG529&lt;=1.5,"SI","NO"))</f>
        <v>NO</v>
      </c>
      <c r="AJ529" s="30" t="str">
        <f>IF(AG529="","",IF(AG529&lt;=2,"YES","NO"))</f>
        <v>NO</v>
      </c>
      <c r="AK529" s="30" t="str">
        <f>IF(AG529="","",IF(AG529&lt;=3,"SI","NO"))</f>
        <v>SI</v>
      </c>
      <c r="AL529" s="31">
        <f>(N529-M529)</f>
        <v>2</v>
      </c>
      <c r="AM529" s="35">
        <f>TRACKER[[#This Row],[DEL. AVAILABLE A SLOT]]*24</f>
        <v>48</v>
      </c>
      <c r="AN529" s="31">
        <f>IF((S529-M529)&lt;0,TIME(0,0,0),S529-M529)</f>
        <v>2.1284722222189885</v>
      </c>
      <c r="AO52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529" s="35" t="str">
        <f>IF(AL529="","",IF(AL529&lt;=1,"SI","NO"))</f>
        <v>NO</v>
      </c>
      <c r="AQ529" s="31">
        <f>(N529-E529)</f>
        <v>4.0097222222248092</v>
      </c>
      <c r="AR529" s="35">
        <f>TRACKER[[#This Row],[ATA A TIMESLOT]]*24</f>
        <v>96.233333333395422</v>
      </c>
      <c r="AS529" s="32">
        <f>IF(AA529&lt;N529,TIME(0,0,0),AA529-N529)</f>
        <v>0.12847222221898846</v>
      </c>
      <c r="AT529" s="35">
        <f>TRACKER[[#This Row],[PUNTUALIDAD (H)]]*24</f>
        <v>3.0833333332557231</v>
      </c>
      <c r="AU529" s="31" t="str">
        <f>IF(AS529&gt;TIME(0,30,0),"NO","SI")</f>
        <v>NO</v>
      </c>
      <c r="AV529" s="33" t="str">
        <f>IF(AS529&gt;TIME(1,0,0),"NO","SI")</f>
        <v>NO</v>
      </c>
      <c r="AW529" s="33">
        <f>(S529-E529)</f>
        <v>4.1381944444437977</v>
      </c>
      <c r="AX529" s="39">
        <f>TRACKER[[#This Row],[ATA TO UNLOADING]]*24</f>
        <v>99.316666666651145</v>
      </c>
      <c r="AY529" s="33">
        <f>IF(O529=0,0,S529-O529)</f>
        <v>0</v>
      </c>
      <c r="AZ529" s="38">
        <f>TRACKER[[#This Row],[TOTAL TT (MARRUECOS)]]*24</f>
        <v>0</v>
      </c>
      <c r="BA529" s="39" t="str">
        <f>IF(AW529="","",IF(AW529&lt;=2,"SI","NO"))</f>
        <v>NO</v>
      </c>
      <c r="BB529" s="39">
        <f>V529-U529</f>
        <v>0</v>
      </c>
      <c r="BC529" s="108">
        <f>(TRACKER[[#This Row],[Driver departure vs DC END DATE 2]])/24</f>
        <v>0</v>
      </c>
      <c r="BD529" s="39" t="str">
        <f>IF(L529="LEFTIES TOLEDO",IF(BC529&gt;=TIME(0,0,0),"YES","NO"),"")</f>
        <v/>
      </c>
      <c r="BE529" s="93">
        <f>$BH$1</f>
        <v>55</v>
      </c>
      <c r="BF529" s="41">
        <f>$BI$1</f>
        <v>7.5</v>
      </c>
    </row>
    <row r="530" spans="1:58" ht="12.75" hidden="1" customHeight="1">
      <c r="A530" s="24">
        <v>262082261</v>
      </c>
      <c r="B530" s="10" t="s">
        <v>728</v>
      </c>
      <c r="C530" s="11" t="s">
        <v>78</v>
      </c>
      <c r="D530" s="11" t="s">
        <v>75</v>
      </c>
      <c r="E530" s="12">
        <v>46048.323611111111</v>
      </c>
      <c r="F530" s="12">
        <v>46048.333333333336</v>
      </c>
      <c r="G530" s="13" t="s">
        <v>49</v>
      </c>
      <c r="H530" s="11" t="s">
        <v>50</v>
      </c>
      <c r="I530" s="13" t="s">
        <v>832</v>
      </c>
      <c r="J530" s="13" t="s">
        <v>51</v>
      </c>
      <c r="K530" s="13" t="s">
        <v>52</v>
      </c>
      <c r="L530" s="12" t="s">
        <v>95</v>
      </c>
      <c r="M530" s="12">
        <v>46052.416666666664</v>
      </c>
      <c r="N530" s="12">
        <v>46052.416666666664</v>
      </c>
      <c r="O530" s="12"/>
      <c r="P530" s="55"/>
      <c r="Q530" s="12" t="s">
        <v>62</v>
      </c>
      <c r="R530" s="12"/>
      <c r="S530" s="29">
        <v>46052.506944444445</v>
      </c>
      <c r="T530" s="29">
        <v>46052.527777777781</v>
      </c>
      <c r="U530" s="12"/>
      <c r="V530" s="29"/>
      <c r="W530" s="30">
        <f>IF(N530="","",WEEKNUM(AA530,2)-0)</f>
        <v>5</v>
      </c>
      <c r="X530" s="30">
        <f>IF(N530="","",MONTH(AA530))</f>
        <v>1</v>
      </c>
      <c r="Y53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530" s="30" t="str">
        <f>IF(B530="ROPAX","ROPAX",IF(B530="RORO","RORO","OCEAN"))</f>
        <v>OCEAN</v>
      </c>
      <c r="AA530" s="29">
        <f>+MIN(S530,T530)</f>
        <v>46052.506944444445</v>
      </c>
      <c r="AB530" s="29" t="str">
        <f>CHOOSE(WEEKDAY(T530,2),"Monday","Tuesday","Wednesday","Thursday","Friday","Saturday","Sunday")</f>
        <v>Friday</v>
      </c>
      <c r="AC530" s="104">
        <f>IF((E530-F530)&lt;=0,0,(TRACKER[[#This Row],[ATA]]-TRACKER[[#This Row],[ETA]])*24)</f>
        <v>0</v>
      </c>
      <c r="AD530" s="29" t="str">
        <f>IF(AC530&lt;=2,"NO","YES")</f>
        <v>NO</v>
      </c>
      <c r="AE530" s="106">
        <f>+TRACKER[[#This Row],[DELIVERY AVAILABLE SINCE]]-TRACKER[[#This Row],[HANDOVER Morocco]]</f>
        <v>46052.416666666664</v>
      </c>
      <c r="AF530" s="104">
        <f>TRACKER[[#This Row],[ATA TO UNLOADING]]*24</f>
        <v>100.40000000002328</v>
      </c>
      <c r="AG530" s="31">
        <f>(M530-E530)</f>
        <v>4.0930555555532919</v>
      </c>
      <c r="AH530" s="35">
        <f>TRACKER[[#This Row],[ATA A OFRECIMIENTO]]*24</f>
        <v>98.233333333279006</v>
      </c>
      <c r="AI530" s="30" t="str">
        <f>IF(AG530="","",IF(AG530&lt;=1.5,"SI","NO"))</f>
        <v>NO</v>
      </c>
      <c r="AJ530" s="30" t="str">
        <f>IF(AG530="","",IF(AG530&lt;=2,"YES","NO"))</f>
        <v>NO</v>
      </c>
      <c r="AK530" s="30" t="str">
        <f>IF(AG530="","",IF(AG530&lt;=3,"SI","NO"))</f>
        <v>NO</v>
      </c>
      <c r="AL530" s="31">
        <f>(N530-M530)</f>
        <v>0</v>
      </c>
      <c r="AM530" s="35">
        <f>TRACKER[[#This Row],[DEL. AVAILABLE A SLOT]]*24</f>
        <v>0</v>
      </c>
      <c r="AN530" s="31">
        <f>IF((S530-M530)&lt;0,TIME(0,0,0),S530-M530)</f>
        <v>9.0277777781011537E-2</v>
      </c>
      <c r="AO53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30" s="35" t="str">
        <f>IF(AL530="","",IF(AL530&lt;=1,"SI","NO"))</f>
        <v>SI</v>
      </c>
      <c r="AQ530" s="31">
        <f>(N530-E530)</f>
        <v>4.0930555555532919</v>
      </c>
      <c r="AR530" s="35">
        <f>TRACKER[[#This Row],[ATA A TIMESLOT]]*24</f>
        <v>98.233333333279006</v>
      </c>
      <c r="AS530" s="32">
        <f>IF(AA530&lt;N530,TIME(0,0,0),AA530-N530)</f>
        <v>9.0277777781011537E-2</v>
      </c>
      <c r="AT530" s="35">
        <f>TRACKER[[#This Row],[PUNTUALIDAD (H)]]*24</f>
        <v>2.1666666667442769</v>
      </c>
      <c r="AU530" s="31" t="str">
        <f>IF(AS530&gt;TIME(0,30,0),"NO","SI")</f>
        <v>NO</v>
      </c>
      <c r="AV530" s="33" t="str">
        <f>IF(AS530&gt;TIME(1,0,0),"NO","SI")</f>
        <v>NO</v>
      </c>
      <c r="AW530" s="33">
        <f>(S530-E530)</f>
        <v>4.1833333333343035</v>
      </c>
      <c r="AX530" s="39">
        <f>TRACKER[[#This Row],[ATA TO UNLOADING]]*24</f>
        <v>100.40000000002328</v>
      </c>
      <c r="AY530" s="33">
        <f>IF(O530=0,0,S530-O530)</f>
        <v>0</v>
      </c>
      <c r="AZ530" s="38">
        <f>TRACKER[[#This Row],[TOTAL TT (MARRUECOS)]]*24</f>
        <v>0</v>
      </c>
      <c r="BA530" s="39" t="str">
        <f>IF(AW530="","",IF(AW530&lt;=2,"SI","NO"))</f>
        <v>NO</v>
      </c>
      <c r="BB530" s="39">
        <f>V530-U530</f>
        <v>0</v>
      </c>
      <c r="BC530" s="108">
        <f>(TRACKER[[#This Row],[Driver departure vs DC END DATE 2]])/24</f>
        <v>0</v>
      </c>
      <c r="BD530" s="39" t="str">
        <f>IF(L530="LEFTIES TOLEDO",IF(BC530&gt;=TIME(0,0,0),"YES","NO"),"")</f>
        <v/>
      </c>
      <c r="BE530" s="93">
        <f>$BH$1</f>
        <v>55</v>
      </c>
      <c r="BF530" s="41">
        <f>$BI$1</f>
        <v>7.5</v>
      </c>
    </row>
    <row r="531" spans="1:58" ht="12.75" hidden="1" customHeight="1">
      <c r="A531" s="24">
        <v>262492591</v>
      </c>
      <c r="B531" s="10" t="s">
        <v>728</v>
      </c>
      <c r="C531" s="11" t="s">
        <v>65</v>
      </c>
      <c r="D531" s="11" t="s">
        <v>75</v>
      </c>
      <c r="E531" s="12">
        <v>46048.323611111111</v>
      </c>
      <c r="F531" s="12">
        <v>46048.333333333336</v>
      </c>
      <c r="G531" s="13" t="s">
        <v>49</v>
      </c>
      <c r="H531" s="11" t="s">
        <v>50</v>
      </c>
      <c r="I531" s="13" t="s">
        <v>833</v>
      </c>
      <c r="J531" s="13" t="s">
        <v>56</v>
      </c>
      <c r="K531" s="13" t="s">
        <v>52</v>
      </c>
      <c r="L531" s="12" t="s">
        <v>95</v>
      </c>
      <c r="M531" s="12">
        <v>46052.416666666664</v>
      </c>
      <c r="N531" s="12">
        <v>46052.416666666664</v>
      </c>
      <c r="O531" s="12"/>
      <c r="P531" s="55"/>
      <c r="Q531" s="12" t="s">
        <v>62</v>
      </c>
      <c r="R531" s="12"/>
      <c r="S531" s="29">
        <v>46052.614583333328</v>
      </c>
      <c r="T531" s="29">
        <v>46052.635416666664</v>
      </c>
      <c r="U531" s="12"/>
      <c r="V531" s="29"/>
      <c r="W531" s="30">
        <f>IF(N531="","",WEEKNUM(AA531,2)-0)</f>
        <v>5</v>
      </c>
      <c r="X531" s="30">
        <f>IF(N531="","",MONTH(AA531))</f>
        <v>1</v>
      </c>
      <c r="Y53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531" s="30" t="str">
        <f>IF(B531="ROPAX","ROPAX",IF(B531="RORO","RORO","OCEAN"))</f>
        <v>OCEAN</v>
      </c>
      <c r="AA531" s="29">
        <f>+MIN(S531,T531)</f>
        <v>46052.614583333328</v>
      </c>
      <c r="AB531" s="29" t="str">
        <f>CHOOSE(WEEKDAY(T531,2),"Monday","Tuesday","Wednesday","Thursday","Friday","Saturday","Sunday")</f>
        <v>Friday</v>
      </c>
      <c r="AC531" s="104">
        <f>IF((E531-F531)&lt;=0,0,(TRACKER[[#This Row],[ATA]]-TRACKER[[#This Row],[ETA]])*24)</f>
        <v>0</v>
      </c>
      <c r="AD531" s="29" t="str">
        <f>IF(AC531&lt;=2,"NO","YES")</f>
        <v>NO</v>
      </c>
      <c r="AE531" s="106">
        <f>+TRACKER[[#This Row],[DELIVERY AVAILABLE SINCE]]-TRACKER[[#This Row],[HANDOVER Morocco]]</f>
        <v>46052.416666666664</v>
      </c>
      <c r="AF531" s="104">
        <f>TRACKER[[#This Row],[ATA TO UNLOADING]]*24</f>
        <v>102.9833333332208</v>
      </c>
      <c r="AG531" s="31">
        <f>(M531-E531)</f>
        <v>4.0930555555532919</v>
      </c>
      <c r="AH531" s="35">
        <f>TRACKER[[#This Row],[ATA A OFRECIMIENTO]]*24</f>
        <v>98.233333333279006</v>
      </c>
      <c r="AI531" s="30" t="str">
        <f>IF(AG531="","",IF(AG531&lt;=1.5,"SI","NO"))</f>
        <v>NO</v>
      </c>
      <c r="AJ531" s="30" t="str">
        <f>IF(AG531="","",IF(AG531&lt;=2,"YES","NO"))</f>
        <v>NO</v>
      </c>
      <c r="AK531" s="30" t="str">
        <f>IF(AG531="","",IF(AG531&lt;=3,"SI","NO"))</f>
        <v>NO</v>
      </c>
      <c r="AL531" s="31">
        <f>(N531-M531)</f>
        <v>0</v>
      </c>
      <c r="AM531" s="35">
        <f>TRACKER[[#This Row],[DEL. AVAILABLE A SLOT]]*24</f>
        <v>0</v>
      </c>
      <c r="AN531" s="31">
        <f>IF((S531-M531)&lt;0,TIME(0,0,0),S531-M531)</f>
        <v>0.19791666666424135</v>
      </c>
      <c r="AO53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31" s="35" t="str">
        <f>IF(AL531="","",IF(AL531&lt;=1,"SI","NO"))</f>
        <v>SI</v>
      </c>
      <c r="AQ531" s="31">
        <f>(N531-E531)</f>
        <v>4.0930555555532919</v>
      </c>
      <c r="AR531" s="35">
        <f>TRACKER[[#This Row],[ATA A TIMESLOT]]*24</f>
        <v>98.233333333279006</v>
      </c>
      <c r="AS531" s="32">
        <f>IF(AA531&lt;N531,TIME(0,0,0),AA531-N531)</f>
        <v>0.19791666666424135</v>
      </c>
      <c r="AT531" s="35">
        <f>TRACKER[[#This Row],[PUNTUALIDAD (H)]]*24</f>
        <v>4.7499999999417923</v>
      </c>
      <c r="AU531" s="31" t="str">
        <f>IF(AS531&gt;TIME(0,30,0),"NO","SI")</f>
        <v>NO</v>
      </c>
      <c r="AV531" s="33" t="str">
        <f>IF(AS531&gt;TIME(1,0,0),"NO","SI")</f>
        <v>NO</v>
      </c>
      <c r="AW531" s="33">
        <f>(S531-E531)</f>
        <v>4.2909722222175333</v>
      </c>
      <c r="AX531" s="39">
        <f>TRACKER[[#This Row],[ATA TO UNLOADING]]*24</f>
        <v>102.9833333332208</v>
      </c>
      <c r="AY531" s="33">
        <f>IF(O531=0,0,S531-O531)</f>
        <v>0</v>
      </c>
      <c r="AZ531" s="38">
        <f>TRACKER[[#This Row],[TOTAL TT (MARRUECOS)]]*24</f>
        <v>0</v>
      </c>
      <c r="BA531" s="39" t="str">
        <f>IF(AW531="","",IF(AW531&lt;=2,"SI","NO"))</f>
        <v>NO</v>
      </c>
      <c r="BB531" s="39">
        <f>V531-U531</f>
        <v>0</v>
      </c>
      <c r="BC531" s="108">
        <f>(TRACKER[[#This Row],[Driver departure vs DC END DATE 2]])/24</f>
        <v>0</v>
      </c>
      <c r="BD531" s="39" t="str">
        <f>IF(L531="LEFTIES TOLEDO",IF(BC531&gt;=TIME(0,0,0),"YES","NO"),"")</f>
        <v/>
      </c>
      <c r="BE531" s="93">
        <f>$BH$1</f>
        <v>55</v>
      </c>
      <c r="BF531" s="41">
        <f>$BI$1</f>
        <v>7.5</v>
      </c>
    </row>
    <row r="532" spans="1:58" ht="12.75" hidden="1" customHeight="1">
      <c r="A532" s="24">
        <v>262492592</v>
      </c>
      <c r="B532" s="10" t="s">
        <v>728</v>
      </c>
      <c r="C532" s="11" t="s">
        <v>65</v>
      </c>
      <c r="D532" s="11" t="s">
        <v>75</v>
      </c>
      <c r="E532" s="12">
        <v>46048.323611111111</v>
      </c>
      <c r="F532" s="12">
        <v>46048.333333333336</v>
      </c>
      <c r="G532" s="13" t="s">
        <v>49</v>
      </c>
      <c r="H532" s="11" t="s">
        <v>50</v>
      </c>
      <c r="I532" s="13" t="s">
        <v>834</v>
      </c>
      <c r="J532" s="13" t="s">
        <v>51</v>
      </c>
      <c r="K532" s="13" t="s">
        <v>52</v>
      </c>
      <c r="L532" s="12" t="s">
        <v>95</v>
      </c>
      <c r="M532" s="12">
        <v>46052.416666666664</v>
      </c>
      <c r="N532" s="12">
        <v>46052.416666666664</v>
      </c>
      <c r="O532" s="12"/>
      <c r="P532" s="55"/>
      <c r="Q532" s="12" t="s">
        <v>62</v>
      </c>
      <c r="R532" s="12"/>
      <c r="S532" s="29">
        <v>46052.569444444445</v>
      </c>
      <c r="T532" s="29">
        <v>46052.590277777781</v>
      </c>
      <c r="U532" s="12"/>
      <c r="V532" s="29"/>
      <c r="W532" s="30">
        <f>IF(N532="","",WEEKNUM(AA532,2)-0)</f>
        <v>5</v>
      </c>
      <c r="X532" s="30">
        <f>IF(N532="","",MONTH(AA532))</f>
        <v>1</v>
      </c>
      <c r="Y53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532" s="30" t="str">
        <f>IF(B532="ROPAX","ROPAX",IF(B532="RORO","RORO","OCEAN"))</f>
        <v>OCEAN</v>
      </c>
      <c r="AA532" s="29">
        <f>+MIN(S532,T532)</f>
        <v>46052.569444444445</v>
      </c>
      <c r="AB532" s="29" t="str">
        <f>CHOOSE(WEEKDAY(T532,2),"Monday","Tuesday","Wednesday","Thursday","Friday","Saturday","Sunday")</f>
        <v>Friday</v>
      </c>
      <c r="AC532" s="104">
        <f>IF((E532-F532)&lt;=0,0,(TRACKER[[#This Row],[ATA]]-TRACKER[[#This Row],[ETA]])*24)</f>
        <v>0</v>
      </c>
      <c r="AD532" s="29" t="str">
        <f>IF(AC532&lt;=2,"NO","YES")</f>
        <v>NO</v>
      </c>
      <c r="AE532" s="106">
        <f>+TRACKER[[#This Row],[DELIVERY AVAILABLE SINCE]]-TRACKER[[#This Row],[HANDOVER Morocco]]</f>
        <v>46052.416666666664</v>
      </c>
      <c r="AF532" s="104">
        <f>TRACKER[[#This Row],[ATA TO UNLOADING]]*24</f>
        <v>101.90000000002328</v>
      </c>
      <c r="AG532" s="31">
        <f>(M532-E532)</f>
        <v>4.0930555555532919</v>
      </c>
      <c r="AH532" s="35">
        <f>TRACKER[[#This Row],[ATA A OFRECIMIENTO]]*24</f>
        <v>98.233333333279006</v>
      </c>
      <c r="AI532" s="30" t="str">
        <f>IF(AG532="","",IF(AG532&lt;=1.5,"SI","NO"))</f>
        <v>NO</v>
      </c>
      <c r="AJ532" s="30" t="str">
        <f>IF(AG532="","",IF(AG532&lt;=2,"YES","NO"))</f>
        <v>NO</v>
      </c>
      <c r="AK532" s="30" t="str">
        <f>IF(AG532="","",IF(AG532&lt;=3,"SI","NO"))</f>
        <v>NO</v>
      </c>
      <c r="AL532" s="31">
        <f>(N532-M532)</f>
        <v>0</v>
      </c>
      <c r="AM532" s="35">
        <f>TRACKER[[#This Row],[DEL. AVAILABLE A SLOT]]*24</f>
        <v>0</v>
      </c>
      <c r="AN532" s="31">
        <f>IF((S532-M532)&lt;0,TIME(0,0,0),S532-M532)</f>
        <v>0.15277777778101154</v>
      </c>
      <c r="AO53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32" s="35" t="str">
        <f>IF(AL532="","",IF(AL532&lt;=1,"SI","NO"))</f>
        <v>SI</v>
      </c>
      <c r="AQ532" s="31">
        <f>(N532-E532)</f>
        <v>4.0930555555532919</v>
      </c>
      <c r="AR532" s="35">
        <f>TRACKER[[#This Row],[ATA A TIMESLOT]]*24</f>
        <v>98.233333333279006</v>
      </c>
      <c r="AS532" s="32">
        <f>IF(AA532&lt;N532,TIME(0,0,0),AA532-N532)</f>
        <v>0.15277777778101154</v>
      </c>
      <c r="AT532" s="35">
        <f>TRACKER[[#This Row],[PUNTUALIDAD (H)]]*24</f>
        <v>3.6666666667442769</v>
      </c>
      <c r="AU532" s="31" t="str">
        <f>IF(AS532&gt;TIME(0,30,0),"NO","SI")</f>
        <v>NO</v>
      </c>
      <c r="AV532" s="33" t="str">
        <f>IF(AS532&gt;TIME(1,0,0),"NO","SI")</f>
        <v>NO</v>
      </c>
      <c r="AW532" s="33">
        <f>(S532-E532)</f>
        <v>4.2458333333343035</v>
      </c>
      <c r="AX532" s="39">
        <f>TRACKER[[#This Row],[ATA TO UNLOADING]]*24</f>
        <v>101.90000000002328</v>
      </c>
      <c r="AY532" s="33">
        <f>IF(O532=0,0,S532-O532)</f>
        <v>0</v>
      </c>
      <c r="AZ532" s="38">
        <f>TRACKER[[#This Row],[TOTAL TT (MARRUECOS)]]*24</f>
        <v>0</v>
      </c>
      <c r="BA532" s="39" t="str">
        <f>IF(AW532="","",IF(AW532&lt;=2,"SI","NO"))</f>
        <v>NO</v>
      </c>
      <c r="BB532" s="39">
        <f>V532-U532</f>
        <v>0</v>
      </c>
      <c r="BC532" s="108">
        <f>(TRACKER[[#This Row],[Driver departure vs DC END DATE 2]])/24</f>
        <v>0</v>
      </c>
      <c r="BD532" s="39" t="str">
        <f>IF(L532="LEFTIES TOLEDO",IF(BC532&gt;=TIME(0,0,0),"YES","NO"),"")</f>
        <v/>
      </c>
      <c r="BE532" s="93">
        <f>$BH$1</f>
        <v>55</v>
      </c>
      <c r="BF532" s="41">
        <f>$BI$1</f>
        <v>7.5</v>
      </c>
    </row>
    <row r="533" spans="1:58" ht="12.75" hidden="1" customHeight="1">
      <c r="A533" s="24">
        <v>262073911</v>
      </c>
      <c r="B533" s="10" t="s">
        <v>728</v>
      </c>
      <c r="C533" s="11" t="s">
        <v>78</v>
      </c>
      <c r="D533" s="11" t="s">
        <v>75</v>
      </c>
      <c r="E533" s="12">
        <v>46048.323611111111</v>
      </c>
      <c r="F533" s="12">
        <v>46048.333333333336</v>
      </c>
      <c r="G533" s="13" t="s">
        <v>49</v>
      </c>
      <c r="H533" s="11" t="s">
        <v>50</v>
      </c>
      <c r="I533" s="13" t="s">
        <v>835</v>
      </c>
      <c r="J533" s="13">
        <v>20</v>
      </c>
      <c r="K533" s="13" t="s">
        <v>52</v>
      </c>
      <c r="L533" s="12" t="s">
        <v>95</v>
      </c>
      <c r="M533" s="12">
        <v>46052.416666666664</v>
      </c>
      <c r="N533" s="12">
        <v>46052.416666666664</v>
      </c>
      <c r="O533" s="12"/>
      <c r="P533" s="55"/>
      <c r="Q533" s="12" t="s">
        <v>62</v>
      </c>
      <c r="R533" s="12"/>
      <c r="S533" s="29">
        <v>46052.645833333328</v>
      </c>
      <c r="T533" s="29">
        <v>46052.666666666664</v>
      </c>
      <c r="U533" s="12"/>
      <c r="V533" s="29"/>
      <c r="W533" s="30">
        <f>IF(N533="","",WEEKNUM(AA533,2)-0)</f>
        <v>5</v>
      </c>
      <c r="X533" s="30">
        <f>IF(N533="","",MONTH(AA533))</f>
        <v>1</v>
      </c>
      <c r="Y53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533" s="30" t="str">
        <f>IF(B533="ROPAX","ROPAX",IF(B533="RORO","RORO","OCEAN"))</f>
        <v>OCEAN</v>
      </c>
      <c r="AA533" s="29">
        <f>+MIN(S533,T533)</f>
        <v>46052.645833333328</v>
      </c>
      <c r="AB533" s="29" t="str">
        <f>CHOOSE(WEEKDAY(T533,2),"Monday","Tuesday","Wednesday","Thursday","Friday","Saturday","Sunday")</f>
        <v>Friday</v>
      </c>
      <c r="AC533" s="104">
        <f>IF((E533-F533)&lt;=0,0,(TRACKER[[#This Row],[ATA]]-TRACKER[[#This Row],[ETA]])*24)</f>
        <v>0</v>
      </c>
      <c r="AD533" s="29" t="str">
        <f>IF(AC533&lt;=2,"NO","YES")</f>
        <v>NO</v>
      </c>
      <c r="AE533" s="106">
        <f>+TRACKER[[#This Row],[DELIVERY AVAILABLE SINCE]]-TRACKER[[#This Row],[HANDOVER Morocco]]</f>
        <v>46052.416666666664</v>
      </c>
      <c r="AF533" s="104">
        <f>TRACKER[[#This Row],[ATA TO UNLOADING]]*24</f>
        <v>103.7333333332208</v>
      </c>
      <c r="AG533" s="31">
        <f>(M533-E533)</f>
        <v>4.0930555555532919</v>
      </c>
      <c r="AH533" s="35">
        <f>TRACKER[[#This Row],[ATA A OFRECIMIENTO]]*24</f>
        <v>98.233333333279006</v>
      </c>
      <c r="AI533" s="30" t="str">
        <f>IF(AG533="","",IF(AG533&lt;=1.5,"SI","NO"))</f>
        <v>NO</v>
      </c>
      <c r="AJ533" s="30" t="str">
        <f>IF(AG533="","",IF(AG533&lt;=2,"YES","NO"))</f>
        <v>NO</v>
      </c>
      <c r="AK533" s="30" t="str">
        <f>IF(AG533="","",IF(AG533&lt;=3,"SI","NO"))</f>
        <v>NO</v>
      </c>
      <c r="AL533" s="31">
        <f>(N533-M533)</f>
        <v>0</v>
      </c>
      <c r="AM533" s="35">
        <f>TRACKER[[#This Row],[DEL. AVAILABLE A SLOT]]*24</f>
        <v>0</v>
      </c>
      <c r="AN533" s="31">
        <f>IF((S533-M533)&lt;0,TIME(0,0,0),S533-M533)</f>
        <v>0.22916666666424135</v>
      </c>
      <c r="AO53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33" s="35" t="str">
        <f>IF(AL533="","",IF(AL533&lt;=1,"SI","NO"))</f>
        <v>SI</v>
      </c>
      <c r="AQ533" s="31">
        <f>(N533-E533)</f>
        <v>4.0930555555532919</v>
      </c>
      <c r="AR533" s="35">
        <f>TRACKER[[#This Row],[ATA A TIMESLOT]]*24</f>
        <v>98.233333333279006</v>
      </c>
      <c r="AS533" s="32">
        <f>IF(AA533&lt;N533,TIME(0,0,0),AA533-N533)</f>
        <v>0.22916666666424135</v>
      </c>
      <c r="AT533" s="35">
        <f>TRACKER[[#This Row],[PUNTUALIDAD (H)]]*24</f>
        <v>5.4999999999417923</v>
      </c>
      <c r="AU533" s="31" t="str">
        <f>IF(AS533&gt;TIME(0,30,0),"NO","SI")</f>
        <v>NO</v>
      </c>
      <c r="AV533" s="33" t="str">
        <f>IF(AS533&gt;TIME(1,0,0),"NO","SI")</f>
        <v>NO</v>
      </c>
      <c r="AW533" s="33">
        <f>(S533-E533)</f>
        <v>4.3222222222175333</v>
      </c>
      <c r="AX533" s="39">
        <f>TRACKER[[#This Row],[ATA TO UNLOADING]]*24</f>
        <v>103.7333333332208</v>
      </c>
      <c r="AY533" s="33">
        <f>IF(O533=0,0,S533-O533)</f>
        <v>0</v>
      </c>
      <c r="AZ533" s="38">
        <f>TRACKER[[#This Row],[TOTAL TT (MARRUECOS)]]*24</f>
        <v>0</v>
      </c>
      <c r="BA533" s="39" t="str">
        <f>IF(AW533="","",IF(AW533&lt;=2,"SI","NO"))</f>
        <v>NO</v>
      </c>
      <c r="BB533" s="39">
        <f>V533-U533</f>
        <v>0</v>
      </c>
      <c r="BC533" s="108">
        <f>(TRACKER[[#This Row],[Driver departure vs DC END DATE 2]])/24</f>
        <v>0</v>
      </c>
      <c r="BD533" s="39" t="str">
        <f>IF(L533="LEFTIES TOLEDO",IF(BC533&gt;=TIME(0,0,0),"YES","NO"),"")</f>
        <v/>
      </c>
      <c r="BE533" s="93">
        <f>$BH$1</f>
        <v>55</v>
      </c>
      <c r="BF533" s="41">
        <f>$BI$1</f>
        <v>7.5</v>
      </c>
    </row>
    <row r="534" spans="1:58" ht="12.75" hidden="1" customHeight="1">
      <c r="A534" s="24">
        <v>262779486</v>
      </c>
      <c r="B534" s="10" t="s">
        <v>728</v>
      </c>
      <c r="C534" s="11" t="s">
        <v>47</v>
      </c>
      <c r="D534" s="11" t="s">
        <v>75</v>
      </c>
      <c r="E534" s="12">
        <v>46048.323611111111</v>
      </c>
      <c r="F534" s="12">
        <v>46048.333333333336</v>
      </c>
      <c r="G534" s="13" t="s">
        <v>49</v>
      </c>
      <c r="H534" s="11" t="s">
        <v>50</v>
      </c>
      <c r="I534" s="13" t="s">
        <v>836</v>
      </c>
      <c r="J534" s="13" t="s">
        <v>51</v>
      </c>
      <c r="K534" s="13" t="s">
        <v>60</v>
      </c>
      <c r="L534" s="12" t="s">
        <v>102</v>
      </c>
      <c r="M534" s="12">
        <v>46052.416666666664</v>
      </c>
      <c r="N534" s="12">
        <v>46052.416666666664</v>
      </c>
      <c r="O534" s="12"/>
      <c r="P534" s="55"/>
      <c r="Q534" s="12"/>
      <c r="R534" s="12"/>
      <c r="S534" s="29">
        <v>46052.418055555558</v>
      </c>
      <c r="T534" s="29">
        <v>46052.4375</v>
      </c>
      <c r="U534" s="12"/>
      <c r="V534" s="29"/>
      <c r="W534" s="30">
        <f>IF(N534="","",WEEKNUM(AA534,2)-0)</f>
        <v>5</v>
      </c>
      <c r="X534" s="30">
        <f>IF(N534="","",MONTH(AA534))</f>
        <v>1</v>
      </c>
      <c r="Y53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34" s="30" t="str">
        <f>IF(B534="ROPAX","ROPAX",IF(B534="RORO","RORO","OCEAN"))</f>
        <v>OCEAN</v>
      </c>
      <c r="AA534" s="29">
        <f>+MIN(S534,T534)</f>
        <v>46052.418055555558</v>
      </c>
      <c r="AB534" s="29" t="str">
        <f>CHOOSE(WEEKDAY(T534,2),"Monday","Tuesday","Wednesday","Thursday","Friday","Saturday","Sunday")</f>
        <v>Friday</v>
      </c>
      <c r="AC534" s="104">
        <f>IF((E534-F534)&lt;=0,0,(TRACKER[[#This Row],[ATA]]-TRACKER[[#This Row],[ETA]])*24)</f>
        <v>0</v>
      </c>
      <c r="AD534" s="29" t="str">
        <f>IF(AC534&lt;=2,"NO","YES")</f>
        <v>NO</v>
      </c>
      <c r="AE534" s="106">
        <f>+TRACKER[[#This Row],[DELIVERY AVAILABLE SINCE]]-TRACKER[[#This Row],[HANDOVER Morocco]]</f>
        <v>46052.416666666664</v>
      </c>
      <c r="AF534" s="104">
        <f>TRACKER[[#This Row],[ATA TO UNLOADING]]*24</f>
        <v>98.266666666720994</v>
      </c>
      <c r="AG534" s="31">
        <f>(M534-E534)</f>
        <v>4.0930555555532919</v>
      </c>
      <c r="AH534" s="35">
        <f>TRACKER[[#This Row],[ATA A OFRECIMIENTO]]*24</f>
        <v>98.233333333279006</v>
      </c>
      <c r="AI534" s="30" t="str">
        <f>IF(AG534="","",IF(AG534&lt;=1.5,"SI","NO"))</f>
        <v>NO</v>
      </c>
      <c r="AJ534" s="30" t="str">
        <f>IF(AG534="","",IF(AG534&lt;=2,"YES","NO"))</f>
        <v>NO</v>
      </c>
      <c r="AK534" s="30" t="str">
        <f>IF(AG534="","",IF(AG534&lt;=3,"SI","NO"))</f>
        <v>NO</v>
      </c>
      <c r="AL534" s="31">
        <f>(N534-M534)</f>
        <v>0</v>
      </c>
      <c r="AM534" s="35">
        <f>TRACKER[[#This Row],[DEL. AVAILABLE A SLOT]]*24</f>
        <v>0</v>
      </c>
      <c r="AN534" s="31">
        <f>IF((S534-M534)&lt;0,TIME(0,0,0),S534-M534)</f>
        <v>1.3888888934161514E-3</v>
      </c>
      <c r="AO53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34" s="35" t="str">
        <f>IF(AL534="","",IF(AL534&lt;=1,"SI","NO"))</f>
        <v>SI</v>
      </c>
      <c r="AQ534" s="31">
        <f>(N534-E534)</f>
        <v>4.0930555555532919</v>
      </c>
      <c r="AR534" s="35">
        <f>TRACKER[[#This Row],[ATA A TIMESLOT]]*24</f>
        <v>98.233333333279006</v>
      </c>
      <c r="AS534" s="32">
        <f>IF(AA534&lt;N534,TIME(0,0,0),AA534-N534)</f>
        <v>1.3888888934161514E-3</v>
      </c>
      <c r="AT534" s="35">
        <f>TRACKER[[#This Row],[PUNTUALIDAD (H)]]*24</f>
        <v>3.3333333441987634E-2</v>
      </c>
      <c r="AU534" s="31" t="str">
        <f>IF(AS534&gt;TIME(0,30,0),"NO","SI")</f>
        <v>SI</v>
      </c>
      <c r="AV534" s="33" t="str">
        <f>IF(AS534&gt;TIME(1,0,0),"NO","SI")</f>
        <v>SI</v>
      </c>
      <c r="AW534" s="33">
        <f>(S534-E534)</f>
        <v>4.0944444444467081</v>
      </c>
      <c r="AX534" s="39">
        <f>TRACKER[[#This Row],[ATA TO UNLOADING]]*24</f>
        <v>98.266666666720994</v>
      </c>
      <c r="AY534" s="33">
        <f>IF(O534=0,0,S534-O534)</f>
        <v>0</v>
      </c>
      <c r="AZ534" s="38">
        <f>TRACKER[[#This Row],[TOTAL TT (MARRUECOS)]]*24</f>
        <v>0</v>
      </c>
      <c r="BA534" s="39" t="str">
        <f>IF(AW534="","",IF(AW534&lt;=2,"SI","NO"))</f>
        <v>NO</v>
      </c>
      <c r="BB534" s="39">
        <f>V534-U534</f>
        <v>0</v>
      </c>
      <c r="BC534" s="108">
        <f>(TRACKER[[#This Row],[Driver departure vs DC END DATE 2]])/24</f>
        <v>0</v>
      </c>
      <c r="BD534" s="39" t="str">
        <f>IF(L534="LEFTIES TOLEDO",IF(BC534&gt;=TIME(0,0,0),"YES","NO"),"")</f>
        <v/>
      </c>
      <c r="BE534" s="93">
        <f>$BH$1</f>
        <v>55</v>
      </c>
      <c r="BF534" s="41">
        <f>$BI$1</f>
        <v>7.5</v>
      </c>
    </row>
    <row r="535" spans="1:58" ht="12.75" hidden="1" customHeight="1">
      <c r="A535" s="24">
        <v>263187382</v>
      </c>
      <c r="B535" s="10" t="s">
        <v>722</v>
      </c>
      <c r="C535" s="11" t="s">
        <v>58</v>
      </c>
      <c r="D535" s="11" t="s">
        <v>75</v>
      </c>
      <c r="E535" s="12">
        <v>46043.798611111109</v>
      </c>
      <c r="F535" s="12">
        <v>46043.833333333336</v>
      </c>
      <c r="G535" s="13" t="s">
        <v>49</v>
      </c>
      <c r="H535" s="11" t="s">
        <v>50</v>
      </c>
      <c r="I535" s="13" t="s">
        <v>837</v>
      </c>
      <c r="J535" s="13" t="s">
        <v>51</v>
      </c>
      <c r="K535" s="13" t="s">
        <v>52</v>
      </c>
      <c r="L535" s="12" t="s">
        <v>102</v>
      </c>
      <c r="M535" s="12">
        <v>46045.833333333336</v>
      </c>
      <c r="N535" s="12">
        <v>46052.583333333336</v>
      </c>
      <c r="O535" s="12"/>
      <c r="P535" s="55">
        <v>1</v>
      </c>
      <c r="Q535" s="12" t="s">
        <v>62</v>
      </c>
      <c r="R535" s="12" t="s">
        <v>393</v>
      </c>
      <c r="S535" s="29">
        <v>46052.625</v>
      </c>
      <c r="T535" s="29">
        <v>46052.645833333336</v>
      </c>
      <c r="U535" s="12"/>
      <c r="V535" s="29"/>
      <c r="W535" s="30">
        <f>IF(N535="","",WEEKNUM(AA535,2)-0)</f>
        <v>5</v>
      </c>
      <c r="X535" s="30">
        <f>IF(N535="","",MONTH(AA535))</f>
        <v>1</v>
      </c>
      <c r="Y53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35" s="30" t="str">
        <f>IF(B535="ROPAX","ROPAX",IF(B535="RORO","RORO","OCEAN"))</f>
        <v>OCEAN</v>
      </c>
      <c r="AA535" s="29">
        <f>+MIN(S535,T535)</f>
        <v>46052.625</v>
      </c>
      <c r="AB535" s="29" t="str">
        <f>CHOOSE(WEEKDAY(T535,2),"Monday","Tuesday","Wednesday","Thursday","Friday","Saturday","Sunday")</f>
        <v>Friday</v>
      </c>
      <c r="AC535" s="104">
        <f>IF((E535-F535)&lt;=0,0,(TRACKER[[#This Row],[ATA]]-TRACKER[[#This Row],[ETA]])*24)</f>
        <v>0</v>
      </c>
      <c r="AD535" s="29" t="str">
        <f>IF(AC535&lt;=2,"NO","YES")</f>
        <v>NO</v>
      </c>
      <c r="AE535" s="106">
        <f>+TRACKER[[#This Row],[DELIVERY AVAILABLE SINCE]]-TRACKER[[#This Row],[HANDOVER Morocco]]</f>
        <v>46045.833333333336</v>
      </c>
      <c r="AF535" s="104">
        <f>TRACKER[[#This Row],[ATA TO UNLOADING]]*24</f>
        <v>211.83333333337214</v>
      </c>
      <c r="AG535" s="31">
        <f>(M535-E535)</f>
        <v>2.0347222222262644</v>
      </c>
      <c r="AH535" s="35">
        <f>TRACKER[[#This Row],[ATA A OFRECIMIENTO]]*24</f>
        <v>48.833333333430346</v>
      </c>
      <c r="AI535" s="30" t="str">
        <f>IF(AG535="","",IF(AG535&lt;=1.5,"SI","NO"))</f>
        <v>NO</v>
      </c>
      <c r="AJ535" s="30" t="str">
        <f>IF(AG535="","",IF(AG535&lt;=2,"YES","NO"))</f>
        <v>NO</v>
      </c>
      <c r="AK535" s="30" t="str">
        <f>IF(AG535="","",IF(AG535&lt;=3,"SI","NO"))</f>
        <v>SI</v>
      </c>
      <c r="AL535" s="31">
        <f>(N535-M535)</f>
        <v>6.75</v>
      </c>
      <c r="AM535" s="35">
        <f>TRACKER[[#This Row],[DEL. AVAILABLE A SLOT]]*24</f>
        <v>162</v>
      </c>
      <c r="AN535" s="31">
        <f>IF((S535-M535)&lt;0,TIME(0,0,0),S535-M535)</f>
        <v>6.7916666666642413</v>
      </c>
      <c r="AO53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535" s="35" t="str">
        <f>IF(AL535="","",IF(AL535&lt;=1,"SI","NO"))</f>
        <v>NO</v>
      </c>
      <c r="AQ535" s="31">
        <f>(N535-E535)</f>
        <v>8.7847222222262644</v>
      </c>
      <c r="AR535" s="35">
        <f>TRACKER[[#This Row],[ATA A TIMESLOT]]*24</f>
        <v>210.83333333343035</v>
      </c>
      <c r="AS535" s="32">
        <f>IF(AA535&lt;N535,TIME(0,0,0),AA535-N535)</f>
        <v>4.1666666664241347E-2</v>
      </c>
      <c r="AT535" s="35">
        <f>TRACKER[[#This Row],[PUNTUALIDAD (H)]]*24</f>
        <v>0.99999999994179234</v>
      </c>
      <c r="AU535" s="31" t="str">
        <f>IF(AS535&gt;TIME(0,30,0),"NO","SI")</f>
        <v>NO</v>
      </c>
      <c r="AV535" s="33" t="str">
        <f>IF(AS535&gt;TIME(1,0,0),"NO","SI")</f>
        <v>SI</v>
      </c>
      <c r="AW535" s="33">
        <f>(S535-E535)</f>
        <v>8.8263888888905058</v>
      </c>
      <c r="AX535" s="39">
        <f>TRACKER[[#This Row],[ATA TO UNLOADING]]*24</f>
        <v>211.83333333337214</v>
      </c>
      <c r="AY535" s="33">
        <f>IF(O535=0,0,S535-O535)</f>
        <v>0</v>
      </c>
      <c r="AZ535" s="38">
        <f>TRACKER[[#This Row],[TOTAL TT (MARRUECOS)]]*24</f>
        <v>0</v>
      </c>
      <c r="BA535" s="39" t="str">
        <f>IF(AW535="","",IF(AW535&lt;=2,"SI","NO"))</f>
        <v>NO</v>
      </c>
      <c r="BB535" s="39">
        <f>V535-U535</f>
        <v>0</v>
      </c>
      <c r="BC535" s="108">
        <f>(TRACKER[[#This Row],[Driver departure vs DC END DATE 2]])/24</f>
        <v>0</v>
      </c>
      <c r="BD535" s="39" t="str">
        <f>IF(L535="LEFTIES TOLEDO",IF(BC535&gt;=TIME(0,0,0),"YES","NO"),"")</f>
        <v/>
      </c>
      <c r="BE535" s="93">
        <f>$BH$1</f>
        <v>55</v>
      </c>
      <c r="BF535" s="41">
        <f>$BI$1</f>
        <v>7.5</v>
      </c>
    </row>
    <row r="536" spans="1:58" ht="12.75" hidden="1" customHeight="1">
      <c r="A536" s="24">
        <v>262419300</v>
      </c>
      <c r="B536" s="10" t="s">
        <v>722</v>
      </c>
      <c r="C536" s="11" t="s">
        <v>58</v>
      </c>
      <c r="D536" s="11" t="s">
        <v>75</v>
      </c>
      <c r="E536" s="12">
        <v>46043.798611111109</v>
      </c>
      <c r="F536" s="12">
        <v>46043.833333333336</v>
      </c>
      <c r="G536" s="13" t="s">
        <v>49</v>
      </c>
      <c r="H536" s="11" t="s">
        <v>50</v>
      </c>
      <c r="I536" s="13" t="s">
        <v>838</v>
      </c>
      <c r="J536" s="13" t="s">
        <v>51</v>
      </c>
      <c r="K536" s="13" t="s">
        <v>52</v>
      </c>
      <c r="L536" s="12" t="s">
        <v>102</v>
      </c>
      <c r="M536" s="12">
        <v>46045.833333333336</v>
      </c>
      <c r="N536" s="12">
        <v>46052.583333333336</v>
      </c>
      <c r="O536" s="12"/>
      <c r="P536" s="55">
        <v>1</v>
      </c>
      <c r="Q536" s="12"/>
      <c r="R536" s="12" t="s">
        <v>393</v>
      </c>
      <c r="S536" s="29">
        <v>46052.507638888892</v>
      </c>
      <c r="T536" s="29">
        <v>46052.527777777781</v>
      </c>
      <c r="U536" s="12"/>
      <c r="V536" s="29"/>
      <c r="W536" s="30">
        <f>IF(N536="","",WEEKNUM(AA536,2)-0)</f>
        <v>5</v>
      </c>
      <c r="X536" s="30">
        <f>IF(N536="","",MONTH(AA536))</f>
        <v>1</v>
      </c>
      <c r="Y53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36" s="30" t="str">
        <f>IF(B536="ROPAX","ROPAX",IF(B536="RORO","RORO","OCEAN"))</f>
        <v>OCEAN</v>
      </c>
      <c r="AA536" s="29">
        <f>+MIN(S536,T536)</f>
        <v>46052.507638888892</v>
      </c>
      <c r="AB536" s="29" t="str">
        <f>CHOOSE(WEEKDAY(T536,2),"Monday","Tuesday","Wednesday","Thursday","Friday","Saturday","Sunday")</f>
        <v>Friday</v>
      </c>
      <c r="AC536" s="104">
        <f>IF((E536-F536)&lt;=0,0,(TRACKER[[#This Row],[ATA]]-TRACKER[[#This Row],[ETA]])*24)</f>
        <v>0</v>
      </c>
      <c r="AD536" s="29" t="str">
        <f>IF(AC536&lt;=2,"NO","YES")</f>
        <v>NO</v>
      </c>
      <c r="AE536" s="106">
        <f>+TRACKER[[#This Row],[DELIVERY AVAILABLE SINCE]]-TRACKER[[#This Row],[HANDOVER Morocco]]</f>
        <v>46045.833333333336</v>
      </c>
      <c r="AF536" s="104">
        <f>TRACKER[[#This Row],[ATA TO UNLOADING]]*24</f>
        <v>209.0166666667792</v>
      </c>
      <c r="AG536" s="31">
        <f>(M536-E536)</f>
        <v>2.0347222222262644</v>
      </c>
      <c r="AH536" s="35">
        <f>TRACKER[[#This Row],[ATA A OFRECIMIENTO]]*24</f>
        <v>48.833333333430346</v>
      </c>
      <c r="AI536" s="30" t="str">
        <f>IF(AG536="","",IF(AG536&lt;=1.5,"SI","NO"))</f>
        <v>NO</v>
      </c>
      <c r="AJ536" s="30" t="str">
        <f>IF(AG536="","",IF(AG536&lt;=2,"YES","NO"))</f>
        <v>NO</v>
      </c>
      <c r="AK536" s="30" t="str">
        <f>IF(AG536="","",IF(AG536&lt;=3,"SI","NO"))</f>
        <v>SI</v>
      </c>
      <c r="AL536" s="31">
        <f>(N536-M536)</f>
        <v>6.75</v>
      </c>
      <c r="AM536" s="35">
        <f>TRACKER[[#This Row],[DEL. AVAILABLE A SLOT]]*24</f>
        <v>162</v>
      </c>
      <c r="AN536" s="31">
        <f>IF((S536-M536)&lt;0,TIME(0,0,0),S536-M536)</f>
        <v>6.6743055555562023</v>
      </c>
      <c r="AO53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536" s="35" t="str">
        <f>IF(AL536="","",IF(AL536&lt;=1,"SI","NO"))</f>
        <v>NO</v>
      </c>
      <c r="AQ536" s="31">
        <f>(N536-E536)</f>
        <v>8.7847222222262644</v>
      </c>
      <c r="AR536" s="35">
        <f>TRACKER[[#This Row],[ATA A TIMESLOT]]*24</f>
        <v>210.83333333343035</v>
      </c>
      <c r="AS536" s="32">
        <f>IF(AA536&lt;N536,TIME(0,0,0),AA536-N536)</f>
        <v>0</v>
      </c>
      <c r="AT536" s="35">
        <f>TRACKER[[#This Row],[PUNTUALIDAD (H)]]*24</f>
        <v>0</v>
      </c>
      <c r="AU536" s="31" t="str">
        <f>IF(AS536&gt;TIME(0,30,0),"NO","SI")</f>
        <v>SI</v>
      </c>
      <c r="AV536" s="33" t="str">
        <f>IF(AS536&gt;TIME(1,0,0),"NO","SI")</f>
        <v>SI</v>
      </c>
      <c r="AW536" s="33">
        <f>(S536-E536)</f>
        <v>8.7090277777824667</v>
      </c>
      <c r="AX536" s="39">
        <f>TRACKER[[#This Row],[ATA TO UNLOADING]]*24</f>
        <v>209.0166666667792</v>
      </c>
      <c r="AY536" s="33">
        <f>IF(O536=0,0,S536-O536)</f>
        <v>0</v>
      </c>
      <c r="AZ536" s="38">
        <f>TRACKER[[#This Row],[TOTAL TT (MARRUECOS)]]*24</f>
        <v>0</v>
      </c>
      <c r="BA536" s="39" t="str">
        <f>IF(AW536="","",IF(AW536&lt;=2,"SI","NO"))</f>
        <v>NO</v>
      </c>
      <c r="BB536" s="39">
        <f>V536-U536</f>
        <v>0</v>
      </c>
      <c r="BC536" s="108">
        <f>(TRACKER[[#This Row],[Driver departure vs DC END DATE 2]])/24</f>
        <v>0</v>
      </c>
      <c r="BD536" s="39" t="str">
        <f>IF(L536="LEFTIES TOLEDO",IF(BC536&gt;=TIME(0,0,0),"YES","NO"),"")</f>
        <v/>
      </c>
      <c r="BE536" s="93">
        <f>$BH$1</f>
        <v>55</v>
      </c>
      <c r="BF536" s="41">
        <f>$BI$1</f>
        <v>7.5</v>
      </c>
    </row>
    <row r="537" spans="1:58" ht="12.75" hidden="1" customHeight="1">
      <c r="A537" s="24" t="s">
        <v>732</v>
      </c>
      <c r="B537" s="10" t="s">
        <v>733</v>
      </c>
      <c r="C537" s="11" t="s">
        <v>96</v>
      </c>
      <c r="D537" s="11" t="s">
        <v>75</v>
      </c>
      <c r="E537" s="12">
        <v>46051.09097222222</v>
      </c>
      <c r="F537" s="12">
        <v>46051.083333333336</v>
      </c>
      <c r="G537" s="13" t="s">
        <v>88</v>
      </c>
      <c r="H537" s="11" t="s">
        <v>50</v>
      </c>
      <c r="I537" s="13" t="s">
        <v>839</v>
      </c>
      <c r="J537" s="13" t="s">
        <v>51</v>
      </c>
      <c r="K537" s="13" t="s">
        <v>60</v>
      </c>
      <c r="L537" s="12" t="s">
        <v>95</v>
      </c>
      <c r="M537" s="12">
        <v>46052.5</v>
      </c>
      <c r="N537" s="12">
        <v>46052.583333333336</v>
      </c>
      <c r="O537" s="12"/>
      <c r="P537" s="55"/>
      <c r="Q537" s="12" t="s">
        <v>62</v>
      </c>
      <c r="R537" s="12"/>
      <c r="S537" s="29">
        <v>46052.8125</v>
      </c>
      <c r="T537" s="29">
        <v>46052.833333333336</v>
      </c>
      <c r="U537" s="12"/>
      <c r="V537" s="29"/>
      <c r="W537" s="30">
        <f>IF(N537="","",WEEKNUM(AA537,2)-0)</f>
        <v>5</v>
      </c>
      <c r="X537" s="30">
        <f>IF(N537="","",MONTH(AA537))</f>
        <v>1</v>
      </c>
      <c r="Y53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537" s="30" t="str">
        <f>IF(B537="ROPAX","ROPAX",IF(B537="RORO","RORO","OCEAN"))</f>
        <v>OCEAN</v>
      </c>
      <c r="AA537" s="29">
        <f>+MIN(S537,T537)</f>
        <v>46052.8125</v>
      </c>
      <c r="AB537" s="29" t="str">
        <f>CHOOSE(WEEKDAY(T537,2),"Monday","Tuesday","Wednesday","Thursday","Friday","Saturday","Sunday")</f>
        <v>Friday</v>
      </c>
      <c r="AC537" s="104">
        <f>IF((E537-F537)&lt;=0,0,(TRACKER[[#This Row],[ATA]]-TRACKER[[#This Row],[ETA]])*24)</f>
        <v>0.18333333323244005</v>
      </c>
      <c r="AD537" s="29" t="str">
        <f>IF(AC537&lt;=2,"NO","YES")</f>
        <v>NO</v>
      </c>
      <c r="AE537" s="106">
        <f>+TRACKER[[#This Row],[DELIVERY AVAILABLE SINCE]]-TRACKER[[#This Row],[HANDOVER Morocco]]</f>
        <v>46052.5</v>
      </c>
      <c r="AF537" s="104">
        <f>TRACKER[[#This Row],[ATA TO UNLOADING]]*24</f>
        <v>41.316666666709352</v>
      </c>
      <c r="AG537" s="31">
        <f>(M537-E537)</f>
        <v>1.4090277777795563</v>
      </c>
      <c r="AH537" s="35">
        <f>TRACKER[[#This Row],[ATA A OFRECIMIENTO]]*24</f>
        <v>33.816666666709352</v>
      </c>
      <c r="AI537" s="30" t="str">
        <f>IF(AG537="","",IF(AG537&lt;=1.5,"SI","NO"))</f>
        <v>SI</v>
      </c>
      <c r="AJ537" s="30" t="str">
        <f>IF(AG537="","",IF(AG537&lt;=2,"YES","NO"))</f>
        <v>YES</v>
      </c>
      <c r="AK537" s="30" t="str">
        <f>IF(AG537="","",IF(AG537&lt;=3,"SI","NO"))</f>
        <v>SI</v>
      </c>
      <c r="AL537" s="31">
        <f>(N537-M537)</f>
        <v>8.3333333335758653E-2</v>
      </c>
      <c r="AM537" s="35">
        <f>TRACKER[[#This Row],[DEL. AVAILABLE A SLOT]]*24</f>
        <v>2.0000000000582077</v>
      </c>
      <c r="AN537" s="31">
        <f>IF((S537-M537)&lt;0,TIME(0,0,0),S537-M537)</f>
        <v>0.3125</v>
      </c>
      <c r="AO53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37" s="35" t="str">
        <f>IF(AL537="","",IF(AL537&lt;=1,"SI","NO"))</f>
        <v>SI</v>
      </c>
      <c r="AQ537" s="31">
        <f>(N537-E537)</f>
        <v>1.492361111115315</v>
      </c>
      <c r="AR537" s="35">
        <f>TRACKER[[#This Row],[ATA A TIMESLOT]]*24</f>
        <v>35.81666666676756</v>
      </c>
      <c r="AS537" s="32">
        <f>IF(AA537&lt;N537,TIME(0,0,0),AA537-N537)</f>
        <v>0.22916666666424135</v>
      </c>
      <c r="AT537" s="35">
        <f>TRACKER[[#This Row],[PUNTUALIDAD (H)]]*24</f>
        <v>5.4999999999417923</v>
      </c>
      <c r="AU537" s="31" t="str">
        <f>IF(AS537&gt;TIME(0,30,0),"NO","SI")</f>
        <v>NO</v>
      </c>
      <c r="AV537" s="33" t="str">
        <f>IF(AS537&gt;TIME(1,0,0),"NO","SI")</f>
        <v>NO</v>
      </c>
      <c r="AW537" s="33">
        <f>(S537-E537)</f>
        <v>1.7215277777795563</v>
      </c>
      <c r="AX537" s="39">
        <f>TRACKER[[#This Row],[ATA TO UNLOADING]]*24</f>
        <v>41.316666666709352</v>
      </c>
      <c r="AY537" s="33">
        <f>IF(O537=0,0,S537-O537)</f>
        <v>0</v>
      </c>
      <c r="AZ537" s="38">
        <f>TRACKER[[#This Row],[TOTAL TT (MARRUECOS)]]*24</f>
        <v>0</v>
      </c>
      <c r="BA537" s="39" t="str">
        <f>IF(AW537="","",IF(AW537&lt;=2,"SI","NO"))</f>
        <v>SI</v>
      </c>
      <c r="BB537" s="39">
        <f>V537-U537</f>
        <v>0</v>
      </c>
      <c r="BC537" s="108">
        <f>(TRACKER[[#This Row],[Driver departure vs DC END DATE 2]])/24</f>
        <v>0</v>
      </c>
      <c r="BD537" s="39" t="str">
        <f>IF(L537="LEFTIES TOLEDO",IF(BC537&gt;=TIME(0,0,0),"YES","NO"),"")</f>
        <v/>
      </c>
      <c r="BE537" s="93">
        <f>$BH$1</f>
        <v>55</v>
      </c>
      <c r="BF537" s="41">
        <f>$BI$1</f>
        <v>7.5</v>
      </c>
    </row>
    <row r="538" spans="1:58" ht="12.75" hidden="1" customHeight="1">
      <c r="A538" s="24">
        <v>262939782</v>
      </c>
      <c r="B538" s="10" t="s">
        <v>733</v>
      </c>
      <c r="C538" s="11" t="s">
        <v>58</v>
      </c>
      <c r="D538" s="11" t="s">
        <v>75</v>
      </c>
      <c r="E538" s="12">
        <v>46051.09097222222</v>
      </c>
      <c r="F538" s="12">
        <v>46051.083333333336</v>
      </c>
      <c r="G538" s="13" t="s">
        <v>49</v>
      </c>
      <c r="H538" s="11" t="s">
        <v>50</v>
      </c>
      <c r="I538" s="13" t="s">
        <v>840</v>
      </c>
      <c r="J538" s="13" t="s">
        <v>51</v>
      </c>
      <c r="K538" s="13" t="s">
        <v>60</v>
      </c>
      <c r="L538" s="12" t="s">
        <v>53</v>
      </c>
      <c r="M538" s="12">
        <v>46052.583333333336</v>
      </c>
      <c r="N538" s="12">
        <v>46052.583333333336</v>
      </c>
      <c r="O538" s="12"/>
      <c r="P538" s="55"/>
      <c r="Q538" s="12"/>
      <c r="R538" s="12"/>
      <c r="S538" s="29">
        <v>46052.495833333334</v>
      </c>
      <c r="T538" s="29">
        <v>46052.524305555555</v>
      </c>
      <c r="U538" s="12"/>
      <c r="V538" s="29"/>
      <c r="W538" s="30">
        <f>IF(N538="","",WEEKNUM(AA538,2)-0)</f>
        <v>5</v>
      </c>
      <c r="X538" s="30">
        <f>IF(N538="","",MONTH(AA538))</f>
        <v>1</v>
      </c>
      <c r="Y53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38" s="30" t="str">
        <f>IF(B538="ROPAX","ROPAX",IF(B538="RORO","RORO","OCEAN"))</f>
        <v>OCEAN</v>
      </c>
      <c r="AA538" s="29">
        <f>+MIN(S538,T538)</f>
        <v>46052.495833333334</v>
      </c>
      <c r="AB538" s="29" t="str">
        <f>CHOOSE(WEEKDAY(T538,2),"Monday","Tuesday","Wednesday","Thursday","Friday","Saturday","Sunday")</f>
        <v>Friday</v>
      </c>
      <c r="AC538" s="104">
        <f>IF((E538-F538)&lt;=0,0,(TRACKER[[#This Row],[ATA]]-TRACKER[[#This Row],[ETA]])*24)</f>
        <v>0.18333333323244005</v>
      </c>
      <c r="AD538" s="29" t="str">
        <f>IF(AC538&lt;=2,"NO","YES")</f>
        <v>NO</v>
      </c>
      <c r="AE538" s="106">
        <f>+TRACKER[[#This Row],[DELIVERY AVAILABLE SINCE]]-TRACKER[[#This Row],[HANDOVER Morocco]]</f>
        <v>46052.583333333336</v>
      </c>
      <c r="AF538" s="104">
        <f>TRACKER[[#This Row],[ATA TO UNLOADING]]*24</f>
        <v>33.716666666732635</v>
      </c>
      <c r="AG538" s="31">
        <f>(M538-E538)</f>
        <v>1.492361111115315</v>
      </c>
      <c r="AH538" s="35">
        <f>TRACKER[[#This Row],[ATA A OFRECIMIENTO]]*24</f>
        <v>35.81666666676756</v>
      </c>
      <c r="AI538" s="30" t="str">
        <f>IF(AG538="","",IF(AG538&lt;=1.5,"SI","NO"))</f>
        <v>SI</v>
      </c>
      <c r="AJ538" s="30" t="str">
        <f>IF(AG538="","",IF(AG538&lt;=2,"YES","NO"))</f>
        <v>YES</v>
      </c>
      <c r="AK538" s="30" t="str">
        <f>IF(AG538="","",IF(AG538&lt;=3,"SI","NO"))</f>
        <v>SI</v>
      </c>
      <c r="AL538" s="31">
        <f>(N538-M538)</f>
        <v>0</v>
      </c>
      <c r="AM538" s="35">
        <f>TRACKER[[#This Row],[DEL. AVAILABLE A SLOT]]*24</f>
        <v>0</v>
      </c>
      <c r="AN538" s="31">
        <f>IF((S538-M538)&lt;0,TIME(0,0,0),S538-M538)</f>
        <v>0</v>
      </c>
      <c r="AO53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38" s="35" t="str">
        <f>IF(AL538="","",IF(AL538&lt;=1,"SI","NO"))</f>
        <v>SI</v>
      </c>
      <c r="AQ538" s="31">
        <f>(N538-E538)</f>
        <v>1.492361111115315</v>
      </c>
      <c r="AR538" s="35">
        <f>TRACKER[[#This Row],[ATA A TIMESLOT]]*24</f>
        <v>35.81666666676756</v>
      </c>
      <c r="AS538" s="32">
        <f>IF(AA538&lt;N538,TIME(0,0,0),AA538-N538)</f>
        <v>0</v>
      </c>
      <c r="AT538" s="35">
        <f>TRACKER[[#This Row],[PUNTUALIDAD (H)]]*24</f>
        <v>0</v>
      </c>
      <c r="AU538" s="31" t="str">
        <f>IF(AS538&gt;TIME(0,30,0),"NO","SI")</f>
        <v>SI</v>
      </c>
      <c r="AV538" s="33" t="str">
        <f>IF(AS538&gt;TIME(1,0,0),"NO","SI")</f>
        <v>SI</v>
      </c>
      <c r="AW538" s="33">
        <f>(S538-E538)</f>
        <v>1.4048611111138598</v>
      </c>
      <c r="AX538" s="39">
        <f>TRACKER[[#This Row],[ATA TO UNLOADING]]*24</f>
        <v>33.716666666732635</v>
      </c>
      <c r="AY538" s="33">
        <f>IF(O538=0,0,S538-O538)</f>
        <v>0</v>
      </c>
      <c r="AZ538" s="38">
        <f>TRACKER[[#This Row],[TOTAL TT (MARRUECOS)]]*24</f>
        <v>0</v>
      </c>
      <c r="BA538" s="39" t="str">
        <f>IF(AW538="","",IF(AW538&lt;=2,"SI","NO"))</f>
        <v>SI</v>
      </c>
      <c r="BB538" s="39">
        <f>V538-U538</f>
        <v>0</v>
      </c>
      <c r="BC538" s="108">
        <f>(TRACKER[[#This Row],[Driver departure vs DC END DATE 2]])/24</f>
        <v>0</v>
      </c>
      <c r="BD538" s="39"/>
      <c r="BE538" s="93">
        <f>$BH$1</f>
        <v>55</v>
      </c>
      <c r="BF538" s="41">
        <f>$BI$1</f>
        <v>7.5</v>
      </c>
    </row>
    <row r="539" spans="1:58" ht="12.75" hidden="1" customHeight="1">
      <c r="A539" s="24">
        <v>263146729</v>
      </c>
      <c r="B539" s="10" t="s">
        <v>733</v>
      </c>
      <c r="C539" s="11" t="s">
        <v>58</v>
      </c>
      <c r="D539" s="11" t="s">
        <v>75</v>
      </c>
      <c r="E539" s="12">
        <v>46051.09097222222</v>
      </c>
      <c r="F539" s="12">
        <v>46051.083333333336</v>
      </c>
      <c r="G539" s="13" t="s">
        <v>49</v>
      </c>
      <c r="H539" s="11" t="s">
        <v>50</v>
      </c>
      <c r="I539" s="13" t="s">
        <v>841</v>
      </c>
      <c r="J539" s="13" t="s">
        <v>51</v>
      </c>
      <c r="K539" s="13" t="s">
        <v>60</v>
      </c>
      <c r="L539" s="12" t="s">
        <v>53</v>
      </c>
      <c r="M539" s="12">
        <v>46052.583333333336</v>
      </c>
      <c r="N539" s="12">
        <v>46052.583333333336</v>
      </c>
      <c r="O539" s="12"/>
      <c r="P539" s="55"/>
      <c r="Q539" s="12"/>
      <c r="R539" s="12"/>
      <c r="S539" s="29">
        <v>46052.54791666667</v>
      </c>
      <c r="T539" s="29">
        <v>46052.552083333336</v>
      </c>
      <c r="U539" s="12"/>
      <c r="V539" s="29"/>
      <c r="W539" s="30">
        <f>IF(N539="","",WEEKNUM(AA539,2)-0)</f>
        <v>5</v>
      </c>
      <c r="X539" s="30">
        <f>IF(N539="","",MONTH(AA539))</f>
        <v>1</v>
      </c>
      <c r="Y53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39" s="30" t="str">
        <f>IF(B539="ROPAX","ROPAX",IF(B539="RORO","RORO","OCEAN"))</f>
        <v>OCEAN</v>
      </c>
      <c r="AA539" s="29">
        <f>+MIN(S539,T539)</f>
        <v>46052.54791666667</v>
      </c>
      <c r="AB539" s="29" t="str">
        <f>CHOOSE(WEEKDAY(T539,2),"Monday","Tuesday","Wednesday","Thursday","Friday","Saturday","Sunday")</f>
        <v>Friday</v>
      </c>
      <c r="AC539" s="104">
        <f>IF((E539-F539)&lt;=0,0,(TRACKER[[#This Row],[ATA]]-TRACKER[[#This Row],[ETA]])*24)</f>
        <v>0.18333333323244005</v>
      </c>
      <c r="AD539" s="29" t="str">
        <f>IF(AC539&lt;=2,"NO","YES")</f>
        <v>NO</v>
      </c>
      <c r="AE539" s="106">
        <f>+TRACKER[[#This Row],[DELIVERY AVAILABLE SINCE]]-TRACKER[[#This Row],[HANDOVER Morocco]]</f>
        <v>46052.583333333336</v>
      </c>
      <c r="AF539" s="104">
        <f>TRACKER[[#This Row],[ATA TO UNLOADING]]*24</f>
        <v>34.966666666790843</v>
      </c>
      <c r="AG539" s="31">
        <f>(M539-E539)</f>
        <v>1.492361111115315</v>
      </c>
      <c r="AH539" s="35">
        <f>TRACKER[[#This Row],[ATA A OFRECIMIENTO]]*24</f>
        <v>35.81666666676756</v>
      </c>
      <c r="AI539" s="30" t="str">
        <f>IF(AG539="","",IF(AG539&lt;=1.5,"SI","NO"))</f>
        <v>SI</v>
      </c>
      <c r="AJ539" s="30" t="str">
        <f>IF(AG539="","",IF(AG539&lt;=2,"YES","NO"))</f>
        <v>YES</v>
      </c>
      <c r="AK539" s="30" t="str">
        <f>IF(AG539="","",IF(AG539&lt;=3,"SI","NO"))</f>
        <v>SI</v>
      </c>
      <c r="AL539" s="31">
        <f>(N539-M539)</f>
        <v>0</v>
      </c>
      <c r="AM539" s="35">
        <f>TRACKER[[#This Row],[DEL. AVAILABLE A SLOT]]*24</f>
        <v>0</v>
      </c>
      <c r="AN539" s="31">
        <f>IF((S539-M539)&lt;0,TIME(0,0,0),S539-M539)</f>
        <v>0</v>
      </c>
      <c r="AO53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39" s="35" t="str">
        <f>IF(AL539="","",IF(AL539&lt;=1,"SI","NO"))</f>
        <v>SI</v>
      </c>
      <c r="AQ539" s="31">
        <f>(N539-E539)</f>
        <v>1.492361111115315</v>
      </c>
      <c r="AR539" s="35">
        <f>TRACKER[[#This Row],[ATA A TIMESLOT]]*24</f>
        <v>35.81666666676756</v>
      </c>
      <c r="AS539" s="32">
        <f>IF(AA539&lt;N539,TIME(0,0,0),AA539-N539)</f>
        <v>0</v>
      </c>
      <c r="AT539" s="35">
        <f>TRACKER[[#This Row],[PUNTUALIDAD (H)]]*24</f>
        <v>0</v>
      </c>
      <c r="AU539" s="31" t="str">
        <f>IF(AS539&gt;TIME(0,30,0),"NO","SI")</f>
        <v>SI</v>
      </c>
      <c r="AV539" s="33" t="str">
        <f>IF(AS539&gt;TIME(1,0,0),"NO","SI")</f>
        <v>SI</v>
      </c>
      <c r="AW539" s="33">
        <f>(S539-E539)</f>
        <v>1.4569444444496185</v>
      </c>
      <c r="AX539" s="39">
        <f>TRACKER[[#This Row],[ATA TO UNLOADING]]*24</f>
        <v>34.966666666790843</v>
      </c>
      <c r="AY539" s="33">
        <f>IF(O539=0,0,S539-O539)</f>
        <v>0</v>
      </c>
      <c r="AZ539" s="38">
        <f>TRACKER[[#This Row],[TOTAL TT (MARRUECOS)]]*24</f>
        <v>0</v>
      </c>
      <c r="BA539" s="39" t="str">
        <f>IF(AW539="","",IF(AW539&lt;=2,"SI","NO"))</f>
        <v>SI</v>
      </c>
      <c r="BB539" s="39">
        <f>V539-U539</f>
        <v>0</v>
      </c>
      <c r="BC539" s="108">
        <f>(TRACKER[[#This Row],[Driver departure vs DC END DATE 2]])/24</f>
        <v>0</v>
      </c>
      <c r="BD539" s="39"/>
      <c r="BE539" s="93">
        <f>$BH$1</f>
        <v>55</v>
      </c>
      <c r="BF539" s="41">
        <f>$BI$1</f>
        <v>7.5</v>
      </c>
    </row>
    <row r="540" spans="1:58" ht="12.75" hidden="1" customHeight="1">
      <c r="A540" s="24">
        <v>262939569</v>
      </c>
      <c r="B540" s="10" t="s">
        <v>733</v>
      </c>
      <c r="C540" s="11" t="s">
        <v>58</v>
      </c>
      <c r="D540" s="11" t="s">
        <v>75</v>
      </c>
      <c r="E540" s="12">
        <v>46051.09097222222</v>
      </c>
      <c r="F540" s="12">
        <v>46051.083333333336</v>
      </c>
      <c r="G540" s="13" t="s">
        <v>49</v>
      </c>
      <c r="H540" s="11" t="s">
        <v>50</v>
      </c>
      <c r="I540" s="13" t="s">
        <v>842</v>
      </c>
      <c r="J540" s="13" t="s">
        <v>51</v>
      </c>
      <c r="K540" s="13" t="s">
        <v>60</v>
      </c>
      <c r="L540" s="12" t="s">
        <v>53</v>
      </c>
      <c r="M540" s="12">
        <v>46052.583333333336</v>
      </c>
      <c r="N540" s="12">
        <v>46052.625</v>
      </c>
      <c r="O540" s="12"/>
      <c r="P540" s="55"/>
      <c r="Q540" s="12" t="s">
        <v>62</v>
      </c>
      <c r="R540" s="12"/>
      <c r="S540" s="29">
        <v>46052.647222222222</v>
      </c>
      <c r="T540" s="29">
        <v>46052.666666666664</v>
      </c>
      <c r="U540" s="12"/>
      <c r="V540" s="29"/>
      <c r="W540" s="30">
        <f>IF(N540="","",WEEKNUM(AA540,2)-0)</f>
        <v>5</v>
      </c>
      <c r="X540" s="30">
        <f>IF(N540="","",MONTH(AA540))</f>
        <v>1</v>
      </c>
      <c r="Y54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40" s="30" t="str">
        <f>IF(B540="ROPAX","ROPAX",IF(B540="RORO","RORO","OCEAN"))</f>
        <v>OCEAN</v>
      </c>
      <c r="AA540" s="29">
        <f>+MIN(S540,T540)</f>
        <v>46052.647222222222</v>
      </c>
      <c r="AB540" s="29" t="str">
        <f>CHOOSE(WEEKDAY(T540,2),"Monday","Tuesday","Wednesday","Thursday","Friday","Saturday","Sunday")</f>
        <v>Friday</v>
      </c>
      <c r="AC540" s="104">
        <f>IF((E540-F540)&lt;=0,0,(TRACKER[[#This Row],[ATA]]-TRACKER[[#This Row],[ETA]])*24)</f>
        <v>0.18333333323244005</v>
      </c>
      <c r="AD540" s="29" t="str">
        <f>IF(AC540&lt;=2,"NO","YES")</f>
        <v>NO</v>
      </c>
      <c r="AE540" s="106">
        <f>+TRACKER[[#This Row],[DELIVERY AVAILABLE SINCE]]-TRACKER[[#This Row],[HANDOVER Morocco]]</f>
        <v>46052.583333333336</v>
      </c>
      <c r="AF540" s="104">
        <f>TRACKER[[#This Row],[ATA TO UNLOADING]]*24</f>
        <v>37.350000000034925</v>
      </c>
      <c r="AG540" s="31">
        <f>(M540-E540)</f>
        <v>1.492361111115315</v>
      </c>
      <c r="AH540" s="35">
        <f>TRACKER[[#This Row],[ATA A OFRECIMIENTO]]*24</f>
        <v>35.81666666676756</v>
      </c>
      <c r="AI540" s="30" t="str">
        <f>IF(AG540="","",IF(AG540&lt;=1.5,"SI","NO"))</f>
        <v>SI</v>
      </c>
      <c r="AJ540" s="30" t="str">
        <f>IF(AG540="","",IF(AG540&lt;=2,"YES","NO"))</f>
        <v>YES</v>
      </c>
      <c r="AK540" s="30" t="str">
        <f>IF(AG540="","",IF(AG540&lt;=3,"SI","NO"))</f>
        <v>SI</v>
      </c>
      <c r="AL540" s="31">
        <f>(N540-M540)</f>
        <v>4.1666666664241347E-2</v>
      </c>
      <c r="AM540" s="35">
        <f>TRACKER[[#This Row],[DEL. AVAILABLE A SLOT]]*24</f>
        <v>0.99999999994179234</v>
      </c>
      <c r="AN540" s="31">
        <f>IF((S540-M540)&lt;0,TIME(0,0,0),S540-M540)</f>
        <v>6.3888888886140194E-2</v>
      </c>
      <c r="AO54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40" s="35" t="str">
        <f>IF(AL540="","",IF(AL540&lt;=1,"SI","NO"))</f>
        <v>SI</v>
      </c>
      <c r="AQ540" s="31">
        <f>(N540-E540)</f>
        <v>1.5340277777795563</v>
      </c>
      <c r="AR540" s="35">
        <f>TRACKER[[#This Row],[ATA A TIMESLOT]]*24</f>
        <v>36.816666666709352</v>
      </c>
      <c r="AS540" s="32">
        <f>IF(AA540&lt;N540,TIME(0,0,0),AA540-N540)</f>
        <v>2.2222222221898846E-2</v>
      </c>
      <c r="AT540" s="35">
        <f>TRACKER[[#This Row],[PUNTUALIDAD (H)]]*24</f>
        <v>0.53333333332557231</v>
      </c>
      <c r="AU540" s="31" t="str">
        <f>IF(AS540&gt;TIME(0,30,0),"NO","SI")</f>
        <v>NO</v>
      </c>
      <c r="AV540" s="33" t="str">
        <f>IF(AS540&gt;TIME(1,0,0),"NO","SI")</f>
        <v>SI</v>
      </c>
      <c r="AW540" s="33">
        <f>(S540-E540)</f>
        <v>1.5562500000014552</v>
      </c>
      <c r="AX540" s="39">
        <f>TRACKER[[#This Row],[ATA TO UNLOADING]]*24</f>
        <v>37.350000000034925</v>
      </c>
      <c r="AY540" s="33">
        <f>IF(O540=0,0,S540-O540)</f>
        <v>0</v>
      </c>
      <c r="AZ540" s="38">
        <f>TRACKER[[#This Row],[TOTAL TT (MARRUECOS)]]*24</f>
        <v>0</v>
      </c>
      <c r="BA540" s="39" t="str">
        <f>IF(AW540="","",IF(AW540&lt;=2,"SI","NO"))</f>
        <v>SI</v>
      </c>
      <c r="BB540" s="39">
        <f>V540-U540</f>
        <v>0</v>
      </c>
      <c r="BC540" s="108">
        <f>(TRACKER[[#This Row],[Driver departure vs DC END DATE 2]])/24</f>
        <v>0</v>
      </c>
      <c r="BD540" s="39"/>
      <c r="BE540" s="93">
        <f>$BH$1</f>
        <v>55</v>
      </c>
      <c r="BF540" s="41">
        <f>$BI$1</f>
        <v>7.5</v>
      </c>
    </row>
    <row r="541" spans="1:58" ht="12.75" hidden="1" customHeight="1">
      <c r="A541" s="24">
        <v>262608259</v>
      </c>
      <c r="B541" s="10" t="s">
        <v>733</v>
      </c>
      <c r="C541" s="11" t="s">
        <v>58</v>
      </c>
      <c r="D541" s="11" t="s">
        <v>75</v>
      </c>
      <c r="E541" s="12">
        <v>46051.09097222222</v>
      </c>
      <c r="F541" s="12">
        <v>46051.083333333336</v>
      </c>
      <c r="G541" s="13" t="s">
        <v>49</v>
      </c>
      <c r="H541" s="11" t="s">
        <v>50</v>
      </c>
      <c r="I541" s="13" t="s">
        <v>843</v>
      </c>
      <c r="J541" s="13" t="s">
        <v>51</v>
      </c>
      <c r="K541" s="13" t="s">
        <v>60</v>
      </c>
      <c r="L541" s="12" t="s">
        <v>53</v>
      </c>
      <c r="M541" s="12">
        <v>46052.583333333336</v>
      </c>
      <c r="N541" s="12">
        <v>46052.666666666664</v>
      </c>
      <c r="O541" s="12"/>
      <c r="P541" s="55"/>
      <c r="Q541" s="12"/>
      <c r="R541" s="12"/>
      <c r="S541" s="29">
        <v>46052.647222222222</v>
      </c>
      <c r="T541" s="29">
        <v>46052.6875</v>
      </c>
      <c r="U541" s="12"/>
      <c r="V541" s="29"/>
      <c r="W541" s="30">
        <f>IF(N541="","",WEEKNUM(AA541,2)-0)</f>
        <v>5</v>
      </c>
      <c r="X541" s="30">
        <f>IF(N541="","",MONTH(AA541))</f>
        <v>1</v>
      </c>
      <c r="Y54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41" s="30" t="str">
        <f>IF(B541="ROPAX","ROPAX",IF(B541="RORO","RORO","OCEAN"))</f>
        <v>OCEAN</v>
      </c>
      <c r="AA541" s="29">
        <f>+MIN(S541,T541)</f>
        <v>46052.647222222222</v>
      </c>
      <c r="AB541" s="29" t="str">
        <f>CHOOSE(WEEKDAY(T541,2),"Monday","Tuesday","Wednesday","Thursday","Friday","Saturday","Sunday")</f>
        <v>Friday</v>
      </c>
      <c r="AC541" s="104">
        <f>IF((E541-F541)&lt;=0,0,(TRACKER[[#This Row],[ATA]]-TRACKER[[#This Row],[ETA]])*24)</f>
        <v>0.18333333323244005</v>
      </c>
      <c r="AD541" s="29" t="str">
        <f>IF(AC541&lt;=2,"NO","YES")</f>
        <v>NO</v>
      </c>
      <c r="AE541" s="106">
        <f>+TRACKER[[#This Row],[DELIVERY AVAILABLE SINCE]]-TRACKER[[#This Row],[HANDOVER Morocco]]</f>
        <v>46052.583333333336</v>
      </c>
      <c r="AF541" s="104">
        <f>TRACKER[[#This Row],[ATA TO UNLOADING]]*24</f>
        <v>37.350000000034925</v>
      </c>
      <c r="AG541" s="31">
        <f>(M541-E541)</f>
        <v>1.492361111115315</v>
      </c>
      <c r="AH541" s="35">
        <f>TRACKER[[#This Row],[ATA A OFRECIMIENTO]]*24</f>
        <v>35.81666666676756</v>
      </c>
      <c r="AI541" s="30" t="str">
        <f>IF(AG541="","",IF(AG541&lt;=1.5,"SI","NO"))</f>
        <v>SI</v>
      </c>
      <c r="AJ541" s="30" t="str">
        <f>IF(AG541="","",IF(AG541&lt;=2,"YES","NO"))</f>
        <v>YES</v>
      </c>
      <c r="AK541" s="30" t="str">
        <f>IF(AG541="","",IF(AG541&lt;=3,"SI","NO"))</f>
        <v>SI</v>
      </c>
      <c r="AL541" s="31">
        <f>(N541-M541)</f>
        <v>8.3333333328482695E-2</v>
      </c>
      <c r="AM541" s="35">
        <f>TRACKER[[#This Row],[DEL. AVAILABLE A SLOT]]*24</f>
        <v>1.9999999998835847</v>
      </c>
      <c r="AN541" s="31">
        <f>IF((S541-M541)&lt;0,TIME(0,0,0),S541-M541)</f>
        <v>6.3888888886140194E-2</v>
      </c>
      <c r="AO54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41" s="35" t="str">
        <f>IF(AL541="","",IF(AL541&lt;=1,"SI","NO"))</f>
        <v>SI</v>
      </c>
      <c r="AQ541" s="31">
        <f>(N541-E541)</f>
        <v>1.5756944444437977</v>
      </c>
      <c r="AR541" s="35">
        <f>TRACKER[[#This Row],[ATA A TIMESLOT]]*24</f>
        <v>37.816666666651145</v>
      </c>
      <c r="AS541" s="32">
        <f>IF(AA541&lt;N541,TIME(0,0,0),AA541-N541)</f>
        <v>0</v>
      </c>
      <c r="AT541" s="35">
        <f>TRACKER[[#This Row],[PUNTUALIDAD (H)]]*24</f>
        <v>0</v>
      </c>
      <c r="AU541" s="31" t="str">
        <f>IF(AS541&gt;TIME(0,30,0),"NO","SI")</f>
        <v>SI</v>
      </c>
      <c r="AV541" s="33" t="str">
        <f>IF(AS541&gt;TIME(1,0,0),"NO","SI")</f>
        <v>SI</v>
      </c>
      <c r="AW541" s="33">
        <f>(S541-E541)</f>
        <v>1.5562500000014552</v>
      </c>
      <c r="AX541" s="39">
        <f>TRACKER[[#This Row],[ATA TO UNLOADING]]*24</f>
        <v>37.350000000034925</v>
      </c>
      <c r="AY541" s="33">
        <f>IF(O541=0,0,S541-O541)</f>
        <v>0</v>
      </c>
      <c r="AZ541" s="38">
        <f>TRACKER[[#This Row],[TOTAL TT (MARRUECOS)]]*24</f>
        <v>0</v>
      </c>
      <c r="BA541" s="39" t="str">
        <f>IF(AW541="","",IF(AW541&lt;=2,"SI","NO"))</f>
        <v>SI</v>
      </c>
      <c r="BB541" s="39">
        <f>V541-U541</f>
        <v>0</v>
      </c>
      <c r="BC541" s="108">
        <f>(TRACKER[[#This Row],[Driver departure vs DC END DATE 2]])/24</f>
        <v>0</v>
      </c>
      <c r="BD541" s="39"/>
      <c r="BE541" s="93">
        <f>$BH$1</f>
        <v>55</v>
      </c>
      <c r="BF541" s="41">
        <f>$BI$1</f>
        <v>7.5</v>
      </c>
    </row>
    <row r="542" spans="1:58" ht="12.75" hidden="1" customHeight="1">
      <c r="A542" s="24">
        <v>262939569</v>
      </c>
      <c r="B542" s="10" t="s">
        <v>733</v>
      </c>
      <c r="C542" s="11" t="s">
        <v>58</v>
      </c>
      <c r="D542" s="11" t="s">
        <v>75</v>
      </c>
      <c r="E542" s="12">
        <v>46051.09097222222</v>
      </c>
      <c r="F542" s="12">
        <v>46051.083333333336</v>
      </c>
      <c r="G542" s="13" t="s">
        <v>49</v>
      </c>
      <c r="H542" s="11" t="s">
        <v>50</v>
      </c>
      <c r="I542" s="13" t="s">
        <v>844</v>
      </c>
      <c r="J542" s="13" t="s">
        <v>51</v>
      </c>
      <c r="K542" s="13" t="s">
        <v>60</v>
      </c>
      <c r="L542" s="12" t="s">
        <v>53</v>
      </c>
      <c r="M542" s="12">
        <v>46052.583333333336</v>
      </c>
      <c r="N542" s="12">
        <v>46052.666666666664</v>
      </c>
      <c r="O542" s="12"/>
      <c r="P542" s="55"/>
      <c r="Q542" s="12"/>
      <c r="R542" s="12"/>
      <c r="S542" s="29">
        <v>46052.647222222222</v>
      </c>
      <c r="T542" s="29">
        <v>46052.722222222219</v>
      </c>
      <c r="U542" s="12"/>
      <c r="V542" s="29"/>
      <c r="W542" s="30">
        <f>IF(N542="","",WEEKNUM(AA542,2)-0)</f>
        <v>5</v>
      </c>
      <c r="X542" s="30">
        <f>IF(N542="","",MONTH(AA542))</f>
        <v>1</v>
      </c>
      <c r="Y54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42" s="30" t="str">
        <f>IF(B542="ROPAX","ROPAX",IF(B542="RORO","RORO","OCEAN"))</f>
        <v>OCEAN</v>
      </c>
      <c r="AA542" s="29">
        <f>+MIN(S542,T542)</f>
        <v>46052.647222222222</v>
      </c>
      <c r="AB542" s="29" t="str">
        <f>CHOOSE(WEEKDAY(T542,2),"Monday","Tuesday","Wednesday","Thursday","Friday","Saturday","Sunday")</f>
        <v>Friday</v>
      </c>
      <c r="AC542" s="104">
        <f>IF((E542-F542)&lt;=0,0,(TRACKER[[#This Row],[ATA]]-TRACKER[[#This Row],[ETA]])*24)</f>
        <v>0.18333333323244005</v>
      </c>
      <c r="AD542" s="29" t="str">
        <f>IF(AC542&lt;=2,"NO","YES")</f>
        <v>NO</v>
      </c>
      <c r="AE542" s="106">
        <f>+TRACKER[[#This Row],[DELIVERY AVAILABLE SINCE]]-TRACKER[[#This Row],[HANDOVER Morocco]]</f>
        <v>46052.583333333336</v>
      </c>
      <c r="AF542" s="104">
        <f>TRACKER[[#This Row],[ATA TO UNLOADING]]*24</f>
        <v>37.350000000034925</v>
      </c>
      <c r="AG542" s="31">
        <f>(M542-E542)</f>
        <v>1.492361111115315</v>
      </c>
      <c r="AH542" s="35">
        <f>TRACKER[[#This Row],[ATA A OFRECIMIENTO]]*24</f>
        <v>35.81666666676756</v>
      </c>
      <c r="AI542" s="30" t="str">
        <f>IF(AG542="","",IF(AG542&lt;=1.5,"SI","NO"))</f>
        <v>SI</v>
      </c>
      <c r="AJ542" s="30" t="str">
        <f>IF(AG542="","",IF(AG542&lt;=2,"YES","NO"))</f>
        <v>YES</v>
      </c>
      <c r="AK542" s="30" t="str">
        <f>IF(AG542="","",IF(AG542&lt;=3,"SI","NO"))</f>
        <v>SI</v>
      </c>
      <c r="AL542" s="31">
        <f>(N542-M542)</f>
        <v>8.3333333328482695E-2</v>
      </c>
      <c r="AM542" s="35">
        <f>TRACKER[[#This Row],[DEL. AVAILABLE A SLOT]]*24</f>
        <v>1.9999999998835847</v>
      </c>
      <c r="AN542" s="31">
        <f>IF((S542-M542)&lt;0,TIME(0,0,0),S542-M542)</f>
        <v>6.3888888886140194E-2</v>
      </c>
      <c r="AO54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42" s="35" t="str">
        <f>IF(AL542="","",IF(AL542&lt;=1,"SI","NO"))</f>
        <v>SI</v>
      </c>
      <c r="AQ542" s="31">
        <f>(N542-E542)</f>
        <v>1.5756944444437977</v>
      </c>
      <c r="AR542" s="35">
        <f>TRACKER[[#This Row],[ATA A TIMESLOT]]*24</f>
        <v>37.816666666651145</v>
      </c>
      <c r="AS542" s="32">
        <f>IF(AA542&lt;N542,TIME(0,0,0),AA542-N542)</f>
        <v>0</v>
      </c>
      <c r="AT542" s="35">
        <f>TRACKER[[#This Row],[PUNTUALIDAD (H)]]*24</f>
        <v>0</v>
      </c>
      <c r="AU542" s="31" t="str">
        <f>IF(AS542&gt;TIME(0,30,0),"NO","SI")</f>
        <v>SI</v>
      </c>
      <c r="AV542" s="33" t="str">
        <f>IF(AS542&gt;TIME(1,0,0),"NO","SI")</f>
        <v>SI</v>
      </c>
      <c r="AW542" s="33">
        <f>(S542-E542)</f>
        <v>1.5562500000014552</v>
      </c>
      <c r="AX542" s="39">
        <f>TRACKER[[#This Row],[ATA TO UNLOADING]]*24</f>
        <v>37.350000000034925</v>
      </c>
      <c r="AY542" s="33">
        <f>IF(O542=0,0,S542-O542)</f>
        <v>0</v>
      </c>
      <c r="AZ542" s="38">
        <f>TRACKER[[#This Row],[TOTAL TT (MARRUECOS)]]*24</f>
        <v>0</v>
      </c>
      <c r="BA542" s="39" t="str">
        <f>IF(AW542="","",IF(AW542&lt;=2,"SI","NO"))</f>
        <v>SI</v>
      </c>
      <c r="BB542" s="39">
        <f>V542-U542</f>
        <v>0</v>
      </c>
      <c r="BC542" s="108">
        <f>(TRACKER[[#This Row],[Driver departure vs DC END DATE 2]])/24</f>
        <v>0</v>
      </c>
      <c r="BD542" s="39"/>
      <c r="BE542" s="93">
        <f>$BH$1</f>
        <v>55</v>
      </c>
      <c r="BF542" s="41">
        <f>$BI$1</f>
        <v>7.5</v>
      </c>
    </row>
    <row r="543" spans="1:58" ht="12.75" hidden="1" customHeight="1">
      <c r="A543" s="24">
        <v>263146729</v>
      </c>
      <c r="B543" s="10" t="s">
        <v>733</v>
      </c>
      <c r="C543" s="11" t="s">
        <v>58</v>
      </c>
      <c r="D543" s="11" t="s">
        <v>75</v>
      </c>
      <c r="E543" s="12">
        <v>46051.09097222222</v>
      </c>
      <c r="F543" s="12">
        <v>46051.083333333336</v>
      </c>
      <c r="G543" s="13" t="s">
        <v>49</v>
      </c>
      <c r="H543" s="11" t="s">
        <v>50</v>
      </c>
      <c r="I543" s="13" t="s">
        <v>845</v>
      </c>
      <c r="J543" s="13" t="s">
        <v>51</v>
      </c>
      <c r="K543" s="13" t="s">
        <v>60</v>
      </c>
      <c r="L543" s="12" t="s">
        <v>53</v>
      </c>
      <c r="M543" s="12">
        <v>46052.583333333336</v>
      </c>
      <c r="N543" s="12">
        <v>46052.708333333336</v>
      </c>
      <c r="O543" s="12"/>
      <c r="P543" s="55"/>
      <c r="Q543" s="12" t="s">
        <v>62</v>
      </c>
      <c r="R543" s="12"/>
      <c r="S543" s="29">
        <v>46052.73541666667</v>
      </c>
      <c r="T543" s="29">
        <v>46052.770833333336</v>
      </c>
      <c r="U543" s="12"/>
      <c r="V543" s="29"/>
      <c r="W543" s="30">
        <f>IF(N543="","",WEEKNUM(AA543,2)-0)</f>
        <v>5</v>
      </c>
      <c r="X543" s="30">
        <f>IF(N543="","",MONTH(AA543))</f>
        <v>1</v>
      </c>
      <c r="Y54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43" s="30" t="str">
        <f>IF(B543="ROPAX","ROPAX",IF(B543="RORO","RORO","OCEAN"))</f>
        <v>OCEAN</v>
      </c>
      <c r="AA543" s="29">
        <f>+MIN(S543,T543)</f>
        <v>46052.73541666667</v>
      </c>
      <c r="AB543" s="29" t="str">
        <f>CHOOSE(WEEKDAY(T543,2),"Monday","Tuesday","Wednesday","Thursday","Friday","Saturday","Sunday")</f>
        <v>Friday</v>
      </c>
      <c r="AC543" s="104">
        <f>IF((E543-F543)&lt;=0,0,(TRACKER[[#This Row],[ATA]]-TRACKER[[#This Row],[ETA]])*24)</f>
        <v>0.18333333323244005</v>
      </c>
      <c r="AD543" s="29" t="str">
        <f>IF(AC543&lt;=2,"NO","YES")</f>
        <v>NO</v>
      </c>
      <c r="AE543" s="106">
        <f>+TRACKER[[#This Row],[DELIVERY AVAILABLE SINCE]]-TRACKER[[#This Row],[HANDOVER Morocco]]</f>
        <v>46052.583333333336</v>
      </c>
      <c r="AF543" s="104">
        <f>TRACKER[[#This Row],[ATA TO UNLOADING]]*24</f>
        <v>39.466666666790843</v>
      </c>
      <c r="AG543" s="31">
        <f>(M543-E543)</f>
        <v>1.492361111115315</v>
      </c>
      <c r="AH543" s="35">
        <f>TRACKER[[#This Row],[ATA A OFRECIMIENTO]]*24</f>
        <v>35.81666666676756</v>
      </c>
      <c r="AI543" s="30" t="str">
        <f>IF(AG543="","",IF(AG543&lt;=1.5,"SI","NO"))</f>
        <v>SI</v>
      </c>
      <c r="AJ543" s="30" t="str">
        <f>IF(AG543="","",IF(AG543&lt;=2,"YES","NO"))</f>
        <v>YES</v>
      </c>
      <c r="AK543" s="30" t="str">
        <f>IF(AG543="","",IF(AG543&lt;=3,"SI","NO"))</f>
        <v>SI</v>
      </c>
      <c r="AL543" s="31">
        <f>(N543-M543)</f>
        <v>0.125</v>
      </c>
      <c r="AM543" s="35">
        <f>TRACKER[[#This Row],[DEL. AVAILABLE A SLOT]]*24</f>
        <v>3</v>
      </c>
      <c r="AN543" s="31">
        <f>IF((S543-M543)&lt;0,TIME(0,0,0),S543-M543)</f>
        <v>0.15208333333430346</v>
      </c>
      <c r="AO54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43" s="35" t="str">
        <f>IF(AL543="","",IF(AL543&lt;=1,"SI","NO"))</f>
        <v>SI</v>
      </c>
      <c r="AQ543" s="31">
        <f>(N543-E543)</f>
        <v>1.617361111115315</v>
      </c>
      <c r="AR543" s="35">
        <f>TRACKER[[#This Row],[ATA A TIMESLOT]]*24</f>
        <v>38.81666666676756</v>
      </c>
      <c r="AS543" s="32">
        <f>IF(AA543&lt;N543,TIME(0,0,0),AA543-N543)</f>
        <v>2.7083333334303461E-2</v>
      </c>
      <c r="AT543" s="35">
        <f>TRACKER[[#This Row],[PUNTUALIDAD (H)]]*24</f>
        <v>0.65000000002328306</v>
      </c>
      <c r="AU543" s="31" t="str">
        <f>IF(AS543&gt;TIME(0,30,0),"NO","SI")</f>
        <v>NO</v>
      </c>
      <c r="AV543" s="33" t="str">
        <f>IF(AS543&gt;TIME(1,0,0),"NO","SI")</f>
        <v>SI</v>
      </c>
      <c r="AW543" s="33">
        <f>(S543-E543)</f>
        <v>1.6444444444496185</v>
      </c>
      <c r="AX543" s="39">
        <f>TRACKER[[#This Row],[ATA TO UNLOADING]]*24</f>
        <v>39.466666666790843</v>
      </c>
      <c r="AY543" s="33">
        <f>IF(O543=0,0,S543-O543)</f>
        <v>0</v>
      </c>
      <c r="AZ543" s="38">
        <f>TRACKER[[#This Row],[TOTAL TT (MARRUECOS)]]*24</f>
        <v>0</v>
      </c>
      <c r="BA543" s="39" t="str">
        <f>IF(AW543="","",IF(AW543&lt;=2,"SI","NO"))</f>
        <v>SI</v>
      </c>
      <c r="BB543" s="39">
        <f>V543-U543</f>
        <v>0</v>
      </c>
      <c r="BC543" s="108">
        <f>(TRACKER[[#This Row],[Driver departure vs DC END DATE 2]])/24</f>
        <v>0</v>
      </c>
      <c r="BD543" s="39"/>
      <c r="BE543" s="93">
        <f>$BH$1</f>
        <v>55</v>
      </c>
      <c r="BF543" s="41">
        <f>$BI$1</f>
        <v>7.5</v>
      </c>
    </row>
    <row r="544" spans="1:58" ht="12.75" hidden="1" customHeight="1">
      <c r="A544" s="24">
        <v>263188881</v>
      </c>
      <c r="B544" s="10" t="s">
        <v>87</v>
      </c>
      <c r="C544" s="11" t="s">
        <v>47</v>
      </c>
      <c r="D544" s="11" t="s">
        <v>48</v>
      </c>
      <c r="E544" s="12">
        <v>46051.604861111111</v>
      </c>
      <c r="F544" s="12">
        <v>46052.083333333336</v>
      </c>
      <c r="G544" s="13" t="s">
        <v>49</v>
      </c>
      <c r="H544" s="11" t="s">
        <v>50</v>
      </c>
      <c r="I544" s="13" t="s">
        <v>846</v>
      </c>
      <c r="J544" s="13" t="s">
        <v>51</v>
      </c>
      <c r="K544" s="13" t="s">
        <v>52</v>
      </c>
      <c r="L544" s="12" t="s">
        <v>53</v>
      </c>
      <c r="M544" s="12">
        <v>46053.333333333336</v>
      </c>
      <c r="N544" s="12">
        <v>46053.333333333336</v>
      </c>
      <c r="O544" s="12"/>
      <c r="P544" s="55">
        <v>1</v>
      </c>
      <c r="Q544" s="12"/>
      <c r="R544" s="12" t="s">
        <v>108</v>
      </c>
      <c r="S544" s="29">
        <v>46053.344444444447</v>
      </c>
      <c r="T544" s="29">
        <v>46053.347222222219</v>
      </c>
      <c r="U544" s="12">
        <v>46053.37222222222</v>
      </c>
      <c r="V544" s="29">
        <v>46053.371527777781</v>
      </c>
      <c r="W544" s="30">
        <f>IF(N544="","",WEEKNUM(AA544,2)-0)</f>
        <v>5</v>
      </c>
      <c r="X544" s="30">
        <f>IF(N544="","",MONTH(AA544))</f>
        <v>1</v>
      </c>
      <c r="Y54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44" s="30" t="str">
        <f>IF(B544="ROPAX","ROPAX",IF(B544="RORO","RORO","OCEAN"))</f>
        <v>OCEAN</v>
      </c>
      <c r="AA544" s="29">
        <f>+MIN(S544,T544)</f>
        <v>46053.344444444447</v>
      </c>
      <c r="AB544" s="29" t="str">
        <f>CHOOSE(WEEKDAY(T544,2),"Monday","Tuesday","Wednesday","Thursday","Friday","Saturday","Sunday")</f>
        <v>Saturday</v>
      </c>
      <c r="AC544" s="104">
        <f>IF((E544-F544)&lt;=0,0,(TRACKER[[#This Row],[ATA]]-TRACKER[[#This Row],[ETA]])*24)</f>
        <v>0</v>
      </c>
      <c r="AD544" s="29" t="str">
        <f>IF(AC544&lt;=2,"NO","YES")</f>
        <v>NO</v>
      </c>
      <c r="AE544" s="106">
        <f>+TRACKER[[#This Row],[DELIVERY AVAILABLE SINCE]]-TRACKER[[#This Row],[HANDOVER Morocco]]</f>
        <v>46053.333333333336</v>
      </c>
      <c r="AF544" s="104">
        <f>TRACKER[[#This Row],[ATA TO UNLOADING]]*24</f>
        <v>41.750000000058208</v>
      </c>
      <c r="AG544" s="31">
        <f>(M544-E544)</f>
        <v>1.7284722222248092</v>
      </c>
      <c r="AH544" s="35">
        <f>TRACKER[[#This Row],[ATA A OFRECIMIENTO]]*24</f>
        <v>41.483333333395422</v>
      </c>
      <c r="AI544" s="30" t="str">
        <f>IF(AG544="","",IF(AG544&lt;=1.5,"SI","NO"))</f>
        <v>NO</v>
      </c>
      <c r="AJ544" s="30" t="str">
        <f>IF(AG544="","",IF(AG544&lt;=2,"YES","NO"))</f>
        <v>YES</v>
      </c>
      <c r="AK544" s="30" t="str">
        <f>IF(AG544="","",IF(AG544&lt;=3,"SI","NO"))</f>
        <v>SI</v>
      </c>
      <c r="AL544" s="31">
        <f>(N544-M544)</f>
        <v>0</v>
      </c>
      <c r="AM544" s="35">
        <f>TRACKER[[#This Row],[DEL. AVAILABLE A SLOT]]*24</f>
        <v>0</v>
      </c>
      <c r="AN544" s="31">
        <f>IF((S544-M544)&lt;0,TIME(0,0,0),S544-M544)</f>
        <v>1.1111111110949423E-2</v>
      </c>
      <c r="AO54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44" s="35" t="str">
        <f>IF(AL544="","",IF(AL544&lt;=1,"SI","NO"))</f>
        <v>SI</v>
      </c>
      <c r="AQ544" s="31">
        <f>(N544-E544)</f>
        <v>1.7284722222248092</v>
      </c>
      <c r="AR544" s="35">
        <f>TRACKER[[#This Row],[ATA A TIMESLOT]]*24</f>
        <v>41.483333333395422</v>
      </c>
      <c r="AS544" s="32">
        <f>IF(AA544&lt;N544,TIME(0,0,0),AA544-N544)</f>
        <v>1.1111111110949423E-2</v>
      </c>
      <c r="AT544" s="35">
        <f>TRACKER[[#This Row],[PUNTUALIDAD (H)]]*24</f>
        <v>0.26666666666278616</v>
      </c>
      <c r="AU544" s="31" t="str">
        <f>IF(AS544&gt;TIME(0,30,0),"NO","SI")</f>
        <v>SI</v>
      </c>
      <c r="AV544" s="33" t="str">
        <f>IF(AS544&gt;TIME(1,0,0),"NO","SI")</f>
        <v>SI</v>
      </c>
      <c r="AW544" s="33">
        <f>(S544-E544)</f>
        <v>1.7395833333357587</v>
      </c>
      <c r="AX544" s="39">
        <f>TRACKER[[#This Row],[ATA TO UNLOADING]]*24</f>
        <v>41.750000000058208</v>
      </c>
      <c r="AY544" s="33">
        <f>IF(O544=0,0,S544-O544)</f>
        <v>0</v>
      </c>
      <c r="AZ544" s="38">
        <f>TRACKER[[#This Row],[TOTAL TT (MARRUECOS)]]*24</f>
        <v>0</v>
      </c>
      <c r="BA544" s="39" t="str">
        <f>IF(AW544="","",IF(AW544&lt;=2,"SI","NO"))</f>
        <v>SI</v>
      </c>
      <c r="BB544" s="110">
        <f>V544-U544</f>
        <v>-6.9444443943211809E-4</v>
      </c>
      <c r="BC544" s="108">
        <f>(TRACKER[[#This Row],[Driver departure vs DC END DATE 2]])/24</f>
        <v>-2.8935184976338253E-5</v>
      </c>
      <c r="BD544" s="39" t="str">
        <f>IF(L544="LEFTIES TOLEDO",IF(BC544&gt;=TIME(0,0,0),"YES","NO"),"")</f>
        <v>NO</v>
      </c>
      <c r="BE544" s="93">
        <f>$BH$1</f>
        <v>55</v>
      </c>
      <c r="BF544" s="41">
        <f>$BI$1</f>
        <v>7.5</v>
      </c>
    </row>
    <row r="545" spans="1:58" ht="12.75" hidden="1" customHeight="1">
      <c r="A545" s="24">
        <v>262806401</v>
      </c>
      <c r="B545" s="10" t="s">
        <v>87</v>
      </c>
      <c r="C545" s="11" t="s">
        <v>47</v>
      </c>
      <c r="D545" s="11" t="s">
        <v>48</v>
      </c>
      <c r="E545" s="12">
        <v>46051.604861111111</v>
      </c>
      <c r="F545" s="12">
        <v>46052.083333333336</v>
      </c>
      <c r="G545" s="13" t="s">
        <v>49</v>
      </c>
      <c r="H545" s="11" t="s">
        <v>50</v>
      </c>
      <c r="I545" s="13" t="s">
        <v>847</v>
      </c>
      <c r="J545" s="13" t="s">
        <v>51</v>
      </c>
      <c r="K545" s="13" t="s">
        <v>52</v>
      </c>
      <c r="L545" s="12" t="s">
        <v>53</v>
      </c>
      <c r="M545" s="12">
        <v>46053.333333333336</v>
      </c>
      <c r="N545" s="12">
        <v>46053.375</v>
      </c>
      <c r="O545" s="12"/>
      <c r="P545" s="55">
        <v>1</v>
      </c>
      <c r="Q545" s="12"/>
      <c r="R545" s="12" t="s">
        <v>108</v>
      </c>
      <c r="S545" s="29">
        <v>46053.375</v>
      </c>
      <c r="T545" s="29">
        <v>46053.395833333336</v>
      </c>
      <c r="U545" s="12">
        <v>46053.393750000003</v>
      </c>
      <c r="V545" s="29">
        <v>46053.423611111109</v>
      </c>
      <c r="W545" s="30">
        <f>IF(N545="","",WEEKNUM(AA545,2)-0)</f>
        <v>5</v>
      </c>
      <c r="X545" s="30">
        <f>IF(N545="","",MONTH(AA545))</f>
        <v>1</v>
      </c>
      <c r="Y54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45" s="30" t="str">
        <f>IF(B545="ROPAX","ROPAX",IF(B545="RORO","RORO","OCEAN"))</f>
        <v>OCEAN</v>
      </c>
      <c r="AA545" s="29">
        <f>+MIN(S545,T545)</f>
        <v>46053.375</v>
      </c>
      <c r="AB545" s="29" t="str">
        <f>CHOOSE(WEEKDAY(T545,2),"Monday","Tuesday","Wednesday","Thursday","Friday","Saturday","Sunday")</f>
        <v>Saturday</v>
      </c>
      <c r="AC545" s="104">
        <f>IF((E545-F545)&lt;=0,0,(TRACKER[[#This Row],[ATA]]-TRACKER[[#This Row],[ETA]])*24)</f>
        <v>0</v>
      </c>
      <c r="AD545" s="29" t="str">
        <f>IF(AC545&lt;=2,"NO","YES")</f>
        <v>NO</v>
      </c>
      <c r="AE545" s="106">
        <f>+TRACKER[[#This Row],[DELIVERY AVAILABLE SINCE]]-TRACKER[[#This Row],[HANDOVER Morocco]]</f>
        <v>46053.333333333336</v>
      </c>
      <c r="AF545" s="104">
        <f>TRACKER[[#This Row],[ATA TO UNLOADING]]*24</f>
        <v>42.483333333337214</v>
      </c>
      <c r="AG545" s="31">
        <f>(M545-E545)</f>
        <v>1.7284722222248092</v>
      </c>
      <c r="AH545" s="35">
        <f>TRACKER[[#This Row],[ATA A OFRECIMIENTO]]*24</f>
        <v>41.483333333395422</v>
      </c>
      <c r="AI545" s="30" t="str">
        <f>IF(AG545="","",IF(AG545&lt;=1.5,"SI","NO"))</f>
        <v>NO</v>
      </c>
      <c r="AJ545" s="30" t="str">
        <f>IF(AG545="","",IF(AG545&lt;=2,"YES","NO"))</f>
        <v>YES</v>
      </c>
      <c r="AK545" s="30" t="str">
        <f>IF(AG545="","",IF(AG545&lt;=3,"SI","NO"))</f>
        <v>SI</v>
      </c>
      <c r="AL545" s="31">
        <f>(N545-M545)</f>
        <v>4.1666666664241347E-2</v>
      </c>
      <c r="AM545" s="35">
        <f>TRACKER[[#This Row],[DEL. AVAILABLE A SLOT]]*24</f>
        <v>0.99999999994179234</v>
      </c>
      <c r="AN545" s="31">
        <f>IF((S545-M545)&lt;0,TIME(0,0,0),S545-M545)</f>
        <v>4.1666666664241347E-2</v>
      </c>
      <c r="AO54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45" s="35" t="str">
        <f>IF(AL545="","",IF(AL545&lt;=1,"SI","NO"))</f>
        <v>SI</v>
      </c>
      <c r="AQ545" s="31">
        <f>(N545-E545)</f>
        <v>1.7701388888890506</v>
      </c>
      <c r="AR545" s="35">
        <f>TRACKER[[#This Row],[ATA A TIMESLOT]]*24</f>
        <v>42.483333333337214</v>
      </c>
      <c r="AS545" s="32">
        <f>IF(AA545&lt;N545,TIME(0,0,0),AA545-N545)</f>
        <v>0</v>
      </c>
      <c r="AT545" s="35">
        <f>TRACKER[[#This Row],[PUNTUALIDAD (H)]]*24</f>
        <v>0</v>
      </c>
      <c r="AU545" s="31" t="str">
        <f>IF(AS545&gt;TIME(0,30,0),"NO","SI")</f>
        <v>SI</v>
      </c>
      <c r="AV545" s="33" t="str">
        <f>IF(AS545&gt;TIME(1,0,0),"NO","SI")</f>
        <v>SI</v>
      </c>
      <c r="AW545" s="33">
        <f>(S545-E545)</f>
        <v>1.7701388888890506</v>
      </c>
      <c r="AX545" s="39">
        <f>TRACKER[[#This Row],[ATA TO UNLOADING]]*24</f>
        <v>42.483333333337214</v>
      </c>
      <c r="AY545" s="33">
        <f>IF(O545=0,0,S545-O545)</f>
        <v>0</v>
      </c>
      <c r="AZ545" s="38">
        <f>TRACKER[[#This Row],[TOTAL TT (MARRUECOS)]]*24</f>
        <v>0</v>
      </c>
      <c r="BA545" s="39" t="str">
        <f>IF(AW545="","",IF(AW545&lt;=2,"SI","NO"))</f>
        <v>SI</v>
      </c>
      <c r="BB545" s="39">
        <f>V545-U545</f>
        <v>2.9861111106583849E-2</v>
      </c>
      <c r="BC545" s="108">
        <f>(TRACKER[[#This Row],[Driver departure vs DC END DATE 2]])/24</f>
        <v>1.244212962774327E-3</v>
      </c>
      <c r="BD545" s="39" t="str">
        <f>IF(L545="LEFTIES TOLEDO",IF(BC545&gt;=TIME(0,0,0),"YES","NO"),"")</f>
        <v>YES</v>
      </c>
      <c r="BE545" s="93">
        <f>$BH$1</f>
        <v>55</v>
      </c>
      <c r="BF545" s="41">
        <f>$BI$1</f>
        <v>7.5</v>
      </c>
    </row>
    <row r="546" spans="1:58" ht="12.75" hidden="1" customHeight="1">
      <c r="A546" s="24">
        <v>263197063</v>
      </c>
      <c r="B546" s="10" t="s">
        <v>87</v>
      </c>
      <c r="C546" s="11" t="s">
        <v>47</v>
      </c>
      <c r="D546" s="11" t="s">
        <v>48</v>
      </c>
      <c r="E546" s="12">
        <v>46051.604861111111</v>
      </c>
      <c r="F546" s="12">
        <v>46052.083333333336</v>
      </c>
      <c r="G546" s="13" t="s">
        <v>49</v>
      </c>
      <c r="H546" s="11" t="s">
        <v>50</v>
      </c>
      <c r="I546" s="13" t="s">
        <v>848</v>
      </c>
      <c r="J546" s="13" t="s">
        <v>51</v>
      </c>
      <c r="K546" s="13" t="s">
        <v>52</v>
      </c>
      <c r="L546" s="12" t="s">
        <v>53</v>
      </c>
      <c r="M546" s="12">
        <v>46053.333333333336</v>
      </c>
      <c r="N546" s="12">
        <v>46053.416666666664</v>
      </c>
      <c r="O546" s="12"/>
      <c r="P546" s="55">
        <v>1</v>
      </c>
      <c r="Q546" s="12"/>
      <c r="R546" s="12" t="s">
        <v>108</v>
      </c>
      <c r="S546" s="29">
        <v>46053.410416666666</v>
      </c>
      <c r="T546" s="29">
        <v>46053.53125</v>
      </c>
      <c r="U546" s="12">
        <v>46053.439583333333</v>
      </c>
      <c r="V546" s="29">
        <v>46053.555555555555</v>
      </c>
      <c r="W546" s="30">
        <f>IF(N546="","",WEEKNUM(AA546,2)-0)</f>
        <v>5</v>
      </c>
      <c r="X546" s="30">
        <f>IF(N546="","",MONTH(AA546))</f>
        <v>1</v>
      </c>
      <c r="Y54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46" s="30" t="str">
        <f>IF(B546="ROPAX","ROPAX",IF(B546="RORO","RORO","OCEAN"))</f>
        <v>OCEAN</v>
      </c>
      <c r="AA546" s="29">
        <f>+MIN(S546,T546)</f>
        <v>46053.410416666666</v>
      </c>
      <c r="AB546" s="29" t="str">
        <f>CHOOSE(WEEKDAY(T546,2),"Monday","Tuesday","Wednesday","Thursday","Friday","Saturday","Sunday")</f>
        <v>Saturday</v>
      </c>
      <c r="AC546" s="104">
        <f>IF((E546-F546)&lt;=0,0,(TRACKER[[#This Row],[ATA]]-TRACKER[[#This Row],[ETA]])*24)</f>
        <v>0</v>
      </c>
      <c r="AD546" s="29" t="str">
        <f>IF(AC546&lt;=2,"NO","YES")</f>
        <v>NO</v>
      </c>
      <c r="AE546" s="106">
        <f>+TRACKER[[#This Row],[DELIVERY AVAILABLE SINCE]]-TRACKER[[#This Row],[HANDOVER Morocco]]</f>
        <v>46053.333333333336</v>
      </c>
      <c r="AF546" s="104">
        <f>TRACKER[[#This Row],[ATA TO UNLOADING]]*24</f>
        <v>43.333333333313931</v>
      </c>
      <c r="AG546" s="31">
        <f>(M546-E546)</f>
        <v>1.7284722222248092</v>
      </c>
      <c r="AH546" s="35">
        <f>TRACKER[[#This Row],[ATA A OFRECIMIENTO]]*24</f>
        <v>41.483333333395422</v>
      </c>
      <c r="AI546" s="30" t="str">
        <f>IF(AG546="","",IF(AG546&lt;=1.5,"SI","NO"))</f>
        <v>NO</v>
      </c>
      <c r="AJ546" s="30" t="str">
        <f>IF(AG546="","",IF(AG546&lt;=2,"YES","NO"))</f>
        <v>YES</v>
      </c>
      <c r="AK546" s="30" t="str">
        <f>IF(AG546="","",IF(AG546&lt;=3,"SI","NO"))</f>
        <v>SI</v>
      </c>
      <c r="AL546" s="31">
        <f>(N546-M546)</f>
        <v>8.3333333328482695E-2</v>
      </c>
      <c r="AM546" s="35">
        <f>TRACKER[[#This Row],[DEL. AVAILABLE A SLOT]]*24</f>
        <v>1.9999999998835847</v>
      </c>
      <c r="AN546" s="31">
        <f>IF((S546-M546)&lt;0,TIME(0,0,0),S546-M546)</f>
        <v>7.7083333329937886E-2</v>
      </c>
      <c r="AO54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46" s="35" t="str">
        <f>IF(AL546="","",IF(AL546&lt;=1,"SI","NO"))</f>
        <v>SI</v>
      </c>
      <c r="AQ546" s="31">
        <f>(N546-E546)</f>
        <v>1.8118055555532919</v>
      </c>
      <c r="AR546" s="35">
        <f>TRACKER[[#This Row],[ATA A TIMESLOT]]*24</f>
        <v>43.483333333279006</v>
      </c>
      <c r="AS546" s="32">
        <f>IF(AA546&lt;N546,TIME(0,0,0),AA546-N546)</f>
        <v>0</v>
      </c>
      <c r="AT546" s="35">
        <f>TRACKER[[#This Row],[PUNTUALIDAD (H)]]*24</f>
        <v>0</v>
      </c>
      <c r="AU546" s="31" t="str">
        <f>IF(AS546&gt;TIME(0,30,0),"NO","SI")</f>
        <v>SI</v>
      </c>
      <c r="AV546" s="33" t="str">
        <f>IF(AS546&gt;TIME(1,0,0),"NO","SI")</f>
        <v>SI</v>
      </c>
      <c r="AW546" s="33">
        <f>(S546-E546)</f>
        <v>1.8055555555547471</v>
      </c>
      <c r="AX546" s="39">
        <f>TRACKER[[#This Row],[ATA TO UNLOADING]]*24</f>
        <v>43.333333333313931</v>
      </c>
      <c r="AY546" s="33">
        <f>IF(O546=0,0,S546-O546)</f>
        <v>0</v>
      </c>
      <c r="AZ546" s="38">
        <f>TRACKER[[#This Row],[TOTAL TT (MARRUECOS)]]*24</f>
        <v>0</v>
      </c>
      <c r="BA546" s="39" t="str">
        <f>IF(AW546="","",IF(AW546&lt;=2,"SI","NO"))</f>
        <v>SI</v>
      </c>
      <c r="BB546" s="39">
        <f>V546-U546</f>
        <v>0.11597222222189885</v>
      </c>
      <c r="BC546" s="108">
        <f>(TRACKER[[#This Row],[Driver departure vs DC END DATE 2]])/24</f>
        <v>4.8321759259124519E-3</v>
      </c>
      <c r="BD546" s="39" t="str">
        <f>IF(L546="LEFTIES TOLEDO",IF(BC546&gt;=TIME(0,0,0),"YES","NO"),"")</f>
        <v>YES</v>
      </c>
      <c r="BE546" s="93">
        <f>$BH$1</f>
        <v>55</v>
      </c>
      <c r="BF546" s="41">
        <f>$BI$1</f>
        <v>7.5</v>
      </c>
    </row>
    <row r="547" spans="1:58" ht="12.75" hidden="1" customHeight="1">
      <c r="A547" s="24">
        <v>263188790</v>
      </c>
      <c r="B547" s="10" t="s">
        <v>87</v>
      </c>
      <c r="C547" s="11" t="s">
        <v>47</v>
      </c>
      <c r="D547" s="11" t="s">
        <v>48</v>
      </c>
      <c r="E547" s="12">
        <v>46051.604861111111</v>
      </c>
      <c r="F547" s="12">
        <v>46052.083333333336</v>
      </c>
      <c r="G547" s="13" t="s">
        <v>49</v>
      </c>
      <c r="H547" s="11" t="s">
        <v>50</v>
      </c>
      <c r="I547" s="13" t="s">
        <v>849</v>
      </c>
      <c r="J547" s="13" t="s">
        <v>51</v>
      </c>
      <c r="K547" s="13" t="s">
        <v>52</v>
      </c>
      <c r="L547" s="12" t="s">
        <v>53</v>
      </c>
      <c r="M547" s="12">
        <v>46053.333333333336</v>
      </c>
      <c r="N547" s="12">
        <v>46053.458333333336</v>
      </c>
      <c r="O547" s="12"/>
      <c r="P547" s="55">
        <v>1</v>
      </c>
      <c r="Q547" s="12"/>
      <c r="R547" s="12" t="s">
        <v>108</v>
      </c>
      <c r="S547" s="29">
        <v>46053.438194444447</v>
      </c>
      <c r="T547" s="29">
        <v>46053.527777777781</v>
      </c>
      <c r="U547" s="12">
        <v>46053.460416666669</v>
      </c>
      <c r="V547" s="29">
        <v>46053.548611111109</v>
      </c>
      <c r="W547" s="30">
        <f>IF(N547="","",WEEKNUM(AA547,2)-0)</f>
        <v>5</v>
      </c>
      <c r="X547" s="30">
        <f>IF(N547="","",MONTH(AA547))</f>
        <v>1</v>
      </c>
      <c r="Y54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47" s="30" t="str">
        <f>IF(B547="ROPAX","ROPAX",IF(B547="RORO","RORO","OCEAN"))</f>
        <v>OCEAN</v>
      </c>
      <c r="AA547" s="29">
        <f>+MIN(S547,T547)</f>
        <v>46053.438194444447</v>
      </c>
      <c r="AB547" s="29" t="str">
        <f>CHOOSE(WEEKDAY(T547,2),"Monday","Tuesday","Wednesday","Thursday","Friday","Saturday","Sunday")</f>
        <v>Saturday</v>
      </c>
      <c r="AC547" s="104">
        <f>IF((E547-F547)&lt;=0,0,(TRACKER[[#This Row],[ATA]]-TRACKER[[#This Row],[ETA]])*24)</f>
        <v>0</v>
      </c>
      <c r="AD547" s="29" t="str">
        <f>IF(AC547&lt;=2,"NO","YES")</f>
        <v>NO</v>
      </c>
      <c r="AE547" s="106">
        <f>+TRACKER[[#This Row],[DELIVERY AVAILABLE SINCE]]-TRACKER[[#This Row],[HANDOVER Morocco]]</f>
        <v>46053.333333333336</v>
      </c>
      <c r="AF547" s="104">
        <f>TRACKER[[#This Row],[ATA TO UNLOADING]]*24</f>
        <v>44.000000000058208</v>
      </c>
      <c r="AG547" s="31">
        <f>(M547-E547)</f>
        <v>1.7284722222248092</v>
      </c>
      <c r="AH547" s="35">
        <f>TRACKER[[#This Row],[ATA A OFRECIMIENTO]]*24</f>
        <v>41.483333333395422</v>
      </c>
      <c r="AI547" s="30" t="str">
        <f>IF(AG547="","",IF(AG547&lt;=1.5,"SI","NO"))</f>
        <v>NO</v>
      </c>
      <c r="AJ547" s="30" t="str">
        <f>IF(AG547="","",IF(AG547&lt;=2,"YES","NO"))</f>
        <v>YES</v>
      </c>
      <c r="AK547" s="30" t="str">
        <f>IF(AG547="","",IF(AG547&lt;=3,"SI","NO"))</f>
        <v>SI</v>
      </c>
      <c r="AL547" s="31">
        <f>(N547-M547)</f>
        <v>0.125</v>
      </c>
      <c r="AM547" s="35">
        <f>TRACKER[[#This Row],[DEL. AVAILABLE A SLOT]]*24</f>
        <v>3</v>
      </c>
      <c r="AN547" s="31">
        <f>IF((S547-M547)&lt;0,TIME(0,0,0),S547-M547)</f>
        <v>0.10486111111094942</v>
      </c>
      <c r="AO54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47" s="35" t="str">
        <f>IF(AL547="","",IF(AL547&lt;=1,"SI","NO"))</f>
        <v>SI</v>
      </c>
      <c r="AQ547" s="31">
        <f>(N547-E547)</f>
        <v>1.8534722222248092</v>
      </c>
      <c r="AR547" s="35">
        <f>TRACKER[[#This Row],[ATA A TIMESLOT]]*24</f>
        <v>44.483333333395422</v>
      </c>
      <c r="AS547" s="32">
        <f>IF(AA547&lt;N547,TIME(0,0,0),AA547-N547)</f>
        <v>0</v>
      </c>
      <c r="AT547" s="35">
        <f>TRACKER[[#This Row],[PUNTUALIDAD (H)]]*24</f>
        <v>0</v>
      </c>
      <c r="AU547" s="31" t="str">
        <f>IF(AS547&gt;TIME(0,30,0),"NO","SI")</f>
        <v>SI</v>
      </c>
      <c r="AV547" s="33" t="str">
        <f>IF(AS547&gt;TIME(1,0,0),"NO","SI")</f>
        <v>SI</v>
      </c>
      <c r="AW547" s="33">
        <f>(S547-E547)</f>
        <v>1.8333333333357587</v>
      </c>
      <c r="AX547" s="39">
        <f>TRACKER[[#This Row],[ATA TO UNLOADING]]*24</f>
        <v>44.000000000058208</v>
      </c>
      <c r="AY547" s="33">
        <f>IF(O547=0,0,S547-O547)</f>
        <v>0</v>
      </c>
      <c r="AZ547" s="38">
        <f>TRACKER[[#This Row],[TOTAL TT (MARRUECOS)]]*24</f>
        <v>0</v>
      </c>
      <c r="BA547" s="39" t="str">
        <f>IF(AW547="","",IF(AW547&lt;=2,"SI","NO"))</f>
        <v>SI</v>
      </c>
      <c r="BB547" s="39">
        <f>V547-U547</f>
        <v>8.819444444088731E-2</v>
      </c>
      <c r="BC547" s="108">
        <f>(TRACKER[[#This Row],[Driver departure vs DC END DATE 2]])/24</f>
        <v>3.6747685183703047E-3</v>
      </c>
      <c r="BD547" s="39" t="str">
        <f>IF(L547="LEFTIES TOLEDO",IF(BC547&gt;=TIME(0,0,0),"YES","NO"),"")</f>
        <v>YES</v>
      </c>
      <c r="BE547" s="93">
        <f>$BH$1</f>
        <v>55</v>
      </c>
      <c r="BF547" s="41">
        <f>$BI$1</f>
        <v>7.5</v>
      </c>
    </row>
    <row r="548" spans="1:58" ht="12.75" hidden="1" customHeight="1">
      <c r="A548" s="24">
        <v>263188840</v>
      </c>
      <c r="B548" s="10" t="s">
        <v>87</v>
      </c>
      <c r="C548" s="11" t="s">
        <v>47</v>
      </c>
      <c r="D548" s="11" t="s">
        <v>48</v>
      </c>
      <c r="E548" s="12">
        <v>46051.604861111111</v>
      </c>
      <c r="F548" s="12">
        <v>46052.083333333336</v>
      </c>
      <c r="G548" s="13" t="s">
        <v>49</v>
      </c>
      <c r="H548" s="11" t="s">
        <v>50</v>
      </c>
      <c r="I548" s="13" t="s">
        <v>850</v>
      </c>
      <c r="J548" s="13" t="s">
        <v>51</v>
      </c>
      <c r="K548" s="13" t="s">
        <v>52</v>
      </c>
      <c r="L548" s="12" t="s">
        <v>53</v>
      </c>
      <c r="M548" s="12">
        <v>46053.333333333336</v>
      </c>
      <c r="N548" s="12">
        <v>46053.5</v>
      </c>
      <c r="O548" s="12"/>
      <c r="P548" s="55">
        <v>1</v>
      </c>
      <c r="Q548" s="12"/>
      <c r="R548" s="12" t="s">
        <v>108</v>
      </c>
      <c r="S548" s="29">
        <v>46053.390972222223</v>
      </c>
      <c r="T548" s="29">
        <v>46053.5</v>
      </c>
      <c r="U548" s="12">
        <v>46053.418749999997</v>
      </c>
      <c r="V548" s="29">
        <v>46053.521527777775</v>
      </c>
      <c r="W548" s="30">
        <f>IF(N548="","",WEEKNUM(AA548,2)-0)</f>
        <v>5</v>
      </c>
      <c r="X548" s="30">
        <f>IF(N548="","",MONTH(AA548))</f>
        <v>1</v>
      </c>
      <c r="Y54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48" s="30" t="str">
        <f>IF(B548="ROPAX","ROPAX",IF(B548="RORO","RORO","OCEAN"))</f>
        <v>OCEAN</v>
      </c>
      <c r="AA548" s="29">
        <f>+MIN(S548,T548)</f>
        <v>46053.390972222223</v>
      </c>
      <c r="AB548" s="29" t="str">
        <f>CHOOSE(WEEKDAY(T548,2),"Monday","Tuesday","Wednesday","Thursday","Friday","Saturday","Sunday")</f>
        <v>Saturday</v>
      </c>
      <c r="AC548" s="104">
        <f>IF((E548-F548)&lt;=0,0,(TRACKER[[#This Row],[ATA]]-TRACKER[[#This Row],[ETA]])*24)</f>
        <v>0</v>
      </c>
      <c r="AD548" s="29" t="str">
        <f>IF(AC548&lt;=2,"NO","YES")</f>
        <v>NO</v>
      </c>
      <c r="AE548" s="106">
        <f>+TRACKER[[#This Row],[DELIVERY AVAILABLE SINCE]]-TRACKER[[#This Row],[HANDOVER Morocco]]</f>
        <v>46053.333333333336</v>
      </c>
      <c r="AF548" s="104">
        <f>TRACKER[[#This Row],[ATA TO UNLOADING]]*24</f>
        <v>42.866666666697711</v>
      </c>
      <c r="AG548" s="31">
        <f>(M548-E548)</f>
        <v>1.7284722222248092</v>
      </c>
      <c r="AH548" s="35">
        <f>TRACKER[[#This Row],[ATA A OFRECIMIENTO]]*24</f>
        <v>41.483333333395422</v>
      </c>
      <c r="AI548" s="30" t="str">
        <f>IF(AG548="","",IF(AG548&lt;=1.5,"SI","NO"))</f>
        <v>NO</v>
      </c>
      <c r="AJ548" s="30" t="str">
        <f>IF(AG548="","",IF(AG548&lt;=2,"YES","NO"))</f>
        <v>YES</v>
      </c>
      <c r="AK548" s="30" t="str">
        <f>IF(AG548="","",IF(AG548&lt;=3,"SI","NO"))</f>
        <v>SI</v>
      </c>
      <c r="AL548" s="31">
        <f>(N548-M548)</f>
        <v>0.16666666666424135</v>
      </c>
      <c r="AM548" s="35">
        <f>TRACKER[[#This Row],[DEL. AVAILABLE A SLOT]]*24</f>
        <v>3.9999999999417923</v>
      </c>
      <c r="AN548" s="31">
        <f>IF((S548-M548)&lt;0,TIME(0,0,0),S548-M548)</f>
        <v>5.7638888887595385E-2</v>
      </c>
      <c r="AO54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48" s="35" t="str">
        <f>IF(AL548="","",IF(AL548&lt;=1,"SI","NO"))</f>
        <v>SI</v>
      </c>
      <c r="AQ548" s="31">
        <f>(N548-E548)</f>
        <v>1.8951388888890506</v>
      </c>
      <c r="AR548" s="35">
        <f>TRACKER[[#This Row],[ATA A TIMESLOT]]*24</f>
        <v>45.483333333337214</v>
      </c>
      <c r="AS548" s="32">
        <f>IF(AA548&lt;N548,TIME(0,0,0),AA548-N548)</f>
        <v>0</v>
      </c>
      <c r="AT548" s="35">
        <f>TRACKER[[#This Row],[PUNTUALIDAD (H)]]*24</f>
        <v>0</v>
      </c>
      <c r="AU548" s="31" t="str">
        <f>IF(AS548&gt;TIME(0,30,0),"NO","SI")</f>
        <v>SI</v>
      </c>
      <c r="AV548" s="33" t="str">
        <f>IF(AS548&gt;TIME(1,0,0),"NO","SI")</f>
        <v>SI</v>
      </c>
      <c r="AW548" s="33">
        <f>(S548-E548)</f>
        <v>1.7861111111124046</v>
      </c>
      <c r="AX548" s="39">
        <f>TRACKER[[#This Row],[ATA TO UNLOADING]]*24</f>
        <v>42.866666666697711</v>
      </c>
      <c r="AY548" s="33">
        <f>IF(O548=0,0,S548-O548)</f>
        <v>0</v>
      </c>
      <c r="AZ548" s="38">
        <f>TRACKER[[#This Row],[TOTAL TT (MARRUECOS)]]*24</f>
        <v>0</v>
      </c>
      <c r="BA548" s="39" t="str">
        <f>IF(AW548="","",IF(AW548&lt;=2,"SI","NO"))</f>
        <v>SI</v>
      </c>
      <c r="BB548" s="39">
        <f>V548-U548</f>
        <v>0.10277777777810115</v>
      </c>
      <c r="BC548" s="108">
        <f>(TRACKER[[#This Row],[Driver departure vs DC END DATE 2]])/24</f>
        <v>4.2824074074208811E-3</v>
      </c>
      <c r="BD548" s="39" t="str">
        <f>IF(L548="LEFTIES TOLEDO",IF(BC548&gt;=TIME(0,0,0),"YES","NO"),"")</f>
        <v>YES</v>
      </c>
      <c r="BE548" s="93">
        <f>$BH$1</f>
        <v>55</v>
      </c>
      <c r="BF548" s="41">
        <f>$BI$1</f>
        <v>7.5</v>
      </c>
    </row>
    <row r="549" spans="1:58" ht="12.75" hidden="1" customHeight="1">
      <c r="A549" s="24">
        <v>262806401</v>
      </c>
      <c r="B549" s="10" t="s">
        <v>87</v>
      </c>
      <c r="C549" s="11" t="s">
        <v>47</v>
      </c>
      <c r="D549" s="11" t="s">
        <v>48</v>
      </c>
      <c r="E549" s="12">
        <v>46051.604861111111</v>
      </c>
      <c r="F549" s="12">
        <v>46052.083333333336</v>
      </c>
      <c r="G549" s="13" t="s">
        <v>49</v>
      </c>
      <c r="H549" s="11" t="s">
        <v>50</v>
      </c>
      <c r="I549" s="13" t="s">
        <v>851</v>
      </c>
      <c r="J549" s="13" t="s">
        <v>51</v>
      </c>
      <c r="K549" s="13" t="s">
        <v>52</v>
      </c>
      <c r="L549" s="12" t="s">
        <v>53</v>
      </c>
      <c r="M549" s="12">
        <v>46053.333333333336</v>
      </c>
      <c r="N549" s="12">
        <v>46053.541666666664</v>
      </c>
      <c r="O549" s="12"/>
      <c r="P549" s="55">
        <v>1</v>
      </c>
      <c r="Q549" s="12" t="s">
        <v>857</v>
      </c>
      <c r="R549" s="12" t="s">
        <v>108</v>
      </c>
      <c r="S549" s="29">
        <v>46053.582638888889</v>
      </c>
      <c r="T549" s="29">
        <v>46053.597222222219</v>
      </c>
      <c r="U549" s="12">
        <v>46053.625</v>
      </c>
      <c r="V549" s="29">
        <v>46053.625</v>
      </c>
      <c r="W549" s="30">
        <f>IF(N549="","",WEEKNUM(AA549,2)-0)</f>
        <v>5</v>
      </c>
      <c r="X549" s="30">
        <f>IF(N549="","",MONTH(AA549))</f>
        <v>1</v>
      </c>
      <c r="Y54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49" s="30" t="str">
        <f>IF(B549="ROPAX","ROPAX",IF(B549="RORO","RORO","OCEAN"))</f>
        <v>OCEAN</v>
      </c>
      <c r="AA549" s="29">
        <f>+MIN(S549,T549)</f>
        <v>46053.582638888889</v>
      </c>
      <c r="AB549" s="29" t="str">
        <f>CHOOSE(WEEKDAY(T549,2),"Monday","Tuesday","Wednesday","Thursday","Friday","Saturday","Sunday")</f>
        <v>Saturday</v>
      </c>
      <c r="AC549" s="104">
        <f>IF((E549-F549)&lt;=0,0,(TRACKER[[#This Row],[ATA]]-TRACKER[[#This Row],[ETA]])*24)</f>
        <v>0</v>
      </c>
      <c r="AD549" s="29" t="str">
        <f>IF(AC549&lt;=2,"NO","YES")</f>
        <v>NO</v>
      </c>
      <c r="AE549" s="106">
        <f>+TRACKER[[#This Row],[DELIVERY AVAILABLE SINCE]]-TRACKER[[#This Row],[HANDOVER Morocco]]</f>
        <v>46053.333333333336</v>
      </c>
      <c r="AF549" s="104">
        <f>TRACKER[[#This Row],[ATA TO UNLOADING]]*24</f>
        <v>47.466666666674428</v>
      </c>
      <c r="AG549" s="31">
        <f>(M549-E549)</f>
        <v>1.7284722222248092</v>
      </c>
      <c r="AH549" s="35">
        <f>TRACKER[[#This Row],[ATA A OFRECIMIENTO]]*24</f>
        <v>41.483333333395422</v>
      </c>
      <c r="AI549" s="30" t="str">
        <f>IF(AG549="","",IF(AG549&lt;=1.5,"SI","NO"))</f>
        <v>NO</v>
      </c>
      <c r="AJ549" s="30" t="str">
        <f>IF(AG549="","",IF(AG549&lt;=2,"YES","NO"))</f>
        <v>YES</v>
      </c>
      <c r="AK549" s="30" t="str">
        <f>IF(AG549="","",IF(AG549&lt;=3,"SI","NO"))</f>
        <v>SI</v>
      </c>
      <c r="AL549" s="31">
        <f>(N549-M549)</f>
        <v>0.20833333332848269</v>
      </c>
      <c r="AM549" s="35">
        <f>TRACKER[[#This Row],[DEL. AVAILABLE A SLOT]]*24</f>
        <v>4.9999999998835847</v>
      </c>
      <c r="AN549" s="31">
        <f>IF((S549-M549)&lt;0,TIME(0,0,0),S549-M549)</f>
        <v>0.24930555555329192</v>
      </c>
      <c r="AO54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49" s="35" t="str">
        <f>IF(AL549="","",IF(AL549&lt;=1,"SI","NO"))</f>
        <v>SI</v>
      </c>
      <c r="AQ549" s="31">
        <f>(N549-E549)</f>
        <v>1.9368055555532919</v>
      </c>
      <c r="AR549" s="35">
        <f>TRACKER[[#This Row],[ATA A TIMESLOT]]*24</f>
        <v>46.483333333279006</v>
      </c>
      <c r="AS549" s="32">
        <f>IF(AA549&lt;N549,TIME(0,0,0),AA549-N549)</f>
        <v>4.0972222224809229E-2</v>
      </c>
      <c r="AT549" s="35">
        <f>TRACKER[[#This Row],[PUNTUALIDAD (H)]]*24</f>
        <v>0.9833333333954215</v>
      </c>
      <c r="AU549" s="31" t="str">
        <f>IF(AS549&gt;TIME(0,30,0),"NO","SI")</f>
        <v>NO</v>
      </c>
      <c r="AV549" s="33" t="str">
        <f>IF(AS549&gt;TIME(1,0,0),"NO","SI")</f>
        <v>SI</v>
      </c>
      <c r="AW549" s="33">
        <f>(S549-E549)</f>
        <v>1.9777777777781012</v>
      </c>
      <c r="AX549" s="39">
        <f>TRACKER[[#This Row],[ATA TO UNLOADING]]*24</f>
        <v>47.466666666674428</v>
      </c>
      <c r="AY549" s="33">
        <f>IF(O549=0,0,S549-O549)</f>
        <v>0</v>
      </c>
      <c r="AZ549" s="38">
        <f>TRACKER[[#This Row],[TOTAL TT (MARRUECOS)]]*24</f>
        <v>0</v>
      </c>
      <c r="BA549" s="39" t="str">
        <f>IF(AW549="","",IF(AW549&lt;=2,"SI","NO"))</f>
        <v>SI</v>
      </c>
      <c r="BB549" s="108">
        <f>V549-U549</f>
        <v>0</v>
      </c>
      <c r="BC549" s="108">
        <f>(TRACKER[[#This Row],[Driver departure vs DC END DATE 2]])/24</f>
        <v>0</v>
      </c>
      <c r="BD549" s="39" t="str">
        <f>IF(L549="LEFTIES TOLEDO",IF(BC549&gt;=TIME(0,0,0),"YES","NO"),"")</f>
        <v>YES</v>
      </c>
      <c r="BE549" s="93">
        <f>$BH$1</f>
        <v>55</v>
      </c>
      <c r="BF549" s="41">
        <f>$BI$1</f>
        <v>7.5</v>
      </c>
    </row>
    <row r="550" spans="1:58" ht="12.75" hidden="1" customHeight="1">
      <c r="A550" s="24">
        <v>262806401</v>
      </c>
      <c r="B550" s="10" t="s">
        <v>87</v>
      </c>
      <c r="C550" s="11" t="s">
        <v>47</v>
      </c>
      <c r="D550" s="11" t="s">
        <v>48</v>
      </c>
      <c r="E550" s="12">
        <v>46051.604861111111</v>
      </c>
      <c r="F550" s="12">
        <v>46052.083333333336</v>
      </c>
      <c r="G550" s="13" t="s">
        <v>49</v>
      </c>
      <c r="H550" s="11" t="s">
        <v>50</v>
      </c>
      <c r="I550" s="13" t="s">
        <v>852</v>
      </c>
      <c r="J550" s="13" t="s">
        <v>51</v>
      </c>
      <c r="K550" s="13" t="s">
        <v>52</v>
      </c>
      <c r="L550" s="12" t="s">
        <v>53</v>
      </c>
      <c r="M550" s="12">
        <v>46053.333333333336</v>
      </c>
      <c r="N550" s="12">
        <v>46053.541666666664</v>
      </c>
      <c r="O550" s="12"/>
      <c r="P550" s="55">
        <v>1</v>
      </c>
      <c r="Q550" s="12"/>
      <c r="R550" s="12" t="s">
        <v>108</v>
      </c>
      <c r="S550" s="29">
        <v>46053.526388888888</v>
      </c>
      <c r="T550" s="29">
        <v>46053.548611111109</v>
      </c>
      <c r="U550" s="12">
        <v>46053.548611111109</v>
      </c>
      <c r="V550" s="29">
        <v>46053.569444444445</v>
      </c>
      <c r="W550" s="30">
        <f>IF(N550="","",WEEKNUM(AA550,2)-0)</f>
        <v>5</v>
      </c>
      <c r="X550" s="30">
        <f>IF(N550="","",MONTH(AA550))</f>
        <v>1</v>
      </c>
      <c r="Y55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50" s="30" t="str">
        <f>IF(B550="ROPAX","ROPAX",IF(B550="RORO","RORO","OCEAN"))</f>
        <v>OCEAN</v>
      </c>
      <c r="AA550" s="29">
        <f>+MIN(S550,T550)</f>
        <v>46053.526388888888</v>
      </c>
      <c r="AB550" s="29" t="str">
        <f>CHOOSE(WEEKDAY(T550,2),"Monday","Tuesday","Wednesday","Thursday","Friday","Saturday","Sunday")</f>
        <v>Saturday</v>
      </c>
      <c r="AC550" s="104">
        <f>IF((E550-F550)&lt;=0,0,(TRACKER[[#This Row],[ATA]]-TRACKER[[#This Row],[ETA]])*24)</f>
        <v>0</v>
      </c>
      <c r="AD550" s="29" t="str">
        <f>IF(AC550&lt;=2,"NO","YES")</f>
        <v>NO</v>
      </c>
      <c r="AE550" s="106">
        <f>+TRACKER[[#This Row],[DELIVERY AVAILABLE SINCE]]-TRACKER[[#This Row],[HANDOVER Morocco]]</f>
        <v>46053.333333333336</v>
      </c>
      <c r="AF550" s="104">
        <f>TRACKER[[#This Row],[ATA TO UNLOADING]]*24</f>
        <v>46.116666666639503</v>
      </c>
      <c r="AG550" s="31">
        <f>(M550-E550)</f>
        <v>1.7284722222248092</v>
      </c>
      <c r="AH550" s="35">
        <f>TRACKER[[#This Row],[ATA A OFRECIMIENTO]]*24</f>
        <v>41.483333333395422</v>
      </c>
      <c r="AI550" s="30" t="str">
        <f>IF(AG550="","",IF(AG550&lt;=1.5,"SI","NO"))</f>
        <v>NO</v>
      </c>
      <c r="AJ550" s="30" t="str">
        <f>IF(AG550="","",IF(AG550&lt;=2,"YES","NO"))</f>
        <v>YES</v>
      </c>
      <c r="AK550" s="30" t="str">
        <f>IF(AG550="","",IF(AG550&lt;=3,"SI","NO"))</f>
        <v>SI</v>
      </c>
      <c r="AL550" s="31">
        <f>(N550-M550)</f>
        <v>0.20833333332848269</v>
      </c>
      <c r="AM550" s="35">
        <f>TRACKER[[#This Row],[DEL. AVAILABLE A SLOT]]*24</f>
        <v>4.9999999998835847</v>
      </c>
      <c r="AN550" s="31">
        <f>IF((S550-M550)&lt;0,TIME(0,0,0),S550-M550)</f>
        <v>0.19305555555183673</v>
      </c>
      <c r="AO55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50" s="35" t="str">
        <f>IF(AL550="","",IF(AL550&lt;=1,"SI","NO"))</f>
        <v>SI</v>
      </c>
      <c r="AQ550" s="31">
        <f>(N550-E550)</f>
        <v>1.9368055555532919</v>
      </c>
      <c r="AR550" s="35">
        <f>TRACKER[[#This Row],[ATA A TIMESLOT]]*24</f>
        <v>46.483333333279006</v>
      </c>
      <c r="AS550" s="32">
        <f>IF(AA550&lt;N550,TIME(0,0,0),AA550-N550)</f>
        <v>0</v>
      </c>
      <c r="AT550" s="35">
        <f>TRACKER[[#This Row],[PUNTUALIDAD (H)]]*24</f>
        <v>0</v>
      </c>
      <c r="AU550" s="31" t="str">
        <f>IF(AS550&gt;TIME(0,30,0),"NO","SI")</f>
        <v>SI</v>
      </c>
      <c r="AV550" s="33" t="str">
        <f>IF(AS550&gt;TIME(1,0,0),"NO","SI")</f>
        <v>SI</v>
      </c>
      <c r="AW550" s="33">
        <f>(S550-E550)</f>
        <v>1.921527777776646</v>
      </c>
      <c r="AX550" s="39">
        <f>TRACKER[[#This Row],[ATA TO UNLOADING]]*24</f>
        <v>46.116666666639503</v>
      </c>
      <c r="AY550" s="33">
        <f>IF(O550=0,0,S550-O550)</f>
        <v>0</v>
      </c>
      <c r="AZ550" s="38">
        <f>TRACKER[[#This Row],[TOTAL TT (MARRUECOS)]]*24</f>
        <v>0</v>
      </c>
      <c r="BA550" s="39" t="str">
        <f>IF(AW550="","",IF(AW550&lt;=2,"SI","NO"))</f>
        <v>SI</v>
      </c>
      <c r="BB550" s="39">
        <f>V550-U550</f>
        <v>2.0833333335758653E-2</v>
      </c>
      <c r="BC550" s="108">
        <f>(TRACKER[[#This Row],[Driver departure vs DC END DATE 2]])/24</f>
        <v>8.6805555565661052E-4</v>
      </c>
      <c r="BD550" s="39" t="str">
        <f>IF(L550="LEFTIES TOLEDO",IF(BC550&gt;=TIME(0,0,0),"YES","NO"),"")</f>
        <v>YES</v>
      </c>
      <c r="BE550" s="93">
        <f>$BH$1</f>
        <v>55</v>
      </c>
      <c r="BF550" s="41">
        <f>$BI$1</f>
        <v>7.5</v>
      </c>
    </row>
    <row r="551" spans="1:58" ht="12.75" hidden="1" customHeight="1">
      <c r="A551" s="24">
        <v>262806357</v>
      </c>
      <c r="B551" s="10" t="s">
        <v>87</v>
      </c>
      <c r="C551" s="11" t="s">
        <v>47</v>
      </c>
      <c r="D551" s="11" t="s">
        <v>48</v>
      </c>
      <c r="E551" s="12">
        <v>46051.604861111111</v>
      </c>
      <c r="F551" s="12">
        <v>46052.083333333336</v>
      </c>
      <c r="G551" s="13" t="s">
        <v>49</v>
      </c>
      <c r="H551" s="11" t="s">
        <v>50</v>
      </c>
      <c r="I551" s="13" t="s">
        <v>853</v>
      </c>
      <c r="J551" s="13" t="s">
        <v>51</v>
      </c>
      <c r="K551" s="13" t="s">
        <v>52</v>
      </c>
      <c r="L551" s="12" t="s">
        <v>53</v>
      </c>
      <c r="M551" s="12">
        <v>46053.333333333336</v>
      </c>
      <c r="N551" s="12">
        <v>46053.583333333336</v>
      </c>
      <c r="O551" s="12"/>
      <c r="P551" s="55"/>
      <c r="Q551" s="12" t="s">
        <v>857</v>
      </c>
      <c r="R551" s="12"/>
      <c r="S551" s="29">
        <v>46053.6875</v>
      </c>
      <c r="T551" s="29">
        <v>46053.701388888891</v>
      </c>
      <c r="U551" s="12">
        <v>46053.722222222219</v>
      </c>
      <c r="V551" s="29">
        <v>46053.722222222219</v>
      </c>
      <c r="W551" s="30">
        <f>IF(N551="","",WEEKNUM(AA551,2)-0)</f>
        <v>5</v>
      </c>
      <c r="X551" s="30">
        <f>IF(N551="","",MONTH(AA551))</f>
        <v>1</v>
      </c>
      <c r="Y55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51" s="30" t="str">
        <f>IF(B551="ROPAX","ROPAX",IF(B551="RORO","RORO","OCEAN"))</f>
        <v>OCEAN</v>
      </c>
      <c r="AA551" s="29">
        <f>+MIN(S551,T551)</f>
        <v>46053.6875</v>
      </c>
      <c r="AB551" s="29" t="str">
        <f>CHOOSE(WEEKDAY(T551,2),"Monday","Tuesday","Wednesday","Thursday","Friday","Saturday","Sunday")</f>
        <v>Saturday</v>
      </c>
      <c r="AC551" s="104">
        <f>IF((E551-F551)&lt;=0,0,(TRACKER[[#This Row],[ATA]]-TRACKER[[#This Row],[ETA]])*24)</f>
        <v>0</v>
      </c>
      <c r="AD551" s="29" t="str">
        <f>IF(AC551&lt;=2,"NO","YES")</f>
        <v>NO</v>
      </c>
      <c r="AE551" s="106">
        <f>+TRACKER[[#This Row],[DELIVERY AVAILABLE SINCE]]-TRACKER[[#This Row],[HANDOVER Morocco]]</f>
        <v>46053.333333333336</v>
      </c>
      <c r="AF551" s="104">
        <f>TRACKER[[#This Row],[ATA TO UNLOADING]]*24</f>
        <v>49.983333333337214</v>
      </c>
      <c r="AG551" s="31">
        <f>(M551-E551)</f>
        <v>1.7284722222248092</v>
      </c>
      <c r="AH551" s="35">
        <f>TRACKER[[#This Row],[ATA A OFRECIMIENTO]]*24</f>
        <v>41.483333333395422</v>
      </c>
      <c r="AI551" s="30" t="str">
        <f>IF(AG551="","",IF(AG551&lt;=1.5,"SI","NO"))</f>
        <v>NO</v>
      </c>
      <c r="AJ551" s="30" t="str">
        <f>IF(AG551="","",IF(AG551&lt;=2,"YES","NO"))</f>
        <v>YES</v>
      </c>
      <c r="AK551" s="30" t="str">
        <f>IF(AG551="","",IF(AG551&lt;=3,"SI","NO"))</f>
        <v>SI</v>
      </c>
      <c r="AL551" s="31">
        <f>(N551-M551)</f>
        <v>0.25</v>
      </c>
      <c r="AM551" s="35">
        <f>TRACKER[[#This Row],[DEL. AVAILABLE A SLOT]]*24</f>
        <v>6</v>
      </c>
      <c r="AN551" s="31">
        <f>IF((S551-M551)&lt;0,TIME(0,0,0),S551-M551)</f>
        <v>0.35416666666424135</v>
      </c>
      <c r="AO55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51" s="35" t="str">
        <f>IF(AL551="","",IF(AL551&lt;=1,"SI","NO"))</f>
        <v>SI</v>
      </c>
      <c r="AQ551" s="31">
        <f>(N551-E551)</f>
        <v>1.9784722222248092</v>
      </c>
      <c r="AR551" s="35">
        <f>TRACKER[[#This Row],[ATA A TIMESLOT]]*24</f>
        <v>47.483333333395422</v>
      </c>
      <c r="AS551" s="32">
        <f>IF(AA551&lt;N551,TIME(0,0,0),AA551-N551)</f>
        <v>0.10416666666424135</v>
      </c>
      <c r="AT551" s="35">
        <f>TRACKER[[#This Row],[PUNTUALIDAD (H)]]*24</f>
        <v>2.4999999999417923</v>
      </c>
      <c r="AU551" s="31" t="str">
        <f>IF(AS551&gt;TIME(0,30,0),"NO","SI")</f>
        <v>NO</v>
      </c>
      <c r="AV551" s="33" t="str">
        <f>IF(AS551&gt;TIME(1,0,0),"NO","SI")</f>
        <v>NO</v>
      </c>
      <c r="AW551" s="33">
        <f>(S551-E551)</f>
        <v>2.0826388888890506</v>
      </c>
      <c r="AX551" s="39">
        <f>TRACKER[[#This Row],[ATA TO UNLOADING]]*24</f>
        <v>49.983333333337214</v>
      </c>
      <c r="AY551" s="33">
        <f>IF(O551=0,0,S551-O551)</f>
        <v>0</v>
      </c>
      <c r="AZ551" s="38">
        <f>TRACKER[[#This Row],[TOTAL TT (MARRUECOS)]]*24</f>
        <v>0</v>
      </c>
      <c r="BA551" s="39" t="str">
        <f>IF(AW551="","",IF(AW551&lt;=2,"SI","NO"))</f>
        <v>NO</v>
      </c>
      <c r="BB551" s="108">
        <f>V551-U551</f>
        <v>0</v>
      </c>
      <c r="BC551" s="108">
        <f>(TRACKER[[#This Row],[Driver departure vs DC END DATE 2]])/24</f>
        <v>0</v>
      </c>
      <c r="BD551" s="39" t="str">
        <f>IF(L551="LEFTIES TOLEDO",IF(BC551&gt;=TIME(0,0,0),"YES","NO"),"")</f>
        <v>YES</v>
      </c>
      <c r="BE551" s="93">
        <f>$BH$1</f>
        <v>55</v>
      </c>
      <c r="BF551" s="41">
        <f>$BI$1</f>
        <v>7.5</v>
      </c>
    </row>
    <row r="552" spans="1:58" ht="12.75" hidden="1" customHeight="1">
      <c r="A552" s="24">
        <v>263188881</v>
      </c>
      <c r="B552" s="10" t="s">
        <v>87</v>
      </c>
      <c r="C552" s="11" t="s">
        <v>47</v>
      </c>
      <c r="D552" s="11" t="s">
        <v>48</v>
      </c>
      <c r="E552" s="12">
        <v>46051.604861111111</v>
      </c>
      <c r="F552" s="12">
        <v>46052.083333333336</v>
      </c>
      <c r="G552" s="13" t="s">
        <v>49</v>
      </c>
      <c r="H552" s="11" t="s">
        <v>50</v>
      </c>
      <c r="I552" s="13" t="s">
        <v>854</v>
      </c>
      <c r="J552" s="13" t="s">
        <v>51</v>
      </c>
      <c r="K552" s="13" t="s">
        <v>52</v>
      </c>
      <c r="L552" s="12" t="s">
        <v>53</v>
      </c>
      <c r="M552" s="12">
        <v>46053.333333333336</v>
      </c>
      <c r="N552" s="12">
        <v>46053.625</v>
      </c>
      <c r="O552" s="12"/>
      <c r="P552" s="55">
        <v>1</v>
      </c>
      <c r="Q552" s="12"/>
      <c r="R552" s="12" t="s">
        <v>108</v>
      </c>
      <c r="S552" s="29">
        <v>46053.618055555555</v>
      </c>
      <c r="T552" s="29">
        <v>46053.638888888891</v>
      </c>
      <c r="U552" s="12">
        <v>46053.666666666664</v>
      </c>
      <c r="V552" s="29">
        <v>46053.666666666664</v>
      </c>
      <c r="W552" s="30">
        <f>IF(N552="","",WEEKNUM(AA552,2)-0)</f>
        <v>5</v>
      </c>
      <c r="X552" s="30">
        <f>IF(N552="","",MONTH(AA552))</f>
        <v>1</v>
      </c>
      <c r="Y55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52" s="30" t="str">
        <f>IF(B552="ROPAX","ROPAX",IF(B552="RORO","RORO","OCEAN"))</f>
        <v>OCEAN</v>
      </c>
      <c r="AA552" s="29">
        <f>+MIN(S552,T552)</f>
        <v>46053.618055555555</v>
      </c>
      <c r="AB552" s="29" t="str">
        <f>CHOOSE(WEEKDAY(T552,2),"Monday","Tuesday","Wednesday","Thursday","Friday","Saturday","Sunday")</f>
        <v>Saturday</v>
      </c>
      <c r="AC552" s="104">
        <f>IF((E552-F552)&lt;=0,0,(TRACKER[[#This Row],[ATA]]-TRACKER[[#This Row],[ETA]])*24)</f>
        <v>0</v>
      </c>
      <c r="AD552" s="29" t="str">
        <f>IF(AC552&lt;=2,"NO","YES")</f>
        <v>NO</v>
      </c>
      <c r="AE552" s="106">
        <f>+TRACKER[[#This Row],[DELIVERY AVAILABLE SINCE]]-TRACKER[[#This Row],[HANDOVER Morocco]]</f>
        <v>46053.333333333336</v>
      </c>
      <c r="AF552" s="104">
        <f>TRACKER[[#This Row],[ATA TO UNLOADING]]*24</f>
        <v>48.316666666651145</v>
      </c>
      <c r="AG552" s="31">
        <f>(M552-E552)</f>
        <v>1.7284722222248092</v>
      </c>
      <c r="AH552" s="35">
        <f>TRACKER[[#This Row],[ATA A OFRECIMIENTO]]*24</f>
        <v>41.483333333395422</v>
      </c>
      <c r="AI552" s="30" t="str">
        <f>IF(AG552="","",IF(AG552&lt;=1.5,"SI","NO"))</f>
        <v>NO</v>
      </c>
      <c r="AJ552" s="30" t="str">
        <f>IF(AG552="","",IF(AG552&lt;=2,"YES","NO"))</f>
        <v>YES</v>
      </c>
      <c r="AK552" s="30" t="str">
        <f>IF(AG552="","",IF(AG552&lt;=3,"SI","NO"))</f>
        <v>SI</v>
      </c>
      <c r="AL552" s="31">
        <f>(N552-M552)</f>
        <v>0.29166666666424135</v>
      </c>
      <c r="AM552" s="35">
        <f>TRACKER[[#This Row],[DEL. AVAILABLE A SLOT]]*24</f>
        <v>6.9999999999417923</v>
      </c>
      <c r="AN552" s="31">
        <f>IF((S552-M552)&lt;0,TIME(0,0,0),S552-M552)</f>
        <v>0.28472222221898846</v>
      </c>
      <c r="AO55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52" s="35" t="str">
        <f>IF(AL552="","",IF(AL552&lt;=1,"SI","NO"))</f>
        <v>SI</v>
      </c>
      <c r="AQ552" s="31">
        <f>(N552-E552)</f>
        <v>2.0201388888890506</v>
      </c>
      <c r="AR552" s="35">
        <f>TRACKER[[#This Row],[ATA A TIMESLOT]]*24</f>
        <v>48.483333333337214</v>
      </c>
      <c r="AS552" s="32">
        <f>IF(AA552&lt;N552,TIME(0,0,0),AA552-N552)</f>
        <v>0</v>
      </c>
      <c r="AT552" s="35">
        <f>TRACKER[[#This Row],[PUNTUALIDAD (H)]]*24</f>
        <v>0</v>
      </c>
      <c r="AU552" s="31" t="str">
        <f>IF(AS552&gt;TIME(0,30,0),"NO","SI")</f>
        <v>SI</v>
      </c>
      <c r="AV552" s="33" t="str">
        <f>IF(AS552&gt;TIME(1,0,0),"NO","SI")</f>
        <v>SI</v>
      </c>
      <c r="AW552" s="33">
        <f>(S552-E552)</f>
        <v>2.0131944444437977</v>
      </c>
      <c r="AX552" s="39">
        <f>TRACKER[[#This Row],[ATA TO UNLOADING]]*24</f>
        <v>48.316666666651145</v>
      </c>
      <c r="AY552" s="33">
        <f>IF(O552=0,0,S552-O552)</f>
        <v>0</v>
      </c>
      <c r="AZ552" s="38">
        <f>TRACKER[[#This Row],[TOTAL TT (MARRUECOS)]]*24</f>
        <v>0</v>
      </c>
      <c r="BA552" s="39" t="str">
        <f>IF(AW552="","",IF(AW552&lt;=2,"SI","NO"))</f>
        <v>NO</v>
      </c>
      <c r="BB552" s="108">
        <f>V552-U552</f>
        <v>0</v>
      </c>
      <c r="BC552" s="108">
        <f>(TRACKER[[#This Row],[Driver departure vs DC END DATE 2]])/24</f>
        <v>0</v>
      </c>
      <c r="BD552" s="39" t="str">
        <f>IF(L552="LEFTIES TOLEDO",IF(BC552&gt;=TIME(0,0,0),"YES","NO"),"")</f>
        <v>YES</v>
      </c>
      <c r="BE552" s="93">
        <f>$BH$1</f>
        <v>55</v>
      </c>
      <c r="BF552" s="41">
        <f>$BI$1</f>
        <v>7.5</v>
      </c>
    </row>
    <row r="553" spans="1:58" ht="12.75" hidden="1" customHeight="1">
      <c r="A553" s="24">
        <v>263188790</v>
      </c>
      <c r="B553" s="10" t="s">
        <v>87</v>
      </c>
      <c r="C553" s="11" t="s">
        <v>47</v>
      </c>
      <c r="D553" s="11" t="s">
        <v>48</v>
      </c>
      <c r="E553" s="12">
        <v>46051.604861111111</v>
      </c>
      <c r="F553" s="12">
        <v>46052.083333333336</v>
      </c>
      <c r="G553" s="13" t="s">
        <v>49</v>
      </c>
      <c r="H553" s="11" t="s">
        <v>50</v>
      </c>
      <c r="I553" s="13" t="s">
        <v>923</v>
      </c>
      <c r="J553" s="13" t="s">
        <v>51</v>
      </c>
      <c r="K553" s="13" t="s">
        <v>52</v>
      </c>
      <c r="L553" s="12" t="s">
        <v>53</v>
      </c>
      <c r="M553" s="12">
        <v>46053.333333333336</v>
      </c>
      <c r="N553" s="12">
        <v>46055.333333333336</v>
      </c>
      <c r="O553" s="12"/>
      <c r="P553" s="55"/>
      <c r="Q553" s="12"/>
      <c r="R553" s="12"/>
      <c r="S553" s="29">
        <v>46055.32916666667</v>
      </c>
      <c r="T553" s="29">
        <v>46055.354166666664</v>
      </c>
      <c r="U553" s="12">
        <v>46055.367361111108</v>
      </c>
      <c r="V553" s="12">
        <v>46055.375</v>
      </c>
      <c r="W553" s="30">
        <f>IF(N553="","",WEEKNUM(AA553,2)-0)</f>
        <v>6</v>
      </c>
      <c r="X553" s="30">
        <f>IF(N553="","",MONTH(AA553))</f>
        <v>2</v>
      </c>
      <c r="Y55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53" s="30" t="str">
        <f>IF(B553="ROPAX","ROPAX",IF(B553="RORO","RORO","OCEAN"))</f>
        <v>OCEAN</v>
      </c>
      <c r="AA553" s="29">
        <f>+MIN(S553,T553)</f>
        <v>46055.32916666667</v>
      </c>
      <c r="AB553" s="29" t="str">
        <f>CHOOSE(WEEKDAY(T553,2),"Monday","Tuesday","Wednesday","Thursday","Friday","Saturday","Sunday")</f>
        <v>Monday</v>
      </c>
      <c r="AC553" s="104">
        <f>IF((E553-F553)&lt;=0,0,(TRACKER[[#This Row],[ATA]]-TRACKER[[#This Row],[ETA]])*24)</f>
        <v>0</v>
      </c>
      <c r="AD553" s="29" t="str">
        <f>IF(AC553&lt;=2,"NO","YES")</f>
        <v>NO</v>
      </c>
      <c r="AE553" s="106">
        <f>+TRACKER[[#This Row],[DELIVERY AVAILABLE SINCE]]-TRACKER[[#This Row],[HANDOVER Morocco]]</f>
        <v>46053.333333333336</v>
      </c>
      <c r="AF553" s="104">
        <f>TRACKER[[#This Row],[ATA TO UNLOADING]]*24</f>
        <v>89.383333333418705</v>
      </c>
      <c r="AG553" s="31">
        <f>(M553-E553)</f>
        <v>1.7284722222248092</v>
      </c>
      <c r="AH553" s="35">
        <f>TRACKER[[#This Row],[ATA A OFRECIMIENTO]]*24</f>
        <v>41.483333333395422</v>
      </c>
      <c r="AI553" s="30" t="str">
        <f>IF(AG553="","",IF(AG553&lt;=1.5,"SI","NO"))</f>
        <v>NO</v>
      </c>
      <c r="AJ553" s="30" t="str">
        <f>IF(AG553="","",IF(AG553&lt;=2,"YES","NO"))</f>
        <v>YES</v>
      </c>
      <c r="AK553" s="30" t="str">
        <f>IF(AG553="","",IF(AG553&lt;=3,"SI","NO"))</f>
        <v>SI</v>
      </c>
      <c r="AL553" s="31">
        <f>(N553-M553)</f>
        <v>2</v>
      </c>
      <c r="AM553" s="35">
        <f>TRACKER[[#This Row],[DEL. AVAILABLE A SLOT]]*24</f>
        <v>48</v>
      </c>
      <c r="AN553" s="31">
        <f>IF((S553-M553)&lt;0,TIME(0,0,0),S553-M553)</f>
        <v>1.9958333333343035</v>
      </c>
      <c r="AO55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553" s="35" t="str">
        <f>IF(AL553="","",IF(AL553&lt;=1,"SI","NO"))</f>
        <v>NO</v>
      </c>
      <c r="AQ553" s="31">
        <f>(N553-E553)</f>
        <v>3.7284722222248092</v>
      </c>
      <c r="AR553" s="35">
        <f>TRACKER[[#This Row],[ATA A TIMESLOT]]*24</f>
        <v>89.483333333395422</v>
      </c>
      <c r="AS553" s="32">
        <f>IF(AA553&lt;N553,TIME(0,0,0),AA553-N553)</f>
        <v>0</v>
      </c>
      <c r="AT553" s="35">
        <f>TRACKER[[#This Row],[PUNTUALIDAD (H)]]*24</f>
        <v>0</v>
      </c>
      <c r="AU553" s="31" t="str">
        <f>IF(AS553&gt;TIME(0,30,0),"NO","SI")</f>
        <v>SI</v>
      </c>
      <c r="AV553" s="33" t="str">
        <f>IF(AS553&gt;TIME(1,0,0),"NO","SI")</f>
        <v>SI</v>
      </c>
      <c r="AW553" s="33">
        <f>(S553-E553)</f>
        <v>3.7243055555591127</v>
      </c>
      <c r="AX553" s="39">
        <f>TRACKER[[#This Row],[ATA TO UNLOADING]]*24</f>
        <v>89.383333333418705</v>
      </c>
      <c r="AY553" s="33">
        <f>IF(O553=0,0,S553-O553)</f>
        <v>0</v>
      </c>
      <c r="AZ553" s="38">
        <f>TRACKER[[#This Row],[TOTAL TT (MARRUECOS)]]*24</f>
        <v>0</v>
      </c>
      <c r="BA553" s="39" t="str">
        <f>IF(AW553="","",IF(AW553&lt;=2,"SI","NO"))</f>
        <v>NO</v>
      </c>
      <c r="BB553" s="39">
        <f>V553-U553</f>
        <v>7.6388888919609599E-3</v>
      </c>
      <c r="BC553" s="108">
        <f>(TRACKER[[#This Row],[Driver departure vs DC END DATE 2]])/24</f>
        <v>3.1828703716503998E-4</v>
      </c>
      <c r="BD553" s="39" t="str">
        <f>IF(L553="LEFTIES TOLEDO",IF(BC553&gt;=TIME(0,0,0),"YES","NO"),"")</f>
        <v>YES</v>
      </c>
      <c r="BE553" s="93">
        <f>$BH$1</f>
        <v>55</v>
      </c>
      <c r="BF553" s="41">
        <f>$BI$1</f>
        <v>7.5</v>
      </c>
    </row>
    <row r="554" spans="1:58" ht="12.75" hidden="1" customHeight="1">
      <c r="A554" s="24">
        <v>262806357</v>
      </c>
      <c r="B554" s="10" t="s">
        <v>87</v>
      </c>
      <c r="C554" s="11" t="s">
        <v>47</v>
      </c>
      <c r="D554" s="11" t="s">
        <v>48</v>
      </c>
      <c r="E554" s="12">
        <v>46051.604861111111</v>
      </c>
      <c r="F554" s="12">
        <v>46052.083333333336</v>
      </c>
      <c r="G554" s="13" t="s">
        <v>49</v>
      </c>
      <c r="H554" s="11" t="s">
        <v>50</v>
      </c>
      <c r="I554" s="13" t="s">
        <v>924</v>
      </c>
      <c r="J554" s="13" t="s">
        <v>51</v>
      </c>
      <c r="K554" s="13" t="s">
        <v>52</v>
      </c>
      <c r="L554" s="12" t="s">
        <v>53</v>
      </c>
      <c r="M554" s="12">
        <v>46053.333333333336</v>
      </c>
      <c r="N554" s="12">
        <v>46055.333333333336</v>
      </c>
      <c r="O554" s="12"/>
      <c r="P554" s="55"/>
      <c r="Q554" s="12"/>
      <c r="R554" s="12"/>
      <c r="S554" s="29">
        <v>46055.345833333333</v>
      </c>
      <c r="T554" s="29">
        <v>46055.416666666664</v>
      </c>
      <c r="U554" s="12">
        <v>46055.385416666664</v>
      </c>
      <c r="V554" s="12">
        <v>46055.4375</v>
      </c>
      <c r="W554" s="30">
        <f>IF(N554="","",WEEKNUM(AA554,2)-0)</f>
        <v>6</v>
      </c>
      <c r="X554" s="30">
        <f>IF(N554="","",MONTH(AA554))</f>
        <v>2</v>
      </c>
      <c r="Y55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54" s="30" t="str">
        <f>IF(B554="ROPAX","ROPAX",IF(B554="RORO","RORO","OCEAN"))</f>
        <v>OCEAN</v>
      </c>
      <c r="AA554" s="29">
        <f>+MIN(S554,T554)</f>
        <v>46055.345833333333</v>
      </c>
      <c r="AB554" s="29" t="str">
        <f>CHOOSE(WEEKDAY(T554,2),"Monday","Tuesday","Wednesday","Thursday","Friday","Saturday","Sunday")</f>
        <v>Monday</v>
      </c>
      <c r="AC554" s="104">
        <f>IF((E554-F554)&lt;=0,0,(TRACKER[[#This Row],[ATA]]-TRACKER[[#This Row],[ETA]])*24)</f>
        <v>0</v>
      </c>
      <c r="AD554" s="29" t="str">
        <f>IF(AC554&lt;=2,"NO","YES")</f>
        <v>NO</v>
      </c>
      <c r="AE554" s="106">
        <f>+TRACKER[[#This Row],[DELIVERY AVAILABLE SINCE]]-TRACKER[[#This Row],[HANDOVER Morocco]]</f>
        <v>46053.333333333336</v>
      </c>
      <c r="AF554" s="104">
        <f>TRACKER[[#This Row],[ATA TO UNLOADING]]*24</f>
        <v>89.783333333325572</v>
      </c>
      <c r="AG554" s="31">
        <f>(M554-E554)</f>
        <v>1.7284722222248092</v>
      </c>
      <c r="AH554" s="35">
        <f>TRACKER[[#This Row],[ATA A OFRECIMIENTO]]*24</f>
        <v>41.483333333395422</v>
      </c>
      <c r="AI554" s="30" t="str">
        <f>IF(AG554="","",IF(AG554&lt;=1.5,"SI","NO"))</f>
        <v>NO</v>
      </c>
      <c r="AJ554" s="30" t="str">
        <f>IF(AG554="","",IF(AG554&lt;=2,"YES","NO"))</f>
        <v>YES</v>
      </c>
      <c r="AK554" s="30" t="str">
        <f>IF(AG554="","",IF(AG554&lt;=3,"SI","NO"))</f>
        <v>SI</v>
      </c>
      <c r="AL554" s="31">
        <f>(N554-M554)</f>
        <v>2</v>
      </c>
      <c r="AM554" s="35">
        <f>TRACKER[[#This Row],[DEL. AVAILABLE A SLOT]]*24</f>
        <v>48</v>
      </c>
      <c r="AN554" s="31">
        <f>IF((S554-M554)&lt;0,TIME(0,0,0),S554-M554)</f>
        <v>2.0124999999970896</v>
      </c>
      <c r="AO55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554" s="35" t="str">
        <f>IF(AL554="","",IF(AL554&lt;=1,"SI","NO"))</f>
        <v>NO</v>
      </c>
      <c r="AQ554" s="31">
        <f>(N554-E554)</f>
        <v>3.7284722222248092</v>
      </c>
      <c r="AR554" s="35">
        <f>TRACKER[[#This Row],[ATA A TIMESLOT]]*24</f>
        <v>89.483333333395422</v>
      </c>
      <c r="AS554" s="32">
        <f>IF(AA554&lt;N554,TIME(0,0,0),AA554-N554)</f>
        <v>1.2499999997089617E-2</v>
      </c>
      <c r="AT554" s="35">
        <f>TRACKER[[#This Row],[PUNTUALIDAD (H)]]*24</f>
        <v>0.29999999993015081</v>
      </c>
      <c r="AU554" s="31" t="str">
        <f>IF(AS554&gt;TIME(0,30,0),"NO","SI")</f>
        <v>SI</v>
      </c>
      <c r="AV554" s="33" t="str">
        <f>IF(AS554&gt;TIME(1,0,0),"NO","SI")</f>
        <v>SI</v>
      </c>
      <c r="AW554" s="33">
        <f>(S554-E554)</f>
        <v>3.7409722222218988</v>
      </c>
      <c r="AX554" s="39">
        <f>TRACKER[[#This Row],[ATA TO UNLOADING]]*24</f>
        <v>89.783333333325572</v>
      </c>
      <c r="AY554" s="33">
        <f>IF(O554=0,0,S554-O554)</f>
        <v>0</v>
      </c>
      <c r="AZ554" s="38">
        <f>TRACKER[[#This Row],[TOTAL TT (MARRUECOS)]]*24</f>
        <v>0</v>
      </c>
      <c r="BA554" s="39" t="str">
        <f>IF(AW554="","",IF(AW554&lt;=2,"SI","NO"))</f>
        <v>NO</v>
      </c>
      <c r="BB554" s="39">
        <f>V554-U554</f>
        <v>5.2083333335758653E-2</v>
      </c>
      <c r="BC554" s="108">
        <f>(TRACKER[[#This Row],[Driver departure vs DC END DATE 2]])/24</f>
        <v>2.170138888989944E-3</v>
      </c>
      <c r="BD554" s="39" t="str">
        <f>IF(L554="LEFTIES TOLEDO",IF(BC554&gt;=TIME(0,0,0),"YES","NO"),"")</f>
        <v>YES</v>
      </c>
      <c r="BE554" s="93">
        <f>$BH$1</f>
        <v>55</v>
      </c>
      <c r="BF554" s="41">
        <f>$BI$1</f>
        <v>7.5</v>
      </c>
    </row>
    <row r="555" spans="1:58" ht="12.75" hidden="1" customHeight="1">
      <c r="A555" s="24">
        <v>262696932</v>
      </c>
      <c r="B555" s="10" t="s">
        <v>733</v>
      </c>
      <c r="C555" s="11" t="s">
        <v>58</v>
      </c>
      <c r="D555" s="11" t="s">
        <v>75</v>
      </c>
      <c r="E555" s="12">
        <v>46051.09097222222</v>
      </c>
      <c r="F555" s="12">
        <v>46051.083333333336</v>
      </c>
      <c r="G555" s="13" t="s">
        <v>49</v>
      </c>
      <c r="H555" s="11" t="s">
        <v>50</v>
      </c>
      <c r="I555" s="13" t="s">
        <v>926</v>
      </c>
      <c r="J555" s="13" t="s">
        <v>51</v>
      </c>
      <c r="K555" s="13" t="s">
        <v>60</v>
      </c>
      <c r="L555" s="12" t="s">
        <v>102</v>
      </c>
      <c r="M555" s="12">
        <v>46054.416666666664</v>
      </c>
      <c r="N555" s="12">
        <v>46055.375</v>
      </c>
      <c r="O555" s="12"/>
      <c r="P555" s="55"/>
      <c r="Q555" s="12"/>
      <c r="R555" s="12"/>
      <c r="S555" s="29">
        <v>46055.39166666667</v>
      </c>
      <c r="T555" s="29">
        <v>46055.520833333336</v>
      </c>
      <c r="U555" s="12"/>
      <c r="V555" s="29"/>
      <c r="W555" s="30">
        <f>IF(N555="","",WEEKNUM(AA555,2)-0)</f>
        <v>6</v>
      </c>
      <c r="X555" s="30">
        <f>IF(N555="","",MONTH(AA555))</f>
        <v>2</v>
      </c>
      <c r="Y55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55" s="30" t="str">
        <f>IF(B555="ROPAX","ROPAX",IF(B555="RORO","RORO","OCEAN"))</f>
        <v>OCEAN</v>
      </c>
      <c r="AA555" s="29">
        <f>+MIN(S555,T555)</f>
        <v>46055.39166666667</v>
      </c>
      <c r="AB555" s="29" t="str">
        <f>CHOOSE(WEEKDAY(T555,2),"Monday","Tuesday","Wednesday","Thursday","Friday","Saturday","Sunday")</f>
        <v>Monday</v>
      </c>
      <c r="AC555" s="104">
        <f>IF((E555-F555)&lt;=0,0,(TRACKER[[#This Row],[ATA]]-TRACKER[[#This Row],[ETA]])*24)</f>
        <v>0.18333333323244005</v>
      </c>
      <c r="AD555" s="29" t="str">
        <f>IF(AC555&lt;=2,"NO","YES")</f>
        <v>NO</v>
      </c>
      <c r="AE555" s="106">
        <f>+TRACKER[[#This Row],[DELIVERY AVAILABLE SINCE]]-TRACKER[[#This Row],[HANDOVER Morocco]]</f>
        <v>46054.416666666664</v>
      </c>
      <c r="AF555" s="104">
        <f>TRACKER[[#This Row],[ATA TO UNLOADING]]*24</f>
        <v>103.21666666679084</v>
      </c>
      <c r="AG555" s="31">
        <f>(M555-E555)</f>
        <v>3.3256944444437977</v>
      </c>
      <c r="AH555" s="35">
        <f>TRACKER[[#This Row],[ATA A OFRECIMIENTO]]*24</f>
        <v>79.816666666651145</v>
      </c>
      <c r="AI555" s="30" t="str">
        <f>IF(AG555="","",IF(AG555&lt;=1.5,"SI","NO"))</f>
        <v>NO</v>
      </c>
      <c r="AJ555" s="30" t="str">
        <f>IF(AG555="","",IF(AG555&lt;=2,"YES","NO"))</f>
        <v>NO</v>
      </c>
      <c r="AK555" s="30" t="str">
        <f>IF(AG555="","",IF(AG555&lt;=3,"SI","NO"))</f>
        <v>NO</v>
      </c>
      <c r="AL555" s="31">
        <f>(N555-M555)</f>
        <v>0.95833333333575865</v>
      </c>
      <c r="AM555" s="35">
        <f>TRACKER[[#This Row],[DEL. AVAILABLE A SLOT]]*24</f>
        <v>23.000000000058208</v>
      </c>
      <c r="AN555" s="31">
        <f>IF((S555-M555)&lt;0,TIME(0,0,0),S555-M555)</f>
        <v>0.97500000000582077</v>
      </c>
      <c r="AO55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55" s="35" t="str">
        <f>IF(AL555="","",IF(AL555&lt;=1,"SI","NO"))</f>
        <v>SI</v>
      </c>
      <c r="AQ555" s="31">
        <f>(N555-E555)</f>
        <v>4.2840277777795563</v>
      </c>
      <c r="AR555" s="35">
        <f>TRACKER[[#This Row],[ATA A TIMESLOT]]*24</f>
        <v>102.81666666670935</v>
      </c>
      <c r="AS555" s="32">
        <f>IF(AA555&lt;N555,TIME(0,0,0),AA555-N555)</f>
        <v>1.6666666670062114E-2</v>
      </c>
      <c r="AT555" s="35">
        <f>TRACKER[[#This Row],[PUNTUALIDAD (H)]]*24</f>
        <v>0.40000000008149073</v>
      </c>
      <c r="AU555" s="31" t="str">
        <f>IF(AS555&gt;TIME(0,30,0),"NO","SI")</f>
        <v>SI</v>
      </c>
      <c r="AV555" s="33" t="str">
        <f>IF(AS555&gt;TIME(1,0,0),"NO","SI")</f>
        <v>SI</v>
      </c>
      <c r="AW555" s="33">
        <f>(S555-E555)</f>
        <v>4.3006944444496185</v>
      </c>
      <c r="AX555" s="39">
        <f>TRACKER[[#This Row],[ATA TO UNLOADING]]*24</f>
        <v>103.21666666679084</v>
      </c>
      <c r="AY555" s="33">
        <f>IF(O555=0,0,S555-O555)</f>
        <v>0</v>
      </c>
      <c r="AZ555" s="38">
        <f>TRACKER[[#This Row],[TOTAL TT (MARRUECOS)]]*24</f>
        <v>0</v>
      </c>
      <c r="BA555" s="39" t="str">
        <f>IF(AW555="","",IF(AW555&lt;=2,"SI","NO"))</f>
        <v>NO</v>
      </c>
      <c r="BB555" s="39">
        <f>V555-U555</f>
        <v>0</v>
      </c>
      <c r="BC555" s="108">
        <f>(TRACKER[[#This Row],[Driver departure vs DC END DATE 2]])/24</f>
        <v>0</v>
      </c>
      <c r="BD555" s="39" t="str">
        <f>IF(L555="LEFTIES TOLEDO",IF(BC555&gt;=TIME(0,0,0),"YES","NO"),"")</f>
        <v/>
      </c>
      <c r="BE555" s="93">
        <f>$BH$1</f>
        <v>55</v>
      </c>
      <c r="BF555" s="41">
        <f>$BI$1</f>
        <v>7.5</v>
      </c>
    </row>
    <row r="556" spans="1:58" ht="12.75" hidden="1" customHeight="1">
      <c r="A556" s="24">
        <v>262696932</v>
      </c>
      <c r="B556" s="10" t="s">
        <v>733</v>
      </c>
      <c r="C556" s="11" t="s">
        <v>58</v>
      </c>
      <c r="D556" s="11" t="s">
        <v>75</v>
      </c>
      <c r="E556" s="12">
        <v>46051.09097222222</v>
      </c>
      <c r="F556" s="12">
        <v>46051.083333333336</v>
      </c>
      <c r="G556" s="13" t="s">
        <v>49</v>
      </c>
      <c r="H556" s="11" t="s">
        <v>50</v>
      </c>
      <c r="I556" s="13" t="s">
        <v>927</v>
      </c>
      <c r="J556" s="13" t="s">
        <v>51</v>
      </c>
      <c r="K556" s="13" t="s">
        <v>60</v>
      </c>
      <c r="L556" s="12" t="s">
        <v>102</v>
      </c>
      <c r="M556" s="12">
        <v>46054.416666666664</v>
      </c>
      <c r="N556" s="12">
        <v>46055.375</v>
      </c>
      <c r="O556" s="12"/>
      <c r="P556" s="55"/>
      <c r="Q556" s="12"/>
      <c r="R556" s="12"/>
      <c r="S556" s="29">
        <v>46055.364583333336</v>
      </c>
      <c r="T556" s="29">
        <v>46055.378472222219</v>
      </c>
      <c r="U556" s="12"/>
      <c r="V556" s="29"/>
      <c r="W556" s="30">
        <f>IF(N556="","",WEEKNUM(AA556,2)-0)</f>
        <v>6</v>
      </c>
      <c r="X556" s="30">
        <f>IF(N556="","",MONTH(AA556))</f>
        <v>2</v>
      </c>
      <c r="Y55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56" s="30" t="str">
        <f>IF(B556="ROPAX","ROPAX",IF(B556="RORO","RORO","OCEAN"))</f>
        <v>OCEAN</v>
      </c>
      <c r="AA556" s="29">
        <f>+MIN(S556,T556)</f>
        <v>46055.364583333336</v>
      </c>
      <c r="AB556" s="29" t="str">
        <f>CHOOSE(WEEKDAY(T556,2),"Monday","Tuesday","Wednesday","Thursday","Friday","Saturday","Sunday")</f>
        <v>Monday</v>
      </c>
      <c r="AC556" s="104">
        <f>IF((E556-F556)&lt;=0,0,(TRACKER[[#This Row],[ATA]]-TRACKER[[#This Row],[ETA]])*24)</f>
        <v>0.18333333323244005</v>
      </c>
      <c r="AD556" s="29" t="str">
        <f>IF(AC556&lt;=2,"NO","YES")</f>
        <v>NO</v>
      </c>
      <c r="AE556" s="106">
        <f>+TRACKER[[#This Row],[DELIVERY AVAILABLE SINCE]]-TRACKER[[#This Row],[HANDOVER Morocco]]</f>
        <v>46054.416666666664</v>
      </c>
      <c r="AF556" s="104">
        <f>TRACKER[[#This Row],[ATA TO UNLOADING]]*24</f>
        <v>102.56666666676756</v>
      </c>
      <c r="AG556" s="31">
        <f>(M556-E556)</f>
        <v>3.3256944444437977</v>
      </c>
      <c r="AH556" s="35">
        <f>TRACKER[[#This Row],[ATA A OFRECIMIENTO]]*24</f>
        <v>79.816666666651145</v>
      </c>
      <c r="AI556" s="30" t="str">
        <f>IF(AG556="","",IF(AG556&lt;=1.5,"SI","NO"))</f>
        <v>NO</v>
      </c>
      <c r="AJ556" s="30" t="str">
        <f>IF(AG556="","",IF(AG556&lt;=2,"YES","NO"))</f>
        <v>NO</v>
      </c>
      <c r="AK556" s="30" t="str">
        <f>IF(AG556="","",IF(AG556&lt;=3,"SI","NO"))</f>
        <v>NO</v>
      </c>
      <c r="AL556" s="31">
        <f>(N556-M556)</f>
        <v>0.95833333333575865</v>
      </c>
      <c r="AM556" s="35">
        <f>TRACKER[[#This Row],[DEL. AVAILABLE A SLOT]]*24</f>
        <v>23.000000000058208</v>
      </c>
      <c r="AN556" s="31">
        <f>IF((S556-M556)&lt;0,TIME(0,0,0),S556-M556)</f>
        <v>0.94791666667151731</v>
      </c>
      <c r="AO55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56" s="35" t="str">
        <f>IF(AL556="","",IF(AL556&lt;=1,"SI","NO"))</f>
        <v>SI</v>
      </c>
      <c r="AQ556" s="31">
        <f>(N556-E556)</f>
        <v>4.2840277777795563</v>
      </c>
      <c r="AR556" s="35">
        <f>TRACKER[[#This Row],[ATA A TIMESLOT]]*24</f>
        <v>102.81666666670935</v>
      </c>
      <c r="AS556" s="32">
        <f>IF(AA556&lt;N556,TIME(0,0,0),AA556-N556)</f>
        <v>0</v>
      </c>
      <c r="AT556" s="35">
        <f>TRACKER[[#This Row],[PUNTUALIDAD (H)]]*24</f>
        <v>0</v>
      </c>
      <c r="AU556" s="31" t="str">
        <f>IF(AS556&gt;TIME(0,30,0),"NO","SI")</f>
        <v>SI</v>
      </c>
      <c r="AV556" s="33" t="str">
        <f>IF(AS556&gt;TIME(1,0,0),"NO","SI")</f>
        <v>SI</v>
      </c>
      <c r="AW556" s="33">
        <f>(S556-E556)</f>
        <v>4.273611111115315</v>
      </c>
      <c r="AX556" s="39">
        <f>TRACKER[[#This Row],[ATA TO UNLOADING]]*24</f>
        <v>102.56666666676756</v>
      </c>
      <c r="AY556" s="33">
        <f>IF(O556=0,0,S556-O556)</f>
        <v>0</v>
      </c>
      <c r="AZ556" s="38">
        <f>TRACKER[[#This Row],[TOTAL TT (MARRUECOS)]]*24</f>
        <v>0</v>
      </c>
      <c r="BA556" s="39" t="str">
        <f>IF(AW556="","",IF(AW556&lt;=2,"SI","NO"))</f>
        <v>NO</v>
      </c>
      <c r="BB556" s="39">
        <f>V556-U556</f>
        <v>0</v>
      </c>
      <c r="BC556" s="108">
        <f>(TRACKER[[#This Row],[Driver departure vs DC END DATE 2]])/24</f>
        <v>0</v>
      </c>
      <c r="BD556" s="39" t="str">
        <f>IF(L556="LEFTIES TOLEDO",IF(BC556&gt;=TIME(0,0,0),"YES","NO"),"")</f>
        <v/>
      </c>
      <c r="BE556" s="93">
        <f>$BH$1</f>
        <v>55</v>
      </c>
      <c r="BF556" s="41">
        <f>$BI$1</f>
        <v>7.5</v>
      </c>
    </row>
    <row r="557" spans="1:58" ht="12.75" hidden="1" customHeight="1">
      <c r="A557" s="24">
        <v>262696932</v>
      </c>
      <c r="B557" s="10" t="s">
        <v>733</v>
      </c>
      <c r="C557" s="11" t="s">
        <v>58</v>
      </c>
      <c r="D557" s="11" t="s">
        <v>75</v>
      </c>
      <c r="E557" s="12">
        <v>46051.09097222222</v>
      </c>
      <c r="F557" s="12">
        <v>46051.083333333336</v>
      </c>
      <c r="G557" s="13" t="s">
        <v>49</v>
      </c>
      <c r="H557" s="11" t="s">
        <v>50</v>
      </c>
      <c r="I557" s="13" t="s">
        <v>928</v>
      </c>
      <c r="J557" s="13" t="s">
        <v>51</v>
      </c>
      <c r="K557" s="13" t="s">
        <v>60</v>
      </c>
      <c r="L557" s="12" t="s">
        <v>102</v>
      </c>
      <c r="M557" s="12">
        <v>46054.416666666664</v>
      </c>
      <c r="N557" s="12">
        <v>46055.375</v>
      </c>
      <c r="O557" s="12"/>
      <c r="P557" s="55"/>
      <c r="Q557" s="12"/>
      <c r="R557" s="12"/>
      <c r="S557" s="29">
        <v>46055.367361111108</v>
      </c>
      <c r="T557" s="29">
        <v>46055.378472222219</v>
      </c>
      <c r="U557" s="12"/>
      <c r="V557" s="29"/>
      <c r="W557" s="30">
        <f>IF(N557="","",WEEKNUM(AA557,2)-0)</f>
        <v>6</v>
      </c>
      <c r="X557" s="30">
        <f>IF(N557="","",MONTH(AA557))</f>
        <v>2</v>
      </c>
      <c r="Y55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57" s="30" t="str">
        <f>IF(B557="ROPAX","ROPAX",IF(B557="RORO","RORO","OCEAN"))</f>
        <v>OCEAN</v>
      </c>
      <c r="AA557" s="29">
        <f>+MIN(S557,T557)</f>
        <v>46055.367361111108</v>
      </c>
      <c r="AB557" s="29" t="str">
        <f>CHOOSE(WEEKDAY(T557,2),"Monday","Tuesday","Wednesday","Thursday","Friday","Saturday","Sunday")</f>
        <v>Monday</v>
      </c>
      <c r="AC557" s="104">
        <f>IF((E557-F557)&lt;=0,0,(TRACKER[[#This Row],[ATA]]-TRACKER[[#This Row],[ETA]])*24)</f>
        <v>0.18333333323244005</v>
      </c>
      <c r="AD557" s="29" t="str">
        <f>IF(AC557&lt;=2,"NO","YES")</f>
        <v>NO</v>
      </c>
      <c r="AE557" s="106">
        <f>+TRACKER[[#This Row],[DELIVERY AVAILABLE SINCE]]-TRACKER[[#This Row],[HANDOVER Morocco]]</f>
        <v>46054.416666666664</v>
      </c>
      <c r="AF557" s="104">
        <f>TRACKER[[#This Row],[ATA TO UNLOADING]]*24</f>
        <v>102.63333333330229</v>
      </c>
      <c r="AG557" s="31">
        <f>(M557-E557)</f>
        <v>3.3256944444437977</v>
      </c>
      <c r="AH557" s="35">
        <f>TRACKER[[#This Row],[ATA A OFRECIMIENTO]]*24</f>
        <v>79.816666666651145</v>
      </c>
      <c r="AI557" s="30" t="str">
        <f>IF(AG557="","",IF(AG557&lt;=1.5,"SI","NO"))</f>
        <v>NO</v>
      </c>
      <c r="AJ557" s="30" t="str">
        <f>IF(AG557="","",IF(AG557&lt;=2,"YES","NO"))</f>
        <v>NO</v>
      </c>
      <c r="AK557" s="30" t="str">
        <f>IF(AG557="","",IF(AG557&lt;=3,"SI","NO"))</f>
        <v>NO</v>
      </c>
      <c r="AL557" s="31">
        <f>(N557-M557)</f>
        <v>0.95833333333575865</v>
      </c>
      <c r="AM557" s="35">
        <f>TRACKER[[#This Row],[DEL. AVAILABLE A SLOT]]*24</f>
        <v>23.000000000058208</v>
      </c>
      <c r="AN557" s="31">
        <f>IF((S557-M557)&lt;0,TIME(0,0,0),S557-M557)</f>
        <v>0.95069444444379769</v>
      </c>
      <c r="AO55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57" s="35" t="str">
        <f>IF(AL557="","",IF(AL557&lt;=1,"SI","NO"))</f>
        <v>SI</v>
      </c>
      <c r="AQ557" s="31">
        <f>(N557-E557)</f>
        <v>4.2840277777795563</v>
      </c>
      <c r="AR557" s="35">
        <f>TRACKER[[#This Row],[ATA A TIMESLOT]]*24</f>
        <v>102.81666666670935</v>
      </c>
      <c r="AS557" s="32">
        <f>IF(AA557&lt;N557,TIME(0,0,0),AA557-N557)</f>
        <v>0</v>
      </c>
      <c r="AT557" s="35">
        <f>TRACKER[[#This Row],[PUNTUALIDAD (H)]]*24</f>
        <v>0</v>
      </c>
      <c r="AU557" s="31" t="str">
        <f>IF(AS557&gt;TIME(0,30,0),"NO","SI")</f>
        <v>SI</v>
      </c>
      <c r="AV557" s="33" t="str">
        <f>IF(AS557&gt;TIME(1,0,0),"NO","SI")</f>
        <v>SI</v>
      </c>
      <c r="AW557" s="33">
        <f>(S557-E557)</f>
        <v>4.2763888888875954</v>
      </c>
      <c r="AX557" s="39">
        <f>TRACKER[[#This Row],[ATA TO UNLOADING]]*24</f>
        <v>102.63333333330229</v>
      </c>
      <c r="AY557" s="33">
        <f>IF(O557=0,0,S557-O557)</f>
        <v>0</v>
      </c>
      <c r="AZ557" s="38">
        <f>TRACKER[[#This Row],[TOTAL TT (MARRUECOS)]]*24</f>
        <v>0</v>
      </c>
      <c r="BA557" s="39" t="str">
        <f>IF(AW557="","",IF(AW557&lt;=2,"SI","NO"))</f>
        <v>NO</v>
      </c>
      <c r="BB557" s="39">
        <f>V557-U557</f>
        <v>0</v>
      </c>
      <c r="BC557" s="108">
        <f>(TRACKER[[#This Row],[Driver departure vs DC END DATE 2]])/24</f>
        <v>0</v>
      </c>
      <c r="BD557" s="39" t="str">
        <f>IF(L557="LEFTIES TOLEDO",IF(BC557&gt;=TIME(0,0,0),"YES","NO"),"")</f>
        <v/>
      </c>
      <c r="BE557" s="93">
        <f>$BH$1</f>
        <v>55</v>
      </c>
      <c r="BF557" s="41">
        <f>$BI$1</f>
        <v>7.5</v>
      </c>
    </row>
    <row r="558" spans="1:58" ht="12.75" hidden="1" customHeight="1">
      <c r="A558" s="24">
        <v>263262288</v>
      </c>
      <c r="B558" s="10" t="s">
        <v>87</v>
      </c>
      <c r="C558" s="11" t="s">
        <v>98</v>
      </c>
      <c r="D558" s="11" t="s">
        <v>48</v>
      </c>
      <c r="E558" s="12">
        <v>46051.604861111111</v>
      </c>
      <c r="F558" s="12">
        <v>46052.083333333336</v>
      </c>
      <c r="G558" s="13" t="s">
        <v>49</v>
      </c>
      <c r="H558" s="11" t="s">
        <v>50</v>
      </c>
      <c r="I558" s="13" t="s">
        <v>925</v>
      </c>
      <c r="J558" s="13">
        <v>20</v>
      </c>
      <c r="K558" s="13" t="s">
        <v>52</v>
      </c>
      <c r="L558" s="12" t="s">
        <v>95</v>
      </c>
      <c r="M558" s="12">
        <v>46053.333333333336</v>
      </c>
      <c r="N558" s="12">
        <v>46055.375</v>
      </c>
      <c r="O558" s="12"/>
      <c r="P558" s="55">
        <v>1</v>
      </c>
      <c r="Q558" s="12" t="s">
        <v>1039</v>
      </c>
      <c r="R558" s="12" t="s">
        <v>108</v>
      </c>
      <c r="S558" s="29">
        <v>46055.465277777774</v>
      </c>
      <c r="T558" s="29">
        <v>46055.486111111109</v>
      </c>
      <c r="U558" s="12"/>
      <c r="V558" s="29"/>
      <c r="W558" s="30">
        <f>IF(N558="","",WEEKNUM(AA558,2)-0)</f>
        <v>6</v>
      </c>
      <c r="X558" s="30">
        <f>IF(N558="","",MONTH(AA558))</f>
        <v>2</v>
      </c>
      <c r="Y55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558" s="30" t="str">
        <f>IF(B558="ROPAX","ROPAX",IF(B558="RORO","RORO","OCEAN"))</f>
        <v>OCEAN</v>
      </c>
      <c r="AA558" s="29">
        <f>+MIN(S558,T558)</f>
        <v>46055.465277777774</v>
      </c>
      <c r="AB558" s="29" t="str">
        <f>CHOOSE(WEEKDAY(T558,2),"Monday","Tuesday","Wednesday","Thursday","Friday","Saturday","Sunday")</f>
        <v>Monday</v>
      </c>
      <c r="AC558" s="104">
        <f>IF((E558-F558)&lt;=0,0,(TRACKER[[#This Row],[ATA]]-TRACKER[[#This Row],[ETA]])*24)</f>
        <v>0</v>
      </c>
      <c r="AD558" s="29" t="str">
        <f>IF(AC558&lt;=2,"NO","YES")</f>
        <v>NO</v>
      </c>
      <c r="AE558" s="106">
        <f>+TRACKER[[#This Row],[DELIVERY AVAILABLE SINCE]]-TRACKER[[#This Row],[HANDOVER Morocco]]</f>
        <v>46053.333333333336</v>
      </c>
      <c r="AF558" s="104">
        <f>TRACKER[[#This Row],[ATA TO UNLOADING]]*24</f>
        <v>92.649999999906868</v>
      </c>
      <c r="AG558" s="31">
        <f>(M558-E558)</f>
        <v>1.7284722222248092</v>
      </c>
      <c r="AH558" s="35">
        <f>TRACKER[[#This Row],[ATA A OFRECIMIENTO]]*24</f>
        <v>41.483333333395422</v>
      </c>
      <c r="AI558" s="30" t="str">
        <f>IF(AG558="","",IF(AG558&lt;=1.5,"SI","NO"))</f>
        <v>NO</v>
      </c>
      <c r="AJ558" s="30" t="str">
        <f>IF(AG558="","",IF(AG558&lt;=2,"YES","NO"))</f>
        <v>YES</v>
      </c>
      <c r="AK558" s="30" t="str">
        <f>IF(AG558="","",IF(AG558&lt;=3,"SI","NO"))</f>
        <v>SI</v>
      </c>
      <c r="AL558" s="31">
        <f>(N558-M558)</f>
        <v>2.0416666666642413</v>
      </c>
      <c r="AM558" s="35">
        <f>TRACKER[[#This Row],[DEL. AVAILABLE A SLOT]]*24</f>
        <v>48.999999999941792</v>
      </c>
      <c r="AN558" s="31">
        <f>IF((S558-M558)&lt;0,TIME(0,0,0),S558-M558)</f>
        <v>2.1319444444379769</v>
      </c>
      <c r="AO55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558" s="35" t="str">
        <f>IF(AL558="","",IF(AL558&lt;=1,"SI","NO"))</f>
        <v>NO</v>
      </c>
      <c r="AQ558" s="31">
        <f>(N558-E558)</f>
        <v>3.7701388888890506</v>
      </c>
      <c r="AR558" s="35">
        <f>TRACKER[[#This Row],[ATA A TIMESLOT]]*24</f>
        <v>90.483333333337214</v>
      </c>
      <c r="AS558" s="32">
        <f>IF(AA558&lt;N558,TIME(0,0,0),AA558-N558)</f>
        <v>9.0277777773735579E-2</v>
      </c>
      <c r="AT558" s="35">
        <f>TRACKER[[#This Row],[PUNTUALIDAD (H)]]*24</f>
        <v>2.1666666665696539</v>
      </c>
      <c r="AU558" s="31" t="str">
        <f>IF(AS558&gt;TIME(0,30,0),"NO","SI")</f>
        <v>NO</v>
      </c>
      <c r="AV558" s="33" t="str">
        <f>IF(AS558&gt;TIME(1,0,0),"NO","SI")</f>
        <v>NO</v>
      </c>
      <c r="AW558" s="33">
        <f>(S558-E558)</f>
        <v>3.8604166666627862</v>
      </c>
      <c r="AX558" s="39">
        <f>TRACKER[[#This Row],[ATA TO UNLOADING]]*24</f>
        <v>92.649999999906868</v>
      </c>
      <c r="AY558" s="33">
        <f>IF(O558=0,0,S558-O558)</f>
        <v>0</v>
      </c>
      <c r="AZ558" s="38">
        <f>TRACKER[[#This Row],[TOTAL TT (MARRUECOS)]]*24</f>
        <v>0</v>
      </c>
      <c r="BA558" s="39" t="str">
        <f>IF(AW558="","",IF(AW558&lt;=2,"SI","NO"))</f>
        <v>NO</v>
      </c>
      <c r="BB558" s="39">
        <f>V558-U558</f>
        <v>0</v>
      </c>
      <c r="BC558" s="108">
        <f>(TRACKER[[#This Row],[Driver departure vs DC END DATE 2]])/24</f>
        <v>0</v>
      </c>
      <c r="BD558" s="39" t="str">
        <f>IF(L558="LEFTIES TOLEDO",IF(BC558&gt;=TIME(0,0,0),"YES","NO"),"")</f>
        <v/>
      </c>
      <c r="BE558" s="93">
        <f>$BH$1</f>
        <v>55</v>
      </c>
      <c r="BF558" s="41">
        <f>$BI$1</f>
        <v>7.5</v>
      </c>
    </row>
    <row r="559" spans="1:58" ht="12.75" hidden="1" customHeight="1">
      <c r="A559" s="24">
        <v>263188840</v>
      </c>
      <c r="B559" s="10" t="s">
        <v>87</v>
      </c>
      <c r="C559" s="11" t="s">
        <v>47</v>
      </c>
      <c r="D559" s="11" t="s">
        <v>48</v>
      </c>
      <c r="E559" s="12">
        <v>46051.604861111111</v>
      </c>
      <c r="F559" s="12">
        <v>46052.083333333336</v>
      </c>
      <c r="G559" s="13" t="s">
        <v>49</v>
      </c>
      <c r="H559" s="11" t="s">
        <v>50</v>
      </c>
      <c r="I559" s="13" t="s">
        <v>930</v>
      </c>
      <c r="J559" s="13" t="s">
        <v>51</v>
      </c>
      <c r="K559" s="13" t="s">
        <v>52</v>
      </c>
      <c r="L559" s="12" t="s">
        <v>53</v>
      </c>
      <c r="M559" s="12">
        <v>46053.333333333336</v>
      </c>
      <c r="N559" s="12">
        <v>46055.416666666664</v>
      </c>
      <c r="O559" s="12"/>
      <c r="P559" s="55"/>
      <c r="Q559" s="12"/>
      <c r="R559" s="12"/>
      <c r="S559" s="29">
        <v>46055.415277777778</v>
      </c>
      <c r="T559" s="29">
        <v>46055.458333333336</v>
      </c>
      <c r="U559" s="12">
        <v>46055.456250000003</v>
      </c>
      <c r="V559" s="29">
        <v>46055.479166666664</v>
      </c>
      <c r="W559" s="30">
        <f>IF(N559="","",WEEKNUM(AA559,2)-0)</f>
        <v>6</v>
      </c>
      <c r="X559" s="30">
        <f>IF(N559="","",MONTH(AA559))</f>
        <v>2</v>
      </c>
      <c r="Y55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59" s="30" t="str">
        <f>IF(B559="ROPAX","ROPAX",IF(B559="RORO","RORO","OCEAN"))</f>
        <v>OCEAN</v>
      </c>
      <c r="AA559" s="29">
        <f>+MIN(S559,T559)</f>
        <v>46055.415277777778</v>
      </c>
      <c r="AB559" s="29" t="str">
        <f>CHOOSE(WEEKDAY(T559,2),"Monday","Tuesday","Wednesday","Thursday","Friday","Saturday","Sunday")</f>
        <v>Monday</v>
      </c>
      <c r="AC559" s="104">
        <f>IF((E559-F559)&lt;=0,0,(TRACKER[[#This Row],[ATA]]-TRACKER[[#This Row],[ETA]])*24)</f>
        <v>0</v>
      </c>
      <c r="AD559" s="29" t="str">
        <f>IF(AC559&lt;=2,"NO","YES")</f>
        <v>NO</v>
      </c>
      <c r="AE559" s="106">
        <f>+TRACKER[[#This Row],[DELIVERY AVAILABLE SINCE]]-TRACKER[[#This Row],[HANDOVER Morocco]]</f>
        <v>46053.333333333336</v>
      </c>
      <c r="AF559" s="104">
        <f>TRACKER[[#This Row],[ATA TO UNLOADING]]*24</f>
        <v>91.450000000011642</v>
      </c>
      <c r="AG559" s="31">
        <f>(M559-E559)</f>
        <v>1.7284722222248092</v>
      </c>
      <c r="AH559" s="35">
        <f>TRACKER[[#This Row],[ATA A OFRECIMIENTO]]*24</f>
        <v>41.483333333395422</v>
      </c>
      <c r="AI559" s="30" t="str">
        <f>IF(AG559="","",IF(AG559&lt;=1.5,"SI","NO"))</f>
        <v>NO</v>
      </c>
      <c r="AJ559" s="30" t="str">
        <f>IF(AG559="","",IF(AG559&lt;=2,"YES","NO"))</f>
        <v>YES</v>
      </c>
      <c r="AK559" s="30" t="str">
        <f>IF(AG559="","",IF(AG559&lt;=3,"SI","NO"))</f>
        <v>SI</v>
      </c>
      <c r="AL559" s="31">
        <f>(N559-M559)</f>
        <v>2.0833333333284827</v>
      </c>
      <c r="AM559" s="35">
        <f>TRACKER[[#This Row],[DEL. AVAILABLE A SLOT]]*24</f>
        <v>49.999999999883585</v>
      </c>
      <c r="AN559" s="31">
        <f>IF((S559-M559)&lt;0,TIME(0,0,0),S559-M559)</f>
        <v>2.0819444444423425</v>
      </c>
      <c r="AO55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559" s="35" t="str">
        <f>IF(AL559="","",IF(AL559&lt;=1,"SI","NO"))</f>
        <v>NO</v>
      </c>
      <c r="AQ559" s="31">
        <f>(N559-E559)</f>
        <v>3.8118055555532919</v>
      </c>
      <c r="AR559" s="35">
        <f>TRACKER[[#This Row],[ATA A TIMESLOT]]*24</f>
        <v>91.483333333279006</v>
      </c>
      <c r="AS559" s="32">
        <f>IF(AA559&lt;N559,TIME(0,0,0),AA559-N559)</f>
        <v>0</v>
      </c>
      <c r="AT559" s="35">
        <f>TRACKER[[#This Row],[PUNTUALIDAD (H)]]*24</f>
        <v>0</v>
      </c>
      <c r="AU559" s="31" t="str">
        <f>IF(AS559&gt;TIME(0,30,0),"NO","SI")</f>
        <v>SI</v>
      </c>
      <c r="AV559" s="33" t="str">
        <f>IF(AS559&gt;TIME(1,0,0),"NO","SI")</f>
        <v>SI</v>
      </c>
      <c r="AW559" s="33">
        <f>(S559-E559)</f>
        <v>3.8104166666671517</v>
      </c>
      <c r="AX559" s="39">
        <f>TRACKER[[#This Row],[ATA TO UNLOADING]]*24</f>
        <v>91.450000000011642</v>
      </c>
      <c r="AY559" s="33">
        <f>IF(O559=0,0,S559-O559)</f>
        <v>0</v>
      </c>
      <c r="AZ559" s="38">
        <f>TRACKER[[#This Row],[TOTAL TT (MARRUECOS)]]*24</f>
        <v>0</v>
      </c>
      <c r="BA559" s="39" t="str">
        <f>IF(AW559="","",IF(AW559&lt;=2,"SI","NO"))</f>
        <v>NO</v>
      </c>
      <c r="BB559" s="39">
        <f>V559-U559</f>
        <v>2.2916666661330964E-2</v>
      </c>
      <c r="BC559" s="108">
        <f>(TRACKER[[#This Row],[Driver departure vs DC END DATE 2]])/24</f>
        <v>9.5486111088879022E-4</v>
      </c>
      <c r="BD559" s="39" t="str">
        <f>IF(L559="LEFTIES TOLEDO",IF(BC559&gt;=TIME(0,0,0),"YES","NO"),"")</f>
        <v>YES</v>
      </c>
      <c r="BE559" s="93">
        <f>$BH$1</f>
        <v>55</v>
      </c>
      <c r="BF559" s="41">
        <f>$BI$1</f>
        <v>7.5</v>
      </c>
    </row>
    <row r="560" spans="1:58" ht="12.75" hidden="1" customHeight="1">
      <c r="A560" s="24">
        <v>262806357</v>
      </c>
      <c r="B560" s="10" t="s">
        <v>87</v>
      </c>
      <c r="C560" s="11" t="s">
        <v>47</v>
      </c>
      <c r="D560" s="11" t="s">
        <v>48</v>
      </c>
      <c r="E560" s="12">
        <v>46051.604861111111</v>
      </c>
      <c r="F560" s="12">
        <v>46052.083333333336</v>
      </c>
      <c r="G560" s="13" t="s">
        <v>49</v>
      </c>
      <c r="H560" s="11" t="s">
        <v>50</v>
      </c>
      <c r="I560" s="13" t="s">
        <v>931</v>
      </c>
      <c r="J560" s="13" t="s">
        <v>51</v>
      </c>
      <c r="K560" s="13" t="s">
        <v>52</v>
      </c>
      <c r="L560" s="12" t="s">
        <v>53</v>
      </c>
      <c r="M560" s="12">
        <v>46053.333333333336</v>
      </c>
      <c r="N560" s="12">
        <v>46055.416666666664</v>
      </c>
      <c r="O560" s="12"/>
      <c r="P560" s="55"/>
      <c r="Q560" s="12" t="s">
        <v>1039</v>
      </c>
      <c r="R560" s="12"/>
      <c r="S560" s="29">
        <v>46055.482638888891</v>
      </c>
      <c r="T560" s="29">
        <v>46055.493055555555</v>
      </c>
      <c r="U560" s="12">
        <v>46055.510416666664</v>
      </c>
      <c r="V560" s="12">
        <v>46055.513888888891</v>
      </c>
      <c r="W560" s="30">
        <f>IF(N560="","",WEEKNUM(AA560,2)-0)</f>
        <v>6</v>
      </c>
      <c r="X560" s="30">
        <f>IF(N560="","",MONTH(AA560))</f>
        <v>2</v>
      </c>
      <c r="Y56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60" s="30" t="str">
        <f>IF(B560="ROPAX","ROPAX",IF(B560="RORO","RORO","OCEAN"))</f>
        <v>OCEAN</v>
      </c>
      <c r="AA560" s="29">
        <f>+MIN(S560,T560)</f>
        <v>46055.482638888891</v>
      </c>
      <c r="AB560" s="29" t="str">
        <f>CHOOSE(WEEKDAY(T560,2),"Monday","Tuesday","Wednesday","Thursday","Friday","Saturday","Sunday")</f>
        <v>Monday</v>
      </c>
      <c r="AC560" s="104">
        <f>IF((E560-F560)&lt;=0,0,(TRACKER[[#This Row],[ATA]]-TRACKER[[#This Row],[ETA]])*24)</f>
        <v>0</v>
      </c>
      <c r="AD560" s="29" t="str">
        <f>IF(AC560&lt;=2,"NO","YES")</f>
        <v>NO</v>
      </c>
      <c r="AE560" s="106">
        <f>+TRACKER[[#This Row],[DELIVERY AVAILABLE SINCE]]-TRACKER[[#This Row],[HANDOVER Morocco]]</f>
        <v>46053.333333333336</v>
      </c>
      <c r="AF560" s="104">
        <f>TRACKER[[#This Row],[ATA TO UNLOADING]]*24</f>
        <v>93.066666666709352</v>
      </c>
      <c r="AG560" s="31">
        <f>(M560-E560)</f>
        <v>1.7284722222248092</v>
      </c>
      <c r="AH560" s="35">
        <f>TRACKER[[#This Row],[ATA A OFRECIMIENTO]]*24</f>
        <v>41.483333333395422</v>
      </c>
      <c r="AI560" s="30" t="str">
        <f>IF(AG560="","",IF(AG560&lt;=1.5,"SI","NO"))</f>
        <v>NO</v>
      </c>
      <c r="AJ560" s="30" t="str">
        <f>IF(AG560="","",IF(AG560&lt;=2,"YES","NO"))</f>
        <v>YES</v>
      </c>
      <c r="AK560" s="30" t="str">
        <f>IF(AG560="","",IF(AG560&lt;=3,"SI","NO"))</f>
        <v>SI</v>
      </c>
      <c r="AL560" s="31">
        <f>(N560-M560)</f>
        <v>2.0833333333284827</v>
      </c>
      <c r="AM560" s="35">
        <f>TRACKER[[#This Row],[DEL. AVAILABLE A SLOT]]*24</f>
        <v>49.999999999883585</v>
      </c>
      <c r="AN560" s="31">
        <f>IF((S560-M560)&lt;0,TIME(0,0,0),S560-M560)</f>
        <v>2.1493055555547471</v>
      </c>
      <c r="AO56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560" s="35" t="str">
        <f>IF(AL560="","",IF(AL560&lt;=1,"SI","NO"))</f>
        <v>NO</v>
      </c>
      <c r="AQ560" s="31">
        <f>(N560-E560)</f>
        <v>3.8118055555532919</v>
      </c>
      <c r="AR560" s="35">
        <f>TRACKER[[#This Row],[ATA A TIMESLOT]]*24</f>
        <v>91.483333333279006</v>
      </c>
      <c r="AS560" s="32">
        <f>IF(AA560&lt;N560,TIME(0,0,0),AA560-N560)</f>
        <v>6.5972222226264421E-2</v>
      </c>
      <c r="AT560" s="35">
        <f>TRACKER[[#This Row],[PUNTUALIDAD (H)]]*24</f>
        <v>1.5833333334303461</v>
      </c>
      <c r="AU560" s="31" t="str">
        <f>IF(AS560&gt;TIME(0,30,0),"NO","SI")</f>
        <v>NO</v>
      </c>
      <c r="AV560" s="33" t="str">
        <f>IF(AS560&gt;TIME(1,0,0),"NO","SI")</f>
        <v>NO</v>
      </c>
      <c r="AW560" s="33">
        <f>(S560-E560)</f>
        <v>3.8777777777795563</v>
      </c>
      <c r="AX560" s="39">
        <f>TRACKER[[#This Row],[ATA TO UNLOADING]]*24</f>
        <v>93.066666666709352</v>
      </c>
      <c r="AY560" s="33">
        <f>IF(O560=0,0,S560-O560)</f>
        <v>0</v>
      </c>
      <c r="AZ560" s="38">
        <f>TRACKER[[#This Row],[TOTAL TT (MARRUECOS)]]*24</f>
        <v>0</v>
      </c>
      <c r="BA560" s="39" t="str">
        <f>IF(AW560="","",IF(AW560&lt;=2,"SI","NO"))</f>
        <v>NO</v>
      </c>
      <c r="BB560" s="39">
        <f>V560-U560</f>
        <v>3.4722222262644209E-3</v>
      </c>
      <c r="BC560" s="108">
        <f>(TRACKER[[#This Row],[Driver departure vs DC END DATE 2]])/24</f>
        <v>1.4467592609435087E-4</v>
      </c>
      <c r="BD560" s="39" t="str">
        <f>IF(L560="LEFTIES TOLEDO",IF(BC560&gt;=TIME(0,0,0),"YES","NO"),"")</f>
        <v>YES</v>
      </c>
      <c r="BE560" s="93">
        <f>$BH$1</f>
        <v>55</v>
      </c>
      <c r="BF560" s="41">
        <f>$BI$1</f>
        <v>7.5</v>
      </c>
    </row>
    <row r="561" spans="1:58" ht="12.75" hidden="1" customHeight="1">
      <c r="A561" s="24" t="s">
        <v>914</v>
      </c>
      <c r="B561" s="10" t="s">
        <v>733</v>
      </c>
      <c r="C561" s="11" t="s">
        <v>72</v>
      </c>
      <c r="D561" s="11" t="s">
        <v>75</v>
      </c>
      <c r="E561" s="12">
        <v>46051.09097222222</v>
      </c>
      <c r="F561" s="12">
        <v>46051.083333333336</v>
      </c>
      <c r="G561" s="13" t="s">
        <v>88</v>
      </c>
      <c r="H561" s="11" t="s">
        <v>50</v>
      </c>
      <c r="I561" s="13" t="s">
        <v>929</v>
      </c>
      <c r="J561" s="13" t="s">
        <v>51</v>
      </c>
      <c r="K561" s="13" t="s">
        <v>60</v>
      </c>
      <c r="L561" s="12" t="s">
        <v>95</v>
      </c>
      <c r="M561" s="12">
        <v>46052.5</v>
      </c>
      <c r="N561" s="12">
        <v>46055.416666666664</v>
      </c>
      <c r="O561" s="12"/>
      <c r="P561" s="55"/>
      <c r="Q561" s="12" t="s">
        <v>62</v>
      </c>
      <c r="R561" s="12"/>
      <c r="S561" s="29">
        <v>46055.458333333328</v>
      </c>
      <c r="T561" s="29">
        <v>46055.479166666664</v>
      </c>
      <c r="U561" s="12"/>
      <c r="V561" s="12"/>
      <c r="W561" s="30">
        <f>IF(N561="","",WEEKNUM(AA561,2)-0)</f>
        <v>6</v>
      </c>
      <c r="X561" s="30">
        <f>IF(N561="","",MONTH(AA561))</f>
        <v>2</v>
      </c>
      <c r="Y56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561" s="30" t="str">
        <f>IF(B561="ROPAX","ROPAX",IF(B561="RORO","RORO","OCEAN"))</f>
        <v>OCEAN</v>
      </c>
      <c r="AA561" s="29">
        <f>+MIN(S561,T561)</f>
        <v>46055.458333333328</v>
      </c>
      <c r="AB561" s="29" t="str">
        <f>CHOOSE(WEEKDAY(T561,2),"Monday","Tuesday","Wednesday","Thursday","Friday","Saturday","Sunday")</f>
        <v>Monday</v>
      </c>
      <c r="AC561" s="104">
        <f>IF((E561-F561)&lt;=0,0,(TRACKER[[#This Row],[ATA]]-TRACKER[[#This Row],[ETA]])*24)</f>
        <v>0.18333333323244005</v>
      </c>
      <c r="AD561" s="29" t="str">
        <f>IF(AC561&lt;=2,"NO","YES")</f>
        <v>NO</v>
      </c>
      <c r="AE561" s="106">
        <f>+TRACKER[[#This Row],[DELIVERY AVAILABLE SINCE]]-TRACKER[[#This Row],[HANDOVER Morocco]]</f>
        <v>46052.5</v>
      </c>
      <c r="AF561" s="104">
        <f>TRACKER[[#This Row],[ATA TO UNLOADING]]*24</f>
        <v>104.81666666659294</v>
      </c>
      <c r="AG561" s="31">
        <f>(M561-E561)</f>
        <v>1.4090277777795563</v>
      </c>
      <c r="AH561" s="35">
        <f>TRACKER[[#This Row],[ATA A OFRECIMIENTO]]*24</f>
        <v>33.816666666709352</v>
      </c>
      <c r="AI561" s="30" t="str">
        <f>IF(AG561="","",IF(AG561&lt;=1.5,"SI","NO"))</f>
        <v>SI</v>
      </c>
      <c r="AJ561" s="30" t="str">
        <f>IF(AG561="","",IF(AG561&lt;=2,"YES","NO"))</f>
        <v>YES</v>
      </c>
      <c r="AK561" s="30" t="str">
        <f>IF(AG561="","",IF(AG561&lt;=3,"SI","NO"))</f>
        <v>SI</v>
      </c>
      <c r="AL561" s="31">
        <f>(N561-M561)</f>
        <v>2.9166666666642413</v>
      </c>
      <c r="AM561" s="35">
        <f>TRACKER[[#This Row],[DEL. AVAILABLE A SLOT]]*24</f>
        <v>69.999999999941792</v>
      </c>
      <c r="AN561" s="31">
        <f>IF((S561-M561)&lt;0,TIME(0,0,0),S561-M561)</f>
        <v>2.9583333333284827</v>
      </c>
      <c r="AO56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561" s="35" t="str">
        <f>IF(AL561="","",IF(AL561&lt;=1,"SI","NO"))</f>
        <v>NO</v>
      </c>
      <c r="AQ561" s="31">
        <f>(N561-E561)</f>
        <v>4.3256944444437977</v>
      </c>
      <c r="AR561" s="35">
        <f>TRACKER[[#This Row],[ATA A TIMESLOT]]*24</f>
        <v>103.81666666665114</v>
      </c>
      <c r="AS561" s="32">
        <f>IF(AA561&lt;N561,TIME(0,0,0),AA561-N561)</f>
        <v>4.1666666664241347E-2</v>
      </c>
      <c r="AT561" s="35">
        <f>TRACKER[[#This Row],[PUNTUALIDAD (H)]]*24</f>
        <v>0.99999999994179234</v>
      </c>
      <c r="AU561" s="31" t="str">
        <f>IF(AS561&gt;TIME(0,30,0),"NO","SI")</f>
        <v>NO</v>
      </c>
      <c r="AV561" s="33" t="str">
        <f>IF(AS561&gt;TIME(1,0,0),"NO","SI")</f>
        <v>SI</v>
      </c>
      <c r="AW561" s="33">
        <f>(S561-E561)</f>
        <v>4.367361111108039</v>
      </c>
      <c r="AX561" s="39">
        <f>TRACKER[[#This Row],[ATA TO UNLOADING]]*24</f>
        <v>104.81666666659294</v>
      </c>
      <c r="AY561" s="33">
        <f>IF(O561=0,0,S561-O561)</f>
        <v>0</v>
      </c>
      <c r="AZ561" s="38">
        <f>TRACKER[[#This Row],[TOTAL TT (MARRUECOS)]]*24</f>
        <v>0</v>
      </c>
      <c r="BA561" s="39" t="str">
        <f>IF(AW561="","",IF(AW561&lt;=2,"SI","NO"))</f>
        <v>NO</v>
      </c>
      <c r="BB561" s="39">
        <f>V561-U561</f>
        <v>0</v>
      </c>
      <c r="BC561" s="108">
        <f>(TRACKER[[#This Row],[Driver departure vs DC END DATE 2]])/24</f>
        <v>0</v>
      </c>
      <c r="BD561" s="39" t="str">
        <f>IF(L561="LEFTIES TOLEDO",IF(BC561&gt;=TIME(0,0,0),"YES","NO"),"")</f>
        <v/>
      </c>
      <c r="BE561" s="93">
        <f>$BH$1</f>
        <v>55</v>
      </c>
      <c r="BF561" s="41">
        <f>$BI$1</f>
        <v>7.5</v>
      </c>
    </row>
    <row r="562" spans="1:58" ht="12.75" hidden="1" customHeight="1">
      <c r="A562" s="24">
        <v>263197063</v>
      </c>
      <c r="B562" s="10" t="s">
        <v>87</v>
      </c>
      <c r="C562" s="11" t="s">
        <v>47</v>
      </c>
      <c r="D562" s="11" t="s">
        <v>48</v>
      </c>
      <c r="E562" s="12">
        <v>46051.604861111111</v>
      </c>
      <c r="F562" s="12">
        <v>46052.083333333336</v>
      </c>
      <c r="G562" s="13" t="s">
        <v>49</v>
      </c>
      <c r="H562" s="11" t="s">
        <v>50</v>
      </c>
      <c r="I562" s="13" t="s">
        <v>933</v>
      </c>
      <c r="J562" s="13" t="s">
        <v>51</v>
      </c>
      <c r="K562" s="13" t="s">
        <v>52</v>
      </c>
      <c r="L562" s="12" t="s">
        <v>53</v>
      </c>
      <c r="M562" s="12">
        <v>46053.333333333336</v>
      </c>
      <c r="N562" s="12">
        <v>46055.5</v>
      </c>
      <c r="O562" s="12"/>
      <c r="P562" s="55"/>
      <c r="Q562" s="12" t="s">
        <v>62</v>
      </c>
      <c r="R562" s="12" t="s">
        <v>1040</v>
      </c>
      <c r="S562" s="29">
        <v>46055.557638888888</v>
      </c>
      <c r="T562" s="29">
        <v>46055.625</v>
      </c>
      <c r="U562" s="12">
        <v>46055.592361111114</v>
      </c>
      <c r="V562" s="29">
        <v>46055.649305555555</v>
      </c>
      <c r="W562" s="30">
        <f>IF(N562="","",WEEKNUM(AA562,2)-0)</f>
        <v>6</v>
      </c>
      <c r="X562" s="30">
        <f>IF(N562="","",MONTH(AA562))</f>
        <v>2</v>
      </c>
      <c r="Y56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62" s="30" t="str">
        <f>IF(B562="ROPAX","ROPAX",IF(B562="RORO","RORO","OCEAN"))</f>
        <v>OCEAN</v>
      </c>
      <c r="AA562" s="29">
        <f>+MIN(S562,T562)</f>
        <v>46055.557638888888</v>
      </c>
      <c r="AB562" s="29" t="str">
        <f>CHOOSE(WEEKDAY(T562,2),"Monday","Tuesday","Wednesday","Thursday","Friday","Saturday","Sunday")</f>
        <v>Monday</v>
      </c>
      <c r="AC562" s="104">
        <f>IF((E562-F562)&lt;=0,0,(TRACKER[[#This Row],[ATA]]-TRACKER[[#This Row],[ETA]])*24)</f>
        <v>0</v>
      </c>
      <c r="AD562" s="29" t="str">
        <f>IF(AC562&lt;=2,"NO","YES")</f>
        <v>NO</v>
      </c>
      <c r="AE562" s="106">
        <f>+TRACKER[[#This Row],[DELIVERY AVAILABLE SINCE]]-TRACKER[[#This Row],[HANDOVER Morocco]]</f>
        <v>46053.333333333336</v>
      </c>
      <c r="AF562" s="104">
        <f>TRACKER[[#This Row],[ATA TO UNLOADING]]*24</f>
        <v>94.866666666639503</v>
      </c>
      <c r="AG562" s="31">
        <f>(M562-E562)</f>
        <v>1.7284722222248092</v>
      </c>
      <c r="AH562" s="35">
        <f>TRACKER[[#This Row],[ATA A OFRECIMIENTO]]*24</f>
        <v>41.483333333395422</v>
      </c>
      <c r="AI562" s="30" t="str">
        <f>IF(AG562="","",IF(AG562&lt;=1.5,"SI","NO"))</f>
        <v>NO</v>
      </c>
      <c r="AJ562" s="30" t="str">
        <f>IF(AG562="","",IF(AG562&lt;=2,"YES","NO"))</f>
        <v>YES</v>
      </c>
      <c r="AK562" s="30" t="str">
        <f>IF(AG562="","",IF(AG562&lt;=3,"SI","NO"))</f>
        <v>SI</v>
      </c>
      <c r="AL562" s="31">
        <f>(N562-M562)</f>
        <v>2.1666666666642413</v>
      </c>
      <c r="AM562" s="35">
        <f>TRACKER[[#This Row],[DEL. AVAILABLE A SLOT]]*24</f>
        <v>51.999999999941792</v>
      </c>
      <c r="AN562" s="31">
        <f>IF((S562-M562)&lt;0,TIME(0,0,0),S562-M562)</f>
        <v>2.2243055555518367</v>
      </c>
      <c r="AO56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562" s="35" t="str">
        <f>IF(AL562="","",IF(AL562&lt;=1,"SI","NO"))</f>
        <v>NO</v>
      </c>
      <c r="AQ562" s="31">
        <f>(N562-E562)</f>
        <v>3.8951388888890506</v>
      </c>
      <c r="AR562" s="35">
        <f>TRACKER[[#This Row],[ATA A TIMESLOT]]*24</f>
        <v>93.483333333337214</v>
      </c>
      <c r="AS562" s="32">
        <f>IF(AA562&lt;N562,TIME(0,0,0),AA562-N562)</f>
        <v>5.7638888887595385E-2</v>
      </c>
      <c r="AT562" s="35">
        <f>TRACKER[[#This Row],[PUNTUALIDAD (H)]]*24</f>
        <v>1.3833333333022892</v>
      </c>
      <c r="AU562" s="31" t="str">
        <f>IF(AS562&gt;TIME(0,30,0),"NO","SI")</f>
        <v>NO</v>
      </c>
      <c r="AV562" s="33" t="str">
        <f>IF(AS562&gt;TIME(1,0,0),"NO","SI")</f>
        <v>NO</v>
      </c>
      <c r="AW562" s="33">
        <f>(S562-E562)</f>
        <v>3.952777777776646</v>
      </c>
      <c r="AX562" s="39">
        <f>TRACKER[[#This Row],[ATA TO UNLOADING]]*24</f>
        <v>94.866666666639503</v>
      </c>
      <c r="AY562" s="33">
        <f>IF(O562=0,0,S562-O562)</f>
        <v>0</v>
      </c>
      <c r="AZ562" s="38">
        <f>TRACKER[[#This Row],[TOTAL TT (MARRUECOS)]]*24</f>
        <v>0</v>
      </c>
      <c r="BA562" s="39" t="str">
        <f>IF(AW562="","",IF(AW562&lt;=2,"SI","NO"))</f>
        <v>NO</v>
      </c>
      <c r="BB562" s="39">
        <f>V562-U562</f>
        <v>5.694444444088731E-2</v>
      </c>
      <c r="BC562" s="108">
        <f>(TRACKER[[#This Row],[Driver departure vs DC END DATE 2]])/24</f>
        <v>2.3726851850369712E-3</v>
      </c>
      <c r="BD562" s="39" t="str">
        <f>IF(L562="LEFTIES TOLEDO",IF(BC562&gt;=TIME(0,0,0),"YES","NO"),"")</f>
        <v>YES</v>
      </c>
      <c r="BE562" s="93">
        <f>$BH$1</f>
        <v>55</v>
      </c>
      <c r="BF562" s="41">
        <f>$BI$1</f>
        <v>7.5</v>
      </c>
    </row>
    <row r="563" spans="1:58" ht="12.75" hidden="1" customHeight="1">
      <c r="A563" s="24">
        <v>262806357</v>
      </c>
      <c r="B563" s="10" t="s">
        <v>87</v>
      </c>
      <c r="C563" s="11" t="s">
        <v>47</v>
      </c>
      <c r="D563" s="11" t="s">
        <v>48</v>
      </c>
      <c r="E563" s="12">
        <v>46051.604861111111</v>
      </c>
      <c r="F563" s="12">
        <v>46052.083333333336</v>
      </c>
      <c r="G563" s="13" t="s">
        <v>49</v>
      </c>
      <c r="H563" s="11" t="s">
        <v>50</v>
      </c>
      <c r="I563" s="13" t="s">
        <v>934</v>
      </c>
      <c r="J563" s="13" t="s">
        <v>51</v>
      </c>
      <c r="K563" s="13" t="s">
        <v>52</v>
      </c>
      <c r="L563" s="12" t="s">
        <v>53</v>
      </c>
      <c r="M563" s="12">
        <v>46053.333333333336</v>
      </c>
      <c r="N563" s="12">
        <v>46055.5</v>
      </c>
      <c r="O563" s="12"/>
      <c r="P563" s="55"/>
      <c r="Q563" s="12" t="s">
        <v>62</v>
      </c>
      <c r="R563" s="12" t="s">
        <v>1040</v>
      </c>
      <c r="S563" s="29">
        <v>46055.557638888888</v>
      </c>
      <c r="T563" s="29">
        <v>46055.586805555555</v>
      </c>
      <c r="U563" s="12">
        <v>46055.592361111114</v>
      </c>
      <c r="V563" s="12">
        <v>46055.614583333336</v>
      </c>
      <c r="W563" s="30">
        <f>IF(N563="","",WEEKNUM(AA563,2)-0)</f>
        <v>6</v>
      </c>
      <c r="X563" s="30">
        <f>IF(N563="","",MONTH(AA563))</f>
        <v>2</v>
      </c>
      <c r="Y56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63" s="30" t="str">
        <f>IF(B563="ROPAX","ROPAX",IF(B563="RORO","RORO","OCEAN"))</f>
        <v>OCEAN</v>
      </c>
      <c r="AA563" s="29">
        <f>+MIN(S563,T563)</f>
        <v>46055.557638888888</v>
      </c>
      <c r="AB563" s="29" t="str">
        <f>CHOOSE(WEEKDAY(T563,2),"Monday","Tuesday","Wednesday","Thursday","Friday","Saturday","Sunday")</f>
        <v>Monday</v>
      </c>
      <c r="AC563" s="104">
        <f>IF((E563-F563)&lt;=0,0,(TRACKER[[#This Row],[ATA]]-TRACKER[[#This Row],[ETA]])*24)</f>
        <v>0</v>
      </c>
      <c r="AD563" s="29" t="str">
        <f>IF(AC563&lt;=2,"NO","YES")</f>
        <v>NO</v>
      </c>
      <c r="AE563" s="106">
        <f>+TRACKER[[#This Row],[DELIVERY AVAILABLE SINCE]]-TRACKER[[#This Row],[HANDOVER Morocco]]</f>
        <v>46053.333333333336</v>
      </c>
      <c r="AF563" s="104">
        <f>TRACKER[[#This Row],[ATA TO UNLOADING]]*24</f>
        <v>94.866666666639503</v>
      </c>
      <c r="AG563" s="31">
        <f>(M563-E563)</f>
        <v>1.7284722222248092</v>
      </c>
      <c r="AH563" s="35">
        <f>TRACKER[[#This Row],[ATA A OFRECIMIENTO]]*24</f>
        <v>41.483333333395422</v>
      </c>
      <c r="AI563" s="30" t="str">
        <f>IF(AG563="","",IF(AG563&lt;=1.5,"SI","NO"))</f>
        <v>NO</v>
      </c>
      <c r="AJ563" s="30" t="str">
        <f>IF(AG563="","",IF(AG563&lt;=2,"YES","NO"))</f>
        <v>YES</v>
      </c>
      <c r="AK563" s="30" t="str">
        <f>IF(AG563="","",IF(AG563&lt;=3,"SI","NO"))</f>
        <v>SI</v>
      </c>
      <c r="AL563" s="31">
        <f>(N563-M563)</f>
        <v>2.1666666666642413</v>
      </c>
      <c r="AM563" s="35">
        <f>TRACKER[[#This Row],[DEL. AVAILABLE A SLOT]]*24</f>
        <v>51.999999999941792</v>
      </c>
      <c r="AN563" s="31">
        <f>IF((S563-M563)&lt;0,TIME(0,0,0),S563-M563)</f>
        <v>2.2243055555518367</v>
      </c>
      <c r="AO56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563" s="35" t="str">
        <f>IF(AL563="","",IF(AL563&lt;=1,"SI","NO"))</f>
        <v>NO</v>
      </c>
      <c r="AQ563" s="31">
        <f>(N563-E563)</f>
        <v>3.8951388888890506</v>
      </c>
      <c r="AR563" s="35">
        <f>TRACKER[[#This Row],[ATA A TIMESLOT]]*24</f>
        <v>93.483333333337214</v>
      </c>
      <c r="AS563" s="32">
        <f>IF(AA563&lt;N563,TIME(0,0,0),AA563-N563)</f>
        <v>5.7638888887595385E-2</v>
      </c>
      <c r="AT563" s="35">
        <f>TRACKER[[#This Row],[PUNTUALIDAD (H)]]*24</f>
        <v>1.3833333333022892</v>
      </c>
      <c r="AU563" s="31" t="str">
        <f>IF(AS563&gt;TIME(0,30,0),"NO","SI")</f>
        <v>NO</v>
      </c>
      <c r="AV563" s="33" t="str">
        <f>IF(AS563&gt;TIME(1,0,0),"NO","SI")</f>
        <v>NO</v>
      </c>
      <c r="AW563" s="33">
        <f>(S563-E563)</f>
        <v>3.952777777776646</v>
      </c>
      <c r="AX563" s="39">
        <f>TRACKER[[#This Row],[ATA TO UNLOADING]]*24</f>
        <v>94.866666666639503</v>
      </c>
      <c r="AY563" s="33">
        <f>IF(O563=0,0,S563-O563)</f>
        <v>0</v>
      </c>
      <c r="AZ563" s="38">
        <f>TRACKER[[#This Row],[TOTAL TT (MARRUECOS)]]*24</f>
        <v>0</v>
      </c>
      <c r="BA563" s="39" t="str">
        <f>IF(AW563="","",IF(AW563&lt;=2,"SI","NO"))</f>
        <v>NO</v>
      </c>
      <c r="BB563" s="39">
        <f>V563-U563</f>
        <v>2.2222222221898846E-2</v>
      </c>
      <c r="BC563" s="108">
        <f>(TRACKER[[#This Row],[Driver departure vs DC END DATE 2]])/24</f>
        <v>9.2592592591245193E-4</v>
      </c>
      <c r="BD563" s="39" t="str">
        <f>IF(L563="LEFTIES TOLEDO",IF(BC563&gt;=TIME(0,0,0),"YES","NO"),"")</f>
        <v>YES</v>
      </c>
      <c r="BE563" s="93">
        <f>$BH$1</f>
        <v>55</v>
      </c>
      <c r="BF563" s="41">
        <f>$BI$1</f>
        <v>7.5</v>
      </c>
    </row>
    <row r="564" spans="1:58" ht="12.75" hidden="1" customHeight="1">
      <c r="A564" s="24" t="s">
        <v>914</v>
      </c>
      <c r="B564" s="10" t="s">
        <v>733</v>
      </c>
      <c r="C564" s="11" t="s">
        <v>72</v>
      </c>
      <c r="D564" s="11" t="s">
        <v>75</v>
      </c>
      <c r="E564" s="12">
        <v>46051.09097222222</v>
      </c>
      <c r="F564" s="12">
        <v>46051.083333333336</v>
      </c>
      <c r="G564" s="13" t="s">
        <v>88</v>
      </c>
      <c r="H564" s="11" t="s">
        <v>50</v>
      </c>
      <c r="I564" s="13" t="s">
        <v>932</v>
      </c>
      <c r="J564" s="13" t="s">
        <v>51</v>
      </c>
      <c r="K564" s="13" t="s">
        <v>60</v>
      </c>
      <c r="L564" s="12" t="s">
        <v>95</v>
      </c>
      <c r="M564" s="12">
        <v>46052.5</v>
      </c>
      <c r="N564" s="12">
        <v>46055.5</v>
      </c>
      <c r="O564" s="12"/>
      <c r="P564" s="55"/>
      <c r="Q564" s="12" t="s">
        <v>62</v>
      </c>
      <c r="R564" s="12"/>
      <c r="S564" s="29">
        <v>46055.666666666664</v>
      </c>
      <c r="T564" s="29">
        <v>46055.6875</v>
      </c>
      <c r="U564" s="12"/>
      <c r="V564" s="12"/>
      <c r="W564" s="30">
        <f>IF(N564="","",WEEKNUM(AA564,2)-0)</f>
        <v>6</v>
      </c>
      <c r="X564" s="30">
        <f>IF(N564="","",MONTH(AA564))</f>
        <v>2</v>
      </c>
      <c r="Y56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564" s="30" t="str">
        <f>IF(B564="ROPAX","ROPAX",IF(B564="RORO","RORO","OCEAN"))</f>
        <v>OCEAN</v>
      </c>
      <c r="AA564" s="29">
        <f>+MIN(S564,T564)</f>
        <v>46055.666666666664</v>
      </c>
      <c r="AB564" s="29" t="str">
        <f>CHOOSE(WEEKDAY(T564,2),"Monday","Tuesday","Wednesday","Thursday","Friday","Saturday","Sunday")</f>
        <v>Monday</v>
      </c>
      <c r="AC564" s="104">
        <f>IF((E564-F564)&lt;=0,0,(TRACKER[[#This Row],[ATA]]-TRACKER[[#This Row],[ETA]])*24)</f>
        <v>0.18333333323244005</v>
      </c>
      <c r="AD564" s="29" t="str">
        <f>IF(AC564&lt;=2,"NO","YES")</f>
        <v>NO</v>
      </c>
      <c r="AE564" s="106">
        <f>+TRACKER[[#This Row],[DELIVERY AVAILABLE SINCE]]-TRACKER[[#This Row],[HANDOVER Morocco]]</f>
        <v>46052.5</v>
      </c>
      <c r="AF564" s="104">
        <f>TRACKER[[#This Row],[ATA TO UNLOADING]]*24</f>
        <v>109.81666666665114</v>
      </c>
      <c r="AG564" s="31">
        <f>(M564-E564)</f>
        <v>1.4090277777795563</v>
      </c>
      <c r="AH564" s="35">
        <f>TRACKER[[#This Row],[ATA A OFRECIMIENTO]]*24</f>
        <v>33.816666666709352</v>
      </c>
      <c r="AI564" s="30" t="str">
        <f>IF(AG564="","",IF(AG564&lt;=1.5,"SI","NO"))</f>
        <v>SI</v>
      </c>
      <c r="AJ564" s="30" t="str">
        <f>IF(AG564="","",IF(AG564&lt;=2,"YES","NO"))</f>
        <v>YES</v>
      </c>
      <c r="AK564" s="30" t="str">
        <f>IF(AG564="","",IF(AG564&lt;=3,"SI","NO"))</f>
        <v>SI</v>
      </c>
      <c r="AL564" s="31">
        <f>(N564-M564)</f>
        <v>3</v>
      </c>
      <c r="AM564" s="35">
        <f>TRACKER[[#This Row],[DEL. AVAILABLE A SLOT]]*24</f>
        <v>72</v>
      </c>
      <c r="AN564" s="31">
        <f>IF((S564-M564)&lt;0,TIME(0,0,0),S564-M564)</f>
        <v>3.1666666666642413</v>
      </c>
      <c r="AO56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564" s="35" t="str">
        <f>IF(AL564="","",IF(AL564&lt;=1,"SI","NO"))</f>
        <v>NO</v>
      </c>
      <c r="AQ564" s="31">
        <f>(N564-E564)</f>
        <v>4.4090277777795563</v>
      </c>
      <c r="AR564" s="35">
        <f>TRACKER[[#This Row],[ATA A TIMESLOT]]*24</f>
        <v>105.81666666670935</v>
      </c>
      <c r="AS564" s="32">
        <f>IF(AA564&lt;N564,TIME(0,0,0),AA564-N564)</f>
        <v>0.16666666666424135</v>
      </c>
      <c r="AT564" s="35">
        <f>TRACKER[[#This Row],[PUNTUALIDAD (H)]]*24</f>
        <v>3.9999999999417923</v>
      </c>
      <c r="AU564" s="31" t="str">
        <f>IF(AS564&gt;TIME(0,30,0),"NO","SI")</f>
        <v>NO</v>
      </c>
      <c r="AV564" s="33" t="str">
        <f>IF(AS564&gt;TIME(1,0,0),"NO","SI")</f>
        <v>NO</v>
      </c>
      <c r="AW564" s="33">
        <f>(S564-E564)</f>
        <v>4.5756944444437977</v>
      </c>
      <c r="AX564" s="39">
        <f>TRACKER[[#This Row],[ATA TO UNLOADING]]*24</f>
        <v>109.81666666665114</v>
      </c>
      <c r="AY564" s="33">
        <f>IF(O564=0,0,S564-O564)</f>
        <v>0</v>
      </c>
      <c r="AZ564" s="38">
        <f>TRACKER[[#This Row],[TOTAL TT (MARRUECOS)]]*24</f>
        <v>0</v>
      </c>
      <c r="BA564" s="39" t="str">
        <f>IF(AW564="","",IF(AW564&lt;=2,"SI","NO"))</f>
        <v>NO</v>
      </c>
      <c r="BB564" s="39">
        <f>V564-U564</f>
        <v>0</v>
      </c>
      <c r="BC564" s="108">
        <f>(TRACKER[[#This Row],[Driver departure vs DC END DATE 2]])/24</f>
        <v>0</v>
      </c>
      <c r="BD564" s="39" t="str">
        <f>IF(L564="LEFTIES TOLEDO",IF(BC564&gt;=TIME(0,0,0),"YES","NO"),"")</f>
        <v/>
      </c>
      <c r="BE564" s="93">
        <f>$BH$1</f>
        <v>55</v>
      </c>
      <c r="BF564" s="41">
        <f>$BI$1</f>
        <v>7.5</v>
      </c>
    </row>
    <row r="565" spans="1:58" ht="12.75" hidden="1" customHeight="1">
      <c r="A565" s="24">
        <v>263188881</v>
      </c>
      <c r="B565" s="10" t="s">
        <v>87</v>
      </c>
      <c r="C565" s="11" t="s">
        <v>47</v>
      </c>
      <c r="D565" s="11" t="s">
        <v>48</v>
      </c>
      <c r="E565" s="12">
        <v>46051.604861111111</v>
      </c>
      <c r="F565" s="12">
        <v>46052.083333333336</v>
      </c>
      <c r="G565" s="13" t="s">
        <v>49</v>
      </c>
      <c r="H565" s="11" t="s">
        <v>50</v>
      </c>
      <c r="I565" s="13" t="s">
        <v>939</v>
      </c>
      <c r="J565" s="13" t="s">
        <v>51</v>
      </c>
      <c r="K565" s="13" t="s">
        <v>52</v>
      </c>
      <c r="L565" s="12" t="s">
        <v>53</v>
      </c>
      <c r="M565" s="12">
        <v>46053.333333333336</v>
      </c>
      <c r="N565" s="12">
        <v>46055.583333333336</v>
      </c>
      <c r="O565" s="12"/>
      <c r="P565" s="55"/>
      <c r="Q565" s="12"/>
      <c r="R565" s="12"/>
      <c r="S565" s="29">
        <v>46055.584027777775</v>
      </c>
      <c r="T565" s="29">
        <v>46055.625</v>
      </c>
      <c r="U565" s="12">
        <v>46055.64166666667</v>
      </c>
      <c r="V565" s="29">
        <v>46055.645833333336</v>
      </c>
      <c r="W565" s="30">
        <f>IF(N565="","",WEEKNUM(AA565,2)-0)</f>
        <v>6</v>
      </c>
      <c r="X565" s="30">
        <f>IF(N565="","",MONTH(AA565))</f>
        <v>2</v>
      </c>
      <c r="Y56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65" s="30" t="str">
        <f>IF(B565="ROPAX","ROPAX",IF(B565="RORO","RORO","OCEAN"))</f>
        <v>OCEAN</v>
      </c>
      <c r="AA565" s="29">
        <f>+MIN(S565,T565)</f>
        <v>46055.584027777775</v>
      </c>
      <c r="AB565" s="29" t="str">
        <f>CHOOSE(WEEKDAY(T565,2),"Monday","Tuesday","Wednesday","Thursday","Friday","Saturday","Sunday")</f>
        <v>Monday</v>
      </c>
      <c r="AC565" s="104">
        <f>IF((E565-F565)&lt;=0,0,(TRACKER[[#This Row],[ATA]]-TRACKER[[#This Row],[ETA]])*24)</f>
        <v>0</v>
      </c>
      <c r="AD565" s="29" t="str">
        <f>IF(AC565&lt;=2,"NO","YES")</f>
        <v>NO</v>
      </c>
      <c r="AE565" s="106">
        <f>+TRACKER[[#This Row],[DELIVERY AVAILABLE SINCE]]-TRACKER[[#This Row],[HANDOVER Morocco]]</f>
        <v>46053.333333333336</v>
      </c>
      <c r="AF565" s="104">
        <f>TRACKER[[#This Row],[ATA TO UNLOADING]]*24</f>
        <v>95.499999999941792</v>
      </c>
      <c r="AG565" s="31">
        <f>(M565-E565)</f>
        <v>1.7284722222248092</v>
      </c>
      <c r="AH565" s="35">
        <f>TRACKER[[#This Row],[ATA A OFRECIMIENTO]]*24</f>
        <v>41.483333333395422</v>
      </c>
      <c r="AI565" s="30" t="str">
        <f>IF(AG565="","",IF(AG565&lt;=1.5,"SI","NO"))</f>
        <v>NO</v>
      </c>
      <c r="AJ565" s="30" t="str">
        <f>IF(AG565="","",IF(AG565&lt;=2,"YES","NO"))</f>
        <v>YES</v>
      </c>
      <c r="AK565" s="30" t="str">
        <f>IF(AG565="","",IF(AG565&lt;=3,"SI","NO"))</f>
        <v>SI</v>
      </c>
      <c r="AL565" s="31">
        <f>(N565-M565)</f>
        <v>2.25</v>
      </c>
      <c r="AM565" s="35">
        <f>TRACKER[[#This Row],[DEL. AVAILABLE A SLOT]]*24</f>
        <v>54</v>
      </c>
      <c r="AN565" s="31">
        <f>IF((S565-M565)&lt;0,TIME(0,0,0),S565-M565)</f>
        <v>2.2506944444394321</v>
      </c>
      <c r="AO56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565" s="35" t="str">
        <f>IF(AL565="","",IF(AL565&lt;=1,"SI","NO"))</f>
        <v>NO</v>
      </c>
      <c r="AQ565" s="31">
        <f>(N565-E565)</f>
        <v>3.9784722222248092</v>
      </c>
      <c r="AR565" s="35">
        <f>TRACKER[[#This Row],[ATA A TIMESLOT]]*24</f>
        <v>95.483333333395422</v>
      </c>
      <c r="AS565" s="32">
        <f>IF(AA565&lt;N565,TIME(0,0,0),AA565-N565)</f>
        <v>6.9444443943211809E-4</v>
      </c>
      <c r="AT565" s="35">
        <f>TRACKER[[#This Row],[PUNTUALIDAD (H)]]*24</f>
        <v>1.6666666546370834E-2</v>
      </c>
      <c r="AU565" s="31" t="str">
        <f>IF(AS565&gt;TIME(0,30,0),"NO","SI")</f>
        <v>SI</v>
      </c>
      <c r="AV565" s="33" t="str">
        <f>IF(AS565&gt;TIME(1,0,0),"NO","SI")</f>
        <v>SI</v>
      </c>
      <c r="AW565" s="33">
        <f>(S565-E565)</f>
        <v>3.9791666666642413</v>
      </c>
      <c r="AX565" s="39">
        <f>TRACKER[[#This Row],[ATA TO UNLOADING]]*24</f>
        <v>95.499999999941792</v>
      </c>
      <c r="AY565" s="33">
        <f>IF(O565=0,0,S565-O565)</f>
        <v>0</v>
      </c>
      <c r="AZ565" s="38">
        <f>TRACKER[[#This Row],[TOTAL TT (MARRUECOS)]]*24</f>
        <v>0</v>
      </c>
      <c r="BA565" s="39" t="str">
        <f>IF(AW565="","",IF(AW565&lt;=2,"SI","NO"))</f>
        <v>NO</v>
      </c>
      <c r="BB565" s="39">
        <f>V565-U565</f>
        <v>4.166666665696539E-3</v>
      </c>
      <c r="BC565" s="108">
        <f>(TRACKER[[#This Row],[Driver departure vs DC END DATE 2]])/24</f>
        <v>1.7361111107068913E-4</v>
      </c>
      <c r="BD565" s="39" t="str">
        <f>IF(L565="LEFTIES TOLEDO",IF(BC565&gt;=TIME(0,0,0),"YES","NO"),"")</f>
        <v>YES</v>
      </c>
      <c r="BE565" s="93">
        <f>$BH$1</f>
        <v>55</v>
      </c>
      <c r="BF565" s="41">
        <f>$BI$1</f>
        <v>7.5</v>
      </c>
    </row>
    <row r="566" spans="1:58" ht="12.75" hidden="1" customHeight="1">
      <c r="A566" s="24">
        <v>263188881</v>
      </c>
      <c r="B566" s="10" t="s">
        <v>87</v>
      </c>
      <c r="C566" s="11" t="s">
        <v>47</v>
      </c>
      <c r="D566" s="11" t="s">
        <v>48</v>
      </c>
      <c r="E566" s="12">
        <v>46051.604861111111</v>
      </c>
      <c r="F566" s="12">
        <v>46052.083333333336</v>
      </c>
      <c r="G566" s="13" t="s">
        <v>49</v>
      </c>
      <c r="H566" s="11" t="s">
        <v>50</v>
      </c>
      <c r="I566" s="13" t="s">
        <v>940</v>
      </c>
      <c r="J566" s="13" t="s">
        <v>51</v>
      </c>
      <c r="K566" s="13" t="s">
        <v>52</v>
      </c>
      <c r="L566" s="12" t="s">
        <v>53</v>
      </c>
      <c r="M566" s="12">
        <v>46053.333333333336</v>
      </c>
      <c r="N566" s="12">
        <v>46055.583333333336</v>
      </c>
      <c r="O566" s="12"/>
      <c r="P566" s="55"/>
      <c r="Q566" s="12"/>
      <c r="R566" s="12"/>
      <c r="S566" s="29">
        <v>46055.541666666664</v>
      </c>
      <c r="T566" s="29">
        <v>46055.555555555555</v>
      </c>
      <c r="U566" s="12">
        <v>46055.5625</v>
      </c>
      <c r="V566" s="29">
        <v>46055.576388888891</v>
      </c>
      <c r="W566" s="30">
        <f>IF(N566="","",WEEKNUM(AA566,2)-0)</f>
        <v>6</v>
      </c>
      <c r="X566" s="30">
        <f>IF(N566="","",MONTH(AA566))</f>
        <v>2</v>
      </c>
      <c r="Y56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66" s="30" t="str">
        <f>IF(B566="ROPAX","ROPAX",IF(B566="RORO","RORO","OCEAN"))</f>
        <v>OCEAN</v>
      </c>
      <c r="AA566" s="29">
        <f>+MIN(S566,T566)</f>
        <v>46055.541666666664</v>
      </c>
      <c r="AB566" s="29" t="str">
        <f>CHOOSE(WEEKDAY(T566,2),"Monday","Tuesday","Wednesday","Thursday","Friday","Saturday","Sunday")</f>
        <v>Monday</v>
      </c>
      <c r="AC566" s="104">
        <f>IF((E566-F566)&lt;=0,0,(TRACKER[[#This Row],[ATA]]-TRACKER[[#This Row],[ETA]])*24)</f>
        <v>0</v>
      </c>
      <c r="AD566" s="29" t="str">
        <f>IF(AC566&lt;=2,"NO","YES")</f>
        <v>NO</v>
      </c>
      <c r="AE566" s="106">
        <f>+TRACKER[[#This Row],[DELIVERY AVAILABLE SINCE]]-TRACKER[[#This Row],[HANDOVER Morocco]]</f>
        <v>46053.333333333336</v>
      </c>
      <c r="AF566" s="104">
        <f>TRACKER[[#This Row],[ATA TO UNLOADING]]*24</f>
        <v>94.483333333279006</v>
      </c>
      <c r="AG566" s="31">
        <f>(M566-E566)</f>
        <v>1.7284722222248092</v>
      </c>
      <c r="AH566" s="35">
        <f>TRACKER[[#This Row],[ATA A OFRECIMIENTO]]*24</f>
        <v>41.483333333395422</v>
      </c>
      <c r="AI566" s="30" t="str">
        <f>IF(AG566="","",IF(AG566&lt;=1.5,"SI","NO"))</f>
        <v>NO</v>
      </c>
      <c r="AJ566" s="30" t="str">
        <f>IF(AG566="","",IF(AG566&lt;=2,"YES","NO"))</f>
        <v>YES</v>
      </c>
      <c r="AK566" s="30" t="str">
        <f>IF(AG566="","",IF(AG566&lt;=3,"SI","NO"))</f>
        <v>SI</v>
      </c>
      <c r="AL566" s="31">
        <f>(N566-M566)</f>
        <v>2.25</v>
      </c>
      <c r="AM566" s="35">
        <f>TRACKER[[#This Row],[DEL. AVAILABLE A SLOT]]*24</f>
        <v>54</v>
      </c>
      <c r="AN566" s="31">
        <f>IF((S566-M566)&lt;0,TIME(0,0,0),S566-M566)</f>
        <v>2.2083333333284827</v>
      </c>
      <c r="AO56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566" s="35" t="str">
        <f>IF(AL566="","",IF(AL566&lt;=1,"SI","NO"))</f>
        <v>NO</v>
      </c>
      <c r="AQ566" s="31">
        <f>(N566-E566)</f>
        <v>3.9784722222248092</v>
      </c>
      <c r="AR566" s="35">
        <f>TRACKER[[#This Row],[ATA A TIMESLOT]]*24</f>
        <v>95.483333333395422</v>
      </c>
      <c r="AS566" s="32">
        <f>IF(AA566&lt;N566,TIME(0,0,0),AA566-N566)</f>
        <v>0</v>
      </c>
      <c r="AT566" s="35">
        <f>TRACKER[[#This Row],[PUNTUALIDAD (H)]]*24</f>
        <v>0</v>
      </c>
      <c r="AU566" s="31" t="str">
        <f>IF(AS566&gt;TIME(0,30,0),"NO","SI")</f>
        <v>SI</v>
      </c>
      <c r="AV566" s="33" t="str">
        <f>IF(AS566&gt;TIME(1,0,0),"NO","SI")</f>
        <v>SI</v>
      </c>
      <c r="AW566" s="33">
        <f>(S566-E566)</f>
        <v>3.9368055555532919</v>
      </c>
      <c r="AX566" s="39">
        <f>TRACKER[[#This Row],[ATA TO UNLOADING]]*24</f>
        <v>94.483333333279006</v>
      </c>
      <c r="AY566" s="33">
        <f>IF(O566=0,0,S566-O566)</f>
        <v>0</v>
      </c>
      <c r="AZ566" s="38">
        <f>TRACKER[[#This Row],[TOTAL TT (MARRUECOS)]]*24</f>
        <v>0</v>
      </c>
      <c r="BA566" s="39" t="str">
        <f>IF(AW566="","",IF(AW566&lt;=2,"SI","NO"))</f>
        <v>NO</v>
      </c>
      <c r="BB566" s="39">
        <f>V566-U566</f>
        <v>1.3888888890505768E-2</v>
      </c>
      <c r="BC566" s="108">
        <f>(TRACKER[[#This Row],[Driver departure vs DC END DATE 2]])/24</f>
        <v>5.7870370377107372E-4</v>
      </c>
      <c r="BD566" s="39" t="str">
        <f>IF(L566="LEFTIES TOLEDO",IF(BC566&gt;=TIME(0,0,0),"YES","NO"),"")</f>
        <v>YES</v>
      </c>
      <c r="BE566" s="93">
        <f>$BH$1</f>
        <v>55</v>
      </c>
      <c r="BF566" s="41">
        <f>$BI$1</f>
        <v>7.5</v>
      </c>
    </row>
    <row r="567" spans="1:58" ht="12.75" hidden="1" customHeight="1">
      <c r="A567" s="24" t="s">
        <v>914</v>
      </c>
      <c r="B567" s="10" t="s">
        <v>733</v>
      </c>
      <c r="C567" s="11" t="s">
        <v>72</v>
      </c>
      <c r="D567" s="11" t="s">
        <v>75</v>
      </c>
      <c r="E567" s="12">
        <v>46051.09097222222</v>
      </c>
      <c r="F567" s="12">
        <v>46051.083333333336</v>
      </c>
      <c r="G567" s="13" t="s">
        <v>88</v>
      </c>
      <c r="H567" s="11" t="s">
        <v>50</v>
      </c>
      <c r="I567" s="13" t="s">
        <v>937</v>
      </c>
      <c r="J567" s="13" t="s">
        <v>51</v>
      </c>
      <c r="K567" s="13" t="s">
        <v>60</v>
      </c>
      <c r="L567" s="12" t="s">
        <v>95</v>
      </c>
      <c r="M567" s="12">
        <v>46052.5</v>
      </c>
      <c r="N567" s="12">
        <v>46055.583333333336</v>
      </c>
      <c r="O567" s="12"/>
      <c r="P567" s="55"/>
      <c r="Q567" s="12" t="s">
        <v>62</v>
      </c>
      <c r="R567" s="12"/>
      <c r="S567" s="29">
        <v>46055.833333333328</v>
      </c>
      <c r="T567" s="29">
        <v>46055.854166666664</v>
      </c>
      <c r="U567" s="12"/>
      <c r="V567" s="12"/>
      <c r="W567" s="30">
        <f>IF(N567="","",WEEKNUM(AA567,2)-0)</f>
        <v>6</v>
      </c>
      <c r="X567" s="30">
        <f>IF(N567="","",MONTH(AA567))</f>
        <v>2</v>
      </c>
      <c r="Y56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567" s="30" t="str">
        <f>IF(B567="ROPAX","ROPAX",IF(B567="RORO","RORO","OCEAN"))</f>
        <v>OCEAN</v>
      </c>
      <c r="AA567" s="29">
        <f>+MIN(S567,T567)</f>
        <v>46055.833333333328</v>
      </c>
      <c r="AB567" s="29" t="str">
        <f>CHOOSE(WEEKDAY(T567,2),"Monday","Tuesday","Wednesday","Thursday","Friday","Saturday","Sunday")</f>
        <v>Monday</v>
      </c>
      <c r="AC567" s="104">
        <f>IF((E567-F567)&lt;=0,0,(TRACKER[[#This Row],[ATA]]-TRACKER[[#This Row],[ETA]])*24)</f>
        <v>0.18333333323244005</v>
      </c>
      <c r="AD567" s="29" t="str">
        <f>IF(AC567&lt;=2,"NO","YES")</f>
        <v>NO</v>
      </c>
      <c r="AE567" s="106">
        <f>+TRACKER[[#This Row],[DELIVERY AVAILABLE SINCE]]-TRACKER[[#This Row],[HANDOVER Morocco]]</f>
        <v>46052.5</v>
      </c>
      <c r="AF567" s="104">
        <f>TRACKER[[#This Row],[ATA TO UNLOADING]]*24</f>
        <v>113.81666666659294</v>
      </c>
      <c r="AG567" s="31">
        <f>(M567-E567)</f>
        <v>1.4090277777795563</v>
      </c>
      <c r="AH567" s="35">
        <f>TRACKER[[#This Row],[ATA A OFRECIMIENTO]]*24</f>
        <v>33.816666666709352</v>
      </c>
      <c r="AI567" s="30" t="str">
        <f>IF(AG567="","",IF(AG567&lt;=1.5,"SI","NO"))</f>
        <v>SI</v>
      </c>
      <c r="AJ567" s="30" t="str">
        <f>IF(AG567="","",IF(AG567&lt;=2,"YES","NO"))</f>
        <v>YES</v>
      </c>
      <c r="AK567" s="30" t="str">
        <f>IF(AG567="","",IF(AG567&lt;=3,"SI","NO"))</f>
        <v>SI</v>
      </c>
      <c r="AL567" s="31">
        <f>(N567-M567)</f>
        <v>3.0833333333357587</v>
      </c>
      <c r="AM567" s="35">
        <f>TRACKER[[#This Row],[DEL. AVAILABLE A SLOT]]*24</f>
        <v>74.000000000058208</v>
      </c>
      <c r="AN567" s="31">
        <f>IF((S567-M567)&lt;0,TIME(0,0,0),S567-M567)</f>
        <v>3.3333333333284827</v>
      </c>
      <c r="AO56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567" s="35" t="str">
        <f>IF(AL567="","",IF(AL567&lt;=1,"SI","NO"))</f>
        <v>NO</v>
      </c>
      <c r="AQ567" s="31">
        <f>(N567-E567)</f>
        <v>4.492361111115315</v>
      </c>
      <c r="AR567" s="35">
        <f>TRACKER[[#This Row],[ATA A TIMESLOT]]*24</f>
        <v>107.81666666676756</v>
      </c>
      <c r="AS567" s="32">
        <f>IF(AA567&lt;N567,TIME(0,0,0),AA567-N567)</f>
        <v>0.24999999999272404</v>
      </c>
      <c r="AT567" s="35">
        <f>TRACKER[[#This Row],[PUNTUALIDAD (H)]]*24</f>
        <v>5.999999999825377</v>
      </c>
      <c r="AU567" s="31" t="str">
        <f>IF(AS567&gt;TIME(0,30,0),"NO","SI")</f>
        <v>NO</v>
      </c>
      <c r="AV567" s="33" t="str">
        <f>IF(AS567&gt;TIME(1,0,0),"NO","SI")</f>
        <v>NO</v>
      </c>
      <c r="AW567" s="33">
        <f>(S567-E567)</f>
        <v>4.742361111108039</v>
      </c>
      <c r="AX567" s="39">
        <f>TRACKER[[#This Row],[ATA TO UNLOADING]]*24</f>
        <v>113.81666666659294</v>
      </c>
      <c r="AY567" s="33">
        <f>IF(O567=0,0,S567-O567)</f>
        <v>0</v>
      </c>
      <c r="AZ567" s="38">
        <f>TRACKER[[#This Row],[TOTAL TT (MARRUECOS)]]*24</f>
        <v>0</v>
      </c>
      <c r="BA567" s="39" t="str">
        <f>IF(AW567="","",IF(AW567&lt;=2,"SI","NO"))</f>
        <v>NO</v>
      </c>
      <c r="BB567" s="39">
        <f>V567-U567</f>
        <v>0</v>
      </c>
      <c r="BC567" s="108">
        <f>(TRACKER[[#This Row],[Driver departure vs DC END DATE 2]])/24</f>
        <v>0</v>
      </c>
      <c r="BD567" s="39" t="str">
        <f>IF(L567="LEFTIES TOLEDO",IF(BC567&gt;=TIME(0,0,0),"YES","NO"),"")</f>
        <v/>
      </c>
      <c r="BE567" s="93">
        <f>$BH$1</f>
        <v>55</v>
      </c>
      <c r="BF567" s="41">
        <f>$BI$1</f>
        <v>7.5</v>
      </c>
    </row>
    <row r="568" spans="1:58" ht="12.75" hidden="1" customHeight="1">
      <c r="A568" s="24" t="s">
        <v>915</v>
      </c>
      <c r="B568" s="10" t="s">
        <v>916</v>
      </c>
      <c r="C568" s="11" t="s">
        <v>935</v>
      </c>
      <c r="D568" s="11" t="s">
        <v>75</v>
      </c>
      <c r="E568" s="12">
        <v>46051.427083333336</v>
      </c>
      <c r="F568" s="12">
        <v>46051.333333333336</v>
      </c>
      <c r="G568" s="13" t="s">
        <v>747</v>
      </c>
      <c r="H568" s="11" t="s">
        <v>50</v>
      </c>
      <c r="I568" s="13" t="s">
        <v>936</v>
      </c>
      <c r="J568" s="13" t="s">
        <v>51</v>
      </c>
      <c r="K568" s="13" t="s">
        <v>60</v>
      </c>
      <c r="L568" s="12" t="s">
        <v>95</v>
      </c>
      <c r="M568" s="12">
        <v>46053.333333333336</v>
      </c>
      <c r="N568" s="12">
        <v>46055.583333333336</v>
      </c>
      <c r="O568" s="12"/>
      <c r="P568" s="55">
        <v>2</v>
      </c>
      <c r="Q568" s="12" t="s">
        <v>62</v>
      </c>
      <c r="R568" s="12" t="s">
        <v>108</v>
      </c>
      <c r="S568" s="29">
        <v>46056.236111111109</v>
      </c>
      <c r="T568" s="29">
        <v>46056.256944444445</v>
      </c>
      <c r="U568" s="12"/>
      <c r="V568" s="12"/>
      <c r="W568" s="30">
        <f>IF(N568="","",WEEKNUM(AA568,2)-0)</f>
        <v>6</v>
      </c>
      <c r="X568" s="30">
        <f>IF(N568="","",MONTH(AA568))</f>
        <v>2</v>
      </c>
      <c r="Y56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568" s="30" t="str">
        <f>IF(B568="ROPAX","ROPAX",IF(B568="RORO","RORO","OCEAN"))</f>
        <v>OCEAN</v>
      </c>
      <c r="AA568" s="29">
        <f>+MIN(S568,T568)</f>
        <v>46056.236111111109</v>
      </c>
      <c r="AB568" s="29" t="str">
        <f>CHOOSE(WEEKDAY(T568,2),"Monday","Tuesday","Wednesday","Thursday","Friday","Saturday","Sunday")</f>
        <v>Tuesday</v>
      </c>
      <c r="AC568" s="104">
        <f>IF((E568-F568)&lt;=0,0,(TRACKER[[#This Row],[ATA]]-TRACKER[[#This Row],[ETA]])*24)</f>
        <v>2.25</v>
      </c>
      <c r="AD568" s="29" t="str">
        <f>IF(AC568&lt;=2,"NO","YES")</f>
        <v>YES</v>
      </c>
      <c r="AE568" s="106">
        <f>+TRACKER[[#This Row],[DELIVERY AVAILABLE SINCE]]-TRACKER[[#This Row],[HANDOVER Morocco]]</f>
        <v>46053.333333333336</v>
      </c>
      <c r="AF568" s="104">
        <f>TRACKER[[#This Row],[ATA TO UNLOADING]]*24</f>
        <v>115.41666666656965</v>
      </c>
      <c r="AG568" s="31">
        <f>(M568-E568)</f>
        <v>1.90625</v>
      </c>
      <c r="AH568" s="35">
        <f>TRACKER[[#This Row],[ATA A OFRECIMIENTO]]*24</f>
        <v>45.75</v>
      </c>
      <c r="AI568" s="30" t="str">
        <f>IF(AG568="","",IF(AG568&lt;=1.5,"SI","NO"))</f>
        <v>NO</v>
      </c>
      <c r="AJ568" s="30" t="str">
        <f>IF(AG568="","",IF(AG568&lt;=2,"YES","NO"))</f>
        <v>YES</v>
      </c>
      <c r="AK568" s="30" t="str">
        <f>IF(AG568="","",IF(AG568&lt;=3,"SI","NO"))</f>
        <v>SI</v>
      </c>
      <c r="AL568" s="31">
        <f>(N568-M568)</f>
        <v>2.25</v>
      </c>
      <c r="AM568" s="35">
        <f>TRACKER[[#This Row],[DEL. AVAILABLE A SLOT]]*24</f>
        <v>54</v>
      </c>
      <c r="AN568" s="31">
        <f>IF((S568-M568)&lt;0,TIME(0,0,0),S568-M568)</f>
        <v>2.9027777777737356</v>
      </c>
      <c r="AO56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568" s="35" t="str">
        <f>IF(AL568="","",IF(AL568&lt;=1,"SI","NO"))</f>
        <v>NO</v>
      </c>
      <c r="AQ568" s="31">
        <f>(N568-E568)</f>
        <v>4.15625</v>
      </c>
      <c r="AR568" s="35">
        <f>TRACKER[[#This Row],[ATA A TIMESLOT]]*24</f>
        <v>99.75</v>
      </c>
      <c r="AS568" s="32">
        <f>IF(AA568&lt;N568,TIME(0,0,0),AA568-N568)</f>
        <v>0.65277777777373558</v>
      </c>
      <c r="AT568" s="35">
        <f>TRACKER[[#This Row],[PUNTUALIDAD (H)]]*24</f>
        <v>15.666666666569654</v>
      </c>
      <c r="AU568" s="31" t="str">
        <f>IF(AS568&gt;TIME(0,30,0),"NO","SI")</f>
        <v>NO</v>
      </c>
      <c r="AV568" s="33" t="str">
        <f>IF(AS568&gt;TIME(1,0,0),"NO","SI")</f>
        <v>NO</v>
      </c>
      <c r="AW568" s="33">
        <f>(S568-E568)</f>
        <v>4.8090277777737356</v>
      </c>
      <c r="AX568" s="39">
        <f>TRACKER[[#This Row],[ATA TO UNLOADING]]*24</f>
        <v>115.41666666656965</v>
      </c>
      <c r="AY568" s="33">
        <f>IF(O568=0,0,S568-O568)</f>
        <v>0</v>
      </c>
      <c r="AZ568" s="38">
        <f>TRACKER[[#This Row],[TOTAL TT (MARRUECOS)]]*24</f>
        <v>0</v>
      </c>
      <c r="BA568" s="39" t="str">
        <f>IF(AW568="","",IF(AW568&lt;=2,"SI","NO"))</f>
        <v>NO</v>
      </c>
      <c r="BB568" s="39">
        <f>V568-U568</f>
        <v>0</v>
      </c>
      <c r="BC568" s="108">
        <f>(TRACKER[[#This Row],[Driver departure vs DC END DATE 2]])/24</f>
        <v>0</v>
      </c>
      <c r="BD568" s="39" t="str">
        <f>IF(L568="LEFTIES TOLEDO",IF(BC568&gt;=TIME(0,0,0),"YES","NO"),"")</f>
        <v/>
      </c>
      <c r="BE568" s="93">
        <f>$BH$1</f>
        <v>55</v>
      </c>
      <c r="BF568" s="41">
        <f>$BI$1</f>
        <v>7.5</v>
      </c>
    </row>
    <row r="569" spans="1:58" ht="12.75" hidden="1" customHeight="1">
      <c r="A569" s="24">
        <v>263509531</v>
      </c>
      <c r="B569" s="10" t="s">
        <v>858</v>
      </c>
      <c r="C569" s="11" t="s">
        <v>82</v>
      </c>
      <c r="D569" s="11" t="s">
        <v>48</v>
      </c>
      <c r="E569" s="12">
        <v>46054.050694444442</v>
      </c>
      <c r="F569" s="12">
        <v>46054.083333333336</v>
      </c>
      <c r="G569" s="13" t="s">
        <v>49</v>
      </c>
      <c r="H569" s="11" t="s">
        <v>50</v>
      </c>
      <c r="I569" s="13" t="s">
        <v>938</v>
      </c>
      <c r="J569" s="13" t="s">
        <v>56</v>
      </c>
      <c r="K569" s="13" t="s">
        <v>60</v>
      </c>
      <c r="L569" s="12" t="s">
        <v>95</v>
      </c>
      <c r="M569" s="12">
        <v>46055.5</v>
      </c>
      <c r="N569" s="12">
        <v>46055.583333333336</v>
      </c>
      <c r="O569" s="12"/>
      <c r="P569" s="55"/>
      <c r="Q569" s="12" t="s">
        <v>62</v>
      </c>
      <c r="R569" s="12"/>
      <c r="S569" s="29">
        <v>46055.611111111109</v>
      </c>
      <c r="T569" s="29">
        <v>46055.631944444445</v>
      </c>
      <c r="U569" s="12"/>
      <c r="V569" s="29"/>
      <c r="W569" s="30">
        <f>IF(N569="","",WEEKNUM(AA569,2)-0)</f>
        <v>6</v>
      </c>
      <c r="X569" s="30">
        <f>IF(N569="","",MONTH(AA569))</f>
        <v>2</v>
      </c>
      <c r="Y56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569" s="30" t="str">
        <f>IF(B569="ROPAX","ROPAX",IF(B569="RORO","RORO","OCEAN"))</f>
        <v>OCEAN</v>
      </c>
      <c r="AA569" s="29">
        <f>+MIN(S569,T569)</f>
        <v>46055.611111111109</v>
      </c>
      <c r="AB569" s="29" t="str">
        <f>CHOOSE(WEEKDAY(T569,2),"Monday","Tuesday","Wednesday","Thursday","Friday","Saturday","Sunday")</f>
        <v>Monday</v>
      </c>
      <c r="AC569" s="104">
        <f>IF((E569-F569)&lt;=0,0,(TRACKER[[#This Row],[ATA]]-TRACKER[[#This Row],[ETA]])*24)</f>
        <v>0</v>
      </c>
      <c r="AD569" s="29" t="str">
        <f>IF(AC569&lt;=2,"NO","YES")</f>
        <v>NO</v>
      </c>
      <c r="AE569" s="106">
        <f>+TRACKER[[#This Row],[DELIVERY AVAILABLE SINCE]]-TRACKER[[#This Row],[HANDOVER Morocco]]</f>
        <v>46055.5</v>
      </c>
      <c r="AF569" s="104">
        <f>TRACKER[[#This Row],[ATA TO UNLOADING]]*24</f>
        <v>37.450000000011642</v>
      </c>
      <c r="AG569" s="31">
        <f>(M569-E569)</f>
        <v>1.4493055555576575</v>
      </c>
      <c r="AH569" s="35">
        <f>TRACKER[[#This Row],[ATA A OFRECIMIENTO]]*24</f>
        <v>34.78333333338378</v>
      </c>
      <c r="AI569" s="30" t="str">
        <f>IF(AG569="","",IF(AG569&lt;=1.5,"SI","NO"))</f>
        <v>SI</v>
      </c>
      <c r="AJ569" s="30" t="str">
        <f>IF(AG569="","",IF(AG569&lt;=2,"YES","NO"))</f>
        <v>YES</v>
      </c>
      <c r="AK569" s="30" t="str">
        <f>IF(AG569="","",IF(AG569&lt;=3,"SI","NO"))</f>
        <v>SI</v>
      </c>
      <c r="AL569" s="31">
        <f>(N569-M569)</f>
        <v>8.3333333335758653E-2</v>
      </c>
      <c r="AM569" s="35">
        <f>TRACKER[[#This Row],[DEL. AVAILABLE A SLOT]]*24</f>
        <v>2.0000000000582077</v>
      </c>
      <c r="AN569" s="31">
        <f>IF((S569-M569)&lt;0,TIME(0,0,0),S569-M569)</f>
        <v>0.11111111110949423</v>
      </c>
      <c r="AO56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69" s="35" t="str">
        <f>IF(AL569="","",IF(AL569&lt;=1,"SI","NO"))</f>
        <v>SI</v>
      </c>
      <c r="AQ569" s="31">
        <f>(N569-E569)</f>
        <v>1.5326388888934162</v>
      </c>
      <c r="AR569" s="35">
        <f>TRACKER[[#This Row],[ATA A TIMESLOT]]*24</f>
        <v>36.783333333441988</v>
      </c>
      <c r="AS569" s="32">
        <f>IF(AA569&lt;N569,TIME(0,0,0),AA569-N569)</f>
        <v>2.7777777773735579E-2</v>
      </c>
      <c r="AT569" s="35">
        <f>TRACKER[[#This Row],[PUNTUALIDAD (H)]]*24</f>
        <v>0.6666666665696539</v>
      </c>
      <c r="AU569" s="31" t="str">
        <f>IF(AS569&gt;TIME(0,30,0),"NO","SI")</f>
        <v>NO</v>
      </c>
      <c r="AV569" s="33" t="str">
        <f>IF(AS569&gt;TIME(1,0,0),"NO","SI")</f>
        <v>SI</v>
      </c>
      <c r="AW569" s="33">
        <f>(S569-E569)</f>
        <v>1.5604166666671517</v>
      </c>
      <c r="AX569" s="39">
        <f>TRACKER[[#This Row],[ATA TO UNLOADING]]*24</f>
        <v>37.450000000011642</v>
      </c>
      <c r="AY569" s="33">
        <f>IF(O569=0,0,S569-O569)</f>
        <v>0</v>
      </c>
      <c r="AZ569" s="38">
        <f>TRACKER[[#This Row],[TOTAL TT (MARRUECOS)]]*24</f>
        <v>0</v>
      </c>
      <c r="BA569" s="39" t="str">
        <f>IF(AW569="","",IF(AW569&lt;=2,"SI","NO"))</f>
        <v>SI</v>
      </c>
      <c r="BB569" s="39">
        <f>V569-U569</f>
        <v>0</v>
      </c>
      <c r="BC569" s="108">
        <f>(TRACKER[[#This Row],[Driver departure vs DC END DATE 2]])/24</f>
        <v>0</v>
      </c>
      <c r="BD569" s="39" t="str">
        <f>IF(L569="LEFTIES TOLEDO",IF(BC569&gt;=TIME(0,0,0),"YES","NO"),"")</f>
        <v/>
      </c>
      <c r="BE569" s="93">
        <f>$BH$1</f>
        <v>55</v>
      </c>
      <c r="BF569" s="41">
        <f>$BI$1</f>
        <v>7.5</v>
      </c>
    </row>
    <row r="570" spans="1:58" ht="12.75" hidden="1" customHeight="1">
      <c r="A570" s="24">
        <v>262696668</v>
      </c>
      <c r="B570" s="10" t="s">
        <v>733</v>
      </c>
      <c r="C570" s="11" t="s">
        <v>58</v>
      </c>
      <c r="D570" s="11" t="s">
        <v>75</v>
      </c>
      <c r="E570" s="12">
        <v>46051.09097222222</v>
      </c>
      <c r="F570" s="12">
        <v>46051.083333333336</v>
      </c>
      <c r="G570" s="13" t="s">
        <v>49</v>
      </c>
      <c r="H570" s="11" t="s">
        <v>50</v>
      </c>
      <c r="I570" s="13" t="s">
        <v>941</v>
      </c>
      <c r="J570" s="13" t="s">
        <v>51</v>
      </c>
      <c r="K570" s="13" t="s">
        <v>60</v>
      </c>
      <c r="L570" s="12" t="s">
        <v>102</v>
      </c>
      <c r="M570" s="12">
        <v>46054.416666666664</v>
      </c>
      <c r="N570" s="12">
        <v>46055.625</v>
      </c>
      <c r="O570" s="12"/>
      <c r="P570" s="55"/>
      <c r="Q570" s="12"/>
      <c r="R570" s="12"/>
      <c r="S570" s="29">
        <v>46055.607638888891</v>
      </c>
      <c r="T570" s="29">
        <v>46055.625</v>
      </c>
      <c r="U570" s="12"/>
      <c r="V570" s="29"/>
      <c r="W570" s="30">
        <f>IF(N570="","",WEEKNUM(AA570,2)-0)</f>
        <v>6</v>
      </c>
      <c r="X570" s="30">
        <f>IF(N570="","",MONTH(AA570))</f>
        <v>2</v>
      </c>
      <c r="Y57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70" s="30" t="str">
        <f>IF(B570="ROPAX","ROPAX",IF(B570="RORO","RORO","OCEAN"))</f>
        <v>OCEAN</v>
      </c>
      <c r="AA570" s="29">
        <f>+MIN(S570,T570)</f>
        <v>46055.607638888891</v>
      </c>
      <c r="AB570" s="29" t="str">
        <f>CHOOSE(WEEKDAY(T570,2),"Monday","Tuesday","Wednesday","Thursday","Friday","Saturday","Sunday")</f>
        <v>Monday</v>
      </c>
      <c r="AC570" s="104">
        <f>IF((E570-F570)&lt;=0,0,(TRACKER[[#This Row],[ATA]]-TRACKER[[#This Row],[ETA]])*24)</f>
        <v>0.18333333323244005</v>
      </c>
      <c r="AD570" s="29" t="str">
        <f>IF(AC570&lt;=2,"NO","YES")</f>
        <v>NO</v>
      </c>
      <c r="AE570" s="106">
        <f>+TRACKER[[#This Row],[DELIVERY AVAILABLE SINCE]]-TRACKER[[#This Row],[HANDOVER Morocco]]</f>
        <v>46054.416666666664</v>
      </c>
      <c r="AF570" s="104">
        <f>TRACKER[[#This Row],[ATA TO UNLOADING]]*24</f>
        <v>108.40000000008149</v>
      </c>
      <c r="AG570" s="31">
        <f>(M570-E570)</f>
        <v>3.3256944444437977</v>
      </c>
      <c r="AH570" s="35">
        <f>TRACKER[[#This Row],[ATA A OFRECIMIENTO]]*24</f>
        <v>79.816666666651145</v>
      </c>
      <c r="AI570" s="30" t="str">
        <f>IF(AG570="","",IF(AG570&lt;=1.5,"SI","NO"))</f>
        <v>NO</v>
      </c>
      <c r="AJ570" s="30" t="str">
        <f>IF(AG570="","",IF(AG570&lt;=2,"YES","NO"))</f>
        <v>NO</v>
      </c>
      <c r="AK570" s="30" t="str">
        <f>IF(AG570="","",IF(AG570&lt;=3,"SI","NO"))</f>
        <v>NO</v>
      </c>
      <c r="AL570" s="31">
        <f>(N570-M570)</f>
        <v>1.2083333333357587</v>
      </c>
      <c r="AM570" s="35">
        <f>TRACKER[[#This Row],[DEL. AVAILABLE A SLOT]]*24</f>
        <v>29.000000000058208</v>
      </c>
      <c r="AN570" s="31">
        <f>IF((S570-M570)&lt;0,TIME(0,0,0),S570-M570)</f>
        <v>1.1909722222262644</v>
      </c>
      <c r="AO57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570" s="35" t="str">
        <f>IF(AL570="","",IF(AL570&lt;=1,"SI","NO"))</f>
        <v>NO</v>
      </c>
      <c r="AQ570" s="31">
        <f>(N570-E570)</f>
        <v>4.5340277777795563</v>
      </c>
      <c r="AR570" s="35">
        <f>TRACKER[[#This Row],[ATA A TIMESLOT]]*24</f>
        <v>108.81666666670935</v>
      </c>
      <c r="AS570" s="32">
        <f>IF(AA570&lt;N570,TIME(0,0,0),AA570-N570)</f>
        <v>0</v>
      </c>
      <c r="AT570" s="35">
        <f>TRACKER[[#This Row],[PUNTUALIDAD (H)]]*24</f>
        <v>0</v>
      </c>
      <c r="AU570" s="31" t="str">
        <f>IF(AS570&gt;TIME(0,30,0),"NO","SI")</f>
        <v>SI</v>
      </c>
      <c r="AV570" s="33" t="str">
        <f>IF(AS570&gt;TIME(1,0,0),"NO","SI")</f>
        <v>SI</v>
      </c>
      <c r="AW570" s="33">
        <f>(S570-E570)</f>
        <v>4.5166666666700621</v>
      </c>
      <c r="AX570" s="39">
        <f>TRACKER[[#This Row],[ATA TO UNLOADING]]*24</f>
        <v>108.40000000008149</v>
      </c>
      <c r="AY570" s="33">
        <f>IF(O570=0,0,S570-O570)</f>
        <v>0</v>
      </c>
      <c r="AZ570" s="38">
        <f>TRACKER[[#This Row],[TOTAL TT (MARRUECOS)]]*24</f>
        <v>0</v>
      </c>
      <c r="BA570" s="39" t="str">
        <f>IF(AW570="","",IF(AW570&lt;=2,"SI","NO"))</f>
        <v>NO</v>
      </c>
      <c r="BB570" s="39">
        <f>V570-U570</f>
        <v>0</v>
      </c>
      <c r="BC570" s="108">
        <f>(TRACKER[[#This Row],[Driver departure vs DC END DATE 2]])/24</f>
        <v>0</v>
      </c>
      <c r="BD570" s="39" t="str">
        <f>IF(L570="LEFTIES TOLEDO",IF(BC570&gt;=TIME(0,0,0),"YES","NO"),"")</f>
        <v/>
      </c>
      <c r="BE570" s="93">
        <f>$BH$1</f>
        <v>55</v>
      </c>
      <c r="BF570" s="41">
        <f>$BI$1</f>
        <v>7.5</v>
      </c>
    </row>
    <row r="571" spans="1:58" ht="12.75" hidden="1" customHeight="1">
      <c r="A571" s="24">
        <v>262696668</v>
      </c>
      <c r="B571" s="10" t="s">
        <v>733</v>
      </c>
      <c r="C571" s="11" t="s">
        <v>58</v>
      </c>
      <c r="D571" s="11" t="s">
        <v>75</v>
      </c>
      <c r="E571" s="12">
        <v>46051.09097222222</v>
      </c>
      <c r="F571" s="12">
        <v>46051.083333333336</v>
      </c>
      <c r="G571" s="13" t="s">
        <v>49</v>
      </c>
      <c r="H571" s="11" t="s">
        <v>50</v>
      </c>
      <c r="I571" s="13" t="s">
        <v>942</v>
      </c>
      <c r="J571" s="13" t="s">
        <v>51</v>
      </c>
      <c r="K571" s="13" t="s">
        <v>60</v>
      </c>
      <c r="L571" s="12" t="s">
        <v>102</v>
      </c>
      <c r="M571" s="12">
        <v>46054.416666666664</v>
      </c>
      <c r="N571" s="12">
        <v>46055.625</v>
      </c>
      <c r="O571" s="12"/>
      <c r="P571" s="55"/>
      <c r="Q571" s="12" t="s">
        <v>62</v>
      </c>
      <c r="R571" s="12"/>
      <c r="S571" s="29">
        <v>46055.645833333336</v>
      </c>
      <c r="T571" s="29">
        <v>46055.673611111109</v>
      </c>
      <c r="U571" s="12"/>
      <c r="V571" s="29"/>
      <c r="W571" s="30">
        <f>IF(N571="","",WEEKNUM(AA571,2)-0)</f>
        <v>6</v>
      </c>
      <c r="X571" s="30">
        <f>IF(N571="","",MONTH(AA571))</f>
        <v>2</v>
      </c>
      <c r="Y57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71" s="30" t="str">
        <f>IF(B571="ROPAX","ROPAX",IF(B571="RORO","RORO","OCEAN"))</f>
        <v>OCEAN</v>
      </c>
      <c r="AA571" s="29">
        <f>+MIN(S571,T571)</f>
        <v>46055.645833333336</v>
      </c>
      <c r="AB571" s="29" t="str">
        <f>CHOOSE(WEEKDAY(T571,2),"Monday","Tuesday","Wednesday","Thursday","Friday","Saturday","Sunday")</f>
        <v>Monday</v>
      </c>
      <c r="AC571" s="104">
        <f>IF((E571-F571)&lt;=0,0,(TRACKER[[#This Row],[ATA]]-TRACKER[[#This Row],[ETA]])*24)</f>
        <v>0.18333333323244005</v>
      </c>
      <c r="AD571" s="29" t="str">
        <f>IF(AC571&lt;=2,"NO","YES")</f>
        <v>NO</v>
      </c>
      <c r="AE571" s="106">
        <f>+TRACKER[[#This Row],[DELIVERY AVAILABLE SINCE]]-TRACKER[[#This Row],[HANDOVER Morocco]]</f>
        <v>46054.416666666664</v>
      </c>
      <c r="AF571" s="104">
        <f>TRACKER[[#This Row],[ATA TO UNLOADING]]*24</f>
        <v>109.31666666676756</v>
      </c>
      <c r="AG571" s="31">
        <f>(M571-E571)</f>
        <v>3.3256944444437977</v>
      </c>
      <c r="AH571" s="35">
        <f>TRACKER[[#This Row],[ATA A OFRECIMIENTO]]*24</f>
        <v>79.816666666651145</v>
      </c>
      <c r="AI571" s="30" t="str">
        <f>IF(AG571="","",IF(AG571&lt;=1.5,"SI","NO"))</f>
        <v>NO</v>
      </c>
      <c r="AJ571" s="30" t="str">
        <f>IF(AG571="","",IF(AG571&lt;=2,"YES","NO"))</f>
        <v>NO</v>
      </c>
      <c r="AK571" s="30" t="str">
        <f>IF(AG571="","",IF(AG571&lt;=3,"SI","NO"))</f>
        <v>NO</v>
      </c>
      <c r="AL571" s="31">
        <f>(N571-M571)</f>
        <v>1.2083333333357587</v>
      </c>
      <c r="AM571" s="35">
        <f>TRACKER[[#This Row],[DEL. AVAILABLE A SLOT]]*24</f>
        <v>29.000000000058208</v>
      </c>
      <c r="AN571" s="31">
        <f>IF((S571-M571)&lt;0,TIME(0,0,0),S571-M571)</f>
        <v>1.2291666666715173</v>
      </c>
      <c r="AO57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571" s="35" t="str">
        <f>IF(AL571="","",IF(AL571&lt;=1,"SI","NO"))</f>
        <v>NO</v>
      </c>
      <c r="AQ571" s="31">
        <f>(N571-E571)</f>
        <v>4.5340277777795563</v>
      </c>
      <c r="AR571" s="35">
        <f>TRACKER[[#This Row],[ATA A TIMESLOT]]*24</f>
        <v>108.81666666670935</v>
      </c>
      <c r="AS571" s="32">
        <f>IF(AA571&lt;N571,TIME(0,0,0),AA571-N571)</f>
        <v>2.0833333335758653E-2</v>
      </c>
      <c r="AT571" s="35">
        <f>TRACKER[[#This Row],[PUNTUALIDAD (H)]]*24</f>
        <v>0.50000000005820766</v>
      </c>
      <c r="AU571" s="31" t="str">
        <f>IF(AS571&gt;TIME(0,30,0),"NO","SI")</f>
        <v>NO</v>
      </c>
      <c r="AV571" s="33" t="str">
        <f>IF(AS571&gt;TIME(1,0,0),"NO","SI")</f>
        <v>SI</v>
      </c>
      <c r="AW571" s="33">
        <f>(S571-E571)</f>
        <v>4.554861111115315</v>
      </c>
      <c r="AX571" s="39">
        <f>TRACKER[[#This Row],[ATA TO UNLOADING]]*24</f>
        <v>109.31666666676756</v>
      </c>
      <c r="AY571" s="33">
        <f>IF(O571=0,0,S571-O571)</f>
        <v>0</v>
      </c>
      <c r="AZ571" s="38">
        <f>TRACKER[[#This Row],[TOTAL TT (MARRUECOS)]]*24</f>
        <v>0</v>
      </c>
      <c r="BA571" s="39" t="str">
        <f>IF(AW571="","",IF(AW571&lt;=2,"SI","NO"))</f>
        <v>NO</v>
      </c>
      <c r="BB571" s="39">
        <f>V571-U571</f>
        <v>0</v>
      </c>
      <c r="BC571" s="108">
        <f>(TRACKER[[#This Row],[Driver departure vs DC END DATE 2]])/24</f>
        <v>0</v>
      </c>
      <c r="BD571" s="39" t="str">
        <f>IF(L571="LEFTIES TOLEDO",IF(BC571&gt;=TIME(0,0,0),"YES","NO"),"")</f>
        <v/>
      </c>
      <c r="BE571" s="93">
        <f>$BH$1</f>
        <v>55</v>
      </c>
      <c r="BF571" s="41">
        <f>$BI$1</f>
        <v>7.5</v>
      </c>
    </row>
    <row r="572" spans="1:58" ht="12.75" hidden="1" customHeight="1">
      <c r="A572" s="24">
        <v>262696668</v>
      </c>
      <c r="B572" s="10" t="s">
        <v>733</v>
      </c>
      <c r="C572" s="11" t="s">
        <v>58</v>
      </c>
      <c r="D572" s="11" t="s">
        <v>75</v>
      </c>
      <c r="E572" s="12">
        <v>46051.09097222222</v>
      </c>
      <c r="F572" s="12">
        <v>46051.083333333336</v>
      </c>
      <c r="G572" s="13" t="s">
        <v>49</v>
      </c>
      <c r="H572" s="11" t="s">
        <v>50</v>
      </c>
      <c r="I572" s="13" t="s">
        <v>943</v>
      </c>
      <c r="J572" s="13" t="s">
        <v>51</v>
      </c>
      <c r="K572" s="13" t="s">
        <v>60</v>
      </c>
      <c r="L572" s="12" t="s">
        <v>102</v>
      </c>
      <c r="M572" s="12">
        <v>46054.416666666664</v>
      </c>
      <c r="N572" s="12">
        <v>46055.625</v>
      </c>
      <c r="O572" s="12"/>
      <c r="P572" s="55"/>
      <c r="Q572" s="12" t="s">
        <v>62</v>
      </c>
      <c r="R572" s="12"/>
      <c r="S572" s="29">
        <v>46055.647916666669</v>
      </c>
      <c r="T572" s="29">
        <v>46055.708333333336</v>
      </c>
      <c r="U572" s="12"/>
      <c r="V572" s="29"/>
      <c r="W572" s="30">
        <f>IF(N572="","",WEEKNUM(AA572,2)-0)</f>
        <v>6</v>
      </c>
      <c r="X572" s="30">
        <f>IF(N572="","",MONTH(AA572))</f>
        <v>2</v>
      </c>
      <c r="Y57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572" s="30" t="str">
        <f>IF(B572="ROPAX","ROPAX",IF(B572="RORO","RORO","OCEAN"))</f>
        <v>OCEAN</v>
      </c>
      <c r="AA572" s="29">
        <f>+MIN(S572,T572)</f>
        <v>46055.647916666669</v>
      </c>
      <c r="AB572" s="29" t="str">
        <f>CHOOSE(WEEKDAY(T572,2),"Monday","Tuesday","Wednesday","Thursday","Friday","Saturday","Sunday")</f>
        <v>Monday</v>
      </c>
      <c r="AC572" s="104">
        <f>IF((E572-F572)&lt;=0,0,(TRACKER[[#This Row],[ATA]]-TRACKER[[#This Row],[ETA]])*24)</f>
        <v>0.18333333323244005</v>
      </c>
      <c r="AD572" s="29" t="str">
        <f>IF(AC572&lt;=2,"NO","YES")</f>
        <v>NO</v>
      </c>
      <c r="AE572" s="106">
        <f>+TRACKER[[#This Row],[DELIVERY AVAILABLE SINCE]]-TRACKER[[#This Row],[HANDOVER Morocco]]</f>
        <v>46054.416666666664</v>
      </c>
      <c r="AF572" s="104">
        <f>TRACKER[[#This Row],[ATA TO UNLOADING]]*24</f>
        <v>109.36666666675592</v>
      </c>
      <c r="AG572" s="31">
        <f>(M572-E572)</f>
        <v>3.3256944444437977</v>
      </c>
      <c r="AH572" s="35">
        <f>TRACKER[[#This Row],[ATA A OFRECIMIENTO]]*24</f>
        <v>79.816666666651145</v>
      </c>
      <c r="AI572" s="30" t="str">
        <f>IF(AG572="","",IF(AG572&lt;=1.5,"SI","NO"))</f>
        <v>NO</v>
      </c>
      <c r="AJ572" s="30" t="str">
        <f>IF(AG572="","",IF(AG572&lt;=2,"YES","NO"))</f>
        <v>NO</v>
      </c>
      <c r="AK572" s="30" t="str">
        <f>IF(AG572="","",IF(AG572&lt;=3,"SI","NO"))</f>
        <v>NO</v>
      </c>
      <c r="AL572" s="31">
        <f>(N572-M572)</f>
        <v>1.2083333333357587</v>
      </c>
      <c r="AM572" s="35">
        <f>TRACKER[[#This Row],[DEL. AVAILABLE A SLOT]]*24</f>
        <v>29.000000000058208</v>
      </c>
      <c r="AN572" s="31">
        <f>IF((S572-M572)&lt;0,TIME(0,0,0),S572-M572)</f>
        <v>1.2312500000043656</v>
      </c>
      <c r="AO57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572" s="35" t="str">
        <f>IF(AL572="","",IF(AL572&lt;=1,"SI","NO"))</f>
        <v>NO</v>
      </c>
      <c r="AQ572" s="31">
        <f>(N572-E572)</f>
        <v>4.5340277777795563</v>
      </c>
      <c r="AR572" s="35">
        <f>TRACKER[[#This Row],[ATA A TIMESLOT]]*24</f>
        <v>108.81666666670935</v>
      </c>
      <c r="AS572" s="32">
        <f>IF(AA572&lt;N572,TIME(0,0,0),AA572-N572)</f>
        <v>2.2916666668606922E-2</v>
      </c>
      <c r="AT572" s="35">
        <f>TRACKER[[#This Row],[PUNTUALIDAD (H)]]*24</f>
        <v>0.55000000004656613</v>
      </c>
      <c r="AU572" s="31" t="str">
        <f>IF(AS572&gt;TIME(0,30,0),"NO","SI")</f>
        <v>NO</v>
      </c>
      <c r="AV572" s="33" t="str">
        <f>IF(AS572&gt;TIME(1,0,0),"NO","SI")</f>
        <v>SI</v>
      </c>
      <c r="AW572" s="33">
        <f>(S572-E572)</f>
        <v>4.5569444444481633</v>
      </c>
      <c r="AX572" s="39">
        <f>TRACKER[[#This Row],[ATA TO UNLOADING]]*24</f>
        <v>109.36666666675592</v>
      </c>
      <c r="AY572" s="33">
        <f>IF(O572=0,0,S572-O572)</f>
        <v>0</v>
      </c>
      <c r="AZ572" s="38">
        <f>TRACKER[[#This Row],[TOTAL TT (MARRUECOS)]]*24</f>
        <v>0</v>
      </c>
      <c r="BA572" s="39" t="str">
        <f>IF(AW572="","",IF(AW572&lt;=2,"SI","NO"))</f>
        <v>NO</v>
      </c>
      <c r="BB572" s="39">
        <f>V572-U572</f>
        <v>0</v>
      </c>
      <c r="BC572" s="108">
        <f>(TRACKER[[#This Row],[Driver departure vs DC END DATE 2]])/24</f>
        <v>0</v>
      </c>
      <c r="BD572" s="39" t="str">
        <f>IF(L572="LEFTIES TOLEDO",IF(BC572&gt;=TIME(0,0,0),"YES","NO"),"")</f>
        <v/>
      </c>
      <c r="BE572" s="93">
        <f>$BH$1</f>
        <v>55</v>
      </c>
      <c r="BF572" s="41">
        <f>$BI$1</f>
        <v>7.5</v>
      </c>
    </row>
    <row r="573" spans="1:58" ht="12.75" hidden="1" customHeight="1">
      <c r="A573" s="24" t="s">
        <v>900</v>
      </c>
      <c r="B573" s="10" t="s">
        <v>66</v>
      </c>
      <c r="C573" s="11" t="s">
        <v>79</v>
      </c>
      <c r="D573" s="11" t="s">
        <v>48</v>
      </c>
      <c r="E573" s="12">
        <v>46051.333333333336</v>
      </c>
      <c r="F573" s="12">
        <v>46052.666666666664</v>
      </c>
      <c r="G573" s="13" t="s">
        <v>67</v>
      </c>
      <c r="H573" s="11" t="s">
        <v>100</v>
      </c>
      <c r="I573" s="13" t="s">
        <v>902</v>
      </c>
      <c r="J573" s="13" t="s">
        <v>80</v>
      </c>
      <c r="K573" s="13" t="s">
        <v>60</v>
      </c>
      <c r="L573" s="12" t="s">
        <v>74</v>
      </c>
      <c r="M573" s="12">
        <v>46055.666666666664</v>
      </c>
      <c r="N573" s="12">
        <v>46055.666666666664</v>
      </c>
      <c r="O573" s="12">
        <v>46048</v>
      </c>
      <c r="P573" s="55"/>
      <c r="Q573" s="12" t="s">
        <v>62</v>
      </c>
      <c r="R573" s="12"/>
      <c r="S573" s="29">
        <v>46055.739583333336</v>
      </c>
      <c r="T573" s="29">
        <v>46055.864583333336</v>
      </c>
      <c r="U573" s="12"/>
      <c r="V573" s="29"/>
      <c r="W573" s="30">
        <f>IF(N573="","",WEEKNUM(AA573,2)-0)</f>
        <v>6</v>
      </c>
      <c r="X573" s="30">
        <f>IF(N573="","",MONTH(AA573))</f>
        <v>2</v>
      </c>
      <c r="Y57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573" s="30" t="str">
        <f>IF(B573="ROPAX","ROPAX",IF(B573="RORO","RORO","OCEAN"))</f>
        <v>RORO</v>
      </c>
      <c r="AA573" s="29">
        <f>+MIN(S573,T573)</f>
        <v>46055.739583333336</v>
      </c>
      <c r="AB573" s="29" t="str">
        <f>CHOOSE(WEEKDAY(T573,2),"Monday","Tuesday","Wednesday","Thursday","Friday","Saturday","Sunday")</f>
        <v>Monday</v>
      </c>
      <c r="AC573" s="104">
        <f>IF((E573-F573)&lt;=0,0,(TRACKER[[#This Row],[ATA]]-TRACKER[[#This Row],[ETA]])*24)</f>
        <v>0</v>
      </c>
      <c r="AD573" s="29" t="str">
        <f>IF(AC573&lt;=2,"NO","YES")</f>
        <v>NO</v>
      </c>
      <c r="AE573" s="106">
        <f>+TRACKER[[#This Row],[DELIVERY AVAILABLE SINCE]]-TRACKER[[#This Row],[HANDOVER Morocco]]</f>
        <v>7.6666666666642413</v>
      </c>
      <c r="AF573" s="104">
        <f>TRACKER[[#This Row],[ATA TO UNLOADING]]*24</f>
        <v>105.75</v>
      </c>
      <c r="AG573" s="31">
        <f>(M573-E573)</f>
        <v>4.3333333333284827</v>
      </c>
      <c r="AH573" s="35">
        <f>TRACKER[[#This Row],[ATA A OFRECIMIENTO]]*24</f>
        <v>103.99999999988358</v>
      </c>
      <c r="AI573" s="30" t="str">
        <f>IF(AG573="","",IF(AG573&lt;=1.5,"SI","NO"))</f>
        <v>NO</v>
      </c>
      <c r="AJ573" s="30" t="str">
        <f>IF(AG573="","",IF(AG573&lt;=2,"YES","NO"))</f>
        <v>NO</v>
      </c>
      <c r="AK573" s="30" t="str">
        <f>IF(AG573="","",IF(AG573&lt;=3,"SI","NO"))</f>
        <v>NO</v>
      </c>
      <c r="AL573" s="31">
        <f>(N573-M573)</f>
        <v>0</v>
      </c>
      <c r="AM573" s="35">
        <f>TRACKER[[#This Row],[DEL. AVAILABLE A SLOT]]*24</f>
        <v>0</v>
      </c>
      <c r="AN573" s="31">
        <f>IF((S573-M573)&lt;0,TIME(0,0,0),S573-M573)</f>
        <v>7.2916666671517305E-2</v>
      </c>
      <c r="AO57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73" s="35" t="str">
        <f>IF(AL573="","",IF(AL573&lt;=1,"SI","NO"))</f>
        <v>SI</v>
      </c>
      <c r="AQ573" s="31">
        <f>(N573-E573)</f>
        <v>4.3333333333284827</v>
      </c>
      <c r="AR573" s="35">
        <f>TRACKER[[#This Row],[ATA A TIMESLOT]]*24</f>
        <v>103.99999999988358</v>
      </c>
      <c r="AS573" s="32">
        <f>IF(AA573&lt;N573,TIME(0,0,0),AA573-N573)</f>
        <v>7.2916666671517305E-2</v>
      </c>
      <c r="AT573" s="35">
        <f>TRACKER[[#This Row],[PUNTUALIDAD (H)]]*24</f>
        <v>1.7500000001164153</v>
      </c>
      <c r="AU573" s="31" t="str">
        <f>IF(AS573&gt;TIME(0,30,0),"NO","SI")</f>
        <v>NO</v>
      </c>
      <c r="AV573" s="33" t="str">
        <f>IF(AS573&gt;TIME(1,0,0),"NO","SI")</f>
        <v>NO</v>
      </c>
      <c r="AW573" s="33">
        <f>(S573-E573)</f>
        <v>4.40625</v>
      </c>
      <c r="AX573" s="39">
        <f>TRACKER[[#This Row],[ATA TO UNLOADING]]*24</f>
        <v>105.75</v>
      </c>
      <c r="AY573" s="33">
        <f>IF(O573=0,0,S573-O573)</f>
        <v>7.7395833333357587</v>
      </c>
      <c r="AZ573" s="38">
        <f>TRACKER[[#This Row],[TOTAL TT (MARRUECOS)]]*24</f>
        <v>185.75000000005821</v>
      </c>
      <c r="BA573" s="39" t="str">
        <f>IF(AW573="","",IF(AW573&lt;=2,"SI","NO"))</f>
        <v>NO</v>
      </c>
      <c r="BB573" s="39">
        <f>V573-U573</f>
        <v>0</v>
      </c>
      <c r="BC573" s="108">
        <f>(TRACKER[[#This Row],[Driver departure vs DC END DATE 2]])/24</f>
        <v>0</v>
      </c>
      <c r="BD573" s="39" t="str">
        <f>IF(L573="LEFTIES TOLEDO",IF(BC573&gt;=TIME(0,0,0),"YES","NO"),"")</f>
        <v/>
      </c>
      <c r="BE573" s="93">
        <f>$BH$1</f>
        <v>55</v>
      </c>
      <c r="BF573" s="41">
        <f>$BI$1</f>
        <v>7.5</v>
      </c>
    </row>
    <row r="574" spans="1:58" ht="12.75" hidden="1" customHeight="1">
      <c r="A574" s="24" t="s">
        <v>901</v>
      </c>
      <c r="B574" s="10" t="s">
        <v>63</v>
      </c>
      <c r="C574" s="11" t="s">
        <v>79</v>
      </c>
      <c r="D574" s="11" t="s">
        <v>48</v>
      </c>
      <c r="E574" s="12">
        <v>46054.208333333336</v>
      </c>
      <c r="F574" s="12">
        <v>46054.333333333336</v>
      </c>
      <c r="G574" s="13" t="s">
        <v>68</v>
      </c>
      <c r="H574" s="11" t="s">
        <v>100</v>
      </c>
      <c r="I574" s="13" t="s">
        <v>903</v>
      </c>
      <c r="J574" s="13" t="s">
        <v>80</v>
      </c>
      <c r="K574" s="13" t="s">
        <v>60</v>
      </c>
      <c r="L574" s="12" t="s">
        <v>74</v>
      </c>
      <c r="M574" s="12">
        <v>46055.666666666664</v>
      </c>
      <c r="N574" s="12">
        <v>46055.666666666664</v>
      </c>
      <c r="O574" s="12">
        <v>46052</v>
      </c>
      <c r="P574" s="55"/>
      <c r="Q574" s="12"/>
      <c r="R574" s="12"/>
      <c r="S574" s="29">
        <v>46055.649305555555</v>
      </c>
      <c r="T574" s="29">
        <v>46055.708333333336</v>
      </c>
      <c r="U574" s="12"/>
      <c r="V574" s="29"/>
      <c r="W574" s="30">
        <f>IF(N574="","",WEEKNUM(AA574,2)-0)</f>
        <v>6</v>
      </c>
      <c r="X574" s="30">
        <f>IF(N574="","",MONTH(AA574))</f>
        <v>2</v>
      </c>
      <c r="Y57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574" s="30" t="str">
        <f>IF(B574="ROPAX","ROPAX",IF(B574="RORO","RORO","OCEAN"))</f>
        <v>ROPAX</v>
      </c>
      <c r="AA574" s="29">
        <f>+MIN(S574,T574)</f>
        <v>46055.649305555555</v>
      </c>
      <c r="AB574" s="29" t="str">
        <f>CHOOSE(WEEKDAY(T574,2),"Monday","Tuesday","Wednesday","Thursday","Friday","Saturday","Sunday")</f>
        <v>Monday</v>
      </c>
      <c r="AC574" s="104">
        <f>IF((E574-F574)&lt;=0,0,(TRACKER[[#This Row],[ATA]]-TRACKER[[#This Row],[ETA]])*24)</f>
        <v>0</v>
      </c>
      <c r="AD574" s="29" t="str">
        <f>IF(AC574&lt;=2,"NO","YES")</f>
        <v>NO</v>
      </c>
      <c r="AE574" s="106">
        <f>+TRACKER[[#This Row],[DELIVERY AVAILABLE SINCE]]-TRACKER[[#This Row],[HANDOVER Morocco]]</f>
        <v>3.6666666666642413</v>
      </c>
      <c r="AF574" s="104">
        <f>TRACKER[[#This Row],[ATA TO UNLOADING]]*24</f>
        <v>34.583333333255723</v>
      </c>
      <c r="AG574" s="31">
        <f>(M574-E574)</f>
        <v>1.4583333333284827</v>
      </c>
      <c r="AH574" s="35">
        <f>TRACKER[[#This Row],[ATA A OFRECIMIENTO]]*24</f>
        <v>34.999999999883585</v>
      </c>
      <c r="AI574" s="30" t="str">
        <f>IF(AG574="","",IF(AG574&lt;=1.5,"SI","NO"))</f>
        <v>SI</v>
      </c>
      <c r="AJ574" s="30" t="str">
        <f>IF(AG574="","",IF(AG574&lt;=2,"YES","NO"))</f>
        <v>YES</v>
      </c>
      <c r="AK574" s="30" t="str">
        <f>IF(AG574="","",IF(AG574&lt;=3,"SI","NO"))</f>
        <v>SI</v>
      </c>
      <c r="AL574" s="31">
        <f>(N574-M574)</f>
        <v>0</v>
      </c>
      <c r="AM574" s="35">
        <f>TRACKER[[#This Row],[DEL. AVAILABLE A SLOT]]*24</f>
        <v>0</v>
      </c>
      <c r="AN574" s="31">
        <f>IF((S574-M574)&lt;0,TIME(0,0,0),S574-M574)</f>
        <v>0</v>
      </c>
      <c r="AO57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74" s="35" t="str">
        <f>IF(AL574="","",IF(AL574&lt;=1,"SI","NO"))</f>
        <v>SI</v>
      </c>
      <c r="AQ574" s="31">
        <f>(N574-E574)</f>
        <v>1.4583333333284827</v>
      </c>
      <c r="AR574" s="35">
        <f>TRACKER[[#This Row],[ATA A TIMESLOT]]*24</f>
        <v>34.999999999883585</v>
      </c>
      <c r="AS574" s="32">
        <f>IF(AA574&lt;N574,TIME(0,0,0),AA574-N574)</f>
        <v>0</v>
      </c>
      <c r="AT574" s="35">
        <f>TRACKER[[#This Row],[PUNTUALIDAD (H)]]*24</f>
        <v>0</v>
      </c>
      <c r="AU574" s="31" t="str">
        <f>IF(AS574&gt;TIME(0,30,0),"NO","SI")</f>
        <v>SI</v>
      </c>
      <c r="AV574" s="33" t="str">
        <f>IF(AS574&gt;TIME(1,0,0),"NO","SI")</f>
        <v>SI</v>
      </c>
      <c r="AW574" s="33">
        <f>(S574-E574)</f>
        <v>1.4409722222189885</v>
      </c>
      <c r="AX574" s="39">
        <f>TRACKER[[#This Row],[ATA TO UNLOADING]]*24</f>
        <v>34.583333333255723</v>
      </c>
      <c r="AY574" s="33">
        <f>IF(O574=0,0,S574-O574)</f>
        <v>3.6493055555547471</v>
      </c>
      <c r="AZ574" s="38">
        <f>TRACKER[[#This Row],[TOTAL TT (MARRUECOS)]]*24</f>
        <v>87.583333333313931</v>
      </c>
      <c r="BA574" s="39" t="str">
        <f>IF(AW574="","",IF(AW574&lt;=2,"SI","NO"))</f>
        <v>SI</v>
      </c>
      <c r="BB574" s="39">
        <f>V574-U574</f>
        <v>0</v>
      </c>
      <c r="BC574" s="108">
        <f>(TRACKER[[#This Row],[Driver departure vs DC END DATE 2]])/24</f>
        <v>0</v>
      </c>
      <c r="BD574" s="39" t="str">
        <f>IF(L574="LEFTIES TOLEDO",IF(BC574&gt;=TIME(0,0,0),"YES","NO"),"")</f>
        <v/>
      </c>
      <c r="BE574" s="93">
        <f>$BH$1</f>
        <v>55</v>
      </c>
      <c r="BF574" s="41">
        <f>$BI$1</f>
        <v>7.5</v>
      </c>
    </row>
    <row r="575" spans="1:58" ht="12.75" hidden="1" customHeight="1">
      <c r="A575" s="24">
        <v>265617090</v>
      </c>
      <c r="B575" s="10" t="s">
        <v>896</v>
      </c>
      <c r="C575" s="11" t="s">
        <v>79</v>
      </c>
      <c r="D575" s="11" t="s">
        <v>48</v>
      </c>
      <c r="E575" s="12">
        <v>46053.871527777781</v>
      </c>
      <c r="F575" s="12">
        <v>46053.583333333336</v>
      </c>
      <c r="G575" s="13" t="s">
        <v>49</v>
      </c>
      <c r="H575" s="11" t="s">
        <v>100</v>
      </c>
      <c r="I575" s="13" t="s">
        <v>84</v>
      </c>
      <c r="J575" s="13" t="s">
        <v>107</v>
      </c>
      <c r="K575" s="13" t="s">
        <v>60</v>
      </c>
      <c r="L575" s="12" t="s">
        <v>71</v>
      </c>
      <c r="M575" s="12">
        <v>46054.958333333336</v>
      </c>
      <c r="N575" s="12">
        <v>46055.666666666664</v>
      </c>
      <c r="O575" s="12">
        <v>46046</v>
      </c>
      <c r="P575" s="55"/>
      <c r="Q575" s="12"/>
      <c r="R575" s="12"/>
      <c r="S575" s="29">
        <v>46055.647916666669</v>
      </c>
      <c r="T575" s="29">
        <v>46055.65625</v>
      </c>
      <c r="U575" s="12"/>
      <c r="V575" s="29"/>
      <c r="W575" s="30">
        <f>IF(N575="","",WEEKNUM(AA575,2)-0)</f>
        <v>6</v>
      </c>
      <c r="X575" s="30">
        <f>IF(N575="","",MONTH(AA575))</f>
        <v>2</v>
      </c>
      <c r="Y57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575" s="30" t="str">
        <f>IF(B575="ROPAX","ROPAX",IF(B575="RORO","RORO","OCEAN"))</f>
        <v>OCEAN</v>
      </c>
      <c r="AA575" s="29">
        <f>+MIN(S575,T575)</f>
        <v>46055.647916666669</v>
      </c>
      <c r="AB575" s="29" t="str">
        <f>CHOOSE(WEEKDAY(T575,2),"Monday","Tuesday","Wednesday","Thursday","Friday","Saturday","Sunday")</f>
        <v>Monday</v>
      </c>
      <c r="AC575" s="104">
        <f>IF((E575-F575)&lt;=0,0,(TRACKER[[#This Row],[ATA]]-TRACKER[[#This Row],[ETA]])*24)</f>
        <v>6.9166666666860692</v>
      </c>
      <c r="AD575" s="29" t="str">
        <f>IF(AC575&lt;=2,"NO","YES")</f>
        <v>YES</v>
      </c>
      <c r="AE575" s="106">
        <f>+TRACKER[[#This Row],[DELIVERY AVAILABLE SINCE]]-TRACKER[[#This Row],[HANDOVER Morocco]]</f>
        <v>8.9583333333357587</v>
      </c>
      <c r="AF575" s="104">
        <f>TRACKER[[#This Row],[ATA TO UNLOADING]]*24</f>
        <v>42.633333333302289</v>
      </c>
      <c r="AG575" s="31">
        <f>(M575-E575)</f>
        <v>1.0868055555547471</v>
      </c>
      <c r="AH575" s="35">
        <f>TRACKER[[#This Row],[ATA A OFRECIMIENTO]]*24</f>
        <v>26.083333333313931</v>
      </c>
      <c r="AI575" s="30" t="str">
        <f>IF(AG575="","",IF(AG575&lt;=1.5,"SI","NO"))</f>
        <v>SI</v>
      </c>
      <c r="AJ575" s="30" t="str">
        <f>IF(AG575="","",IF(AG575&lt;=2,"YES","NO"))</f>
        <v>YES</v>
      </c>
      <c r="AK575" s="30" t="str">
        <f>IF(AG575="","",IF(AG575&lt;=3,"SI","NO"))</f>
        <v>SI</v>
      </c>
      <c r="AL575" s="31">
        <f>(N575-M575)</f>
        <v>0.70833333332848269</v>
      </c>
      <c r="AM575" s="35">
        <f>TRACKER[[#This Row],[DEL. AVAILABLE A SLOT]]*24</f>
        <v>16.999999999883585</v>
      </c>
      <c r="AN575" s="31">
        <f>IF((S575-M575)&lt;0,TIME(0,0,0),S575-M575)</f>
        <v>0.68958333333284827</v>
      </c>
      <c r="AO57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75" s="35" t="str">
        <f>IF(AL575="","",IF(AL575&lt;=1,"SI","NO"))</f>
        <v>SI</v>
      </c>
      <c r="AQ575" s="31">
        <f>(N575-E575)</f>
        <v>1.7951388888832298</v>
      </c>
      <c r="AR575" s="35">
        <f>TRACKER[[#This Row],[ATA A TIMESLOT]]*24</f>
        <v>43.083333333197515</v>
      </c>
      <c r="AS575" s="32">
        <f>IF(AA575&lt;N575,TIME(0,0,0),AA575-N575)</f>
        <v>0</v>
      </c>
      <c r="AT575" s="35">
        <f>TRACKER[[#This Row],[PUNTUALIDAD (H)]]*24</f>
        <v>0</v>
      </c>
      <c r="AU575" s="31" t="str">
        <f>IF(AS575&gt;TIME(0,30,0),"NO","SI")</f>
        <v>SI</v>
      </c>
      <c r="AV575" s="33" t="str">
        <f>IF(AS575&gt;TIME(1,0,0),"NO","SI")</f>
        <v>SI</v>
      </c>
      <c r="AW575" s="33">
        <f>(S575-E575)</f>
        <v>1.7763888888875954</v>
      </c>
      <c r="AX575" s="39">
        <f>TRACKER[[#This Row],[ATA TO UNLOADING]]*24</f>
        <v>42.633333333302289</v>
      </c>
      <c r="AY575" s="33">
        <f>IF(O575=0,0,S575-O575)</f>
        <v>9.6479166666686069</v>
      </c>
      <c r="AZ575" s="38">
        <f>TRACKER[[#This Row],[TOTAL TT (MARRUECOS)]]*24</f>
        <v>231.55000000004657</v>
      </c>
      <c r="BA575" s="39" t="str">
        <f>IF(AW575="","",IF(AW575&lt;=2,"SI","NO"))</f>
        <v>SI</v>
      </c>
      <c r="BB575" s="39">
        <f>V575-U575</f>
        <v>0</v>
      </c>
      <c r="BC575" s="108">
        <f>(TRACKER[[#This Row],[Driver departure vs DC END DATE 2]])/24</f>
        <v>0</v>
      </c>
      <c r="BD575" s="39" t="str">
        <f>IF(L575="LEFTIES TOLEDO",IF(BC575&gt;=TIME(0,0,0),"YES","NO"),"")</f>
        <v/>
      </c>
      <c r="BE575" s="93">
        <f>$BH$1</f>
        <v>55</v>
      </c>
      <c r="BF575" s="41">
        <f>$BI$1</f>
        <v>7.5</v>
      </c>
    </row>
    <row r="576" spans="1:58" ht="12.75" customHeight="1">
      <c r="A576" s="24">
        <v>285713502</v>
      </c>
      <c r="B576" s="10" t="s">
        <v>858</v>
      </c>
      <c r="C576" s="11" t="s">
        <v>65</v>
      </c>
      <c r="D576" s="11" t="s">
        <v>48</v>
      </c>
      <c r="E576" s="12">
        <v>46054.050694444442</v>
      </c>
      <c r="F576" s="12">
        <v>46054.083333333336</v>
      </c>
      <c r="G576" s="13" t="s">
        <v>49</v>
      </c>
      <c r="H576" s="11" t="s">
        <v>50</v>
      </c>
      <c r="I576" s="13" t="s">
        <v>859</v>
      </c>
      <c r="J576" s="13" t="s">
        <v>51</v>
      </c>
      <c r="K576" s="13" t="s">
        <v>60</v>
      </c>
      <c r="L576" s="12" t="s">
        <v>81</v>
      </c>
      <c r="M576" s="12">
        <v>46055.5</v>
      </c>
      <c r="N576" s="12">
        <v>46056</v>
      </c>
      <c r="O576" s="12"/>
      <c r="P576" s="55"/>
      <c r="Q576" s="12" t="s">
        <v>891</v>
      </c>
      <c r="R576" s="12"/>
      <c r="S576" s="29">
        <v>46056.654861111114</v>
      </c>
      <c r="T576" s="29">
        <v>46056.666666666664</v>
      </c>
      <c r="U576" s="12"/>
      <c r="V576" s="29"/>
      <c r="W576" s="30">
        <f>IF(N576="","",WEEKNUM(AA576,2)-0)</f>
        <v>6</v>
      </c>
      <c r="X576" s="30">
        <f>IF(N576="","",MONTH(AA576))</f>
        <v>2</v>
      </c>
      <c r="Y57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576" s="30" t="str">
        <f>IF(B576="ROPAX","ROPAX",IF(B576="RORO","RORO","OCEAN"))</f>
        <v>OCEAN</v>
      </c>
      <c r="AA576" s="29">
        <f>+MIN(S576,T576)</f>
        <v>46056.654861111114</v>
      </c>
      <c r="AB576" s="29" t="str">
        <f>CHOOSE(WEEKDAY(T576,2),"Monday","Tuesday","Wednesday","Thursday","Friday","Saturday","Sunday")</f>
        <v>Tuesday</v>
      </c>
      <c r="AC576" s="104">
        <f>IF((E576-F576)&lt;=0,0,(TRACKER[[#This Row],[ATA]]-TRACKER[[#This Row],[ETA]])*24)</f>
        <v>0</v>
      </c>
      <c r="AD576" s="29" t="str">
        <f>IF(AC576&lt;=2,"NO","YES")</f>
        <v>NO</v>
      </c>
      <c r="AE576" s="106">
        <f>+TRACKER[[#This Row],[DELIVERY AVAILABLE SINCE]]-TRACKER[[#This Row],[HANDOVER Morocco]]</f>
        <v>46055.5</v>
      </c>
      <c r="AF576" s="104">
        <f>TRACKER[[#This Row],[ATA TO UNLOADING]]*24</f>
        <v>62.500000000116415</v>
      </c>
      <c r="AG576" s="31">
        <f>(M576-E576)</f>
        <v>1.4493055555576575</v>
      </c>
      <c r="AH576" s="35">
        <f>TRACKER[[#This Row],[ATA A OFRECIMIENTO]]*24</f>
        <v>34.78333333338378</v>
      </c>
      <c r="AI576" s="30" t="str">
        <f>IF(AG576="","",IF(AG576&lt;=1.5,"SI","NO"))</f>
        <v>SI</v>
      </c>
      <c r="AJ576" s="30" t="str">
        <f>IF(AG576="","",IF(AG576&lt;=2,"YES","NO"))</f>
        <v>YES</v>
      </c>
      <c r="AK576" s="30" t="str">
        <f>IF(AG576="","",IF(AG576&lt;=3,"SI","NO"))</f>
        <v>SI</v>
      </c>
      <c r="AL576" s="31">
        <f>(N576-M576)</f>
        <v>0.5</v>
      </c>
      <c r="AM576" s="35">
        <f>TRACKER[[#This Row],[DEL. AVAILABLE A SLOT]]*24</f>
        <v>12</v>
      </c>
      <c r="AN576" s="31">
        <f>IF((S576-M576)&lt;0,TIME(0,0,0),S576-M576)</f>
        <v>1.1548611111138598</v>
      </c>
      <c r="AO57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576" s="35" t="str">
        <f>IF(AL576="","",IF(AL576&lt;=1,"SI","NO"))</f>
        <v>SI</v>
      </c>
      <c r="AQ576" s="31">
        <f>(N576-E576)</f>
        <v>1.9493055555576575</v>
      </c>
      <c r="AR576" s="35">
        <f>TRACKER[[#This Row],[ATA A TIMESLOT]]*24</f>
        <v>46.78333333338378</v>
      </c>
      <c r="AS576" s="32">
        <f>IF(AA576&lt;N576,TIME(0,0,0),AA576-N576)</f>
        <v>0.65486111111385981</v>
      </c>
      <c r="AT576" s="35">
        <f>TRACKER[[#This Row],[PUNTUALIDAD (H)]]*24</f>
        <v>15.716666666732635</v>
      </c>
      <c r="AU576" s="31" t="str">
        <f>IF(AS576&gt;TIME(0,30,0),"NO","SI")</f>
        <v>NO</v>
      </c>
      <c r="AV576" s="33" t="str">
        <f>IF(AS576&gt;TIME(1,0,0),"NO","SI")</f>
        <v>NO</v>
      </c>
      <c r="AW576" s="33">
        <f>(S576-E576)</f>
        <v>2.6041666666715173</v>
      </c>
      <c r="AX576" s="39">
        <f>TRACKER[[#This Row],[ATA TO UNLOADING]]*24</f>
        <v>62.500000000116415</v>
      </c>
      <c r="AY576" s="33">
        <f>IF(O576=0,0,S576-O576)</f>
        <v>0</v>
      </c>
      <c r="AZ576" s="38">
        <f>TRACKER[[#This Row],[TOTAL TT (MARRUECOS)]]*24</f>
        <v>0</v>
      </c>
      <c r="BA576" s="39" t="str">
        <f>IF(AW576="","",IF(AW576&lt;=2,"SI","NO"))</f>
        <v>NO</v>
      </c>
      <c r="BB576" s="39">
        <f>V576-U576</f>
        <v>0</v>
      </c>
      <c r="BC576" s="108">
        <f>(TRACKER[[#This Row],[Driver departure vs DC END DATE 2]])/24</f>
        <v>0</v>
      </c>
      <c r="BD576" s="39" t="str">
        <f>IF(L576="LEFTIES TOLEDO",IF(BC576&gt;=TIME(0,0,0),"YES","NO"),"")</f>
        <v/>
      </c>
      <c r="BE576" s="93">
        <f>$BH$1</f>
        <v>55</v>
      </c>
      <c r="BF576" s="41">
        <f>$BI$1</f>
        <v>7.5</v>
      </c>
    </row>
    <row r="577" spans="1:58" ht="12.75" customHeight="1">
      <c r="A577" s="24">
        <v>261464361</v>
      </c>
      <c r="B577" s="10" t="s">
        <v>858</v>
      </c>
      <c r="C577" s="11" t="s">
        <v>57</v>
      </c>
      <c r="D577" s="11" t="s">
        <v>48</v>
      </c>
      <c r="E577" s="12">
        <v>46054.050694444442</v>
      </c>
      <c r="F577" s="12">
        <v>46054.083333333336</v>
      </c>
      <c r="G577" s="13" t="s">
        <v>49</v>
      </c>
      <c r="H577" s="11" t="s">
        <v>50</v>
      </c>
      <c r="I577" s="13" t="s">
        <v>860</v>
      </c>
      <c r="J577" s="13" t="s">
        <v>51</v>
      </c>
      <c r="K577" s="13" t="s">
        <v>60</v>
      </c>
      <c r="L577" s="12" t="s">
        <v>81</v>
      </c>
      <c r="M577" s="12">
        <v>46055.5</v>
      </c>
      <c r="N577" s="12">
        <v>46056</v>
      </c>
      <c r="O577" s="12"/>
      <c r="P577" s="55"/>
      <c r="Q577" s="12"/>
      <c r="R577" s="12"/>
      <c r="S577" s="29">
        <v>46055.981944444444</v>
      </c>
      <c r="T577" s="29">
        <v>46056.003472222219</v>
      </c>
      <c r="U577" s="12"/>
      <c r="V577" s="29"/>
      <c r="W577" s="30">
        <f>IF(N577="","",WEEKNUM(AA577,2)-0)</f>
        <v>6</v>
      </c>
      <c r="X577" s="30">
        <f>IF(N577="","",MONTH(AA577))</f>
        <v>2</v>
      </c>
      <c r="Y57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577" s="30" t="str">
        <f>IF(B577="ROPAX","ROPAX",IF(B577="RORO","RORO","OCEAN"))</f>
        <v>OCEAN</v>
      </c>
      <c r="AA577" s="29">
        <f>+MIN(S577,T577)</f>
        <v>46055.981944444444</v>
      </c>
      <c r="AB577" s="29" t="str">
        <f>CHOOSE(WEEKDAY(T577,2),"Monday","Tuesday","Wednesday","Thursday","Friday","Saturday","Sunday")</f>
        <v>Tuesday</v>
      </c>
      <c r="AC577" s="104">
        <f>IF((E577-F577)&lt;=0,0,(TRACKER[[#This Row],[ATA]]-TRACKER[[#This Row],[ETA]])*24)</f>
        <v>0</v>
      </c>
      <c r="AD577" s="29" t="str">
        <f>IF(AC577&lt;=2,"NO","YES")</f>
        <v>NO</v>
      </c>
      <c r="AE577" s="106">
        <f>+TRACKER[[#This Row],[DELIVERY AVAILABLE SINCE]]-TRACKER[[#This Row],[HANDOVER Morocco]]</f>
        <v>46055.5</v>
      </c>
      <c r="AF577" s="104">
        <f>TRACKER[[#This Row],[ATA TO UNLOADING]]*24</f>
        <v>46.350000000034925</v>
      </c>
      <c r="AG577" s="31">
        <f>(M577-E577)</f>
        <v>1.4493055555576575</v>
      </c>
      <c r="AH577" s="35">
        <f>TRACKER[[#This Row],[ATA A OFRECIMIENTO]]*24</f>
        <v>34.78333333338378</v>
      </c>
      <c r="AI577" s="30" t="str">
        <f>IF(AG577="","",IF(AG577&lt;=1.5,"SI","NO"))</f>
        <v>SI</v>
      </c>
      <c r="AJ577" s="30" t="str">
        <f>IF(AG577="","",IF(AG577&lt;=2,"YES","NO"))</f>
        <v>YES</v>
      </c>
      <c r="AK577" s="30" t="str">
        <f>IF(AG577="","",IF(AG577&lt;=3,"SI","NO"))</f>
        <v>SI</v>
      </c>
      <c r="AL577" s="31">
        <f>(N577-M577)</f>
        <v>0.5</v>
      </c>
      <c r="AM577" s="35">
        <f>TRACKER[[#This Row],[DEL. AVAILABLE A SLOT]]*24</f>
        <v>12</v>
      </c>
      <c r="AN577" s="31">
        <f>IF((S577-M577)&lt;0,TIME(0,0,0),S577-M577)</f>
        <v>0.48194444444379769</v>
      </c>
      <c r="AO57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77" s="35" t="str">
        <f>IF(AL577="","",IF(AL577&lt;=1,"SI","NO"))</f>
        <v>SI</v>
      </c>
      <c r="AQ577" s="31">
        <f>(N577-E577)</f>
        <v>1.9493055555576575</v>
      </c>
      <c r="AR577" s="35">
        <f>TRACKER[[#This Row],[ATA A TIMESLOT]]*24</f>
        <v>46.78333333338378</v>
      </c>
      <c r="AS577" s="32">
        <f>IF(AA577&lt;N577,TIME(0,0,0),AA577-N577)</f>
        <v>0</v>
      </c>
      <c r="AT577" s="35">
        <f>TRACKER[[#This Row],[PUNTUALIDAD (H)]]*24</f>
        <v>0</v>
      </c>
      <c r="AU577" s="31" t="str">
        <f>IF(AS577&gt;TIME(0,30,0),"NO","SI")</f>
        <v>SI</v>
      </c>
      <c r="AV577" s="33" t="str">
        <f>IF(AS577&gt;TIME(1,0,0),"NO","SI")</f>
        <v>SI</v>
      </c>
      <c r="AW577" s="33">
        <f>(S577-E577)</f>
        <v>1.9312500000014552</v>
      </c>
      <c r="AX577" s="39">
        <f>TRACKER[[#This Row],[ATA TO UNLOADING]]*24</f>
        <v>46.350000000034925</v>
      </c>
      <c r="AY577" s="33">
        <f>IF(O577=0,0,S577-O577)</f>
        <v>0</v>
      </c>
      <c r="AZ577" s="38">
        <f>TRACKER[[#This Row],[TOTAL TT (MARRUECOS)]]*24</f>
        <v>0</v>
      </c>
      <c r="BA577" s="39" t="str">
        <f>IF(AW577="","",IF(AW577&lt;=2,"SI","NO"))</f>
        <v>SI</v>
      </c>
      <c r="BB577" s="39">
        <f>V577-U577</f>
        <v>0</v>
      </c>
      <c r="BC577" s="108">
        <f>(TRACKER[[#This Row],[Driver departure vs DC END DATE 2]])/24</f>
        <v>0</v>
      </c>
      <c r="BD577" s="39" t="str">
        <f>IF(L577="LEFTIES TOLEDO",IF(BC577&gt;=TIME(0,0,0),"YES","NO"),"")</f>
        <v/>
      </c>
      <c r="BE577" s="93">
        <f>$BH$1</f>
        <v>55</v>
      </c>
      <c r="BF577" s="41">
        <f>$BI$1</f>
        <v>7.5</v>
      </c>
    </row>
    <row r="578" spans="1:58" ht="12.75" customHeight="1">
      <c r="A578" s="24">
        <v>261464361</v>
      </c>
      <c r="B578" s="10" t="s">
        <v>858</v>
      </c>
      <c r="C578" s="11" t="s">
        <v>57</v>
      </c>
      <c r="D578" s="11" t="s">
        <v>48</v>
      </c>
      <c r="E578" s="12">
        <v>46054.050694444442</v>
      </c>
      <c r="F578" s="12">
        <v>46054.083333333336</v>
      </c>
      <c r="G578" s="13" t="s">
        <v>49</v>
      </c>
      <c r="H578" s="11" t="s">
        <v>50</v>
      </c>
      <c r="I578" s="13" t="s">
        <v>861</v>
      </c>
      <c r="J578" s="13" t="s">
        <v>51</v>
      </c>
      <c r="K578" s="13" t="s">
        <v>60</v>
      </c>
      <c r="L578" s="12" t="s">
        <v>81</v>
      </c>
      <c r="M578" s="12">
        <v>46055.5</v>
      </c>
      <c r="N578" s="12">
        <v>46056</v>
      </c>
      <c r="O578" s="12"/>
      <c r="P578" s="55"/>
      <c r="Q578" s="12"/>
      <c r="R578" s="12"/>
      <c r="S578" s="29">
        <v>46055.986111111109</v>
      </c>
      <c r="T578" s="29">
        <v>46056.001388888886</v>
      </c>
      <c r="U578" s="12"/>
      <c r="V578" s="29"/>
      <c r="W578" s="30">
        <f>IF(N578="","",WEEKNUM(AA578,2)-0)</f>
        <v>6</v>
      </c>
      <c r="X578" s="30">
        <f>IF(N578="","",MONTH(AA578))</f>
        <v>2</v>
      </c>
      <c r="Y57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578" s="30" t="str">
        <f>IF(B578="ROPAX","ROPAX",IF(B578="RORO","RORO","OCEAN"))</f>
        <v>OCEAN</v>
      </c>
      <c r="AA578" s="29">
        <f>+MIN(S578,T578)</f>
        <v>46055.986111111109</v>
      </c>
      <c r="AB578" s="29" t="str">
        <f>CHOOSE(WEEKDAY(T578,2),"Monday","Tuesday","Wednesday","Thursday","Friday","Saturday","Sunday")</f>
        <v>Tuesday</v>
      </c>
      <c r="AC578" s="104">
        <f>IF((E578-F578)&lt;=0,0,(TRACKER[[#This Row],[ATA]]-TRACKER[[#This Row],[ETA]])*24)</f>
        <v>0</v>
      </c>
      <c r="AD578" s="29" t="str">
        <f>IF(AC578&lt;=2,"NO","YES")</f>
        <v>NO</v>
      </c>
      <c r="AE578" s="106">
        <f>+TRACKER[[#This Row],[DELIVERY AVAILABLE SINCE]]-TRACKER[[#This Row],[HANDOVER Morocco]]</f>
        <v>46055.5</v>
      </c>
      <c r="AF578" s="104">
        <f>TRACKER[[#This Row],[ATA TO UNLOADING]]*24</f>
        <v>46.450000000011642</v>
      </c>
      <c r="AG578" s="31">
        <f>(M578-E578)</f>
        <v>1.4493055555576575</v>
      </c>
      <c r="AH578" s="35">
        <f>TRACKER[[#This Row],[ATA A OFRECIMIENTO]]*24</f>
        <v>34.78333333338378</v>
      </c>
      <c r="AI578" s="30" t="str">
        <f>IF(AG578="","",IF(AG578&lt;=1.5,"SI","NO"))</f>
        <v>SI</v>
      </c>
      <c r="AJ578" s="30" t="str">
        <f>IF(AG578="","",IF(AG578&lt;=2,"YES","NO"))</f>
        <v>YES</v>
      </c>
      <c r="AK578" s="30" t="str">
        <f>IF(AG578="","",IF(AG578&lt;=3,"SI","NO"))</f>
        <v>SI</v>
      </c>
      <c r="AL578" s="31">
        <f>(N578-M578)</f>
        <v>0.5</v>
      </c>
      <c r="AM578" s="35">
        <f>TRACKER[[#This Row],[DEL. AVAILABLE A SLOT]]*24</f>
        <v>12</v>
      </c>
      <c r="AN578" s="31">
        <f>IF((S578-M578)&lt;0,TIME(0,0,0),S578-M578)</f>
        <v>0.48611111110949423</v>
      </c>
      <c r="AO57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78" s="35" t="str">
        <f>IF(AL578="","",IF(AL578&lt;=1,"SI","NO"))</f>
        <v>SI</v>
      </c>
      <c r="AQ578" s="31">
        <f>(N578-E578)</f>
        <v>1.9493055555576575</v>
      </c>
      <c r="AR578" s="35">
        <f>TRACKER[[#This Row],[ATA A TIMESLOT]]*24</f>
        <v>46.78333333338378</v>
      </c>
      <c r="AS578" s="32">
        <f>IF(AA578&lt;N578,TIME(0,0,0),AA578-N578)</f>
        <v>0</v>
      </c>
      <c r="AT578" s="35">
        <f>TRACKER[[#This Row],[PUNTUALIDAD (H)]]*24</f>
        <v>0</v>
      </c>
      <c r="AU578" s="31" t="str">
        <f>IF(AS578&gt;TIME(0,30,0),"NO","SI")</f>
        <v>SI</v>
      </c>
      <c r="AV578" s="33" t="str">
        <f>IF(AS578&gt;TIME(1,0,0),"NO","SI")</f>
        <v>SI</v>
      </c>
      <c r="AW578" s="33">
        <f>(S578-E578)</f>
        <v>1.9354166666671517</v>
      </c>
      <c r="AX578" s="39">
        <f>TRACKER[[#This Row],[ATA TO UNLOADING]]*24</f>
        <v>46.450000000011642</v>
      </c>
      <c r="AY578" s="33">
        <f>IF(O578=0,0,S578-O578)</f>
        <v>0</v>
      </c>
      <c r="AZ578" s="38">
        <f>TRACKER[[#This Row],[TOTAL TT (MARRUECOS)]]*24</f>
        <v>0</v>
      </c>
      <c r="BA578" s="39" t="str">
        <f>IF(AW578="","",IF(AW578&lt;=2,"SI","NO"))</f>
        <v>SI</v>
      </c>
      <c r="BB578" s="39">
        <f>V578-U578</f>
        <v>0</v>
      </c>
      <c r="BC578" s="108">
        <f>(TRACKER[[#This Row],[Driver departure vs DC END DATE 2]])/24</f>
        <v>0</v>
      </c>
      <c r="BD578" s="39" t="str">
        <f>IF(L578="LEFTIES TOLEDO",IF(BC578&gt;=TIME(0,0,0),"YES","NO"),"")</f>
        <v/>
      </c>
      <c r="BE578" s="93">
        <f>$BH$1</f>
        <v>55</v>
      </c>
      <c r="BF578" s="41">
        <f>$BI$1</f>
        <v>7.5</v>
      </c>
    </row>
    <row r="579" spans="1:58" ht="12.75" customHeight="1">
      <c r="A579" s="24">
        <v>261738426</v>
      </c>
      <c r="B579" s="10" t="s">
        <v>858</v>
      </c>
      <c r="C579" s="11" t="s">
        <v>82</v>
      </c>
      <c r="D579" s="11" t="s">
        <v>48</v>
      </c>
      <c r="E579" s="12">
        <v>46054.050694444442</v>
      </c>
      <c r="F579" s="12">
        <v>46054.083333333336</v>
      </c>
      <c r="G579" s="13" t="s">
        <v>49</v>
      </c>
      <c r="H579" s="11" t="s">
        <v>50</v>
      </c>
      <c r="I579" s="13" t="s">
        <v>862</v>
      </c>
      <c r="J579" s="13" t="s">
        <v>51</v>
      </c>
      <c r="K579" s="13" t="s">
        <v>60</v>
      </c>
      <c r="L579" s="12" t="s">
        <v>81</v>
      </c>
      <c r="M579" s="12">
        <v>46055.5</v>
      </c>
      <c r="N579" s="12">
        <v>46056</v>
      </c>
      <c r="O579" s="12"/>
      <c r="P579" s="55"/>
      <c r="Q579" s="12"/>
      <c r="R579" s="12"/>
      <c r="S579" s="29">
        <v>46055.988888888889</v>
      </c>
      <c r="T579" s="29">
        <v>46056.01458333333</v>
      </c>
      <c r="U579" s="12"/>
      <c r="V579" s="29"/>
      <c r="W579" s="30">
        <f>IF(N579="","",WEEKNUM(AA579,2)-0)</f>
        <v>6</v>
      </c>
      <c r="X579" s="30">
        <f>IF(N579="","",MONTH(AA579))</f>
        <v>2</v>
      </c>
      <c r="Y57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579" s="30" t="str">
        <f>IF(B579="ROPAX","ROPAX",IF(B579="RORO","RORO","OCEAN"))</f>
        <v>OCEAN</v>
      </c>
      <c r="AA579" s="29">
        <f>+MIN(S579,T579)</f>
        <v>46055.988888888889</v>
      </c>
      <c r="AB579" s="29" t="str">
        <f>CHOOSE(WEEKDAY(T579,2),"Monday","Tuesday","Wednesday","Thursday","Friday","Saturday","Sunday")</f>
        <v>Tuesday</v>
      </c>
      <c r="AC579" s="104">
        <f>IF((E579-F579)&lt;=0,0,(TRACKER[[#This Row],[ATA]]-TRACKER[[#This Row],[ETA]])*24)</f>
        <v>0</v>
      </c>
      <c r="AD579" s="29" t="str">
        <f>IF(AC579&lt;=2,"NO","YES")</f>
        <v>NO</v>
      </c>
      <c r="AE579" s="106">
        <f>+TRACKER[[#This Row],[DELIVERY AVAILABLE SINCE]]-TRACKER[[#This Row],[HANDOVER Morocco]]</f>
        <v>46055.5</v>
      </c>
      <c r="AF579" s="104">
        <f>TRACKER[[#This Row],[ATA TO UNLOADING]]*24</f>
        <v>46.516666666720994</v>
      </c>
      <c r="AG579" s="31">
        <f>(M579-E579)</f>
        <v>1.4493055555576575</v>
      </c>
      <c r="AH579" s="35">
        <f>TRACKER[[#This Row],[ATA A OFRECIMIENTO]]*24</f>
        <v>34.78333333338378</v>
      </c>
      <c r="AI579" s="30" t="str">
        <f>IF(AG579="","",IF(AG579&lt;=1.5,"SI","NO"))</f>
        <v>SI</v>
      </c>
      <c r="AJ579" s="30" t="str">
        <f>IF(AG579="","",IF(AG579&lt;=2,"YES","NO"))</f>
        <v>YES</v>
      </c>
      <c r="AK579" s="30" t="str">
        <f>IF(AG579="","",IF(AG579&lt;=3,"SI","NO"))</f>
        <v>SI</v>
      </c>
      <c r="AL579" s="31">
        <f>(N579-M579)</f>
        <v>0.5</v>
      </c>
      <c r="AM579" s="35">
        <f>TRACKER[[#This Row],[DEL. AVAILABLE A SLOT]]*24</f>
        <v>12</v>
      </c>
      <c r="AN579" s="31">
        <f>IF((S579-M579)&lt;0,TIME(0,0,0),S579-M579)</f>
        <v>0.48888888888905058</v>
      </c>
      <c r="AO57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79" s="35" t="str">
        <f>IF(AL579="","",IF(AL579&lt;=1,"SI","NO"))</f>
        <v>SI</v>
      </c>
      <c r="AQ579" s="31">
        <f>(N579-E579)</f>
        <v>1.9493055555576575</v>
      </c>
      <c r="AR579" s="35">
        <f>TRACKER[[#This Row],[ATA A TIMESLOT]]*24</f>
        <v>46.78333333338378</v>
      </c>
      <c r="AS579" s="32">
        <f>IF(AA579&lt;N579,TIME(0,0,0),AA579-N579)</f>
        <v>0</v>
      </c>
      <c r="AT579" s="35">
        <f>TRACKER[[#This Row],[PUNTUALIDAD (H)]]*24</f>
        <v>0</v>
      </c>
      <c r="AU579" s="31" t="str">
        <f>IF(AS579&gt;TIME(0,30,0),"NO","SI")</f>
        <v>SI</v>
      </c>
      <c r="AV579" s="33" t="str">
        <f>IF(AS579&gt;TIME(1,0,0),"NO","SI")</f>
        <v>SI</v>
      </c>
      <c r="AW579" s="33">
        <f>(S579-E579)</f>
        <v>1.9381944444467081</v>
      </c>
      <c r="AX579" s="39">
        <f>TRACKER[[#This Row],[ATA TO UNLOADING]]*24</f>
        <v>46.516666666720994</v>
      </c>
      <c r="AY579" s="33">
        <f>IF(O579=0,0,S579-O579)</f>
        <v>0</v>
      </c>
      <c r="AZ579" s="38">
        <f>TRACKER[[#This Row],[TOTAL TT (MARRUECOS)]]*24</f>
        <v>0</v>
      </c>
      <c r="BA579" s="39" t="str">
        <f>IF(AW579="","",IF(AW579&lt;=2,"SI","NO"))</f>
        <v>SI</v>
      </c>
      <c r="BB579" s="39">
        <f>V579-U579</f>
        <v>0</v>
      </c>
      <c r="BC579" s="108">
        <f>(TRACKER[[#This Row],[Driver departure vs DC END DATE 2]])/24</f>
        <v>0</v>
      </c>
      <c r="BD579" s="39" t="str">
        <f>IF(L579="LEFTIES TOLEDO",IF(BC579&gt;=TIME(0,0,0),"YES","NO"),"")</f>
        <v/>
      </c>
      <c r="BE579" s="93">
        <f>$BH$1</f>
        <v>55</v>
      </c>
      <c r="BF579" s="41">
        <f>$BI$1</f>
        <v>7.5</v>
      </c>
    </row>
    <row r="580" spans="1:58" ht="12.75" customHeight="1">
      <c r="A580" s="24">
        <v>285713502</v>
      </c>
      <c r="B580" s="10" t="s">
        <v>858</v>
      </c>
      <c r="C580" s="11" t="s">
        <v>65</v>
      </c>
      <c r="D580" s="11" t="s">
        <v>48</v>
      </c>
      <c r="E580" s="12">
        <v>46054.050694444442</v>
      </c>
      <c r="F580" s="12">
        <v>46054.083333333336</v>
      </c>
      <c r="G580" s="13" t="s">
        <v>49</v>
      </c>
      <c r="H580" s="11" t="s">
        <v>50</v>
      </c>
      <c r="I580" s="13" t="s">
        <v>863</v>
      </c>
      <c r="J580" s="13" t="s">
        <v>51</v>
      </c>
      <c r="K580" s="13" t="s">
        <v>60</v>
      </c>
      <c r="L580" s="12" t="s">
        <v>81</v>
      </c>
      <c r="M580" s="12">
        <v>46055.5</v>
      </c>
      <c r="N580" s="12">
        <v>46056.041666666664</v>
      </c>
      <c r="O580" s="12"/>
      <c r="P580" s="55"/>
      <c r="Q580" s="12"/>
      <c r="R580" s="12"/>
      <c r="S580" s="29">
        <v>46056.030555555553</v>
      </c>
      <c r="T580" s="29">
        <v>46056.045138888891</v>
      </c>
      <c r="U580" s="12"/>
      <c r="V580" s="29"/>
      <c r="W580" s="30">
        <f>IF(N580="","",WEEKNUM(AA580,2)-0)</f>
        <v>6</v>
      </c>
      <c r="X580" s="30">
        <f>IF(N580="","",MONTH(AA580))</f>
        <v>2</v>
      </c>
      <c r="Y58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580" s="30" t="str">
        <f>IF(B580="ROPAX","ROPAX",IF(B580="RORO","RORO","OCEAN"))</f>
        <v>OCEAN</v>
      </c>
      <c r="AA580" s="29">
        <f>+MIN(S580,T580)</f>
        <v>46056.030555555553</v>
      </c>
      <c r="AB580" s="29" t="str">
        <f>CHOOSE(WEEKDAY(T580,2),"Monday","Tuesday","Wednesday","Thursday","Friday","Saturday","Sunday")</f>
        <v>Tuesday</v>
      </c>
      <c r="AC580" s="104">
        <f>IF((E580-F580)&lt;=0,0,(TRACKER[[#This Row],[ATA]]-TRACKER[[#This Row],[ETA]])*24)</f>
        <v>0</v>
      </c>
      <c r="AD580" s="29" t="str">
        <f>IF(AC580&lt;=2,"NO","YES")</f>
        <v>NO</v>
      </c>
      <c r="AE580" s="106">
        <f>+TRACKER[[#This Row],[DELIVERY AVAILABLE SINCE]]-TRACKER[[#This Row],[HANDOVER Morocco]]</f>
        <v>46055.5</v>
      </c>
      <c r="AF580" s="104">
        <f>TRACKER[[#This Row],[ATA TO UNLOADING]]*24</f>
        <v>47.516666666662786</v>
      </c>
      <c r="AG580" s="31">
        <f>(M580-E580)</f>
        <v>1.4493055555576575</v>
      </c>
      <c r="AH580" s="35">
        <f>TRACKER[[#This Row],[ATA A OFRECIMIENTO]]*24</f>
        <v>34.78333333338378</v>
      </c>
      <c r="AI580" s="30" t="str">
        <f>IF(AG580="","",IF(AG580&lt;=1.5,"SI","NO"))</f>
        <v>SI</v>
      </c>
      <c r="AJ580" s="30" t="str">
        <f>IF(AG580="","",IF(AG580&lt;=2,"YES","NO"))</f>
        <v>YES</v>
      </c>
      <c r="AK580" s="30" t="str">
        <f>IF(AG580="","",IF(AG580&lt;=3,"SI","NO"))</f>
        <v>SI</v>
      </c>
      <c r="AL580" s="31">
        <f>(N580-M580)</f>
        <v>0.54166666666424135</v>
      </c>
      <c r="AM580" s="35">
        <f>TRACKER[[#This Row],[DEL. AVAILABLE A SLOT]]*24</f>
        <v>12.999999999941792</v>
      </c>
      <c r="AN580" s="31">
        <f>IF((S580-M580)&lt;0,TIME(0,0,0),S580-M580)</f>
        <v>0.53055555555329192</v>
      </c>
      <c r="AO58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80" s="35" t="str">
        <f>IF(AL580="","",IF(AL580&lt;=1,"SI","NO"))</f>
        <v>SI</v>
      </c>
      <c r="AQ580" s="31">
        <f>(N580-E580)</f>
        <v>1.9909722222218988</v>
      </c>
      <c r="AR580" s="35">
        <f>TRACKER[[#This Row],[ATA A TIMESLOT]]*24</f>
        <v>47.783333333325572</v>
      </c>
      <c r="AS580" s="32">
        <f>IF(AA580&lt;N580,TIME(0,0,0),AA580-N580)</f>
        <v>0</v>
      </c>
      <c r="AT580" s="35">
        <f>TRACKER[[#This Row],[PUNTUALIDAD (H)]]*24</f>
        <v>0</v>
      </c>
      <c r="AU580" s="31" t="str">
        <f>IF(AS580&gt;TIME(0,30,0),"NO","SI")</f>
        <v>SI</v>
      </c>
      <c r="AV580" s="33" t="str">
        <f>IF(AS580&gt;TIME(1,0,0),"NO","SI")</f>
        <v>SI</v>
      </c>
      <c r="AW580" s="33">
        <f>(S580-E580)</f>
        <v>1.9798611111109494</v>
      </c>
      <c r="AX580" s="39">
        <f>TRACKER[[#This Row],[ATA TO UNLOADING]]*24</f>
        <v>47.516666666662786</v>
      </c>
      <c r="AY580" s="33">
        <f>IF(O580=0,0,S580-O580)</f>
        <v>0</v>
      </c>
      <c r="AZ580" s="38">
        <f>TRACKER[[#This Row],[TOTAL TT (MARRUECOS)]]*24</f>
        <v>0</v>
      </c>
      <c r="BA580" s="39" t="str">
        <f>IF(AW580="","",IF(AW580&lt;=2,"SI","NO"))</f>
        <v>SI</v>
      </c>
      <c r="BB580" s="39">
        <f>V580-U580</f>
        <v>0</v>
      </c>
      <c r="BC580" s="108">
        <f>(TRACKER[[#This Row],[Driver departure vs DC END DATE 2]])/24</f>
        <v>0</v>
      </c>
      <c r="BD580" s="39" t="str">
        <f>IF(L580="LEFTIES TOLEDO",IF(BC580&gt;=TIME(0,0,0),"YES","NO"),"")</f>
        <v/>
      </c>
      <c r="BE580" s="93">
        <f>$BH$1</f>
        <v>55</v>
      </c>
      <c r="BF580" s="41">
        <f>$BI$1</f>
        <v>7.5</v>
      </c>
    </row>
    <row r="581" spans="1:58" ht="12.75" customHeight="1">
      <c r="A581" s="24">
        <v>262413550</v>
      </c>
      <c r="B581" s="10" t="s">
        <v>858</v>
      </c>
      <c r="C581" s="11" t="s">
        <v>82</v>
      </c>
      <c r="D581" s="11" t="s">
        <v>48</v>
      </c>
      <c r="E581" s="12">
        <v>46054.050694444442</v>
      </c>
      <c r="F581" s="12">
        <v>46054.083333333336</v>
      </c>
      <c r="G581" s="13" t="s">
        <v>49</v>
      </c>
      <c r="H581" s="11" t="s">
        <v>50</v>
      </c>
      <c r="I581" s="13" t="s">
        <v>864</v>
      </c>
      <c r="J581" s="13" t="s">
        <v>51</v>
      </c>
      <c r="K581" s="13" t="s">
        <v>60</v>
      </c>
      <c r="L581" s="12" t="s">
        <v>81</v>
      </c>
      <c r="M581" s="12">
        <v>46055.5</v>
      </c>
      <c r="N581" s="12">
        <v>46056.041666666664</v>
      </c>
      <c r="O581" s="12"/>
      <c r="P581" s="55"/>
      <c r="Q581" s="12"/>
      <c r="R581" s="12"/>
      <c r="S581" s="29">
        <v>46056.033333333333</v>
      </c>
      <c r="T581" s="29">
        <v>46056.045138888891</v>
      </c>
      <c r="U581" s="12"/>
      <c r="V581" s="29"/>
      <c r="W581" s="30">
        <f>IF(N581="","",WEEKNUM(AA581,2)-0)</f>
        <v>6</v>
      </c>
      <c r="X581" s="30">
        <f>IF(N581="","",MONTH(AA581))</f>
        <v>2</v>
      </c>
      <c r="Y58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581" s="30" t="str">
        <f>IF(B581="ROPAX","ROPAX",IF(B581="RORO","RORO","OCEAN"))</f>
        <v>OCEAN</v>
      </c>
      <c r="AA581" s="29">
        <f>+MIN(S581,T581)</f>
        <v>46056.033333333333</v>
      </c>
      <c r="AB581" s="29" t="str">
        <f>CHOOSE(WEEKDAY(T581,2),"Monday","Tuesday","Wednesday","Thursday","Friday","Saturday","Sunday")</f>
        <v>Tuesday</v>
      </c>
      <c r="AC581" s="104">
        <f>IF((E581-F581)&lt;=0,0,(TRACKER[[#This Row],[ATA]]-TRACKER[[#This Row],[ETA]])*24)</f>
        <v>0</v>
      </c>
      <c r="AD581" s="29" t="str">
        <f>IF(AC581&lt;=2,"NO","YES")</f>
        <v>NO</v>
      </c>
      <c r="AE581" s="106">
        <f>+TRACKER[[#This Row],[DELIVERY AVAILABLE SINCE]]-TRACKER[[#This Row],[HANDOVER Morocco]]</f>
        <v>46055.5</v>
      </c>
      <c r="AF581" s="104">
        <f>TRACKER[[#This Row],[ATA TO UNLOADING]]*24</f>
        <v>47.583333333372138</v>
      </c>
      <c r="AG581" s="31">
        <f>(M581-E581)</f>
        <v>1.4493055555576575</v>
      </c>
      <c r="AH581" s="35">
        <f>TRACKER[[#This Row],[ATA A OFRECIMIENTO]]*24</f>
        <v>34.78333333338378</v>
      </c>
      <c r="AI581" s="30" t="str">
        <f>IF(AG581="","",IF(AG581&lt;=1.5,"SI","NO"))</f>
        <v>SI</v>
      </c>
      <c r="AJ581" s="30" t="str">
        <f>IF(AG581="","",IF(AG581&lt;=2,"YES","NO"))</f>
        <v>YES</v>
      </c>
      <c r="AK581" s="30" t="str">
        <f>IF(AG581="","",IF(AG581&lt;=3,"SI","NO"))</f>
        <v>SI</v>
      </c>
      <c r="AL581" s="31">
        <f>(N581-M581)</f>
        <v>0.54166666666424135</v>
      </c>
      <c r="AM581" s="35">
        <f>TRACKER[[#This Row],[DEL. AVAILABLE A SLOT]]*24</f>
        <v>12.999999999941792</v>
      </c>
      <c r="AN581" s="31">
        <f>IF((S581-M581)&lt;0,TIME(0,0,0),S581-M581)</f>
        <v>0.53333333333284827</v>
      </c>
      <c r="AO58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81" s="35" t="str">
        <f>IF(AL581="","",IF(AL581&lt;=1,"SI","NO"))</f>
        <v>SI</v>
      </c>
      <c r="AQ581" s="31">
        <f>(N581-E581)</f>
        <v>1.9909722222218988</v>
      </c>
      <c r="AR581" s="35">
        <f>TRACKER[[#This Row],[ATA A TIMESLOT]]*24</f>
        <v>47.783333333325572</v>
      </c>
      <c r="AS581" s="32">
        <f>IF(AA581&lt;N581,TIME(0,0,0),AA581-N581)</f>
        <v>0</v>
      </c>
      <c r="AT581" s="35">
        <f>TRACKER[[#This Row],[PUNTUALIDAD (H)]]*24</f>
        <v>0</v>
      </c>
      <c r="AU581" s="31" t="str">
        <f>IF(AS581&gt;TIME(0,30,0),"NO","SI")</f>
        <v>SI</v>
      </c>
      <c r="AV581" s="33" t="str">
        <f>IF(AS581&gt;TIME(1,0,0),"NO","SI")</f>
        <v>SI</v>
      </c>
      <c r="AW581" s="33">
        <f>(S581-E581)</f>
        <v>1.9826388888905058</v>
      </c>
      <c r="AX581" s="39">
        <f>TRACKER[[#This Row],[ATA TO UNLOADING]]*24</f>
        <v>47.583333333372138</v>
      </c>
      <c r="AY581" s="33">
        <f>IF(O581=0,0,S581-O581)</f>
        <v>0</v>
      </c>
      <c r="AZ581" s="38">
        <f>TRACKER[[#This Row],[TOTAL TT (MARRUECOS)]]*24</f>
        <v>0</v>
      </c>
      <c r="BA581" s="39" t="str">
        <f>IF(AW581="","",IF(AW581&lt;=2,"SI","NO"))</f>
        <v>SI</v>
      </c>
      <c r="BB581" s="39">
        <f>V581-U581</f>
        <v>0</v>
      </c>
      <c r="BC581" s="108">
        <f>(TRACKER[[#This Row],[Driver departure vs DC END DATE 2]])/24</f>
        <v>0</v>
      </c>
      <c r="BD581" s="39" t="str">
        <f>IF(L581="LEFTIES TOLEDO",IF(BC581&gt;=TIME(0,0,0),"YES","NO"),"")</f>
        <v/>
      </c>
      <c r="BE581" s="93">
        <f>$BH$1</f>
        <v>55</v>
      </c>
      <c r="BF581" s="41">
        <f>$BI$1</f>
        <v>7.5</v>
      </c>
    </row>
    <row r="582" spans="1:58" ht="12.75" customHeight="1">
      <c r="A582" s="24">
        <v>261738426</v>
      </c>
      <c r="B582" s="10" t="s">
        <v>858</v>
      </c>
      <c r="C582" s="11" t="s">
        <v>82</v>
      </c>
      <c r="D582" s="11" t="s">
        <v>48</v>
      </c>
      <c r="E582" s="12">
        <v>46054.050694444442</v>
      </c>
      <c r="F582" s="12">
        <v>46054.083333333336</v>
      </c>
      <c r="G582" s="13" t="s">
        <v>49</v>
      </c>
      <c r="H582" s="11" t="s">
        <v>50</v>
      </c>
      <c r="I582" s="13" t="s">
        <v>865</v>
      </c>
      <c r="J582" s="13" t="s">
        <v>51</v>
      </c>
      <c r="K582" s="13" t="s">
        <v>60</v>
      </c>
      <c r="L582" s="12" t="s">
        <v>81</v>
      </c>
      <c r="M582" s="12">
        <v>46055.5</v>
      </c>
      <c r="N582" s="12">
        <v>46056.041666666664</v>
      </c>
      <c r="O582" s="12"/>
      <c r="P582" s="55"/>
      <c r="Q582" s="12"/>
      <c r="R582" s="12"/>
      <c r="S582" s="29">
        <v>46055.99722222222</v>
      </c>
      <c r="T582" s="29">
        <v>46056.034722222219</v>
      </c>
      <c r="U582" s="12"/>
      <c r="V582" s="29"/>
      <c r="W582" s="30">
        <f>IF(N582="","",WEEKNUM(AA582,2)-0)</f>
        <v>6</v>
      </c>
      <c r="X582" s="30">
        <f>IF(N582="","",MONTH(AA582))</f>
        <v>2</v>
      </c>
      <c r="Y58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582" s="30" t="str">
        <f>IF(B582="ROPAX","ROPAX",IF(B582="RORO","RORO","OCEAN"))</f>
        <v>OCEAN</v>
      </c>
      <c r="AA582" s="29">
        <f>+MIN(S582,T582)</f>
        <v>46055.99722222222</v>
      </c>
      <c r="AB582" s="29" t="str">
        <f>CHOOSE(WEEKDAY(T582,2),"Monday","Tuesday","Wednesday","Thursday","Friday","Saturday","Sunday")</f>
        <v>Tuesday</v>
      </c>
      <c r="AC582" s="104">
        <f>IF((E582-F582)&lt;=0,0,(TRACKER[[#This Row],[ATA]]-TRACKER[[#This Row],[ETA]])*24)</f>
        <v>0</v>
      </c>
      <c r="AD582" s="29" t="str">
        <f>IF(AC582&lt;=2,"NO","YES")</f>
        <v>NO</v>
      </c>
      <c r="AE582" s="106">
        <f>+TRACKER[[#This Row],[DELIVERY AVAILABLE SINCE]]-TRACKER[[#This Row],[HANDOVER Morocco]]</f>
        <v>46055.5</v>
      </c>
      <c r="AF582" s="104">
        <f>TRACKER[[#This Row],[ATA TO UNLOADING]]*24</f>
        <v>46.716666666674428</v>
      </c>
      <c r="AG582" s="31">
        <f>(M582-E582)</f>
        <v>1.4493055555576575</v>
      </c>
      <c r="AH582" s="35">
        <f>TRACKER[[#This Row],[ATA A OFRECIMIENTO]]*24</f>
        <v>34.78333333338378</v>
      </c>
      <c r="AI582" s="30" t="str">
        <f>IF(AG582="","",IF(AG582&lt;=1.5,"SI","NO"))</f>
        <v>SI</v>
      </c>
      <c r="AJ582" s="30" t="str">
        <f>IF(AG582="","",IF(AG582&lt;=2,"YES","NO"))</f>
        <v>YES</v>
      </c>
      <c r="AK582" s="30" t="str">
        <f>IF(AG582="","",IF(AG582&lt;=3,"SI","NO"))</f>
        <v>SI</v>
      </c>
      <c r="AL582" s="31">
        <f>(N582-M582)</f>
        <v>0.54166666666424135</v>
      </c>
      <c r="AM582" s="35">
        <f>TRACKER[[#This Row],[DEL. AVAILABLE A SLOT]]*24</f>
        <v>12.999999999941792</v>
      </c>
      <c r="AN582" s="31">
        <f>IF((S582-M582)&lt;0,TIME(0,0,0),S582-M582)</f>
        <v>0.49722222222044365</v>
      </c>
      <c r="AO58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82" s="35" t="str">
        <f>IF(AL582="","",IF(AL582&lt;=1,"SI","NO"))</f>
        <v>SI</v>
      </c>
      <c r="AQ582" s="31">
        <f>(N582-E582)</f>
        <v>1.9909722222218988</v>
      </c>
      <c r="AR582" s="35">
        <f>TRACKER[[#This Row],[ATA A TIMESLOT]]*24</f>
        <v>47.783333333325572</v>
      </c>
      <c r="AS582" s="32">
        <f>IF(AA582&lt;N582,TIME(0,0,0),AA582-N582)</f>
        <v>0</v>
      </c>
      <c r="AT582" s="35">
        <f>TRACKER[[#This Row],[PUNTUALIDAD (H)]]*24</f>
        <v>0</v>
      </c>
      <c r="AU582" s="31" t="str">
        <f>IF(AS582&gt;TIME(0,30,0),"NO","SI")</f>
        <v>SI</v>
      </c>
      <c r="AV582" s="33" t="str">
        <f>IF(AS582&gt;TIME(1,0,0),"NO","SI")</f>
        <v>SI</v>
      </c>
      <c r="AW582" s="33">
        <f>(S582-E582)</f>
        <v>1.9465277777781012</v>
      </c>
      <c r="AX582" s="39">
        <f>TRACKER[[#This Row],[ATA TO UNLOADING]]*24</f>
        <v>46.716666666674428</v>
      </c>
      <c r="AY582" s="33">
        <f>IF(O582=0,0,S582-O582)</f>
        <v>0</v>
      </c>
      <c r="AZ582" s="38">
        <f>TRACKER[[#This Row],[TOTAL TT (MARRUECOS)]]*24</f>
        <v>0</v>
      </c>
      <c r="BA582" s="39" t="str">
        <f>IF(AW582="","",IF(AW582&lt;=2,"SI","NO"))</f>
        <v>SI</v>
      </c>
      <c r="BB582" s="39">
        <f>V582-U582</f>
        <v>0</v>
      </c>
      <c r="BC582" s="108">
        <f>(TRACKER[[#This Row],[Driver departure vs DC END DATE 2]])/24</f>
        <v>0</v>
      </c>
      <c r="BD582" s="39" t="str">
        <f>IF(L582="LEFTIES TOLEDO",IF(BC582&gt;=TIME(0,0,0),"YES","NO"),"")</f>
        <v/>
      </c>
      <c r="BE582" s="93">
        <f>$BH$1</f>
        <v>55</v>
      </c>
      <c r="BF582" s="41">
        <f>$BI$1</f>
        <v>7.5</v>
      </c>
    </row>
    <row r="583" spans="1:58" ht="12.75" customHeight="1">
      <c r="A583" s="24">
        <v>262407834</v>
      </c>
      <c r="B583" s="10" t="s">
        <v>858</v>
      </c>
      <c r="C583" s="11" t="s">
        <v>76</v>
      </c>
      <c r="D583" s="11" t="s">
        <v>48</v>
      </c>
      <c r="E583" s="12">
        <v>46054.050694444442</v>
      </c>
      <c r="F583" s="12">
        <v>46054.083333333336</v>
      </c>
      <c r="G583" s="13" t="s">
        <v>49</v>
      </c>
      <c r="H583" s="11" t="s">
        <v>50</v>
      </c>
      <c r="I583" s="13" t="s">
        <v>866</v>
      </c>
      <c r="J583" s="13" t="s">
        <v>56</v>
      </c>
      <c r="K583" s="13" t="s">
        <v>60</v>
      </c>
      <c r="L583" s="12" t="s">
        <v>81</v>
      </c>
      <c r="M583" s="12">
        <v>46055.5</v>
      </c>
      <c r="N583" s="12">
        <v>46056.083333333336</v>
      </c>
      <c r="O583" s="12"/>
      <c r="P583" s="55"/>
      <c r="Q583" s="12" t="s">
        <v>891</v>
      </c>
      <c r="R583" s="12"/>
      <c r="S583" s="29">
        <v>46056.390972222223</v>
      </c>
      <c r="T583" s="29">
        <v>46056.440972222219</v>
      </c>
      <c r="U583" s="12"/>
      <c r="V583" s="29"/>
      <c r="W583" s="30">
        <f>IF(N583="","",WEEKNUM(AA583,2)-0)</f>
        <v>6</v>
      </c>
      <c r="X583" s="30">
        <f>IF(N583="","",MONTH(AA583))</f>
        <v>2</v>
      </c>
      <c r="Y58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583" s="30" t="str">
        <f>IF(B583="ROPAX","ROPAX",IF(B583="RORO","RORO","OCEAN"))</f>
        <v>OCEAN</v>
      </c>
      <c r="AA583" s="29">
        <f>+MIN(S583,T583)</f>
        <v>46056.390972222223</v>
      </c>
      <c r="AB583" s="29" t="str">
        <f>CHOOSE(WEEKDAY(T583,2),"Monday","Tuesday","Wednesday","Thursday","Friday","Saturday","Sunday")</f>
        <v>Tuesday</v>
      </c>
      <c r="AC583" s="104">
        <f>IF((E583-F583)&lt;=0,0,(TRACKER[[#This Row],[ATA]]-TRACKER[[#This Row],[ETA]])*24)</f>
        <v>0</v>
      </c>
      <c r="AD583" s="29" t="str">
        <f>IF(AC583&lt;=2,"NO","YES")</f>
        <v>NO</v>
      </c>
      <c r="AE583" s="106">
        <f>+TRACKER[[#This Row],[DELIVERY AVAILABLE SINCE]]-TRACKER[[#This Row],[HANDOVER Morocco]]</f>
        <v>46055.5</v>
      </c>
      <c r="AF583" s="104">
        <f>TRACKER[[#This Row],[ATA TO UNLOADING]]*24</f>
        <v>56.166666666744277</v>
      </c>
      <c r="AG583" s="31">
        <f>(M583-E583)</f>
        <v>1.4493055555576575</v>
      </c>
      <c r="AH583" s="35">
        <f>TRACKER[[#This Row],[ATA A OFRECIMIENTO]]*24</f>
        <v>34.78333333338378</v>
      </c>
      <c r="AI583" s="30" t="str">
        <f>IF(AG583="","",IF(AG583&lt;=1.5,"SI","NO"))</f>
        <v>SI</v>
      </c>
      <c r="AJ583" s="30" t="str">
        <f>IF(AG583="","",IF(AG583&lt;=2,"YES","NO"))</f>
        <v>YES</v>
      </c>
      <c r="AK583" s="30" t="str">
        <f>IF(AG583="","",IF(AG583&lt;=3,"SI","NO"))</f>
        <v>SI</v>
      </c>
      <c r="AL583" s="31">
        <f>(N583-M583)</f>
        <v>0.58333333333575865</v>
      </c>
      <c r="AM583" s="35">
        <f>TRACKER[[#This Row],[DEL. AVAILABLE A SLOT]]*24</f>
        <v>14.000000000058208</v>
      </c>
      <c r="AN583" s="31">
        <f>IF((S583-M583)&lt;0,TIME(0,0,0),S583-M583)</f>
        <v>0.89097222222335404</v>
      </c>
      <c r="AO58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83" s="35" t="str">
        <f>IF(AL583="","",IF(AL583&lt;=1,"SI","NO"))</f>
        <v>SI</v>
      </c>
      <c r="AQ583" s="31">
        <f>(N583-E583)</f>
        <v>2.0326388888934162</v>
      </c>
      <c r="AR583" s="35">
        <f>TRACKER[[#This Row],[ATA A TIMESLOT]]*24</f>
        <v>48.783333333441988</v>
      </c>
      <c r="AS583" s="32">
        <f>IF(AA583&lt;N583,TIME(0,0,0),AA583-N583)</f>
        <v>0.30763888888759539</v>
      </c>
      <c r="AT583" s="35">
        <f>TRACKER[[#This Row],[PUNTUALIDAD (H)]]*24</f>
        <v>7.3833333333022892</v>
      </c>
      <c r="AU583" s="31" t="str">
        <f>IF(AS583&gt;TIME(0,30,0),"NO","SI")</f>
        <v>NO</v>
      </c>
      <c r="AV583" s="33" t="str">
        <f>IF(AS583&gt;TIME(1,0,0),"NO","SI")</f>
        <v>NO</v>
      </c>
      <c r="AW583" s="33">
        <f>(S583-E583)</f>
        <v>2.3402777777810115</v>
      </c>
      <c r="AX583" s="39">
        <f>TRACKER[[#This Row],[ATA TO UNLOADING]]*24</f>
        <v>56.166666666744277</v>
      </c>
      <c r="AY583" s="33">
        <f>IF(O583=0,0,S583-O583)</f>
        <v>0</v>
      </c>
      <c r="AZ583" s="38">
        <f>TRACKER[[#This Row],[TOTAL TT (MARRUECOS)]]*24</f>
        <v>0</v>
      </c>
      <c r="BA583" s="39" t="str">
        <f>IF(AW583="","",IF(AW583&lt;=2,"SI","NO"))</f>
        <v>NO</v>
      </c>
      <c r="BB583" s="39">
        <f>V583-U583</f>
        <v>0</v>
      </c>
      <c r="BC583" s="108">
        <f>(TRACKER[[#This Row],[Driver departure vs DC END DATE 2]])/24</f>
        <v>0</v>
      </c>
      <c r="BD583" s="39" t="str">
        <f>IF(L583="LEFTIES TOLEDO",IF(BC583&gt;=TIME(0,0,0),"YES","NO"),"")</f>
        <v/>
      </c>
      <c r="BE583" s="93">
        <f>$BH$1</f>
        <v>55</v>
      </c>
      <c r="BF583" s="41">
        <f>$BI$1</f>
        <v>7.5</v>
      </c>
    </row>
    <row r="584" spans="1:58" ht="12.75" customHeight="1">
      <c r="A584" s="24">
        <v>261606348</v>
      </c>
      <c r="B584" s="10" t="s">
        <v>858</v>
      </c>
      <c r="C584" s="11" t="s">
        <v>57</v>
      </c>
      <c r="D584" s="11" t="s">
        <v>48</v>
      </c>
      <c r="E584" s="12">
        <v>46054.050694444442</v>
      </c>
      <c r="F584" s="12">
        <v>46054.083333333336</v>
      </c>
      <c r="G584" s="13" t="s">
        <v>49</v>
      </c>
      <c r="H584" s="11" t="s">
        <v>50</v>
      </c>
      <c r="I584" s="13" t="s">
        <v>867</v>
      </c>
      <c r="J584" s="13">
        <v>40</v>
      </c>
      <c r="K584" s="13" t="s">
        <v>60</v>
      </c>
      <c r="L584" s="12" t="s">
        <v>81</v>
      </c>
      <c r="M584" s="12">
        <v>46055.5</v>
      </c>
      <c r="N584" s="12">
        <v>46056.083333333336</v>
      </c>
      <c r="O584" s="12"/>
      <c r="P584" s="55"/>
      <c r="Q584" s="12"/>
      <c r="R584" s="12"/>
      <c r="S584" s="29">
        <v>46056.086805555555</v>
      </c>
      <c r="T584" s="29">
        <v>46056.120833333334</v>
      </c>
      <c r="U584" s="12"/>
      <c r="V584" s="29"/>
      <c r="W584" s="30">
        <f>IF(N584="","",WEEKNUM(AA584,2)-0)</f>
        <v>6</v>
      </c>
      <c r="X584" s="30">
        <f>IF(N584="","",MONTH(AA584))</f>
        <v>2</v>
      </c>
      <c r="Y58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584" s="30" t="str">
        <f>IF(B584="ROPAX","ROPAX",IF(B584="RORO","RORO","OCEAN"))</f>
        <v>OCEAN</v>
      </c>
      <c r="AA584" s="29">
        <f>+MIN(S584,T584)</f>
        <v>46056.086805555555</v>
      </c>
      <c r="AB584" s="29" t="str">
        <f>CHOOSE(WEEKDAY(T584,2),"Monday","Tuesday","Wednesday","Thursday","Friday","Saturday","Sunday")</f>
        <v>Tuesday</v>
      </c>
      <c r="AC584" s="104">
        <f>IF((E584-F584)&lt;=0,0,(TRACKER[[#This Row],[ATA]]-TRACKER[[#This Row],[ETA]])*24)</f>
        <v>0</v>
      </c>
      <c r="AD584" s="29" t="str">
        <f>IF(AC584&lt;=2,"NO","YES")</f>
        <v>NO</v>
      </c>
      <c r="AE584" s="106">
        <f>+TRACKER[[#This Row],[DELIVERY AVAILABLE SINCE]]-TRACKER[[#This Row],[HANDOVER Morocco]]</f>
        <v>46055.5</v>
      </c>
      <c r="AF584" s="104">
        <f>TRACKER[[#This Row],[ATA TO UNLOADING]]*24</f>
        <v>48.866666666697711</v>
      </c>
      <c r="AG584" s="31">
        <f>(M584-E584)</f>
        <v>1.4493055555576575</v>
      </c>
      <c r="AH584" s="35">
        <f>TRACKER[[#This Row],[ATA A OFRECIMIENTO]]*24</f>
        <v>34.78333333338378</v>
      </c>
      <c r="AI584" s="30" t="str">
        <f>IF(AG584="","",IF(AG584&lt;=1.5,"SI","NO"))</f>
        <v>SI</v>
      </c>
      <c r="AJ584" s="30" t="str">
        <f>IF(AG584="","",IF(AG584&lt;=2,"YES","NO"))</f>
        <v>YES</v>
      </c>
      <c r="AK584" s="30" t="str">
        <f>IF(AG584="","",IF(AG584&lt;=3,"SI","NO"))</f>
        <v>SI</v>
      </c>
      <c r="AL584" s="31">
        <f>(N584-M584)</f>
        <v>0.58333333333575865</v>
      </c>
      <c r="AM584" s="35">
        <f>TRACKER[[#This Row],[DEL. AVAILABLE A SLOT]]*24</f>
        <v>14.000000000058208</v>
      </c>
      <c r="AN584" s="31">
        <f>IF((S584-M584)&lt;0,TIME(0,0,0),S584-M584)</f>
        <v>0.58680555555474712</v>
      </c>
      <c r="AO58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84" s="35" t="str">
        <f>IF(AL584="","",IF(AL584&lt;=1,"SI","NO"))</f>
        <v>SI</v>
      </c>
      <c r="AQ584" s="31">
        <f>(N584-E584)</f>
        <v>2.0326388888934162</v>
      </c>
      <c r="AR584" s="35">
        <f>TRACKER[[#This Row],[ATA A TIMESLOT]]*24</f>
        <v>48.783333333441988</v>
      </c>
      <c r="AS584" s="32">
        <f>IF(AA584&lt;N584,TIME(0,0,0),AA584-N584)</f>
        <v>3.4722222189884633E-3</v>
      </c>
      <c r="AT584" s="35">
        <f>TRACKER[[#This Row],[PUNTUALIDAD (H)]]*24</f>
        <v>8.3333333255723119E-2</v>
      </c>
      <c r="AU584" s="31" t="str">
        <f>IF(AS584&gt;TIME(0,30,0),"NO","SI")</f>
        <v>SI</v>
      </c>
      <c r="AV584" s="33" t="str">
        <f>IF(AS584&gt;TIME(1,0,0),"NO","SI")</f>
        <v>SI</v>
      </c>
      <c r="AW584" s="33">
        <f>(S584-E584)</f>
        <v>2.0361111111124046</v>
      </c>
      <c r="AX584" s="39">
        <f>TRACKER[[#This Row],[ATA TO UNLOADING]]*24</f>
        <v>48.866666666697711</v>
      </c>
      <c r="AY584" s="33">
        <f>IF(O584=0,0,S584-O584)</f>
        <v>0</v>
      </c>
      <c r="AZ584" s="38">
        <f>TRACKER[[#This Row],[TOTAL TT (MARRUECOS)]]*24</f>
        <v>0</v>
      </c>
      <c r="BA584" s="39" t="str">
        <f>IF(AW584="","",IF(AW584&lt;=2,"SI","NO"))</f>
        <v>NO</v>
      </c>
      <c r="BB584" s="39">
        <f>V584-U584</f>
        <v>0</v>
      </c>
      <c r="BC584" s="108">
        <f>(TRACKER[[#This Row],[Driver departure vs DC END DATE 2]])/24</f>
        <v>0</v>
      </c>
      <c r="BD584" s="39" t="str">
        <f>IF(L584="LEFTIES TOLEDO",IF(BC584&gt;=TIME(0,0,0),"YES","NO"),"")</f>
        <v/>
      </c>
      <c r="BE584" s="93">
        <f>$BH$1</f>
        <v>55</v>
      </c>
      <c r="BF584" s="41">
        <f>$BI$1</f>
        <v>7.5</v>
      </c>
    </row>
    <row r="585" spans="1:58" ht="12.75" customHeight="1">
      <c r="A585" s="24">
        <v>261464361</v>
      </c>
      <c r="B585" s="10" t="s">
        <v>858</v>
      </c>
      <c r="C585" s="11" t="s">
        <v>57</v>
      </c>
      <c r="D585" s="11" t="s">
        <v>48</v>
      </c>
      <c r="E585" s="12">
        <v>46054.050694444442</v>
      </c>
      <c r="F585" s="12">
        <v>46054.083333333336</v>
      </c>
      <c r="G585" s="13" t="s">
        <v>49</v>
      </c>
      <c r="H585" s="11" t="s">
        <v>50</v>
      </c>
      <c r="I585" s="13" t="s">
        <v>868</v>
      </c>
      <c r="J585" s="13" t="s">
        <v>51</v>
      </c>
      <c r="K585" s="13" t="s">
        <v>60</v>
      </c>
      <c r="L585" s="12" t="s">
        <v>81</v>
      </c>
      <c r="M585" s="12">
        <v>46055.5</v>
      </c>
      <c r="N585" s="12">
        <v>46056.083333333336</v>
      </c>
      <c r="O585" s="12"/>
      <c r="P585" s="55"/>
      <c r="Q585" s="12"/>
      <c r="R585" s="12"/>
      <c r="S585" s="29">
        <v>46056.084722222222</v>
      </c>
      <c r="T585" s="29">
        <v>46056.093055555553</v>
      </c>
      <c r="U585" s="12"/>
      <c r="V585" s="29"/>
      <c r="W585" s="30">
        <f>IF(N585="","",WEEKNUM(AA585,2)-0)</f>
        <v>6</v>
      </c>
      <c r="X585" s="30">
        <f>IF(N585="","",MONTH(AA585))</f>
        <v>2</v>
      </c>
      <c r="Y58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585" s="30" t="str">
        <f>IF(B585="ROPAX","ROPAX",IF(B585="RORO","RORO","OCEAN"))</f>
        <v>OCEAN</v>
      </c>
      <c r="AA585" s="29">
        <f>+MIN(S585,T585)</f>
        <v>46056.084722222222</v>
      </c>
      <c r="AB585" s="29" t="str">
        <f>CHOOSE(WEEKDAY(T585,2),"Monday","Tuesday","Wednesday","Thursday","Friday","Saturday","Sunday")</f>
        <v>Tuesday</v>
      </c>
      <c r="AC585" s="104">
        <f>IF((E585-F585)&lt;=0,0,(TRACKER[[#This Row],[ATA]]-TRACKER[[#This Row],[ETA]])*24)</f>
        <v>0</v>
      </c>
      <c r="AD585" s="29" t="str">
        <f>IF(AC585&lt;=2,"NO","YES")</f>
        <v>NO</v>
      </c>
      <c r="AE585" s="106">
        <f>+TRACKER[[#This Row],[DELIVERY AVAILABLE SINCE]]-TRACKER[[#This Row],[HANDOVER Morocco]]</f>
        <v>46055.5</v>
      </c>
      <c r="AF585" s="104">
        <f>TRACKER[[#This Row],[ATA TO UNLOADING]]*24</f>
        <v>48.816666666709352</v>
      </c>
      <c r="AG585" s="31">
        <f>(M585-E585)</f>
        <v>1.4493055555576575</v>
      </c>
      <c r="AH585" s="35">
        <f>TRACKER[[#This Row],[ATA A OFRECIMIENTO]]*24</f>
        <v>34.78333333338378</v>
      </c>
      <c r="AI585" s="30" t="str">
        <f>IF(AG585="","",IF(AG585&lt;=1.5,"SI","NO"))</f>
        <v>SI</v>
      </c>
      <c r="AJ585" s="30" t="str">
        <f>IF(AG585="","",IF(AG585&lt;=2,"YES","NO"))</f>
        <v>YES</v>
      </c>
      <c r="AK585" s="30" t="str">
        <f>IF(AG585="","",IF(AG585&lt;=3,"SI","NO"))</f>
        <v>SI</v>
      </c>
      <c r="AL585" s="31">
        <f>(N585-M585)</f>
        <v>0.58333333333575865</v>
      </c>
      <c r="AM585" s="35">
        <f>TRACKER[[#This Row],[DEL. AVAILABLE A SLOT]]*24</f>
        <v>14.000000000058208</v>
      </c>
      <c r="AN585" s="31">
        <f>IF((S585-M585)&lt;0,TIME(0,0,0),S585-M585)</f>
        <v>0.58472222222189885</v>
      </c>
      <c r="AO58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85" s="35" t="str">
        <f>IF(AL585="","",IF(AL585&lt;=1,"SI","NO"))</f>
        <v>SI</v>
      </c>
      <c r="AQ585" s="31">
        <f>(N585-E585)</f>
        <v>2.0326388888934162</v>
      </c>
      <c r="AR585" s="35">
        <f>TRACKER[[#This Row],[ATA A TIMESLOT]]*24</f>
        <v>48.783333333441988</v>
      </c>
      <c r="AS585" s="32">
        <f>IF(AA585&lt;N585,TIME(0,0,0),AA585-N585)</f>
        <v>1.3888888861401938E-3</v>
      </c>
      <c r="AT585" s="35">
        <f>TRACKER[[#This Row],[PUNTUALIDAD (H)]]*24</f>
        <v>3.3333333267364651E-2</v>
      </c>
      <c r="AU585" s="31" t="str">
        <f>IF(AS585&gt;TIME(0,30,0),"NO","SI")</f>
        <v>SI</v>
      </c>
      <c r="AV585" s="33" t="str">
        <f>IF(AS585&gt;TIME(1,0,0),"NO","SI")</f>
        <v>SI</v>
      </c>
      <c r="AW585" s="33">
        <f>(S585-E585)</f>
        <v>2.0340277777795563</v>
      </c>
      <c r="AX585" s="39">
        <f>TRACKER[[#This Row],[ATA TO UNLOADING]]*24</f>
        <v>48.816666666709352</v>
      </c>
      <c r="AY585" s="33">
        <f>IF(O585=0,0,S585-O585)</f>
        <v>0</v>
      </c>
      <c r="AZ585" s="38">
        <f>TRACKER[[#This Row],[TOTAL TT (MARRUECOS)]]*24</f>
        <v>0</v>
      </c>
      <c r="BA585" s="39" t="str">
        <f>IF(AW585="","",IF(AW585&lt;=2,"SI","NO"))</f>
        <v>NO</v>
      </c>
      <c r="BB585" s="39">
        <f>V585-U585</f>
        <v>0</v>
      </c>
      <c r="BC585" s="108">
        <f>(TRACKER[[#This Row],[Driver departure vs DC END DATE 2]])/24</f>
        <v>0</v>
      </c>
      <c r="BD585" s="39" t="str">
        <f>IF(L585="LEFTIES TOLEDO",IF(BC585&gt;=TIME(0,0,0),"YES","NO"),"")</f>
        <v/>
      </c>
      <c r="BE585" s="93">
        <f>$BH$1</f>
        <v>55</v>
      </c>
      <c r="BF585" s="41">
        <f>$BI$1</f>
        <v>7.5</v>
      </c>
    </row>
    <row r="586" spans="1:58" ht="12.75" customHeight="1">
      <c r="A586" s="24">
        <v>261464361</v>
      </c>
      <c r="B586" s="10" t="s">
        <v>858</v>
      </c>
      <c r="C586" s="11" t="s">
        <v>57</v>
      </c>
      <c r="D586" s="11" t="s">
        <v>48</v>
      </c>
      <c r="E586" s="12">
        <v>46054.050694444442</v>
      </c>
      <c r="F586" s="12">
        <v>46054.083333333336</v>
      </c>
      <c r="G586" s="13" t="s">
        <v>49</v>
      </c>
      <c r="H586" s="11" t="s">
        <v>50</v>
      </c>
      <c r="I586" s="13" t="s">
        <v>869</v>
      </c>
      <c r="J586" s="13" t="s">
        <v>51</v>
      </c>
      <c r="K586" s="13" t="s">
        <v>60</v>
      </c>
      <c r="L586" s="12" t="s">
        <v>81</v>
      </c>
      <c r="M586" s="12">
        <v>46055.5</v>
      </c>
      <c r="N586" s="12">
        <v>46056.083333333336</v>
      </c>
      <c r="O586" s="12"/>
      <c r="P586" s="55"/>
      <c r="Q586" s="12"/>
      <c r="R586" s="12"/>
      <c r="S586" s="29">
        <v>46056.065972222219</v>
      </c>
      <c r="T586" s="29">
        <v>46056.138888888891</v>
      </c>
      <c r="U586" s="12"/>
      <c r="V586" s="29"/>
      <c r="W586" s="30">
        <f>IF(N586="","",WEEKNUM(AA586,2)-0)</f>
        <v>6</v>
      </c>
      <c r="X586" s="30">
        <f>IF(N586="","",MONTH(AA586))</f>
        <v>2</v>
      </c>
      <c r="Y58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586" s="30" t="str">
        <f>IF(B586="ROPAX","ROPAX",IF(B586="RORO","RORO","OCEAN"))</f>
        <v>OCEAN</v>
      </c>
      <c r="AA586" s="29">
        <f>+MIN(S586,T586)</f>
        <v>46056.065972222219</v>
      </c>
      <c r="AB586" s="29" t="str">
        <f>CHOOSE(WEEKDAY(T586,2),"Monday","Tuesday","Wednesday","Thursday","Friday","Saturday","Sunday")</f>
        <v>Tuesday</v>
      </c>
      <c r="AC586" s="104">
        <f>IF((E586-F586)&lt;=0,0,(TRACKER[[#This Row],[ATA]]-TRACKER[[#This Row],[ETA]])*24)</f>
        <v>0</v>
      </c>
      <c r="AD586" s="29" t="str">
        <f>IF(AC586&lt;=2,"NO","YES")</f>
        <v>NO</v>
      </c>
      <c r="AE586" s="106">
        <f>+TRACKER[[#This Row],[DELIVERY AVAILABLE SINCE]]-TRACKER[[#This Row],[HANDOVER Morocco]]</f>
        <v>46055.5</v>
      </c>
      <c r="AF586" s="104">
        <f>TRACKER[[#This Row],[ATA TO UNLOADING]]*24</f>
        <v>48.366666666639503</v>
      </c>
      <c r="AG586" s="31">
        <f>(M586-E586)</f>
        <v>1.4493055555576575</v>
      </c>
      <c r="AH586" s="35">
        <f>TRACKER[[#This Row],[ATA A OFRECIMIENTO]]*24</f>
        <v>34.78333333338378</v>
      </c>
      <c r="AI586" s="30" t="str">
        <f>IF(AG586="","",IF(AG586&lt;=1.5,"SI","NO"))</f>
        <v>SI</v>
      </c>
      <c r="AJ586" s="30" t="str">
        <f>IF(AG586="","",IF(AG586&lt;=2,"YES","NO"))</f>
        <v>YES</v>
      </c>
      <c r="AK586" s="30" t="str">
        <f>IF(AG586="","",IF(AG586&lt;=3,"SI","NO"))</f>
        <v>SI</v>
      </c>
      <c r="AL586" s="31">
        <f>(N586-M586)</f>
        <v>0.58333333333575865</v>
      </c>
      <c r="AM586" s="35">
        <f>TRACKER[[#This Row],[DEL. AVAILABLE A SLOT]]*24</f>
        <v>14.000000000058208</v>
      </c>
      <c r="AN586" s="31">
        <f>IF((S586-M586)&lt;0,TIME(0,0,0),S586-M586)</f>
        <v>0.56597222221898846</v>
      </c>
      <c r="AO58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86" s="35" t="str">
        <f>IF(AL586="","",IF(AL586&lt;=1,"SI","NO"))</f>
        <v>SI</v>
      </c>
      <c r="AQ586" s="31">
        <f>(N586-E586)</f>
        <v>2.0326388888934162</v>
      </c>
      <c r="AR586" s="35">
        <f>TRACKER[[#This Row],[ATA A TIMESLOT]]*24</f>
        <v>48.783333333441988</v>
      </c>
      <c r="AS586" s="32">
        <f>IF(AA586&lt;N586,TIME(0,0,0),AA586-N586)</f>
        <v>0</v>
      </c>
      <c r="AT586" s="35">
        <f>TRACKER[[#This Row],[PUNTUALIDAD (H)]]*24</f>
        <v>0</v>
      </c>
      <c r="AU586" s="31" t="str">
        <f>IF(AS586&gt;TIME(0,30,0),"NO","SI")</f>
        <v>SI</v>
      </c>
      <c r="AV586" s="33" t="str">
        <f>IF(AS586&gt;TIME(1,0,0),"NO","SI")</f>
        <v>SI</v>
      </c>
      <c r="AW586" s="33">
        <f>(S586-E586)</f>
        <v>2.015277777776646</v>
      </c>
      <c r="AX586" s="39">
        <f>TRACKER[[#This Row],[ATA TO UNLOADING]]*24</f>
        <v>48.366666666639503</v>
      </c>
      <c r="AY586" s="33">
        <f>IF(O586=0,0,S586-O586)</f>
        <v>0</v>
      </c>
      <c r="AZ586" s="38">
        <f>TRACKER[[#This Row],[TOTAL TT (MARRUECOS)]]*24</f>
        <v>0</v>
      </c>
      <c r="BA586" s="39" t="str">
        <f>IF(AW586="","",IF(AW586&lt;=2,"SI","NO"))</f>
        <v>NO</v>
      </c>
      <c r="BB586" s="39">
        <f>V586-U586</f>
        <v>0</v>
      </c>
      <c r="BC586" s="108">
        <f>(TRACKER[[#This Row],[Driver departure vs DC END DATE 2]])/24</f>
        <v>0</v>
      </c>
      <c r="BD586" s="39" t="str">
        <f>IF(L586="LEFTIES TOLEDO",IF(BC586&gt;=TIME(0,0,0),"YES","NO"),"")</f>
        <v/>
      </c>
      <c r="BE586" s="93">
        <f>$BH$1</f>
        <v>55</v>
      </c>
      <c r="BF586" s="41">
        <f>$BI$1</f>
        <v>7.5</v>
      </c>
    </row>
    <row r="587" spans="1:58" ht="12.75" customHeight="1">
      <c r="A587" s="24">
        <v>263414330</v>
      </c>
      <c r="B587" s="10" t="s">
        <v>858</v>
      </c>
      <c r="C587" s="11" t="s">
        <v>57</v>
      </c>
      <c r="D587" s="11" t="s">
        <v>48</v>
      </c>
      <c r="E587" s="12">
        <v>46054.050694444442</v>
      </c>
      <c r="F587" s="12">
        <v>46054.083333333336</v>
      </c>
      <c r="G587" s="13" t="s">
        <v>49</v>
      </c>
      <c r="H587" s="11" t="s">
        <v>50</v>
      </c>
      <c r="I587" s="13" t="s">
        <v>870</v>
      </c>
      <c r="J587" s="13">
        <v>20</v>
      </c>
      <c r="K587" s="13" t="s">
        <v>60</v>
      </c>
      <c r="L587" s="12" t="s">
        <v>81</v>
      </c>
      <c r="M587" s="12">
        <v>46055.5</v>
      </c>
      <c r="N587" s="12">
        <v>46056.125</v>
      </c>
      <c r="O587" s="12"/>
      <c r="P587" s="55"/>
      <c r="Q587" s="12"/>
      <c r="R587" s="12"/>
      <c r="S587" s="29">
        <v>46056.126388888886</v>
      </c>
      <c r="T587" s="29">
        <v>46056.128472222219</v>
      </c>
      <c r="U587" s="12"/>
      <c r="V587" s="29"/>
      <c r="W587" s="30">
        <f>IF(N587="","",WEEKNUM(AA587,2)-0)</f>
        <v>6</v>
      </c>
      <c r="X587" s="30">
        <f>IF(N587="","",MONTH(AA587))</f>
        <v>2</v>
      </c>
      <c r="Y58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587" s="30" t="str">
        <f>IF(B587="ROPAX","ROPAX",IF(B587="RORO","RORO","OCEAN"))</f>
        <v>OCEAN</v>
      </c>
      <c r="AA587" s="29">
        <f>+MIN(S587,T587)</f>
        <v>46056.126388888886</v>
      </c>
      <c r="AB587" s="29" t="str">
        <f>CHOOSE(WEEKDAY(T587,2),"Monday","Tuesday","Wednesday","Thursday","Friday","Saturday","Sunday")</f>
        <v>Tuesday</v>
      </c>
      <c r="AC587" s="104">
        <f>IF((E587-F587)&lt;=0,0,(TRACKER[[#This Row],[ATA]]-TRACKER[[#This Row],[ETA]])*24)</f>
        <v>0</v>
      </c>
      <c r="AD587" s="29" t="str">
        <f>IF(AC587&lt;=2,"NO","YES")</f>
        <v>NO</v>
      </c>
      <c r="AE587" s="106">
        <f>+TRACKER[[#This Row],[DELIVERY AVAILABLE SINCE]]-TRACKER[[#This Row],[HANDOVER Morocco]]</f>
        <v>46055.5</v>
      </c>
      <c r="AF587" s="104">
        <f>TRACKER[[#This Row],[ATA TO UNLOADING]]*24</f>
        <v>49.816666666651145</v>
      </c>
      <c r="AG587" s="31">
        <f>(M587-E587)</f>
        <v>1.4493055555576575</v>
      </c>
      <c r="AH587" s="35">
        <f>TRACKER[[#This Row],[ATA A OFRECIMIENTO]]*24</f>
        <v>34.78333333338378</v>
      </c>
      <c r="AI587" s="30" t="str">
        <f>IF(AG587="","",IF(AG587&lt;=1.5,"SI","NO"))</f>
        <v>SI</v>
      </c>
      <c r="AJ587" s="30" t="str">
        <f>IF(AG587="","",IF(AG587&lt;=2,"YES","NO"))</f>
        <v>YES</v>
      </c>
      <c r="AK587" s="30" t="str">
        <f>IF(AG587="","",IF(AG587&lt;=3,"SI","NO"))</f>
        <v>SI</v>
      </c>
      <c r="AL587" s="31">
        <f>(N587-M587)</f>
        <v>0.625</v>
      </c>
      <c r="AM587" s="35">
        <f>TRACKER[[#This Row],[DEL. AVAILABLE A SLOT]]*24</f>
        <v>15</v>
      </c>
      <c r="AN587" s="31">
        <f>IF((S587-M587)&lt;0,TIME(0,0,0),S587-M587)</f>
        <v>0.62638888888614019</v>
      </c>
      <c r="AO58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87" s="35" t="str">
        <f>IF(AL587="","",IF(AL587&lt;=1,"SI","NO"))</f>
        <v>SI</v>
      </c>
      <c r="AQ587" s="31">
        <f>(N587-E587)</f>
        <v>2.0743055555576575</v>
      </c>
      <c r="AR587" s="35">
        <f>TRACKER[[#This Row],[ATA A TIMESLOT]]*24</f>
        <v>49.78333333338378</v>
      </c>
      <c r="AS587" s="32">
        <f>IF(AA587&lt;N587,TIME(0,0,0),AA587-N587)</f>
        <v>1.3888888861401938E-3</v>
      </c>
      <c r="AT587" s="35">
        <f>TRACKER[[#This Row],[PUNTUALIDAD (H)]]*24</f>
        <v>3.3333333267364651E-2</v>
      </c>
      <c r="AU587" s="31" t="str">
        <f>IF(AS587&gt;TIME(0,30,0),"NO","SI")</f>
        <v>SI</v>
      </c>
      <c r="AV587" s="33" t="str">
        <f>IF(AS587&gt;TIME(1,0,0),"NO","SI")</f>
        <v>SI</v>
      </c>
      <c r="AW587" s="33">
        <f>(S587-E587)</f>
        <v>2.0756944444437977</v>
      </c>
      <c r="AX587" s="39">
        <f>TRACKER[[#This Row],[ATA TO UNLOADING]]*24</f>
        <v>49.816666666651145</v>
      </c>
      <c r="AY587" s="33">
        <f>IF(O587=0,0,S587-O587)</f>
        <v>0</v>
      </c>
      <c r="AZ587" s="38">
        <f>TRACKER[[#This Row],[TOTAL TT (MARRUECOS)]]*24</f>
        <v>0</v>
      </c>
      <c r="BA587" s="39" t="str">
        <f>IF(AW587="","",IF(AW587&lt;=2,"SI","NO"))</f>
        <v>NO</v>
      </c>
      <c r="BB587" s="39">
        <f>V587-U587</f>
        <v>0</v>
      </c>
      <c r="BC587" s="108">
        <f>(TRACKER[[#This Row],[Driver departure vs DC END DATE 2]])/24</f>
        <v>0</v>
      </c>
      <c r="BD587" s="39" t="str">
        <f>IF(L587="LEFTIES TOLEDO",IF(BC587&gt;=TIME(0,0,0),"YES","NO"),"")</f>
        <v/>
      </c>
      <c r="BE587" s="93">
        <f>$BH$1</f>
        <v>55</v>
      </c>
      <c r="BF587" s="41">
        <f>$BI$1</f>
        <v>7.5</v>
      </c>
    </row>
    <row r="588" spans="1:58" ht="12.75" customHeight="1">
      <c r="A588" s="24">
        <v>261464361</v>
      </c>
      <c r="B588" s="10" t="s">
        <v>858</v>
      </c>
      <c r="C588" s="11" t="s">
        <v>57</v>
      </c>
      <c r="D588" s="11" t="s">
        <v>48</v>
      </c>
      <c r="E588" s="12">
        <v>46054.050694444442</v>
      </c>
      <c r="F588" s="12">
        <v>46054.083333333336</v>
      </c>
      <c r="G588" s="13" t="s">
        <v>49</v>
      </c>
      <c r="H588" s="11" t="s">
        <v>50</v>
      </c>
      <c r="I588" s="13" t="s">
        <v>871</v>
      </c>
      <c r="J588" s="13" t="s">
        <v>51</v>
      </c>
      <c r="K588" s="13" t="s">
        <v>60</v>
      </c>
      <c r="L588" s="12" t="s">
        <v>81</v>
      </c>
      <c r="M588" s="12">
        <v>46055.5</v>
      </c>
      <c r="N588" s="12">
        <v>46056.125</v>
      </c>
      <c r="O588" s="12"/>
      <c r="P588" s="55"/>
      <c r="Q588" s="12"/>
      <c r="R588" s="12"/>
      <c r="S588" s="29">
        <v>46056.125</v>
      </c>
      <c r="T588" s="29">
        <v>46056.135416666664</v>
      </c>
      <c r="U588" s="12"/>
      <c r="V588" s="29"/>
      <c r="W588" s="30">
        <f>IF(N588="","",WEEKNUM(AA588,2)-0)</f>
        <v>6</v>
      </c>
      <c r="X588" s="30">
        <f>IF(N588="","",MONTH(AA588))</f>
        <v>2</v>
      </c>
      <c r="Y58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588" s="30" t="str">
        <f>IF(B588="ROPAX","ROPAX",IF(B588="RORO","RORO","OCEAN"))</f>
        <v>OCEAN</v>
      </c>
      <c r="AA588" s="29">
        <f>+MIN(S588,T588)</f>
        <v>46056.125</v>
      </c>
      <c r="AB588" s="29" t="str">
        <f>CHOOSE(WEEKDAY(T588,2),"Monday","Tuesday","Wednesday","Thursday","Friday","Saturday","Sunday")</f>
        <v>Tuesday</v>
      </c>
      <c r="AC588" s="104">
        <f>IF((E588-F588)&lt;=0,0,(TRACKER[[#This Row],[ATA]]-TRACKER[[#This Row],[ETA]])*24)</f>
        <v>0</v>
      </c>
      <c r="AD588" s="29" t="str">
        <f>IF(AC588&lt;=2,"NO","YES")</f>
        <v>NO</v>
      </c>
      <c r="AE588" s="106">
        <f>+TRACKER[[#This Row],[DELIVERY AVAILABLE SINCE]]-TRACKER[[#This Row],[HANDOVER Morocco]]</f>
        <v>46055.5</v>
      </c>
      <c r="AF588" s="104">
        <f>TRACKER[[#This Row],[ATA TO UNLOADING]]*24</f>
        <v>49.78333333338378</v>
      </c>
      <c r="AG588" s="31">
        <f>(M588-E588)</f>
        <v>1.4493055555576575</v>
      </c>
      <c r="AH588" s="35">
        <f>TRACKER[[#This Row],[ATA A OFRECIMIENTO]]*24</f>
        <v>34.78333333338378</v>
      </c>
      <c r="AI588" s="30" t="str">
        <f>IF(AG588="","",IF(AG588&lt;=1.5,"SI","NO"))</f>
        <v>SI</v>
      </c>
      <c r="AJ588" s="30" t="str">
        <f>IF(AG588="","",IF(AG588&lt;=2,"YES","NO"))</f>
        <v>YES</v>
      </c>
      <c r="AK588" s="30" t="str">
        <f>IF(AG588="","",IF(AG588&lt;=3,"SI","NO"))</f>
        <v>SI</v>
      </c>
      <c r="AL588" s="31">
        <f>(N588-M588)</f>
        <v>0.625</v>
      </c>
      <c r="AM588" s="35">
        <f>TRACKER[[#This Row],[DEL. AVAILABLE A SLOT]]*24</f>
        <v>15</v>
      </c>
      <c r="AN588" s="31">
        <f>IF((S588-M588)&lt;0,TIME(0,0,0),S588-M588)</f>
        <v>0.625</v>
      </c>
      <c r="AO58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88" s="35" t="str">
        <f>IF(AL588="","",IF(AL588&lt;=1,"SI","NO"))</f>
        <v>SI</v>
      </c>
      <c r="AQ588" s="31">
        <f>(N588-E588)</f>
        <v>2.0743055555576575</v>
      </c>
      <c r="AR588" s="35">
        <f>TRACKER[[#This Row],[ATA A TIMESLOT]]*24</f>
        <v>49.78333333338378</v>
      </c>
      <c r="AS588" s="32">
        <f>IF(AA588&lt;N588,TIME(0,0,0),AA588-N588)</f>
        <v>0</v>
      </c>
      <c r="AT588" s="35">
        <f>TRACKER[[#This Row],[PUNTUALIDAD (H)]]*24</f>
        <v>0</v>
      </c>
      <c r="AU588" s="31" t="str">
        <f>IF(AS588&gt;TIME(0,30,0),"NO","SI")</f>
        <v>SI</v>
      </c>
      <c r="AV588" s="33" t="str">
        <f>IF(AS588&gt;TIME(1,0,0),"NO","SI")</f>
        <v>SI</v>
      </c>
      <c r="AW588" s="33">
        <f>(S588-E588)</f>
        <v>2.0743055555576575</v>
      </c>
      <c r="AX588" s="39">
        <f>TRACKER[[#This Row],[ATA TO UNLOADING]]*24</f>
        <v>49.78333333338378</v>
      </c>
      <c r="AY588" s="33">
        <f>IF(O588=0,0,S588-O588)</f>
        <v>0</v>
      </c>
      <c r="AZ588" s="38">
        <f>TRACKER[[#This Row],[TOTAL TT (MARRUECOS)]]*24</f>
        <v>0</v>
      </c>
      <c r="BA588" s="39" t="str">
        <f>IF(AW588="","",IF(AW588&lt;=2,"SI","NO"))</f>
        <v>NO</v>
      </c>
      <c r="BB588" s="39">
        <f>V588-U588</f>
        <v>0</v>
      </c>
      <c r="BC588" s="108">
        <f>(TRACKER[[#This Row],[Driver departure vs DC END DATE 2]])/24</f>
        <v>0</v>
      </c>
      <c r="BD588" s="39" t="str">
        <f>IF(L588="LEFTIES TOLEDO",IF(BC588&gt;=TIME(0,0,0),"YES","NO"),"")</f>
        <v/>
      </c>
      <c r="BE588" s="93">
        <f>$BH$1</f>
        <v>55</v>
      </c>
      <c r="BF588" s="41">
        <f>$BI$1</f>
        <v>7.5</v>
      </c>
    </row>
    <row r="589" spans="1:58" ht="12.75" customHeight="1">
      <c r="A589" s="24">
        <v>262413550</v>
      </c>
      <c r="B589" s="10" t="s">
        <v>858</v>
      </c>
      <c r="C589" s="11" t="s">
        <v>82</v>
      </c>
      <c r="D589" s="11" t="s">
        <v>48</v>
      </c>
      <c r="E589" s="12">
        <v>46054.050694444442</v>
      </c>
      <c r="F589" s="12">
        <v>46054.083333333336</v>
      </c>
      <c r="G589" s="13" t="s">
        <v>49</v>
      </c>
      <c r="H589" s="11" t="s">
        <v>50</v>
      </c>
      <c r="I589" s="13" t="s">
        <v>872</v>
      </c>
      <c r="J589" s="13" t="s">
        <v>51</v>
      </c>
      <c r="K589" s="13" t="s">
        <v>60</v>
      </c>
      <c r="L589" s="12" t="s">
        <v>81</v>
      </c>
      <c r="M589" s="12">
        <v>46055.5</v>
      </c>
      <c r="N589" s="12">
        <v>46056.125</v>
      </c>
      <c r="O589" s="12"/>
      <c r="P589" s="55"/>
      <c r="Q589" s="12"/>
      <c r="R589" s="12"/>
      <c r="S589" s="29">
        <v>46056.001388888886</v>
      </c>
      <c r="T589" s="29">
        <v>46056.010416666664</v>
      </c>
      <c r="U589" s="12"/>
      <c r="V589" s="29"/>
      <c r="W589" s="30">
        <f>IF(N589="","",WEEKNUM(AA589,2)-0)</f>
        <v>6</v>
      </c>
      <c r="X589" s="30">
        <f>IF(N589="","",MONTH(AA589))</f>
        <v>2</v>
      </c>
      <c r="Y58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589" s="30" t="str">
        <f>IF(B589="ROPAX","ROPAX",IF(B589="RORO","RORO","OCEAN"))</f>
        <v>OCEAN</v>
      </c>
      <c r="AA589" s="29">
        <f>+MIN(S589,T589)</f>
        <v>46056.001388888886</v>
      </c>
      <c r="AB589" s="29" t="str">
        <f>CHOOSE(WEEKDAY(T589,2),"Monday","Tuesday","Wednesday","Thursday","Friday","Saturday","Sunday")</f>
        <v>Tuesday</v>
      </c>
      <c r="AC589" s="104">
        <f>IF((E589-F589)&lt;=0,0,(TRACKER[[#This Row],[ATA]]-TRACKER[[#This Row],[ETA]])*24)</f>
        <v>0</v>
      </c>
      <c r="AD589" s="29" t="str">
        <f>IF(AC589&lt;=2,"NO","YES")</f>
        <v>NO</v>
      </c>
      <c r="AE589" s="106">
        <f>+TRACKER[[#This Row],[DELIVERY AVAILABLE SINCE]]-TRACKER[[#This Row],[HANDOVER Morocco]]</f>
        <v>46055.5</v>
      </c>
      <c r="AF589" s="104">
        <f>TRACKER[[#This Row],[ATA TO UNLOADING]]*24</f>
        <v>46.816666666651145</v>
      </c>
      <c r="AG589" s="31">
        <f>(M589-E589)</f>
        <v>1.4493055555576575</v>
      </c>
      <c r="AH589" s="35">
        <f>TRACKER[[#This Row],[ATA A OFRECIMIENTO]]*24</f>
        <v>34.78333333338378</v>
      </c>
      <c r="AI589" s="30" t="str">
        <f>IF(AG589="","",IF(AG589&lt;=1.5,"SI","NO"))</f>
        <v>SI</v>
      </c>
      <c r="AJ589" s="30" t="str">
        <f>IF(AG589="","",IF(AG589&lt;=2,"YES","NO"))</f>
        <v>YES</v>
      </c>
      <c r="AK589" s="30" t="str">
        <f>IF(AG589="","",IF(AG589&lt;=3,"SI","NO"))</f>
        <v>SI</v>
      </c>
      <c r="AL589" s="31">
        <f>(N589-M589)</f>
        <v>0.625</v>
      </c>
      <c r="AM589" s="35">
        <f>TRACKER[[#This Row],[DEL. AVAILABLE A SLOT]]*24</f>
        <v>15</v>
      </c>
      <c r="AN589" s="31">
        <f>IF((S589-M589)&lt;0,TIME(0,0,0),S589-M589)</f>
        <v>0.50138888888614019</v>
      </c>
      <c r="AO58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89" s="35" t="str">
        <f>IF(AL589="","",IF(AL589&lt;=1,"SI","NO"))</f>
        <v>SI</v>
      </c>
      <c r="AQ589" s="31">
        <f>(N589-E589)</f>
        <v>2.0743055555576575</v>
      </c>
      <c r="AR589" s="35">
        <f>TRACKER[[#This Row],[ATA A TIMESLOT]]*24</f>
        <v>49.78333333338378</v>
      </c>
      <c r="AS589" s="32">
        <f>IF(AA589&lt;N589,TIME(0,0,0),AA589-N589)</f>
        <v>0</v>
      </c>
      <c r="AT589" s="35">
        <f>TRACKER[[#This Row],[PUNTUALIDAD (H)]]*24</f>
        <v>0</v>
      </c>
      <c r="AU589" s="31" t="str">
        <f>IF(AS589&gt;TIME(0,30,0),"NO","SI")</f>
        <v>SI</v>
      </c>
      <c r="AV589" s="33" t="str">
        <f>IF(AS589&gt;TIME(1,0,0),"NO","SI")</f>
        <v>SI</v>
      </c>
      <c r="AW589" s="33">
        <f>(S589-E589)</f>
        <v>1.9506944444437977</v>
      </c>
      <c r="AX589" s="39">
        <f>TRACKER[[#This Row],[ATA TO UNLOADING]]*24</f>
        <v>46.816666666651145</v>
      </c>
      <c r="AY589" s="33">
        <f>IF(O589=0,0,S589-O589)</f>
        <v>0</v>
      </c>
      <c r="AZ589" s="38">
        <f>TRACKER[[#This Row],[TOTAL TT (MARRUECOS)]]*24</f>
        <v>0</v>
      </c>
      <c r="BA589" s="39" t="str">
        <f>IF(AW589="","",IF(AW589&lt;=2,"SI","NO"))</f>
        <v>SI</v>
      </c>
      <c r="BB589" s="39">
        <f>V589-U589</f>
        <v>0</v>
      </c>
      <c r="BC589" s="108">
        <f>(TRACKER[[#This Row],[Driver departure vs DC END DATE 2]])/24</f>
        <v>0</v>
      </c>
      <c r="BD589" s="39" t="str">
        <f>IF(L589="LEFTIES TOLEDO",IF(BC589&gt;=TIME(0,0,0),"YES","NO"),"")</f>
        <v/>
      </c>
      <c r="BE589" s="93">
        <f>$BH$1</f>
        <v>55</v>
      </c>
      <c r="BF589" s="41">
        <f>$BI$1</f>
        <v>7.5</v>
      </c>
    </row>
    <row r="590" spans="1:58" ht="12.75" customHeight="1">
      <c r="A590" s="24">
        <v>262407803</v>
      </c>
      <c r="B590" s="10" t="s">
        <v>858</v>
      </c>
      <c r="C590" s="11" t="s">
        <v>76</v>
      </c>
      <c r="D590" s="11" t="s">
        <v>48</v>
      </c>
      <c r="E590" s="12">
        <v>46054.050694444442</v>
      </c>
      <c r="F590" s="12">
        <v>46054.083333333336</v>
      </c>
      <c r="G590" s="13" t="s">
        <v>49</v>
      </c>
      <c r="H590" s="11" t="s">
        <v>50</v>
      </c>
      <c r="I590" s="13" t="s">
        <v>873</v>
      </c>
      <c r="J590" s="13" t="s">
        <v>51</v>
      </c>
      <c r="K590" s="13" t="s">
        <v>60</v>
      </c>
      <c r="L590" s="12" t="s">
        <v>81</v>
      </c>
      <c r="M590" s="12">
        <v>46055.5</v>
      </c>
      <c r="N590" s="12">
        <v>46056.166666666664</v>
      </c>
      <c r="O590" s="12"/>
      <c r="P590" s="55"/>
      <c r="Q590" s="12"/>
      <c r="R590" s="12"/>
      <c r="S590" s="29">
        <v>46056.165277777778</v>
      </c>
      <c r="T590" s="29">
        <v>46056.1875</v>
      </c>
      <c r="U590" s="12"/>
      <c r="V590" s="29"/>
      <c r="W590" s="30">
        <f>IF(N590="","",WEEKNUM(AA590,2)-0)</f>
        <v>6</v>
      </c>
      <c r="X590" s="30">
        <f>IF(N590="","",MONTH(AA590))</f>
        <v>2</v>
      </c>
      <c r="Y59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590" s="30" t="str">
        <f>IF(B590="ROPAX","ROPAX",IF(B590="RORO","RORO","OCEAN"))</f>
        <v>OCEAN</v>
      </c>
      <c r="AA590" s="29">
        <f>+MIN(S590,T590)</f>
        <v>46056.165277777778</v>
      </c>
      <c r="AB590" s="29" t="str">
        <f>CHOOSE(WEEKDAY(T590,2),"Monday","Tuesday","Wednesday","Thursday","Friday","Saturday","Sunday")</f>
        <v>Tuesday</v>
      </c>
      <c r="AC590" s="104">
        <f>IF((E590-F590)&lt;=0,0,(TRACKER[[#This Row],[ATA]]-TRACKER[[#This Row],[ETA]])*24)</f>
        <v>0</v>
      </c>
      <c r="AD590" s="29" t="str">
        <f>IF(AC590&lt;=2,"NO","YES")</f>
        <v>NO</v>
      </c>
      <c r="AE590" s="106">
        <f>+TRACKER[[#This Row],[DELIVERY AVAILABLE SINCE]]-TRACKER[[#This Row],[HANDOVER Morocco]]</f>
        <v>46055.5</v>
      </c>
      <c r="AF590" s="104">
        <f>TRACKER[[#This Row],[ATA TO UNLOADING]]*24</f>
        <v>50.750000000058208</v>
      </c>
      <c r="AG590" s="31">
        <f>(M590-E590)</f>
        <v>1.4493055555576575</v>
      </c>
      <c r="AH590" s="35">
        <f>TRACKER[[#This Row],[ATA A OFRECIMIENTO]]*24</f>
        <v>34.78333333338378</v>
      </c>
      <c r="AI590" s="30" t="str">
        <f>IF(AG590="","",IF(AG590&lt;=1.5,"SI","NO"))</f>
        <v>SI</v>
      </c>
      <c r="AJ590" s="30" t="str">
        <f>IF(AG590="","",IF(AG590&lt;=2,"YES","NO"))</f>
        <v>YES</v>
      </c>
      <c r="AK590" s="30" t="str">
        <f>IF(AG590="","",IF(AG590&lt;=3,"SI","NO"))</f>
        <v>SI</v>
      </c>
      <c r="AL590" s="31">
        <f>(N590-M590)</f>
        <v>0.66666666666424135</v>
      </c>
      <c r="AM590" s="35">
        <f>TRACKER[[#This Row],[DEL. AVAILABLE A SLOT]]*24</f>
        <v>15.999999999941792</v>
      </c>
      <c r="AN590" s="31">
        <f>IF((S590-M590)&lt;0,TIME(0,0,0),S590-M590)</f>
        <v>0.66527777777810115</v>
      </c>
      <c r="AO59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90" s="35" t="str">
        <f>IF(AL590="","",IF(AL590&lt;=1,"SI","NO"))</f>
        <v>SI</v>
      </c>
      <c r="AQ590" s="31">
        <f>(N590-E590)</f>
        <v>2.1159722222218988</v>
      </c>
      <c r="AR590" s="35">
        <f>TRACKER[[#This Row],[ATA A TIMESLOT]]*24</f>
        <v>50.783333333325572</v>
      </c>
      <c r="AS590" s="32">
        <f>IF(AA590&lt;N590,TIME(0,0,0),AA590-N590)</f>
        <v>0</v>
      </c>
      <c r="AT590" s="35">
        <f>TRACKER[[#This Row],[PUNTUALIDAD (H)]]*24</f>
        <v>0</v>
      </c>
      <c r="AU590" s="31" t="str">
        <f>IF(AS590&gt;TIME(0,30,0),"NO","SI")</f>
        <v>SI</v>
      </c>
      <c r="AV590" s="33" t="str">
        <f>IF(AS590&gt;TIME(1,0,0),"NO","SI")</f>
        <v>SI</v>
      </c>
      <c r="AW590" s="33">
        <f>(S590-E590)</f>
        <v>2.1145833333357587</v>
      </c>
      <c r="AX590" s="39">
        <f>TRACKER[[#This Row],[ATA TO UNLOADING]]*24</f>
        <v>50.750000000058208</v>
      </c>
      <c r="AY590" s="33">
        <f>IF(O590=0,0,S590-O590)</f>
        <v>0</v>
      </c>
      <c r="AZ590" s="38">
        <f>TRACKER[[#This Row],[TOTAL TT (MARRUECOS)]]*24</f>
        <v>0</v>
      </c>
      <c r="BA590" s="39" t="str">
        <f>IF(AW590="","",IF(AW590&lt;=2,"SI","NO"))</f>
        <v>NO</v>
      </c>
      <c r="BB590" s="39">
        <f>V590-U590</f>
        <v>0</v>
      </c>
      <c r="BC590" s="108">
        <f>(TRACKER[[#This Row],[Driver departure vs DC END DATE 2]])/24</f>
        <v>0</v>
      </c>
      <c r="BD590" s="39" t="str">
        <f>IF(L590="LEFTIES TOLEDO",IF(BC590&gt;=TIME(0,0,0),"YES","NO"),"")</f>
        <v/>
      </c>
      <c r="BE590" s="93">
        <f>$BH$1</f>
        <v>55</v>
      </c>
      <c r="BF590" s="41">
        <f>$BI$1</f>
        <v>7.5</v>
      </c>
    </row>
    <row r="591" spans="1:58" ht="12.75" customHeight="1">
      <c r="A591" s="24">
        <v>263414330</v>
      </c>
      <c r="B591" s="10" t="s">
        <v>858</v>
      </c>
      <c r="C591" s="11" t="s">
        <v>57</v>
      </c>
      <c r="D591" s="11" t="s">
        <v>48</v>
      </c>
      <c r="E591" s="12">
        <v>46054.050694444442</v>
      </c>
      <c r="F591" s="12">
        <v>46054.083333333336</v>
      </c>
      <c r="G591" s="13" t="s">
        <v>49</v>
      </c>
      <c r="H591" s="11" t="s">
        <v>50</v>
      </c>
      <c r="I591" s="13" t="s">
        <v>874</v>
      </c>
      <c r="J591" s="13" t="s">
        <v>51</v>
      </c>
      <c r="K591" s="13" t="s">
        <v>60</v>
      </c>
      <c r="L591" s="12" t="s">
        <v>81</v>
      </c>
      <c r="M591" s="12">
        <v>46055.5</v>
      </c>
      <c r="N591" s="12">
        <v>46056.166666666664</v>
      </c>
      <c r="O591" s="12"/>
      <c r="P591" s="55"/>
      <c r="Q591" s="12" t="s">
        <v>891</v>
      </c>
      <c r="R591" s="12"/>
      <c r="S591" s="29">
        <v>46056.717361111114</v>
      </c>
      <c r="T591" s="29">
        <v>46056.729166666664</v>
      </c>
      <c r="U591" s="12"/>
      <c r="V591" s="29"/>
      <c r="W591" s="30">
        <f>IF(N591="","",WEEKNUM(AA591,2)-0)</f>
        <v>6</v>
      </c>
      <c r="X591" s="30">
        <f>IF(N591="","",MONTH(AA591))</f>
        <v>2</v>
      </c>
      <c r="Y59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591" s="30" t="str">
        <f>IF(B591="ROPAX","ROPAX",IF(B591="RORO","RORO","OCEAN"))</f>
        <v>OCEAN</v>
      </c>
      <c r="AA591" s="29">
        <f>+MIN(S591,T591)</f>
        <v>46056.717361111114</v>
      </c>
      <c r="AB591" s="29" t="str">
        <f>CHOOSE(WEEKDAY(T591,2),"Monday","Tuesday","Wednesday","Thursday","Friday","Saturday","Sunday")</f>
        <v>Tuesday</v>
      </c>
      <c r="AC591" s="104">
        <f>IF((E591-F591)&lt;=0,0,(TRACKER[[#This Row],[ATA]]-TRACKER[[#This Row],[ETA]])*24)</f>
        <v>0</v>
      </c>
      <c r="AD591" s="29" t="str">
        <f>IF(AC591&lt;=2,"NO","YES")</f>
        <v>NO</v>
      </c>
      <c r="AE591" s="106">
        <f>+TRACKER[[#This Row],[DELIVERY AVAILABLE SINCE]]-TRACKER[[#This Row],[HANDOVER Morocco]]</f>
        <v>46055.5</v>
      </c>
      <c r="AF591" s="104">
        <f>TRACKER[[#This Row],[ATA TO UNLOADING]]*24</f>
        <v>64.000000000116415</v>
      </c>
      <c r="AG591" s="31">
        <f>(M591-E591)</f>
        <v>1.4493055555576575</v>
      </c>
      <c r="AH591" s="35">
        <f>TRACKER[[#This Row],[ATA A OFRECIMIENTO]]*24</f>
        <v>34.78333333338378</v>
      </c>
      <c r="AI591" s="30" t="str">
        <f>IF(AG591="","",IF(AG591&lt;=1.5,"SI","NO"))</f>
        <v>SI</v>
      </c>
      <c r="AJ591" s="30" t="str">
        <f>IF(AG591="","",IF(AG591&lt;=2,"YES","NO"))</f>
        <v>YES</v>
      </c>
      <c r="AK591" s="30" t="str">
        <f>IF(AG591="","",IF(AG591&lt;=3,"SI","NO"))</f>
        <v>SI</v>
      </c>
      <c r="AL591" s="31">
        <f>(N591-M591)</f>
        <v>0.66666666666424135</v>
      </c>
      <c r="AM591" s="35">
        <f>TRACKER[[#This Row],[DEL. AVAILABLE A SLOT]]*24</f>
        <v>15.999999999941792</v>
      </c>
      <c r="AN591" s="31">
        <f>IF((S591-M591)&lt;0,TIME(0,0,0),S591-M591)</f>
        <v>1.2173611111138598</v>
      </c>
      <c r="AO59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591" s="35" t="str">
        <f>IF(AL591="","",IF(AL591&lt;=1,"SI","NO"))</f>
        <v>SI</v>
      </c>
      <c r="AQ591" s="31">
        <f>(N591-E591)</f>
        <v>2.1159722222218988</v>
      </c>
      <c r="AR591" s="35">
        <f>TRACKER[[#This Row],[ATA A TIMESLOT]]*24</f>
        <v>50.783333333325572</v>
      </c>
      <c r="AS591" s="32">
        <f>IF(AA591&lt;N591,TIME(0,0,0),AA591-N591)</f>
        <v>0.55069444444961846</v>
      </c>
      <c r="AT591" s="35">
        <f>TRACKER[[#This Row],[PUNTUALIDAD (H)]]*24</f>
        <v>13.216666666790843</v>
      </c>
      <c r="AU591" s="31" t="str">
        <f>IF(AS591&gt;TIME(0,30,0),"NO","SI")</f>
        <v>NO</v>
      </c>
      <c r="AV591" s="33" t="str">
        <f>IF(AS591&gt;TIME(1,0,0),"NO","SI")</f>
        <v>NO</v>
      </c>
      <c r="AW591" s="33">
        <f>(S591-E591)</f>
        <v>2.6666666666715173</v>
      </c>
      <c r="AX591" s="39">
        <f>TRACKER[[#This Row],[ATA TO UNLOADING]]*24</f>
        <v>64.000000000116415</v>
      </c>
      <c r="AY591" s="33">
        <f>IF(O591=0,0,S591-O591)</f>
        <v>0</v>
      </c>
      <c r="AZ591" s="38">
        <f>TRACKER[[#This Row],[TOTAL TT (MARRUECOS)]]*24</f>
        <v>0</v>
      </c>
      <c r="BA591" s="39" t="str">
        <f>IF(AW591="","",IF(AW591&lt;=2,"SI","NO"))</f>
        <v>NO</v>
      </c>
      <c r="BB591" s="39">
        <f>V591-U591</f>
        <v>0</v>
      </c>
      <c r="BC591" s="108">
        <f>(TRACKER[[#This Row],[Driver departure vs DC END DATE 2]])/24</f>
        <v>0</v>
      </c>
      <c r="BD591" s="39" t="str">
        <f>IF(L591="LEFTIES TOLEDO",IF(BC591&gt;=TIME(0,0,0),"YES","NO"),"")</f>
        <v/>
      </c>
      <c r="BE591" s="93">
        <f>$BH$1</f>
        <v>55</v>
      </c>
      <c r="BF591" s="41">
        <f>$BI$1</f>
        <v>7.5</v>
      </c>
    </row>
    <row r="592" spans="1:58" ht="12.75" customHeight="1">
      <c r="A592" s="24">
        <v>258059640</v>
      </c>
      <c r="B592" s="10" t="s">
        <v>858</v>
      </c>
      <c r="C592" s="11" t="s">
        <v>54</v>
      </c>
      <c r="D592" s="11" t="s">
        <v>48</v>
      </c>
      <c r="E592" s="12">
        <v>46054.050694444442</v>
      </c>
      <c r="F592" s="12">
        <v>46054.083333333336</v>
      </c>
      <c r="G592" s="13" t="s">
        <v>49</v>
      </c>
      <c r="H592" s="11" t="s">
        <v>50</v>
      </c>
      <c r="I592" s="13" t="s">
        <v>875</v>
      </c>
      <c r="J592" s="13" t="s">
        <v>51</v>
      </c>
      <c r="K592" s="13" t="s">
        <v>60</v>
      </c>
      <c r="L592" s="12" t="s">
        <v>81</v>
      </c>
      <c r="M592" s="12">
        <v>46055.5</v>
      </c>
      <c r="N592" s="12">
        <v>46056.166666666664</v>
      </c>
      <c r="O592" s="12"/>
      <c r="P592" s="55"/>
      <c r="Q592" s="12"/>
      <c r="R592" s="12"/>
      <c r="S592" s="29">
        <v>46056.173611111109</v>
      </c>
      <c r="T592" s="29">
        <v>46056.208333333336</v>
      </c>
      <c r="U592" s="12"/>
      <c r="V592" s="29"/>
      <c r="W592" s="30">
        <f>IF(N592="","",WEEKNUM(AA592,2)-0)</f>
        <v>6</v>
      </c>
      <c r="X592" s="30">
        <f>IF(N592="","",MONTH(AA592))</f>
        <v>2</v>
      </c>
      <c r="Y59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592" s="30" t="str">
        <f>IF(B592="ROPAX","ROPAX",IF(B592="RORO","RORO","OCEAN"))</f>
        <v>OCEAN</v>
      </c>
      <c r="AA592" s="29">
        <f>+MIN(S592,T592)</f>
        <v>46056.173611111109</v>
      </c>
      <c r="AB592" s="29" t="str">
        <f>CHOOSE(WEEKDAY(T592,2),"Monday","Tuesday","Wednesday","Thursday","Friday","Saturday","Sunday")</f>
        <v>Tuesday</v>
      </c>
      <c r="AC592" s="104">
        <f>IF((E592-F592)&lt;=0,0,(TRACKER[[#This Row],[ATA]]-TRACKER[[#This Row],[ETA]])*24)</f>
        <v>0</v>
      </c>
      <c r="AD592" s="29" t="str">
        <f>IF(AC592&lt;=2,"NO","YES")</f>
        <v>NO</v>
      </c>
      <c r="AE592" s="106">
        <f>+TRACKER[[#This Row],[DELIVERY AVAILABLE SINCE]]-TRACKER[[#This Row],[HANDOVER Morocco]]</f>
        <v>46055.5</v>
      </c>
      <c r="AF592" s="104">
        <f>TRACKER[[#This Row],[ATA TO UNLOADING]]*24</f>
        <v>50.950000000011642</v>
      </c>
      <c r="AG592" s="31">
        <f>(M592-E592)</f>
        <v>1.4493055555576575</v>
      </c>
      <c r="AH592" s="35">
        <f>TRACKER[[#This Row],[ATA A OFRECIMIENTO]]*24</f>
        <v>34.78333333338378</v>
      </c>
      <c r="AI592" s="30" t="str">
        <f>IF(AG592="","",IF(AG592&lt;=1.5,"SI","NO"))</f>
        <v>SI</v>
      </c>
      <c r="AJ592" s="30" t="str">
        <f>IF(AG592="","",IF(AG592&lt;=2,"YES","NO"))</f>
        <v>YES</v>
      </c>
      <c r="AK592" s="30" t="str">
        <f>IF(AG592="","",IF(AG592&lt;=3,"SI","NO"))</f>
        <v>SI</v>
      </c>
      <c r="AL592" s="31">
        <f>(N592-M592)</f>
        <v>0.66666666666424135</v>
      </c>
      <c r="AM592" s="35">
        <f>TRACKER[[#This Row],[DEL. AVAILABLE A SLOT]]*24</f>
        <v>15.999999999941792</v>
      </c>
      <c r="AN592" s="31">
        <f>IF((S592-M592)&lt;0,TIME(0,0,0),S592-M592)</f>
        <v>0.67361111110949423</v>
      </c>
      <c r="AO59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92" s="35" t="str">
        <f>IF(AL592="","",IF(AL592&lt;=1,"SI","NO"))</f>
        <v>SI</v>
      </c>
      <c r="AQ592" s="31">
        <f>(N592-E592)</f>
        <v>2.1159722222218988</v>
      </c>
      <c r="AR592" s="35">
        <f>TRACKER[[#This Row],[ATA A TIMESLOT]]*24</f>
        <v>50.783333333325572</v>
      </c>
      <c r="AS592" s="32">
        <f>IF(AA592&lt;N592,TIME(0,0,0),AA592-N592)</f>
        <v>6.9444444452528842E-3</v>
      </c>
      <c r="AT592" s="35">
        <f>TRACKER[[#This Row],[PUNTUALIDAD (H)]]*24</f>
        <v>0.16666666668606922</v>
      </c>
      <c r="AU592" s="31" t="str">
        <f>IF(AS592&gt;TIME(0,30,0),"NO","SI")</f>
        <v>SI</v>
      </c>
      <c r="AV592" s="33" t="str">
        <f>IF(AS592&gt;TIME(1,0,0),"NO","SI")</f>
        <v>SI</v>
      </c>
      <c r="AW592" s="33">
        <f>(S592-E592)</f>
        <v>2.1229166666671517</v>
      </c>
      <c r="AX592" s="39">
        <f>TRACKER[[#This Row],[ATA TO UNLOADING]]*24</f>
        <v>50.950000000011642</v>
      </c>
      <c r="AY592" s="33">
        <f>IF(O592=0,0,S592-O592)</f>
        <v>0</v>
      </c>
      <c r="AZ592" s="38">
        <f>TRACKER[[#This Row],[TOTAL TT (MARRUECOS)]]*24</f>
        <v>0</v>
      </c>
      <c r="BA592" s="39" t="str">
        <f>IF(AW592="","",IF(AW592&lt;=2,"SI","NO"))</f>
        <v>NO</v>
      </c>
      <c r="BB592" s="39">
        <f>V592-U592</f>
        <v>0</v>
      </c>
      <c r="BC592" s="108">
        <f>(TRACKER[[#This Row],[Driver departure vs DC END DATE 2]])/24</f>
        <v>0</v>
      </c>
      <c r="BD592" s="39" t="str">
        <f>IF(L592="LEFTIES TOLEDO",IF(BC592&gt;=TIME(0,0,0),"YES","NO"),"")</f>
        <v/>
      </c>
      <c r="BE592" s="93">
        <f>$BH$1</f>
        <v>55</v>
      </c>
      <c r="BF592" s="41">
        <f>$BI$1</f>
        <v>7.5</v>
      </c>
    </row>
    <row r="593" spans="1:58" ht="12.75" customHeight="1">
      <c r="A593" s="24">
        <v>261738426</v>
      </c>
      <c r="B593" s="10" t="s">
        <v>858</v>
      </c>
      <c r="C593" s="11" t="s">
        <v>82</v>
      </c>
      <c r="D593" s="11" t="s">
        <v>48</v>
      </c>
      <c r="E593" s="12">
        <v>46054.050694444442</v>
      </c>
      <c r="F593" s="12">
        <v>46054.083333333336</v>
      </c>
      <c r="G593" s="13" t="s">
        <v>49</v>
      </c>
      <c r="H593" s="11" t="s">
        <v>50</v>
      </c>
      <c r="I593" s="13" t="s">
        <v>876</v>
      </c>
      <c r="J593" s="13" t="s">
        <v>51</v>
      </c>
      <c r="K593" s="13" t="s">
        <v>60</v>
      </c>
      <c r="L593" s="12" t="s">
        <v>81</v>
      </c>
      <c r="M593" s="12">
        <v>46055.5</v>
      </c>
      <c r="N593" s="12">
        <v>46056.25</v>
      </c>
      <c r="O593" s="12"/>
      <c r="P593" s="55"/>
      <c r="Q593" s="12" t="s">
        <v>891</v>
      </c>
      <c r="R593" s="12"/>
      <c r="S593" s="29">
        <v>46056.453472222223</v>
      </c>
      <c r="T593" s="29">
        <v>46056.46875</v>
      </c>
      <c r="U593" s="12"/>
      <c r="V593" s="29"/>
      <c r="W593" s="30">
        <f>IF(N593="","",WEEKNUM(AA593,2)-0)</f>
        <v>6</v>
      </c>
      <c r="X593" s="30">
        <f>IF(N593="","",MONTH(AA593))</f>
        <v>2</v>
      </c>
      <c r="Y59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593" s="30" t="str">
        <f>IF(B593="ROPAX","ROPAX",IF(B593="RORO","RORO","OCEAN"))</f>
        <v>OCEAN</v>
      </c>
      <c r="AA593" s="29">
        <f>+MIN(S593,T593)</f>
        <v>46056.453472222223</v>
      </c>
      <c r="AB593" s="29" t="str">
        <f>CHOOSE(WEEKDAY(T593,2),"Monday","Tuesday","Wednesday","Thursday","Friday","Saturday","Sunday")</f>
        <v>Tuesday</v>
      </c>
      <c r="AC593" s="104">
        <f>IF((E593-F593)&lt;=0,0,(TRACKER[[#This Row],[ATA]]-TRACKER[[#This Row],[ETA]])*24)</f>
        <v>0</v>
      </c>
      <c r="AD593" s="29" t="str">
        <f>IF(AC593&lt;=2,"NO","YES")</f>
        <v>NO</v>
      </c>
      <c r="AE593" s="106">
        <f>+TRACKER[[#This Row],[DELIVERY AVAILABLE SINCE]]-TRACKER[[#This Row],[HANDOVER Morocco]]</f>
        <v>46055.5</v>
      </c>
      <c r="AF593" s="104">
        <f>TRACKER[[#This Row],[ATA TO UNLOADING]]*24</f>
        <v>57.666666666744277</v>
      </c>
      <c r="AG593" s="31">
        <f>(M593-E593)</f>
        <v>1.4493055555576575</v>
      </c>
      <c r="AH593" s="35">
        <f>TRACKER[[#This Row],[ATA A OFRECIMIENTO]]*24</f>
        <v>34.78333333338378</v>
      </c>
      <c r="AI593" s="30" t="str">
        <f>IF(AG593="","",IF(AG593&lt;=1.5,"SI","NO"))</f>
        <v>SI</v>
      </c>
      <c r="AJ593" s="30" t="str">
        <f>IF(AG593="","",IF(AG593&lt;=2,"YES","NO"))</f>
        <v>YES</v>
      </c>
      <c r="AK593" s="30" t="str">
        <f>IF(AG593="","",IF(AG593&lt;=3,"SI","NO"))</f>
        <v>SI</v>
      </c>
      <c r="AL593" s="31">
        <f>(N593-M593)</f>
        <v>0.75</v>
      </c>
      <c r="AM593" s="35">
        <f>TRACKER[[#This Row],[DEL. AVAILABLE A SLOT]]*24</f>
        <v>18</v>
      </c>
      <c r="AN593" s="31">
        <f>IF((S593-M593)&lt;0,TIME(0,0,0),S593-M593)</f>
        <v>0.95347222222335404</v>
      </c>
      <c r="AO59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93" s="35" t="str">
        <f>IF(AL593="","",IF(AL593&lt;=1,"SI","NO"))</f>
        <v>SI</v>
      </c>
      <c r="AQ593" s="31">
        <f>(N593-E593)</f>
        <v>2.1993055555576575</v>
      </c>
      <c r="AR593" s="35">
        <f>TRACKER[[#This Row],[ATA A TIMESLOT]]*24</f>
        <v>52.78333333338378</v>
      </c>
      <c r="AS593" s="32">
        <f>IF(AA593&lt;N593,TIME(0,0,0),AA593-N593)</f>
        <v>0.20347222222335404</v>
      </c>
      <c r="AT593" s="35">
        <f>TRACKER[[#This Row],[PUNTUALIDAD (H)]]*24</f>
        <v>4.8833333333604969</v>
      </c>
      <c r="AU593" s="31" t="str">
        <f>IF(AS593&gt;TIME(0,30,0),"NO","SI")</f>
        <v>NO</v>
      </c>
      <c r="AV593" s="33" t="str">
        <f>IF(AS593&gt;TIME(1,0,0),"NO","SI")</f>
        <v>NO</v>
      </c>
      <c r="AW593" s="33">
        <f>(S593-E593)</f>
        <v>2.4027777777810115</v>
      </c>
      <c r="AX593" s="39">
        <f>TRACKER[[#This Row],[ATA TO UNLOADING]]*24</f>
        <v>57.666666666744277</v>
      </c>
      <c r="AY593" s="33">
        <f>IF(O593=0,0,S593-O593)</f>
        <v>0</v>
      </c>
      <c r="AZ593" s="38">
        <f>TRACKER[[#This Row],[TOTAL TT (MARRUECOS)]]*24</f>
        <v>0</v>
      </c>
      <c r="BA593" s="39" t="str">
        <f>IF(AW593="","",IF(AW593&lt;=2,"SI","NO"))</f>
        <v>NO</v>
      </c>
      <c r="BB593" s="39">
        <f>V593-U593</f>
        <v>0</v>
      </c>
      <c r="BC593" s="108">
        <f>(TRACKER[[#This Row],[Driver departure vs DC END DATE 2]])/24</f>
        <v>0</v>
      </c>
      <c r="BD593" s="39" t="str">
        <f>IF(L593="LEFTIES TOLEDO",IF(BC593&gt;=TIME(0,0,0),"YES","NO"),"")</f>
        <v/>
      </c>
      <c r="BE593" s="93">
        <f>$BH$1</f>
        <v>55</v>
      </c>
      <c r="BF593" s="41">
        <f>$BI$1</f>
        <v>7.5</v>
      </c>
    </row>
    <row r="594" spans="1:58" ht="12.75" customHeight="1">
      <c r="A594" s="24">
        <v>261738426</v>
      </c>
      <c r="B594" s="10" t="s">
        <v>858</v>
      </c>
      <c r="C594" s="11" t="s">
        <v>82</v>
      </c>
      <c r="D594" s="11" t="s">
        <v>48</v>
      </c>
      <c r="E594" s="12">
        <v>46054.050694444442</v>
      </c>
      <c r="F594" s="12">
        <v>46054.083333333336</v>
      </c>
      <c r="G594" s="13" t="s">
        <v>49</v>
      </c>
      <c r="H594" s="11" t="s">
        <v>50</v>
      </c>
      <c r="I594" s="13" t="s">
        <v>877</v>
      </c>
      <c r="J594" s="13" t="s">
        <v>51</v>
      </c>
      <c r="K594" s="13" t="s">
        <v>60</v>
      </c>
      <c r="L594" s="12" t="s">
        <v>81</v>
      </c>
      <c r="M594" s="12">
        <v>46055.5</v>
      </c>
      <c r="N594" s="12">
        <v>46056.25</v>
      </c>
      <c r="O594" s="12"/>
      <c r="P594" s="55"/>
      <c r="Q594" s="12" t="s">
        <v>891</v>
      </c>
      <c r="R594" s="12"/>
      <c r="S594" s="29">
        <v>46056.383333333331</v>
      </c>
      <c r="T594" s="29">
        <v>46056.392361111109</v>
      </c>
      <c r="U594" s="12"/>
      <c r="V594" s="29"/>
      <c r="W594" s="30">
        <f>IF(N594="","",WEEKNUM(AA594,2)-0)</f>
        <v>6</v>
      </c>
      <c r="X594" s="30">
        <f>IF(N594="","",MONTH(AA594))</f>
        <v>2</v>
      </c>
      <c r="Y59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594" s="30" t="str">
        <f>IF(B594="ROPAX","ROPAX",IF(B594="RORO","RORO","OCEAN"))</f>
        <v>OCEAN</v>
      </c>
      <c r="AA594" s="29">
        <f>+MIN(S594,T594)</f>
        <v>46056.383333333331</v>
      </c>
      <c r="AB594" s="29" t="str">
        <f>CHOOSE(WEEKDAY(T594,2),"Monday","Tuesday","Wednesday","Thursday","Friday","Saturday","Sunday")</f>
        <v>Tuesday</v>
      </c>
      <c r="AC594" s="104">
        <f>IF((E594-F594)&lt;=0,0,(TRACKER[[#This Row],[ATA]]-TRACKER[[#This Row],[ETA]])*24)</f>
        <v>0</v>
      </c>
      <c r="AD594" s="29" t="str">
        <f>IF(AC594&lt;=2,"NO","YES")</f>
        <v>NO</v>
      </c>
      <c r="AE594" s="106">
        <f>+TRACKER[[#This Row],[DELIVERY AVAILABLE SINCE]]-TRACKER[[#This Row],[HANDOVER Morocco]]</f>
        <v>46055.5</v>
      </c>
      <c r="AF594" s="104">
        <f>TRACKER[[#This Row],[ATA TO UNLOADING]]*24</f>
        <v>55.983333333337214</v>
      </c>
      <c r="AG594" s="31">
        <f>(M594-E594)</f>
        <v>1.4493055555576575</v>
      </c>
      <c r="AH594" s="35">
        <f>TRACKER[[#This Row],[ATA A OFRECIMIENTO]]*24</f>
        <v>34.78333333338378</v>
      </c>
      <c r="AI594" s="30" t="str">
        <f>IF(AG594="","",IF(AG594&lt;=1.5,"SI","NO"))</f>
        <v>SI</v>
      </c>
      <c r="AJ594" s="30" t="str">
        <f>IF(AG594="","",IF(AG594&lt;=2,"YES","NO"))</f>
        <v>YES</v>
      </c>
      <c r="AK594" s="30" t="str">
        <f>IF(AG594="","",IF(AG594&lt;=3,"SI","NO"))</f>
        <v>SI</v>
      </c>
      <c r="AL594" s="31">
        <f>(N594-M594)</f>
        <v>0.75</v>
      </c>
      <c r="AM594" s="35">
        <f>TRACKER[[#This Row],[DEL. AVAILABLE A SLOT]]*24</f>
        <v>18</v>
      </c>
      <c r="AN594" s="31">
        <f>IF((S594-M594)&lt;0,TIME(0,0,0),S594-M594)</f>
        <v>0.88333333333139308</v>
      </c>
      <c r="AO59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94" s="35" t="str">
        <f>IF(AL594="","",IF(AL594&lt;=1,"SI","NO"))</f>
        <v>SI</v>
      </c>
      <c r="AQ594" s="31">
        <f>(N594-E594)</f>
        <v>2.1993055555576575</v>
      </c>
      <c r="AR594" s="35">
        <f>TRACKER[[#This Row],[ATA A TIMESLOT]]*24</f>
        <v>52.78333333338378</v>
      </c>
      <c r="AS594" s="32">
        <f>IF(AA594&lt;N594,TIME(0,0,0),AA594-N594)</f>
        <v>0.13333333333139308</v>
      </c>
      <c r="AT594" s="35">
        <f>TRACKER[[#This Row],[PUNTUALIDAD (H)]]*24</f>
        <v>3.1999999999534339</v>
      </c>
      <c r="AU594" s="31" t="str">
        <f>IF(AS594&gt;TIME(0,30,0),"NO","SI")</f>
        <v>NO</v>
      </c>
      <c r="AV594" s="33" t="str">
        <f>IF(AS594&gt;TIME(1,0,0),"NO","SI")</f>
        <v>NO</v>
      </c>
      <c r="AW594" s="33">
        <f>(S594-E594)</f>
        <v>2.3326388888890506</v>
      </c>
      <c r="AX594" s="39">
        <f>TRACKER[[#This Row],[ATA TO UNLOADING]]*24</f>
        <v>55.983333333337214</v>
      </c>
      <c r="AY594" s="33">
        <f>IF(O594=0,0,S594-O594)</f>
        <v>0</v>
      </c>
      <c r="AZ594" s="38">
        <f>TRACKER[[#This Row],[TOTAL TT (MARRUECOS)]]*24</f>
        <v>0</v>
      </c>
      <c r="BA594" s="39" t="str">
        <f>IF(AW594="","",IF(AW594&lt;=2,"SI","NO"))</f>
        <v>NO</v>
      </c>
      <c r="BB594" s="39">
        <f>V594-U594</f>
        <v>0</v>
      </c>
      <c r="BC594" s="108">
        <f>(TRACKER[[#This Row],[Driver departure vs DC END DATE 2]])/24</f>
        <v>0</v>
      </c>
      <c r="BD594" s="39" t="str">
        <f>IF(L594="LEFTIES TOLEDO",IF(BC594&gt;=TIME(0,0,0),"YES","NO"),"")</f>
        <v/>
      </c>
      <c r="BE594" s="93">
        <f>$BH$1</f>
        <v>55</v>
      </c>
      <c r="BF594" s="41">
        <f>$BI$1</f>
        <v>7.5</v>
      </c>
    </row>
    <row r="595" spans="1:58" ht="12.75" customHeight="1">
      <c r="A595" s="24">
        <v>261738426</v>
      </c>
      <c r="B595" s="10" t="s">
        <v>858</v>
      </c>
      <c r="C595" s="11" t="s">
        <v>82</v>
      </c>
      <c r="D595" s="11" t="s">
        <v>48</v>
      </c>
      <c r="E595" s="12">
        <v>46054.050694444442</v>
      </c>
      <c r="F595" s="12">
        <v>46054.083333333336</v>
      </c>
      <c r="G595" s="13" t="s">
        <v>49</v>
      </c>
      <c r="H595" s="11" t="s">
        <v>50</v>
      </c>
      <c r="I595" s="13" t="s">
        <v>878</v>
      </c>
      <c r="J595" s="13" t="s">
        <v>51</v>
      </c>
      <c r="K595" s="13" t="s">
        <v>60</v>
      </c>
      <c r="L595" s="12" t="s">
        <v>81</v>
      </c>
      <c r="M595" s="12">
        <v>46055.5</v>
      </c>
      <c r="N595" s="12">
        <v>46056.25</v>
      </c>
      <c r="O595" s="12"/>
      <c r="P595" s="55"/>
      <c r="Q595" s="12" t="s">
        <v>891</v>
      </c>
      <c r="R595" s="12"/>
      <c r="S595" s="29">
        <v>46056.375</v>
      </c>
      <c r="T595" s="29">
        <v>46056.392361111109</v>
      </c>
      <c r="U595" s="12"/>
      <c r="V595" s="29"/>
      <c r="W595" s="30">
        <f>IF(N595="","",WEEKNUM(AA595,2)-0)</f>
        <v>6</v>
      </c>
      <c r="X595" s="30">
        <f>IF(N595="","",MONTH(AA595))</f>
        <v>2</v>
      </c>
      <c r="Y59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595" s="30" t="str">
        <f>IF(B595="ROPAX","ROPAX",IF(B595="RORO","RORO","OCEAN"))</f>
        <v>OCEAN</v>
      </c>
      <c r="AA595" s="29">
        <f>+MIN(S595,T595)</f>
        <v>46056.375</v>
      </c>
      <c r="AB595" s="29" t="str">
        <f>CHOOSE(WEEKDAY(T595,2),"Monday","Tuesday","Wednesday","Thursday","Friday","Saturday","Sunday")</f>
        <v>Tuesday</v>
      </c>
      <c r="AC595" s="104">
        <f>IF((E595-F595)&lt;=0,0,(TRACKER[[#This Row],[ATA]]-TRACKER[[#This Row],[ETA]])*24)</f>
        <v>0</v>
      </c>
      <c r="AD595" s="29" t="str">
        <f>IF(AC595&lt;=2,"NO","YES")</f>
        <v>NO</v>
      </c>
      <c r="AE595" s="106">
        <f>+TRACKER[[#This Row],[DELIVERY AVAILABLE SINCE]]-TRACKER[[#This Row],[HANDOVER Morocco]]</f>
        <v>46055.5</v>
      </c>
      <c r="AF595" s="104">
        <f>TRACKER[[#This Row],[ATA TO UNLOADING]]*24</f>
        <v>55.78333333338378</v>
      </c>
      <c r="AG595" s="31">
        <f>(M595-E595)</f>
        <v>1.4493055555576575</v>
      </c>
      <c r="AH595" s="35">
        <f>TRACKER[[#This Row],[ATA A OFRECIMIENTO]]*24</f>
        <v>34.78333333338378</v>
      </c>
      <c r="AI595" s="30" t="str">
        <f>IF(AG595="","",IF(AG595&lt;=1.5,"SI","NO"))</f>
        <v>SI</v>
      </c>
      <c r="AJ595" s="30" t="str">
        <f>IF(AG595="","",IF(AG595&lt;=2,"YES","NO"))</f>
        <v>YES</v>
      </c>
      <c r="AK595" s="30" t="str">
        <f>IF(AG595="","",IF(AG595&lt;=3,"SI","NO"))</f>
        <v>SI</v>
      </c>
      <c r="AL595" s="31">
        <f>(N595-M595)</f>
        <v>0.75</v>
      </c>
      <c r="AM595" s="35">
        <f>TRACKER[[#This Row],[DEL. AVAILABLE A SLOT]]*24</f>
        <v>18</v>
      </c>
      <c r="AN595" s="31">
        <f>IF((S595-M595)&lt;0,TIME(0,0,0),S595-M595)</f>
        <v>0.875</v>
      </c>
      <c r="AO59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95" s="35" t="str">
        <f>IF(AL595="","",IF(AL595&lt;=1,"SI","NO"))</f>
        <v>SI</v>
      </c>
      <c r="AQ595" s="31">
        <f>(N595-E595)</f>
        <v>2.1993055555576575</v>
      </c>
      <c r="AR595" s="35">
        <f>TRACKER[[#This Row],[ATA A TIMESLOT]]*24</f>
        <v>52.78333333338378</v>
      </c>
      <c r="AS595" s="32">
        <f>IF(AA595&lt;N595,TIME(0,0,0),AA595-N595)</f>
        <v>0.125</v>
      </c>
      <c r="AT595" s="35">
        <f>TRACKER[[#This Row],[PUNTUALIDAD (H)]]*24</f>
        <v>3</v>
      </c>
      <c r="AU595" s="31" t="str">
        <f>IF(AS595&gt;TIME(0,30,0),"NO","SI")</f>
        <v>NO</v>
      </c>
      <c r="AV595" s="33" t="str">
        <f>IF(AS595&gt;TIME(1,0,0),"NO","SI")</f>
        <v>NO</v>
      </c>
      <c r="AW595" s="33">
        <f>(S595-E595)</f>
        <v>2.3243055555576575</v>
      </c>
      <c r="AX595" s="39">
        <f>TRACKER[[#This Row],[ATA TO UNLOADING]]*24</f>
        <v>55.78333333338378</v>
      </c>
      <c r="AY595" s="33">
        <f>IF(O595=0,0,S595-O595)</f>
        <v>0</v>
      </c>
      <c r="AZ595" s="38">
        <f>TRACKER[[#This Row],[TOTAL TT (MARRUECOS)]]*24</f>
        <v>0</v>
      </c>
      <c r="BA595" s="39" t="str">
        <f>IF(AW595="","",IF(AW595&lt;=2,"SI","NO"))</f>
        <v>NO</v>
      </c>
      <c r="BB595" s="39">
        <f>V595-U595</f>
        <v>0</v>
      </c>
      <c r="BC595" s="108">
        <f>(TRACKER[[#This Row],[Driver departure vs DC END DATE 2]])/24</f>
        <v>0</v>
      </c>
      <c r="BD595" s="39" t="str">
        <f>IF(L595="LEFTIES TOLEDO",IF(BC595&gt;=TIME(0,0,0),"YES","NO"),"")</f>
        <v/>
      </c>
      <c r="BE595" s="93">
        <f>$BH$1</f>
        <v>55</v>
      </c>
      <c r="BF595" s="41">
        <f>$BI$1</f>
        <v>7.5</v>
      </c>
    </row>
    <row r="596" spans="1:58" ht="12.75" customHeight="1">
      <c r="A596" s="24">
        <v>258059640</v>
      </c>
      <c r="B596" s="10" t="s">
        <v>858</v>
      </c>
      <c r="C596" s="11" t="s">
        <v>54</v>
      </c>
      <c r="D596" s="11" t="s">
        <v>48</v>
      </c>
      <c r="E596" s="12">
        <v>46054.050694444442</v>
      </c>
      <c r="F596" s="12">
        <v>46054.083333333336</v>
      </c>
      <c r="G596" s="13" t="s">
        <v>49</v>
      </c>
      <c r="H596" s="11" t="s">
        <v>50</v>
      </c>
      <c r="I596" s="13" t="s">
        <v>879</v>
      </c>
      <c r="J596" s="13" t="s">
        <v>51</v>
      </c>
      <c r="K596" s="13" t="s">
        <v>60</v>
      </c>
      <c r="L596" s="12" t="s">
        <v>81</v>
      </c>
      <c r="M596" s="12">
        <v>46055.5</v>
      </c>
      <c r="N596" s="12">
        <v>46056.25</v>
      </c>
      <c r="O596" s="12"/>
      <c r="P596" s="55"/>
      <c r="Q596" s="12" t="s">
        <v>891</v>
      </c>
      <c r="R596" s="12"/>
      <c r="S596" s="29">
        <v>46056.470833333333</v>
      </c>
      <c r="T596" s="29">
        <v>46056.48333333333</v>
      </c>
      <c r="U596" s="12"/>
      <c r="V596" s="29"/>
      <c r="W596" s="30">
        <f>IF(N596="","",WEEKNUM(AA596,2)-0)</f>
        <v>6</v>
      </c>
      <c r="X596" s="30">
        <f>IF(N596="","",MONTH(AA596))</f>
        <v>2</v>
      </c>
      <c r="Y59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596" s="30" t="str">
        <f>IF(B596="ROPAX","ROPAX",IF(B596="RORO","RORO","OCEAN"))</f>
        <v>OCEAN</v>
      </c>
      <c r="AA596" s="29">
        <f>+MIN(S596,T596)</f>
        <v>46056.470833333333</v>
      </c>
      <c r="AB596" s="29" t="str">
        <f>CHOOSE(WEEKDAY(T596,2),"Monday","Tuesday","Wednesday","Thursday","Friday","Saturday","Sunday")</f>
        <v>Tuesday</v>
      </c>
      <c r="AC596" s="104">
        <f>IF((E596-F596)&lt;=0,0,(TRACKER[[#This Row],[ATA]]-TRACKER[[#This Row],[ETA]])*24)</f>
        <v>0</v>
      </c>
      <c r="AD596" s="29" t="str">
        <f>IF(AC596&lt;=2,"NO","YES")</f>
        <v>NO</v>
      </c>
      <c r="AE596" s="106">
        <f>+TRACKER[[#This Row],[DELIVERY AVAILABLE SINCE]]-TRACKER[[#This Row],[HANDOVER Morocco]]</f>
        <v>46055.5</v>
      </c>
      <c r="AF596" s="104">
        <f>TRACKER[[#This Row],[ATA TO UNLOADING]]*24</f>
        <v>58.083333333372138</v>
      </c>
      <c r="AG596" s="31">
        <f>(M596-E596)</f>
        <v>1.4493055555576575</v>
      </c>
      <c r="AH596" s="35">
        <f>TRACKER[[#This Row],[ATA A OFRECIMIENTO]]*24</f>
        <v>34.78333333338378</v>
      </c>
      <c r="AI596" s="30" t="str">
        <f>IF(AG596="","",IF(AG596&lt;=1.5,"SI","NO"))</f>
        <v>SI</v>
      </c>
      <c r="AJ596" s="30" t="str">
        <f>IF(AG596="","",IF(AG596&lt;=2,"YES","NO"))</f>
        <v>YES</v>
      </c>
      <c r="AK596" s="30" t="str">
        <f>IF(AG596="","",IF(AG596&lt;=3,"SI","NO"))</f>
        <v>SI</v>
      </c>
      <c r="AL596" s="31">
        <f>(N596-M596)</f>
        <v>0.75</v>
      </c>
      <c r="AM596" s="35">
        <f>TRACKER[[#This Row],[DEL. AVAILABLE A SLOT]]*24</f>
        <v>18</v>
      </c>
      <c r="AN596" s="31">
        <f>IF((S596-M596)&lt;0,TIME(0,0,0),S596-M596)</f>
        <v>0.97083333333284827</v>
      </c>
      <c r="AO59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596" s="35" t="str">
        <f>IF(AL596="","",IF(AL596&lt;=1,"SI","NO"))</f>
        <v>SI</v>
      </c>
      <c r="AQ596" s="31">
        <f>(N596-E596)</f>
        <v>2.1993055555576575</v>
      </c>
      <c r="AR596" s="35">
        <f>TRACKER[[#This Row],[ATA A TIMESLOT]]*24</f>
        <v>52.78333333338378</v>
      </c>
      <c r="AS596" s="32">
        <f>IF(AA596&lt;N596,TIME(0,0,0),AA596-N596)</f>
        <v>0.22083333333284827</v>
      </c>
      <c r="AT596" s="35">
        <f>TRACKER[[#This Row],[PUNTUALIDAD (H)]]*24</f>
        <v>5.2999999999883585</v>
      </c>
      <c r="AU596" s="31" t="str">
        <f>IF(AS596&gt;TIME(0,30,0),"NO","SI")</f>
        <v>NO</v>
      </c>
      <c r="AV596" s="33" t="str">
        <f>IF(AS596&gt;TIME(1,0,0),"NO","SI")</f>
        <v>NO</v>
      </c>
      <c r="AW596" s="33">
        <f>(S596-E596)</f>
        <v>2.4201388888905058</v>
      </c>
      <c r="AX596" s="39">
        <f>TRACKER[[#This Row],[ATA TO UNLOADING]]*24</f>
        <v>58.083333333372138</v>
      </c>
      <c r="AY596" s="33">
        <f>IF(O596=0,0,S596-O596)</f>
        <v>0</v>
      </c>
      <c r="AZ596" s="38">
        <f>TRACKER[[#This Row],[TOTAL TT (MARRUECOS)]]*24</f>
        <v>0</v>
      </c>
      <c r="BA596" s="39" t="str">
        <f>IF(AW596="","",IF(AW596&lt;=2,"SI","NO"))</f>
        <v>NO</v>
      </c>
      <c r="BB596" s="39">
        <f>V596-U596</f>
        <v>0</v>
      </c>
      <c r="BC596" s="108">
        <f>(TRACKER[[#This Row],[Driver departure vs DC END DATE 2]])/24</f>
        <v>0</v>
      </c>
      <c r="BD596" s="39" t="str">
        <f>IF(L596="LEFTIES TOLEDO",IF(BC596&gt;=TIME(0,0,0),"YES","NO"),"")</f>
        <v/>
      </c>
      <c r="BE596" s="93">
        <f>$BH$1</f>
        <v>55</v>
      </c>
      <c r="BF596" s="41">
        <f>$BI$1</f>
        <v>7.5</v>
      </c>
    </row>
    <row r="597" spans="1:58" ht="12.75" hidden="1" customHeight="1">
      <c r="A597" s="24" t="s">
        <v>730</v>
      </c>
      <c r="B597" s="10" t="s">
        <v>728</v>
      </c>
      <c r="C597" s="11" t="s">
        <v>57</v>
      </c>
      <c r="D597" s="11" t="s">
        <v>75</v>
      </c>
      <c r="E597" s="12">
        <v>46048.323611111111</v>
      </c>
      <c r="F597" s="12">
        <v>46048.333333333336</v>
      </c>
      <c r="G597" s="13" t="s">
        <v>88</v>
      </c>
      <c r="H597" s="11" t="s">
        <v>50</v>
      </c>
      <c r="I597" s="13" t="s">
        <v>944</v>
      </c>
      <c r="J597" s="13" t="s">
        <v>51</v>
      </c>
      <c r="K597" s="13" t="s">
        <v>60</v>
      </c>
      <c r="L597" s="12" t="s">
        <v>95</v>
      </c>
      <c r="M597" s="12">
        <v>46050.333333333336</v>
      </c>
      <c r="N597" s="12">
        <v>46056.25</v>
      </c>
      <c r="O597" s="12"/>
      <c r="P597" s="55">
        <v>1</v>
      </c>
      <c r="Q597" s="12" t="s">
        <v>581</v>
      </c>
      <c r="R597" s="12"/>
      <c r="S597" s="29">
        <v>46056.340277777774</v>
      </c>
      <c r="T597" s="29">
        <v>46056.361111111109</v>
      </c>
      <c r="U597" s="12"/>
      <c r="V597" s="29"/>
      <c r="W597" s="30">
        <f>IF(N597="","",WEEKNUM(AA597,2)-0)</f>
        <v>6</v>
      </c>
      <c r="X597" s="30">
        <f>IF(N597="","",MONTH(AA597))</f>
        <v>2</v>
      </c>
      <c r="Y59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597" s="30" t="str">
        <f>IF(B597="ROPAX","ROPAX",IF(B597="RORO","RORO","OCEAN"))</f>
        <v>OCEAN</v>
      </c>
      <c r="AA597" s="29">
        <f>+MIN(S597,T597)</f>
        <v>46056.340277777774</v>
      </c>
      <c r="AB597" s="29" t="str">
        <f>CHOOSE(WEEKDAY(T597,2),"Monday","Tuesday","Wednesday","Thursday","Friday","Saturday","Sunday")</f>
        <v>Tuesday</v>
      </c>
      <c r="AC597" s="104">
        <f>IF((E597-F597)&lt;=0,0,(TRACKER[[#This Row],[ATA]]-TRACKER[[#This Row],[ETA]])*24)</f>
        <v>0</v>
      </c>
      <c r="AD597" s="29" t="str">
        <f>IF(AC597&lt;=2,"NO","YES")</f>
        <v>NO</v>
      </c>
      <c r="AE597" s="106">
        <f>+TRACKER[[#This Row],[DELIVERY AVAILABLE SINCE]]-TRACKER[[#This Row],[HANDOVER Morocco]]</f>
        <v>46050.333333333336</v>
      </c>
      <c r="AF597" s="104">
        <f>TRACKER[[#This Row],[ATA TO UNLOADING]]*24</f>
        <v>192.39999999990687</v>
      </c>
      <c r="AG597" s="31">
        <f>(M597-E597)</f>
        <v>2.0097222222248092</v>
      </c>
      <c r="AH597" s="35">
        <f>TRACKER[[#This Row],[ATA A OFRECIMIENTO]]*24</f>
        <v>48.233333333395422</v>
      </c>
      <c r="AI597" s="30" t="str">
        <f>IF(AG597="","",IF(AG597&lt;=1.5,"SI","NO"))</f>
        <v>NO</v>
      </c>
      <c r="AJ597" s="30" t="str">
        <f>IF(AG597="","",IF(AG597&lt;=2,"YES","NO"))</f>
        <v>NO</v>
      </c>
      <c r="AK597" s="30" t="str">
        <f>IF(AG597="","",IF(AG597&lt;=3,"SI","NO"))</f>
        <v>SI</v>
      </c>
      <c r="AL597" s="31">
        <f>(N597-M597)</f>
        <v>5.9166666666642413</v>
      </c>
      <c r="AM597" s="35">
        <f>TRACKER[[#This Row],[DEL. AVAILABLE A SLOT]]*24</f>
        <v>141.99999999994179</v>
      </c>
      <c r="AN597" s="31">
        <f>IF((S597-M597)&lt;0,TIME(0,0,0),S597-M597)</f>
        <v>6.0069444444379769</v>
      </c>
      <c r="AO59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597" s="35" t="str">
        <f>IF(AL597="","",IF(AL597&lt;=1,"SI","NO"))</f>
        <v>NO</v>
      </c>
      <c r="AQ597" s="31">
        <f>(N597-E597)</f>
        <v>7.9263888888890506</v>
      </c>
      <c r="AR597" s="35">
        <f>TRACKER[[#This Row],[ATA A TIMESLOT]]*24</f>
        <v>190.23333333333721</v>
      </c>
      <c r="AS597" s="32">
        <f>IF(AA597&lt;N597,TIME(0,0,0),AA597-N597)</f>
        <v>9.0277777773735579E-2</v>
      </c>
      <c r="AT597" s="35">
        <f>TRACKER[[#This Row],[PUNTUALIDAD (H)]]*24</f>
        <v>2.1666666665696539</v>
      </c>
      <c r="AU597" s="31" t="str">
        <f>IF(AS597&gt;TIME(0,30,0),"NO","SI")</f>
        <v>NO</v>
      </c>
      <c r="AV597" s="33" t="str">
        <f>IF(AS597&gt;TIME(1,0,0),"NO","SI")</f>
        <v>NO</v>
      </c>
      <c r="AW597" s="33">
        <f>(S597-E597)</f>
        <v>8.0166666666627862</v>
      </c>
      <c r="AX597" s="39">
        <f>TRACKER[[#This Row],[ATA TO UNLOADING]]*24</f>
        <v>192.39999999990687</v>
      </c>
      <c r="AY597" s="33">
        <f>IF(O597=0,0,S597-O597)</f>
        <v>0</v>
      </c>
      <c r="AZ597" s="38">
        <f>TRACKER[[#This Row],[TOTAL TT (MARRUECOS)]]*24</f>
        <v>0</v>
      </c>
      <c r="BA597" s="39" t="str">
        <f>IF(AW597="","",IF(AW597&lt;=2,"SI","NO"))</f>
        <v>NO</v>
      </c>
      <c r="BB597" s="39">
        <f>V597-U597</f>
        <v>0</v>
      </c>
      <c r="BC597" s="108">
        <f>(TRACKER[[#This Row],[Driver departure vs DC END DATE 2]])/24</f>
        <v>0</v>
      </c>
      <c r="BD597" s="39" t="str">
        <f>IF(L597="LEFTIES TOLEDO",IF(BC597&gt;=TIME(0,0,0),"YES","NO"),"")</f>
        <v/>
      </c>
      <c r="BE597" s="93">
        <f>$BH$1</f>
        <v>55</v>
      </c>
      <c r="BF597" s="41">
        <f>$BI$1</f>
        <v>7.5</v>
      </c>
    </row>
    <row r="598" spans="1:58" ht="12.75" hidden="1" customHeight="1">
      <c r="A598" s="24" t="s">
        <v>914</v>
      </c>
      <c r="B598" s="10" t="s">
        <v>733</v>
      </c>
      <c r="C598" s="11" t="s">
        <v>72</v>
      </c>
      <c r="D598" s="11" t="s">
        <v>75</v>
      </c>
      <c r="E598" s="12">
        <v>46051.09097222222</v>
      </c>
      <c r="F598" s="12">
        <v>46051.083333333336</v>
      </c>
      <c r="G598" s="13" t="s">
        <v>88</v>
      </c>
      <c r="H598" s="11" t="s">
        <v>50</v>
      </c>
      <c r="I598" s="13" t="s">
        <v>945</v>
      </c>
      <c r="J598" s="13" t="s">
        <v>51</v>
      </c>
      <c r="K598" s="13" t="s">
        <v>60</v>
      </c>
      <c r="L598" s="12" t="s">
        <v>95</v>
      </c>
      <c r="M598" s="12">
        <v>46052.5</v>
      </c>
      <c r="N598" s="12">
        <v>46056.25</v>
      </c>
      <c r="O598" s="12"/>
      <c r="P598" s="55"/>
      <c r="Q598" s="12"/>
      <c r="R598" s="12"/>
      <c r="S598" s="29">
        <v>46056.236111111109</v>
      </c>
      <c r="T598" s="29">
        <v>46056.256944444445</v>
      </c>
      <c r="U598" s="12"/>
      <c r="V598" s="29"/>
      <c r="W598" s="30">
        <f>IF(N598="","",WEEKNUM(AA598,2)-0)</f>
        <v>6</v>
      </c>
      <c r="X598" s="30">
        <f>IF(N598="","",MONTH(AA598))</f>
        <v>2</v>
      </c>
      <c r="Y59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598" s="30" t="str">
        <f>IF(B598="ROPAX","ROPAX",IF(B598="RORO","RORO","OCEAN"))</f>
        <v>OCEAN</v>
      </c>
      <c r="AA598" s="29">
        <f>+MIN(S598,T598)</f>
        <v>46056.236111111109</v>
      </c>
      <c r="AB598" s="29" t="str">
        <f>CHOOSE(WEEKDAY(T598,2),"Monday","Tuesday","Wednesday","Thursday","Friday","Saturday","Sunday")</f>
        <v>Tuesday</v>
      </c>
      <c r="AC598" s="104">
        <f>IF((E598-F598)&lt;=0,0,(TRACKER[[#This Row],[ATA]]-TRACKER[[#This Row],[ETA]])*24)</f>
        <v>0.18333333323244005</v>
      </c>
      <c r="AD598" s="29" t="str">
        <f>IF(AC598&lt;=2,"NO","YES")</f>
        <v>NO</v>
      </c>
      <c r="AE598" s="106">
        <f>+TRACKER[[#This Row],[DELIVERY AVAILABLE SINCE]]-TRACKER[[#This Row],[HANDOVER Morocco]]</f>
        <v>46052.5</v>
      </c>
      <c r="AF598" s="104">
        <f>TRACKER[[#This Row],[ATA TO UNLOADING]]*24</f>
        <v>123.48333333333721</v>
      </c>
      <c r="AG598" s="31">
        <f>(M598-E598)</f>
        <v>1.4090277777795563</v>
      </c>
      <c r="AH598" s="35">
        <f>TRACKER[[#This Row],[ATA A OFRECIMIENTO]]*24</f>
        <v>33.816666666709352</v>
      </c>
      <c r="AI598" s="30" t="str">
        <f>IF(AG598="","",IF(AG598&lt;=1.5,"SI","NO"))</f>
        <v>SI</v>
      </c>
      <c r="AJ598" s="30" t="str">
        <f>IF(AG598="","",IF(AG598&lt;=2,"YES","NO"))</f>
        <v>YES</v>
      </c>
      <c r="AK598" s="30" t="str">
        <f>IF(AG598="","",IF(AG598&lt;=3,"SI","NO"))</f>
        <v>SI</v>
      </c>
      <c r="AL598" s="31">
        <f>(N598-M598)</f>
        <v>3.75</v>
      </c>
      <c r="AM598" s="35">
        <f>TRACKER[[#This Row],[DEL. AVAILABLE A SLOT]]*24</f>
        <v>90</v>
      </c>
      <c r="AN598" s="31">
        <f>IF((S598-M598)&lt;0,TIME(0,0,0),S598-M598)</f>
        <v>3.7361111111094942</v>
      </c>
      <c r="AO59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598" s="35" t="str">
        <f>IF(AL598="","",IF(AL598&lt;=1,"SI","NO"))</f>
        <v>NO</v>
      </c>
      <c r="AQ598" s="31">
        <f>(N598-E598)</f>
        <v>5.1590277777795563</v>
      </c>
      <c r="AR598" s="35">
        <f>TRACKER[[#This Row],[ATA A TIMESLOT]]*24</f>
        <v>123.81666666670935</v>
      </c>
      <c r="AS598" s="32">
        <f>IF(AA598&lt;N598,TIME(0,0,0),AA598-N598)</f>
        <v>0</v>
      </c>
      <c r="AT598" s="35">
        <f>TRACKER[[#This Row],[PUNTUALIDAD (H)]]*24</f>
        <v>0</v>
      </c>
      <c r="AU598" s="31" t="str">
        <f>IF(AS598&gt;TIME(0,30,0),"NO","SI")</f>
        <v>SI</v>
      </c>
      <c r="AV598" s="33" t="str">
        <f>IF(AS598&gt;TIME(1,0,0),"NO","SI")</f>
        <v>SI</v>
      </c>
      <c r="AW598" s="33">
        <f>(S598-E598)</f>
        <v>5.1451388888890506</v>
      </c>
      <c r="AX598" s="39">
        <f>TRACKER[[#This Row],[ATA TO UNLOADING]]*24</f>
        <v>123.48333333333721</v>
      </c>
      <c r="AY598" s="33">
        <f>IF(O598=0,0,S598-O598)</f>
        <v>0</v>
      </c>
      <c r="AZ598" s="38">
        <f>TRACKER[[#This Row],[TOTAL TT (MARRUECOS)]]*24</f>
        <v>0</v>
      </c>
      <c r="BA598" s="39" t="str">
        <f>IF(AW598="","",IF(AW598&lt;=2,"SI","NO"))</f>
        <v>NO</v>
      </c>
      <c r="BB598" s="39">
        <f>V598-U598</f>
        <v>0</v>
      </c>
      <c r="BC598" s="108">
        <f>(TRACKER[[#This Row],[Driver departure vs DC END DATE 2]])/24</f>
        <v>0</v>
      </c>
      <c r="BD598" s="39" t="str">
        <f>IF(L598="LEFTIES TOLEDO",IF(BC598&gt;=TIME(0,0,0),"YES","NO"),"")</f>
        <v/>
      </c>
      <c r="BE598" s="93">
        <f>$BH$1</f>
        <v>55</v>
      </c>
      <c r="BF598" s="41">
        <f>$BI$1</f>
        <v>7.5</v>
      </c>
    </row>
    <row r="599" spans="1:58" ht="12.75" customHeight="1">
      <c r="A599" s="24">
        <v>261464361</v>
      </c>
      <c r="B599" s="10" t="s">
        <v>858</v>
      </c>
      <c r="C599" s="11" t="s">
        <v>57</v>
      </c>
      <c r="D599" s="11" t="s">
        <v>48</v>
      </c>
      <c r="E599" s="12">
        <v>46054.050694444442</v>
      </c>
      <c r="F599" s="12">
        <v>46054.083333333336</v>
      </c>
      <c r="G599" s="13" t="s">
        <v>49</v>
      </c>
      <c r="H599" s="11" t="s">
        <v>50</v>
      </c>
      <c r="I599" s="13" t="s">
        <v>880</v>
      </c>
      <c r="J599" s="13" t="s">
        <v>51</v>
      </c>
      <c r="K599" s="13" t="s">
        <v>60</v>
      </c>
      <c r="L599" s="12" t="s">
        <v>81</v>
      </c>
      <c r="M599" s="12">
        <v>46055.5</v>
      </c>
      <c r="N599" s="12">
        <v>46056.291666666664</v>
      </c>
      <c r="O599" s="12"/>
      <c r="P599" s="55"/>
      <c r="Q599" s="12" t="s">
        <v>891</v>
      </c>
      <c r="R599" s="12"/>
      <c r="S599" s="29">
        <v>46056.572222222225</v>
      </c>
      <c r="T599" s="29">
        <v>46056.583333333336</v>
      </c>
      <c r="U599" s="12"/>
      <c r="V599" s="29"/>
      <c r="W599" s="30">
        <f>IF(N599="","",WEEKNUM(AA599,2)-0)</f>
        <v>6</v>
      </c>
      <c r="X599" s="30">
        <f>IF(N599="","",MONTH(AA599))</f>
        <v>2</v>
      </c>
      <c r="Y59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599" s="30" t="str">
        <f>IF(B599="ROPAX","ROPAX",IF(B599="RORO","RORO","OCEAN"))</f>
        <v>OCEAN</v>
      </c>
      <c r="AA599" s="29">
        <f>+MIN(S599,T599)</f>
        <v>46056.572222222225</v>
      </c>
      <c r="AB599" s="29" t="str">
        <f>CHOOSE(WEEKDAY(T599,2),"Monday","Tuesday","Wednesday","Thursday","Friday","Saturday","Sunday")</f>
        <v>Tuesday</v>
      </c>
      <c r="AC599" s="104">
        <f>IF((E599-F599)&lt;=0,0,(TRACKER[[#This Row],[ATA]]-TRACKER[[#This Row],[ETA]])*24)</f>
        <v>0</v>
      </c>
      <c r="AD599" s="29" t="str">
        <f>IF(AC599&lt;=2,"NO","YES")</f>
        <v>NO</v>
      </c>
      <c r="AE599" s="106">
        <f>+TRACKER[[#This Row],[DELIVERY AVAILABLE SINCE]]-TRACKER[[#This Row],[HANDOVER Morocco]]</f>
        <v>46055.5</v>
      </c>
      <c r="AF599" s="104">
        <f>TRACKER[[#This Row],[ATA TO UNLOADING]]*24</f>
        <v>60.516666666779201</v>
      </c>
      <c r="AG599" s="31">
        <f>(M599-E599)</f>
        <v>1.4493055555576575</v>
      </c>
      <c r="AH599" s="35">
        <f>TRACKER[[#This Row],[ATA A OFRECIMIENTO]]*24</f>
        <v>34.78333333338378</v>
      </c>
      <c r="AI599" s="30" t="str">
        <f>IF(AG599="","",IF(AG599&lt;=1.5,"SI","NO"))</f>
        <v>SI</v>
      </c>
      <c r="AJ599" s="30" t="str">
        <f>IF(AG599="","",IF(AG599&lt;=2,"YES","NO"))</f>
        <v>YES</v>
      </c>
      <c r="AK599" s="30" t="str">
        <f>IF(AG599="","",IF(AG599&lt;=3,"SI","NO"))</f>
        <v>SI</v>
      </c>
      <c r="AL599" s="31">
        <f>(N599-M599)</f>
        <v>0.79166666666424135</v>
      </c>
      <c r="AM599" s="35">
        <f>TRACKER[[#This Row],[DEL. AVAILABLE A SLOT]]*24</f>
        <v>18.999999999941792</v>
      </c>
      <c r="AN599" s="31">
        <f>IF((S599-M599)&lt;0,TIME(0,0,0),S599-M599)</f>
        <v>1.0722222222248092</v>
      </c>
      <c r="AO59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599" s="35" t="str">
        <f>IF(AL599="","",IF(AL599&lt;=1,"SI","NO"))</f>
        <v>SI</v>
      </c>
      <c r="AQ599" s="31">
        <f>(N599-E599)</f>
        <v>2.2409722222218988</v>
      </c>
      <c r="AR599" s="35">
        <f>TRACKER[[#This Row],[ATA A TIMESLOT]]*24</f>
        <v>53.783333333325572</v>
      </c>
      <c r="AS599" s="32">
        <f>IF(AA599&lt;N599,TIME(0,0,0),AA599-N599)</f>
        <v>0.28055555556056788</v>
      </c>
      <c r="AT599" s="35">
        <f>TRACKER[[#This Row],[PUNTUALIDAD (H)]]*24</f>
        <v>6.7333333334536292</v>
      </c>
      <c r="AU599" s="31" t="str">
        <f>IF(AS599&gt;TIME(0,30,0),"NO","SI")</f>
        <v>NO</v>
      </c>
      <c r="AV599" s="33" t="str">
        <f>IF(AS599&gt;TIME(1,0,0),"NO","SI")</f>
        <v>NO</v>
      </c>
      <c r="AW599" s="33">
        <f>(S599-E599)</f>
        <v>2.5215277777824667</v>
      </c>
      <c r="AX599" s="39">
        <f>TRACKER[[#This Row],[ATA TO UNLOADING]]*24</f>
        <v>60.516666666779201</v>
      </c>
      <c r="AY599" s="33">
        <f>IF(O599=0,0,S599-O599)</f>
        <v>0</v>
      </c>
      <c r="AZ599" s="38">
        <f>TRACKER[[#This Row],[TOTAL TT (MARRUECOS)]]*24</f>
        <v>0</v>
      </c>
      <c r="BA599" s="39" t="str">
        <f>IF(AW599="","",IF(AW599&lt;=2,"SI","NO"))</f>
        <v>NO</v>
      </c>
      <c r="BB599" s="39">
        <f>V599-U599</f>
        <v>0</v>
      </c>
      <c r="BC599" s="108">
        <f>(TRACKER[[#This Row],[Driver departure vs DC END DATE 2]])/24</f>
        <v>0</v>
      </c>
      <c r="BD599" s="39" t="str">
        <f>IF(L599="LEFTIES TOLEDO",IF(BC599&gt;=TIME(0,0,0),"YES","NO"),"")</f>
        <v/>
      </c>
      <c r="BE599" s="93">
        <f>$BH$1</f>
        <v>55</v>
      </c>
      <c r="BF599" s="41">
        <f>$BI$1</f>
        <v>7.5</v>
      </c>
    </row>
    <row r="600" spans="1:58" ht="12.75" customHeight="1">
      <c r="A600" s="24">
        <v>261661524</v>
      </c>
      <c r="B600" s="10" t="s">
        <v>858</v>
      </c>
      <c r="C600" s="11" t="s">
        <v>881</v>
      </c>
      <c r="D600" s="11" t="s">
        <v>48</v>
      </c>
      <c r="E600" s="12">
        <v>46054.050694444442</v>
      </c>
      <c r="F600" s="12">
        <v>46054.083333333336</v>
      </c>
      <c r="G600" s="13" t="s">
        <v>49</v>
      </c>
      <c r="H600" s="11" t="s">
        <v>50</v>
      </c>
      <c r="I600" s="13" t="s">
        <v>882</v>
      </c>
      <c r="J600" s="13" t="s">
        <v>51</v>
      </c>
      <c r="K600" s="13" t="s">
        <v>60</v>
      </c>
      <c r="L600" s="12" t="s">
        <v>81</v>
      </c>
      <c r="M600" s="12">
        <v>46055.5</v>
      </c>
      <c r="N600" s="12">
        <v>46056.291666666664</v>
      </c>
      <c r="O600" s="12"/>
      <c r="P600" s="55"/>
      <c r="Q600" s="12" t="s">
        <v>891</v>
      </c>
      <c r="R600" s="12"/>
      <c r="S600" s="29">
        <v>46056.481249999997</v>
      </c>
      <c r="T600" s="29">
        <v>46056.520833333336</v>
      </c>
      <c r="U600" s="12"/>
      <c r="V600" s="29"/>
      <c r="W600" s="30">
        <f>IF(N600="","",WEEKNUM(AA600,2)-0)</f>
        <v>6</v>
      </c>
      <c r="X600" s="30">
        <f>IF(N600="","",MONTH(AA600))</f>
        <v>2</v>
      </c>
      <c r="Y60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600" s="30" t="str">
        <f>IF(B600="ROPAX","ROPAX",IF(B600="RORO","RORO","OCEAN"))</f>
        <v>OCEAN</v>
      </c>
      <c r="AA600" s="29">
        <f>+MIN(S600,T600)</f>
        <v>46056.481249999997</v>
      </c>
      <c r="AB600" s="29" t="str">
        <f>CHOOSE(WEEKDAY(T600,2),"Monday","Tuesday","Wednesday","Thursday","Friday","Saturday","Sunday")</f>
        <v>Tuesday</v>
      </c>
      <c r="AC600" s="104">
        <f>IF((E600-F600)&lt;=0,0,(TRACKER[[#This Row],[ATA]]-TRACKER[[#This Row],[ETA]])*24)</f>
        <v>0</v>
      </c>
      <c r="AD600" s="29" t="str">
        <f>IF(AC600&lt;=2,"NO","YES")</f>
        <v>NO</v>
      </c>
      <c r="AE600" s="106">
        <f>+TRACKER[[#This Row],[DELIVERY AVAILABLE SINCE]]-TRACKER[[#This Row],[HANDOVER Morocco]]</f>
        <v>46055.5</v>
      </c>
      <c r="AF600" s="104">
        <f>TRACKER[[#This Row],[ATA TO UNLOADING]]*24</f>
        <v>58.333333333313931</v>
      </c>
      <c r="AG600" s="31">
        <f>(M600-E600)</f>
        <v>1.4493055555576575</v>
      </c>
      <c r="AH600" s="35">
        <f>TRACKER[[#This Row],[ATA A OFRECIMIENTO]]*24</f>
        <v>34.78333333338378</v>
      </c>
      <c r="AI600" s="30" t="str">
        <f>IF(AG600="","",IF(AG600&lt;=1.5,"SI","NO"))</f>
        <v>SI</v>
      </c>
      <c r="AJ600" s="30" t="str">
        <f>IF(AG600="","",IF(AG600&lt;=2,"YES","NO"))</f>
        <v>YES</v>
      </c>
      <c r="AK600" s="30" t="str">
        <f>IF(AG600="","",IF(AG600&lt;=3,"SI","NO"))</f>
        <v>SI</v>
      </c>
      <c r="AL600" s="31">
        <f>(N600-M600)</f>
        <v>0.79166666666424135</v>
      </c>
      <c r="AM600" s="35">
        <f>TRACKER[[#This Row],[DEL. AVAILABLE A SLOT]]*24</f>
        <v>18.999999999941792</v>
      </c>
      <c r="AN600" s="31">
        <f>IF((S600-M600)&lt;0,TIME(0,0,0),S600-M600)</f>
        <v>0.98124999999708962</v>
      </c>
      <c r="AO60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00" s="35" t="str">
        <f>IF(AL600="","",IF(AL600&lt;=1,"SI","NO"))</f>
        <v>SI</v>
      </c>
      <c r="AQ600" s="31">
        <f>(N600-E600)</f>
        <v>2.2409722222218988</v>
      </c>
      <c r="AR600" s="35">
        <f>TRACKER[[#This Row],[ATA A TIMESLOT]]*24</f>
        <v>53.783333333325572</v>
      </c>
      <c r="AS600" s="32">
        <f>IF(AA600&lt;N600,TIME(0,0,0),AA600-N600)</f>
        <v>0.18958333333284827</v>
      </c>
      <c r="AT600" s="35">
        <f>TRACKER[[#This Row],[PUNTUALIDAD (H)]]*24</f>
        <v>4.5499999999883585</v>
      </c>
      <c r="AU600" s="31" t="str">
        <f>IF(AS600&gt;TIME(0,30,0),"NO","SI")</f>
        <v>NO</v>
      </c>
      <c r="AV600" s="33" t="str">
        <f>IF(AS600&gt;TIME(1,0,0),"NO","SI")</f>
        <v>NO</v>
      </c>
      <c r="AW600" s="33">
        <f>(S600-E600)</f>
        <v>2.4305555555547471</v>
      </c>
      <c r="AX600" s="39">
        <f>TRACKER[[#This Row],[ATA TO UNLOADING]]*24</f>
        <v>58.333333333313931</v>
      </c>
      <c r="AY600" s="33">
        <f>IF(O600=0,0,S600-O600)</f>
        <v>0</v>
      </c>
      <c r="AZ600" s="38">
        <f>TRACKER[[#This Row],[TOTAL TT (MARRUECOS)]]*24</f>
        <v>0</v>
      </c>
      <c r="BA600" s="39" t="str">
        <f>IF(AW600="","",IF(AW600&lt;=2,"SI","NO"))</f>
        <v>NO</v>
      </c>
      <c r="BB600" s="39">
        <f>V600-U600</f>
        <v>0</v>
      </c>
      <c r="BC600" s="108">
        <f>(TRACKER[[#This Row],[Driver departure vs DC END DATE 2]])/24</f>
        <v>0</v>
      </c>
      <c r="BD600" s="39" t="str">
        <f>IF(L600="LEFTIES TOLEDO",IF(BC600&gt;=TIME(0,0,0),"YES","NO"),"")</f>
        <v/>
      </c>
      <c r="BE600" s="93">
        <f>$BH$1</f>
        <v>55</v>
      </c>
      <c r="BF600" s="41">
        <f>$BI$1</f>
        <v>7.5</v>
      </c>
    </row>
    <row r="601" spans="1:58" ht="12.75" customHeight="1">
      <c r="A601" s="24">
        <v>261738426</v>
      </c>
      <c r="B601" s="10" t="s">
        <v>858</v>
      </c>
      <c r="C601" s="11" t="s">
        <v>82</v>
      </c>
      <c r="D601" s="11" t="s">
        <v>48</v>
      </c>
      <c r="E601" s="12">
        <v>46054.050694444442</v>
      </c>
      <c r="F601" s="12">
        <v>46054.083333333336</v>
      </c>
      <c r="G601" s="13" t="s">
        <v>49</v>
      </c>
      <c r="H601" s="11" t="s">
        <v>50</v>
      </c>
      <c r="I601" s="13" t="s">
        <v>883</v>
      </c>
      <c r="J601" s="13" t="s">
        <v>51</v>
      </c>
      <c r="K601" s="13" t="s">
        <v>60</v>
      </c>
      <c r="L601" s="12" t="s">
        <v>81</v>
      </c>
      <c r="M601" s="12">
        <v>46055.5</v>
      </c>
      <c r="N601" s="12">
        <v>46056.291666666664</v>
      </c>
      <c r="O601" s="12"/>
      <c r="P601" s="55"/>
      <c r="Q601" s="12" t="s">
        <v>891</v>
      </c>
      <c r="R601" s="12"/>
      <c r="S601" s="29">
        <v>46056.472222222219</v>
      </c>
      <c r="T601" s="29">
        <v>46056.486111111109</v>
      </c>
      <c r="U601" s="12"/>
      <c r="V601" s="29"/>
      <c r="W601" s="30">
        <f>IF(N601="","",WEEKNUM(AA601,2)-0)</f>
        <v>6</v>
      </c>
      <c r="X601" s="30">
        <f>IF(N601="","",MONTH(AA601))</f>
        <v>2</v>
      </c>
      <c r="Y60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601" s="30" t="str">
        <f>IF(B601="ROPAX","ROPAX",IF(B601="RORO","RORO","OCEAN"))</f>
        <v>OCEAN</v>
      </c>
      <c r="AA601" s="29">
        <f>+MIN(S601,T601)</f>
        <v>46056.472222222219</v>
      </c>
      <c r="AB601" s="29" t="str">
        <f>CHOOSE(WEEKDAY(T601,2),"Monday","Tuesday","Wednesday","Thursday","Friday","Saturday","Sunday")</f>
        <v>Tuesday</v>
      </c>
      <c r="AC601" s="104">
        <f>IF((E601-F601)&lt;=0,0,(TRACKER[[#This Row],[ATA]]-TRACKER[[#This Row],[ETA]])*24)</f>
        <v>0</v>
      </c>
      <c r="AD601" s="29" t="str">
        <f>IF(AC601&lt;=2,"NO","YES")</f>
        <v>NO</v>
      </c>
      <c r="AE601" s="106">
        <f>+TRACKER[[#This Row],[DELIVERY AVAILABLE SINCE]]-TRACKER[[#This Row],[HANDOVER Morocco]]</f>
        <v>46055.5</v>
      </c>
      <c r="AF601" s="104">
        <f>TRACKER[[#This Row],[ATA TO UNLOADING]]*24</f>
        <v>58.116666666639503</v>
      </c>
      <c r="AG601" s="31">
        <f>(M601-E601)</f>
        <v>1.4493055555576575</v>
      </c>
      <c r="AH601" s="35">
        <f>TRACKER[[#This Row],[ATA A OFRECIMIENTO]]*24</f>
        <v>34.78333333338378</v>
      </c>
      <c r="AI601" s="30" t="str">
        <f>IF(AG601="","",IF(AG601&lt;=1.5,"SI","NO"))</f>
        <v>SI</v>
      </c>
      <c r="AJ601" s="30" t="str">
        <f>IF(AG601="","",IF(AG601&lt;=2,"YES","NO"))</f>
        <v>YES</v>
      </c>
      <c r="AK601" s="30" t="str">
        <f>IF(AG601="","",IF(AG601&lt;=3,"SI","NO"))</f>
        <v>SI</v>
      </c>
      <c r="AL601" s="31">
        <f>(N601-M601)</f>
        <v>0.79166666666424135</v>
      </c>
      <c r="AM601" s="35">
        <f>TRACKER[[#This Row],[DEL. AVAILABLE A SLOT]]*24</f>
        <v>18.999999999941792</v>
      </c>
      <c r="AN601" s="31">
        <f>IF((S601-M601)&lt;0,TIME(0,0,0),S601-M601)</f>
        <v>0.97222222221898846</v>
      </c>
      <c r="AO60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01" s="35" t="str">
        <f>IF(AL601="","",IF(AL601&lt;=1,"SI","NO"))</f>
        <v>SI</v>
      </c>
      <c r="AQ601" s="31">
        <f>(N601-E601)</f>
        <v>2.2409722222218988</v>
      </c>
      <c r="AR601" s="35">
        <f>TRACKER[[#This Row],[ATA A TIMESLOT]]*24</f>
        <v>53.783333333325572</v>
      </c>
      <c r="AS601" s="32">
        <f>IF(AA601&lt;N601,TIME(0,0,0),AA601-N601)</f>
        <v>0.18055555555474712</v>
      </c>
      <c r="AT601" s="35">
        <f>TRACKER[[#This Row],[PUNTUALIDAD (H)]]*24</f>
        <v>4.3333333333139308</v>
      </c>
      <c r="AU601" s="31" t="str">
        <f>IF(AS601&gt;TIME(0,30,0),"NO","SI")</f>
        <v>NO</v>
      </c>
      <c r="AV601" s="33" t="str">
        <f>IF(AS601&gt;TIME(1,0,0),"NO","SI")</f>
        <v>NO</v>
      </c>
      <c r="AW601" s="33">
        <f>(S601-E601)</f>
        <v>2.421527777776646</v>
      </c>
      <c r="AX601" s="39">
        <f>TRACKER[[#This Row],[ATA TO UNLOADING]]*24</f>
        <v>58.116666666639503</v>
      </c>
      <c r="AY601" s="33">
        <f>IF(O601=0,0,S601-O601)</f>
        <v>0</v>
      </c>
      <c r="AZ601" s="38">
        <f>TRACKER[[#This Row],[TOTAL TT (MARRUECOS)]]*24</f>
        <v>0</v>
      </c>
      <c r="BA601" s="39" t="str">
        <f>IF(AW601="","",IF(AW601&lt;=2,"SI","NO"))</f>
        <v>NO</v>
      </c>
      <c r="BB601" s="39">
        <f>V601-U601</f>
        <v>0</v>
      </c>
      <c r="BC601" s="108">
        <f>(TRACKER[[#This Row],[Driver departure vs DC END DATE 2]])/24</f>
        <v>0</v>
      </c>
      <c r="BD601" s="39" t="str">
        <f>IF(L601="LEFTIES TOLEDO",IF(BC601&gt;=TIME(0,0,0),"YES","NO"),"")</f>
        <v/>
      </c>
      <c r="BE601" s="93">
        <f>$BH$1</f>
        <v>55</v>
      </c>
      <c r="BF601" s="41">
        <f>$BI$1</f>
        <v>7.5</v>
      </c>
    </row>
    <row r="602" spans="1:58" ht="12.75" hidden="1" customHeight="1">
      <c r="A602" s="24">
        <v>262016347</v>
      </c>
      <c r="B602" s="10" t="s">
        <v>858</v>
      </c>
      <c r="C602" s="11" t="s">
        <v>54</v>
      </c>
      <c r="D602" s="11" t="s">
        <v>48</v>
      </c>
      <c r="E602" s="12">
        <v>46054.050694444442</v>
      </c>
      <c r="F602" s="12">
        <v>46054.083333333336</v>
      </c>
      <c r="G602" s="13" t="s">
        <v>49</v>
      </c>
      <c r="H602" s="11" t="s">
        <v>50</v>
      </c>
      <c r="I602" s="13" t="s">
        <v>946</v>
      </c>
      <c r="J602" s="13" t="s">
        <v>51</v>
      </c>
      <c r="K602" s="13" t="s">
        <v>52</v>
      </c>
      <c r="L602" s="12" t="s">
        <v>53</v>
      </c>
      <c r="M602" s="12">
        <v>46055.5</v>
      </c>
      <c r="N602" s="12">
        <v>46056.333333333336</v>
      </c>
      <c r="O602" s="12"/>
      <c r="P602" s="55"/>
      <c r="Q602" s="12"/>
      <c r="R602" s="12"/>
      <c r="S602" s="29">
        <v>46055.877083333333</v>
      </c>
      <c r="T602" s="29">
        <v>46056.263888888891</v>
      </c>
      <c r="U602" s="12">
        <v>46055.897916666669</v>
      </c>
      <c r="V602" s="29">
        <v>46056.284722222219</v>
      </c>
      <c r="W602" s="30">
        <f>IF(N602="","",WEEKNUM(AA602,2)-0)</f>
        <v>6</v>
      </c>
      <c r="X602" s="30">
        <f>IF(N602="","",MONTH(AA602))</f>
        <v>2</v>
      </c>
      <c r="Y60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02" s="30" t="str">
        <f>IF(B602="ROPAX","ROPAX",IF(B602="RORO","RORO","OCEAN"))</f>
        <v>OCEAN</v>
      </c>
      <c r="AA602" s="29">
        <f>+MIN(S602,T602)</f>
        <v>46055.877083333333</v>
      </c>
      <c r="AB602" s="29" t="str">
        <f>CHOOSE(WEEKDAY(T602,2),"Monday","Tuesday","Wednesday","Thursday","Friday","Saturday","Sunday")</f>
        <v>Tuesday</v>
      </c>
      <c r="AC602" s="104">
        <f>IF((E602-F602)&lt;=0,0,(TRACKER[[#This Row],[ATA]]-TRACKER[[#This Row],[ETA]])*24)</f>
        <v>0</v>
      </c>
      <c r="AD602" s="29" t="str">
        <f>IF(AC602&lt;=2,"NO","YES")</f>
        <v>NO</v>
      </c>
      <c r="AE602" s="106">
        <f>+TRACKER[[#This Row],[DELIVERY AVAILABLE SINCE]]-TRACKER[[#This Row],[HANDOVER Morocco]]</f>
        <v>46055.5</v>
      </c>
      <c r="AF602" s="104">
        <f>TRACKER[[#This Row],[ATA TO UNLOADING]]*24</f>
        <v>43.833333333372138</v>
      </c>
      <c r="AG602" s="31">
        <f>(M602-E602)</f>
        <v>1.4493055555576575</v>
      </c>
      <c r="AH602" s="35">
        <f>TRACKER[[#This Row],[ATA A OFRECIMIENTO]]*24</f>
        <v>34.78333333338378</v>
      </c>
      <c r="AI602" s="30" t="str">
        <f>IF(AG602="","",IF(AG602&lt;=1.5,"SI","NO"))</f>
        <v>SI</v>
      </c>
      <c r="AJ602" s="30" t="str">
        <f>IF(AG602="","",IF(AG602&lt;=2,"YES","NO"))</f>
        <v>YES</v>
      </c>
      <c r="AK602" s="30" t="str">
        <f>IF(AG602="","",IF(AG602&lt;=3,"SI","NO"))</f>
        <v>SI</v>
      </c>
      <c r="AL602" s="31">
        <f>(N602-M602)</f>
        <v>0.83333333333575865</v>
      </c>
      <c r="AM602" s="35">
        <f>TRACKER[[#This Row],[DEL. AVAILABLE A SLOT]]*24</f>
        <v>20.000000000058208</v>
      </c>
      <c r="AN602" s="31">
        <f>IF((S602-M602)&lt;0,TIME(0,0,0),S602-M602)</f>
        <v>0.37708333333284827</v>
      </c>
      <c r="AO60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02" s="35" t="str">
        <f>IF(AL602="","",IF(AL602&lt;=1,"SI","NO"))</f>
        <v>SI</v>
      </c>
      <c r="AQ602" s="31">
        <f>(N602-E602)</f>
        <v>2.2826388888934162</v>
      </c>
      <c r="AR602" s="35">
        <f>TRACKER[[#This Row],[ATA A TIMESLOT]]*24</f>
        <v>54.783333333441988</v>
      </c>
      <c r="AS602" s="32">
        <f>IF(AA602&lt;N602,TIME(0,0,0),AA602-N602)</f>
        <v>0</v>
      </c>
      <c r="AT602" s="35">
        <f>TRACKER[[#This Row],[PUNTUALIDAD (H)]]*24</f>
        <v>0</v>
      </c>
      <c r="AU602" s="31" t="str">
        <f>IF(AS602&gt;TIME(0,30,0),"NO","SI")</f>
        <v>SI</v>
      </c>
      <c r="AV602" s="33" t="str">
        <f>IF(AS602&gt;TIME(1,0,0),"NO","SI")</f>
        <v>SI</v>
      </c>
      <c r="AW602" s="33">
        <f>(S602-E602)</f>
        <v>1.8263888888905058</v>
      </c>
      <c r="AX602" s="39">
        <f>TRACKER[[#This Row],[ATA TO UNLOADING]]*24</f>
        <v>43.833333333372138</v>
      </c>
      <c r="AY602" s="33">
        <f>IF(O602=0,0,S602-O602)</f>
        <v>0</v>
      </c>
      <c r="AZ602" s="38">
        <f>TRACKER[[#This Row],[TOTAL TT (MARRUECOS)]]*24</f>
        <v>0</v>
      </c>
      <c r="BA602" s="39" t="str">
        <f>IF(AW602="","",IF(AW602&lt;=2,"SI","NO"))</f>
        <v>SI</v>
      </c>
      <c r="BB602" s="39">
        <f>V602-U602</f>
        <v>0.38680555555038154</v>
      </c>
      <c r="BC602" s="108">
        <f>(TRACKER[[#This Row],[Driver departure vs DC END DATE 2]])/24</f>
        <v>1.6116898147932563E-2</v>
      </c>
      <c r="BD602" s="39" t="str">
        <f>IF(L602="LEFTIES TOLEDO",IF(BC602&gt;=TIME(0,0,0),"YES","NO"),"")</f>
        <v>YES</v>
      </c>
      <c r="BE602" s="93">
        <f>$BH$1</f>
        <v>55</v>
      </c>
      <c r="BF602" s="41">
        <f>$BI$1</f>
        <v>7.5</v>
      </c>
    </row>
    <row r="603" spans="1:58" ht="12.75" hidden="1" customHeight="1">
      <c r="A603" s="24" t="s">
        <v>917</v>
      </c>
      <c r="B603" s="10" t="s">
        <v>858</v>
      </c>
      <c r="C603" s="11" t="s">
        <v>65</v>
      </c>
      <c r="D603" s="11" t="s">
        <v>48</v>
      </c>
      <c r="E603" s="12">
        <v>46054.050694444442</v>
      </c>
      <c r="F603" s="12">
        <v>46054.083333333336</v>
      </c>
      <c r="G603" s="13" t="s">
        <v>88</v>
      </c>
      <c r="H603" s="11" t="s">
        <v>50</v>
      </c>
      <c r="I603" s="13" t="s">
        <v>947</v>
      </c>
      <c r="J603" s="13" t="s">
        <v>51</v>
      </c>
      <c r="K603" s="13" t="s">
        <v>52</v>
      </c>
      <c r="L603" s="12" t="s">
        <v>53</v>
      </c>
      <c r="M603" s="12">
        <v>46055.5</v>
      </c>
      <c r="N603" s="12">
        <v>46056.333333333336</v>
      </c>
      <c r="O603" s="12"/>
      <c r="P603" s="55"/>
      <c r="Q603" s="12"/>
      <c r="R603" s="12"/>
      <c r="S603" s="29">
        <v>46055.881944444445</v>
      </c>
      <c r="T603" s="29">
        <v>46056.305555555555</v>
      </c>
      <c r="U603" s="12">
        <v>46055.896527777775</v>
      </c>
      <c r="V603" s="29">
        <v>46056.326388888891</v>
      </c>
      <c r="W603" s="30">
        <f>IF(N603="","",WEEKNUM(AA603,2)-0)</f>
        <v>6</v>
      </c>
      <c r="X603" s="30">
        <f>IF(N603="","",MONTH(AA603))</f>
        <v>2</v>
      </c>
      <c r="Y60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03" s="30" t="str">
        <f>IF(B603="ROPAX","ROPAX",IF(B603="RORO","RORO","OCEAN"))</f>
        <v>OCEAN</v>
      </c>
      <c r="AA603" s="29">
        <f>+MIN(S603,T603)</f>
        <v>46055.881944444445</v>
      </c>
      <c r="AB603" s="29" t="str">
        <f>CHOOSE(WEEKDAY(T603,2),"Monday","Tuesday","Wednesday","Thursday","Friday","Saturday","Sunday")</f>
        <v>Tuesday</v>
      </c>
      <c r="AC603" s="104">
        <f>IF((E603-F603)&lt;=0,0,(TRACKER[[#This Row],[ATA]]-TRACKER[[#This Row],[ETA]])*24)</f>
        <v>0</v>
      </c>
      <c r="AD603" s="29" t="str">
        <f>IF(AC603&lt;=2,"NO","YES")</f>
        <v>NO</v>
      </c>
      <c r="AE603" s="106">
        <f>+TRACKER[[#This Row],[DELIVERY AVAILABLE SINCE]]-TRACKER[[#This Row],[HANDOVER Morocco]]</f>
        <v>46055.5</v>
      </c>
      <c r="AF603" s="104">
        <f>TRACKER[[#This Row],[ATA TO UNLOADING]]*24</f>
        <v>43.950000000069849</v>
      </c>
      <c r="AG603" s="31">
        <f>(M603-E603)</f>
        <v>1.4493055555576575</v>
      </c>
      <c r="AH603" s="35">
        <f>TRACKER[[#This Row],[ATA A OFRECIMIENTO]]*24</f>
        <v>34.78333333338378</v>
      </c>
      <c r="AI603" s="30" t="str">
        <f>IF(AG603="","",IF(AG603&lt;=1.5,"SI","NO"))</f>
        <v>SI</v>
      </c>
      <c r="AJ603" s="30" t="str">
        <f>IF(AG603="","",IF(AG603&lt;=2,"YES","NO"))</f>
        <v>YES</v>
      </c>
      <c r="AK603" s="30" t="str">
        <f>IF(AG603="","",IF(AG603&lt;=3,"SI","NO"))</f>
        <v>SI</v>
      </c>
      <c r="AL603" s="31">
        <f>(N603-M603)</f>
        <v>0.83333333333575865</v>
      </c>
      <c r="AM603" s="35">
        <f>TRACKER[[#This Row],[DEL. AVAILABLE A SLOT]]*24</f>
        <v>20.000000000058208</v>
      </c>
      <c r="AN603" s="31">
        <f>IF((S603-M603)&lt;0,TIME(0,0,0),S603-M603)</f>
        <v>0.38194444444525288</v>
      </c>
      <c r="AO60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03" s="35" t="str">
        <f>IF(AL603="","",IF(AL603&lt;=1,"SI","NO"))</f>
        <v>SI</v>
      </c>
      <c r="AQ603" s="31">
        <f>(N603-E603)</f>
        <v>2.2826388888934162</v>
      </c>
      <c r="AR603" s="35">
        <f>TRACKER[[#This Row],[ATA A TIMESLOT]]*24</f>
        <v>54.783333333441988</v>
      </c>
      <c r="AS603" s="32">
        <f>IF(AA603&lt;N603,TIME(0,0,0),AA603-N603)</f>
        <v>0</v>
      </c>
      <c r="AT603" s="35">
        <f>TRACKER[[#This Row],[PUNTUALIDAD (H)]]*24</f>
        <v>0</v>
      </c>
      <c r="AU603" s="31" t="str">
        <f>IF(AS603&gt;TIME(0,30,0),"NO","SI")</f>
        <v>SI</v>
      </c>
      <c r="AV603" s="33" t="str">
        <f>IF(AS603&gt;TIME(1,0,0),"NO","SI")</f>
        <v>SI</v>
      </c>
      <c r="AW603" s="33">
        <f>(S603-E603)</f>
        <v>1.8312500000029104</v>
      </c>
      <c r="AX603" s="39">
        <f>TRACKER[[#This Row],[ATA TO UNLOADING]]*24</f>
        <v>43.950000000069849</v>
      </c>
      <c r="AY603" s="33">
        <f>IF(O603=0,0,S603-O603)</f>
        <v>0</v>
      </c>
      <c r="AZ603" s="38">
        <f>TRACKER[[#This Row],[TOTAL TT (MARRUECOS)]]*24</f>
        <v>0</v>
      </c>
      <c r="BA603" s="39" t="str">
        <f>IF(AW603="","",IF(AW603&lt;=2,"SI","NO"))</f>
        <v>SI</v>
      </c>
      <c r="BB603" s="39">
        <f>V603-U603</f>
        <v>0.429861111115315</v>
      </c>
      <c r="BC603" s="108">
        <f>(TRACKER[[#This Row],[Driver departure vs DC END DATE 2]])/24</f>
        <v>1.7910879629804793E-2</v>
      </c>
      <c r="BD603" s="39" t="str">
        <f>IF(L603="LEFTIES TOLEDO",IF(BC603&gt;=TIME(0,0,0),"YES","NO"),"")</f>
        <v>YES</v>
      </c>
      <c r="BE603" s="93">
        <f>$BH$1</f>
        <v>55</v>
      </c>
      <c r="BF603" s="41">
        <f>$BI$1</f>
        <v>7.5</v>
      </c>
    </row>
    <row r="604" spans="1:58" ht="12.75" customHeight="1">
      <c r="A604" s="24">
        <v>261461911</v>
      </c>
      <c r="B604" s="10" t="s">
        <v>858</v>
      </c>
      <c r="C604" s="11" t="s">
        <v>57</v>
      </c>
      <c r="D604" s="11" t="s">
        <v>48</v>
      </c>
      <c r="E604" s="12">
        <v>46054.050694444442</v>
      </c>
      <c r="F604" s="12">
        <v>46054.083333333336</v>
      </c>
      <c r="G604" s="13" t="s">
        <v>49</v>
      </c>
      <c r="H604" s="11" t="s">
        <v>50</v>
      </c>
      <c r="I604" s="13" t="s">
        <v>884</v>
      </c>
      <c r="J604" s="13" t="s">
        <v>51</v>
      </c>
      <c r="K604" s="13" t="s">
        <v>60</v>
      </c>
      <c r="L604" s="12" t="s">
        <v>81</v>
      </c>
      <c r="M604" s="12">
        <v>46055.5</v>
      </c>
      <c r="N604" s="12">
        <v>46056.333333333336</v>
      </c>
      <c r="O604" s="12"/>
      <c r="P604" s="55"/>
      <c r="Q604" s="12" t="s">
        <v>891</v>
      </c>
      <c r="R604" s="12"/>
      <c r="S604" s="29">
        <v>46056.46875</v>
      </c>
      <c r="T604" s="29">
        <v>46056.479166666664</v>
      </c>
      <c r="U604" s="12"/>
      <c r="V604" s="29"/>
      <c r="W604" s="30">
        <f>IF(N604="","",WEEKNUM(AA604,2)-0)</f>
        <v>6</v>
      </c>
      <c r="X604" s="30">
        <f>IF(N604="","",MONTH(AA604))</f>
        <v>2</v>
      </c>
      <c r="Y60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604" s="30" t="str">
        <f>IF(B604="ROPAX","ROPAX",IF(B604="RORO","RORO","OCEAN"))</f>
        <v>OCEAN</v>
      </c>
      <c r="AA604" s="29">
        <f>+MIN(S604,T604)</f>
        <v>46056.46875</v>
      </c>
      <c r="AB604" s="29" t="str">
        <f>CHOOSE(WEEKDAY(T604,2),"Monday","Tuesday","Wednesday","Thursday","Friday","Saturday","Sunday")</f>
        <v>Tuesday</v>
      </c>
      <c r="AC604" s="104">
        <f>IF((E604-F604)&lt;=0,0,(TRACKER[[#This Row],[ATA]]-TRACKER[[#This Row],[ETA]])*24)</f>
        <v>0</v>
      </c>
      <c r="AD604" s="29" t="str">
        <f>IF(AC604&lt;=2,"NO","YES")</f>
        <v>NO</v>
      </c>
      <c r="AE604" s="106">
        <f>+TRACKER[[#This Row],[DELIVERY AVAILABLE SINCE]]-TRACKER[[#This Row],[HANDOVER Morocco]]</f>
        <v>46055.5</v>
      </c>
      <c r="AF604" s="104">
        <f>TRACKER[[#This Row],[ATA TO UNLOADING]]*24</f>
        <v>58.03333333338378</v>
      </c>
      <c r="AG604" s="31">
        <f>(M604-E604)</f>
        <v>1.4493055555576575</v>
      </c>
      <c r="AH604" s="35">
        <f>TRACKER[[#This Row],[ATA A OFRECIMIENTO]]*24</f>
        <v>34.78333333338378</v>
      </c>
      <c r="AI604" s="30" t="str">
        <f>IF(AG604="","",IF(AG604&lt;=1.5,"SI","NO"))</f>
        <v>SI</v>
      </c>
      <c r="AJ604" s="30" t="str">
        <f>IF(AG604="","",IF(AG604&lt;=2,"YES","NO"))</f>
        <v>YES</v>
      </c>
      <c r="AK604" s="30" t="str">
        <f>IF(AG604="","",IF(AG604&lt;=3,"SI","NO"))</f>
        <v>SI</v>
      </c>
      <c r="AL604" s="31">
        <f>(N604-M604)</f>
        <v>0.83333333333575865</v>
      </c>
      <c r="AM604" s="35">
        <f>TRACKER[[#This Row],[DEL. AVAILABLE A SLOT]]*24</f>
        <v>20.000000000058208</v>
      </c>
      <c r="AN604" s="31">
        <f>IF((S604-M604)&lt;0,TIME(0,0,0),S604-M604)</f>
        <v>0.96875</v>
      </c>
      <c r="AO60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04" s="35" t="str">
        <f>IF(AL604="","",IF(AL604&lt;=1,"SI","NO"))</f>
        <v>SI</v>
      </c>
      <c r="AQ604" s="31">
        <f>(N604-E604)</f>
        <v>2.2826388888934162</v>
      </c>
      <c r="AR604" s="35">
        <f>TRACKER[[#This Row],[ATA A TIMESLOT]]*24</f>
        <v>54.783333333441988</v>
      </c>
      <c r="AS604" s="32">
        <f>IF(AA604&lt;N604,TIME(0,0,0),AA604-N604)</f>
        <v>0.13541666666424135</v>
      </c>
      <c r="AT604" s="35">
        <f>TRACKER[[#This Row],[PUNTUALIDAD (H)]]*24</f>
        <v>3.2499999999417923</v>
      </c>
      <c r="AU604" s="31" t="str">
        <f>IF(AS604&gt;TIME(0,30,0),"NO","SI")</f>
        <v>NO</v>
      </c>
      <c r="AV604" s="33" t="str">
        <f>IF(AS604&gt;TIME(1,0,0),"NO","SI")</f>
        <v>NO</v>
      </c>
      <c r="AW604" s="33">
        <f>(S604-E604)</f>
        <v>2.4180555555576575</v>
      </c>
      <c r="AX604" s="39">
        <f>TRACKER[[#This Row],[ATA TO UNLOADING]]*24</f>
        <v>58.03333333338378</v>
      </c>
      <c r="AY604" s="33">
        <f>IF(O604=0,0,S604-O604)</f>
        <v>0</v>
      </c>
      <c r="AZ604" s="38">
        <f>TRACKER[[#This Row],[TOTAL TT (MARRUECOS)]]*24</f>
        <v>0</v>
      </c>
      <c r="BA604" s="39" t="str">
        <f>IF(AW604="","",IF(AW604&lt;=2,"SI","NO"))</f>
        <v>NO</v>
      </c>
      <c r="BB604" s="39">
        <f>V604-U604</f>
        <v>0</v>
      </c>
      <c r="BC604" s="108">
        <f>(TRACKER[[#This Row],[Driver departure vs DC END DATE 2]])/24</f>
        <v>0</v>
      </c>
      <c r="BD604" s="39" t="str">
        <f>IF(L604="LEFTIES TOLEDO",IF(BC604&gt;=TIME(0,0,0),"YES","NO"),"")</f>
        <v/>
      </c>
      <c r="BE604" s="93">
        <f>$BH$1</f>
        <v>55</v>
      </c>
      <c r="BF604" s="41">
        <f>$BI$1</f>
        <v>7.5</v>
      </c>
    </row>
    <row r="605" spans="1:58" ht="12.75" customHeight="1">
      <c r="A605" s="24">
        <v>261606348</v>
      </c>
      <c r="B605" s="10" t="s">
        <v>858</v>
      </c>
      <c r="C605" s="11" t="s">
        <v>57</v>
      </c>
      <c r="D605" s="11" t="s">
        <v>48</v>
      </c>
      <c r="E605" s="12">
        <v>46054.050694444442</v>
      </c>
      <c r="F605" s="12">
        <v>46054.083333333336</v>
      </c>
      <c r="G605" s="13" t="s">
        <v>49</v>
      </c>
      <c r="H605" s="11" t="s">
        <v>50</v>
      </c>
      <c r="I605" s="13" t="s">
        <v>885</v>
      </c>
      <c r="J605" s="13" t="s">
        <v>51</v>
      </c>
      <c r="K605" s="13" t="s">
        <v>60</v>
      </c>
      <c r="L605" s="12" t="s">
        <v>81</v>
      </c>
      <c r="M605" s="12">
        <v>46055.5</v>
      </c>
      <c r="N605" s="12">
        <v>46056.333333333336</v>
      </c>
      <c r="O605" s="12"/>
      <c r="P605" s="55"/>
      <c r="Q605" s="12"/>
      <c r="R605" s="12"/>
      <c r="S605" s="29">
        <v>46056.317361111112</v>
      </c>
      <c r="T605" s="29">
        <v>46056.333333333336</v>
      </c>
      <c r="U605" s="12"/>
      <c r="V605" s="12"/>
      <c r="W605" s="30">
        <f>IF(N605="","",WEEKNUM(AA605,2)-0)</f>
        <v>6</v>
      </c>
      <c r="X605" s="30">
        <f>IF(N605="","",MONTH(AA605))</f>
        <v>2</v>
      </c>
      <c r="Y60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605" s="30" t="str">
        <f>IF(B605="ROPAX","ROPAX",IF(B605="RORO","RORO","OCEAN"))</f>
        <v>OCEAN</v>
      </c>
      <c r="AA605" s="29">
        <f>+MIN(S605,T605)</f>
        <v>46056.317361111112</v>
      </c>
      <c r="AB605" s="29" t="str">
        <f>CHOOSE(WEEKDAY(T605,2),"Monday","Tuesday","Wednesday","Thursday","Friday","Saturday","Sunday")</f>
        <v>Tuesday</v>
      </c>
      <c r="AC605" s="104">
        <f>IF((E605-F605)&lt;=0,0,(TRACKER[[#This Row],[ATA]]-TRACKER[[#This Row],[ETA]])*24)</f>
        <v>0</v>
      </c>
      <c r="AD605" s="29" t="str">
        <f>IF(AC605&lt;=2,"NO","YES")</f>
        <v>NO</v>
      </c>
      <c r="AE605" s="106">
        <f>+TRACKER[[#This Row],[DELIVERY AVAILABLE SINCE]]-TRACKER[[#This Row],[HANDOVER Morocco]]</f>
        <v>46055.5</v>
      </c>
      <c r="AF605" s="104">
        <f>TRACKER[[#This Row],[ATA TO UNLOADING]]*24</f>
        <v>54.400000000081491</v>
      </c>
      <c r="AG605" s="31">
        <f>(M605-E605)</f>
        <v>1.4493055555576575</v>
      </c>
      <c r="AH605" s="35">
        <f>TRACKER[[#This Row],[ATA A OFRECIMIENTO]]*24</f>
        <v>34.78333333338378</v>
      </c>
      <c r="AI605" s="30" t="str">
        <f>IF(AG605="","",IF(AG605&lt;=1.5,"SI","NO"))</f>
        <v>SI</v>
      </c>
      <c r="AJ605" s="30" t="str">
        <f>IF(AG605="","",IF(AG605&lt;=2,"YES","NO"))</f>
        <v>YES</v>
      </c>
      <c r="AK605" s="30" t="str">
        <f>IF(AG605="","",IF(AG605&lt;=3,"SI","NO"))</f>
        <v>SI</v>
      </c>
      <c r="AL605" s="31">
        <f>(N605-M605)</f>
        <v>0.83333333333575865</v>
      </c>
      <c r="AM605" s="35">
        <f>TRACKER[[#This Row],[DEL. AVAILABLE A SLOT]]*24</f>
        <v>20.000000000058208</v>
      </c>
      <c r="AN605" s="31">
        <f>IF((S605-M605)&lt;0,TIME(0,0,0),S605-M605)</f>
        <v>0.81736111111240461</v>
      </c>
      <c r="AO60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05" s="35" t="str">
        <f>IF(AL605="","",IF(AL605&lt;=1,"SI","NO"))</f>
        <v>SI</v>
      </c>
      <c r="AQ605" s="31">
        <f>(N605-E605)</f>
        <v>2.2826388888934162</v>
      </c>
      <c r="AR605" s="35">
        <f>TRACKER[[#This Row],[ATA A TIMESLOT]]*24</f>
        <v>54.783333333441988</v>
      </c>
      <c r="AS605" s="32">
        <f>IF(AA605&lt;N605,TIME(0,0,0),AA605-N605)</f>
        <v>0</v>
      </c>
      <c r="AT605" s="35">
        <f>TRACKER[[#This Row],[PUNTUALIDAD (H)]]*24</f>
        <v>0</v>
      </c>
      <c r="AU605" s="31" t="str">
        <f>IF(AS605&gt;TIME(0,30,0),"NO","SI")</f>
        <v>SI</v>
      </c>
      <c r="AV605" s="33" t="str">
        <f>IF(AS605&gt;TIME(1,0,0),"NO","SI")</f>
        <v>SI</v>
      </c>
      <c r="AW605" s="33">
        <f>(S605-E605)</f>
        <v>2.2666666666700621</v>
      </c>
      <c r="AX605" s="39">
        <f>TRACKER[[#This Row],[ATA TO UNLOADING]]*24</f>
        <v>54.400000000081491</v>
      </c>
      <c r="AY605" s="33">
        <f>IF(O605=0,0,S605-O605)</f>
        <v>0</v>
      </c>
      <c r="AZ605" s="38">
        <f>TRACKER[[#This Row],[TOTAL TT (MARRUECOS)]]*24</f>
        <v>0</v>
      </c>
      <c r="BA605" s="39" t="str">
        <f>IF(AW605="","",IF(AW605&lt;=2,"SI","NO"))</f>
        <v>NO</v>
      </c>
      <c r="BB605" s="39">
        <f>V605-U605</f>
        <v>0</v>
      </c>
      <c r="BC605" s="108">
        <f>(TRACKER[[#This Row],[Driver departure vs DC END DATE 2]])/24</f>
        <v>0</v>
      </c>
      <c r="BD605" s="39" t="str">
        <f>IF(L605="LEFTIES TOLEDO",IF(BC605&gt;=TIME(0,0,0),"YES","NO"),"")</f>
        <v/>
      </c>
      <c r="BE605" s="93">
        <f>$BH$1</f>
        <v>55</v>
      </c>
      <c r="BF605" s="41">
        <f>$BI$1</f>
        <v>7.5</v>
      </c>
    </row>
    <row r="606" spans="1:58" ht="12.75" customHeight="1">
      <c r="A606" s="24">
        <v>262413550</v>
      </c>
      <c r="B606" s="10" t="s">
        <v>858</v>
      </c>
      <c r="C606" s="11" t="s">
        <v>82</v>
      </c>
      <c r="D606" s="11" t="s">
        <v>48</v>
      </c>
      <c r="E606" s="12">
        <v>46054.050694444442</v>
      </c>
      <c r="F606" s="12">
        <v>46054.083333333336</v>
      </c>
      <c r="G606" s="13" t="s">
        <v>49</v>
      </c>
      <c r="H606" s="11" t="s">
        <v>50</v>
      </c>
      <c r="I606" s="13" t="s">
        <v>886</v>
      </c>
      <c r="J606" s="13" t="s">
        <v>51</v>
      </c>
      <c r="K606" s="13" t="s">
        <v>60</v>
      </c>
      <c r="L606" s="12" t="s">
        <v>81</v>
      </c>
      <c r="M606" s="12">
        <v>46055.5</v>
      </c>
      <c r="N606" s="12">
        <v>46056.333333333336</v>
      </c>
      <c r="O606" s="12"/>
      <c r="P606" s="55"/>
      <c r="Q606" s="12" t="s">
        <v>891</v>
      </c>
      <c r="R606" s="12"/>
      <c r="S606" s="29">
        <v>46056.606249999997</v>
      </c>
      <c r="T606" s="29">
        <v>46056.611111111109</v>
      </c>
      <c r="U606" s="12"/>
      <c r="V606" s="12"/>
      <c r="W606" s="30">
        <f>IF(N606="","",WEEKNUM(AA606,2)-0)</f>
        <v>6</v>
      </c>
      <c r="X606" s="30">
        <f>IF(N606="","",MONTH(AA606))</f>
        <v>2</v>
      </c>
      <c r="Y60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606" s="30" t="str">
        <f>IF(B606="ROPAX","ROPAX",IF(B606="RORO","RORO","OCEAN"))</f>
        <v>OCEAN</v>
      </c>
      <c r="AA606" s="29">
        <f>+MIN(S606,T606)</f>
        <v>46056.606249999997</v>
      </c>
      <c r="AB606" s="29" t="str">
        <f>CHOOSE(WEEKDAY(T606,2),"Monday","Tuesday","Wednesday","Thursday","Friday","Saturday","Sunday")</f>
        <v>Tuesday</v>
      </c>
      <c r="AC606" s="104">
        <f>IF((E606-F606)&lt;=0,0,(TRACKER[[#This Row],[ATA]]-TRACKER[[#This Row],[ETA]])*24)</f>
        <v>0</v>
      </c>
      <c r="AD606" s="29" t="str">
        <f>IF(AC606&lt;=2,"NO","YES")</f>
        <v>NO</v>
      </c>
      <c r="AE606" s="106">
        <f>+TRACKER[[#This Row],[DELIVERY AVAILABLE SINCE]]-TRACKER[[#This Row],[HANDOVER Morocco]]</f>
        <v>46055.5</v>
      </c>
      <c r="AF606" s="104">
        <f>TRACKER[[#This Row],[ATA TO UNLOADING]]*24</f>
        <v>61.333333333313931</v>
      </c>
      <c r="AG606" s="31">
        <f>(M606-E606)</f>
        <v>1.4493055555576575</v>
      </c>
      <c r="AH606" s="35">
        <f>TRACKER[[#This Row],[ATA A OFRECIMIENTO]]*24</f>
        <v>34.78333333338378</v>
      </c>
      <c r="AI606" s="30" t="str">
        <f>IF(AG606="","",IF(AG606&lt;=1.5,"SI","NO"))</f>
        <v>SI</v>
      </c>
      <c r="AJ606" s="30" t="str">
        <f>IF(AG606="","",IF(AG606&lt;=2,"YES","NO"))</f>
        <v>YES</v>
      </c>
      <c r="AK606" s="30" t="str">
        <f>IF(AG606="","",IF(AG606&lt;=3,"SI","NO"))</f>
        <v>SI</v>
      </c>
      <c r="AL606" s="31">
        <f>(N606-M606)</f>
        <v>0.83333333333575865</v>
      </c>
      <c r="AM606" s="35">
        <f>TRACKER[[#This Row],[DEL. AVAILABLE A SLOT]]*24</f>
        <v>20.000000000058208</v>
      </c>
      <c r="AN606" s="31">
        <f>IF((S606-M606)&lt;0,TIME(0,0,0),S606-M606)</f>
        <v>1.1062499999970896</v>
      </c>
      <c r="AO60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606" s="35" t="str">
        <f>IF(AL606="","",IF(AL606&lt;=1,"SI","NO"))</f>
        <v>SI</v>
      </c>
      <c r="AQ606" s="31">
        <f>(N606-E606)</f>
        <v>2.2826388888934162</v>
      </c>
      <c r="AR606" s="35">
        <f>TRACKER[[#This Row],[ATA A TIMESLOT]]*24</f>
        <v>54.783333333441988</v>
      </c>
      <c r="AS606" s="32">
        <f>IF(AA606&lt;N606,TIME(0,0,0),AA606-N606)</f>
        <v>0.27291666666133096</v>
      </c>
      <c r="AT606" s="35">
        <f>TRACKER[[#This Row],[PUNTUALIDAD (H)]]*24</f>
        <v>6.5499999998719431</v>
      </c>
      <c r="AU606" s="31" t="str">
        <f>IF(AS606&gt;TIME(0,30,0),"NO","SI")</f>
        <v>NO</v>
      </c>
      <c r="AV606" s="33" t="str">
        <f>IF(AS606&gt;TIME(1,0,0),"NO","SI")</f>
        <v>NO</v>
      </c>
      <c r="AW606" s="33">
        <f>(S606-E606)</f>
        <v>2.5555555555547471</v>
      </c>
      <c r="AX606" s="39">
        <f>TRACKER[[#This Row],[ATA TO UNLOADING]]*24</f>
        <v>61.333333333313931</v>
      </c>
      <c r="AY606" s="33">
        <f>IF(O606=0,0,S606-O606)</f>
        <v>0</v>
      </c>
      <c r="AZ606" s="38">
        <f>TRACKER[[#This Row],[TOTAL TT (MARRUECOS)]]*24</f>
        <v>0</v>
      </c>
      <c r="BA606" s="39" t="str">
        <f>IF(AW606="","",IF(AW606&lt;=2,"SI","NO"))</f>
        <v>NO</v>
      </c>
      <c r="BB606" s="39">
        <f>V606-U606</f>
        <v>0</v>
      </c>
      <c r="BC606" s="108">
        <f>(TRACKER[[#This Row],[Driver departure vs DC END DATE 2]])/24</f>
        <v>0</v>
      </c>
      <c r="BD606" s="39" t="str">
        <f>IF(L606="LEFTIES TOLEDO",IF(BC606&gt;=TIME(0,0,0),"YES","NO"),"")</f>
        <v/>
      </c>
      <c r="BE606" s="93">
        <f>$BH$1</f>
        <v>55</v>
      </c>
      <c r="BF606" s="41">
        <f>$BI$1</f>
        <v>7.5</v>
      </c>
    </row>
    <row r="607" spans="1:58" ht="12.75" hidden="1" customHeight="1">
      <c r="A607" s="24">
        <v>262696668</v>
      </c>
      <c r="B607" s="10" t="s">
        <v>733</v>
      </c>
      <c r="C607" s="11" t="s">
        <v>58</v>
      </c>
      <c r="D607" s="11" t="s">
        <v>75</v>
      </c>
      <c r="E607" s="12">
        <v>46051.09097222222</v>
      </c>
      <c r="F607" s="12">
        <v>46051.083333333336</v>
      </c>
      <c r="G607" s="13" t="s">
        <v>49</v>
      </c>
      <c r="H607" s="11" t="s">
        <v>50</v>
      </c>
      <c r="I607" s="13" t="s">
        <v>948</v>
      </c>
      <c r="J607" s="13" t="s">
        <v>51</v>
      </c>
      <c r="K607" s="13" t="s">
        <v>60</v>
      </c>
      <c r="L607" s="12" t="s">
        <v>102</v>
      </c>
      <c r="M607" s="12">
        <v>46054.416666666664</v>
      </c>
      <c r="N607" s="12">
        <v>46056.375</v>
      </c>
      <c r="O607" s="12"/>
      <c r="P607" s="55"/>
      <c r="Q607" s="12"/>
      <c r="R607" s="12"/>
      <c r="S607" s="29">
        <v>46056.382638888892</v>
      </c>
      <c r="T607" s="29">
        <v>46056.454861111109</v>
      </c>
      <c r="U607" s="12"/>
      <c r="V607" s="29"/>
      <c r="W607" s="30">
        <f>IF(N607="","",WEEKNUM(AA607,2)-0)</f>
        <v>6</v>
      </c>
      <c r="X607" s="30">
        <f>IF(N607="","",MONTH(AA607))</f>
        <v>2</v>
      </c>
      <c r="Y60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07" s="30" t="str">
        <f>IF(B607="ROPAX","ROPAX",IF(B607="RORO","RORO","OCEAN"))</f>
        <v>OCEAN</v>
      </c>
      <c r="AA607" s="29">
        <f>+MIN(S607,T607)</f>
        <v>46056.382638888892</v>
      </c>
      <c r="AB607" s="29" t="str">
        <f>CHOOSE(WEEKDAY(T607,2),"Monday","Tuesday","Wednesday","Thursday","Friday","Saturday","Sunday")</f>
        <v>Tuesday</v>
      </c>
      <c r="AC607" s="104">
        <f>IF((E607-F607)&lt;=0,0,(TRACKER[[#This Row],[ATA]]-TRACKER[[#This Row],[ETA]])*24)</f>
        <v>0.18333333323244005</v>
      </c>
      <c r="AD607" s="29" t="str">
        <f>IF(AC607&lt;=2,"NO","YES")</f>
        <v>NO</v>
      </c>
      <c r="AE607" s="106">
        <f>+TRACKER[[#This Row],[DELIVERY AVAILABLE SINCE]]-TRACKER[[#This Row],[HANDOVER Morocco]]</f>
        <v>46054.416666666664</v>
      </c>
      <c r="AF607" s="104">
        <f>TRACKER[[#This Row],[ATA TO UNLOADING]]*24</f>
        <v>127.00000000011642</v>
      </c>
      <c r="AG607" s="31">
        <f>(M607-E607)</f>
        <v>3.3256944444437977</v>
      </c>
      <c r="AH607" s="35">
        <f>TRACKER[[#This Row],[ATA A OFRECIMIENTO]]*24</f>
        <v>79.816666666651145</v>
      </c>
      <c r="AI607" s="30" t="str">
        <f>IF(AG607="","",IF(AG607&lt;=1.5,"SI","NO"))</f>
        <v>NO</v>
      </c>
      <c r="AJ607" s="30" t="str">
        <f>IF(AG607="","",IF(AG607&lt;=2,"YES","NO"))</f>
        <v>NO</v>
      </c>
      <c r="AK607" s="30" t="str">
        <f>IF(AG607="","",IF(AG607&lt;=3,"SI","NO"))</f>
        <v>NO</v>
      </c>
      <c r="AL607" s="31">
        <f>(N607-M607)</f>
        <v>1.9583333333357587</v>
      </c>
      <c r="AM607" s="35">
        <f>TRACKER[[#This Row],[DEL. AVAILABLE A SLOT]]*24</f>
        <v>47.000000000058208</v>
      </c>
      <c r="AN607" s="31">
        <f>IF((S607-M607)&lt;0,TIME(0,0,0),S607-M607)</f>
        <v>1.9659722222277196</v>
      </c>
      <c r="AO60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607" s="35" t="str">
        <f>IF(AL607="","",IF(AL607&lt;=1,"SI","NO"))</f>
        <v>NO</v>
      </c>
      <c r="AQ607" s="31">
        <f>(N607-E607)</f>
        <v>5.2840277777795563</v>
      </c>
      <c r="AR607" s="35">
        <f>TRACKER[[#This Row],[ATA A TIMESLOT]]*24</f>
        <v>126.81666666670935</v>
      </c>
      <c r="AS607" s="32">
        <f>IF(AA607&lt;N607,TIME(0,0,0),AA607-N607)</f>
        <v>7.6388888919609599E-3</v>
      </c>
      <c r="AT607" s="35">
        <f>TRACKER[[#This Row],[PUNTUALIDAD (H)]]*24</f>
        <v>0.18333333340706304</v>
      </c>
      <c r="AU607" s="31" t="str">
        <f>IF(AS607&gt;TIME(0,30,0),"NO","SI")</f>
        <v>SI</v>
      </c>
      <c r="AV607" s="33" t="str">
        <f>IF(AS607&gt;TIME(1,0,0),"NO","SI")</f>
        <v>SI</v>
      </c>
      <c r="AW607" s="33">
        <f>(S607-E607)</f>
        <v>5.2916666666715173</v>
      </c>
      <c r="AX607" s="39">
        <f>TRACKER[[#This Row],[ATA TO UNLOADING]]*24</f>
        <v>127.00000000011642</v>
      </c>
      <c r="AY607" s="33">
        <f>IF(O607=0,0,S607-O607)</f>
        <v>0</v>
      </c>
      <c r="AZ607" s="38">
        <f>TRACKER[[#This Row],[TOTAL TT (MARRUECOS)]]*24</f>
        <v>0</v>
      </c>
      <c r="BA607" s="39" t="str">
        <f>IF(AW607="","",IF(AW607&lt;=2,"SI","NO"))</f>
        <v>NO</v>
      </c>
      <c r="BB607" s="39">
        <f>V607-U607</f>
        <v>0</v>
      </c>
      <c r="BC607" s="108">
        <f>(TRACKER[[#This Row],[Driver departure vs DC END DATE 2]])/24</f>
        <v>0</v>
      </c>
      <c r="BD607" s="39" t="str">
        <f>IF(L607="LEFTIES TOLEDO",IF(BC607&gt;=TIME(0,0,0),"YES","NO"),"")</f>
        <v/>
      </c>
      <c r="BE607" s="93">
        <f>$BH$1</f>
        <v>55</v>
      </c>
      <c r="BF607" s="41">
        <f>$BI$1</f>
        <v>7.5</v>
      </c>
    </row>
    <row r="608" spans="1:58" ht="12.75" hidden="1" customHeight="1">
      <c r="A608" s="24">
        <v>262696932</v>
      </c>
      <c r="B608" s="10" t="s">
        <v>733</v>
      </c>
      <c r="C608" s="11" t="s">
        <v>58</v>
      </c>
      <c r="D608" s="11" t="s">
        <v>75</v>
      </c>
      <c r="E608" s="12">
        <v>46051.09097222222</v>
      </c>
      <c r="F608" s="12">
        <v>46051.083333333336</v>
      </c>
      <c r="G608" s="13" t="s">
        <v>49</v>
      </c>
      <c r="H608" s="11" t="s">
        <v>50</v>
      </c>
      <c r="I608" s="13" t="s">
        <v>949</v>
      </c>
      <c r="J608" s="13" t="s">
        <v>51</v>
      </c>
      <c r="K608" s="13" t="s">
        <v>60</v>
      </c>
      <c r="L608" s="12" t="s">
        <v>102</v>
      </c>
      <c r="M608" s="12">
        <v>46054.416666666664</v>
      </c>
      <c r="N608" s="12">
        <v>46056.375</v>
      </c>
      <c r="O608" s="12"/>
      <c r="P608" s="55"/>
      <c r="Q608" s="12"/>
      <c r="R608" s="12"/>
      <c r="S608" s="29">
        <v>46056.368750000001</v>
      </c>
      <c r="T608" s="29">
        <v>46056.399305555555</v>
      </c>
      <c r="U608" s="12"/>
      <c r="V608" s="29"/>
      <c r="W608" s="30">
        <f>IF(N608="","",WEEKNUM(AA608,2)-0)</f>
        <v>6</v>
      </c>
      <c r="X608" s="30">
        <f>IF(N608="","",MONTH(AA608))</f>
        <v>2</v>
      </c>
      <c r="Y60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08" s="30" t="str">
        <f>IF(B608="ROPAX","ROPAX",IF(B608="RORO","RORO","OCEAN"))</f>
        <v>OCEAN</v>
      </c>
      <c r="AA608" s="29">
        <f>+MIN(S608,T608)</f>
        <v>46056.368750000001</v>
      </c>
      <c r="AB608" s="29" t="str">
        <f>CHOOSE(WEEKDAY(T608,2),"Monday","Tuesday","Wednesday","Thursday","Friday","Saturday","Sunday")</f>
        <v>Tuesday</v>
      </c>
      <c r="AC608" s="104">
        <f>IF((E608-F608)&lt;=0,0,(TRACKER[[#This Row],[ATA]]-TRACKER[[#This Row],[ETA]])*24)</f>
        <v>0.18333333323244005</v>
      </c>
      <c r="AD608" s="29" t="str">
        <f>IF(AC608&lt;=2,"NO","YES")</f>
        <v>NO</v>
      </c>
      <c r="AE608" s="106">
        <f>+TRACKER[[#This Row],[DELIVERY AVAILABLE SINCE]]-TRACKER[[#This Row],[HANDOVER Morocco]]</f>
        <v>46054.416666666664</v>
      </c>
      <c r="AF608" s="104">
        <f>TRACKER[[#This Row],[ATA TO UNLOADING]]*24</f>
        <v>126.66666666674428</v>
      </c>
      <c r="AG608" s="31">
        <f>(M608-E608)</f>
        <v>3.3256944444437977</v>
      </c>
      <c r="AH608" s="35">
        <f>TRACKER[[#This Row],[ATA A OFRECIMIENTO]]*24</f>
        <v>79.816666666651145</v>
      </c>
      <c r="AI608" s="30" t="str">
        <f>IF(AG608="","",IF(AG608&lt;=1.5,"SI","NO"))</f>
        <v>NO</v>
      </c>
      <c r="AJ608" s="30" t="str">
        <f>IF(AG608="","",IF(AG608&lt;=2,"YES","NO"))</f>
        <v>NO</v>
      </c>
      <c r="AK608" s="30" t="str">
        <f>IF(AG608="","",IF(AG608&lt;=3,"SI","NO"))</f>
        <v>NO</v>
      </c>
      <c r="AL608" s="31">
        <f>(N608-M608)</f>
        <v>1.9583333333357587</v>
      </c>
      <c r="AM608" s="35">
        <f>TRACKER[[#This Row],[DEL. AVAILABLE A SLOT]]*24</f>
        <v>47.000000000058208</v>
      </c>
      <c r="AN608" s="31">
        <f>IF((S608-M608)&lt;0,TIME(0,0,0),S608-M608)</f>
        <v>1.9520833333372138</v>
      </c>
      <c r="AO60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608" s="35" t="str">
        <f>IF(AL608="","",IF(AL608&lt;=1,"SI","NO"))</f>
        <v>NO</v>
      </c>
      <c r="AQ608" s="31">
        <f>(N608-E608)</f>
        <v>5.2840277777795563</v>
      </c>
      <c r="AR608" s="35">
        <f>TRACKER[[#This Row],[ATA A TIMESLOT]]*24</f>
        <v>126.81666666670935</v>
      </c>
      <c r="AS608" s="32">
        <f>IF(AA608&lt;N608,TIME(0,0,0),AA608-N608)</f>
        <v>0</v>
      </c>
      <c r="AT608" s="35">
        <f>TRACKER[[#This Row],[PUNTUALIDAD (H)]]*24</f>
        <v>0</v>
      </c>
      <c r="AU608" s="31" t="str">
        <f>IF(AS608&gt;TIME(0,30,0),"NO","SI")</f>
        <v>SI</v>
      </c>
      <c r="AV608" s="33" t="str">
        <f>IF(AS608&gt;TIME(1,0,0),"NO","SI")</f>
        <v>SI</v>
      </c>
      <c r="AW608" s="33">
        <f>(S608-E608)</f>
        <v>5.2777777777810115</v>
      </c>
      <c r="AX608" s="39">
        <f>TRACKER[[#This Row],[ATA TO UNLOADING]]*24</f>
        <v>126.66666666674428</v>
      </c>
      <c r="AY608" s="33">
        <f>IF(O608=0,0,S608-O608)</f>
        <v>0</v>
      </c>
      <c r="AZ608" s="38">
        <f>TRACKER[[#This Row],[TOTAL TT (MARRUECOS)]]*24</f>
        <v>0</v>
      </c>
      <c r="BA608" s="39" t="str">
        <f>IF(AW608="","",IF(AW608&lt;=2,"SI","NO"))</f>
        <v>NO</v>
      </c>
      <c r="BB608" s="39">
        <f>V608-U608</f>
        <v>0</v>
      </c>
      <c r="BC608" s="108">
        <f>(TRACKER[[#This Row],[Driver departure vs DC END DATE 2]])/24</f>
        <v>0</v>
      </c>
      <c r="BD608" s="39" t="str">
        <f>IF(L608="LEFTIES TOLEDO",IF(BC608&gt;=TIME(0,0,0),"YES","NO"),"")</f>
        <v/>
      </c>
      <c r="BE608" s="93">
        <f>$BH$1</f>
        <v>55</v>
      </c>
      <c r="BF608" s="41">
        <f>$BI$1</f>
        <v>7.5</v>
      </c>
    </row>
    <row r="609" spans="1:58" ht="12.75" hidden="1" customHeight="1">
      <c r="A609" s="24" t="s">
        <v>914</v>
      </c>
      <c r="B609" s="10" t="s">
        <v>733</v>
      </c>
      <c r="C609" s="11" t="s">
        <v>72</v>
      </c>
      <c r="D609" s="11" t="s">
        <v>75</v>
      </c>
      <c r="E609" s="12">
        <v>46051.09097222222</v>
      </c>
      <c r="F609" s="12">
        <v>46051.083333333336</v>
      </c>
      <c r="G609" s="13" t="s">
        <v>88</v>
      </c>
      <c r="H609" s="11" t="s">
        <v>50</v>
      </c>
      <c r="I609" s="13" t="s">
        <v>950</v>
      </c>
      <c r="J609" s="13">
        <v>20</v>
      </c>
      <c r="K609" s="13" t="s">
        <v>60</v>
      </c>
      <c r="L609" s="12" t="s">
        <v>102</v>
      </c>
      <c r="M609" s="12">
        <v>46054.416666666664</v>
      </c>
      <c r="N609" s="12">
        <v>46056.375</v>
      </c>
      <c r="O609" s="12"/>
      <c r="P609" s="55"/>
      <c r="Q609" s="12"/>
      <c r="R609" s="12"/>
      <c r="S609" s="29">
        <v>46056.373611111114</v>
      </c>
      <c r="T609" s="29">
        <v>46056.399305555555</v>
      </c>
      <c r="U609" s="12"/>
      <c r="V609" s="29"/>
      <c r="W609" s="30">
        <f>IF(N609="","",WEEKNUM(AA609,2)-0)</f>
        <v>6</v>
      </c>
      <c r="X609" s="30">
        <f>IF(N609="","",MONTH(AA609))</f>
        <v>2</v>
      </c>
      <c r="Y60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09" s="30" t="str">
        <f>IF(B609="ROPAX","ROPAX",IF(B609="RORO","RORO","OCEAN"))</f>
        <v>OCEAN</v>
      </c>
      <c r="AA609" s="29">
        <f>+MIN(S609,T609)</f>
        <v>46056.373611111114</v>
      </c>
      <c r="AB609" s="29" t="str">
        <f>CHOOSE(WEEKDAY(T609,2),"Monday","Tuesday","Wednesday","Thursday","Friday","Saturday","Sunday")</f>
        <v>Tuesday</v>
      </c>
      <c r="AC609" s="104">
        <f>IF((E609-F609)&lt;=0,0,(TRACKER[[#This Row],[ATA]]-TRACKER[[#This Row],[ETA]])*24)</f>
        <v>0.18333333323244005</v>
      </c>
      <c r="AD609" s="29" t="str">
        <f>IF(AC609&lt;=2,"NO","YES")</f>
        <v>NO</v>
      </c>
      <c r="AE609" s="106">
        <f>+TRACKER[[#This Row],[DELIVERY AVAILABLE SINCE]]-TRACKER[[#This Row],[HANDOVER Morocco]]</f>
        <v>46054.416666666664</v>
      </c>
      <c r="AF609" s="104">
        <f>TRACKER[[#This Row],[ATA TO UNLOADING]]*24</f>
        <v>126.78333333344199</v>
      </c>
      <c r="AG609" s="31">
        <f>(M609-E609)</f>
        <v>3.3256944444437977</v>
      </c>
      <c r="AH609" s="35">
        <f>TRACKER[[#This Row],[ATA A OFRECIMIENTO]]*24</f>
        <v>79.816666666651145</v>
      </c>
      <c r="AI609" s="30" t="str">
        <f>IF(AG609="","",IF(AG609&lt;=1.5,"SI","NO"))</f>
        <v>NO</v>
      </c>
      <c r="AJ609" s="30" t="str">
        <f>IF(AG609="","",IF(AG609&lt;=2,"YES","NO"))</f>
        <v>NO</v>
      </c>
      <c r="AK609" s="30" t="str">
        <f>IF(AG609="","",IF(AG609&lt;=3,"SI","NO"))</f>
        <v>NO</v>
      </c>
      <c r="AL609" s="31">
        <f>(N609-M609)</f>
        <v>1.9583333333357587</v>
      </c>
      <c r="AM609" s="35">
        <f>TRACKER[[#This Row],[DEL. AVAILABLE A SLOT]]*24</f>
        <v>47.000000000058208</v>
      </c>
      <c r="AN609" s="31">
        <f>IF((S609-M609)&lt;0,TIME(0,0,0),S609-M609)</f>
        <v>1.9569444444496185</v>
      </c>
      <c r="AO60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609" s="35" t="str">
        <f>IF(AL609="","",IF(AL609&lt;=1,"SI","NO"))</f>
        <v>NO</v>
      </c>
      <c r="AQ609" s="31">
        <f>(N609-E609)</f>
        <v>5.2840277777795563</v>
      </c>
      <c r="AR609" s="35">
        <f>TRACKER[[#This Row],[ATA A TIMESLOT]]*24</f>
        <v>126.81666666670935</v>
      </c>
      <c r="AS609" s="32">
        <f>IF(AA609&lt;N609,TIME(0,0,0),AA609-N609)</f>
        <v>0</v>
      </c>
      <c r="AT609" s="35">
        <f>TRACKER[[#This Row],[PUNTUALIDAD (H)]]*24</f>
        <v>0</v>
      </c>
      <c r="AU609" s="31" t="str">
        <f>IF(AS609&gt;TIME(0,30,0),"NO","SI")</f>
        <v>SI</v>
      </c>
      <c r="AV609" s="33" t="str">
        <f>IF(AS609&gt;TIME(1,0,0),"NO","SI")</f>
        <v>SI</v>
      </c>
      <c r="AW609" s="33">
        <f>(S609-E609)</f>
        <v>5.2826388888934162</v>
      </c>
      <c r="AX609" s="39">
        <f>TRACKER[[#This Row],[ATA TO UNLOADING]]*24</f>
        <v>126.78333333344199</v>
      </c>
      <c r="AY609" s="33">
        <f>IF(O609=0,0,S609-O609)</f>
        <v>0</v>
      </c>
      <c r="AZ609" s="38">
        <f>TRACKER[[#This Row],[TOTAL TT (MARRUECOS)]]*24</f>
        <v>0</v>
      </c>
      <c r="BA609" s="39" t="str">
        <f>IF(AW609="","",IF(AW609&lt;=2,"SI","NO"))</f>
        <v>NO</v>
      </c>
      <c r="BB609" s="39">
        <f>V609-U609</f>
        <v>0</v>
      </c>
      <c r="BC609" s="108">
        <f>(TRACKER[[#This Row],[Driver departure vs DC END DATE 2]])/24</f>
        <v>0</v>
      </c>
      <c r="BD609" s="39" t="str">
        <f>IF(L609="LEFTIES TOLEDO",IF(BC609&gt;=TIME(0,0,0),"YES","NO"),"")</f>
        <v/>
      </c>
      <c r="BE609" s="93">
        <f>$BH$1</f>
        <v>55</v>
      </c>
      <c r="BF609" s="41">
        <f>$BI$1</f>
        <v>7.5</v>
      </c>
    </row>
    <row r="610" spans="1:58" ht="12.75" customHeight="1">
      <c r="A610" s="24">
        <v>261461911</v>
      </c>
      <c r="B610" s="10" t="s">
        <v>858</v>
      </c>
      <c r="C610" s="11" t="s">
        <v>57</v>
      </c>
      <c r="D610" s="11" t="s">
        <v>48</v>
      </c>
      <c r="E610" s="12">
        <v>46054.050694444442</v>
      </c>
      <c r="F610" s="12">
        <v>46054.083333333336</v>
      </c>
      <c r="G610" s="13" t="s">
        <v>49</v>
      </c>
      <c r="H610" s="11" t="s">
        <v>50</v>
      </c>
      <c r="I610" s="13" t="s">
        <v>887</v>
      </c>
      <c r="J610" s="13" t="s">
        <v>51</v>
      </c>
      <c r="K610" s="13" t="s">
        <v>60</v>
      </c>
      <c r="L610" s="12" t="s">
        <v>81</v>
      </c>
      <c r="M610" s="12">
        <v>46055.5</v>
      </c>
      <c r="N610" s="12">
        <v>46056.375</v>
      </c>
      <c r="O610" s="12"/>
      <c r="P610" s="55"/>
      <c r="Q610" s="12"/>
      <c r="R610" s="12"/>
      <c r="S610" s="29">
        <v>46056.348611111112</v>
      </c>
      <c r="T610" s="29">
        <v>46056.361111111109</v>
      </c>
      <c r="U610" s="12"/>
      <c r="V610" s="29"/>
      <c r="W610" s="30">
        <f>IF(N610="","",WEEKNUM(AA610,2)-0)</f>
        <v>6</v>
      </c>
      <c r="X610" s="30">
        <f>IF(N610="","",MONTH(AA610))</f>
        <v>2</v>
      </c>
      <c r="Y61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610" s="30" t="str">
        <f>IF(B610="ROPAX","ROPAX",IF(B610="RORO","RORO","OCEAN"))</f>
        <v>OCEAN</v>
      </c>
      <c r="AA610" s="29">
        <f>+MIN(S610,T610)</f>
        <v>46056.348611111112</v>
      </c>
      <c r="AB610" s="29" t="str">
        <f>CHOOSE(WEEKDAY(T610,2),"Monday","Tuesday","Wednesday","Thursday","Friday","Saturday","Sunday")</f>
        <v>Tuesday</v>
      </c>
      <c r="AC610" s="104">
        <f>IF((E610-F610)&lt;=0,0,(TRACKER[[#This Row],[ATA]]-TRACKER[[#This Row],[ETA]])*24)</f>
        <v>0</v>
      </c>
      <c r="AD610" s="29" t="str">
        <f>IF(AC610&lt;=2,"NO","YES")</f>
        <v>NO</v>
      </c>
      <c r="AE610" s="106">
        <f>+TRACKER[[#This Row],[DELIVERY AVAILABLE SINCE]]-TRACKER[[#This Row],[HANDOVER Morocco]]</f>
        <v>46055.5</v>
      </c>
      <c r="AF610" s="104">
        <f>TRACKER[[#This Row],[ATA TO UNLOADING]]*24</f>
        <v>55.150000000081491</v>
      </c>
      <c r="AG610" s="31">
        <f>(M610-E610)</f>
        <v>1.4493055555576575</v>
      </c>
      <c r="AH610" s="35">
        <f>TRACKER[[#This Row],[ATA A OFRECIMIENTO]]*24</f>
        <v>34.78333333338378</v>
      </c>
      <c r="AI610" s="30" t="str">
        <f>IF(AG610="","",IF(AG610&lt;=1.5,"SI","NO"))</f>
        <v>SI</v>
      </c>
      <c r="AJ610" s="30" t="str">
        <f>IF(AG610="","",IF(AG610&lt;=2,"YES","NO"))</f>
        <v>YES</v>
      </c>
      <c r="AK610" s="30" t="str">
        <f>IF(AG610="","",IF(AG610&lt;=3,"SI","NO"))</f>
        <v>SI</v>
      </c>
      <c r="AL610" s="31">
        <f>(N610-M610)</f>
        <v>0.875</v>
      </c>
      <c r="AM610" s="35">
        <f>TRACKER[[#This Row],[DEL. AVAILABLE A SLOT]]*24</f>
        <v>21</v>
      </c>
      <c r="AN610" s="31">
        <f>IF((S610-M610)&lt;0,TIME(0,0,0),S610-M610)</f>
        <v>0.84861111111240461</v>
      </c>
      <c r="AO61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10" s="35" t="str">
        <f>IF(AL610="","",IF(AL610&lt;=1,"SI","NO"))</f>
        <v>SI</v>
      </c>
      <c r="AQ610" s="31">
        <f>(N610-E610)</f>
        <v>2.3243055555576575</v>
      </c>
      <c r="AR610" s="35">
        <f>TRACKER[[#This Row],[ATA A TIMESLOT]]*24</f>
        <v>55.78333333338378</v>
      </c>
      <c r="AS610" s="32">
        <f>IF(AA610&lt;N610,TIME(0,0,0),AA610-N610)</f>
        <v>0</v>
      </c>
      <c r="AT610" s="35">
        <f>TRACKER[[#This Row],[PUNTUALIDAD (H)]]*24</f>
        <v>0</v>
      </c>
      <c r="AU610" s="31" t="str">
        <f>IF(AS610&gt;TIME(0,30,0),"NO","SI")</f>
        <v>SI</v>
      </c>
      <c r="AV610" s="33" t="str">
        <f>IF(AS610&gt;TIME(1,0,0),"NO","SI")</f>
        <v>SI</v>
      </c>
      <c r="AW610" s="33">
        <f>(S610-E610)</f>
        <v>2.2979166666700621</v>
      </c>
      <c r="AX610" s="39">
        <f>TRACKER[[#This Row],[ATA TO UNLOADING]]*24</f>
        <v>55.150000000081491</v>
      </c>
      <c r="AY610" s="33">
        <f>IF(O610=0,0,S610-O610)</f>
        <v>0</v>
      </c>
      <c r="AZ610" s="38">
        <f>TRACKER[[#This Row],[TOTAL TT (MARRUECOS)]]*24</f>
        <v>0</v>
      </c>
      <c r="BA610" s="39" t="str">
        <f>IF(AW610="","",IF(AW610&lt;=2,"SI","NO"))</f>
        <v>NO</v>
      </c>
      <c r="BB610" s="39">
        <f>V610-U610</f>
        <v>0</v>
      </c>
      <c r="BC610" s="108">
        <f>(TRACKER[[#This Row],[Driver departure vs DC END DATE 2]])/24</f>
        <v>0</v>
      </c>
      <c r="BD610" s="39" t="str">
        <f>IF(L610="LEFTIES TOLEDO",IF(BC610&gt;=TIME(0,0,0),"YES","NO"),"")</f>
        <v/>
      </c>
      <c r="BE610" s="93">
        <f>$BH$1</f>
        <v>55</v>
      </c>
      <c r="BF610" s="41">
        <f>$BI$1</f>
        <v>7.5</v>
      </c>
    </row>
    <row r="611" spans="1:58" ht="12.75" customHeight="1">
      <c r="A611" s="24">
        <v>261464361</v>
      </c>
      <c r="B611" s="10" t="s">
        <v>858</v>
      </c>
      <c r="C611" s="11" t="s">
        <v>57</v>
      </c>
      <c r="D611" s="11" t="s">
        <v>48</v>
      </c>
      <c r="E611" s="12">
        <v>46054.050694444442</v>
      </c>
      <c r="F611" s="12">
        <v>46054.083333333336</v>
      </c>
      <c r="G611" s="13" t="s">
        <v>49</v>
      </c>
      <c r="H611" s="11" t="s">
        <v>50</v>
      </c>
      <c r="I611" s="13" t="s">
        <v>888</v>
      </c>
      <c r="J611" s="13" t="s">
        <v>51</v>
      </c>
      <c r="K611" s="13" t="s">
        <v>60</v>
      </c>
      <c r="L611" s="12" t="s">
        <v>81</v>
      </c>
      <c r="M611" s="12">
        <v>46055.5</v>
      </c>
      <c r="N611" s="12">
        <v>46056.375</v>
      </c>
      <c r="O611" s="12"/>
      <c r="P611" s="55"/>
      <c r="Q611" s="12" t="s">
        <v>891</v>
      </c>
      <c r="R611" s="12"/>
      <c r="S611" s="29">
        <v>46056.449305555558</v>
      </c>
      <c r="T611" s="29">
        <v>46056.46875</v>
      </c>
      <c r="U611" s="12"/>
      <c r="V611" s="29"/>
      <c r="W611" s="30">
        <f>IF(N611="","",WEEKNUM(AA611,2)-0)</f>
        <v>6</v>
      </c>
      <c r="X611" s="30">
        <f>IF(N611="","",MONTH(AA611))</f>
        <v>2</v>
      </c>
      <c r="Y61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611" s="30" t="str">
        <f>IF(B611="ROPAX","ROPAX",IF(B611="RORO","RORO","OCEAN"))</f>
        <v>OCEAN</v>
      </c>
      <c r="AA611" s="29">
        <f>+MIN(S611,T611)</f>
        <v>46056.449305555558</v>
      </c>
      <c r="AB611" s="29" t="str">
        <f>CHOOSE(WEEKDAY(T611,2),"Monday","Tuesday","Wednesday","Thursday","Friday","Saturday","Sunday")</f>
        <v>Tuesday</v>
      </c>
      <c r="AC611" s="104">
        <f>IF((E611-F611)&lt;=0,0,(TRACKER[[#This Row],[ATA]]-TRACKER[[#This Row],[ETA]])*24)</f>
        <v>0</v>
      </c>
      <c r="AD611" s="29" t="str">
        <f>IF(AC611&lt;=2,"NO","YES")</f>
        <v>NO</v>
      </c>
      <c r="AE611" s="106">
        <f>+TRACKER[[#This Row],[DELIVERY AVAILABLE SINCE]]-TRACKER[[#This Row],[HANDOVER Morocco]]</f>
        <v>46055.5</v>
      </c>
      <c r="AF611" s="104">
        <f>TRACKER[[#This Row],[ATA TO UNLOADING]]*24</f>
        <v>57.56666666676756</v>
      </c>
      <c r="AG611" s="31">
        <f>(M611-E611)</f>
        <v>1.4493055555576575</v>
      </c>
      <c r="AH611" s="35">
        <f>TRACKER[[#This Row],[ATA A OFRECIMIENTO]]*24</f>
        <v>34.78333333338378</v>
      </c>
      <c r="AI611" s="30" t="str">
        <f>IF(AG611="","",IF(AG611&lt;=1.5,"SI","NO"))</f>
        <v>SI</v>
      </c>
      <c r="AJ611" s="30" t="str">
        <f>IF(AG611="","",IF(AG611&lt;=2,"YES","NO"))</f>
        <v>YES</v>
      </c>
      <c r="AK611" s="30" t="str">
        <f>IF(AG611="","",IF(AG611&lt;=3,"SI","NO"))</f>
        <v>SI</v>
      </c>
      <c r="AL611" s="31">
        <f>(N611-M611)</f>
        <v>0.875</v>
      </c>
      <c r="AM611" s="35">
        <f>TRACKER[[#This Row],[DEL. AVAILABLE A SLOT]]*24</f>
        <v>21</v>
      </c>
      <c r="AN611" s="31">
        <f>IF((S611-M611)&lt;0,TIME(0,0,0),S611-M611)</f>
        <v>0.9493055555576575</v>
      </c>
      <c r="AO61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11" s="35" t="str">
        <f>IF(AL611="","",IF(AL611&lt;=1,"SI","NO"))</f>
        <v>SI</v>
      </c>
      <c r="AQ611" s="31">
        <f>(N611-E611)</f>
        <v>2.3243055555576575</v>
      </c>
      <c r="AR611" s="35">
        <f>TRACKER[[#This Row],[ATA A TIMESLOT]]*24</f>
        <v>55.78333333338378</v>
      </c>
      <c r="AS611" s="32">
        <f>IF(AA611&lt;N611,TIME(0,0,0),AA611-N611)</f>
        <v>7.4305555557657499E-2</v>
      </c>
      <c r="AT611" s="35">
        <f>TRACKER[[#This Row],[PUNTUALIDAD (H)]]*24</f>
        <v>1.78333333338378</v>
      </c>
      <c r="AU611" s="31" t="str">
        <f>IF(AS611&gt;TIME(0,30,0),"NO","SI")</f>
        <v>NO</v>
      </c>
      <c r="AV611" s="33" t="str">
        <f>IF(AS611&gt;TIME(1,0,0),"NO","SI")</f>
        <v>NO</v>
      </c>
      <c r="AW611" s="33">
        <f>(S611-E611)</f>
        <v>2.398611111115315</v>
      </c>
      <c r="AX611" s="39">
        <f>TRACKER[[#This Row],[ATA TO UNLOADING]]*24</f>
        <v>57.56666666676756</v>
      </c>
      <c r="AY611" s="33">
        <f>IF(O611=0,0,S611-O611)</f>
        <v>0</v>
      </c>
      <c r="AZ611" s="38">
        <f>TRACKER[[#This Row],[TOTAL TT (MARRUECOS)]]*24</f>
        <v>0</v>
      </c>
      <c r="BA611" s="39" t="str">
        <f>IF(AW611="","",IF(AW611&lt;=2,"SI","NO"))</f>
        <v>NO</v>
      </c>
      <c r="BB611" s="39">
        <f>V611-U611</f>
        <v>0</v>
      </c>
      <c r="BC611" s="108">
        <f>(TRACKER[[#This Row],[Driver departure vs DC END DATE 2]])/24</f>
        <v>0</v>
      </c>
      <c r="BD611" s="39" t="str">
        <f>IF(L611="LEFTIES TOLEDO",IF(BC611&gt;=TIME(0,0,0),"YES","NO"),"")</f>
        <v/>
      </c>
      <c r="BE611" s="93">
        <f>$BH$1</f>
        <v>55</v>
      </c>
      <c r="BF611" s="41">
        <f>$BI$1</f>
        <v>7.5</v>
      </c>
    </row>
    <row r="612" spans="1:58" ht="12.75" hidden="1" customHeight="1">
      <c r="A612" s="24">
        <v>262016347</v>
      </c>
      <c r="B612" s="10" t="s">
        <v>858</v>
      </c>
      <c r="C612" s="11" t="s">
        <v>54</v>
      </c>
      <c r="D612" s="11" t="s">
        <v>48</v>
      </c>
      <c r="E612" s="12">
        <v>46054.050694444442</v>
      </c>
      <c r="F612" s="12">
        <v>46054.083333333336</v>
      </c>
      <c r="G612" s="13" t="s">
        <v>49</v>
      </c>
      <c r="H612" s="11" t="s">
        <v>50</v>
      </c>
      <c r="I612" s="13" t="s">
        <v>952</v>
      </c>
      <c r="J612" s="13" t="s">
        <v>51</v>
      </c>
      <c r="K612" s="13" t="s">
        <v>52</v>
      </c>
      <c r="L612" s="12" t="s">
        <v>53</v>
      </c>
      <c r="M612" s="12">
        <v>46055.5</v>
      </c>
      <c r="N612" s="12">
        <v>46056.416666666664</v>
      </c>
      <c r="O612" s="12"/>
      <c r="P612" s="55"/>
      <c r="Q612" s="12"/>
      <c r="R612" s="12"/>
      <c r="S612" s="29">
        <v>46056.404166666667</v>
      </c>
      <c r="T612" s="29">
        <v>46056.5</v>
      </c>
      <c r="U612" s="12">
        <v>46056.443055555559</v>
      </c>
      <c r="V612" s="29">
        <v>46056.520833333336</v>
      </c>
      <c r="W612" s="30">
        <f>IF(N612="","",WEEKNUM(AA612,2)-0)</f>
        <v>6</v>
      </c>
      <c r="X612" s="30">
        <f>IF(N612="","",MONTH(AA612))</f>
        <v>2</v>
      </c>
      <c r="Y61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12" s="30" t="str">
        <f>IF(B612="ROPAX","ROPAX",IF(B612="RORO","RORO","OCEAN"))</f>
        <v>OCEAN</v>
      </c>
      <c r="AA612" s="29">
        <f>+MIN(S612,T612)</f>
        <v>46056.404166666667</v>
      </c>
      <c r="AB612" s="29" t="str">
        <f>CHOOSE(WEEKDAY(T612,2),"Monday","Tuesday","Wednesday","Thursday","Friday","Saturday","Sunday")</f>
        <v>Tuesday</v>
      </c>
      <c r="AC612" s="104">
        <f>IF((E612-F612)&lt;=0,0,(TRACKER[[#This Row],[ATA]]-TRACKER[[#This Row],[ETA]])*24)</f>
        <v>0</v>
      </c>
      <c r="AD612" s="29" t="str">
        <f>IF(AC612&lt;=2,"NO","YES")</f>
        <v>NO</v>
      </c>
      <c r="AE612" s="106">
        <f>+TRACKER[[#This Row],[DELIVERY AVAILABLE SINCE]]-TRACKER[[#This Row],[HANDOVER Morocco]]</f>
        <v>46055.5</v>
      </c>
      <c r="AF612" s="104">
        <f>TRACKER[[#This Row],[ATA TO UNLOADING]]*24</f>
        <v>56.483333333395422</v>
      </c>
      <c r="AG612" s="31">
        <f>(M612-E612)</f>
        <v>1.4493055555576575</v>
      </c>
      <c r="AH612" s="35">
        <f>TRACKER[[#This Row],[ATA A OFRECIMIENTO]]*24</f>
        <v>34.78333333338378</v>
      </c>
      <c r="AI612" s="30" t="str">
        <f>IF(AG612="","",IF(AG612&lt;=1.5,"SI","NO"))</f>
        <v>SI</v>
      </c>
      <c r="AJ612" s="30" t="str">
        <f>IF(AG612="","",IF(AG612&lt;=2,"YES","NO"))</f>
        <v>YES</v>
      </c>
      <c r="AK612" s="30" t="str">
        <f>IF(AG612="","",IF(AG612&lt;=3,"SI","NO"))</f>
        <v>SI</v>
      </c>
      <c r="AL612" s="31">
        <f>(N612-M612)</f>
        <v>0.91666666666424135</v>
      </c>
      <c r="AM612" s="35">
        <f>TRACKER[[#This Row],[DEL. AVAILABLE A SLOT]]*24</f>
        <v>21.999999999941792</v>
      </c>
      <c r="AN612" s="31">
        <f>IF((S612-M612)&lt;0,TIME(0,0,0),S612-M612)</f>
        <v>0.90416666666715173</v>
      </c>
      <c r="AO61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12" s="35" t="str">
        <f>IF(AL612="","",IF(AL612&lt;=1,"SI","NO"))</f>
        <v>SI</v>
      </c>
      <c r="AQ612" s="31">
        <f>(N612-E612)</f>
        <v>2.3659722222218988</v>
      </c>
      <c r="AR612" s="35">
        <f>TRACKER[[#This Row],[ATA A TIMESLOT]]*24</f>
        <v>56.783333333325572</v>
      </c>
      <c r="AS612" s="32">
        <f>IF(AA612&lt;N612,TIME(0,0,0),AA612-N612)</f>
        <v>0</v>
      </c>
      <c r="AT612" s="35">
        <f>TRACKER[[#This Row],[PUNTUALIDAD (H)]]*24</f>
        <v>0</v>
      </c>
      <c r="AU612" s="31" t="str">
        <f>IF(AS612&gt;TIME(0,30,0),"NO","SI")</f>
        <v>SI</v>
      </c>
      <c r="AV612" s="33" t="str">
        <f>IF(AS612&gt;TIME(1,0,0),"NO","SI")</f>
        <v>SI</v>
      </c>
      <c r="AW612" s="33">
        <f>(S612-E612)</f>
        <v>2.3534722222248092</v>
      </c>
      <c r="AX612" s="39">
        <f>TRACKER[[#This Row],[ATA TO UNLOADING]]*24</f>
        <v>56.483333333395422</v>
      </c>
      <c r="AY612" s="33">
        <f>IF(O612=0,0,S612-O612)</f>
        <v>0</v>
      </c>
      <c r="AZ612" s="38">
        <f>TRACKER[[#This Row],[TOTAL TT (MARRUECOS)]]*24</f>
        <v>0</v>
      </c>
      <c r="BA612" s="39" t="str">
        <f>IF(AW612="","",IF(AW612&lt;=2,"SI","NO"))</f>
        <v>NO</v>
      </c>
      <c r="BB612" s="39">
        <f>V612-U612</f>
        <v>7.7777777776645962E-2</v>
      </c>
      <c r="BC612" s="108">
        <f>(TRACKER[[#This Row],[Driver departure vs DC END DATE 2]])/24</f>
        <v>3.2407407406935818E-3</v>
      </c>
      <c r="BD612" s="39" t="str">
        <f>IF(L612="LEFTIES TOLEDO",IF(BC612&gt;=TIME(0,0,0),"YES","NO"),"")</f>
        <v>YES</v>
      </c>
      <c r="BE612" s="93">
        <f>$BH$1</f>
        <v>55</v>
      </c>
      <c r="BF612" s="41">
        <f>$BI$1</f>
        <v>7.5</v>
      </c>
    </row>
    <row r="613" spans="1:58" ht="12.75" hidden="1" customHeight="1">
      <c r="A613" s="24">
        <v>262016347</v>
      </c>
      <c r="B613" s="10" t="s">
        <v>858</v>
      </c>
      <c r="C613" s="11" t="s">
        <v>54</v>
      </c>
      <c r="D613" s="11" t="s">
        <v>48</v>
      </c>
      <c r="E613" s="12">
        <v>46054.050694444442</v>
      </c>
      <c r="F613" s="12">
        <v>46054.083333333336</v>
      </c>
      <c r="G613" s="13" t="s">
        <v>49</v>
      </c>
      <c r="H613" s="11" t="s">
        <v>50</v>
      </c>
      <c r="I613" s="13" t="s">
        <v>953</v>
      </c>
      <c r="J613" s="13" t="s">
        <v>51</v>
      </c>
      <c r="K613" s="13" t="s">
        <v>52</v>
      </c>
      <c r="L613" s="12" t="s">
        <v>53</v>
      </c>
      <c r="M613" s="12">
        <v>46055.5</v>
      </c>
      <c r="N613" s="12">
        <v>46056.416666666664</v>
      </c>
      <c r="O613" s="12"/>
      <c r="P613" s="55"/>
      <c r="Q613" s="12"/>
      <c r="R613" s="12"/>
      <c r="S613" s="29">
        <v>46056.426388888889</v>
      </c>
      <c r="T613" s="29">
        <v>46056.479166666664</v>
      </c>
      <c r="U613" s="12">
        <v>46056.463888888888</v>
      </c>
      <c r="V613" s="29">
        <v>46056.5</v>
      </c>
      <c r="W613" s="30">
        <f>IF(N613="","",WEEKNUM(AA613,2)-0)</f>
        <v>6</v>
      </c>
      <c r="X613" s="30">
        <f>IF(N613="","",MONTH(AA613))</f>
        <v>2</v>
      </c>
      <c r="Y61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13" s="30" t="str">
        <f>IF(B613="ROPAX","ROPAX",IF(B613="RORO","RORO","OCEAN"))</f>
        <v>OCEAN</v>
      </c>
      <c r="AA613" s="29">
        <f>+MIN(S613,T613)</f>
        <v>46056.426388888889</v>
      </c>
      <c r="AB613" s="29" t="str">
        <f>CHOOSE(WEEKDAY(T613,2),"Monday","Tuesday","Wednesday","Thursday","Friday","Saturday","Sunday")</f>
        <v>Tuesday</v>
      </c>
      <c r="AC613" s="104">
        <f>IF((E613-F613)&lt;=0,0,(TRACKER[[#This Row],[ATA]]-TRACKER[[#This Row],[ETA]])*24)</f>
        <v>0</v>
      </c>
      <c r="AD613" s="29" t="str">
        <f>IF(AC613&lt;=2,"NO","YES")</f>
        <v>NO</v>
      </c>
      <c r="AE613" s="106">
        <f>+TRACKER[[#This Row],[DELIVERY AVAILABLE SINCE]]-TRACKER[[#This Row],[HANDOVER Morocco]]</f>
        <v>46055.5</v>
      </c>
      <c r="AF613" s="104">
        <f>TRACKER[[#This Row],[ATA TO UNLOADING]]*24</f>
        <v>57.016666666720994</v>
      </c>
      <c r="AG613" s="31">
        <f>(M613-E613)</f>
        <v>1.4493055555576575</v>
      </c>
      <c r="AH613" s="35">
        <f>TRACKER[[#This Row],[ATA A OFRECIMIENTO]]*24</f>
        <v>34.78333333338378</v>
      </c>
      <c r="AI613" s="30" t="str">
        <f>IF(AG613="","",IF(AG613&lt;=1.5,"SI","NO"))</f>
        <v>SI</v>
      </c>
      <c r="AJ613" s="30" t="str">
        <f>IF(AG613="","",IF(AG613&lt;=2,"YES","NO"))</f>
        <v>YES</v>
      </c>
      <c r="AK613" s="30" t="str">
        <f>IF(AG613="","",IF(AG613&lt;=3,"SI","NO"))</f>
        <v>SI</v>
      </c>
      <c r="AL613" s="31">
        <f>(N613-M613)</f>
        <v>0.91666666666424135</v>
      </c>
      <c r="AM613" s="35">
        <f>TRACKER[[#This Row],[DEL. AVAILABLE A SLOT]]*24</f>
        <v>21.999999999941792</v>
      </c>
      <c r="AN613" s="31">
        <f>IF((S613-M613)&lt;0,TIME(0,0,0),S613-M613)</f>
        <v>0.92638888888905058</v>
      </c>
      <c r="AO61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13" s="35" t="str">
        <f>IF(AL613="","",IF(AL613&lt;=1,"SI","NO"))</f>
        <v>SI</v>
      </c>
      <c r="AQ613" s="31">
        <f>(N613-E613)</f>
        <v>2.3659722222218988</v>
      </c>
      <c r="AR613" s="35">
        <f>TRACKER[[#This Row],[ATA A TIMESLOT]]*24</f>
        <v>56.783333333325572</v>
      </c>
      <c r="AS613" s="32">
        <f>IF(AA613&lt;N613,TIME(0,0,0),AA613-N613)</f>
        <v>9.7222222248092294E-3</v>
      </c>
      <c r="AT613" s="35">
        <f>TRACKER[[#This Row],[PUNTUALIDAD (H)]]*24</f>
        <v>0.2333333333954215</v>
      </c>
      <c r="AU613" s="31" t="str">
        <f>IF(AS613&gt;TIME(0,30,0),"NO","SI")</f>
        <v>SI</v>
      </c>
      <c r="AV613" s="33" t="str">
        <f>IF(AS613&gt;TIME(1,0,0),"NO","SI")</f>
        <v>SI</v>
      </c>
      <c r="AW613" s="33">
        <f>(S613-E613)</f>
        <v>2.3756944444467081</v>
      </c>
      <c r="AX613" s="39">
        <f>TRACKER[[#This Row],[ATA TO UNLOADING]]*24</f>
        <v>57.016666666720994</v>
      </c>
      <c r="AY613" s="33">
        <f>IF(O613=0,0,S613-O613)</f>
        <v>0</v>
      </c>
      <c r="AZ613" s="38">
        <f>TRACKER[[#This Row],[TOTAL TT (MARRUECOS)]]*24</f>
        <v>0</v>
      </c>
      <c r="BA613" s="39" t="str">
        <f>IF(AW613="","",IF(AW613&lt;=2,"SI","NO"))</f>
        <v>NO</v>
      </c>
      <c r="BB613" s="39">
        <f>V613-U613</f>
        <v>3.6111111112404615E-2</v>
      </c>
      <c r="BC613" s="108">
        <f>(TRACKER[[#This Row],[Driver departure vs DC END DATE 2]])/24</f>
        <v>1.5046296296835255E-3</v>
      </c>
      <c r="BD613" s="39" t="str">
        <f>IF(L613="LEFTIES TOLEDO",IF(BC613&gt;=TIME(0,0,0),"YES","NO"),"")</f>
        <v>YES</v>
      </c>
      <c r="BE613" s="93">
        <f>$BH$1</f>
        <v>55</v>
      </c>
      <c r="BF613" s="41">
        <f>$BI$1</f>
        <v>7.5</v>
      </c>
    </row>
    <row r="614" spans="1:58" ht="12.75" customHeight="1">
      <c r="A614" s="24">
        <v>261461911</v>
      </c>
      <c r="B614" s="10" t="s">
        <v>858</v>
      </c>
      <c r="C614" s="11" t="s">
        <v>57</v>
      </c>
      <c r="D614" s="11" t="s">
        <v>48</v>
      </c>
      <c r="E614" s="12">
        <v>46054.050694444442</v>
      </c>
      <c r="F614" s="12">
        <v>46054.083333333336</v>
      </c>
      <c r="G614" s="13" t="s">
        <v>49</v>
      </c>
      <c r="H614" s="11" t="s">
        <v>50</v>
      </c>
      <c r="I614" s="13" t="s">
        <v>889</v>
      </c>
      <c r="J614" s="13" t="s">
        <v>51</v>
      </c>
      <c r="K614" s="13" t="s">
        <v>60</v>
      </c>
      <c r="L614" s="12" t="s">
        <v>81</v>
      </c>
      <c r="M614" s="12">
        <v>46055.5</v>
      </c>
      <c r="N614" s="12">
        <v>46056.416666666664</v>
      </c>
      <c r="O614" s="12"/>
      <c r="P614" s="55"/>
      <c r="Q614" s="12" t="s">
        <v>891</v>
      </c>
      <c r="R614" s="12"/>
      <c r="S614" s="29">
        <v>46056.50277777778</v>
      </c>
      <c r="T614" s="29">
        <v>46056.53125</v>
      </c>
      <c r="U614" s="12"/>
      <c r="V614" s="29"/>
      <c r="W614" s="30">
        <f>IF(N614="","",WEEKNUM(AA614,2)-0)</f>
        <v>6</v>
      </c>
      <c r="X614" s="30">
        <f>IF(N614="","",MONTH(AA614))</f>
        <v>2</v>
      </c>
      <c r="Y61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614" s="30" t="str">
        <f>IF(B614="ROPAX","ROPAX",IF(B614="RORO","RORO","OCEAN"))</f>
        <v>OCEAN</v>
      </c>
      <c r="AA614" s="29">
        <f>+MIN(S614,T614)</f>
        <v>46056.50277777778</v>
      </c>
      <c r="AB614" s="29" t="str">
        <f>CHOOSE(WEEKDAY(T614,2),"Monday","Tuesday","Wednesday","Thursday","Friday","Saturday","Sunday")</f>
        <v>Tuesday</v>
      </c>
      <c r="AC614" s="104">
        <f>IF((E614-F614)&lt;=0,0,(TRACKER[[#This Row],[ATA]]-TRACKER[[#This Row],[ETA]])*24)</f>
        <v>0</v>
      </c>
      <c r="AD614" s="29" t="str">
        <f>IF(AC614&lt;=2,"NO","YES")</f>
        <v>NO</v>
      </c>
      <c r="AE614" s="106">
        <f>+TRACKER[[#This Row],[DELIVERY AVAILABLE SINCE]]-TRACKER[[#This Row],[HANDOVER Morocco]]</f>
        <v>46055.5</v>
      </c>
      <c r="AF614" s="104">
        <f>TRACKER[[#This Row],[ATA TO UNLOADING]]*24</f>
        <v>58.850000000093132</v>
      </c>
      <c r="AG614" s="31">
        <f>(M614-E614)</f>
        <v>1.4493055555576575</v>
      </c>
      <c r="AH614" s="35">
        <f>TRACKER[[#This Row],[ATA A OFRECIMIENTO]]*24</f>
        <v>34.78333333338378</v>
      </c>
      <c r="AI614" s="30" t="str">
        <f>IF(AG614="","",IF(AG614&lt;=1.5,"SI","NO"))</f>
        <v>SI</v>
      </c>
      <c r="AJ614" s="30" t="str">
        <f>IF(AG614="","",IF(AG614&lt;=2,"YES","NO"))</f>
        <v>YES</v>
      </c>
      <c r="AK614" s="30" t="str">
        <f>IF(AG614="","",IF(AG614&lt;=3,"SI","NO"))</f>
        <v>SI</v>
      </c>
      <c r="AL614" s="31">
        <f>(N614-M614)</f>
        <v>0.91666666666424135</v>
      </c>
      <c r="AM614" s="35">
        <f>TRACKER[[#This Row],[DEL. AVAILABLE A SLOT]]*24</f>
        <v>21.999999999941792</v>
      </c>
      <c r="AN614" s="31">
        <f>IF((S614-M614)&lt;0,TIME(0,0,0),S614-M614)</f>
        <v>1.0027777777795563</v>
      </c>
      <c r="AO61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614" s="35" t="str">
        <f>IF(AL614="","",IF(AL614&lt;=1,"SI","NO"))</f>
        <v>SI</v>
      </c>
      <c r="AQ614" s="31">
        <f>(N614-E614)</f>
        <v>2.3659722222218988</v>
      </c>
      <c r="AR614" s="35">
        <f>TRACKER[[#This Row],[ATA A TIMESLOT]]*24</f>
        <v>56.783333333325572</v>
      </c>
      <c r="AS614" s="32">
        <f>IF(AA614&lt;N614,TIME(0,0,0),AA614-N614)</f>
        <v>8.6111111115314998E-2</v>
      </c>
      <c r="AT614" s="35">
        <f>TRACKER[[#This Row],[PUNTUALIDAD (H)]]*24</f>
        <v>2.0666666667675599</v>
      </c>
      <c r="AU614" s="31" t="str">
        <f>IF(AS614&gt;TIME(0,30,0),"NO","SI")</f>
        <v>NO</v>
      </c>
      <c r="AV614" s="33" t="str">
        <f>IF(AS614&gt;TIME(1,0,0),"NO","SI")</f>
        <v>NO</v>
      </c>
      <c r="AW614" s="33">
        <f>(S614-E614)</f>
        <v>2.4520833333372138</v>
      </c>
      <c r="AX614" s="39">
        <f>TRACKER[[#This Row],[ATA TO UNLOADING]]*24</f>
        <v>58.850000000093132</v>
      </c>
      <c r="AY614" s="33">
        <f>IF(O614=0,0,S614-O614)</f>
        <v>0</v>
      </c>
      <c r="AZ614" s="38">
        <f>TRACKER[[#This Row],[TOTAL TT (MARRUECOS)]]*24</f>
        <v>0</v>
      </c>
      <c r="BA614" s="39" t="str">
        <f>IF(AW614="","",IF(AW614&lt;=2,"SI","NO"))</f>
        <v>NO</v>
      </c>
      <c r="BB614" s="39">
        <f>V614-U614</f>
        <v>0</v>
      </c>
      <c r="BC614" s="108">
        <f>(TRACKER[[#This Row],[Driver departure vs DC END DATE 2]])/24</f>
        <v>0</v>
      </c>
      <c r="BD614" s="39" t="str">
        <f>IF(L614="LEFTIES TOLEDO",IF(BC614&gt;=TIME(0,0,0),"YES","NO"),"")</f>
        <v/>
      </c>
      <c r="BE614" s="93">
        <f>$BH$1</f>
        <v>55</v>
      </c>
      <c r="BF614" s="41">
        <f>$BI$1</f>
        <v>7.5</v>
      </c>
    </row>
    <row r="615" spans="1:58" ht="12.75" customHeight="1">
      <c r="A615" s="24">
        <v>261606348</v>
      </c>
      <c r="B615" s="10" t="s">
        <v>858</v>
      </c>
      <c r="C615" s="11" t="s">
        <v>57</v>
      </c>
      <c r="D615" s="11" t="s">
        <v>48</v>
      </c>
      <c r="E615" s="12">
        <v>46054.050694444442</v>
      </c>
      <c r="F615" s="12">
        <v>46054.083333333336</v>
      </c>
      <c r="G615" s="13" t="s">
        <v>49</v>
      </c>
      <c r="H615" s="11" t="s">
        <v>50</v>
      </c>
      <c r="I615" s="13" t="s">
        <v>890</v>
      </c>
      <c r="J615" s="13" t="s">
        <v>51</v>
      </c>
      <c r="K615" s="13" t="s">
        <v>60</v>
      </c>
      <c r="L615" s="12" t="s">
        <v>81</v>
      </c>
      <c r="M615" s="12">
        <v>46055.5</v>
      </c>
      <c r="N615" s="12">
        <v>46056.416666666664</v>
      </c>
      <c r="O615" s="12"/>
      <c r="P615" s="55"/>
      <c r="Q615" s="12"/>
      <c r="R615" s="12"/>
      <c r="S615" s="29">
        <v>46056.405555555553</v>
      </c>
      <c r="T615" s="29">
        <v>46056.409722222219</v>
      </c>
      <c r="U615" s="12"/>
      <c r="V615" s="12"/>
      <c r="W615" s="30">
        <f>IF(N615="","",WEEKNUM(AA615,2)-0)</f>
        <v>6</v>
      </c>
      <c r="X615" s="30">
        <f>IF(N615="","",MONTH(AA615))</f>
        <v>2</v>
      </c>
      <c r="Y61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615" s="30" t="str">
        <f>IF(B615="ROPAX","ROPAX",IF(B615="RORO","RORO","OCEAN"))</f>
        <v>OCEAN</v>
      </c>
      <c r="AA615" s="29">
        <f>+MIN(S615,T615)</f>
        <v>46056.405555555553</v>
      </c>
      <c r="AB615" s="29" t="str">
        <f>CHOOSE(WEEKDAY(T615,2),"Monday","Tuesday","Wednesday","Thursday","Friday","Saturday","Sunday")</f>
        <v>Tuesday</v>
      </c>
      <c r="AC615" s="104">
        <f>IF((E615-F615)&lt;=0,0,(TRACKER[[#This Row],[ATA]]-TRACKER[[#This Row],[ETA]])*24)</f>
        <v>0</v>
      </c>
      <c r="AD615" s="29" t="str">
        <f>IF(AC615&lt;=2,"NO","YES")</f>
        <v>NO</v>
      </c>
      <c r="AE615" s="106">
        <f>+TRACKER[[#This Row],[DELIVERY AVAILABLE SINCE]]-TRACKER[[#This Row],[HANDOVER Morocco]]</f>
        <v>46055.5</v>
      </c>
      <c r="AF615" s="104">
        <f>TRACKER[[#This Row],[ATA TO UNLOADING]]*24</f>
        <v>56.516666666662786</v>
      </c>
      <c r="AG615" s="31">
        <f>(M615-E615)</f>
        <v>1.4493055555576575</v>
      </c>
      <c r="AH615" s="35">
        <f>TRACKER[[#This Row],[ATA A OFRECIMIENTO]]*24</f>
        <v>34.78333333338378</v>
      </c>
      <c r="AI615" s="30" t="str">
        <f>IF(AG615="","",IF(AG615&lt;=1.5,"SI","NO"))</f>
        <v>SI</v>
      </c>
      <c r="AJ615" s="30" t="str">
        <f>IF(AG615="","",IF(AG615&lt;=2,"YES","NO"))</f>
        <v>YES</v>
      </c>
      <c r="AK615" s="30" t="str">
        <f>IF(AG615="","",IF(AG615&lt;=3,"SI","NO"))</f>
        <v>SI</v>
      </c>
      <c r="AL615" s="31">
        <f>(N615-M615)</f>
        <v>0.91666666666424135</v>
      </c>
      <c r="AM615" s="35">
        <f>TRACKER[[#This Row],[DEL. AVAILABLE A SLOT]]*24</f>
        <v>21.999999999941792</v>
      </c>
      <c r="AN615" s="31">
        <f>IF((S615-M615)&lt;0,TIME(0,0,0),S615-M615)</f>
        <v>0.90555555555329192</v>
      </c>
      <c r="AO61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15" s="35" t="str">
        <f>IF(AL615="","",IF(AL615&lt;=1,"SI","NO"))</f>
        <v>SI</v>
      </c>
      <c r="AQ615" s="31">
        <f>(N615-E615)</f>
        <v>2.3659722222218988</v>
      </c>
      <c r="AR615" s="35">
        <f>TRACKER[[#This Row],[ATA A TIMESLOT]]*24</f>
        <v>56.783333333325572</v>
      </c>
      <c r="AS615" s="32">
        <f>IF(AA615&lt;N615,TIME(0,0,0),AA615-N615)</f>
        <v>0</v>
      </c>
      <c r="AT615" s="35">
        <f>TRACKER[[#This Row],[PUNTUALIDAD (H)]]*24</f>
        <v>0</v>
      </c>
      <c r="AU615" s="31" t="str">
        <f>IF(AS615&gt;TIME(0,30,0),"NO","SI")</f>
        <v>SI</v>
      </c>
      <c r="AV615" s="33" t="str">
        <f>IF(AS615&gt;TIME(1,0,0),"NO","SI")</f>
        <v>SI</v>
      </c>
      <c r="AW615" s="33">
        <f>(S615-E615)</f>
        <v>2.3548611111109494</v>
      </c>
      <c r="AX615" s="39">
        <f>TRACKER[[#This Row],[ATA TO UNLOADING]]*24</f>
        <v>56.516666666662786</v>
      </c>
      <c r="AY615" s="33">
        <f>IF(O615=0,0,S615-O615)</f>
        <v>0</v>
      </c>
      <c r="AZ615" s="38">
        <f>TRACKER[[#This Row],[TOTAL TT (MARRUECOS)]]*24</f>
        <v>0</v>
      </c>
      <c r="BA615" s="39" t="str">
        <f>IF(AW615="","",IF(AW615&lt;=2,"SI","NO"))</f>
        <v>NO</v>
      </c>
      <c r="BB615" s="39">
        <f>V615-U615</f>
        <v>0</v>
      </c>
      <c r="BC615" s="108">
        <f>(TRACKER[[#This Row],[Driver departure vs DC END DATE 2]])/24</f>
        <v>0</v>
      </c>
      <c r="BD615" s="39" t="str">
        <f>IF(L615="LEFTIES TOLEDO",IF(BC615&gt;=TIME(0,0,0),"YES","NO"),"")</f>
        <v/>
      </c>
      <c r="BE615" s="93">
        <f>$BH$1</f>
        <v>55</v>
      </c>
      <c r="BF615" s="41">
        <f>$BI$1</f>
        <v>7.5</v>
      </c>
    </row>
    <row r="616" spans="1:58" ht="12.75" hidden="1" customHeight="1">
      <c r="A616" s="24" t="s">
        <v>914</v>
      </c>
      <c r="B616" s="10" t="s">
        <v>733</v>
      </c>
      <c r="C616" s="11" t="s">
        <v>72</v>
      </c>
      <c r="D616" s="11" t="s">
        <v>75</v>
      </c>
      <c r="E616" s="12">
        <v>46051.09097222222</v>
      </c>
      <c r="F616" s="12">
        <v>46051.083333333336</v>
      </c>
      <c r="G616" s="13" t="s">
        <v>88</v>
      </c>
      <c r="H616" s="11" t="s">
        <v>50</v>
      </c>
      <c r="I616" s="13" t="s">
        <v>951</v>
      </c>
      <c r="J616" s="13" t="s">
        <v>51</v>
      </c>
      <c r="K616" s="13" t="s">
        <v>60</v>
      </c>
      <c r="L616" s="12" t="s">
        <v>95</v>
      </c>
      <c r="M616" s="12">
        <v>46052.5</v>
      </c>
      <c r="N616" s="12">
        <v>46056.416666666664</v>
      </c>
      <c r="O616" s="12"/>
      <c r="P616" s="55"/>
      <c r="Q616" s="12" t="s">
        <v>62</v>
      </c>
      <c r="R616" s="12"/>
      <c r="S616" s="29">
        <v>46056.53125</v>
      </c>
      <c r="T616" s="29">
        <v>46056.552083333336</v>
      </c>
      <c r="U616" s="12"/>
      <c r="V616" s="12"/>
      <c r="W616" s="30">
        <f>IF(N616="","",WEEKNUM(AA616,2)-0)</f>
        <v>6</v>
      </c>
      <c r="X616" s="30">
        <f>IF(N616="","",MONTH(AA616))</f>
        <v>2</v>
      </c>
      <c r="Y61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616" s="30" t="str">
        <f>IF(B616="ROPAX","ROPAX",IF(B616="RORO","RORO","OCEAN"))</f>
        <v>OCEAN</v>
      </c>
      <c r="AA616" s="29">
        <f>+MIN(S616,T616)</f>
        <v>46056.53125</v>
      </c>
      <c r="AB616" s="29" t="str">
        <f>CHOOSE(WEEKDAY(T616,2),"Monday","Tuesday","Wednesday","Thursday","Friday","Saturday","Sunday")</f>
        <v>Tuesday</v>
      </c>
      <c r="AC616" s="104">
        <f>IF((E616-F616)&lt;=0,0,(TRACKER[[#This Row],[ATA]]-TRACKER[[#This Row],[ETA]])*24)</f>
        <v>0.18333333323244005</v>
      </c>
      <c r="AD616" s="29" t="str">
        <f>IF(AC616&lt;=2,"NO","YES")</f>
        <v>NO</v>
      </c>
      <c r="AE616" s="106">
        <f>+TRACKER[[#This Row],[DELIVERY AVAILABLE SINCE]]-TRACKER[[#This Row],[HANDOVER Morocco]]</f>
        <v>46052.5</v>
      </c>
      <c r="AF616" s="104">
        <f>TRACKER[[#This Row],[ATA TO UNLOADING]]*24</f>
        <v>130.56666666670935</v>
      </c>
      <c r="AG616" s="31">
        <f>(M616-E616)</f>
        <v>1.4090277777795563</v>
      </c>
      <c r="AH616" s="35">
        <f>TRACKER[[#This Row],[ATA A OFRECIMIENTO]]*24</f>
        <v>33.816666666709352</v>
      </c>
      <c r="AI616" s="30" t="str">
        <f>IF(AG616="","",IF(AG616&lt;=1.5,"SI","NO"))</f>
        <v>SI</v>
      </c>
      <c r="AJ616" s="30" t="str">
        <f>IF(AG616="","",IF(AG616&lt;=2,"YES","NO"))</f>
        <v>YES</v>
      </c>
      <c r="AK616" s="30" t="str">
        <f>IF(AG616="","",IF(AG616&lt;=3,"SI","NO"))</f>
        <v>SI</v>
      </c>
      <c r="AL616" s="31">
        <f>(N616-M616)</f>
        <v>3.9166666666642413</v>
      </c>
      <c r="AM616" s="35">
        <f>TRACKER[[#This Row],[DEL. AVAILABLE A SLOT]]*24</f>
        <v>93.999999999941792</v>
      </c>
      <c r="AN616" s="31">
        <f>IF((S616-M616)&lt;0,TIME(0,0,0),S616-M616)</f>
        <v>4.03125</v>
      </c>
      <c r="AO61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616" s="35" t="str">
        <f>IF(AL616="","",IF(AL616&lt;=1,"SI","NO"))</f>
        <v>NO</v>
      </c>
      <c r="AQ616" s="31">
        <f>(N616-E616)</f>
        <v>5.3256944444437977</v>
      </c>
      <c r="AR616" s="35">
        <f>TRACKER[[#This Row],[ATA A TIMESLOT]]*24</f>
        <v>127.81666666665114</v>
      </c>
      <c r="AS616" s="32">
        <f>IF(AA616&lt;N616,TIME(0,0,0),AA616-N616)</f>
        <v>0.11458333333575865</v>
      </c>
      <c r="AT616" s="35">
        <f>TRACKER[[#This Row],[PUNTUALIDAD (H)]]*24</f>
        <v>2.7500000000582077</v>
      </c>
      <c r="AU616" s="31" t="str">
        <f>IF(AS616&gt;TIME(0,30,0),"NO","SI")</f>
        <v>NO</v>
      </c>
      <c r="AV616" s="33" t="str">
        <f>IF(AS616&gt;TIME(1,0,0),"NO","SI")</f>
        <v>NO</v>
      </c>
      <c r="AW616" s="33">
        <f>(S616-E616)</f>
        <v>5.4402777777795563</v>
      </c>
      <c r="AX616" s="39">
        <f>TRACKER[[#This Row],[ATA TO UNLOADING]]*24</f>
        <v>130.56666666670935</v>
      </c>
      <c r="AY616" s="33">
        <f>IF(O616=0,0,S616-O616)</f>
        <v>0</v>
      </c>
      <c r="AZ616" s="38">
        <f>TRACKER[[#This Row],[TOTAL TT (MARRUECOS)]]*24</f>
        <v>0</v>
      </c>
      <c r="BA616" s="39" t="str">
        <f>IF(AW616="","",IF(AW616&lt;=2,"SI","NO"))</f>
        <v>NO</v>
      </c>
      <c r="BB616" s="39">
        <f>V616-U616</f>
        <v>0</v>
      </c>
      <c r="BC616" s="108">
        <f>(TRACKER[[#This Row],[Driver departure vs DC END DATE 2]])/24</f>
        <v>0</v>
      </c>
      <c r="BD616" s="39" t="str">
        <f>IF(L616="LEFTIES TOLEDO",IF(BC616&gt;=TIME(0,0,0),"YES","NO"),"")</f>
        <v/>
      </c>
      <c r="BE616" s="93">
        <f>$BH$1</f>
        <v>55</v>
      </c>
      <c r="BF616" s="41">
        <f>$BI$1</f>
        <v>7.5</v>
      </c>
    </row>
    <row r="617" spans="1:58" ht="12.75" hidden="1" customHeight="1">
      <c r="A617" s="24">
        <v>262016347</v>
      </c>
      <c r="B617" s="10" t="s">
        <v>858</v>
      </c>
      <c r="C617" s="11" t="s">
        <v>54</v>
      </c>
      <c r="D617" s="11" t="s">
        <v>48</v>
      </c>
      <c r="E617" s="12">
        <v>46054.050694444442</v>
      </c>
      <c r="F617" s="12">
        <v>46054.083333333336</v>
      </c>
      <c r="G617" s="13" t="s">
        <v>49</v>
      </c>
      <c r="H617" s="11" t="s">
        <v>50</v>
      </c>
      <c r="I617" s="13" t="s">
        <v>956</v>
      </c>
      <c r="J617" s="13">
        <v>40</v>
      </c>
      <c r="K617" s="13" t="s">
        <v>52</v>
      </c>
      <c r="L617" s="12" t="s">
        <v>53</v>
      </c>
      <c r="M617" s="12">
        <v>46055.5</v>
      </c>
      <c r="N617" s="12">
        <v>46056.5</v>
      </c>
      <c r="O617" s="12"/>
      <c r="P617" s="55"/>
      <c r="Q617" s="12" t="s">
        <v>61</v>
      </c>
      <c r="R617" s="12"/>
      <c r="S617" s="29">
        <v>46056.527777777781</v>
      </c>
      <c r="T617" s="29">
        <v>46056.645833333336</v>
      </c>
      <c r="U617" s="12">
        <v>46056.543749999997</v>
      </c>
      <c r="V617" s="29">
        <v>46056.694444444445</v>
      </c>
      <c r="W617" s="30">
        <f>IF(N617="","",WEEKNUM(AA617,2)-0)</f>
        <v>6</v>
      </c>
      <c r="X617" s="30">
        <f>IF(N617="","",MONTH(AA617))</f>
        <v>2</v>
      </c>
      <c r="Y61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17" s="30" t="str">
        <f>IF(B617="ROPAX","ROPAX",IF(B617="RORO","RORO","OCEAN"))</f>
        <v>OCEAN</v>
      </c>
      <c r="AA617" s="29">
        <f>+MIN(S617,T617)</f>
        <v>46056.527777777781</v>
      </c>
      <c r="AB617" s="29" t="str">
        <f>CHOOSE(WEEKDAY(T617,2),"Monday","Tuesday","Wednesday","Thursday","Friday","Saturday","Sunday")</f>
        <v>Tuesday</v>
      </c>
      <c r="AC617" s="104">
        <f>IF((E617-F617)&lt;=0,0,(TRACKER[[#This Row],[ATA]]-TRACKER[[#This Row],[ETA]])*24)</f>
        <v>0</v>
      </c>
      <c r="AD617" s="29" t="str">
        <f>IF(AC617&lt;=2,"NO","YES")</f>
        <v>NO</v>
      </c>
      <c r="AE617" s="106">
        <f>+TRACKER[[#This Row],[DELIVERY AVAILABLE SINCE]]-TRACKER[[#This Row],[HANDOVER Morocco]]</f>
        <v>46055.5</v>
      </c>
      <c r="AF617" s="104">
        <f>TRACKER[[#This Row],[ATA TO UNLOADING]]*24</f>
        <v>59.450000000128057</v>
      </c>
      <c r="AG617" s="31">
        <f>(M617-E617)</f>
        <v>1.4493055555576575</v>
      </c>
      <c r="AH617" s="35">
        <f>TRACKER[[#This Row],[ATA A OFRECIMIENTO]]*24</f>
        <v>34.78333333338378</v>
      </c>
      <c r="AI617" s="30" t="str">
        <f>IF(AG617="","",IF(AG617&lt;=1.5,"SI","NO"))</f>
        <v>SI</v>
      </c>
      <c r="AJ617" s="30" t="str">
        <f>IF(AG617="","",IF(AG617&lt;=2,"YES","NO"))</f>
        <v>YES</v>
      </c>
      <c r="AK617" s="30" t="str">
        <f>IF(AG617="","",IF(AG617&lt;=3,"SI","NO"))</f>
        <v>SI</v>
      </c>
      <c r="AL617" s="31">
        <f>(N617-M617)</f>
        <v>1</v>
      </c>
      <c r="AM617" s="35">
        <f>TRACKER[[#This Row],[DEL. AVAILABLE A SLOT]]*24</f>
        <v>24</v>
      </c>
      <c r="AN617" s="31">
        <f>IF((S617-M617)&lt;0,TIME(0,0,0),S617-M617)</f>
        <v>1.0277777777810115</v>
      </c>
      <c r="AO61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617" s="35" t="str">
        <f>IF(AL617="","",IF(AL617&lt;=1,"SI","NO"))</f>
        <v>SI</v>
      </c>
      <c r="AQ617" s="31">
        <f>(N617-E617)</f>
        <v>2.4493055555576575</v>
      </c>
      <c r="AR617" s="35">
        <f>TRACKER[[#This Row],[ATA A TIMESLOT]]*24</f>
        <v>58.78333333338378</v>
      </c>
      <c r="AS617" s="32">
        <f>IF(AA617&lt;N617,TIME(0,0,0),AA617-N617)</f>
        <v>2.7777777781011537E-2</v>
      </c>
      <c r="AT617" s="35">
        <f>TRACKER[[#This Row],[PUNTUALIDAD (H)]]*24</f>
        <v>0.66666666674427688</v>
      </c>
      <c r="AU617" s="31" t="str">
        <f>IF(AS617&gt;TIME(0,30,0),"NO","SI")</f>
        <v>NO</v>
      </c>
      <c r="AV617" s="33" t="str">
        <f>IF(AS617&gt;TIME(1,0,0),"NO","SI")</f>
        <v>SI</v>
      </c>
      <c r="AW617" s="33">
        <f>(S617-E617)</f>
        <v>2.477083333338669</v>
      </c>
      <c r="AX617" s="39">
        <f>TRACKER[[#This Row],[ATA TO UNLOADING]]*24</f>
        <v>59.450000000128057</v>
      </c>
      <c r="AY617" s="33">
        <f>IF(O617=0,0,S617-O617)</f>
        <v>0</v>
      </c>
      <c r="AZ617" s="38">
        <f>TRACKER[[#This Row],[TOTAL TT (MARRUECOS)]]*24</f>
        <v>0</v>
      </c>
      <c r="BA617" s="39" t="str">
        <f>IF(AW617="","",IF(AW617&lt;=2,"SI","NO"))</f>
        <v>NO</v>
      </c>
      <c r="BB617" s="39">
        <f>V617-U617</f>
        <v>0.15069444444816327</v>
      </c>
      <c r="BC617" s="108">
        <f>(TRACKER[[#This Row],[Driver departure vs DC END DATE 2]])/24</f>
        <v>6.2789351853401358E-3</v>
      </c>
      <c r="BD617" s="39" t="str">
        <f>IF(L617="LEFTIES TOLEDO",IF(BC617&gt;=TIME(0,0,0),"YES","NO"),"")</f>
        <v>YES</v>
      </c>
      <c r="BE617" s="93">
        <f>$BH$1</f>
        <v>55</v>
      </c>
      <c r="BF617" s="41">
        <f>$BI$1</f>
        <v>7.5</v>
      </c>
    </row>
    <row r="618" spans="1:58" ht="12.75" hidden="1" customHeight="1">
      <c r="A618" s="24">
        <v>262016347</v>
      </c>
      <c r="B618" s="10" t="s">
        <v>858</v>
      </c>
      <c r="C618" s="11" t="s">
        <v>54</v>
      </c>
      <c r="D618" s="11" t="s">
        <v>48</v>
      </c>
      <c r="E618" s="12">
        <v>46054.050694444442</v>
      </c>
      <c r="F618" s="12">
        <v>46054.083333333336</v>
      </c>
      <c r="G618" s="13" t="s">
        <v>49</v>
      </c>
      <c r="H618" s="11" t="s">
        <v>50</v>
      </c>
      <c r="I618" s="13" t="s">
        <v>957</v>
      </c>
      <c r="J618" s="13" t="s">
        <v>51</v>
      </c>
      <c r="K618" s="13" t="s">
        <v>52</v>
      </c>
      <c r="L618" s="12" t="s">
        <v>53</v>
      </c>
      <c r="M618" s="12">
        <v>46055.5</v>
      </c>
      <c r="N618" s="12">
        <v>46056.5</v>
      </c>
      <c r="O618" s="12"/>
      <c r="P618" s="55"/>
      <c r="Q618" s="12"/>
      <c r="R618" s="12"/>
      <c r="S618" s="29">
        <v>46056.492361111108</v>
      </c>
      <c r="T618" s="29">
        <v>46056.548611111109</v>
      </c>
      <c r="U618" s="12">
        <v>46056.513888888891</v>
      </c>
      <c r="V618" s="29">
        <v>46056.569444444445</v>
      </c>
      <c r="W618" s="30">
        <f>IF(N618="","",WEEKNUM(AA618,2)-0)</f>
        <v>6</v>
      </c>
      <c r="X618" s="30">
        <f>IF(N618="","",MONTH(AA618))</f>
        <v>2</v>
      </c>
      <c r="Y61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18" s="30" t="str">
        <f>IF(B618="ROPAX","ROPAX",IF(B618="RORO","RORO","OCEAN"))</f>
        <v>OCEAN</v>
      </c>
      <c r="AA618" s="29">
        <f>+MIN(S618,T618)</f>
        <v>46056.492361111108</v>
      </c>
      <c r="AB618" s="29" t="str">
        <f>CHOOSE(WEEKDAY(T618,2),"Monday","Tuesday","Wednesday","Thursday","Friday","Saturday","Sunday")</f>
        <v>Tuesday</v>
      </c>
      <c r="AC618" s="104">
        <f>IF((E618-F618)&lt;=0,0,(TRACKER[[#This Row],[ATA]]-TRACKER[[#This Row],[ETA]])*24)</f>
        <v>0</v>
      </c>
      <c r="AD618" s="29" t="str">
        <f>IF(AC618&lt;=2,"NO","YES")</f>
        <v>NO</v>
      </c>
      <c r="AE618" s="106">
        <f>+TRACKER[[#This Row],[DELIVERY AVAILABLE SINCE]]-TRACKER[[#This Row],[HANDOVER Morocco]]</f>
        <v>46055.5</v>
      </c>
      <c r="AF618" s="104">
        <f>TRACKER[[#This Row],[ATA TO UNLOADING]]*24</f>
        <v>58.599999999976717</v>
      </c>
      <c r="AG618" s="31">
        <f>(M618-E618)</f>
        <v>1.4493055555576575</v>
      </c>
      <c r="AH618" s="35">
        <f>TRACKER[[#This Row],[ATA A OFRECIMIENTO]]*24</f>
        <v>34.78333333338378</v>
      </c>
      <c r="AI618" s="30" t="str">
        <f>IF(AG618="","",IF(AG618&lt;=1.5,"SI","NO"))</f>
        <v>SI</v>
      </c>
      <c r="AJ618" s="30" t="str">
        <f>IF(AG618="","",IF(AG618&lt;=2,"YES","NO"))</f>
        <v>YES</v>
      </c>
      <c r="AK618" s="30" t="str">
        <f>IF(AG618="","",IF(AG618&lt;=3,"SI","NO"))</f>
        <v>SI</v>
      </c>
      <c r="AL618" s="31">
        <f>(N618-M618)</f>
        <v>1</v>
      </c>
      <c r="AM618" s="35">
        <f>TRACKER[[#This Row],[DEL. AVAILABLE A SLOT]]*24</f>
        <v>24</v>
      </c>
      <c r="AN618" s="31">
        <f>IF((S618-M618)&lt;0,TIME(0,0,0),S618-M618)</f>
        <v>0.99236111110803904</v>
      </c>
      <c r="AO61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18" s="35" t="str">
        <f>IF(AL618="","",IF(AL618&lt;=1,"SI","NO"))</f>
        <v>SI</v>
      </c>
      <c r="AQ618" s="31">
        <f>(N618-E618)</f>
        <v>2.4493055555576575</v>
      </c>
      <c r="AR618" s="35">
        <f>TRACKER[[#This Row],[ATA A TIMESLOT]]*24</f>
        <v>58.78333333338378</v>
      </c>
      <c r="AS618" s="32">
        <f>IF(AA618&lt;N618,TIME(0,0,0),AA618-N618)</f>
        <v>0</v>
      </c>
      <c r="AT618" s="35">
        <f>TRACKER[[#This Row],[PUNTUALIDAD (H)]]*24</f>
        <v>0</v>
      </c>
      <c r="AU618" s="31" t="str">
        <f>IF(AS618&gt;TIME(0,30,0),"NO","SI")</f>
        <v>SI</v>
      </c>
      <c r="AV618" s="33" t="str">
        <f>IF(AS618&gt;TIME(1,0,0),"NO","SI")</f>
        <v>SI</v>
      </c>
      <c r="AW618" s="33">
        <f>(S618-E618)</f>
        <v>2.4416666666656965</v>
      </c>
      <c r="AX618" s="39">
        <f>TRACKER[[#This Row],[ATA TO UNLOADING]]*24</f>
        <v>58.599999999976717</v>
      </c>
      <c r="AY618" s="33">
        <f>IF(O618=0,0,S618-O618)</f>
        <v>0</v>
      </c>
      <c r="AZ618" s="38">
        <f>TRACKER[[#This Row],[TOTAL TT (MARRUECOS)]]*24</f>
        <v>0</v>
      </c>
      <c r="BA618" s="39" t="str">
        <f>IF(AW618="","",IF(AW618&lt;=2,"SI","NO"))</f>
        <v>NO</v>
      </c>
      <c r="BB618" s="39">
        <f>V618-U618</f>
        <v>5.5555555554747116E-2</v>
      </c>
      <c r="BC618" s="108">
        <f>(TRACKER[[#This Row],[Driver departure vs DC END DATE 2]])/24</f>
        <v>2.3148148147811298E-3</v>
      </c>
      <c r="BD618" s="39" t="str">
        <f>IF(L618="LEFTIES TOLEDO",IF(BC618&gt;=TIME(0,0,0),"YES","NO"),"")</f>
        <v>YES</v>
      </c>
      <c r="BE618" s="93">
        <f>$BH$1</f>
        <v>55</v>
      </c>
      <c r="BF618" s="41">
        <f>$BI$1</f>
        <v>7.5</v>
      </c>
    </row>
    <row r="619" spans="1:58" ht="12.75" hidden="1" customHeight="1">
      <c r="A619" s="24">
        <v>262492592</v>
      </c>
      <c r="B619" s="10" t="s">
        <v>728</v>
      </c>
      <c r="C619" s="11" t="s">
        <v>65</v>
      </c>
      <c r="D619" s="11" t="s">
        <v>75</v>
      </c>
      <c r="E619" s="12">
        <v>46048.323611111111</v>
      </c>
      <c r="F619" s="12">
        <v>46048.333333333336</v>
      </c>
      <c r="G619" s="13" t="s">
        <v>49</v>
      </c>
      <c r="H619" s="11" t="s">
        <v>50</v>
      </c>
      <c r="I619" s="13" t="s">
        <v>954</v>
      </c>
      <c r="J619" s="13" t="s">
        <v>51</v>
      </c>
      <c r="K619" s="13" t="s">
        <v>60</v>
      </c>
      <c r="L619" s="12" t="s">
        <v>95</v>
      </c>
      <c r="M619" s="12">
        <v>46050.333333333336</v>
      </c>
      <c r="N619" s="12">
        <v>46056.5</v>
      </c>
      <c r="O619" s="12"/>
      <c r="P619" s="55">
        <v>1</v>
      </c>
      <c r="Q619" s="12" t="s">
        <v>62</v>
      </c>
      <c r="R619" s="12" t="s">
        <v>108</v>
      </c>
      <c r="S619" s="29">
        <v>46056.6875</v>
      </c>
      <c r="T619" s="29">
        <v>46056.708333333336</v>
      </c>
      <c r="U619" s="12"/>
      <c r="V619" s="12"/>
      <c r="W619" s="30">
        <f>IF(N619="","",WEEKNUM(AA619,2)-0)</f>
        <v>6</v>
      </c>
      <c r="X619" s="30">
        <f>IF(N619="","",MONTH(AA619))</f>
        <v>2</v>
      </c>
      <c r="Y61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619" s="30" t="str">
        <f>IF(B619="ROPAX","ROPAX",IF(B619="RORO","RORO","OCEAN"))</f>
        <v>OCEAN</v>
      </c>
      <c r="AA619" s="29">
        <f>+MIN(S619,T619)</f>
        <v>46056.6875</v>
      </c>
      <c r="AB619" s="29" t="str">
        <f>CHOOSE(WEEKDAY(T619,2),"Monday","Tuesday","Wednesday","Thursday","Friday","Saturday","Sunday")</f>
        <v>Tuesday</v>
      </c>
      <c r="AC619" s="104">
        <f>IF((E619-F619)&lt;=0,0,(TRACKER[[#This Row],[ATA]]-TRACKER[[#This Row],[ETA]])*24)</f>
        <v>0</v>
      </c>
      <c r="AD619" s="29" t="str">
        <f>IF(AC619&lt;=2,"NO","YES")</f>
        <v>NO</v>
      </c>
      <c r="AE619" s="106">
        <f>+TRACKER[[#This Row],[DELIVERY AVAILABLE SINCE]]-TRACKER[[#This Row],[HANDOVER Morocco]]</f>
        <v>46050.333333333336</v>
      </c>
      <c r="AF619" s="104">
        <f>TRACKER[[#This Row],[ATA TO UNLOADING]]*24</f>
        <v>200.73333333333721</v>
      </c>
      <c r="AG619" s="31">
        <f>(M619-E619)</f>
        <v>2.0097222222248092</v>
      </c>
      <c r="AH619" s="35">
        <f>TRACKER[[#This Row],[ATA A OFRECIMIENTO]]*24</f>
        <v>48.233333333395422</v>
      </c>
      <c r="AI619" s="30" t="str">
        <f>IF(AG619="","",IF(AG619&lt;=1.5,"SI","NO"))</f>
        <v>NO</v>
      </c>
      <c r="AJ619" s="30" t="str">
        <f>IF(AG619="","",IF(AG619&lt;=2,"YES","NO"))</f>
        <v>NO</v>
      </c>
      <c r="AK619" s="30" t="str">
        <f>IF(AG619="","",IF(AG619&lt;=3,"SI","NO"))</f>
        <v>SI</v>
      </c>
      <c r="AL619" s="31">
        <f>(N619-M619)</f>
        <v>6.1666666666642413</v>
      </c>
      <c r="AM619" s="35">
        <f>TRACKER[[#This Row],[DEL. AVAILABLE A SLOT]]*24</f>
        <v>147.99999999994179</v>
      </c>
      <c r="AN619" s="31">
        <f>IF((S619-M619)&lt;0,TIME(0,0,0),S619-M619)</f>
        <v>6.3541666666642413</v>
      </c>
      <c r="AO61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619" s="35" t="str">
        <f>IF(AL619="","",IF(AL619&lt;=1,"SI","NO"))</f>
        <v>NO</v>
      </c>
      <c r="AQ619" s="31">
        <f>(N619-E619)</f>
        <v>8.1763888888890506</v>
      </c>
      <c r="AR619" s="35">
        <f>TRACKER[[#This Row],[ATA A TIMESLOT]]*24</f>
        <v>196.23333333333721</v>
      </c>
      <c r="AS619" s="32">
        <f>IF(AA619&lt;N619,TIME(0,0,0),AA619-N619)</f>
        <v>0.1875</v>
      </c>
      <c r="AT619" s="35">
        <f>TRACKER[[#This Row],[PUNTUALIDAD (H)]]*24</f>
        <v>4.5</v>
      </c>
      <c r="AU619" s="31" t="str">
        <f>IF(AS619&gt;TIME(0,30,0),"NO","SI")</f>
        <v>NO</v>
      </c>
      <c r="AV619" s="33" t="str">
        <f>IF(AS619&gt;TIME(1,0,0),"NO","SI")</f>
        <v>NO</v>
      </c>
      <c r="AW619" s="33">
        <f>(S619-E619)</f>
        <v>8.3638888888890506</v>
      </c>
      <c r="AX619" s="39">
        <f>TRACKER[[#This Row],[ATA TO UNLOADING]]*24</f>
        <v>200.73333333333721</v>
      </c>
      <c r="AY619" s="33">
        <f>IF(O619=0,0,S619-O619)</f>
        <v>0</v>
      </c>
      <c r="AZ619" s="38">
        <f>TRACKER[[#This Row],[TOTAL TT (MARRUECOS)]]*24</f>
        <v>0</v>
      </c>
      <c r="BA619" s="39" t="str">
        <f>IF(AW619="","",IF(AW619&lt;=2,"SI","NO"))</f>
        <v>NO</v>
      </c>
      <c r="BB619" s="39">
        <f>V619-U619</f>
        <v>0</v>
      </c>
      <c r="BC619" s="108">
        <f>(TRACKER[[#This Row],[Driver departure vs DC END DATE 2]])/24</f>
        <v>0</v>
      </c>
      <c r="BD619" s="39" t="str">
        <f>IF(L619="LEFTIES TOLEDO",IF(BC619&gt;=TIME(0,0,0),"YES","NO"),"")</f>
        <v/>
      </c>
      <c r="BE619" s="93">
        <f>$BH$1</f>
        <v>55</v>
      </c>
      <c r="BF619" s="41">
        <f>$BI$1</f>
        <v>7.5</v>
      </c>
    </row>
    <row r="620" spans="1:58" ht="12.75" hidden="1" customHeight="1">
      <c r="A620" s="24" t="s">
        <v>918</v>
      </c>
      <c r="B620" s="10" t="s">
        <v>733</v>
      </c>
      <c r="C620" s="11" t="s">
        <v>96</v>
      </c>
      <c r="D620" s="11" t="s">
        <v>75</v>
      </c>
      <c r="E620" s="12">
        <v>46051.09097222222</v>
      </c>
      <c r="F620" s="12">
        <v>46051.083333333336</v>
      </c>
      <c r="G620" s="13" t="s">
        <v>88</v>
      </c>
      <c r="H620" s="11" t="s">
        <v>50</v>
      </c>
      <c r="I620" s="13" t="s">
        <v>955</v>
      </c>
      <c r="J620" s="13" t="s">
        <v>51</v>
      </c>
      <c r="K620" s="13" t="s">
        <v>60</v>
      </c>
      <c r="L620" s="12" t="s">
        <v>95</v>
      </c>
      <c r="M620" s="12">
        <v>46052.5</v>
      </c>
      <c r="N620" s="12">
        <v>46056.5</v>
      </c>
      <c r="O620" s="12"/>
      <c r="P620" s="55"/>
      <c r="Q620" s="12" t="s">
        <v>62</v>
      </c>
      <c r="R620" s="12"/>
      <c r="S620" s="29">
        <v>46056.569444444445</v>
      </c>
      <c r="T620" s="29">
        <v>46056.590277777781</v>
      </c>
      <c r="U620" s="12"/>
      <c r="V620" s="12"/>
      <c r="W620" s="30">
        <f>IF(N620="","",WEEKNUM(AA620,2)-0)</f>
        <v>6</v>
      </c>
      <c r="X620" s="30">
        <f>IF(N620="","",MONTH(AA620))</f>
        <v>2</v>
      </c>
      <c r="Y62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620" s="30" t="str">
        <f>IF(B620="ROPAX","ROPAX",IF(B620="RORO","RORO","OCEAN"))</f>
        <v>OCEAN</v>
      </c>
      <c r="AA620" s="29">
        <f>+MIN(S620,T620)</f>
        <v>46056.569444444445</v>
      </c>
      <c r="AB620" s="29" t="str">
        <f>CHOOSE(WEEKDAY(T620,2),"Monday","Tuesday","Wednesday","Thursday","Friday","Saturday","Sunday")</f>
        <v>Tuesday</v>
      </c>
      <c r="AC620" s="104">
        <f>IF((E620-F620)&lt;=0,0,(TRACKER[[#This Row],[ATA]]-TRACKER[[#This Row],[ETA]])*24)</f>
        <v>0.18333333323244005</v>
      </c>
      <c r="AD620" s="29" t="str">
        <f>IF(AC620&lt;=2,"NO","YES")</f>
        <v>NO</v>
      </c>
      <c r="AE620" s="106">
        <f>+TRACKER[[#This Row],[DELIVERY AVAILABLE SINCE]]-TRACKER[[#This Row],[HANDOVER Morocco]]</f>
        <v>46052.5</v>
      </c>
      <c r="AF620" s="104">
        <f>TRACKER[[#This Row],[ATA TO UNLOADING]]*24</f>
        <v>131.48333333339542</v>
      </c>
      <c r="AG620" s="31">
        <f>(M620-E620)</f>
        <v>1.4090277777795563</v>
      </c>
      <c r="AH620" s="35">
        <f>TRACKER[[#This Row],[ATA A OFRECIMIENTO]]*24</f>
        <v>33.816666666709352</v>
      </c>
      <c r="AI620" s="30" t="str">
        <f>IF(AG620="","",IF(AG620&lt;=1.5,"SI","NO"))</f>
        <v>SI</v>
      </c>
      <c r="AJ620" s="30" t="str">
        <f>IF(AG620="","",IF(AG620&lt;=2,"YES","NO"))</f>
        <v>YES</v>
      </c>
      <c r="AK620" s="30" t="str">
        <f>IF(AG620="","",IF(AG620&lt;=3,"SI","NO"))</f>
        <v>SI</v>
      </c>
      <c r="AL620" s="31">
        <f>(N620-M620)</f>
        <v>4</v>
      </c>
      <c r="AM620" s="35">
        <f>TRACKER[[#This Row],[DEL. AVAILABLE A SLOT]]*24</f>
        <v>96</v>
      </c>
      <c r="AN620" s="31">
        <f>IF((S620-M620)&lt;0,TIME(0,0,0),S620-M620)</f>
        <v>4.0694444444452529</v>
      </c>
      <c r="AO62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620" s="35" t="str">
        <f>IF(AL620="","",IF(AL620&lt;=1,"SI","NO"))</f>
        <v>NO</v>
      </c>
      <c r="AQ620" s="31">
        <f>(N620-E620)</f>
        <v>5.4090277777795563</v>
      </c>
      <c r="AR620" s="35">
        <f>TRACKER[[#This Row],[ATA A TIMESLOT]]*24</f>
        <v>129.81666666670935</v>
      </c>
      <c r="AS620" s="32">
        <f>IF(AA620&lt;N620,TIME(0,0,0),AA620-N620)</f>
        <v>6.9444444445252884E-2</v>
      </c>
      <c r="AT620" s="35">
        <f>TRACKER[[#This Row],[PUNTUALIDAD (H)]]*24</f>
        <v>1.6666666666860692</v>
      </c>
      <c r="AU620" s="31" t="str">
        <f>IF(AS620&gt;TIME(0,30,0),"NO","SI")</f>
        <v>NO</v>
      </c>
      <c r="AV620" s="33" t="str">
        <f>IF(AS620&gt;TIME(1,0,0),"NO","SI")</f>
        <v>NO</v>
      </c>
      <c r="AW620" s="33">
        <f>(S620-E620)</f>
        <v>5.4784722222248092</v>
      </c>
      <c r="AX620" s="39">
        <f>TRACKER[[#This Row],[ATA TO UNLOADING]]*24</f>
        <v>131.48333333339542</v>
      </c>
      <c r="AY620" s="33">
        <f>IF(O620=0,0,S620-O620)</f>
        <v>0</v>
      </c>
      <c r="AZ620" s="38">
        <f>TRACKER[[#This Row],[TOTAL TT (MARRUECOS)]]*24</f>
        <v>0</v>
      </c>
      <c r="BA620" s="39" t="str">
        <f>IF(AW620="","",IF(AW620&lt;=2,"SI","NO"))</f>
        <v>NO</v>
      </c>
      <c r="BB620" s="39">
        <f>V620-U620</f>
        <v>0</v>
      </c>
      <c r="BC620" s="108">
        <f>(TRACKER[[#This Row],[Driver departure vs DC END DATE 2]])/24</f>
        <v>0</v>
      </c>
      <c r="BD620" s="39" t="str">
        <f>IF(L620="LEFTIES TOLEDO",IF(BC620&gt;=TIME(0,0,0),"YES","NO"),"")</f>
        <v/>
      </c>
      <c r="BE620" s="93">
        <f>$BH$1</f>
        <v>55</v>
      </c>
      <c r="BF620" s="41">
        <f>$BI$1</f>
        <v>7.5</v>
      </c>
    </row>
    <row r="621" spans="1:58" ht="12.75" hidden="1" customHeight="1">
      <c r="A621" s="24" t="s">
        <v>917</v>
      </c>
      <c r="B621" s="10" t="s">
        <v>858</v>
      </c>
      <c r="C621" s="11" t="s">
        <v>65</v>
      </c>
      <c r="D621" s="11" t="s">
        <v>48</v>
      </c>
      <c r="E621" s="12">
        <v>46054.050694444442</v>
      </c>
      <c r="F621" s="12">
        <v>46054.083333333336</v>
      </c>
      <c r="G621" s="13" t="s">
        <v>88</v>
      </c>
      <c r="H621" s="11" t="s">
        <v>50</v>
      </c>
      <c r="I621" s="13" t="s">
        <v>960</v>
      </c>
      <c r="J621" s="13" t="s">
        <v>51</v>
      </c>
      <c r="K621" s="13" t="s">
        <v>52</v>
      </c>
      <c r="L621" s="12" t="s">
        <v>53</v>
      </c>
      <c r="M621" s="12">
        <v>46055.5</v>
      </c>
      <c r="N621" s="12">
        <v>46056.583333333336</v>
      </c>
      <c r="O621" s="12"/>
      <c r="P621" s="55"/>
      <c r="Q621" s="12" t="s">
        <v>61</v>
      </c>
      <c r="R621" s="12"/>
      <c r="S621" s="29">
        <v>46056.817361111112</v>
      </c>
      <c r="T621" s="29">
        <v>46056.861111111109</v>
      </c>
      <c r="U621" s="12">
        <v>46056.832638888889</v>
      </c>
      <c r="V621" s="29">
        <v>46056.888888888891</v>
      </c>
      <c r="W621" s="30">
        <f>IF(N621="","",WEEKNUM(AA621,2)-0)</f>
        <v>6</v>
      </c>
      <c r="X621" s="30">
        <f>IF(N621="","",MONTH(AA621))</f>
        <v>2</v>
      </c>
      <c r="Y62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21" s="30" t="str">
        <f>IF(B621="ROPAX","ROPAX",IF(B621="RORO","RORO","OCEAN"))</f>
        <v>OCEAN</v>
      </c>
      <c r="AA621" s="29">
        <f>+MIN(S621,T621)</f>
        <v>46056.817361111112</v>
      </c>
      <c r="AB621" s="29" t="str">
        <f>CHOOSE(WEEKDAY(T621,2),"Monday","Tuesday","Wednesday","Thursday","Friday","Saturday","Sunday")</f>
        <v>Tuesday</v>
      </c>
      <c r="AC621" s="104">
        <f>IF((E621-F621)&lt;=0,0,(TRACKER[[#This Row],[ATA]]-TRACKER[[#This Row],[ETA]])*24)</f>
        <v>0</v>
      </c>
      <c r="AD621" s="29" t="str">
        <f>IF(AC621&lt;=2,"NO","YES")</f>
        <v>NO</v>
      </c>
      <c r="AE621" s="106">
        <f>+TRACKER[[#This Row],[DELIVERY AVAILABLE SINCE]]-TRACKER[[#This Row],[HANDOVER Morocco]]</f>
        <v>46055.5</v>
      </c>
      <c r="AF621" s="104">
        <f>TRACKER[[#This Row],[ATA TO UNLOADING]]*24</f>
        <v>66.400000000081491</v>
      </c>
      <c r="AG621" s="31">
        <f>(M621-E621)</f>
        <v>1.4493055555576575</v>
      </c>
      <c r="AH621" s="35">
        <f>TRACKER[[#This Row],[ATA A OFRECIMIENTO]]*24</f>
        <v>34.78333333338378</v>
      </c>
      <c r="AI621" s="30" t="str">
        <f>IF(AG621="","",IF(AG621&lt;=1.5,"SI","NO"))</f>
        <v>SI</v>
      </c>
      <c r="AJ621" s="30" t="str">
        <f>IF(AG621="","",IF(AG621&lt;=2,"YES","NO"))</f>
        <v>YES</v>
      </c>
      <c r="AK621" s="30" t="str">
        <f>IF(AG621="","",IF(AG621&lt;=3,"SI","NO"))</f>
        <v>SI</v>
      </c>
      <c r="AL621" s="31">
        <f>(N621-M621)</f>
        <v>1.0833333333357587</v>
      </c>
      <c r="AM621" s="35">
        <f>TRACKER[[#This Row],[DEL. AVAILABLE A SLOT]]*24</f>
        <v>26.000000000058208</v>
      </c>
      <c r="AN621" s="31">
        <f>IF((S621-M621)&lt;0,TIME(0,0,0),S621-M621)</f>
        <v>1.3173611111124046</v>
      </c>
      <c r="AO62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621" s="35" t="str">
        <f>IF(AL621="","",IF(AL621&lt;=1,"SI","NO"))</f>
        <v>NO</v>
      </c>
      <c r="AQ621" s="31">
        <f>(N621-E621)</f>
        <v>2.5326388888934162</v>
      </c>
      <c r="AR621" s="35">
        <f>TRACKER[[#This Row],[ATA A TIMESLOT]]*24</f>
        <v>60.783333333441988</v>
      </c>
      <c r="AS621" s="32">
        <f>IF(AA621&lt;N621,TIME(0,0,0),AA621-N621)</f>
        <v>0.23402777777664596</v>
      </c>
      <c r="AT621" s="35">
        <f>TRACKER[[#This Row],[PUNTUALIDAD (H)]]*24</f>
        <v>5.6166666666395031</v>
      </c>
      <c r="AU621" s="31" t="str">
        <f>IF(AS621&gt;TIME(0,30,0),"NO","SI")</f>
        <v>NO</v>
      </c>
      <c r="AV621" s="33" t="str">
        <f>IF(AS621&gt;TIME(1,0,0),"NO","SI")</f>
        <v>NO</v>
      </c>
      <c r="AW621" s="33">
        <f>(S621-E621)</f>
        <v>2.7666666666700621</v>
      </c>
      <c r="AX621" s="39">
        <f>TRACKER[[#This Row],[ATA TO UNLOADING]]*24</f>
        <v>66.400000000081491</v>
      </c>
      <c r="AY621" s="33">
        <f>IF(O621=0,0,S621-O621)</f>
        <v>0</v>
      </c>
      <c r="AZ621" s="38">
        <f>TRACKER[[#This Row],[TOTAL TT (MARRUECOS)]]*24</f>
        <v>0</v>
      </c>
      <c r="BA621" s="39" t="str">
        <f>IF(AW621="","",IF(AW621&lt;=2,"SI","NO"))</f>
        <v>NO</v>
      </c>
      <c r="BB621" s="39">
        <f>V621-U621</f>
        <v>5.6250000001455192E-2</v>
      </c>
      <c r="BC621" s="108">
        <f>(TRACKER[[#This Row],[Driver departure vs DC END DATE 2]])/24</f>
        <v>2.3437500000606328E-3</v>
      </c>
      <c r="BD621" s="39" t="str">
        <f>IF(L621="LEFTIES TOLEDO",IF(BC621&gt;=TIME(0,0,0),"YES","NO"),"")</f>
        <v>YES</v>
      </c>
      <c r="BE621" s="93">
        <f>$BH$1</f>
        <v>55</v>
      </c>
      <c r="BF621" s="41">
        <f>$BI$1</f>
        <v>7.5</v>
      </c>
    </row>
    <row r="622" spans="1:58" ht="12.75" hidden="1" customHeight="1">
      <c r="A622" s="24" t="s">
        <v>730</v>
      </c>
      <c r="B622" s="10" t="s">
        <v>728</v>
      </c>
      <c r="C622" s="11" t="s">
        <v>57</v>
      </c>
      <c r="D622" s="11" t="s">
        <v>75</v>
      </c>
      <c r="E622" s="12">
        <v>46048.323611111111</v>
      </c>
      <c r="F622" s="12">
        <v>46048.333333333336</v>
      </c>
      <c r="G622" s="13" t="s">
        <v>88</v>
      </c>
      <c r="H622" s="11" t="s">
        <v>50</v>
      </c>
      <c r="I622" s="13" t="s">
        <v>958</v>
      </c>
      <c r="J622" s="13" t="s">
        <v>51</v>
      </c>
      <c r="K622" s="13" t="s">
        <v>60</v>
      </c>
      <c r="L622" s="12" t="s">
        <v>95</v>
      </c>
      <c r="M622" s="12">
        <v>46050.333333333336</v>
      </c>
      <c r="N622" s="12">
        <v>46056.583333333336</v>
      </c>
      <c r="O622" s="12"/>
      <c r="P622" s="55">
        <v>1</v>
      </c>
      <c r="Q622" s="12" t="s">
        <v>62</v>
      </c>
      <c r="R622" s="12"/>
      <c r="S622" s="29">
        <v>46056.649305555555</v>
      </c>
      <c r="T622" s="29">
        <v>46056.670138888891</v>
      </c>
      <c r="U622" s="12"/>
      <c r="V622" s="29"/>
      <c r="W622" s="30">
        <f>IF(N622="","",WEEKNUM(AA622,2)-0)</f>
        <v>6</v>
      </c>
      <c r="X622" s="30">
        <f>IF(N622="","",MONTH(AA622))</f>
        <v>2</v>
      </c>
      <c r="Y62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622" s="30" t="str">
        <f>IF(B622="ROPAX","ROPAX",IF(B622="RORO","RORO","OCEAN"))</f>
        <v>OCEAN</v>
      </c>
      <c r="AA622" s="29">
        <f>+MIN(S622,T622)</f>
        <v>46056.649305555555</v>
      </c>
      <c r="AB622" s="29" t="str">
        <f>CHOOSE(WEEKDAY(T622,2),"Monday","Tuesday","Wednesday","Thursday","Friday","Saturday","Sunday")</f>
        <v>Tuesday</v>
      </c>
      <c r="AC622" s="104">
        <f>IF((E622-F622)&lt;=0,0,(TRACKER[[#This Row],[ATA]]-TRACKER[[#This Row],[ETA]])*24)</f>
        <v>0</v>
      </c>
      <c r="AD622" s="29" t="str">
        <f>IF(AC622&lt;=2,"NO","YES")</f>
        <v>NO</v>
      </c>
      <c r="AE622" s="106">
        <f>+TRACKER[[#This Row],[DELIVERY AVAILABLE SINCE]]-TRACKER[[#This Row],[HANDOVER Morocco]]</f>
        <v>46050.333333333336</v>
      </c>
      <c r="AF622" s="104">
        <f>TRACKER[[#This Row],[ATA TO UNLOADING]]*24</f>
        <v>199.81666666665114</v>
      </c>
      <c r="AG622" s="31">
        <f>(M622-E622)</f>
        <v>2.0097222222248092</v>
      </c>
      <c r="AH622" s="35">
        <f>TRACKER[[#This Row],[ATA A OFRECIMIENTO]]*24</f>
        <v>48.233333333395422</v>
      </c>
      <c r="AI622" s="30" t="str">
        <f>IF(AG622="","",IF(AG622&lt;=1.5,"SI","NO"))</f>
        <v>NO</v>
      </c>
      <c r="AJ622" s="30" t="str">
        <f>IF(AG622="","",IF(AG622&lt;=2,"YES","NO"))</f>
        <v>NO</v>
      </c>
      <c r="AK622" s="30" t="str">
        <f>IF(AG622="","",IF(AG622&lt;=3,"SI","NO"))</f>
        <v>SI</v>
      </c>
      <c r="AL622" s="31">
        <f>(N622-M622)</f>
        <v>6.25</v>
      </c>
      <c r="AM622" s="35">
        <f>TRACKER[[#This Row],[DEL. AVAILABLE A SLOT]]*24</f>
        <v>150</v>
      </c>
      <c r="AN622" s="31">
        <f>IF((S622-M622)&lt;0,TIME(0,0,0),S622-M622)</f>
        <v>6.3159722222189885</v>
      </c>
      <c r="AO62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622" s="35" t="str">
        <f>IF(AL622="","",IF(AL622&lt;=1,"SI","NO"))</f>
        <v>NO</v>
      </c>
      <c r="AQ622" s="31">
        <f>(N622-E622)</f>
        <v>8.2597222222248092</v>
      </c>
      <c r="AR622" s="35">
        <f>TRACKER[[#This Row],[ATA A TIMESLOT]]*24</f>
        <v>198.23333333339542</v>
      </c>
      <c r="AS622" s="32">
        <f>IF(AA622&lt;N622,TIME(0,0,0),AA622-N622)</f>
        <v>6.5972222218988463E-2</v>
      </c>
      <c r="AT622" s="35">
        <f>TRACKER[[#This Row],[PUNTUALIDAD (H)]]*24</f>
        <v>1.5833333332557231</v>
      </c>
      <c r="AU622" s="31" t="str">
        <f>IF(AS622&gt;TIME(0,30,0),"NO","SI")</f>
        <v>NO</v>
      </c>
      <c r="AV622" s="33" t="str">
        <f>IF(AS622&gt;TIME(1,0,0),"NO","SI")</f>
        <v>NO</v>
      </c>
      <c r="AW622" s="33">
        <f>(S622-E622)</f>
        <v>8.3256944444437977</v>
      </c>
      <c r="AX622" s="39">
        <f>TRACKER[[#This Row],[ATA TO UNLOADING]]*24</f>
        <v>199.81666666665114</v>
      </c>
      <c r="AY622" s="33">
        <f>IF(O622=0,0,S622-O622)</f>
        <v>0</v>
      </c>
      <c r="AZ622" s="38">
        <f>TRACKER[[#This Row],[TOTAL TT (MARRUECOS)]]*24</f>
        <v>0</v>
      </c>
      <c r="BA622" s="39" t="str">
        <f>IF(AW622="","",IF(AW622&lt;=2,"SI","NO"))</f>
        <v>NO</v>
      </c>
      <c r="BB622" s="39">
        <f>V622-U622</f>
        <v>0</v>
      </c>
      <c r="BC622" s="108">
        <f>(TRACKER[[#This Row],[Driver departure vs DC END DATE 2]])/24</f>
        <v>0</v>
      </c>
      <c r="BD622" s="39" t="str">
        <f>IF(L622="LEFTIES TOLEDO",IF(BC622&gt;=TIME(0,0,0),"YES","NO"),"")</f>
        <v/>
      </c>
      <c r="BE622" s="93">
        <f>$BH$1</f>
        <v>55</v>
      </c>
      <c r="BF622" s="41">
        <f>$BI$1</f>
        <v>7.5</v>
      </c>
    </row>
    <row r="623" spans="1:58" ht="12.75" hidden="1" customHeight="1">
      <c r="A623" s="24" t="s">
        <v>914</v>
      </c>
      <c r="B623" s="10" t="s">
        <v>733</v>
      </c>
      <c r="C623" s="11" t="s">
        <v>72</v>
      </c>
      <c r="D623" s="11" t="s">
        <v>75</v>
      </c>
      <c r="E623" s="12">
        <v>46051.09097222222</v>
      </c>
      <c r="F623" s="12">
        <v>46051.083333333336</v>
      </c>
      <c r="G623" s="13" t="s">
        <v>88</v>
      </c>
      <c r="H623" s="11" t="s">
        <v>50</v>
      </c>
      <c r="I623" s="13" t="s">
        <v>959</v>
      </c>
      <c r="J623" s="13" t="s">
        <v>51</v>
      </c>
      <c r="K623" s="13" t="s">
        <v>60</v>
      </c>
      <c r="L623" s="12" t="s">
        <v>95</v>
      </c>
      <c r="M623" s="12">
        <v>46052.5</v>
      </c>
      <c r="N623" s="12">
        <v>46056.583333333336</v>
      </c>
      <c r="O623" s="12"/>
      <c r="P623" s="55"/>
      <c r="Q623" s="12" t="s">
        <v>62</v>
      </c>
      <c r="R623" s="12"/>
      <c r="S623" s="29">
        <v>46056.672222222223</v>
      </c>
      <c r="T623" s="29">
        <v>46056.693055555559</v>
      </c>
      <c r="U623" s="12"/>
      <c r="V623" s="12"/>
      <c r="W623" s="30">
        <f>IF(N623="","",WEEKNUM(AA623,2)-0)</f>
        <v>6</v>
      </c>
      <c r="X623" s="30">
        <f>IF(N623="","",MONTH(AA623))</f>
        <v>2</v>
      </c>
      <c r="Y62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623" s="30" t="str">
        <f>IF(B623="ROPAX","ROPAX",IF(B623="RORO","RORO","OCEAN"))</f>
        <v>OCEAN</v>
      </c>
      <c r="AA623" s="29">
        <f>+MIN(S623,T623)</f>
        <v>46056.672222222223</v>
      </c>
      <c r="AB623" s="29" t="str">
        <f>CHOOSE(WEEKDAY(T623,2),"Monday","Tuesday","Wednesday","Thursday","Friday","Saturday","Sunday")</f>
        <v>Tuesday</v>
      </c>
      <c r="AC623" s="104">
        <f>IF((E623-F623)&lt;=0,0,(TRACKER[[#This Row],[ATA]]-TRACKER[[#This Row],[ETA]])*24)</f>
        <v>0.18333333323244005</v>
      </c>
      <c r="AD623" s="29" t="str">
        <f>IF(AC623&lt;=2,"NO","YES")</f>
        <v>NO</v>
      </c>
      <c r="AE623" s="106">
        <f>+TRACKER[[#This Row],[DELIVERY AVAILABLE SINCE]]-TRACKER[[#This Row],[HANDOVER Morocco]]</f>
        <v>46052.5</v>
      </c>
      <c r="AF623" s="104">
        <f>TRACKER[[#This Row],[ATA TO UNLOADING]]*24</f>
        <v>133.95000000006985</v>
      </c>
      <c r="AG623" s="31">
        <f>(M623-E623)</f>
        <v>1.4090277777795563</v>
      </c>
      <c r="AH623" s="35">
        <f>TRACKER[[#This Row],[ATA A OFRECIMIENTO]]*24</f>
        <v>33.816666666709352</v>
      </c>
      <c r="AI623" s="30" t="str">
        <f>IF(AG623="","",IF(AG623&lt;=1.5,"SI","NO"))</f>
        <v>SI</v>
      </c>
      <c r="AJ623" s="30" t="str">
        <f>IF(AG623="","",IF(AG623&lt;=2,"YES","NO"))</f>
        <v>YES</v>
      </c>
      <c r="AK623" s="30" t="str">
        <f>IF(AG623="","",IF(AG623&lt;=3,"SI","NO"))</f>
        <v>SI</v>
      </c>
      <c r="AL623" s="31">
        <f>(N623-M623)</f>
        <v>4.0833333333357587</v>
      </c>
      <c r="AM623" s="35">
        <f>TRACKER[[#This Row],[DEL. AVAILABLE A SLOT]]*24</f>
        <v>98.000000000058208</v>
      </c>
      <c r="AN623" s="31">
        <f>IF((S623-M623)&lt;0,TIME(0,0,0),S623-M623)</f>
        <v>4.172222222223354</v>
      </c>
      <c r="AO62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623" s="35" t="str">
        <f>IF(AL623="","",IF(AL623&lt;=1,"SI","NO"))</f>
        <v>NO</v>
      </c>
      <c r="AQ623" s="31">
        <f>(N623-E623)</f>
        <v>5.492361111115315</v>
      </c>
      <c r="AR623" s="35">
        <f>TRACKER[[#This Row],[ATA A TIMESLOT]]*24</f>
        <v>131.81666666676756</v>
      </c>
      <c r="AS623" s="32">
        <f>IF(AA623&lt;N623,TIME(0,0,0),AA623-N623)</f>
        <v>8.8888888887595385E-2</v>
      </c>
      <c r="AT623" s="35">
        <f>TRACKER[[#This Row],[PUNTUALIDAD (H)]]*24</f>
        <v>2.1333333333022892</v>
      </c>
      <c r="AU623" s="31" t="str">
        <f>IF(AS623&gt;TIME(0,30,0),"NO","SI")</f>
        <v>NO</v>
      </c>
      <c r="AV623" s="33" t="str">
        <f>IF(AS623&gt;TIME(1,0,0),"NO","SI")</f>
        <v>NO</v>
      </c>
      <c r="AW623" s="33">
        <f>(S623-E623)</f>
        <v>5.5812500000029104</v>
      </c>
      <c r="AX623" s="39">
        <f>TRACKER[[#This Row],[ATA TO UNLOADING]]*24</f>
        <v>133.95000000006985</v>
      </c>
      <c r="AY623" s="33">
        <f>IF(O623=0,0,S623-O623)</f>
        <v>0</v>
      </c>
      <c r="AZ623" s="38">
        <f>TRACKER[[#This Row],[TOTAL TT (MARRUECOS)]]*24</f>
        <v>0</v>
      </c>
      <c r="BA623" s="39" t="str">
        <f>IF(AW623="","",IF(AW623&lt;=2,"SI","NO"))</f>
        <v>NO</v>
      </c>
      <c r="BB623" s="39">
        <f>V623-U623</f>
        <v>0</v>
      </c>
      <c r="BC623" s="108">
        <f>(TRACKER[[#This Row],[Driver departure vs DC END DATE 2]])/24</f>
        <v>0</v>
      </c>
      <c r="BD623" s="39" t="str">
        <f>IF(L623="LEFTIES TOLEDO",IF(BC623&gt;=TIME(0,0,0),"YES","NO"),"")</f>
        <v/>
      </c>
      <c r="BE623" s="93">
        <f>$BH$1</f>
        <v>55</v>
      </c>
      <c r="BF623" s="41">
        <f>$BI$1</f>
        <v>7.5</v>
      </c>
    </row>
    <row r="624" spans="1:58" ht="12.75" hidden="1" customHeight="1">
      <c r="A624" s="24">
        <v>263188790</v>
      </c>
      <c r="B624" s="10" t="s">
        <v>87</v>
      </c>
      <c r="C624" s="11" t="s">
        <v>47</v>
      </c>
      <c r="D624" s="11" t="s">
        <v>48</v>
      </c>
      <c r="E624" s="12">
        <v>46051.604861111111</v>
      </c>
      <c r="F624" s="12">
        <v>46052.083333333336</v>
      </c>
      <c r="G624" s="13" t="s">
        <v>49</v>
      </c>
      <c r="H624" s="11" t="s">
        <v>50</v>
      </c>
      <c r="I624" s="13" t="s">
        <v>961</v>
      </c>
      <c r="J624" s="13" t="s">
        <v>51</v>
      </c>
      <c r="K624" s="13" t="s">
        <v>52</v>
      </c>
      <c r="L624" s="12" t="s">
        <v>53</v>
      </c>
      <c r="M624" s="12">
        <v>46053.333333333336</v>
      </c>
      <c r="N624" s="12">
        <v>46056.625</v>
      </c>
      <c r="O624" s="12"/>
      <c r="P624" s="55"/>
      <c r="Q624" s="12" t="s">
        <v>61</v>
      </c>
      <c r="R624" s="12" t="s">
        <v>1040</v>
      </c>
      <c r="S624" s="29">
        <v>46056.670138888891</v>
      </c>
      <c r="T624" s="29">
        <v>46056.708333333336</v>
      </c>
      <c r="U624" s="12">
        <v>46056.696527777778</v>
      </c>
      <c r="V624" s="29">
        <v>46056.729166666664</v>
      </c>
      <c r="W624" s="30">
        <f>IF(N624="","",WEEKNUM(AA624,2)-0)</f>
        <v>6</v>
      </c>
      <c r="X624" s="30">
        <f>IF(N624="","",MONTH(AA624))</f>
        <v>2</v>
      </c>
      <c r="Y62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24" s="30" t="str">
        <f>IF(B624="ROPAX","ROPAX",IF(B624="RORO","RORO","OCEAN"))</f>
        <v>OCEAN</v>
      </c>
      <c r="AA624" s="29">
        <f>+MIN(S624,T624)</f>
        <v>46056.670138888891</v>
      </c>
      <c r="AB624" s="29" t="str">
        <f>CHOOSE(WEEKDAY(T624,2),"Monday","Tuesday","Wednesday","Thursday","Friday","Saturday","Sunday")</f>
        <v>Tuesday</v>
      </c>
      <c r="AC624" s="104">
        <f>IF((E624-F624)&lt;=0,0,(TRACKER[[#This Row],[ATA]]-TRACKER[[#This Row],[ETA]])*24)</f>
        <v>0</v>
      </c>
      <c r="AD624" s="29" t="str">
        <f>IF(AC624&lt;=2,"NO","YES")</f>
        <v>NO</v>
      </c>
      <c r="AE624" s="106">
        <f>+TRACKER[[#This Row],[DELIVERY AVAILABLE SINCE]]-TRACKER[[#This Row],[HANDOVER Morocco]]</f>
        <v>46053.333333333336</v>
      </c>
      <c r="AF624" s="104">
        <f>TRACKER[[#This Row],[ATA TO UNLOADING]]*24</f>
        <v>121.56666666670935</v>
      </c>
      <c r="AG624" s="31">
        <f>(M624-E624)</f>
        <v>1.7284722222248092</v>
      </c>
      <c r="AH624" s="35">
        <f>TRACKER[[#This Row],[ATA A OFRECIMIENTO]]*24</f>
        <v>41.483333333395422</v>
      </c>
      <c r="AI624" s="30" t="str">
        <f>IF(AG624="","",IF(AG624&lt;=1.5,"SI","NO"))</f>
        <v>NO</v>
      </c>
      <c r="AJ624" s="30" t="str">
        <f>IF(AG624="","",IF(AG624&lt;=2,"YES","NO"))</f>
        <v>YES</v>
      </c>
      <c r="AK624" s="30" t="str">
        <f>IF(AG624="","",IF(AG624&lt;=3,"SI","NO"))</f>
        <v>SI</v>
      </c>
      <c r="AL624" s="31">
        <f>(N624-M624)</f>
        <v>3.2916666666642413</v>
      </c>
      <c r="AM624" s="35">
        <f>TRACKER[[#This Row],[DEL. AVAILABLE A SLOT]]*24</f>
        <v>78.999999999941792</v>
      </c>
      <c r="AN624" s="31">
        <f>IF((S624-M624)&lt;0,TIME(0,0,0),S624-M624)</f>
        <v>3.3368055555547471</v>
      </c>
      <c r="AO62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624" s="35" t="str">
        <f>IF(AL624="","",IF(AL624&lt;=1,"SI","NO"))</f>
        <v>NO</v>
      </c>
      <c r="AQ624" s="31">
        <f>(N624-E624)</f>
        <v>5.0201388888890506</v>
      </c>
      <c r="AR624" s="35">
        <f>TRACKER[[#This Row],[ATA A TIMESLOT]]*24</f>
        <v>120.48333333333721</v>
      </c>
      <c r="AS624" s="32">
        <f>IF(AA624&lt;N624,TIME(0,0,0),AA624-N624)</f>
        <v>4.5138888890505768E-2</v>
      </c>
      <c r="AT624" s="35">
        <f>TRACKER[[#This Row],[PUNTUALIDAD (H)]]*24</f>
        <v>1.0833333333721384</v>
      </c>
      <c r="AU624" s="31" t="str">
        <f>IF(AS624&gt;TIME(0,30,0),"NO","SI")</f>
        <v>NO</v>
      </c>
      <c r="AV624" s="33" t="str">
        <f>IF(AS624&gt;TIME(1,0,0),"NO","SI")</f>
        <v>NO</v>
      </c>
      <c r="AW624" s="33">
        <f>(S624-E624)</f>
        <v>5.0652777777795563</v>
      </c>
      <c r="AX624" s="39">
        <f>TRACKER[[#This Row],[ATA TO UNLOADING]]*24</f>
        <v>121.56666666670935</v>
      </c>
      <c r="AY624" s="33">
        <f>IF(O624=0,0,S624-O624)</f>
        <v>0</v>
      </c>
      <c r="AZ624" s="38">
        <f>TRACKER[[#This Row],[TOTAL TT (MARRUECOS)]]*24</f>
        <v>0</v>
      </c>
      <c r="BA624" s="39" t="str">
        <f>IF(AW624="","",IF(AW624&lt;=2,"SI","NO"))</f>
        <v>NO</v>
      </c>
      <c r="BB624" s="39">
        <f>V624-U624</f>
        <v>3.2638888886140194E-2</v>
      </c>
      <c r="BC624" s="108">
        <f>(TRACKER[[#This Row],[Driver departure vs DC END DATE 2]])/24</f>
        <v>1.3599537035891747E-3</v>
      </c>
      <c r="BD624" s="39" t="str">
        <f>IF(L624="LEFTIES TOLEDO",IF(BC624&gt;=TIME(0,0,0),"YES","NO"),"")</f>
        <v>YES</v>
      </c>
      <c r="BE624" s="93">
        <f>$BH$1</f>
        <v>55</v>
      </c>
      <c r="BF624" s="41">
        <f>$BI$1</f>
        <v>7.5</v>
      </c>
    </row>
    <row r="625" spans="1:58" ht="12.75" hidden="1" customHeight="1">
      <c r="A625" s="24">
        <v>262696668</v>
      </c>
      <c r="B625" s="10" t="s">
        <v>733</v>
      </c>
      <c r="C625" s="11" t="s">
        <v>58</v>
      </c>
      <c r="D625" s="11" t="s">
        <v>75</v>
      </c>
      <c r="E625" s="12">
        <v>46051.09097222222</v>
      </c>
      <c r="F625" s="12">
        <v>46051.083333333336</v>
      </c>
      <c r="G625" s="13" t="s">
        <v>49</v>
      </c>
      <c r="H625" s="11" t="s">
        <v>50</v>
      </c>
      <c r="I625" s="13" t="s">
        <v>962</v>
      </c>
      <c r="J625" s="13" t="s">
        <v>51</v>
      </c>
      <c r="K625" s="13" t="s">
        <v>60</v>
      </c>
      <c r="L625" s="12" t="s">
        <v>102</v>
      </c>
      <c r="M625" s="12">
        <v>46054.416666666664</v>
      </c>
      <c r="N625" s="12">
        <v>46056.625</v>
      </c>
      <c r="O625" s="12"/>
      <c r="P625" s="55"/>
      <c r="Q625" s="12" t="s">
        <v>62</v>
      </c>
      <c r="R625" s="12"/>
      <c r="S625" s="29">
        <v>46056.702777777777</v>
      </c>
      <c r="T625" s="29">
        <v>46056.770833333336</v>
      </c>
      <c r="U625" s="12"/>
      <c r="V625" s="29"/>
      <c r="W625" s="30">
        <f>IF(N625="","",WEEKNUM(AA625,2)-0)</f>
        <v>6</v>
      </c>
      <c r="X625" s="30">
        <f>IF(N625="","",MONTH(AA625))</f>
        <v>2</v>
      </c>
      <c r="Y62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25" s="30" t="str">
        <f>IF(B625="ROPAX","ROPAX",IF(B625="RORO","RORO","OCEAN"))</f>
        <v>OCEAN</v>
      </c>
      <c r="AA625" s="29">
        <f>+MIN(S625,T625)</f>
        <v>46056.702777777777</v>
      </c>
      <c r="AB625" s="29" t="str">
        <f>CHOOSE(WEEKDAY(T625,2),"Monday","Tuesday","Wednesday","Thursday","Friday","Saturday","Sunday")</f>
        <v>Tuesday</v>
      </c>
      <c r="AC625" s="104">
        <f>IF((E625-F625)&lt;=0,0,(TRACKER[[#This Row],[ATA]]-TRACKER[[#This Row],[ETA]])*24)</f>
        <v>0.18333333323244005</v>
      </c>
      <c r="AD625" s="29" t="str">
        <f>IF(AC625&lt;=2,"NO","YES")</f>
        <v>NO</v>
      </c>
      <c r="AE625" s="106">
        <f>+TRACKER[[#This Row],[DELIVERY AVAILABLE SINCE]]-TRACKER[[#This Row],[HANDOVER Morocco]]</f>
        <v>46054.416666666664</v>
      </c>
      <c r="AF625" s="104">
        <f>TRACKER[[#This Row],[ATA TO UNLOADING]]*24</f>
        <v>134.68333333334886</v>
      </c>
      <c r="AG625" s="31">
        <f>(M625-E625)</f>
        <v>3.3256944444437977</v>
      </c>
      <c r="AH625" s="35">
        <f>TRACKER[[#This Row],[ATA A OFRECIMIENTO]]*24</f>
        <v>79.816666666651145</v>
      </c>
      <c r="AI625" s="30" t="str">
        <f>IF(AG625="","",IF(AG625&lt;=1.5,"SI","NO"))</f>
        <v>NO</v>
      </c>
      <c r="AJ625" s="30" t="str">
        <f>IF(AG625="","",IF(AG625&lt;=2,"YES","NO"))</f>
        <v>NO</v>
      </c>
      <c r="AK625" s="30" t="str">
        <f>IF(AG625="","",IF(AG625&lt;=3,"SI","NO"))</f>
        <v>NO</v>
      </c>
      <c r="AL625" s="31">
        <f>(N625-M625)</f>
        <v>2.2083333333357587</v>
      </c>
      <c r="AM625" s="35">
        <f>TRACKER[[#This Row],[DEL. AVAILABLE A SLOT]]*24</f>
        <v>53.000000000058208</v>
      </c>
      <c r="AN625" s="31">
        <f>IF((S625-M625)&lt;0,TIME(0,0,0),S625-M625)</f>
        <v>2.2861111111124046</v>
      </c>
      <c r="AO62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625" s="35" t="str">
        <f>IF(AL625="","",IF(AL625&lt;=1,"SI","NO"))</f>
        <v>NO</v>
      </c>
      <c r="AQ625" s="31">
        <f>(N625-E625)</f>
        <v>5.5340277777795563</v>
      </c>
      <c r="AR625" s="35">
        <f>TRACKER[[#This Row],[ATA A TIMESLOT]]*24</f>
        <v>132.81666666670935</v>
      </c>
      <c r="AS625" s="32">
        <f>IF(AA625&lt;N625,TIME(0,0,0),AA625-N625)</f>
        <v>7.7777777776645962E-2</v>
      </c>
      <c r="AT625" s="35">
        <f>TRACKER[[#This Row],[PUNTUALIDAD (H)]]*24</f>
        <v>1.8666666666395031</v>
      </c>
      <c r="AU625" s="31" t="str">
        <f>IF(AS625&gt;TIME(0,30,0),"NO","SI")</f>
        <v>NO</v>
      </c>
      <c r="AV625" s="33" t="str">
        <f>IF(AS625&gt;TIME(1,0,0),"NO","SI")</f>
        <v>NO</v>
      </c>
      <c r="AW625" s="33">
        <f>(S625-E625)</f>
        <v>5.6118055555562023</v>
      </c>
      <c r="AX625" s="39">
        <f>TRACKER[[#This Row],[ATA TO UNLOADING]]*24</f>
        <v>134.68333333334886</v>
      </c>
      <c r="AY625" s="33">
        <f>IF(O625=0,0,S625-O625)</f>
        <v>0</v>
      </c>
      <c r="AZ625" s="38">
        <f>TRACKER[[#This Row],[TOTAL TT (MARRUECOS)]]*24</f>
        <v>0</v>
      </c>
      <c r="BA625" s="39" t="str">
        <f>IF(AW625="","",IF(AW625&lt;=2,"SI","NO"))</f>
        <v>NO</v>
      </c>
      <c r="BB625" s="39">
        <f>V625-U625</f>
        <v>0</v>
      </c>
      <c r="BC625" s="108">
        <f>(TRACKER[[#This Row],[Driver departure vs DC END DATE 2]])/24</f>
        <v>0</v>
      </c>
      <c r="BD625" s="39" t="str">
        <f>IF(L625="LEFTIES TOLEDO",IF(BC625&gt;=TIME(0,0,0),"YES","NO"),"")</f>
        <v/>
      </c>
      <c r="BE625" s="93">
        <f>$BH$1</f>
        <v>55</v>
      </c>
      <c r="BF625" s="41">
        <f>$BI$1</f>
        <v>7.5</v>
      </c>
    </row>
    <row r="626" spans="1:58" ht="12.75" hidden="1" customHeight="1">
      <c r="A626" s="24">
        <v>262696932</v>
      </c>
      <c r="B626" s="10" t="s">
        <v>733</v>
      </c>
      <c r="C626" s="11" t="s">
        <v>58</v>
      </c>
      <c r="D626" s="11" t="s">
        <v>75</v>
      </c>
      <c r="E626" s="12">
        <v>46051.09097222222</v>
      </c>
      <c r="F626" s="12">
        <v>46051.083333333336</v>
      </c>
      <c r="G626" s="13" t="s">
        <v>49</v>
      </c>
      <c r="H626" s="11" t="s">
        <v>50</v>
      </c>
      <c r="I626" s="13" t="s">
        <v>963</v>
      </c>
      <c r="J626" s="13" t="s">
        <v>51</v>
      </c>
      <c r="K626" s="13" t="s">
        <v>60</v>
      </c>
      <c r="L626" s="12" t="s">
        <v>102</v>
      </c>
      <c r="M626" s="12">
        <v>46054.416666666664</v>
      </c>
      <c r="N626" s="12">
        <v>46056.625</v>
      </c>
      <c r="O626" s="12"/>
      <c r="P626" s="55"/>
      <c r="Q626" s="12"/>
      <c r="R626" s="12"/>
      <c r="S626" s="29">
        <v>46056.582638888889</v>
      </c>
      <c r="T626" s="29">
        <v>46056.614583333336</v>
      </c>
      <c r="U626" s="12"/>
      <c r="V626" s="12"/>
      <c r="W626" s="30">
        <f>IF(N626="","",WEEKNUM(AA626,2)-0)</f>
        <v>6</v>
      </c>
      <c r="X626" s="30">
        <f>IF(N626="","",MONTH(AA626))</f>
        <v>2</v>
      </c>
      <c r="Y62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26" s="30" t="str">
        <f>IF(B626="ROPAX","ROPAX",IF(B626="RORO","RORO","OCEAN"))</f>
        <v>OCEAN</v>
      </c>
      <c r="AA626" s="29">
        <f>+MIN(S626,T626)</f>
        <v>46056.582638888889</v>
      </c>
      <c r="AB626" s="29" t="str">
        <f>CHOOSE(WEEKDAY(T626,2),"Monday","Tuesday","Wednesday","Thursday","Friday","Saturday","Sunday")</f>
        <v>Tuesday</v>
      </c>
      <c r="AC626" s="104">
        <f>IF((E626-F626)&lt;=0,0,(TRACKER[[#This Row],[ATA]]-TRACKER[[#This Row],[ETA]])*24)</f>
        <v>0.18333333323244005</v>
      </c>
      <c r="AD626" s="29" t="str">
        <f>IF(AC626&lt;=2,"NO","YES")</f>
        <v>NO</v>
      </c>
      <c r="AE626" s="106">
        <f>+TRACKER[[#This Row],[DELIVERY AVAILABLE SINCE]]-TRACKER[[#This Row],[HANDOVER Morocco]]</f>
        <v>46054.416666666664</v>
      </c>
      <c r="AF626" s="104">
        <f>TRACKER[[#This Row],[ATA TO UNLOADING]]*24</f>
        <v>131.80000000004657</v>
      </c>
      <c r="AG626" s="31">
        <f>(M626-E626)</f>
        <v>3.3256944444437977</v>
      </c>
      <c r="AH626" s="35">
        <f>TRACKER[[#This Row],[ATA A OFRECIMIENTO]]*24</f>
        <v>79.816666666651145</v>
      </c>
      <c r="AI626" s="30" t="str">
        <f>IF(AG626="","",IF(AG626&lt;=1.5,"SI","NO"))</f>
        <v>NO</v>
      </c>
      <c r="AJ626" s="30" t="str">
        <f>IF(AG626="","",IF(AG626&lt;=2,"YES","NO"))</f>
        <v>NO</v>
      </c>
      <c r="AK626" s="30" t="str">
        <f>IF(AG626="","",IF(AG626&lt;=3,"SI","NO"))</f>
        <v>NO</v>
      </c>
      <c r="AL626" s="31">
        <f>(N626-M626)</f>
        <v>2.2083333333357587</v>
      </c>
      <c r="AM626" s="35">
        <f>TRACKER[[#This Row],[DEL. AVAILABLE A SLOT]]*24</f>
        <v>53.000000000058208</v>
      </c>
      <c r="AN626" s="31">
        <f>IF((S626-M626)&lt;0,TIME(0,0,0),S626-M626)</f>
        <v>2.1659722222248092</v>
      </c>
      <c r="AO62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626" s="35" t="str">
        <f>IF(AL626="","",IF(AL626&lt;=1,"SI","NO"))</f>
        <v>NO</v>
      </c>
      <c r="AQ626" s="31">
        <f>(N626-E626)</f>
        <v>5.5340277777795563</v>
      </c>
      <c r="AR626" s="35">
        <f>TRACKER[[#This Row],[ATA A TIMESLOT]]*24</f>
        <v>132.81666666670935</v>
      </c>
      <c r="AS626" s="32">
        <f>IF(AA626&lt;N626,TIME(0,0,0),AA626-N626)</f>
        <v>0</v>
      </c>
      <c r="AT626" s="35">
        <f>TRACKER[[#This Row],[PUNTUALIDAD (H)]]*24</f>
        <v>0</v>
      </c>
      <c r="AU626" s="31" t="str">
        <f>IF(AS626&gt;TIME(0,30,0),"NO","SI")</f>
        <v>SI</v>
      </c>
      <c r="AV626" s="33" t="str">
        <f>IF(AS626&gt;TIME(1,0,0),"NO","SI")</f>
        <v>SI</v>
      </c>
      <c r="AW626" s="33">
        <f>(S626-E626)</f>
        <v>5.4916666666686069</v>
      </c>
      <c r="AX626" s="39">
        <f>TRACKER[[#This Row],[ATA TO UNLOADING]]*24</f>
        <v>131.80000000004657</v>
      </c>
      <c r="AY626" s="33">
        <f>IF(O626=0,0,S626-O626)</f>
        <v>0</v>
      </c>
      <c r="AZ626" s="38">
        <f>TRACKER[[#This Row],[TOTAL TT (MARRUECOS)]]*24</f>
        <v>0</v>
      </c>
      <c r="BA626" s="39" t="str">
        <f>IF(AW626="","",IF(AW626&lt;=2,"SI","NO"))</f>
        <v>NO</v>
      </c>
      <c r="BB626" s="39">
        <f>V626-U626</f>
        <v>0</v>
      </c>
      <c r="BC626" s="108">
        <f>(TRACKER[[#This Row],[Driver departure vs DC END DATE 2]])/24</f>
        <v>0</v>
      </c>
      <c r="BD626" s="39" t="str">
        <f>IF(L626="LEFTIES TOLEDO",IF(BC626&gt;=TIME(0,0,0),"YES","NO"),"")</f>
        <v/>
      </c>
      <c r="BE626" s="93">
        <f>$BH$1</f>
        <v>55</v>
      </c>
      <c r="BF626" s="41">
        <f>$BI$1</f>
        <v>7.5</v>
      </c>
    </row>
    <row r="627" spans="1:58" ht="12.75" hidden="1" customHeight="1">
      <c r="A627" s="24">
        <v>262016347</v>
      </c>
      <c r="B627" s="10" t="s">
        <v>858</v>
      </c>
      <c r="C627" s="11" t="s">
        <v>54</v>
      </c>
      <c r="D627" s="11" t="s">
        <v>48</v>
      </c>
      <c r="E627" s="12">
        <v>46054.050694444442</v>
      </c>
      <c r="F627" s="12">
        <v>46054.083333333336</v>
      </c>
      <c r="G627" s="13" t="s">
        <v>49</v>
      </c>
      <c r="H627" s="11" t="s">
        <v>50</v>
      </c>
      <c r="I627" s="13" t="s">
        <v>965</v>
      </c>
      <c r="J627" s="13" t="s">
        <v>51</v>
      </c>
      <c r="K627" s="13" t="s">
        <v>52</v>
      </c>
      <c r="L627" s="12" t="s">
        <v>53</v>
      </c>
      <c r="M627" s="12">
        <v>46055.5</v>
      </c>
      <c r="N627" s="12">
        <v>46056.666666666664</v>
      </c>
      <c r="O627" s="12"/>
      <c r="P627" s="55"/>
      <c r="Q627" s="12" t="s">
        <v>61</v>
      </c>
      <c r="R627" s="12"/>
      <c r="S627" s="29">
        <v>46056.817361111112</v>
      </c>
      <c r="T627" s="29">
        <v>46056.875</v>
      </c>
      <c r="U627" s="12">
        <v>46056.845138888886</v>
      </c>
      <c r="V627" s="29">
        <v>46056.895833333336</v>
      </c>
      <c r="W627" s="30">
        <f>IF(N627="","",WEEKNUM(AA627,2)-0)</f>
        <v>6</v>
      </c>
      <c r="X627" s="30">
        <f>IF(N627="","",MONTH(AA627))</f>
        <v>2</v>
      </c>
      <c r="Y62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27" s="30" t="str">
        <f>IF(B627="ROPAX","ROPAX",IF(B627="RORO","RORO","OCEAN"))</f>
        <v>OCEAN</v>
      </c>
      <c r="AA627" s="29">
        <f>+MIN(S627,T627)</f>
        <v>46056.817361111112</v>
      </c>
      <c r="AB627" s="29" t="str">
        <f>CHOOSE(WEEKDAY(T627,2),"Monday","Tuesday","Wednesday","Thursday","Friday","Saturday","Sunday")</f>
        <v>Tuesday</v>
      </c>
      <c r="AC627" s="104">
        <f>IF((E627-F627)&lt;=0,0,(TRACKER[[#This Row],[ATA]]-TRACKER[[#This Row],[ETA]])*24)</f>
        <v>0</v>
      </c>
      <c r="AD627" s="29" t="str">
        <f>IF(AC627&lt;=2,"NO","YES")</f>
        <v>NO</v>
      </c>
      <c r="AE627" s="106">
        <f>+TRACKER[[#This Row],[DELIVERY AVAILABLE SINCE]]-TRACKER[[#This Row],[HANDOVER Morocco]]</f>
        <v>46055.5</v>
      </c>
      <c r="AF627" s="104">
        <f>TRACKER[[#This Row],[ATA TO UNLOADING]]*24</f>
        <v>66.400000000081491</v>
      </c>
      <c r="AG627" s="31">
        <f>(M627-E627)</f>
        <v>1.4493055555576575</v>
      </c>
      <c r="AH627" s="35">
        <f>TRACKER[[#This Row],[ATA A OFRECIMIENTO]]*24</f>
        <v>34.78333333338378</v>
      </c>
      <c r="AI627" s="30" t="str">
        <f>IF(AG627="","",IF(AG627&lt;=1.5,"SI","NO"))</f>
        <v>SI</v>
      </c>
      <c r="AJ627" s="30" t="str">
        <f>IF(AG627="","",IF(AG627&lt;=2,"YES","NO"))</f>
        <v>YES</v>
      </c>
      <c r="AK627" s="30" t="str">
        <f>IF(AG627="","",IF(AG627&lt;=3,"SI","NO"))</f>
        <v>SI</v>
      </c>
      <c r="AL627" s="31">
        <f>(N627-M627)</f>
        <v>1.1666666666642413</v>
      </c>
      <c r="AM627" s="35">
        <f>TRACKER[[#This Row],[DEL. AVAILABLE A SLOT]]*24</f>
        <v>27.999999999941792</v>
      </c>
      <c r="AN627" s="31">
        <f>IF((S627-M627)&lt;0,TIME(0,0,0),S627-M627)</f>
        <v>1.3173611111124046</v>
      </c>
      <c r="AO62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627" s="35" t="str">
        <f>IF(AL627="","",IF(AL627&lt;=1,"SI","NO"))</f>
        <v>NO</v>
      </c>
      <c r="AQ627" s="31">
        <f>(N627-E627)</f>
        <v>2.6159722222218988</v>
      </c>
      <c r="AR627" s="35">
        <f>TRACKER[[#This Row],[ATA A TIMESLOT]]*24</f>
        <v>62.783333333325572</v>
      </c>
      <c r="AS627" s="32">
        <f>IF(AA627&lt;N627,TIME(0,0,0),AA627-N627)</f>
        <v>0.15069444444816327</v>
      </c>
      <c r="AT627" s="35">
        <f>TRACKER[[#This Row],[PUNTUALIDAD (H)]]*24</f>
        <v>3.6166666667559184</v>
      </c>
      <c r="AU627" s="31" t="str">
        <f>IF(AS627&gt;TIME(0,30,0),"NO","SI")</f>
        <v>NO</v>
      </c>
      <c r="AV627" s="33" t="str">
        <f>IF(AS627&gt;TIME(1,0,0),"NO","SI")</f>
        <v>NO</v>
      </c>
      <c r="AW627" s="33">
        <f>(S627-E627)</f>
        <v>2.7666666666700621</v>
      </c>
      <c r="AX627" s="39">
        <f>TRACKER[[#This Row],[ATA TO UNLOADING]]*24</f>
        <v>66.400000000081491</v>
      </c>
      <c r="AY627" s="33">
        <f>IF(O627=0,0,S627-O627)</f>
        <v>0</v>
      </c>
      <c r="AZ627" s="38">
        <f>TRACKER[[#This Row],[TOTAL TT (MARRUECOS)]]*24</f>
        <v>0</v>
      </c>
      <c r="BA627" s="39" t="str">
        <f>IF(AW627="","",IF(AW627&lt;=2,"SI","NO"))</f>
        <v>NO</v>
      </c>
      <c r="BB627" s="39">
        <f>V627-U627</f>
        <v>5.0694444449618459E-2</v>
      </c>
      <c r="BC627" s="108">
        <f>(TRACKER[[#This Row],[Driver departure vs DC END DATE 2]])/24</f>
        <v>2.1122685187341026E-3</v>
      </c>
      <c r="BD627" s="39" t="str">
        <f>IF(L627="LEFTIES TOLEDO",IF(BC627&gt;=TIME(0,0,0),"YES","NO"),"")</f>
        <v>YES</v>
      </c>
      <c r="BE627" s="93">
        <f>$BH$1</f>
        <v>55</v>
      </c>
      <c r="BF627" s="41">
        <f>$BI$1</f>
        <v>7.5</v>
      </c>
    </row>
    <row r="628" spans="1:58" ht="12.75" hidden="1" customHeight="1">
      <c r="A628" s="24">
        <v>262016347</v>
      </c>
      <c r="B628" s="10" t="s">
        <v>858</v>
      </c>
      <c r="C628" s="11" t="s">
        <v>54</v>
      </c>
      <c r="D628" s="11" t="s">
        <v>48</v>
      </c>
      <c r="E628" s="12">
        <v>46054.050694444442</v>
      </c>
      <c r="F628" s="12">
        <v>46054.083333333336</v>
      </c>
      <c r="G628" s="13" t="s">
        <v>49</v>
      </c>
      <c r="H628" s="11" t="s">
        <v>50</v>
      </c>
      <c r="I628" s="13" t="s">
        <v>966</v>
      </c>
      <c r="J628" s="13" t="s">
        <v>51</v>
      </c>
      <c r="K628" s="13" t="s">
        <v>52</v>
      </c>
      <c r="L628" s="12" t="s">
        <v>53</v>
      </c>
      <c r="M628" s="12">
        <v>46055.5</v>
      </c>
      <c r="N628" s="12">
        <v>46056.666666666664</v>
      </c>
      <c r="O628" s="12"/>
      <c r="P628" s="55"/>
      <c r="Q628" s="12" t="s">
        <v>61</v>
      </c>
      <c r="R628" s="12"/>
      <c r="S628" s="29">
        <v>46056.820138888892</v>
      </c>
      <c r="T628" s="29">
        <v>46056.840277777781</v>
      </c>
      <c r="U628" s="12">
        <v>46056.852083333331</v>
      </c>
      <c r="V628" s="12">
        <v>46056.861111111109</v>
      </c>
      <c r="W628" s="30">
        <f>IF(N628="","",WEEKNUM(AA628,2)-0)</f>
        <v>6</v>
      </c>
      <c r="X628" s="30">
        <f>IF(N628="","",MONTH(AA628))</f>
        <v>2</v>
      </c>
      <c r="Y62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28" s="30" t="str">
        <f>IF(B628="ROPAX","ROPAX",IF(B628="RORO","RORO","OCEAN"))</f>
        <v>OCEAN</v>
      </c>
      <c r="AA628" s="29">
        <f>+MIN(S628,T628)</f>
        <v>46056.820138888892</v>
      </c>
      <c r="AB628" s="29" t="str">
        <f>CHOOSE(WEEKDAY(T628,2),"Monday","Tuesday","Wednesday","Thursday","Friday","Saturday","Sunday")</f>
        <v>Tuesday</v>
      </c>
      <c r="AC628" s="104">
        <f>IF((E628-F628)&lt;=0,0,(TRACKER[[#This Row],[ATA]]-TRACKER[[#This Row],[ETA]])*24)</f>
        <v>0</v>
      </c>
      <c r="AD628" s="29" t="str">
        <f>IF(AC628&lt;=2,"NO","YES")</f>
        <v>NO</v>
      </c>
      <c r="AE628" s="106">
        <f>+TRACKER[[#This Row],[DELIVERY AVAILABLE SINCE]]-TRACKER[[#This Row],[HANDOVER Morocco]]</f>
        <v>46055.5</v>
      </c>
      <c r="AF628" s="104">
        <f>TRACKER[[#This Row],[ATA TO UNLOADING]]*24</f>
        <v>66.466666666790843</v>
      </c>
      <c r="AG628" s="31">
        <f>(M628-E628)</f>
        <v>1.4493055555576575</v>
      </c>
      <c r="AH628" s="35">
        <f>TRACKER[[#This Row],[ATA A OFRECIMIENTO]]*24</f>
        <v>34.78333333338378</v>
      </c>
      <c r="AI628" s="30" t="str">
        <f>IF(AG628="","",IF(AG628&lt;=1.5,"SI","NO"))</f>
        <v>SI</v>
      </c>
      <c r="AJ628" s="30" t="str">
        <f>IF(AG628="","",IF(AG628&lt;=2,"YES","NO"))</f>
        <v>YES</v>
      </c>
      <c r="AK628" s="30" t="str">
        <f>IF(AG628="","",IF(AG628&lt;=3,"SI","NO"))</f>
        <v>SI</v>
      </c>
      <c r="AL628" s="31">
        <f>(N628-M628)</f>
        <v>1.1666666666642413</v>
      </c>
      <c r="AM628" s="35">
        <f>TRACKER[[#This Row],[DEL. AVAILABLE A SLOT]]*24</f>
        <v>27.999999999941792</v>
      </c>
      <c r="AN628" s="31">
        <f>IF((S628-M628)&lt;0,TIME(0,0,0),S628-M628)</f>
        <v>1.320138888891961</v>
      </c>
      <c r="AO62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628" s="35" t="str">
        <f>IF(AL628="","",IF(AL628&lt;=1,"SI","NO"))</f>
        <v>NO</v>
      </c>
      <c r="AQ628" s="31">
        <f>(N628-E628)</f>
        <v>2.6159722222218988</v>
      </c>
      <c r="AR628" s="35">
        <f>TRACKER[[#This Row],[ATA A TIMESLOT]]*24</f>
        <v>62.783333333325572</v>
      </c>
      <c r="AS628" s="32">
        <f>IF(AA628&lt;N628,TIME(0,0,0),AA628-N628)</f>
        <v>0.15347222222771961</v>
      </c>
      <c r="AT628" s="35">
        <f>TRACKER[[#This Row],[PUNTUALIDAD (H)]]*24</f>
        <v>3.6833333334652707</v>
      </c>
      <c r="AU628" s="31" t="str">
        <f>IF(AS628&gt;TIME(0,30,0),"NO","SI")</f>
        <v>NO</v>
      </c>
      <c r="AV628" s="33" t="str">
        <f>IF(AS628&gt;TIME(1,0,0),"NO","SI")</f>
        <v>NO</v>
      </c>
      <c r="AW628" s="33">
        <f>(S628-E628)</f>
        <v>2.7694444444496185</v>
      </c>
      <c r="AX628" s="39">
        <f>TRACKER[[#This Row],[ATA TO UNLOADING]]*24</f>
        <v>66.466666666790843</v>
      </c>
      <c r="AY628" s="33">
        <f>IF(O628=0,0,S628-O628)</f>
        <v>0</v>
      </c>
      <c r="AZ628" s="38">
        <f>TRACKER[[#This Row],[TOTAL TT (MARRUECOS)]]*24</f>
        <v>0</v>
      </c>
      <c r="BA628" s="39" t="str">
        <f>IF(AW628="","",IF(AW628&lt;=2,"SI","NO"))</f>
        <v>NO</v>
      </c>
      <c r="BB628" s="39">
        <f>V628-U628</f>
        <v>9.0277777781011537E-3</v>
      </c>
      <c r="BC628" s="108">
        <f>(TRACKER[[#This Row],[Driver departure vs DC END DATE 2]])/24</f>
        <v>3.7615740742088138E-4</v>
      </c>
      <c r="BD628" s="39" t="str">
        <f>IF(L628="LEFTIES TOLEDO",IF(BC628&gt;=TIME(0,0,0),"YES","NO"),"")</f>
        <v>YES</v>
      </c>
      <c r="BE628" s="93">
        <f>$BH$1</f>
        <v>55</v>
      </c>
      <c r="BF628" s="41">
        <f>$BI$1</f>
        <v>7.5</v>
      </c>
    </row>
    <row r="629" spans="1:58" ht="12.75" hidden="1" customHeight="1">
      <c r="A629" s="24" t="s">
        <v>919</v>
      </c>
      <c r="B629" s="10" t="s">
        <v>733</v>
      </c>
      <c r="C629" s="11" t="s">
        <v>72</v>
      </c>
      <c r="D629" s="11" t="s">
        <v>75</v>
      </c>
      <c r="E629" s="12">
        <v>46051.09097222222</v>
      </c>
      <c r="F629" s="12">
        <v>46051.083333333336</v>
      </c>
      <c r="G629" s="13" t="s">
        <v>88</v>
      </c>
      <c r="H629" s="11" t="s">
        <v>50</v>
      </c>
      <c r="I629" s="13" t="s">
        <v>964</v>
      </c>
      <c r="J629" s="13">
        <v>40</v>
      </c>
      <c r="K629" s="13" t="s">
        <v>60</v>
      </c>
      <c r="L629" s="12" t="s">
        <v>95</v>
      </c>
      <c r="M629" s="12">
        <v>46052.5</v>
      </c>
      <c r="N629" s="12">
        <v>46056.666666666664</v>
      </c>
      <c r="O629" s="12"/>
      <c r="P629" s="55"/>
      <c r="Q629" s="12" t="s">
        <v>62</v>
      </c>
      <c r="R629" s="12"/>
      <c r="S629" s="29">
        <v>46056.847222222219</v>
      </c>
      <c r="T629" s="29">
        <v>46056.868055555555</v>
      </c>
      <c r="U629" s="12"/>
      <c r="V629" s="12"/>
      <c r="W629" s="30">
        <f>IF(N629="","",WEEKNUM(AA629,2)-0)</f>
        <v>6</v>
      </c>
      <c r="X629" s="30">
        <f>IF(N629="","",MONTH(AA629))</f>
        <v>2</v>
      </c>
      <c r="Y62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629" s="30" t="str">
        <f>IF(B629="ROPAX","ROPAX",IF(B629="RORO","RORO","OCEAN"))</f>
        <v>OCEAN</v>
      </c>
      <c r="AA629" s="29">
        <f>+MIN(S629,T629)</f>
        <v>46056.847222222219</v>
      </c>
      <c r="AB629" s="29" t="str">
        <f>CHOOSE(WEEKDAY(T629,2),"Monday","Tuesday","Wednesday","Thursday","Friday","Saturday","Sunday")</f>
        <v>Tuesday</v>
      </c>
      <c r="AC629" s="104">
        <f>IF((E629-F629)&lt;=0,0,(TRACKER[[#This Row],[ATA]]-TRACKER[[#This Row],[ETA]])*24)</f>
        <v>0.18333333323244005</v>
      </c>
      <c r="AD629" s="29" t="str">
        <f>IF(AC629&lt;=2,"NO","YES")</f>
        <v>NO</v>
      </c>
      <c r="AE629" s="106">
        <f>+TRACKER[[#This Row],[DELIVERY AVAILABLE SINCE]]-TRACKER[[#This Row],[HANDOVER Morocco]]</f>
        <v>46052.5</v>
      </c>
      <c r="AF629" s="104">
        <f>TRACKER[[#This Row],[ATA TO UNLOADING]]*24</f>
        <v>138.14999999996508</v>
      </c>
      <c r="AG629" s="31">
        <f>(M629-E629)</f>
        <v>1.4090277777795563</v>
      </c>
      <c r="AH629" s="35">
        <f>TRACKER[[#This Row],[ATA A OFRECIMIENTO]]*24</f>
        <v>33.816666666709352</v>
      </c>
      <c r="AI629" s="30" t="str">
        <f>IF(AG629="","",IF(AG629&lt;=1.5,"SI","NO"))</f>
        <v>SI</v>
      </c>
      <c r="AJ629" s="30" t="str">
        <f>IF(AG629="","",IF(AG629&lt;=2,"YES","NO"))</f>
        <v>YES</v>
      </c>
      <c r="AK629" s="30" t="str">
        <f>IF(AG629="","",IF(AG629&lt;=3,"SI","NO"))</f>
        <v>SI</v>
      </c>
      <c r="AL629" s="31">
        <f>(N629-M629)</f>
        <v>4.1666666666642413</v>
      </c>
      <c r="AM629" s="35">
        <f>TRACKER[[#This Row],[DEL. AVAILABLE A SLOT]]*24</f>
        <v>99.999999999941792</v>
      </c>
      <c r="AN629" s="31">
        <f>IF((S629-M629)&lt;0,TIME(0,0,0),S629-M629)</f>
        <v>4.3472222222189885</v>
      </c>
      <c r="AO62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629" s="35" t="str">
        <f>IF(AL629="","",IF(AL629&lt;=1,"SI","NO"))</f>
        <v>NO</v>
      </c>
      <c r="AQ629" s="31">
        <f>(N629-E629)</f>
        <v>5.5756944444437977</v>
      </c>
      <c r="AR629" s="35">
        <f>TRACKER[[#This Row],[ATA A TIMESLOT]]*24</f>
        <v>133.81666666665114</v>
      </c>
      <c r="AS629" s="32">
        <f>IF(AA629&lt;N629,TIME(0,0,0),AA629-N629)</f>
        <v>0.18055555555474712</v>
      </c>
      <c r="AT629" s="35">
        <f>TRACKER[[#This Row],[PUNTUALIDAD (H)]]*24</f>
        <v>4.3333333333139308</v>
      </c>
      <c r="AU629" s="31" t="str">
        <f>IF(AS629&gt;TIME(0,30,0),"NO","SI")</f>
        <v>NO</v>
      </c>
      <c r="AV629" s="33" t="str">
        <f>IF(AS629&gt;TIME(1,0,0),"NO","SI")</f>
        <v>NO</v>
      </c>
      <c r="AW629" s="33">
        <f>(S629-E629)</f>
        <v>5.7562499999985448</v>
      </c>
      <c r="AX629" s="39">
        <f>TRACKER[[#This Row],[ATA TO UNLOADING]]*24</f>
        <v>138.14999999996508</v>
      </c>
      <c r="AY629" s="33">
        <f>IF(O629=0,0,S629-O629)</f>
        <v>0</v>
      </c>
      <c r="AZ629" s="38">
        <f>TRACKER[[#This Row],[TOTAL TT (MARRUECOS)]]*24</f>
        <v>0</v>
      </c>
      <c r="BA629" s="39" t="str">
        <f>IF(AW629="","",IF(AW629&lt;=2,"SI","NO"))</f>
        <v>NO</v>
      </c>
      <c r="BB629" s="39">
        <f>V629-U629</f>
        <v>0</v>
      </c>
      <c r="BC629" s="108">
        <f>(TRACKER[[#This Row],[Driver departure vs DC END DATE 2]])/24</f>
        <v>0</v>
      </c>
      <c r="BD629" s="39" t="str">
        <f>IF(L629="LEFTIES TOLEDO",IF(BC629&gt;=TIME(0,0,0),"YES","NO"),"")</f>
        <v/>
      </c>
      <c r="BE629" s="93">
        <f>$BH$1</f>
        <v>55</v>
      </c>
      <c r="BF629" s="41">
        <f>$BI$1</f>
        <v>7.5</v>
      </c>
    </row>
    <row r="630" spans="1:58" ht="12.75" hidden="1" customHeight="1">
      <c r="A630" s="24">
        <v>263188790</v>
      </c>
      <c r="B630" s="10" t="s">
        <v>87</v>
      </c>
      <c r="C630" s="11" t="s">
        <v>47</v>
      </c>
      <c r="D630" s="11" t="s">
        <v>48</v>
      </c>
      <c r="E630" s="12">
        <v>46051.604861111111</v>
      </c>
      <c r="F630" s="12">
        <v>46052.083333333336</v>
      </c>
      <c r="G630" s="13" t="s">
        <v>49</v>
      </c>
      <c r="H630" s="11" t="s">
        <v>50</v>
      </c>
      <c r="I630" s="13" t="s">
        <v>967</v>
      </c>
      <c r="J630" s="13" t="s">
        <v>51</v>
      </c>
      <c r="K630" s="13" t="s">
        <v>52</v>
      </c>
      <c r="L630" s="12" t="s">
        <v>53</v>
      </c>
      <c r="M630" s="12">
        <v>46053.333333333336</v>
      </c>
      <c r="N630" s="12">
        <v>46056.708333333336</v>
      </c>
      <c r="O630" s="12"/>
      <c r="P630" s="55"/>
      <c r="Q630" s="12"/>
      <c r="R630" s="12"/>
      <c r="S630" s="29">
        <v>46056.708333333336</v>
      </c>
      <c r="T630" s="29">
        <v>46056.777777777781</v>
      </c>
      <c r="U630" s="12">
        <v>46056.73333333333</v>
      </c>
      <c r="V630" s="12">
        <v>46056.798611111109</v>
      </c>
      <c r="W630" s="30">
        <f>IF(N630="","",WEEKNUM(AA630,2)-0)</f>
        <v>6</v>
      </c>
      <c r="X630" s="30">
        <f>IF(N630="","",MONTH(AA630))</f>
        <v>2</v>
      </c>
      <c r="Y63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30" s="30" t="str">
        <f>IF(B630="ROPAX","ROPAX",IF(B630="RORO","RORO","OCEAN"))</f>
        <v>OCEAN</v>
      </c>
      <c r="AA630" s="29">
        <f>+MIN(S630,T630)</f>
        <v>46056.708333333336</v>
      </c>
      <c r="AB630" s="29" t="str">
        <f>CHOOSE(WEEKDAY(T630,2),"Monday","Tuesday","Wednesday","Thursday","Friday","Saturday","Sunday")</f>
        <v>Tuesday</v>
      </c>
      <c r="AC630" s="104">
        <f>IF((E630-F630)&lt;=0,0,(TRACKER[[#This Row],[ATA]]-TRACKER[[#This Row],[ETA]])*24)</f>
        <v>0</v>
      </c>
      <c r="AD630" s="29" t="str">
        <f>IF(AC630&lt;=2,"NO","YES")</f>
        <v>NO</v>
      </c>
      <c r="AE630" s="106">
        <f>+TRACKER[[#This Row],[DELIVERY AVAILABLE SINCE]]-TRACKER[[#This Row],[HANDOVER Morocco]]</f>
        <v>46053.333333333336</v>
      </c>
      <c r="AF630" s="104">
        <f>TRACKER[[#This Row],[ATA TO UNLOADING]]*24</f>
        <v>122.48333333339542</v>
      </c>
      <c r="AG630" s="31">
        <f>(M630-E630)</f>
        <v>1.7284722222248092</v>
      </c>
      <c r="AH630" s="35">
        <f>TRACKER[[#This Row],[ATA A OFRECIMIENTO]]*24</f>
        <v>41.483333333395422</v>
      </c>
      <c r="AI630" s="30" t="str">
        <f>IF(AG630="","",IF(AG630&lt;=1.5,"SI","NO"))</f>
        <v>NO</v>
      </c>
      <c r="AJ630" s="30" t="str">
        <f>IF(AG630="","",IF(AG630&lt;=2,"YES","NO"))</f>
        <v>YES</v>
      </c>
      <c r="AK630" s="30" t="str">
        <f>IF(AG630="","",IF(AG630&lt;=3,"SI","NO"))</f>
        <v>SI</v>
      </c>
      <c r="AL630" s="31">
        <f>(N630-M630)</f>
        <v>3.375</v>
      </c>
      <c r="AM630" s="35">
        <f>TRACKER[[#This Row],[DEL. AVAILABLE A SLOT]]*24</f>
        <v>81</v>
      </c>
      <c r="AN630" s="31">
        <f>IF((S630-M630)&lt;0,TIME(0,0,0),S630-M630)</f>
        <v>3.375</v>
      </c>
      <c r="AO63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630" s="35" t="str">
        <f>IF(AL630="","",IF(AL630&lt;=1,"SI","NO"))</f>
        <v>NO</v>
      </c>
      <c r="AQ630" s="31">
        <f>(N630-E630)</f>
        <v>5.1034722222248092</v>
      </c>
      <c r="AR630" s="35">
        <f>TRACKER[[#This Row],[ATA A TIMESLOT]]*24</f>
        <v>122.48333333339542</v>
      </c>
      <c r="AS630" s="32">
        <f>IF(AA630&lt;N630,TIME(0,0,0),AA630-N630)</f>
        <v>0</v>
      </c>
      <c r="AT630" s="35">
        <f>TRACKER[[#This Row],[PUNTUALIDAD (H)]]*24</f>
        <v>0</v>
      </c>
      <c r="AU630" s="31" t="str">
        <f>IF(AS630&gt;TIME(0,30,0),"NO","SI")</f>
        <v>SI</v>
      </c>
      <c r="AV630" s="33" t="str">
        <f>IF(AS630&gt;TIME(1,0,0),"NO","SI")</f>
        <v>SI</v>
      </c>
      <c r="AW630" s="33">
        <f>(S630-E630)</f>
        <v>5.1034722222248092</v>
      </c>
      <c r="AX630" s="39">
        <f>TRACKER[[#This Row],[ATA TO UNLOADING]]*24</f>
        <v>122.48333333339542</v>
      </c>
      <c r="AY630" s="33">
        <f>IF(O630=0,0,S630-O630)</f>
        <v>0</v>
      </c>
      <c r="AZ630" s="38">
        <f>TRACKER[[#This Row],[TOTAL TT (MARRUECOS)]]*24</f>
        <v>0</v>
      </c>
      <c r="BA630" s="39" t="str">
        <f>IF(AW630="","",IF(AW630&lt;=2,"SI","NO"))</f>
        <v>NO</v>
      </c>
      <c r="BB630" s="39">
        <f>V630-U630</f>
        <v>6.5277777779556345E-2</v>
      </c>
      <c r="BC630" s="108">
        <f>(TRACKER[[#This Row],[Driver departure vs DC END DATE 2]])/24</f>
        <v>2.7199074074815144E-3</v>
      </c>
      <c r="BD630" s="39" t="str">
        <f>IF(L630="LEFTIES TOLEDO",IF(BC630&gt;=TIME(0,0,0),"YES","NO"),"")</f>
        <v>YES</v>
      </c>
      <c r="BE630" s="93">
        <f>$BH$1</f>
        <v>55</v>
      </c>
      <c r="BF630" s="41">
        <f>$BI$1</f>
        <v>7.5</v>
      </c>
    </row>
    <row r="631" spans="1:58" ht="12.75" hidden="1" customHeight="1">
      <c r="A631" s="24">
        <v>262016347</v>
      </c>
      <c r="B631" s="10" t="s">
        <v>858</v>
      </c>
      <c r="C631" s="11" t="s">
        <v>54</v>
      </c>
      <c r="D631" s="11" t="s">
        <v>48</v>
      </c>
      <c r="E631" s="12">
        <v>46054.050694444442</v>
      </c>
      <c r="F631" s="12">
        <v>46054.083333333336</v>
      </c>
      <c r="G631" s="13" t="s">
        <v>49</v>
      </c>
      <c r="H631" s="11" t="s">
        <v>50</v>
      </c>
      <c r="I631" s="13" t="s">
        <v>969</v>
      </c>
      <c r="J631" s="13" t="s">
        <v>51</v>
      </c>
      <c r="K631" s="13" t="s">
        <v>52</v>
      </c>
      <c r="L631" s="12" t="s">
        <v>53</v>
      </c>
      <c r="M631" s="12">
        <v>46056.666666666664</v>
      </c>
      <c r="N631" s="12">
        <v>46056.75</v>
      </c>
      <c r="O631" s="12"/>
      <c r="P631" s="55"/>
      <c r="Q631" s="12" t="s">
        <v>61</v>
      </c>
      <c r="R631" s="12"/>
      <c r="S631" s="29">
        <v>46056.880555555559</v>
      </c>
      <c r="T631" s="29">
        <v>46056.309027777781</v>
      </c>
      <c r="U631" s="12">
        <v>46056.899305555555</v>
      </c>
      <c r="V631" s="29">
        <v>46056.338888888888</v>
      </c>
      <c r="W631" s="30">
        <f>IF(N631="","",WEEKNUM(AA631,2)-0)</f>
        <v>6</v>
      </c>
      <c r="X631" s="30">
        <f>IF(N631="","",MONTH(AA631))</f>
        <v>2</v>
      </c>
      <c r="Y63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31" s="30" t="str">
        <f>IF(B631="ROPAX","ROPAX",IF(B631="RORO","RORO","OCEAN"))</f>
        <v>OCEAN</v>
      </c>
      <c r="AA631" s="29">
        <f>+MIN(S631,T631)</f>
        <v>46056.309027777781</v>
      </c>
      <c r="AB631" s="29" t="str">
        <f>CHOOSE(WEEKDAY(T631,2),"Monday","Tuesday","Wednesday","Thursday","Friday","Saturday","Sunday")</f>
        <v>Tuesday</v>
      </c>
      <c r="AC631" s="104">
        <f>IF((E631-F631)&lt;=0,0,(TRACKER[[#This Row],[ATA]]-TRACKER[[#This Row],[ETA]])*24)</f>
        <v>0</v>
      </c>
      <c r="AD631" s="29" t="str">
        <f>IF(AC631&lt;=2,"NO","YES")</f>
        <v>NO</v>
      </c>
      <c r="AE631" s="106">
        <f>+TRACKER[[#This Row],[DELIVERY AVAILABLE SINCE]]-TRACKER[[#This Row],[HANDOVER Morocco]]</f>
        <v>46056.666666666664</v>
      </c>
      <c r="AF631" s="104">
        <f>TRACKER[[#This Row],[ATA TO UNLOADING]]*24</f>
        <v>67.916666666802485</v>
      </c>
      <c r="AG631" s="31">
        <f>(M631-E631)</f>
        <v>2.6159722222218988</v>
      </c>
      <c r="AH631" s="35">
        <f>TRACKER[[#This Row],[ATA A OFRECIMIENTO]]*24</f>
        <v>62.783333333325572</v>
      </c>
      <c r="AI631" s="30" t="str">
        <f>IF(AG631="","",IF(AG631&lt;=1.5,"SI","NO"))</f>
        <v>NO</v>
      </c>
      <c r="AJ631" s="30" t="str">
        <f>IF(AG631="","",IF(AG631&lt;=2,"YES","NO"))</f>
        <v>NO</v>
      </c>
      <c r="AK631" s="30" t="str">
        <f>IF(AG631="","",IF(AG631&lt;=3,"SI","NO"))</f>
        <v>SI</v>
      </c>
      <c r="AL631" s="31">
        <f>(N631-M631)</f>
        <v>8.3333333335758653E-2</v>
      </c>
      <c r="AM631" s="35">
        <f>TRACKER[[#This Row],[DEL. AVAILABLE A SLOT]]*24</f>
        <v>2.0000000000582077</v>
      </c>
      <c r="AN631" s="31">
        <f>IF((S631-M631)&lt;0,TIME(0,0,0),S631-M631)</f>
        <v>0.21388888889487134</v>
      </c>
      <c r="AO63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31" s="35" t="str">
        <f>IF(AL631="","",IF(AL631&lt;=1,"SI","NO"))</f>
        <v>SI</v>
      </c>
      <c r="AQ631" s="31">
        <f>(N631-E631)</f>
        <v>2.6993055555576575</v>
      </c>
      <c r="AR631" s="35">
        <f>TRACKER[[#This Row],[ATA A TIMESLOT]]*24</f>
        <v>64.78333333338378</v>
      </c>
      <c r="AS631" s="32">
        <f>IF(AA631&lt;N631,TIME(0,0,0),AA631-N631)</f>
        <v>0</v>
      </c>
      <c r="AT631" s="35">
        <f>TRACKER[[#This Row],[PUNTUALIDAD (H)]]*24</f>
        <v>0</v>
      </c>
      <c r="AU631" s="31" t="str">
        <f>IF(AS631&gt;TIME(0,30,0),"NO","SI")</f>
        <v>SI</v>
      </c>
      <c r="AV631" s="33" t="str">
        <f>IF(AS631&gt;TIME(1,0,0),"NO","SI")</f>
        <v>SI</v>
      </c>
      <c r="AW631" s="33">
        <f>(S631-E631)</f>
        <v>2.8298611111167702</v>
      </c>
      <c r="AX631" s="39">
        <f>TRACKER[[#This Row],[ATA TO UNLOADING]]*24</f>
        <v>67.916666666802485</v>
      </c>
      <c r="AY631" s="33">
        <f>IF(O631=0,0,S631-O631)</f>
        <v>0</v>
      </c>
      <c r="AZ631" s="38">
        <f>TRACKER[[#This Row],[TOTAL TT (MARRUECOS)]]*24</f>
        <v>0</v>
      </c>
      <c r="BA631" s="39" t="str">
        <f>IF(AW631="","",IF(AW631&lt;=2,"SI","NO"))</f>
        <v>NO</v>
      </c>
      <c r="BB631" s="39">
        <f>V631-U631</f>
        <v>-0.56041666666715173</v>
      </c>
      <c r="BC631" s="108">
        <f>(TRACKER[[#This Row],[Driver departure vs DC END DATE 2]])/24</f>
        <v>-2.3350694444464654E-2</v>
      </c>
      <c r="BD631" s="39" t="str">
        <f>IF(L631="LEFTIES TOLEDO",IF(BC631&gt;=TIME(0,0,0),"YES","NO"),"")</f>
        <v>NO</v>
      </c>
      <c r="BE631" s="93">
        <f>$BH$1</f>
        <v>55</v>
      </c>
      <c r="BF631" s="41">
        <f>$BI$1</f>
        <v>7.5</v>
      </c>
    </row>
    <row r="632" spans="1:58" ht="12.75" hidden="1" customHeight="1">
      <c r="A632" s="24">
        <v>262016347</v>
      </c>
      <c r="B632" s="10" t="s">
        <v>858</v>
      </c>
      <c r="C632" s="11" t="s">
        <v>54</v>
      </c>
      <c r="D632" s="11" t="s">
        <v>48</v>
      </c>
      <c r="E632" s="12">
        <v>46054.050694444442</v>
      </c>
      <c r="F632" s="12">
        <v>46054.083333333336</v>
      </c>
      <c r="G632" s="13" t="s">
        <v>49</v>
      </c>
      <c r="H632" s="11" t="s">
        <v>50</v>
      </c>
      <c r="I632" s="13" t="s">
        <v>970</v>
      </c>
      <c r="J632" s="13" t="s">
        <v>51</v>
      </c>
      <c r="K632" s="13" t="s">
        <v>52</v>
      </c>
      <c r="L632" s="12" t="s">
        <v>53</v>
      </c>
      <c r="M632" s="12">
        <v>46056.666666666664</v>
      </c>
      <c r="N632" s="12">
        <v>46056.75</v>
      </c>
      <c r="O632" s="12"/>
      <c r="P632" s="55"/>
      <c r="Q632" s="12"/>
      <c r="R632" s="12"/>
      <c r="S632" s="29">
        <v>46056.730555555558</v>
      </c>
      <c r="T632" s="29">
        <v>46056.8125</v>
      </c>
      <c r="U632" s="12">
        <v>46056.763888888891</v>
      </c>
      <c r="V632" s="12">
        <v>46056.833333333336</v>
      </c>
      <c r="W632" s="30">
        <f>IF(N632="","",WEEKNUM(AA632,2)-0)</f>
        <v>6</v>
      </c>
      <c r="X632" s="30">
        <f>IF(N632="","",MONTH(AA632))</f>
        <v>2</v>
      </c>
      <c r="Y63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32" s="30" t="str">
        <f>IF(B632="ROPAX","ROPAX",IF(B632="RORO","RORO","OCEAN"))</f>
        <v>OCEAN</v>
      </c>
      <c r="AA632" s="29">
        <f>+MIN(S632,T632)</f>
        <v>46056.730555555558</v>
      </c>
      <c r="AB632" s="29" t="str">
        <f>CHOOSE(WEEKDAY(T632,2),"Monday","Tuesday","Wednesday","Thursday","Friday","Saturday","Sunday")</f>
        <v>Tuesday</v>
      </c>
      <c r="AC632" s="104">
        <f>IF((E632-F632)&lt;=0,0,(TRACKER[[#This Row],[ATA]]-TRACKER[[#This Row],[ETA]])*24)</f>
        <v>0</v>
      </c>
      <c r="AD632" s="29" t="str">
        <f>IF(AC632&lt;=2,"NO","YES")</f>
        <v>NO</v>
      </c>
      <c r="AE632" s="106">
        <f>+TRACKER[[#This Row],[DELIVERY AVAILABLE SINCE]]-TRACKER[[#This Row],[HANDOVER Morocco]]</f>
        <v>46056.666666666664</v>
      </c>
      <c r="AF632" s="104">
        <f>TRACKER[[#This Row],[ATA TO UNLOADING]]*24</f>
        <v>64.31666666676756</v>
      </c>
      <c r="AG632" s="31">
        <f>(M632-E632)</f>
        <v>2.6159722222218988</v>
      </c>
      <c r="AH632" s="35">
        <f>TRACKER[[#This Row],[ATA A OFRECIMIENTO]]*24</f>
        <v>62.783333333325572</v>
      </c>
      <c r="AI632" s="30" t="str">
        <f>IF(AG632="","",IF(AG632&lt;=1.5,"SI","NO"))</f>
        <v>NO</v>
      </c>
      <c r="AJ632" s="30" t="str">
        <f>IF(AG632="","",IF(AG632&lt;=2,"YES","NO"))</f>
        <v>NO</v>
      </c>
      <c r="AK632" s="30" t="str">
        <f>IF(AG632="","",IF(AG632&lt;=3,"SI","NO"))</f>
        <v>SI</v>
      </c>
      <c r="AL632" s="31">
        <f>(N632-M632)</f>
        <v>8.3333333335758653E-2</v>
      </c>
      <c r="AM632" s="35">
        <f>TRACKER[[#This Row],[DEL. AVAILABLE A SLOT]]*24</f>
        <v>2.0000000000582077</v>
      </c>
      <c r="AN632" s="31">
        <f>IF((S632-M632)&lt;0,TIME(0,0,0),S632-M632)</f>
        <v>6.3888888893416151E-2</v>
      </c>
      <c r="AO63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32" s="35" t="str">
        <f>IF(AL632="","",IF(AL632&lt;=1,"SI","NO"))</f>
        <v>SI</v>
      </c>
      <c r="AQ632" s="31">
        <f>(N632-E632)</f>
        <v>2.6993055555576575</v>
      </c>
      <c r="AR632" s="35">
        <f>TRACKER[[#This Row],[ATA A TIMESLOT]]*24</f>
        <v>64.78333333338378</v>
      </c>
      <c r="AS632" s="32">
        <f>IF(AA632&lt;N632,TIME(0,0,0),AA632-N632)</f>
        <v>0</v>
      </c>
      <c r="AT632" s="35">
        <f>TRACKER[[#This Row],[PUNTUALIDAD (H)]]*24</f>
        <v>0</v>
      </c>
      <c r="AU632" s="31" t="str">
        <f>IF(AS632&gt;TIME(0,30,0),"NO","SI")</f>
        <v>SI</v>
      </c>
      <c r="AV632" s="33" t="str">
        <f>IF(AS632&gt;TIME(1,0,0),"NO","SI")</f>
        <v>SI</v>
      </c>
      <c r="AW632" s="33">
        <f>(S632-E632)</f>
        <v>2.679861111115315</v>
      </c>
      <c r="AX632" s="39">
        <f>TRACKER[[#This Row],[ATA TO UNLOADING]]*24</f>
        <v>64.31666666676756</v>
      </c>
      <c r="AY632" s="33">
        <f>IF(O632=0,0,S632-O632)</f>
        <v>0</v>
      </c>
      <c r="AZ632" s="38">
        <f>TRACKER[[#This Row],[TOTAL TT (MARRUECOS)]]*24</f>
        <v>0</v>
      </c>
      <c r="BA632" s="39" t="str">
        <f>IF(AW632="","",IF(AW632&lt;=2,"SI","NO"))</f>
        <v>NO</v>
      </c>
      <c r="BB632" s="39">
        <f>V632-U632</f>
        <v>6.9444444445252884E-2</v>
      </c>
      <c r="BC632" s="108">
        <f>(TRACKER[[#This Row],[Driver departure vs DC END DATE 2]])/24</f>
        <v>2.8935185185522037E-3</v>
      </c>
      <c r="BD632" s="39" t="str">
        <f>IF(L632="LEFTIES TOLEDO",IF(BC632&gt;=TIME(0,0,0),"YES","NO"),"")</f>
        <v>YES</v>
      </c>
      <c r="BE632" s="93">
        <f>$BH$1</f>
        <v>55</v>
      </c>
      <c r="BF632" s="41">
        <f>$BI$1</f>
        <v>7.5</v>
      </c>
    </row>
    <row r="633" spans="1:58" ht="12.75" hidden="1" customHeight="1">
      <c r="A633" s="24">
        <v>262492592</v>
      </c>
      <c r="B633" s="10" t="s">
        <v>728</v>
      </c>
      <c r="C633" s="11" t="s">
        <v>65</v>
      </c>
      <c r="D633" s="11" t="s">
        <v>75</v>
      </c>
      <c r="E633" s="12">
        <v>46048.323611111111</v>
      </c>
      <c r="F633" s="12">
        <v>46048.333333333336</v>
      </c>
      <c r="G633" s="13" t="s">
        <v>49</v>
      </c>
      <c r="H633" s="11" t="s">
        <v>50</v>
      </c>
      <c r="I633" s="13" t="s">
        <v>968</v>
      </c>
      <c r="J633" s="13" t="s">
        <v>51</v>
      </c>
      <c r="K633" s="13" t="s">
        <v>60</v>
      </c>
      <c r="L633" s="12" t="s">
        <v>95</v>
      </c>
      <c r="M633" s="12">
        <v>46050.333333333336</v>
      </c>
      <c r="N633" s="12">
        <v>46056.75</v>
      </c>
      <c r="O633" s="12"/>
      <c r="P633" s="55">
        <v>1</v>
      </c>
      <c r="Q633" s="12" t="s">
        <v>1041</v>
      </c>
      <c r="R633" s="12" t="s">
        <v>108</v>
      </c>
      <c r="S633" s="29">
        <v>46056.815972222219</v>
      </c>
      <c r="T633" s="29">
        <v>46056.836805555555</v>
      </c>
      <c r="U633" s="12"/>
      <c r="V633" s="12"/>
      <c r="W633" s="30">
        <f>IF(N633="","",WEEKNUM(AA633,2)-0)</f>
        <v>6</v>
      </c>
      <c r="X633" s="30">
        <f>IF(N633="","",MONTH(AA633))</f>
        <v>2</v>
      </c>
      <c r="Y63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633" s="30" t="str">
        <f>IF(B633="ROPAX","ROPAX",IF(B633="RORO","RORO","OCEAN"))</f>
        <v>OCEAN</v>
      </c>
      <c r="AA633" s="29">
        <f>+MIN(S633,T633)</f>
        <v>46056.815972222219</v>
      </c>
      <c r="AB633" s="29" t="str">
        <f>CHOOSE(WEEKDAY(T633,2),"Monday","Tuesday","Wednesday","Thursday","Friday","Saturday","Sunday")</f>
        <v>Tuesday</v>
      </c>
      <c r="AC633" s="104">
        <f>IF((E633-F633)&lt;=0,0,(TRACKER[[#This Row],[ATA]]-TRACKER[[#This Row],[ETA]])*24)</f>
        <v>0</v>
      </c>
      <c r="AD633" s="29" t="str">
        <f>IF(AC633&lt;=2,"NO","YES")</f>
        <v>NO</v>
      </c>
      <c r="AE633" s="106">
        <f>+TRACKER[[#This Row],[DELIVERY AVAILABLE SINCE]]-TRACKER[[#This Row],[HANDOVER Morocco]]</f>
        <v>46050.333333333336</v>
      </c>
      <c r="AF633" s="104">
        <f>TRACKER[[#This Row],[ATA TO UNLOADING]]*24</f>
        <v>203.81666666659294</v>
      </c>
      <c r="AG633" s="31">
        <f>(M633-E633)</f>
        <v>2.0097222222248092</v>
      </c>
      <c r="AH633" s="35">
        <f>TRACKER[[#This Row],[ATA A OFRECIMIENTO]]*24</f>
        <v>48.233333333395422</v>
      </c>
      <c r="AI633" s="30" t="str">
        <f>IF(AG633="","",IF(AG633&lt;=1.5,"SI","NO"))</f>
        <v>NO</v>
      </c>
      <c r="AJ633" s="30" t="str">
        <f>IF(AG633="","",IF(AG633&lt;=2,"YES","NO"))</f>
        <v>NO</v>
      </c>
      <c r="AK633" s="30" t="str">
        <f>IF(AG633="","",IF(AG633&lt;=3,"SI","NO"))</f>
        <v>SI</v>
      </c>
      <c r="AL633" s="31">
        <f>(N633-M633)</f>
        <v>6.4166666666642413</v>
      </c>
      <c r="AM633" s="35">
        <f>TRACKER[[#This Row],[DEL. AVAILABLE A SLOT]]*24</f>
        <v>153.99999999994179</v>
      </c>
      <c r="AN633" s="31">
        <f>IF((S633-M633)&lt;0,TIME(0,0,0),S633-M633)</f>
        <v>6.4826388888832298</v>
      </c>
      <c r="AO63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633" s="35" t="str">
        <f>IF(AL633="","",IF(AL633&lt;=1,"SI","NO"))</f>
        <v>NO</v>
      </c>
      <c r="AQ633" s="31">
        <f>(N633-E633)</f>
        <v>8.4263888888890506</v>
      </c>
      <c r="AR633" s="35">
        <f>TRACKER[[#This Row],[ATA A TIMESLOT]]*24</f>
        <v>202.23333333333721</v>
      </c>
      <c r="AS633" s="32">
        <f>IF(AA633&lt;N633,TIME(0,0,0),AA633-N633)</f>
        <v>6.5972222218988463E-2</v>
      </c>
      <c r="AT633" s="35">
        <f>TRACKER[[#This Row],[PUNTUALIDAD (H)]]*24</f>
        <v>1.5833333332557231</v>
      </c>
      <c r="AU633" s="31" t="str">
        <f>IF(AS633&gt;TIME(0,30,0),"NO","SI")</f>
        <v>NO</v>
      </c>
      <c r="AV633" s="33" t="str">
        <f>IF(AS633&gt;TIME(1,0,0),"NO","SI")</f>
        <v>NO</v>
      </c>
      <c r="AW633" s="33">
        <f>(S633-E633)</f>
        <v>8.492361111108039</v>
      </c>
      <c r="AX633" s="39">
        <f>TRACKER[[#This Row],[ATA TO UNLOADING]]*24</f>
        <v>203.81666666659294</v>
      </c>
      <c r="AY633" s="33">
        <f>IF(O633=0,0,S633-O633)</f>
        <v>0</v>
      </c>
      <c r="AZ633" s="38">
        <f>TRACKER[[#This Row],[TOTAL TT (MARRUECOS)]]*24</f>
        <v>0</v>
      </c>
      <c r="BA633" s="39" t="str">
        <f>IF(AW633="","",IF(AW633&lt;=2,"SI","NO"))</f>
        <v>NO</v>
      </c>
      <c r="BB633" s="39">
        <f>V633-U633</f>
        <v>0</v>
      </c>
      <c r="BC633" s="108">
        <f>(TRACKER[[#This Row],[Driver departure vs DC END DATE 2]])/24</f>
        <v>0</v>
      </c>
      <c r="BD633" s="39" t="str">
        <f>IF(L633="LEFTIES TOLEDO",IF(BC633&gt;=TIME(0,0,0),"YES","NO"),"")</f>
        <v/>
      </c>
      <c r="BE633" s="93">
        <f>$BH$1</f>
        <v>55</v>
      </c>
      <c r="BF633" s="41">
        <f>$BI$1</f>
        <v>7.5</v>
      </c>
    </row>
    <row r="634" spans="1:58" ht="12.75" hidden="1" customHeight="1">
      <c r="A634" s="24">
        <v>262016347</v>
      </c>
      <c r="B634" s="10" t="s">
        <v>858</v>
      </c>
      <c r="C634" s="11" t="s">
        <v>54</v>
      </c>
      <c r="D634" s="11" t="s">
        <v>48</v>
      </c>
      <c r="E634" s="12">
        <v>46054.050694444442</v>
      </c>
      <c r="F634" s="12">
        <v>46054.083333333336</v>
      </c>
      <c r="G634" s="13" t="s">
        <v>49</v>
      </c>
      <c r="H634" s="11" t="s">
        <v>50</v>
      </c>
      <c r="I634" s="13" t="s">
        <v>971</v>
      </c>
      <c r="J634" s="13" t="s">
        <v>51</v>
      </c>
      <c r="K634" s="13" t="s">
        <v>52</v>
      </c>
      <c r="L634" s="12" t="s">
        <v>53</v>
      </c>
      <c r="M634" s="12">
        <v>46056.666666666664</v>
      </c>
      <c r="N634" s="12">
        <v>46056.833333333336</v>
      </c>
      <c r="O634" s="12"/>
      <c r="P634" s="55"/>
      <c r="Q634" s="12"/>
      <c r="R634" s="12"/>
      <c r="S634" s="29">
        <v>46056.831250000003</v>
      </c>
      <c r="T634" s="29">
        <v>46056.881249999999</v>
      </c>
      <c r="U634" s="12">
        <v>46056.865277777775</v>
      </c>
      <c r="V634" s="12">
        <v>46056.90625</v>
      </c>
      <c r="W634" s="30">
        <f>IF(N634="","",WEEKNUM(AA634,2)-0)</f>
        <v>6</v>
      </c>
      <c r="X634" s="30">
        <f>IF(N634="","",MONTH(AA634))</f>
        <v>2</v>
      </c>
      <c r="Y63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34" s="30" t="str">
        <f>IF(B634="ROPAX","ROPAX",IF(B634="RORO","RORO","OCEAN"))</f>
        <v>OCEAN</v>
      </c>
      <c r="AA634" s="29">
        <f>+MIN(S634,T634)</f>
        <v>46056.831250000003</v>
      </c>
      <c r="AB634" s="29" t="str">
        <f>CHOOSE(WEEKDAY(T634,2),"Monday","Tuesday","Wednesday","Thursday","Friday","Saturday","Sunday")</f>
        <v>Tuesday</v>
      </c>
      <c r="AC634" s="104">
        <f>IF((E634-F634)&lt;=0,0,(TRACKER[[#This Row],[ATA]]-TRACKER[[#This Row],[ETA]])*24)</f>
        <v>0</v>
      </c>
      <c r="AD634" s="29" t="str">
        <f>IF(AC634&lt;=2,"NO","YES")</f>
        <v>NO</v>
      </c>
      <c r="AE634" s="106">
        <f>+TRACKER[[#This Row],[DELIVERY AVAILABLE SINCE]]-TRACKER[[#This Row],[HANDOVER Morocco]]</f>
        <v>46056.666666666664</v>
      </c>
      <c r="AF634" s="104">
        <f>TRACKER[[#This Row],[ATA TO UNLOADING]]*24</f>
        <v>66.733333333453629</v>
      </c>
      <c r="AG634" s="31">
        <f>(M634-E634)</f>
        <v>2.6159722222218988</v>
      </c>
      <c r="AH634" s="35">
        <f>TRACKER[[#This Row],[ATA A OFRECIMIENTO]]*24</f>
        <v>62.783333333325572</v>
      </c>
      <c r="AI634" s="30" t="str">
        <f>IF(AG634="","",IF(AG634&lt;=1.5,"SI","NO"))</f>
        <v>NO</v>
      </c>
      <c r="AJ634" s="30" t="str">
        <f>IF(AG634="","",IF(AG634&lt;=2,"YES","NO"))</f>
        <v>NO</v>
      </c>
      <c r="AK634" s="30" t="str">
        <f>IF(AG634="","",IF(AG634&lt;=3,"SI","NO"))</f>
        <v>SI</v>
      </c>
      <c r="AL634" s="31">
        <f>(N634-M634)</f>
        <v>0.16666666667151731</v>
      </c>
      <c r="AM634" s="35">
        <f>TRACKER[[#This Row],[DEL. AVAILABLE A SLOT]]*24</f>
        <v>4.0000000001164153</v>
      </c>
      <c r="AN634" s="31">
        <f>IF((S634-M634)&lt;0,TIME(0,0,0),S634-M634)</f>
        <v>0.16458333333866904</v>
      </c>
      <c r="AO63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34" s="35" t="str">
        <f>IF(AL634="","",IF(AL634&lt;=1,"SI","NO"))</f>
        <v>SI</v>
      </c>
      <c r="AQ634" s="31">
        <f>(N634-E634)</f>
        <v>2.7826388888934162</v>
      </c>
      <c r="AR634" s="35">
        <f>TRACKER[[#This Row],[ATA A TIMESLOT]]*24</f>
        <v>66.783333333441988</v>
      </c>
      <c r="AS634" s="32">
        <f>IF(AA634&lt;N634,TIME(0,0,0),AA634-N634)</f>
        <v>0</v>
      </c>
      <c r="AT634" s="35">
        <f>TRACKER[[#This Row],[PUNTUALIDAD (H)]]*24</f>
        <v>0</v>
      </c>
      <c r="AU634" s="31" t="str">
        <f>IF(AS634&gt;TIME(0,30,0),"NO","SI")</f>
        <v>SI</v>
      </c>
      <c r="AV634" s="33" t="str">
        <f>IF(AS634&gt;TIME(1,0,0),"NO","SI")</f>
        <v>SI</v>
      </c>
      <c r="AW634" s="33">
        <f>(S634-E634)</f>
        <v>2.7805555555605679</v>
      </c>
      <c r="AX634" s="39">
        <f>TRACKER[[#This Row],[ATA TO UNLOADING]]*24</f>
        <v>66.733333333453629</v>
      </c>
      <c r="AY634" s="33">
        <f>IF(O634=0,0,S634-O634)</f>
        <v>0</v>
      </c>
      <c r="AZ634" s="38">
        <f>TRACKER[[#This Row],[TOTAL TT (MARRUECOS)]]*24</f>
        <v>0</v>
      </c>
      <c r="BA634" s="39" t="str">
        <f>IF(AW634="","",IF(AW634&lt;=2,"SI","NO"))</f>
        <v>NO</v>
      </c>
      <c r="BB634" s="39">
        <f>V634-U634</f>
        <v>4.0972222224809229E-2</v>
      </c>
      <c r="BC634" s="108">
        <f>(TRACKER[[#This Row],[Driver departure vs DC END DATE 2]])/24</f>
        <v>1.7071759260337178E-3</v>
      </c>
      <c r="BD634" s="39" t="str">
        <f>IF(L634="LEFTIES TOLEDO",IF(BC634&gt;=TIME(0,0,0),"YES","NO"),"")</f>
        <v>YES</v>
      </c>
      <c r="BE634" s="93">
        <f>$BH$1</f>
        <v>55</v>
      </c>
      <c r="BF634" s="41">
        <f>$BI$1</f>
        <v>7.5</v>
      </c>
    </row>
    <row r="635" spans="1:58" ht="12.75" hidden="1" customHeight="1">
      <c r="A635" s="24">
        <v>262016347</v>
      </c>
      <c r="B635" s="10" t="s">
        <v>858</v>
      </c>
      <c r="C635" s="11" t="s">
        <v>54</v>
      </c>
      <c r="D635" s="11" t="s">
        <v>48</v>
      </c>
      <c r="E635" s="12">
        <v>46054.050694444442</v>
      </c>
      <c r="F635" s="12">
        <v>46054.083333333336</v>
      </c>
      <c r="G635" s="13" t="s">
        <v>49</v>
      </c>
      <c r="H635" s="11" t="s">
        <v>50</v>
      </c>
      <c r="I635" s="13" t="s">
        <v>972</v>
      </c>
      <c r="J635" s="13" t="s">
        <v>51</v>
      </c>
      <c r="K635" s="13" t="s">
        <v>60</v>
      </c>
      <c r="L635" s="12" t="s">
        <v>53</v>
      </c>
      <c r="M635" s="12">
        <v>46056.666666666664</v>
      </c>
      <c r="N635" s="12">
        <v>46056.833333333336</v>
      </c>
      <c r="O635" s="12"/>
      <c r="P635" s="55"/>
      <c r="Q635" s="12" t="s">
        <v>61</v>
      </c>
      <c r="R635" s="12"/>
      <c r="S635" s="29">
        <v>46057.012499999997</v>
      </c>
      <c r="T635" s="29">
        <v>46056.260416666664</v>
      </c>
      <c r="U635" s="12"/>
      <c r="V635" s="29"/>
      <c r="W635" s="30">
        <f>IF(N635="","",WEEKNUM(AA635,2)-0)</f>
        <v>6</v>
      </c>
      <c r="X635" s="30">
        <f>IF(N635="","",MONTH(AA635))</f>
        <v>2</v>
      </c>
      <c r="Y63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35" s="30" t="str">
        <f>IF(B635="ROPAX","ROPAX",IF(B635="RORO","RORO","OCEAN"))</f>
        <v>OCEAN</v>
      </c>
      <c r="AA635" s="29">
        <f>+MIN(S635,T635)</f>
        <v>46056.260416666664</v>
      </c>
      <c r="AB635" s="29" t="str">
        <f>CHOOSE(WEEKDAY(T635,2),"Monday","Tuesday","Wednesday","Thursday","Friday","Saturday","Sunday")</f>
        <v>Tuesday</v>
      </c>
      <c r="AC635" s="104">
        <f>IF((E635-F635)&lt;=0,0,(TRACKER[[#This Row],[ATA]]-TRACKER[[#This Row],[ETA]])*24)</f>
        <v>0</v>
      </c>
      <c r="AD635" s="29" t="str">
        <f>IF(AC635&lt;=2,"NO","YES")</f>
        <v>NO</v>
      </c>
      <c r="AE635" s="106">
        <f>+TRACKER[[#This Row],[DELIVERY AVAILABLE SINCE]]-TRACKER[[#This Row],[HANDOVER Morocco]]</f>
        <v>46056.666666666664</v>
      </c>
      <c r="AF635" s="104">
        <f>TRACKER[[#This Row],[ATA TO UNLOADING]]*24</f>
        <v>71.083333333313931</v>
      </c>
      <c r="AG635" s="31">
        <f>(M635-E635)</f>
        <v>2.6159722222218988</v>
      </c>
      <c r="AH635" s="35">
        <f>TRACKER[[#This Row],[ATA A OFRECIMIENTO]]*24</f>
        <v>62.783333333325572</v>
      </c>
      <c r="AI635" s="30" t="str">
        <f>IF(AG635="","",IF(AG635&lt;=1.5,"SI","NO"))</f>
        <v>NO</v>
      </c>
      <c r="AJ635" s="30" t="str">
        <f>IF(AG635="","",IF(AG635&lt;=2,"YES","NO"))</f>
        <v>NO</v>
      </c>
      <c r="AK635" s="30" t="str">
        <f>IF(AG635="","",IF(AG635&lt;=3,"SI","NO"))</f>
        <v>SI</v>
      </c>
      <c r="AL635" s="31">
        <f>(N635-M635)</f>
        <v>0.16666666667151731</v>
      </c>
      <c r="AM635" s="35">
        <f>TRACKER[[#This Row],[DEL. AVAILABLE A SLOT]]*24</f>
        <v>4.0000000001164153</v>
      </c>
      <c r="AN635" s="31">
        <f>IF((S635-M635)&lt;0,TIME(0,0,0),S635-M635)</f>
        <v>0.34583333333284827</v>
      </c>
      <c r="AO63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35" s="35" t="str">
        <f>IF(AL635="","",IF(AL635&lt;=1,"SI","NO"))</f>
        <v>SI</v>
      </c>
      <c r="AQ635" s="31">
        <f>(N635-E635)</f>
        <v>2.7826388888934162</v>
      </c>
      <c r="AR635" s="35">
        <f>TRACKER[[#This Row],[ATA A TIMESLOT]]*24</f>
        <v>66.783333333441988</v>
      </c>
      <c r="AS635" s="32">
        <f>IF(AA635&lt;N635,TIME(0,0,0),AA635-N635)</f>
        <v>0</v>
      </c>
      <c r="AT635" s="35">
        <f>TRACKER[[#This Row],[PUNTUALIDAD (H)]]*24</f>
        <v>0</v>
      </c>
      <c r="AU635" s="31" t="str">
        <f>IF(AS635&gt;TIME(0,30,0),"NO","SI")</f>
        <v>SI</v>
      </c>
      <c r="AV635" s="33" t="str">
        <f>IF(AS635&gt;TIME(1,0,0),"NO","SI")</f>
        <v>SI</v>
      </c>
      <c r="AW635" s="33">
        <f>(S635-E635)</f>
        <v>2.9618055555547471</v>
      </c>
      <c r="AX635" s="39">
        <f>TRACKER[[#This Row],[ATA TO UNLOADING]]*24</f>
        <v>71.083333333313931</v>
      </c>
      <c r="AY635" s="33">
        <f>IF(O635=0,0,S635-O635)</f>
        <v>0</v>
      </c>
      <c r="AZ635" s="38">
        <f>TRACKER[[#This Row],[TOTAL TT (MARRUECOS)]]*24</f>
        <v>0</v>
      </c>
      <c r="BA635" s="39" t="str">
        <f>IF(AW635="","",IF(AW635&lt;=2,"SI","NO"))</f>
        <v>NO</v>
      </c>
      <c r="BB635" s="39">
        <f>V635-U635</f>
        <v>0</v>
      </c>
      <c r="BC635" s="108">
        <f>(TRACKER[[#This Row],[Driver departure vs DC END DATE 2]])/24</f>
        <v>0</v>
      </c>
      <c r="BD635" s="39"/>
      <c r="BE635" s="93">
        <f>$BH$1</f>
        <v>55</v>
      </c>
      <c r="BF635" s="41">
        <f>$BI$1</f>
        <v>7.5</v>
      </c>
    </row>
    <row r="636" spans="1:58" ht="12.75" hidden="1" customHeight="1">
      <c r="A636" s="24" t="s">
        <v>732</v>
      </c>
      <c r="B636" s="10" t="s">
        <v>733</v>
      </c>
      <c r="C636" s="11" t="s">
        <v>96</v>
      </c>
      <c r="D636" s="11" t="s">
        <v>75</v>
      </c>
      <c r="E636" s="12">
        <v>46051.09097222222</v>
      </c>
      <c r="F636" s="12">
        <v>46051.083333333336</v>
      </c>
      <c r="G636" s="13" t="s">
        <v>88</v>
      </c>
      <c r="H636" s="11" t="s">
        <v>50</v>
      </c>
      <c r="I636" s="13" t="s">
        <v>973</v>
      </c>
      <c r="J636" s="13">
        <v>20</v>
      </c>
      <c r="K636" s="13" t="s">
        <v>60</v>
      </c>
      <c r="L636" s="12" t="s">
        <v>95</v>
      </c>
      <c r="M636" s="12">
        <v>46052.5</v>
      </c>
      <c r="N636" s="12">
        <v>46057.25</v>
      </c>
      <c r="O636" s="12"/>
      <c r="P636" s="55"/>
      <c r="Q636" s="12" t="s">
        <v>62</v>
      </c>
      <c r="R636" s="12"/>
      <c r="S636" s="29">
        <v>46057.666666666664</v>
      </c>
      <c r="T636" s="29">
        <v>46057.6875</v>
      </c>
      <c r="U636" s="12"/>
      <c r="V636" s="29"/>
      <c r="W636" s="30">
        <f>IF(N636="","",WEEKNUM(AA636,2)-0)</f>
        <v>6</v>
      </c>
      <c r="X636" s="30">
        <f>IF(N636="","",MONTH(AA636))</f>
        <v>2</v>
      </c>
      <c r="Y63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636" s="30" t="str">
        <f>IF(B636="ROPAX","ROPAX",IF(B636="RORO","RORO","OCEAN"))</f>
        <v>OCEAN</v>
      </c>
      <c r="AA636" s="29">
        <f>+MIN(S636,T636)</f>
        <v>46057.666666666664</v>
      </c>
      <c r="AB636" s="29" t="str">
        <f>CHOOSE(WEEKDAY(T636,2),"Monday","Tuesday","Wednesday","Thursday","Friday","Saturday","Sunday")</f>
        <v>Wednesday</v>
      </c>
      <c r="AC636" s="104">
        <f>IF((E636-F636)&lt;=0,0,(TRACKER[[#This Row],[ATA]]-TRACKER[[#This Row],[ETA]])*24)</f>
        <v>0.18333333323244005</v>
      </c>
      <c r="AD636" s="29" t="str">
        <f>IF(AC636&lt;=2,"NO","YES")</f>
        <v>NO</v>
      </c>
      <c r="AE636" s="106">
        <f>+TRACKER[[#This Row],[DELIVERY AVAILABLE SINCE]]-TRACKER[[#This Row],[HANDOVER Morocco]]</f>
        <v>46052.5</v>
      </c>
      <c r="AF636" s="104">
        <f>TRACKER[[#This Row],[ATA TO UNLOADING]]*24</f>
        <v>157.81666666665114</v>
      </c>
      <c r="AG636" s="31">
        <f>(M636-E636)</f>
        <v>1.4090277777795563</v>
      </c>
      <c r="AH636" s="35">
        <f>TRACKER[[#This Row],[ATA A OFRECIMIENTO]]*24</f>
        <v>33.816666666709352</v>
      </c>
      <c r="AI636" s="30" t="str">
        <f>IF(AG636="","",IF(AG636&lt;=1.5,"SI","NO"))</f>
        <v>SI</v>
      </c>
      <c r="AJ636" s="30" t="str">
        <f>IF(AG636="","",IF(AG636&lt;=2,"YES","NO"))</f>
        <v>YES</v>
      </c>
      <c r="AK636" s="30" t="str">
        <f>IF(AG636="","",IF(AG636&lt;=3,"SI","NO"))</f>
        <v>SI</v>
      </c>
      <c r="AL636" s="31">
        <f>(N636-M636)</f>
        <v>4.75</v>
      </c>
      <c r="AM636" s="35">
        <f>TRACKER[[#This Row],[DEL. AVAILABLE A SLOT]]*24</f>
        <v>114</v>
      </c>
      <c r="AN636" s="31">
        <f>IF((S636-M636)&lt;0,TIME(0,0,0),S636-M636)</f>
        <v>5.1666666666642413</v>
      </c>
      <c r="AO63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636" s="35" t="str">
        <f>IF(AL636="","",IF(AL636&lt;=1,"SI","NO"))</f>
        <v>NO</v>
      </c>
      <c r="AQ636" s="31">
        <f>(N636-E636)</f>
        <v>6.1590277777795563</v>
      </c>
      <c r="AR636" s="35">
        <f>TRACKER[[#This Row],[ATA A TIMESLOT]]*24</f>
        <v>147.81666666670935</v>
      </c>
      <c r="AS636" s="32">
        <f>IF(AA636&lt;N636,TIME(0,0,0),AA636-N636)</f>
        <v>0.41666666666424135</v>
      </c>
      <c r="AT636" s="35">
        <f>TRACKER[[#This Row],[PUNTUALIDAD (H)]]*24</f>
        <v>9.9999999999417923</v>
      </c>
      <c r="AU636" s="31" t="str">
        <f>IF(AS636&gt;TIME(0,30,0),"NO","SI")</f>
        <v>NO</v>
      </c>
      <c r="AV636" s="33" t="str">
        <f>IF(AS636&gt;TIME(1,0,0),"NO","SI")</f>
        <v>NO</v>
      </c>
      <c r="AW636" s="33">
        <f>(S636-E636)</f>
        <v>6.5756944444437977</v>
      </c>
      <c r="AX636" s="39">
        <f>TRACKER[[#This Row],[ATA TO UNLOADING]]*24</f>
        <v>157.81666666665114</v>
      </c>
      <c r="AY636" s="33">
        <f>IF(O636=0,0,S636-O636)</f>
        <v>0</v>
      </c>
      <c r="AZ636" s="38">
        <f>TRACKER[[#This Row],[TOTAL TT (MARRUECOS)]]*24</f>
        <v>0</v>
      </c>
      <c r="BA636" s="39" t="str">
        <f>IF(AW636="","",IF(AW636&lt;=2,"SI","NO"))</f>
        <v>NO</v>
      </c>
      <c r="BB636" s="39">
        <f>V636-U636</f>
        <v>0</v>
      </c>
      <c r="BC636" s="108">
        <f>(TRACKER[[#This Row],[Driver departure vs DC END DATE 2]])/24</f>
        <v>0</v>
      </c>
      <c r="BD636" s="39" t="str">
        <f>IF(L636="LEFTIES TOLEDO",IF(BC636&gt;=TIME(0,0,0),"YES","NO"),"")</f>
        <v/>
      </c>
      <c r="BE636" s="93">
        <f>$BH$1</f>
        <v>55</v>
      </c>
      <c r="BF636" s="41">
        <f>$BI$1</f>
        <v>7.5</v>
      </c>
    </row>
    <row r="637" spans="1:58" ht="12.75" hidden="1" customHeight="1">
      <c r="A637" s="24">
        <v>262016347</v>
      </c>
      <c r="B637" s="10" t="s">
        <v>858</v>
      </c>
      <c r="C637" s="11" t="s">
        <v>54</v>
      </c>
      <c r="D637" s="11" t="s">
        <v>48</v>
      </c>
      <c r="E637" s="12">
        <v>46054.050694444442</v>
      </c>
      <c r="F637" s="12">
        <v>46054.083333333336</v>
      </c>
      <c r="G637" s="13" t="s">
        <v>49</v>
      </c>
      <c r="H637" s="11" t="s">
        <v>50</v>
      </c>
      <c r="I637" s="13" t="s">
        <v>974</v>
      </c>
      <c r="J637" s="13" t="s">
        <v>51</v>
      </c>
      <c r="K637" s="13" t="s">
        <v>52</v>
      </c>
      <c r="L637" s="12" t="s">
        <v>53</v>
      </c>
      <c r="M637" s="12">
        <v>46056.666666666664</v>
      </c>
      <c r="N637" s="12">
        <v>46057.333333333336</v>
      </c>
      <c r="O637" s="12"/>
      <c r="P637" s="55"/>
      <c r="Q637" s="12"/>
      <c r="R637" s="12"/>
      <c r="S637" s="29">
        <v>46057.3125</v>
      </c>
      <c r="T637" s="29">
        <v>46057.409722222219</v>
      </c>
      <c r="U637" s="12">
        <v>46057.379166666666</v>
      </c>
      <c r="V637" s="12">
        <v>46057.425000000003</v>
      </c>
      <c r="W637" s="30">
        <f>IF(N637="","",WEEKNUM(AA637,2)-0)</f>
        <v>6</v>
      </c>
      <c r="X637" s="30">
        <f>IF(N637="","",MONTH(AA637))</f>
        <v>2</v>
      </c>
      <c r="Y63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37" s="30" t="str">
        <f>IF(B637="ROPAX","ROPAX",IF(B637="RORO","RORO","OCEAN"))</f>
        <v>OCEAN</v>
      </c>
      <c r="AA637" s="29">
        <f>+MIN(S637,T637)</f>
        <v>46057.3125</v>
      </c>
      <c r="AB637" s="29" t="str">
        <f>CHOOSE(WEEKDAY(T637,2),"Monday","Tuesday","Wednesday","Thursday","Friday","Saturday","Sunday")</f>
        <v>Wednesday</v>
      </c>
      <c r="AC637" s="104">
        <f>IF((E637-F637)&lt;=0,0,(TRACKER[[#This Row],[ATA]]-TRACKER[[#This Row],[ETA]])*24)</f>
        <v>0</v>
      </c>
      <c r="AD637" s="29" t="str">
        <f>IF(AC637&lt;=2,"NO","YES")</f>
        <v>NO</v>
      </c>
      <c r="AE637" s="106">
        <f>+TRACKER[[#This Row],[DELIVERY AVAILABLE SINCE]]-TRACKER[[#This Row],[HANDOVER Morocco]]</f>
        <v>46056.666666666664</v>
      </c>
      <c r="AF637" s="104">
        <f>TRACKER[[#This Row],[ATA TO UNLOADING]]*24</f>
        <v>78.28333333338378</v>
      </c>
      <c r="AG637" s="31">
        <f>(M637-E637)</f>
        <v>2.6159722222218988</v>
      </c>
      <c r="AH637" s="35">
        <f>TRACKER[[#This Row],[ATA A OFRECIMIENTO]]*24</f>
        <v>62.783333333325572</v>
      </c>
      <c r="AI637" s="30" t="str">
        <f>IF(AG637="","",IF(AG637&lt;=1.5,"SI","NO"))</f>
        <v>NO</v>
      </c>
      <c r="AJ637" s="30" t="str">
        <f>IF(AG637="","",IF(AG637&lt;=2,"YES","NO"))</f>
        <v>NO</v>
      </c>
      <c r="AK637" s="30" t="str">
        <f>IF(AG637="","",IF(AG637&lt;=3,"SI","NO"))</f>
        <v>SI</v>
      </c>
      <c r="AL637" s="31">
        <f>(N637-M637)</f>
        <v>0.66666666667151731</v>
      </c>
      <c r="AM637" s="35">
        <f>TRACKER[[#This Row],[DEL. AVAILABLE A SLOT]]*24</f>
        <v>16.000000000116415</v>
      </c>
      <c r="AN637" s="31">
        <f>IF((S637-M637)&lt;0,TIME(0,0,0),S637-M637)</f>
        <v>0.64583333333575865</v>
      </c>
      <c r="AO63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37" s="35" t="str">
        <f>IF(AL637="","",IF(AL637&lt;=1,"SI","NO"))</f>
        <v>SI</v>
      </c>
      <c r="AQ637" s="31">
        <f>(N637-E637)</f>
        <v>3.2826388888934162</v>
      </c>
      <c r="AR637" s="35">
        <f>TRACKER[[#This Row],[ATA A TIMESLOT]]*24</f>
        <v>78.783333333441988</v>
      </c>
      <c r="AS637" s="32">
        <f>IF(AA637&lt;N637,TIME(0,0,0),AA637-N637)</f>
        <v>0</v>
      </c>
      <c r="AT637" s="35">
        <f>TRACKER[[#This Row],[PUNTUALIDAD (H)]]*24</f>
        <v>0</v>
      </c>
      <c r="AU637" s="31" t="str">
        <f>IF(AS637&gt;TIME(0,30,0),"NO","SI")</f>
        <v>SI</v>
      </c>
      <c r="AV637" s="33" t="str">
        <f>IF(AS637&gt;TIME(1,0,0),"NO","SI")</f>
        <v>SI</v>
      </c>
      <c r="AW637" s="33">
        <f>(S637-E637)</f>
        <v>3.2618055555576575</v>
      </c>
      <c r="AX637" s="39">
        <f>TRACKER[[#This Row],[ATA TO UNLOADING]]*24</f>
        <v>78.28333333338378</v>
      </c>
      <c r="AY637" s="33">
        <f>IF(O637=0,0,S637-O637)</f>
        <v>0</v>
      </c>
      <c r="AZ637" s="38">
        <f>TRACKER[[#This Row],[TOTAL TT (MARRUECOS)]]*24</f>
        <v>0</v>
      </c>
      <c r="BA637" s="39" t="str">
        <f>IF(AW637="","",IF(AW637&lt;=2,"SI","NO"))</f>
        <v>NO</v>
      </c>
      <c r="BB637" s="39">
        <f>V637-U637</f>
        <v>4.5833333337213844E-2</v>
      </c>
      <c r="BC637" s="108">
        <f>(TRACKER[[#This Row],[Driver departure vs DC END DATE 2]])/24</f>
        <v>1.9097222223839101E-3</v>
      </c>
      <c r="BD637" s="39" t="str">
        <f>IF(L637="LEFTIES TOLEDO",IF(BC637&gt;=TIME(0,0,0),"YES","NO"),"")</f>
        <v>YES</v>
      </c>
      <c r="BE637" s="93">
        <f>$BH$1</f>
        <v>55</v>
      </c>
      <c r="BF637" s="41">
        <f>$BI$1</f>
        <v>7.5</v>
      </c>
    </row>
    <row r="638" spans="1:58" ht="12.75" hidden="1" customHeight="1">
      <c r="A638" s="24">
        <v>262016347</v>
      </c>
      <c r="B638" s="10" t="s">
        <v>858</v>
      </c>
      <c r="C638" s="11" t="s">
        <v>54</v>
      </c>
      <c r="D638" s="11" t="s">
        <v>48</v>
      </c>
      <c r="E638" s="12">
        <v>46054.050694444442</v>
      </c>
      <c r="F638" s="12">
        <v>46054.083333333336</v>
      </c>
      <c r="G638" s="13" t="s">
        <v>49</v>
      </c>
      <c r="H638" s="11" t="s">
        <v>50</v>
      </c>
      <c r="I638" s="13" t="s">
        <v>975</v>
      </c>
      <c r="J638" s="13" t="s">
        <v>51</v>
      </c>
      <c r="K638" s="13" t="s">
        <v>52</v>
      </c>
      <c r="L638" s="12" t="s">
        <v>53</v>
      </c>
      <c r="M638" s="12">
        <v>46056.666666666664</v>
      </c>
      <c r="N638" s="12">
        <v>46057.416666666664</v>
      </c>
      <c r="O638" s="12"/>
      <c r="P638" s="55"/>
      <c r="Q638" s="12"/>
      <c r="R638" s="12"/>
      <c r="S638" s="29">
        <v>46057.392361111109</v>
      </c>
      <c r="T638" s="29">
        <v>46057.461805555555</v>
      </c>
      <c r="U638" s="12">
        <v>46057.440972222219</v>
      </c>
      <c r="V638" s="12">
        <v>46057.486805555556</v>
      </c>
      <c r="W638" s="30">
        <f>IF(N638="","",WEEKNUM(AA638,2)-0)</f>
        <v>6</v>
      </c>
      <c r="X638" s="30">
        <f>IF(N638="","",MONTH(AA638))</f>
        <v>2</v>
      </c>
      <c r="Y63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38" s="30" t="str">
        <f>IF(B638="ROPAX","ROPAX",IF(B638="RORO","RORO","OCEAN"))</f>
        <v>OCEAN</v>
      </c>
      <c r="AA638" s="29">
        <f>+MIN(S638,T638)</f>
        <v>46057.392361111109</v>
      </c>
      <c r="AB638" s="29" t="str">
        <f>CHOOSE(WEEKDAY(T638,2),"Monday","Tuesday","Wednesday","Thursday","Friday","Saturday","Sunday")</f>
        <v>Wednesday</v>
      </c>
      <c r="AC638" s="104">
        <f>IF((E638-F638)&lt;=0,0,(TRACKER[[#This Row],[ATA]]-TRACKER[[#This Row],[ETA]])*24)</f>
        <v>0</v>
      </c>
      <c r="AD638" s="29" t="str">
        <f>IF(AC638&lt;=2,"NO","YES")</f>
        <v>NO</v>
      </c>
      <c r="AE638" s="106">
        <f>+TRACKER[[#This Row],[DELIVERY AVAILABLE SINCE]]-TRACKER[[#This Row],[HANDOVER Morocco]]</f>
        <v>46056.666666666664</v>
      </c>
      <c r="AF638" s="104">
        <f>TRACKER[[#This Row],[ATA TO UNLOADING]]*24</f>
        <v>80.200000000011642</v>
      </c>
      <c r="AG638" s="31">
        <f>(M638-E638)</f>
        <v>2.6159722222218988</v>
      </c>
      <c r="AH638" s="35">
        <f>TRACKER[[#This Row],[ATA A OFRECIMIENTO]]*24</f>
        <v>62.783333333325572</v>
      </c>
      <c r="AI638" s="30" t="str">
        <f>IF(AG638="","",IF(AG638&lt;=1.5,"SI","NO"))</f>
        <v>NO</v>
      </c>
      <c r="AJ638" s="30" t="str">
        <f>IF(AG638="","",IF(AG638&lt;=2,"YES","NO"))</f>
        <v>NO</v>
      </c>
      <c r="AK638" s="30" t="str">
        <f>IF(AG638="","",IF(AG638&lt;=3,"SI","NO"))</f>
        <v>SI</v>
      </c>
      <c r="AL638" s="31">
        <f>(N638-M638)</f>
        <v>0.75</v>
      </c>
      <c r="AM638" s="35">
        <f>TRACKER[[#This Row],[DEL. AVAILABLE A SLOT]]*24</f>
        <v>18</v>
      </c>
      <c r="AN638" s="31">
        <f>IF((S638-M638)&lt;0,TIME(0,0,0),S638-M638)</f>
        <v>0.72569444444525288</v>
      </c>
      <c r="AO63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38" s="35" t="str">
        <f>IF(AL638="","",IF(AL638&lt;=1,"SI","NO"))</f>
        <v>SI</v>
      </c>
      <c r="AQ638" s="31">
        <f>(N638-E638)</f>
        <v>3.3659722222218988</v>
      </c>
      <c r="AR638" s="35">
        <f>TRACKER[[#This Row],[ATA A TIMESLOT]]*24</f>
        <v>80.783333333325572</v>
      </c>
      <c r="AS638" s="32">
        <f>IF(AA638&lt;N638,TIME(0,0,0),AA638-N638)</f>
        <v>0</v>
      </c>
      <c r="AT638" s="35">
        <f>TRACKER[[#This Row],[PUNTUALIDAD (H)]]*24</f>
        <v>0</v>
      </c>
      <c r="AU638" s="31" t="str">
        <f>IF(AS638&gt;TIME(0,30,0),"NO","SI")</f>
        <v>SI</v>
      </c>
      <c r="AV638" s="33" t="str">
        <f>IF(AS638&gt;TIME(1,0,0),"NO","SI")</f>
        <v>SI</v>
      </c>
      <c r="AW638" s="33">
        <f>(S638-E638)</f>
        <v>3.3416666666671517</v>
      </c>
      <c r="AX638" s="39">
        <f>TRACKER[[#This Row],[ATA TO UNLOADING]]*24</f>
        <v>80.200000000011642</v>
      </c>
      <c r="AY638" s="33">
        <f>IF(O638=0,0,S638-O638)</f>
        <v>0</v>
      </c>
      <c r="AZ638" s="38">
        <f>TRACKER[[#This Row],[TOTAL TT (MARRUECOS)]]*24</f>
        <v>0</v>
      </c>
      <c r="BA638" s="39" t="str">
        <f>IF(AW638="","",IF(AW638&lt;=2,"SI","NO"))</f>
        <v>NO</v>
      </c>
      <c r="BB638" s="39">
        <f>V638-U638</f>
        <v>4.5833333337213844E-2</v>
      </c>
      <c r="BC638" s="108">
        <f>(TRACKER[[#This Row],[Driver departure vs DC END DATE 2]])/24</f>
        <v>1.9097222223839101E-3</v>
      </c>
      <c r="BD638" s="39" t="str">
        <f>IF(L638="LEFTIES TOLEDO",IF(BC638&gt;=TIME(0,0,0),"YES","NO"),"")</f>
        <v>YES</v>
      </c>
      <c r="BE638" s="93">
        <f>$BH$1</f>
        <v>55</v>
      </c>
      <c r="BF638" s="41">
        <f>$BI$1</f>
        <v>7.5</v>
      </c>
    </row>
    <row r="639" spans="1:58" ht="12.75" hidden="1" customHeight="1">
      <c r="A639" s="24">
        <v>262016347</v>
      </c>
      <c r="B639" s="10" t="s">
        <v>858</v>
      </c>
      <c r="C639" s="11" t="s">
        <v>54</v>
      </c>
      <c r="D639" s="11" t="s">
        <v>48</v>
      </c>
      <c r="E639" s="12">
        <v>46054.050694444442</v>
      </c>
      <c r="F639" s="12">
        <v>46054.083333333336</v>
      </c>
      <c r="G639" s="13" t="s">
        <v>49</v>
      </c>
      <c r="H639" s="11" t="s">
        <v>50</v>
      </c>
      <c r="I639" s="13" t="s">
        <v>976</v>
      </c>
      <c r="J639" s="13" t="s">
        <v>51</v>
      </c>
      <c r="K639" s="13" t="s">
        <v>52</v>
      </c>
      <c r="L639" s="12" t="s">
        <v>53</v>
      </c>
      <c r="M639" s="12">
        <v>46056.666666666664</v>
      </c>
      <c r="N639" s="12">
        <v>46057.416666666664</v>
      </c>
      <c r="O639" s="12"/>
      <c r="P639" s="55"/>
      <c r="Q639" s="12" t="s">
        <v>62</v>
      </c>
      <c r="R639" s="12"/>
      <c r="S639" s="29">
        <v>46057.556944444441</v>
      </c>
      <c r="T639" s="29">
        <v>46057.652777777781</v>
      </c>
      <c r="U639" s="12">
        <v>46057.587500000001</v>
      </c>
      <c r="V639" s="12">
        <v>46057.670138888891</v>
      </c>
      <c r="W639" s="30">
        <f>IF(N639="","",WEEKNUM(AA639,2)-0)</f>
        <v>6</v>
      </c>
      <c r="X639" s="30">
        <f>IF(N639="","",MONTH(AA639))</f>
        <v>2</v>
      </c>
      <c r="Y63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39" s="30" t="str">
        <f>IF(B639="ROPAX","ROPAX",IF(B639="RORO","RORO","OCEAN"))</f>
        <v>OCEAN</v>
      </c>
      <c r="AA639" s="29">
        <f>+MIN(S639,T639)</f>
        <v>46057.556944444441</v>
      </c>
      <c r="AB639" s="29" t="str">
        <f>CHOOSE(WEEKDAY(T639,2),"Monday","Tuesday","Wednesday","Thursday","Friday","Saturday","Sunday")</f>
        <v>Wednesday</v>
      </c>
      <c r="AC639" s="104">
        <f>IF((E639-F639)&lt;=0,0,(TRACKER[[#This Row],[ATA]]-TRACKER[[#This Row],[ETA]])*24)</f>
        <v>0</v>
      </c>
      <c r="AD639" s="29" t="str">
        <f>IF(AC639&lt;=2,"NO","YES")</f>
        <v>NO</v>
      </c>
      <c r="AE639" s="106">
        <f>+TRACKER[[#This Row],[DELIVERY AVAILABLE SINCE]]-TRACKER[[#This Row],[HANDOVER Morocco]]</f>
        <v>46056.666666666664</v>
      </c>
      <c r="AF639" s="104">
        <f>TRACKER[[#This Row],[ATA TO UNLOADING]]*24</f>
        <v>84.149999999965075</v>
      </c>
      <c r="AG639" s="31">
        <f>(M639-E639)</f>
        <v>2.6159722222218988</v>
      </c>
      <c r="AH639" s="35">
        <f>TRACKER[[#This Row],[ATA A OFRECIMIENTO]]*24</f>
        <v>62.783333333325572</v>
      </c>
      <c r="AI639" s="30" t="str">
        <f>IF(AG639="","",IF(AG639&lt;=1.5,"SI","NO"))</f>
        <v>NO</v>
      </c>
      <c r="AJ639" s="30" t="str">
        <f>IF(AG639="","",IF(AG639&lt;=2,"YES","NO"))</f>
        <v>NO</v>
      </c>
      <c r="AK639" s="30" t="str">
        <f>IF(AG639="","",IF(AG639&lt;=3,"SI","NO"))</f>
        <v>SI</v>
      </c>
      <c r="AL639" s="31">
        <f>(N639-M639)</f>
        <v>0.75</v>
      </c>
      <c r="AM639" s="35">
        <f>TRACKER[[#This Row],[DEL. AVAILABLE A SLOT]]*24</f>
        <v>18</v>
      </c>
      <c r="AN639" s="31">
        <f>IF((S639-M639)&lt;0,TIME(0,0,0),S639-M639)</f>
        <v>0.89027777777664596</v>
      </c>
      <c r="AO63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39" s="35" t="str">
        <f>IF(AL639="","",IF(AL639&lt;=1,"SI","NO"))</f>
        <v>SI</v>
      </c>
      <c r="AQ639" s="31">
        <f>(N639-E639)</f>
        <v>3.3659722222218988</v>
      </c>
      <c r="AR639" s="35">
        <f>TRACKER[[#This Row],[ATA A TIMESLOT]]*24</f>
        <v>80.783333333325572</v>
      </c>
      <c r="AS639" s="32">
        <f>IF(AA639&lt;N639,TIME(0,0,0),AA639-N639)</f>
        <v>0.14027777777664596</v>
      </c>
      <c r="AT639" s="35">
        <f>TRACKER[[#This Row],[PUNTUALIDAD (H)]]*24</f>
        <v>3.3666666666395031</v>
      </c>
      <c r="AU639" s="31" t="str">
        <f>IF(AS639&gt;TIME(0,30,0),"NO","SI")</f>
        <v>NO</v>
      </c>
      <c r="AV639" s="33" t="str">
        <f>IF(AS639&gt;TIME(1,0,0),"NO","SI")</f>
        <v>NO</v>
      </c>
      <c r="AW639" s="33">
        <f>(S639-E639)</f>
        <v>3.5062499999985448</v>
      </c>
      <c r="AX639" s="39">
        <f>TRACKER[[#This Row],[ATA TO UNLOADING]]*24</f>
        <v>84.149999999965075</v>
      </c>
      <c r="AY639" s="33">
        <f>IF(O639=0,0,S639-O639)</f>
        <v>0</v>
      </c>
      <c r="AZ639" s="38">
        <f>TRACKER[[#This Row],[TOTAL TT (MARRUECOS)]]*24</f>
        <v>0</v>
      </c>
      <c r="BA639" s="39" t="str">
        <f>IF(AW639="","",IF(AW639&lt;=2,"SI","NO"))</f>
        <v>NO</v>
      </c>
      <c r="BB639" s="39">
        <f>V639-U639</f>
        <v>8.2638888889050577E-2</v>
      </c>
      <c r="BC639" s="108">
        <f>(TRACKER[[#This Row],[Driver departure vs DC END DATE 2]])/24</f>
        <v>3.443287037043774E-3</v>
      </c>
      <c r="BD639" s="39" t="str">
        <f>IF(L639="LEFTIES TOLEDO",IF(BC639&gt;=TIME(0,0,0),"YES","NO"),"")</f>
        <v>YES</v>
      </c>
      <c r="BE639" s="93">
        <f>$BH$1</f>
        <v>55</v>
      </c>
      <c r="BF639" s="41">
        <f>$BI$1</f>
        <v>7.5</v>
      </c>
    </row>
    <row r="640" spans="1:58" ht="12.75" hidden="1" customHeight="1">
      <c r="A640" s="24">
        <v>262016347</v>
      </c>
      <c r="B640" s="10" t="s">
        <v>858</v>
      </c>
      <c r="C640" s="11" t="s">
        <v>54</v>
      </c>
      <c r="D640" s="11" t="s">
        <v>48</v>
      </c>
      <c r="E640" s="12">
        <v>46054.050694444442</v>
      </c>
      <c r="F640" s="12">
        <v>46054.083333333336</v>
      </c>
      <c r="G640" s="13" t="s">
        <v>49</v>
      </c>
      <c r="H640" s="11" t="s">
        <v>50</v>
      </c>
      <c r="I640" s="13" t="s">
        <v>977</v>
      </c>
      <c r="J640" s="13" t="s">
        <v>51</v>
      </c>
      <c r="K640" s="13" t="s">
        <v>52</v>
      </c>
      <c r="L640" s="12" t="s">
        <v>53</v>
      </c>
      <c r="M640" s="12">
        <v>46056.666666666664</v>
      </c>
      <c r="N640" s="12">
        <v>46057.5</v>
      </c>
      <c r="O640" s="12"/>
      <c r="P640" s="55"/>
      <c r="Q640" s="12" t="s">
        <v>1039</v>
      </c>
      <c r="R640" s="12"/>
      <c r="S640" s="29">
        <v>46057.561805555553</v>
      </c>
      <c r="T640" s="29">
        <v>46057.614583333336</v>
      </c>
      <c r="U640" s="12">
        <v>46057.638194444444</v>
      </c>
      <c r="V640" s="29">
        <v>46057.628472222219</v>
      </c>
      <c r="W640" s="30">
        <f>IF(N640="","",WEEKNUM(AA640,2)-0)</f>
        <v>6</v>
      </c>
      <c r="X640" s="30">
        <f>IF(N640="","",MONTH(AA640))</f>
        <v>2</v>
      </c>
      <c r="Y64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40" s="30" t="str">
        <f>IF(B640="ROPAX","ROPAX",IF(B640="RORO","RORO","OCEAN"))</f>
        <v>OCEAN</v>
      </c>
      <c r="AA640" s="29">
        <f>+MIN(S640,T640)</f>
        <v>46057.561805555553</v>
      </c>
      <c r="AB640" s="29" t="str">
        <f>CHOOSE(WEEKDAY(T640,2),"Monday","Tuesday","Wednesday","Thursday","Friday","Saturday","Sunday")</f>
        <v>Wednesday</v>
      </c>
      <c r="AC640" s="104">
        <f>IF((E640-F640)&lt;=0,0,(TRACKER[[#This Row],[ATA]]-TRACKER[[#This Row],[ETA]])*24)</f>
        <v>0</v>
      </c>
      <c r="AD640" s="29" t="str">
        <f>IF(AC640&lt;=2,"NO","YES")</f>
        <v>NO</v>
      </c>
      <c r="AE640" s="106">
        <f>+TRACKER[[#This Row],[DELIVERY AVAILABLE SINCE]]-TRACKER[[#This Row],[HANDOVER Morocco]]</f>
        <v>46056.666666666664</v>
      </c>
      <c r="AF640" s="104">
        <f>TRACKER[[#This Row],[ATA TO UNLOADING]]*24</f>
        <v>84.266666666662786</v>
      </c>
      <c r="AG640" s="31">
        <f>(M640-E640)</f>
        <v>2.6159722222218988</v>
      </c>
      <c r="AH640" s="35">
        <f>TRACKER[[#This Row],[ATA A OFRECIMIENTO]]*24</f>
        <v>62.783333333325572</v>
      </c>
      <c r="AI640" s="30" t="str">
        <f>IF(AG640="","",IF(AG640&lt;=1.5,"SI","NO"))</f>
        <v>NO</v>
      </c>
      <c r="AJ640" s="30" t="str">
        <f>IF(AG640="","",IF(AG640&lt;=2,"YES","NO"))</f>
        <v>NO</v>
      </c>
      <c r="AK640" s="30" t="str">
        <f>IF(AG640="","",IF(AG640&lt;=3,"SI","NO"))</f>
        <v>SI</v>
      </c>
      <c r="AL640" s="31">
        <f>(N640-M640)</f>
        <v>0.83333333333575865</v>
      </c>
      <c r="AM640" s="35">
        <f>TRACKER[[#This Row],[DEL. AVAILABLE A SLOT]]*24</f>
        <v>20.000000000058208</v>
      </c>
      <c r="AN640" s="31">
        <f>IF((S640-M640)&lt;0,TIME(0,0,0),S640-M640)</f>
        <v>0.89513888888905058</v>
      </c>
      <c r="AO64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40" s="35" t="str">
        <f>IF(AL640="","",IF(AL640&lt;=1,"SI","NO"))</f>
        <v>SI</v>
      </c>
      <c r="AQ640" s="31">
        <f>(N640-E640)</f>
        <v>3.4493055555576575</v>
      </c>
      <c r="AR640" s="35">
        <f>TRACKER[[#This Row],[ATA A TIMESLOT]]*24</f>
        <v>82.78333333338378</v>
      </c>
      <c r="AS640" s="32">
        <f>IF(AA640&lt;N640,TIME(0,0,0),AA640-N640)</f>
        <v>6.1805555553291924E-2</v>
      </c>
      <c r="AT640" s="35">
        <f>TRACKER[[#This Row],[PUNTUALIDAD (H)]]*24</f>
        <v>1.4833333332790062</v>
      </c>
      <c r="AU640" s="31" t="str">
        <f>IF(AS640&gt;TIME(0,30,0),"NO","SI")</f>
        <v>NO</v>
      </c>
      <c r="AV640" s="33" t="str">
        <f>IF(AS640&gt;TIME(1,0,0),"NO","SI")</f>
        <v>NO</v>
      </c>
      <c r="AW640" s="33">
        <f>(S640-E640)</f>
        <v>3.5111111111109494</v>
      </c>
      <c r="AX640" s="39">
        <f>TRACKER[[#This Row],[ATA TO UNLOADING]]*24</f>
        <v>84.266666666662786</v>
      </c>
      <c r="AY640" s="33">
        <f>IF(O640=0,0,S640-O640)</f>
        <v>0</v>
      </c>
      <c r="AZ640" s="38">
        <f>TRACKER[[#This Row],[TOTAL TT (MARRUECOS)]]*24</f>
        <v>0</v>
      </c>
      <c r="BA640" s="39" t="str">
        <f>IF(AW640="","",IF(AW640&lt;=2,"SI","NO"))</f>
        <v>NO</v>
      </c>
      <c r="BB640" s="39">
        <f>V640-U640</f>
        <v>-9.7222222248092294E-3</v>
      </c>
      <c r="BC640" s="108">
        <f>(TRACKER[[#This Row],[Driver departure vs DC END DATE 2]])/24</f>
        <v>-4.0509259270038456E-4</v>
      </c>
      <c r="BD640" s="39" t="str">
        <f>IF(L640="LEFTIES TOLEDO",IF(BC640&gt;=TIME(0,0,0),"YES","NO"),"")</f>
        <v>NO</v>
      </c>
      <c r="BE640" s="93">
        <f>$BH$1</f>
        <v>55</v>
      </c>
      <c r="BF640" s="41">
        <f>$BI$1</f>
        <v>7.5</v>
      </c>
    </row>
    <row r="641" spans="1:58" ht="12.75" hidden="1" customHeight="1">
      <c r="A641" s="24">
        <v>261445309</v>
      </c>
      <c r="B641" s="10" t="s">
        <v>858</v>
      </c>
      <c r="C641" s="11" t="s">
        <v>55</v>
      </c>
      <c r="D641" s="11" t="s">
        <v>48</v>
      </c>
      <c r="E641" s="12">
        <v>46054.050694444442</v>
      </c>
      <c r="F641" s="12">
        <v>46054.083333333336</v>
      </c>
      <c r="G641" s="13" t="s">
        <v>49</v>
      </c>
      <c r="H641" s="11" t="s">
        <v>50</v>
      </c>
      <c r="I641" s="13" t="s">
        <v>980</v>
      </c>
      <c r="J641" s="13" t="s">
        <v>51</v>
      </c>
      <c r="K641" s="13" t="s">
        <v>52</v>
      </c>
      <c r="L641" s="12" t="s">
        <v>53</v>
      </c>
      <c r="M641" s="12">
        <v>46056.666666666664</v>
      </c>
      <c r="N641" s="12">
        <v>46057.5</v>
      </c>
      <c r="O641" s="12"/>
      <c r="P641" s="55"/>
      <c r="Q641" s="12"/>
      <c r="R641" s="12"/>
      <c r="S641" s="29">
        <v>46057.479861111111</v>
      </c>
      <c r="T641" s="29">
        <v>46057.520833333336</v>
      </c>
      <c r="U641" s="12">
        <v>46057.526388888888</v>
      </c>
      <c r="V641" s="29">
        <v>46057.545138888891</v>
      </c>
      <c r="W641" s="30">
        <f>IF(N641="","",WEEKNUM(AA641,2)-0)</f>
        <v>6</v>
      </c>
      <c r="X641" s="30">
        <f>IF(N641="","",MONTH(AA641))</f>
        <v>2</v>
      </c>
      <c r="Y64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41" s="30" t="str">
        <f>IF(B641="ROPAX","ROPAX",IF(B641="RORO","RORO","OCEAN"))</f>
        <v>OCEAN</v>
      </c>
      <c r="AA641" s="29">
        <f>+MIN(S641,T641)</f>
        <v>46057.479861111111</v>
      </c>
      <c r="AB641" s="29" t="str">
        <f>CHOOSE(WEEKDAY(T641,2),"Monday","Tuesday","Wednesday","Thursday","Friday","Saturday","Sunday")</f>
        <v>Wednesday</v>
      </c>
      <c r="AC641" s="104">
        <f>IF((E641-F641)&lt;=0,0,(TRACKER[[#This Row],[ATA]]-TRACKER[[#This Row],[ETA]])*24)</f>
        <v>0</v>
      </c>
      <c r="AD641" s="29" t="str">
        <f>IF(AC641&lt;=2,"NO","YES")</f>
        <v>NO</v>
      </c>
      <c r="AE641" s="106">
        <f>+TRACKER[[#This Row],[DELIVERY AVAILABLE SINCE]]-TRACKER[[#This Row],[HANDOVER Morocco]]</f>
        <v>46056.666666666664</v>
      </c>
      <c r="AF641" s="104">
        <f>TRACKER[[#This Row],[ATA TO UNLOADING]]*24</f>
        <v>82.300000000046566</v>
      </c>
      <c r="AG641" s="31">
        <f>(M641-E641)</f>
        <v>2.6159722222218988</v>
      </c>
      <c r="AH641" s="35">
        <f>TRACKER[[#This Row],[ATA A OFRECIMIENTO]]*24</f>
        <v>62.783333333325572</v>
      </c>
      <c r="AI641" s="30" t="str">
        <f>IF(AG641="","",IF(AG641&lt;=1.5,"SI","NO"))</f>
        <v>NO</v>
      </c>
      <c r="AJ641" s="30" t="str">
        <f>IF(AG641="","",IF(AG641&lt;=2,"YES","NO"))</f>
        <v>NO</v>
      </c>
      <c r="AK641" s="30" t="str">
        <f>IF(AG641="","",IF(AG641&lt;=3,"SI","NO"))</f>
        <v>SI</v>
      </c>
      <c r="AL641" s="31">
        <f>(N641-M641)</f>
        <v>0.83333333333575865</v>
      </c>
      <c r="AM641" s="35">
        <f>TRACKER[[#This Row],[DEL. AVAILABLE A SLOT]]*24</f>
        <v>20.000000000058208</v>
      </c>
      <c r="AN641" s="31">
        <f>IF((S641-M641)&lt;0,TIME(0,0,0),S641-M641)</f>
        <v>0.81319444444670808</v>
      </c>
      <c r="AO64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41" s="35" t="str">
        <f>IF(AL641="","",IF(AL641&lt;=1,"SI","NO"))</f>
        <v>SI</v>
      </c>
      <c r="AQ641" s="31">
        <f>(N641-E641)</f>
        <v>3.4493055555576575</v>
      </c>
      <c r="AR641" s="35">
        <f>TRACKER[[#This Row],[ATA A TIMESLOT]]*24</f>
        <v>82.78333333338378</v>
      </c>
      <c r="AS641" s="32">
        <f>IF(AA641&lt;N641,TIME(0,0,0),AA641-N641)</f>
        <v>0</v>
      </c>
      <c r="AT641" s="35">
        <f>TRACKER[[#This Row],[PUNTUALIDAD (H)]]*24</f>
        <v>0</v>
      </c>
      <c r="AU641" s="31" t="str">
        <f>IF(AS641&gt;TIME(0,30,0),"NO","SI")</f>
        <v>SI</v>
      </c>
      <c r="AV641" s="33" t="str">
        <f>IF(AS641&gt;TIME(1,0,0),"NO","SI")</f>
        <v>SI</v>
      </c>
      <c r="AW641" s="33">
        <f>(S641-E641)</f>
        <v>3.4291666666686069</v>
      </c>
      <c r="AX641" s="39">
        <f>TRACKER[[#This Row],[ATA TO UNLOADING]]*24</f>
        <v>82.300000000046566</v>
      </c>
      <c r="AY641" s="33">
        <f>IF(O641=0,0,S641-O641)</f>
        <v>0</v>
      </c>
      <c r="AZ641" s="38">
        <f>TRACKER[[#This Row],[TOTAL TT (MARRUECOS)]]*24</f>
        <v>0</v>
      </c>
      <c r="BA641" s="39" t="str">
        <f>IF(AW641="","",IF(AW641&lt;=2,"SI","NO"))</f>
        <v>NO</v>
      </c>
      <c r="BB641" s="39">
        <f>V641-U641</f>
        <v>1.8750000002910383E-2</v>
      </c>
      <c r="BC641" s="108">
        <f>(TRACKER[[#This Row],[Driver departure vs DC END DATE 2]])/24</f>
        <v>7.81250000121266E-4</v>
      </c>
      <c r="BD641" s="39" t="str">
        <f>IF(L641="LEFTIES TOLEDO",IF(BC641&gt;=TIME(0,0,0),"YES","NO"),"")</f>
        <v>YES</v>
      </c>
      <c r="BE641" s="93">
        <f>$BH$1</f>
        <v>55</v>
      </c>
      <c r="BF641" s="41">
        <f>$BI$1</f>
        <v>7.5</v>
      </c>
    </row>
    <row r="642" spans="1:58" ht="12.75" hidden="1" customHeight="1">
      <c r="A642" s="24">
        <v>261561123</v>
      </c>
      <c r="B642" s="10" t="s">
        <v>858</v>
      </c>
      <c r="C642" s="11" t="s">
        <v>57</v>
      </c>
      <c r="D642" s="11" t="s">
        <v>48</v>
      </c>
      <c r="E642" s="12">
        <v>46054.050694444442</v>
      </c>
      <c r="F642" s="12">
        <v>46054.083333333336</v>
      </c>
      <c r="G642" s="13" t="s">
        <v>49</v>
      </c>
      <c r="H642" s="11" t="s">
        <v>50</v>
      </c>
      <c r="I642" s="13" t="s">
        <v>981</v>
      </c>
      <c r="J642" s="13" t="s">
        <v>51</v>
      </c>
      <c r="K642" s="13" t="s">
        <v>52</v>
      </c>
      <c r="L642" s="12" t="s">
        <v>53</v>
      </c>
      <c r="M642" s="12">
        <v>46056.666666666664</v>
      </c>
      <c r="N642" s="12">
        <v>46057.5</v>
      </c>
      <c r="O642" s="12"/>
      <c r="P642" s="55"/>
      <c r="Q642" s="12"/>
      <c r="R642" s="12"/>
      <c r="S642" s="29">
        <v>46057.507638888892</v>
      </c>
      <c r="T642" s="29">
        <v>46057.583333333336</v>
      </c>
      <c r="U642" s="12">
        <v>46057.536111111112</v>
      </c>
      <c r="V642" s="12">
        <v>46057.604166666664</v>
      </c>
      <c r="W642" s="30">
        <f>IF(N642="","",WEEKNUM(AA642,2)-0)</f>
        <v>6</v>
      </c>
      <c r="X642" s="30">
        <f>IF(N642="","",MONTH(AA642))</f>
        <v>2</v>
      </c>
      <c r="Y64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42" s="30" t="str">
        <f>IF(B642="ROPAX","ROPAX",IF(B642="RORO","RORO","OCEAN"))</f>
        <v>OCEAN</v>
      </c>
      <c r="AA642" s="29">
        <f>+MIN(S642,T642)</f>
        <v>46057.507638888892</v>
      </c>
      <c r="AB642" s="29" t="str">
        <f>CHOOSE(WEEKDAY(T642,2),"Monday","Tuesday","Wednesday","Thursday","Friday","Saturday","Sunday")</f>
        <v>Wednesday</v>
      </c>
      <c r="AC642" s="104">
        <f>IF((E642-F642)&lt;=0,0,(TRACKER[[#This Row],[ATA]]-TRACKER[[#This Row],[ETA]])*24)</f>
        <v>0</v>
      </c>
      <c r="AD642" s="29" t="str">
        <f>IF(AC642&lt;=2,"NO","YES")</f>
        <v>NO</v>
      </c>
      <c r="AE642" s="106">
        <f>+TRACKER[[#This Row],[DELIVERY AVAILABLE SINCE]]-TRACKER[[#This Row],[HANDOVER Morocco]]</f>
        <v>46056.666666666664</v>
      </c>
      <c r="AF642" s="104">
        <f>TRACKER[[#This Row],[ATA TO UNLOADING]]*24</f>
        <v>82.966666666790843</v>
      </c>
      <c r="AG642" s="31">
        <f>(M642-E642)</f>
        <v>2.6159722222218988</v>
      </c>
      <c r="AH642" s="35">
        <f>TRACKER[[#This Row],[ATA A OFRECIMIENTO]]*24</f>
        <v>62.783333333325572</v>
      </c>
      <c r="AI642" s="30" t="str">
        <f>IF(AG642="","",IF(AG642&lt;=1.5,"SI","NO"))</f>
        <v>NO</v>
      </c>
      <c r="AJ642" s="30" t="str">
        <f>IF(AG642="","",IF(AG642&lt;=2,"YES","NO"))</f>
        <v>NO</v>
      </c>
      <c r="AK642" s="30" t="str">
        <f>IF(AG642="","",IF(AG642&lt;=3,"SI","NO"))</f>
        <v>SI</v>
      </c>
      <c r="AL642" s="31">
        <f>(N642-M642)</f>
        <v>0.83333333333575865</v>
      </c>
      <c r="AM642" s="35">
        <f>TRACKER[[#This Row],[DEL. AVAILABLE A SLOT]]*24</f>
        <v>20.000000000058208</v>
      </c>
      <c r="AN642" s="31">
        <f>IF((S642-M642)&lt;0,TIME(0,0,0),S642-M642)</f>
        <v>0.84097222222771961</v>
      </c>
      <c r="AO64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42" s="35" t="str">
        <f>IF(AL642="","",IF(AL642&lt;=1,"SI","NO"))</f>
        <v>SI</v>
      </c>
      <c r="AQ642" s="31">
        <f>(N642-E642)</f>
        <v>3.4493055555576575</v>
      </c>
      <c r="AR642" s="35">
        <f>TRACKER[[#This Row],[ATA A TIMESLOT]]*24</f>
        <v>82.78333333338378</v>
      </c>
      <c r="AS642" s="32">
        <f>IF(AA642&lt;N642,TIME(0,0,0),AA642-N642)</f>
        <v>7.6388888919609599E-3</v>
      </c>
      <c r="AT642" s="35">
        <f>TRACKER[[#This Row],[PUNTUALIDAD (H)]]*24</f>
        <v>0.18333333340706304</v>
      </c>
      <c r="AU642" s="31" t="str">
        <f>IF(AS642&gt;TIME(0,30,0),"NO","SI")</f>
        <v>SI</v>
      </c>
      <c r="AV642" s="33" t="str">
        <f>IF(AS642&gt;TIME(1,0,0),"NO","SI")</f>
        <v>SI</v>
      </c>
      <c r="AW642" s="33">
        <f>(S642-E642)</f>
        <v>3.4569444444496185</v>
      </c>
      <c r="AX642" s="39">
        <f>TRACKER[[#This Row],[ATA TO UNLOADING]]*24</f>
        <v>82.966666666790843</v>
      </c>
      <c r="AY642" s="33">
        <f>IF(O642=0,0,S642-O642)</f>
        <v>0</v>
      </c>
      <c r="AZ642" s="38">
        <f>TRACKER[[#This Row],[TOTAL TT (MARRUECOS)]]*24</f>
        <v>0</v>
      </c>
      <c r="BA642" s="39" t="str">
        <f>IF(AW642="","",IF(AW642&lt;=2,"SI","NO"))</f>
        <v>NO</v>
      </c>
      <c r="BB642" s="39">
        <f>V642-U642</f>
        <v>6.8055555551836733E-2</v>
      </c>
      <c r="BC642" s="108">
        <f>(TRACKER[[#This Row],[Driver departure vs DC END DATE 2]])/24</f>
        <v>2.8356481479931972E-3</v>
      </c>
      <c r="BD642" s="39" t="str">
        <f>IF(L642="LEFTIES TOLEDO",IF(BC642&gt;=TIME(0,0,0),"YES","NO"),"")</f>
        <v>YES</v>
      </c>
      <c r="BE642" s="93">
        <f>$BH$1</f>
        <v>55</v>
      </c>
      <c r="BF642" s="41">
        <f>$BI$1</f>
        <v>7.5</v>
      </c>
    </row>
    <row r="643" spans="1:58" ht="12.75" hidden="1" customHeight="1">
      <c r="A643" s="24" t="s">
        <v>918</v>
      </c>
      <c r="B643" s="10" t="s">
        <v>733</v>
      </c>
      <c r="C643" s="11" t="s">
        <v>96</v>
      </c>
      <c r="D643" s="11" t="s">
        <v>75</v>
      </c>
      <c r="E643" s="12">
        <v>46051.09097222222</v>
      </c>
      <c r="F643" s="12">
        <v>46051.083333333336</v>
      </c>
      <c r="G643" s="13" t="s">
        <v>88</v>
      </c>
      <c r="H643" s="11" t="s">
        <v>50</v>
      </c>
      <c r="I643" s="13" t="s">
        <v>978</v>
      </c>
      <c r="J643" s="13" t="s">
        <v>51</v>
      </c>
      <c r="K643" s="13" t="s">
        <v>60</v>
      </c>
      <c r="L643" s="12" t="s">
        <v>95</v>
      </c>
      <c r="M643" s="12">
        <v>46052.5</v>
      </c>
      <c r="N643" s="12">
        <v>46057.5</v>
      </c>
      <c r="O643" s="12"/>
      <c r="P643" s="55"/>
      <c r="Q643" s="12" t="s">
        <v>62</v>
      </c>
      <c r="R643" s="12"/>
      <c r="S643" s="29">
        <v>46057.631944444445</v>
      </c>
      <c r="T643" s="29">
        <v>46057.652777777781</v>
      </c>
      <c r="U643" s="12"/>
      <c r="V643" s="12"/>
      <c r="W643" s="30">
        <f>IF(N643="","",WEEKNUM(AA643,2)-0)</f>
        <v>6</v>
      </c>
      <c r="X643" s="30">
        <f>IF(N643="","",MONTH(AA643))</f>
        <v>2</v>
      </c>
      <c r="Y64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643" s="30" t="str">
        <f>IF(B643="ROPAX","ROPAX",IF(B643="RORO","RORO","OCEAN"))</f>
        <v>OCEAN</v>
      </c>
      <c r="AA643" s="29">
        <f>+MIN(S643,T643)</f>
        <v>46057.631944444445</v>
      </c>
      <c r="AB643" s="29" t="str">
        <f>CHOOSE(WEEKDAY(T643,2),"Monday","Tuesday","Wednesday","Thursday","Friday","Saturday","Sunday")</f>
        <v>Wednesday</v>
      </c>
      <c r="AC643" s="104">
        <f>IF((E643-F643)&lt;=0,0,(TRACKER[[#This Row],[ATA]]-TRACKER[[#This Row],[ETA]])*24)</f>
        <v>0.18333333323244005</v>
      </c>
      <c r="AD643" s="29" t="str">
        <f>IF(AC643&lt;=2,"NO","YES")</f>
        <v>NO</v>
      </c>
      <c r="AE643" s="106">
        <f>+TRACKER[[#This Row],[DELIVERY AVAILABLE SINCE]]-TRACKER[[#This Row],[HANDOVER Morocco]]</f>
        <v>46052.5</v>
      </c>
      <c r="AF643" s="104">
        <f>TRACKER[[#This Row],[ATA TO UNLOADING]]*24</f>
        <v>156.98333333339542</v>
      </c>
      <c r="AG643" s="31">
        <f>(M643-E643)</f>
        <v>1.4090277777795563</v>
      </c>
      <c r="AH643" s="35">
        <f>TRACKER[[#This Row],[ATA A OFRECIMIENTO]]*24</f>
        <v>33.816666666709352</v>
      </c>
      <c r="AI643" s="30" t="str">
        <f>IF(AG643="","",IF(AG643&lt;=1.5,"SI","NO"))</f>
        <v>SI</v>
      </c>
      <c r="AJ643" s="30" t="str">
        <f>IF(AG643="","",IF(AG643&lt;=2,"YES","NO"))</f>
        <v>YES</v>
      </c>
      <c r="AK643" s="30" t="str">
        <f>IF(AG643="","",IF(AG643&lt;=3,"SI","NO"))</f>
        <v>SI</v>
      </c>
      <c r="AL643" s="31">
        <f>(N643-M643)</f>
        <v>5</v>
      </c>
      <c r="AM643" s="35">
        <f>TRACKER[[#This Row],[DEL. AVAILABLE A SLOT]]*24</f>
        <v>120</v>
      </c>
      <c r="AN643" s="31">
        <f>IF((S643-M643)&lt;0,TIME(0,0,0),S643-M643)</f>
        <v>5.1319444444452529</v>
      </c>
      <c r="AO64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643" s="35" t="str">
        <f>IF(AL643="","",IF(AL643&lt;=1,"SI","NO"))</f>
        <v>NO</v>
      </c>
      <c r="AQ643" s="31">
        <f>(N643-E643)</f>
        <v>6.4090277777795563</v>
      </c>
      <c r="AR643" s="35">
        <f>TRACKER[[#This Row],[ATA A TIMESLOT]]*24</f>
        <v>153.81666666670935</v>
      </c>
      <c r="AS643" s="32">
        <f>IF(AA643&lt;N643,TIME(0,0,0),AA643-N643)</f>
        <v>0.13194444444525288</v>
      </c>
      <c r="AT643" s="35">
        <f>TRACKER[[#This Row],[PUNTUALIDAD (H)]]*24</f>
        <v>3.1666666666860692</v>
      </c>
      <c r="AU643" s="31" t="str">
        <f>IF(AS643&gt;TIME(0,30,0),"NO","SI")</f>
        <v>NO</v>
      </c>
      <c r="AV643" s="33" t="str">
        <f>IF(AS643&gt;TIME(1,0,0),"NO","SI")</f>
        <v>NO</v>
      </c>
      <c r="AW643" s="33">
        <f>(S643-E643)</f>
        <v>6.5409722222248092</v>
      </c>
      <c r="AX643" s="39">
        <f>TRACKER[[#This Row],[ATA TO UNLOADING]]*24</f>
        <v>156.98333333339542</v>
      </c>
      <c r="AY643" s="33">
        <f>IF(O643=0,0,S643-O643)</f>
        <v>0</v>
      </c>
      <c r="AZ643" s="38">
        <f>TRACKER[[#This Row],[TOTAL TT (MARRUECOS)]]*24</f>
        <v>0</v>
      </c>
      <c r="BA643" s="39" t="str">
        <f>IF(AW643="","",IF(AW643&lt;=2,"SI","NO"))</f>
        <v>NO</v>
      </c>
      <c r="BB643" s="39">
        <f>V643-U643</f>
        <v>0</v>
      </c>
      <c r="BC643" s="108">
        <f>(TRACKER[[#This Row],[Driver departure vs DC END DATE 2]])/24</f>
        <v>0</v>
      </c>
      <c r="BD643" s="39" t="str">
        <f>IF(L643="LEFTIES TOLEDO",IF(BC643&gt;=TIME(0,0,0),"YES","NO"),"")</f>
        <v/>
      </c>
      <c r="BE643" s="93">
        <f>$BH$1</f>
        <v>55</v>
      </c>
      <c r="BF643" s="41">
        <f>$BI$1</f>
        <v>7.5</v>
      </c>
    </row>
    <row r="644" spans="1:58" ht="12.75" hidden="1" customHeight="1">
      <c r="A644" s="24">
        <v>263633980</v>
      </c>
      <c r="B644" s="10" t="s">
        <v>733</v>
      </c>
      <c r="C644" s="11" t="s">
        <v>72</v>
      </c>
      <c r="D644" s="11" t="s">
        <v>75</v>
      </c>
      <c r="E644" s="12">
        <v>46051.09097222222</v>
      </c>
      <c r="F644" s="12">
        <v>46051.083333333336</v>
      </c>
      <c r="G644" s="13" t="s">
        <v>49</v>
      </c>
      <c r="H644" s="11" t="s">
        <v>50</v>
      </c>
      <c r="I644" s="13" t="s">
        <v>979</v>
      </c>
      <c r="J644" s="13" t="s">
        <v>51</v>
      </c>
      <c r="K644" s="13" t="s">
        <v>52</v>
      </c>
      <c r="L644" s="12" t="s">
        <v>95</v>
      </c>
      <c r="M644" s="12">
        <v>46055.416666666664</v>
      </c>
      <c r="N644" s="12">
        <v>46057.5</v>
      </c>
      <c r="O644" s="12"/>
      <c r="P644" s="55"/>
      <c r="Q644" s="12" t="s">
        <v>1041</v>
      </c>
      <c r="R644" s="12"/>
      <c r="S644" s="29">
        <v>46057.836805555555</v>
      </c>
      <c r="T644" s="29">
        <v>46057.857638888891</v>
      </c>
      <c r="U644" s="12"/>
      <c r="V644" s="12"/>
      <c r="W644" s="30">
        <f>IF(N644="","",WEEKNUM(AA644,2)-0)</f>
        <v>6</v>
      </c>
      <c r="X644" s="30">
        <f>IF(N644="","",MONTH(AA644))</f>
        <v>2</v>
      </c>
      <c r="Y64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644" s="30" t="str">
        <f>IF(B644="ROPAX","ROPAX",IF(B644="RORO","RORO","OCEAN"))</f>
        <v>OCEAN</v>
      </c>
      <c r="AA644" s="29">
        <f>+MIN(S644,T644)</f>
        <v>46057.836805555555</v>
      </c>
      <c r="AB644" s="29" t="str">
        <f>CHOOSE(WEEKDAY(T644,2),"Monday","Tuesday","Wednesday","Thursday","Friday","Saturday","Sunday")</f>
        <v>Wednesday</v>
      </c>
      <c r="AC644" s="104">
        <f>IF((E644-F644)&lt;=0,0,(TRACKER[[#This Row],[ATA]]-TRACKER[[#This Row],[ETA]])*24)</f>
        <v>0.18333333323244005</v>
      </c>
      <c r="AD644" s="29" t="str">
        <f>IF(AC644&lt;=2,"NO","YES")</f>
        <v>NO</v>
      </c>
      <c r="AE644" s="106">
        <f>+TRACKER[[#This Row],[DELIVERY AVAILABLE SINCE]]-TRACKER[[#This Row],[HANDOVER Morocco]]</f>
        <v>46055.416666666664</v>
      </c>
      <c r="AF644" s="104">
        <f>TRACKER[[#This Row],[ATA TO UNLOADING]]*24</f>
        <v>161.90000000002328</v>
      </c>
      <c r="AG644" s="31">
        <f>(M644-E644)</f>
        <v>4.3256944444437977</v>
      </c>
      <c r="AH644" s="35">
        <f>TRACKER[[#This Row],[ATA A OFRECIMIENTO]]*24</f>
        <v>103.81666666665114</v>
      </c>
      <c r="AI644" s="30" t="str">
        <f>IF(AG644="","",IF(AG644&lt;=1.5,"SI","NO"))</f>
        <v>NO</v>
      </c>
      <c r="AJ644" s="30" t="str">
        <f>IF(AG644="","",IF(AG644&lt;=2,"YES","NO"))</f>
        <v>NO</v>
      </c>
      <c r="AK644" s="30" t="str">
        <f>IF(AG644="","",IF(AG644&lt;=3,"SI","NO"))</f>
        <v>NO</v>
      </c>
      <c r="AL644" s="31">
        <f>(N644-M644)</f>
        <v>2.0833333333357587</v>
      </c>
      <c r="AM644" s="35">
        <f>TRACKER[[#This Row],[DEL. AVAILABLE A SLOT]]*24</f>
        <v>50.000000000058208</v>
      </c>
      <c r="AN644" s="31">
        <f>IF((S644-M644)&lt;0,TIME(0,0,0),S644-M644)</f>
        <v>2.4201388888905058</v>
      </c>
      <c r="AO64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644" s="35" t="str">
        <f>IF(AL644="","",IF(AL644&lt;=1,"SI","NO"))</f>
        <v>NO</v>
      </c>
      <c r="AQ644" s="31">
        <f>(N644-E644)</f>
        <v>6.4090277777795563</v>
      </c>
      <c r="AR644" s="35">
        <f>TRACKER[[#This Row],[ATA A TIMESLOT]]*24</f>
        <v>153.81666666670935</v>
      </c>
      <c r="AS644" s="32">
        <f>IF(AA644&lt;N644,TIME(0,0,0),AA644-N644)</f>
        <v>0.33680555555474712</v>
      </c>
      <c r="AT644" s="35">
        <f>TRACKER[[#This Row],[PUNTUALIDAD (H)]]*24</f>
        <v>8.0833333333139308</v>
      </c>
      <c r="AU644" s="31" t="str">
        <f>IF(AS644&gt;TIME(0,30,0),"NO","SI")</f>
        <v>NO</v>
      </c>
      <c r="AV644" s="33" t="str">
        <f>IF(AS644&gt;TIME(1,0,0),"NO","SI")</f>
        <v>NO</v>
      </c>
      <c r="AW644" s="33">
        <f>(S644-E644)</f>
        <v>6.7458333333343035</v>
      </c>
      <c r="AX644" s="39">
        <f>TRACKER[[#This Row],[ATA TO UNLOADING]]*24</f>
        <v>161.90000000002328</v>
      </c>
      <c r="AY644" s="33">
        <f>IF(O644=0,0,S644-O644)</f>
        <v>0</v>
      </c>
      <c r="AZ644" s="38">
        <f>TRACKER[[#This Row],[TOTAL TT (MARRUECOS)]]*24</f>
        <v>0</v>
      </c>
      <c r="BA644" s="39" t="str">
        <f>IF(AW644="","",IF(AW644&lt;=2,"SI","NO"))</f>
        <v>NO</v>
      </c>
      <c r="BB644" s="39">
        <f>V644-U644</f>
        <v>0</v>
      </c>
      <c r="BC644" s="108">
        <f>(TRACKER[[#This Row],[Driver departure vs DC END DATE 2]])/24</f>
        <v>0</v>
      </c>
      <c r="BD644" s="39" t="str">
        <f>IF(L644="LEFTIES TOLEDO",IF(BC644&gt;=TIME(0,0,0),"YES","NO"),"")</f>
        <v/>
      </c>
      <c r="BE644" s="93">
        <f>$BH$1</f>
        <v>55</v>
      </c>
      <c r="BF644" s="41">
        <f>$BI$1</f>
        <v>7.5</v>
      </c>
    </row>
    <row r="645" spans="1:58" ht="12.75" hidden="1" customHeight="1">
      <c r="A645" s="24">
        <v>263196156</v>
      </c>
      <c r="B645" s="10" t="s">
        <v>858</v>
      </c>
      <c r="C645" s="11" t="s">
        <v>82</v>
      </c>
      <c r="D645" s="11" t="s">
        <v>48</v>
      </c>
      <c r="E645" s="12">
        <v>46054.050694444442</v>
      </c>
      <c r="F645" s="12">
        <v>46054.083333333336</v>
      </c>
      <c r="G645" s="13" t="s">
        <v>49</v>
      </c>
      <c r="H645" s="11" t="s">
        <v>50</v>
      </c>
      <c r="I645" s="13" t="s">
        <v>982</v>
      </c>
      <c r="J645" s="13" t="s">
        <v>51</v>
      </c>
      <c r="K645" s="13" t="s">
        <v>52</v>
      </c>
      <c r="L645" s="12" t="s">
        <v>53</v>
      </c>
      <c r="M645" s="12">
        <v>46056.666666666664</v>
      </c>
      <c r="N645" s="12">
        <v>46057.583333333336</v>
      </c>
      <c r="O645" s="12"/>
      <c r="P645" s="55"/>
      <c r="Q645" s="12"/>
      <c r="R645" s="12"/>
      <c r="S645" s="29">
        <v>46057.510416666664</v>
      </c>
      <c r="T645" s="29">
        <v>46057.395833333336</v>
      </c>
      <c r="U645" s="12">
        <v>46057.534722222219</v>
      </c>
      <c r="V645" s="12">
        <v>46057.555555555555</v>
      </c>
      <c r="W645" s="30">
        <f>IF(N645="","",WEEKNUM(AA645,2)-0)</f>
        <v>6</v>
      </c>
      <c r="X645" s="30">
        <f>IF(N645="","",MONTH(AA645))</f>
        <v>2</v>
      </c>
      <c r="Y64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45" s="30" t="str">
        <f>IF(B645="ROPAX","ROPAX",IF(B645="RORO","RORO","OCEAN"))</f>
        <v>OCEAN</v>
      </c>
      <c r="AA645" s="29">
        <f>+MIN(S645,T645)</f>
        <v>46057.395833333336</v>
      </c>
      <c r="AB645" s="29" t="str">
        <f>CHOOSE(WEEKDAY(T645,2),"Monday","Tuesday","Wednesday","Thursday","Friday","Saturday","Sunday")</f>
        <v>Wednesday</v>
      </c>
      <c r="AC645" s="104">
        <f>IF((E645-F645)&lt;=0,0,(TRACKER[[#This Row],[ATA]]-TRACKER[[#This Row],[ETA]])*24)</f>
        <v>0</v>
      </c>
      <c r="AD645" s="29" t="str">
        <f>IF(AC645&lt;=2,"NO","YES")</f>
        <v>NO</v>
      </c>
      <c r="AE645" s="106">
        <f>+TRACKER[[#This Row],[DELIVERY AVAILABLE SINCE]]-TRACKER[[#This Row],[HANDOVER Morocco]]</f>
        <v>46056.666666666664</v>
      </c>
      <c r="AF645" s="104">
        <f>TRACKER[[#This Row],[ATA TO UNLOADING]]*24</f>
        <v>83.033333333325572</v>
      </c>
      <c r="AG645" s="31">
        <f>(M645-E645)</f>
        <v>2.6159722222218988</v>
      </c>
      <c r="AH645" s="35">
        <f>TRACKER[[#This Row],[ATA A OFRECIMIENTO]]*24</f>
        <v>62.783333333325572</v>
      </c>
      <c r="AI645" s="30" t="str">
        <f>IF(AG645="","",IF(AG645&lt;=1.5,"SI","NO"))</f>
        <v>NO</v>
      </c>
      <c r="AJ645" s="30" t="str">
        <f>IF(AG645="","",IF(AG645&lt;=2,"YES","NO"))</f>
        <v>NO</v>
      </c>
      <c r="AK645" s="30" t="str">
        <f>IF(AG645="","",IF(AG645&lt;=3,"SI","NO"))</f>
        <v>SI</v>
      </c>
      <c r="AL645" s="31">
        <f>(N645-M645)</f>
        <v>0.91666666667151731</v>
      </c>
      <c r="AM645" s="35">
        <f>TRACKER[[#This Row],[DEL. AVAILABLE A SLOT]]*24</f>
        <v>22.000000000116415</v>
      </c>
      <c r="AN645" s="31">
        <f>IF((S645-M645)&lt;0,TIME(0,0,0),S645-M645)</f>
        <v>0.84375</v>
      </c>
      <c r="AO64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45" s="35" t="str">
        <f>IF(AL645="","",IF(AL645&lt;=1,"SI","NO"))</f>
        <v>SI</v>
      </c>
      <c r="AQ645" s="31">
        <f>(N645-E645)</f>
        <v>3.5326388888934162</v>
      </c>
      <c r="AR645" s="35">
        <f>TRACKER[[#This Row],[ATA A TIMESLOT]]*24</f>
        <v>84.783333333441988</v>
      </c>
      <c r="AS645" s="32">
        <f>IF(AA645&lt;N645,TIME(0,0,0),AA645-N645)</f>
        <v>0</v>
      </c>
      <c r="AT645" s="35">
        <f>TRACKER[[#This Row],[PUNTUALIDAD (H)]]*24</f>
        <v>0</v>
      </c>
      <c r="AU645" s="31" t="str">
        <f>IF(AS645&gt;TIME(0,30,0),"NO","SI")</f>
        <v>SI</v>
      </c>
      <c r="AV645" s="33" t="str">
        <f>IF(AS645&gt;TIME(1,0,0),"NO","SI")</f>
        <v>SI</v>
      </c>
      <c r="AW645" s="33">
        <f>(S645-E645)</f>
        <v>3.4597222222218988</v>
      </c>
      <c r="AX645" s="39">
        <f>TRACKER[[#This Row],[ATA TO UNLOADING]]*24</f>
        <v>83.033333333325572</v>
      </c>
      <c r="AY645" s="33">
        <f>IF(O645=0,0,S645-O645)</f>
        <v>0</v>
      </c>
      <c r="AZ645" s="38">
        <f>TRACKER[[#This Row],[TOTAL TT (MARRUECOS)]]*24</f>
        <v>0</v>
      </c>
      <c r="BA645" s="39" t="str">
        <f>IF(AW645="","",IF(AW645&lt;=2,"SI","NO"))</f>
        <v>NO</v>
      </c>
      <c r="BB645" s="39">
        <f>V645-U645</f>
        <v>2.0833333335758653E-2</v>
      </c>
      <c r="BC645" s="108">
        <f>(TRACKER[[#This Row],[Driver departure vs DC END DATE 2]])/24</f>
        <v>8.6805555565661052E-4</v>
      </c>
      <c r="BD645" s="39" t="str">
        <f>IF(L645="LEFTIES TOLEDO",IF(BC645&gt;=TIME(0,0,0),"YES","NO"),"")</f>
        <v>YES</v>
      </c>
      <c r="BE645" s="93">
        <f>$BH$1</f>
        <v>55</v>
      </c>
      <c r="BF645" s="41">
        <f>$BI$1</f>
        <v>7.5</v>
      </c>
    </row>
    <row r="646" spans="1:58" ht="12.75" hidden="1" customHeight="1">
      <c r="A646" s="24">
        <v>262806964</v>
      </c>
      <c r="B646" s="10" t="s">
        <v>89</v>
      </c>
      <c r="C646" s="11" t="s">
        <v>47</v>
      </c>
      <c r="D646" s="11" t="s">
        <v>48</v>
      </c>
      <c r="E646" s="12">
        <v>46055.811805555553</v>
      </c>
      <c r="F646" s="12">
        <v>46055.833333333336</v>
      </c>
      <c r="G646" s="13" t="s">
        <v>49</v>
      </c>
      <c r="H646" s="11" t="s">
        <v>50</v>
      </c>
      <c r="I646" s="13" t="s">
        <v>985</v>
      </c>
      <c r="J646" s="13" t="s">
        <v>51</v>
      </c>
      <c r="K646" s="13" t="s">
        <v>52</v>
      </c>
      <c r="L646" s="12" t="s">
        <v>53</v>
      </c>
      <c r="M646" s="12">
        <v>46057.666666666664</v>
      </c>
      <c r="N646" s="12">
        <v>46057.666666666664</v>
      </c>
      <c r="O646" s="12"/>
      <c r="P646" s="55"/>
      <c r="Q646" s="12" t="s">
        <v>61</v>
      </c>
      <c r="R646" s="12"/>
      <c r="S646" s="29">
        <v>46057.758333333331</v>
      </c>
      <c r="T646" s="29">
        <v>46057.8125</v>
      </c>
      <c r="U646" s="12">
        <v>46057.795138888891</v>
      </c>
      <c r="V646" s="29">
        <v>46057.840277777781</v>
      </c>
      <c r="W646" s="30">
        <f>IF(N646="","",WEEKNUM(AA646,2)-0)</f>
        <v>6</v>
      </c>
      <c r="X646" s="30">
        <f>IF(N646="","",MONTH(AA646))</f>
        <v>2</v>
      </c>
      <c r="Y64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46" s="30" t="str">
        <f>IF(B646="ROPAX","ROPAX",IF(B646="RORO","RORO","OCEAN"))</f>
        <v>OCEAN</v>
      </c>
      <c r="AA646" s="29">
        <f>+MIN(S646,T646)</f>
        <v>46057.758333333331</v>
      </c>
      <c r="AB646" s="29" t="str">
        <f>CHOOSE(WEEKDAY(T646,2),"Monday","Tuesday","Wednesday","Thursday","Friday","Saturday","Sunday")</f>
        <v>Wednesday</v>
      </c>
      <c r="AC646" s="104">
        <f>IF((E646-F646)&lt;=0,0,(TRACKER[[#This Row],[ATA]]-TRACKER[[#This Row],[ETA]])*24)</f>
        <v>0</v>
      </c>
      <c r="AD646" s="29" t="str">
        <f>IF(AC646&lt;=2,"NO","YES")</f>
        <v>NO</v>
      </c>
      <c r="AE646" s="106">
        <f>+TRACKER[[#This Row],[DELIVERY AVAILABLE SINCE]]-TRACKER[[#This Row],[HANDOVER Morocco]]</f>
        <v>46057.666666666664</v>
      </c>
      <c r="AF646" s="104">
        <f>TRACKER[[#This Row],[ATA TO UNLOADING]]*24</f>
        <v>46.716666666674428</v>
      </c>
      <c r="AG646" s="31">
        <f>(M646-E646)</f>
        <v>1.8548611111109494</v>
      </c>
      <c r="AH646" s="35">
        <f>TRACKER[[#This Row],[ATA A OFRECIMIENTO]]*24</f>
        <v>44.516666666662786</v>
      </c>
      <c r="AI646" s="30" t="str">
        <f>IF(AG646="","",IF(AG646&lt;=1.5,"SI","NO"))</f>
        <v>NO</v>
      </c>
      <c r="AJ646" s="30" t="str">
        <f>IF(AG646="","",IF(AG646&lt;=2,"YES","NO"))</f>
        <v>YES</v>
      </c>
      <c r="AK646" s="30" t="str">
        <f>IF(AG646="","",IF(AG646&lt;=3,"SI","NO"))</f>
        <v>SI</v>
      </c>
      <c r="AL646" s="31">
        <f>(N646-M646)</f>
        <v>0</v>
      </c>
      <c r="AM646" s="35">
        <f>TRACKER[[#This Row],[DEL. AVAILABLE A SLOT]]*24</f>
        <v>0</v>
      </c>
      <c r="AN646" s="31">
        <f>IF((S646-M646)&lt;0,TIME(0,0,0),S646-M646)</f>
        <v>9.1666666667151731E-2</v>
      </c>
      <c r="AO64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46" s="35" t="str">
        <f>IF(AL646="","",IF(AL646&lt;=1,"SI","NO"))</f>
        <v>SI</v>
      </c>
      <c r="AQ646" s="31">
        <f>(N646-E646)</f>
        <v>1.8548611111109494</v>
      </c>
      <c r="AR646" s="35">
        <f>TRACKER[[#This Row],[ATA A TIMESLOT]]*24</f>
        <v>44.516666666662786</v>
      </c>
      <c r="AS646" s="32">
        <f>IF(AA646&lt;N646,TIME(0,0,0),AA646-N646)</f>
        <v>9.1666666667151731E-2</v>
      </c>
      <c r="AT646" s="35">
        <f>TRACKER[[#This Row],[PUNTUALIDAD (H)]]*24</f>
        <v>2.2000000000116415</v>
      </c>
      <c r="AU646" s="31" t="str">
        <f>IF(AS646&gt;TIME(0,30,0),"NO","SI")</f>
        <v>NO</v>
      </c>
      <c r="AV646" s="33" t="str">
        <f>IF(AS646&gt;TIME(1,0,0),"NO","SI")</f>
        <v>NO</v>
      </c>
      <c r="AW646" s="33">
        <f>(S646-E646)</f>
        <v>1.9465277777781012</v>
      </c>
      <c r="AX646" s="39">
        <f>TRACKER[[#This Row],[ATA TO UNLOADING]]*24</f>
        <v>46.716666666674428</v>
      </c>
      <c r="AY646" s="33">
        <f>IF(O646=0,0,S646-O646)</f>
        <v>0</v>
      </c>
      <c r="AZ646" s="38">
        <f>TRACKER[[#This Row],[TOTAL TT (MARRUECOS)]]*24</f>
        <v>0</v>
      </c>
      <c r="BA646" s="39" t="str">
        <f>IF(AW646="","",IF(AW646&lt;=2,"SI","NO"))</f>
        <v>SI</v>
      </c>
      <c r="BB646" s="39">
        <f>V646-U646</f>
        <v>4.5138888890505768E-2</v>
      </c>
      <c r="BC646" s="108">
        <f>(TRACKER[[#This Row],[Driver departure vs DC END DATE 2]])/24</f>
        <v>1.8807870371044071E-3</v>
      </c>
      <c r="BD646" s="39" t="str">
        <f>IF(L646="LEFTIES TOLEDO",IF(BC646&gt;=TIME(0,0,0),"YES","NO"),"")</f>
        <v>YES</v>
      </c>
      <c r="BE646" s="93">
        <f>$BH$1</f>
        <v>55</v>
      </c>
      <c r="BF646" s="41">
        <f>$BI$1</f>
        <v>7.5</v>
      </c>
    </row>
    <row r="647" spans="1:58" ht="12.75" hidden="1" customHeight="1">
      <c r="A647" s="24">
        <v>262807022</v>
      </c>
      <c r="B647" s="10" t="s">
        <v>89</v>
      </c>
      <c r="C647" s="11" t="s">
        <v>47</v>
      </c>
      <c r="D647" s="11" t="s">
        <v>48</v>
      </c>
      <c r="E647" s="12">
        <v>46055.811805555553</v>
      </c>
      <c r="F647" s="12">
        <v>46055.833333333336</v>
      </c>
      <c r="G647" s="13" t="s">
        <v>49</v>
      </c>
      <c r="H647" s="11" t="s">
        <v>50</v>
      </c>
      <c r="I647" s="13" t="s">
        <v>986</v>
      </c>
      <c r="J647" s="13" t="s">
        <v>51</v>
      </c>
      <c r="K647" s="13" t="s">
        <v>52</v>
      </c>
      <c r="L647" s="12" t="s">
        <v>53</v>
      </c>
      <c r="M647" s="12">
        <v>46057.666666666664</v>
      </c>
      <c r="N647" s="12">
        <v>46057.666666666664</v>
      </c>
      <c r="O647" s="12"/>
      <c r="P647" s="55"/>
      <c r="Q647" s="12" t="s">
        <v>62</v>
      </c>
      <c r="R647" s="12"/>
      <c r="S647" s="29">
        <v>46057.696527777778</v>
      </c>
      <c r="T647" s="29">
        <v>46057.770833333336</v>
      </c>
      <c r="U647" s="12">
        <v>46057.727777777778</v>
      </c>
      <c r="V647" s="29">
        <v>46057.802083333336</v>
      </c>
      <c r="W647" s="30">
        <f>IF(N647="","",WEEKNUM(AA647,2)-0)</f>
        <v>6</v>
      </c>
      <c r="X647" s="30">
        <f>IF(N647="","",MONTH(AA647))</f>
        <v>2</v>
      </c>
      <c r="Y64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47" s="30" t="str">
        <f>IF(B647="ROPAX","ROPAX",IF(B647="RORO","RORO","OCEAN"))</f>
        <v>OCEAN</v>
      </c>
      <c r="AA647" s="29">
        <f>+MIN(S647,T647)</f>
        <v>46057.696527777778</v>
      </c>
      <c r="AB647" s="29" t="str">
        <f>CHOOSE(WEEKDAY(T647,2),"Monday","Tuesday","Wednesday","Thursday","Friday","Saturday","Sunday")</f>
        <v>Wednesday</v>
      </c>
      <c r="AC647" s="104">
        <f>IF((E647-F647)&lt;=0,0,(TRACKER[[#This Row],[ATA]]-TRACKER[[#This Row],[ETA]])*24)</f>
        <v>0</v>
      </c>
      <c r="AD647" s="29" t="str">
        <f>IF(AC647&lt;=2,"NO","YES")</f>
        <v>NO</v>
      </c>
      <c r="AE647" s="106">
        <f>+TRACKER[[#This Row],[DELIVERY AVAILABLE SINCE]]-TRACKER[[#This Row],[HANDOVER Morocco]]</f>
        <v>46057.666666666664</v>
      </c>
      <c r="AF647" s="104">
        <f>TRACKER[[#This Row],[ATA TO UNLOADING]]*24</f>
        <v>45.233333333395422</v>
      </c>
      <c r="AG647" s="31">
        <f>(M647-E647)</f>
        <v>1.8548611111109494</v>
      </c>
      <c r="AH647" s="35">
        <f>TRACKER[[#This Row],[ATA A OFRECIMIENTO]]*24</f>
        <v>44.516666666662786</v>
      </c>
      <c r="AI647" s="30" t="str">
        <f>IF(AG647="","",IF(AG647&lt;=1.5,"SI","NO"))</f>
        <v>NO</v>
      </c>
      <c r="AJ647" s="30" t="str">
        <f>IF(AG647="","",IF(AG647&lt;=2,"YES","NO"))</f>
        <v>YES</v>
      </c>
      <c r="AK647" s="30" t="str">
        <f>IF(AG647="","",IF(AG647&lt;=3,"SI","NO"))</f>
        <v>SI</v>
      </c>
      <c r="AL647" s="31">
        <f>(N647-M647)</f>
        <v>0</v>
      </c>
      <c r="AM647" s="35">
        <f>TRACKER[[#This Row],[DEL. AVAILABLE A SLOT]]*24</f>
        <v>0</v>
      </c>
      <c r="AN647" s="31">
        <f>IF((S647-M647)&lt;0,TIME(0,0,0),S647-M647)</f>
        <v>2.9861111113859806E-2</v>
      </c>
      <c r="AO64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47" s="35" t="str">
        <f>IF(AL647="","",IF(AL647&lt;=1,"SI","NO"))</f>
        <v>SI</v>
      </c>
      <c r="AQ647" s="31">
        <f>(N647-E647)</f>
        <v>1.8548611111109494</v>
      </c>
      <c r="AR647" s="35">
        <f>TRACKER[[#This Row],[ATA A TIMESLOT]]*24</f>
        <v>44.516666666662786</v>
      </c>
      <c r="AS647" s="32">
        <f>IF(AA647&lt;N647,TIME(0,0,0),AA647-N647)</f>
        <v>2.9861111113859806E-2</v>
      </c>
      <c r="AT647" s="35">
        <f>TRACKER[[#This Row],[PUNTUALIDAD (H)]]*24</f>
        <v>0.71666666673263535</v>
      </c>
      <c r="AU647" s="31" t="str">
        <f>IF(AS647&gt;TIME(0,30,0),"NO","SI")</f>
        <v>NO</v>
      </c>
      <c r="AV647" s="33" t="str">
        <f>IF(AS647&gt;TIME(1,0,0),"NO","SI")</f>
        <v>SI</v>
      </c>
      <c r="AW647" s="33">
        <f>(S647-E647)</f>
        <v>1.8847222222248092</v>
      </c>
      <c r="AX647" s="39">
        <f>TRACKER[[#This Row],[ATA TO UNLOADING]]*24</f>
        <v>45.233333333395422</v>
      </c>
      <c r="AY647" s="33">
        <f>IF(O647=0,0,S647-O647)</f>
        <v>0</v>
      </c>
      <c r="AZ647" s="38">
        <f>TRACKER[[#This Row],[TOTAL TT (MARRUECOS)]]*24</f>
        <v>0</v>
      </c>
      <c r="BA647" s="39" t="str">
        <f>IF(AW647="","",IF(AW647&lt;=2,"SI","NO"))</f>
        <v>SI</v>
      </c>
      <c r="BB647" s="39">
        <f>V647-U647</f>
        <v>7.4305555557657499E-2</v>
      </c>
      <c r="BC647" s="108">
        <f>(TRACKER[[#This Row],[Driver departure vs DC END DATE 2]])/24</f>
        <v>3.0960648149023959E-3</v>
      </c>
      <c r="BD647" s="39" t="str">
        <f>IF(L647="LEFTIES TOLEDO",IF(BC647&gt;=TIME(0,0,0),"YES","NO"),"")</f>
        <v>YES</v>
      </c>
      <c r="BE647" s="93">
        <f>$BH$1</f>
        <v>55</v>
      </c>
      <c r="BF647" s="41">
        <f>$BI$1</f>
        <v>7.5</v>
      </c>
    </row>
    <row r="648" spans="1:58" ht="12.75" hidden="1" customHeight="1">
      <c r="A648" s="24" t="s">
        <v>914</v>
      </c>
      <c r="B648" s="10" t="s">
        <v>733</v>
      </c>
      <c r="C648" s="11" t="s">
        <v>72</v>
      </c>
      <c r="D648" s="11" t="s">
        <v>75</v>
      </c>
      <c r="E648" s="12">
        <v>46051.09097222222</v>
      </c>
      <c r="F648" s="12">
        <v>46051.083333333336</v>
      </c>
      <c r="G648" s="13" t="s">
        <v>88</v>
      </c>
      <c r="H648" s="11" t="s">
        <v>50</v>
      </c>
      <c r="I648" s="13" t="s">
        <v>984</v>
      </c>
      <c r="J648" s="13" t="s">
        <v>51</v>
      </c>
      <c r="K648" s="13" t="s">
        <v>60</v>
      </c>
      <c r="L648" s="12" t="s">
        <v>95</v>
      </c>
      <c r="M648" s="12">
        <v>46052.5</v>
      </c>
      <c r="N648" s="12">
        <v>46057.666666666664</v>
      </c>
      <c r="O648" s="12"/>
      <c r="P648" s="55"/>
      <c r="Q648" s="12" t="s">
        <v>62</v>
      </c>
      <c r="R648" s="12"/>
      <c r="S648" s="29">
        <v>46057.71875</v>
      </c>
      <c r="T648" s="29">
        <v>46057.739583333336</v>
      </c>
      <c r="U648" s="12"/>
      <c r="V648" s="12"/>
      <c r="W648" s="30">
        <f>IF(N648="","",WEEKNUM(AA648,2)-0)</f>
        <v>6</v>
      </c>
      <c r="X648" s="30">
        <f>IF(N648="","",MONTH(AA648))</f>
        <v>2</v>
      </c>
      <c r="Y64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648" s="30" t="str">
        <f>IF(B648="ROPAX","ROPAX",IF(B648="RORO","RORO","OCEAN"))</f>
        <v>OCEAN</v>
      </c>
      <c r="AA648" s="29">
        <f>+MIN(S648,T648)</f>
        <v>46057.71875</v>
      </c>
      <c r="AB648" s="29" t="str">
        <f>CHOOSE(WEEKDAY(T648,2),"Monday","Tuesday","Wednesday","Thursday","Friday","Saturday","Sunday")</f>
        <v>Wednesday</v>
      </c>
      <c r="AC648" s="104">
        <f>IF((E648-F648)&lt;=0,0,(TRACKER[[#This Row],[ATA]]-TRACKER[[#This Row],[ETA]])*24)</f>
        <v>0.18333333323244005</v>
      </c>
      <c r="AD648" s="29" t="str">
        <f>IF(AC648&lt;=2,"NO","YES")</f>
        <v>NO</v>
      </c>
      <c r="AE648" s="106">
        <f>+TRACKER[[#This Row],[DELIVERY AVAILABLE SINCE]]-TRACKER[[#This Row],[HANDOVER Morocco]]</f>
        <v>46052.5</v>
      </c>
      <c r="AF648" s="104">
        <f>TRACKER[[#This Row],[ATA TO UNLOADING]]*24</f>
        <v>159.06666666670935</v>
      </c>
      <c r="AG648" s="31">
        <f>(M648-E648)</f>
        <v>1.4090277777795563</v>
      </c>
      <c r="AH648" s="35">
        <f>TRACKER[[#This Row],[ATA A OFRECIMIENTO]]*24</f>
        <v>33.816666666709352</v>
      </c>
      <c r="AI648" s="30" t="str">
        <f>IF(AG648="","",IF(AG648&lt;=1.5,"SI","NO"))</f>
        <v>SI</v>
      </c>
      <c r="AJ648" s="30" t="str">
        <f>IF(AG648="","",IF(AG648&lt;=2,"YES","NO"))</f>
        <v>YES</v>
      </c>
      <c r="AK648" s="30" t="str">
        <f>IF(AG648="","",IF(AG648&lt;=3,"SI","NO"))</f>
        <v>SI</v>
      </c>
      <c r="AL648" s="31">
        <f>(N648-M648)</f>
        <v>5.1666666666642413</v>
      </c>
      <c r="AM648" s="35">
        <f>TRACKER[[#This Row],[DEL. AVAILABLE A SLOT]]*24</f>
        <v>123.99999999994179</v>
      </c>
      <c r="AN648" s="31">
        <f>IF((S648-M648)&lt;0,TIME(0,0,0),S648-M648)</f>
        <v>5.21875</v>
      </c>
      <c r="AO64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648" s="35" t="str">
        <f>IF(AL648="","",IF(AL648&lt;=1,"SI","NO"))</f>
        <v>NO</v>
      </c>
      <c r="AQ648" s="31">
        <f>(N648-E648)</f>
        <v>6.5756944444437977</v>
      </c>
      <c r="AR648" s="35">
        <f>TRACKER[[#This Row],[ATA A TIMESLOT]]*24</f>
        <v>157.81666666665114</v>
      </c>
      <c r="AS648" s="32">
        <f>IF(AA648&lt;N648,TIME(0,0,0),AA648-N648)</f>
        <v>5.2083333335758653E-2</v>
      </c>
      <c r="AT648" s="35">
        <f>TRACKER[[#This Row],[PUNTUALIDAD (H)]]*24</f>
        <v>1.2500000000582077</v>
      </c>
      <c r="AU648" s="31" t="str">
        <f>IF(AS648&gt;TIME(0,30,0),"NO","SI")</f>
        <v>NO</v>
      </c>
      <c r="AV648" s="33" t="str">
        <f>IF(AS648&gt;TIME(1,0,0),"NO","SI")</f>
        <v>NO</v>
      </c>
      <c r="AW648" s="33">
        <f>(S648-E648)</f>
        <v>6.6277777777795563</v>
      </c>
      <c r="AX648" s="39">
        <f>TRACKER[[#This Row],[ATA TO UNLOADING]]*24</f>
        <v>159.06666666670935</v>
      </c>
      <c r="AY648" s="33">
        <f>IF(O648=0,0,S648-O648)</f>
        <v>0</v>
      </c>
      <c r="AZ648" s="38">
        <f>TRACKER[[#This Row],[TOTAL TT (MARRUECOS)]]*24</f>
        <v>0</v>
      </c>
      <c r="BA648" s="39" t="str">
        <f>IF(AW648="","",IF(AW648&lt;=2,"SI","NO"))</f>
        <v>NO</v>
      </c>
      <c r="BB648" s="39">
        <f>V648-U648</f>
        <v>0</v>
      </c>
      <c r="BC648" s="108">
        <f>(TRACKER[[#This Row],[Driver departure vs DC END DATE 2]])/24</f>
        <v>0</v>
      </c>
      <c r="BD648" s="39" t="str">
        <f>IF(L648="LEFTIES TOLEDO",IF(BC648&gt;=TIME(0,0,0),"YES","NO"),"")</f>
        <v/>
      </c>
      <c r="BE648" s="93">
        <f>$BH$1</f>
        <v>55</v>
      </c>
      <c r="BF648" s="41">
        <f>$BI$1</f>
        <v>7.5</v>
      </c>
    </row>
    <row r="649" spans="1:58" ht="12.75" hidden="1" customHeight="1">
      <c r="A649" s="24">
        <v>261610323</v>
      </c>
      <c r="B649" s="10" t="s">
        <v>858</v>
      </c>
      <c r="C649" s="11" t="s">
        <v>55</v>
      </c>
      <c r="D649" s="11" t="s">
        <v>48</v>
      </c>
      <c r="E649" s="12">
        <v>46054.050694444442</v>
      </c>
      <c r="F649" s="12">
        <v>46054.083333333336</v>
      </c>
      <c r="G649" s="13" t="s">
        <v>49</v>
      </c>
      <c r="H649" s="11" t="s">
        <v>50</v>
      </c>
      <c r="I649" s="13" t="s">
        <v>983</v>
      </c>
      <c r="J649" s="13" t="s">
        <v>56</v>
      </c>
      <c r="K649" s="13" t="s">
        <v>60</v>
      </c>
      <c r="L649" s="12" t="s">
        <v>95</v>
      </c>
      <c r="M649" s="12">
        <v>46056.666666666664</v>
      </c>
      <c r="N649" s="12">
        <v>46057.666666666664</v>
      </c>
      <c r="O649" s="12"/>
      <c r="P649" s="55">
        <v>1</v>
      </c>
      <c r="Q649" s="12" t="s">
        <v>62</v>
      </c>
      <c r="R649" s="12" t="s">
        <v>104</v>
      </c>
      <c r="S649" s="29">
        <v>46057.697916666664</v>
      </c>
      <c r="T649" s="29">
        <v>46057.71875</v>
      </c>
      <c r="U649" s="12"/>
      <c r="V649" s="12"/>
      <c r="W649" s="30">
        <f>IF(N649="","",WEEKNUM(AA649,2)-0)</f>
        <v>6</v>
      </c>
      <c r="X649" s="30">
        <f>IF(N649="","",MONTH(AA649))</f>
        <v>2</v>
      </c>
      <c r="Y64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649" s="30" t="str">
        <f>IF(B649="ROPAX","ROPAX",IF(B649="RORO","RORO","OCEAN"))</f>
        <v>OCEAN</v>
      </c>
      <c r="AA649" s="29">
        <f>+MIN(S649,T649)</f>
        <v>46057.697916666664</v>
      </c>
      <c r="AB649" s="29" t="str">
        <f>CHOOSE(WEEKDAY(T649,2),"Monday","Tuesday","Wednesday","Thursday","Friday","Saturday","Sunday")</f>
        <v>Wednesday</v>
      </c>
      <c r="AC649" s="104">
        <f>IF((E649-F649)&lt;=0,0,(TRACKER[[#This Row],[ATA]]-TRACKER[[#This Row],[ETA]])*24)</f>
        <v>0</v>
      </c>
      <c r="AD649" s="29" t="str">
        <f>IF(AC649&lt;=2,"NO","YES")</f>
        <v>NO</v>
      </c>
      <c r="AE649" s="106">
        <f>+TRACKER[[#This Row],[DELIVERY AVAILABLE SINCE]]-TRACKER[[#This Row],[HANDOVER Morocco]]</f>
        <v>46056.666666666664</v>
      </c>
      <c r="AF649" s="104">
        <f>TRACKER[[#This Row],[ATA TO UNLOADING]]*24</f>
        <v>87.533333333325572</v>
      </c>
      <c r="AG649" s="31">
        <f>(M649-E649)</f>
        <v>2.6159722222218988</v>
      </c>
      <c r="AH649" s="35">
        <f>TRACKER[[#This Row],[ATA A OFRECIMIENTO]]*24</f>
        <v>62.783333333325572</v>
      </c>
      <c r="AI649" s="30" t="str">
        <f>IF(AG649="","",IF(AG649&lt;=1.5,"SI","NO"))</f>
        <v>NO</v>
      </c>
      <c r="AJ649" s="30" t="str">
        <f>IF(AG649="","",IF(AG649&lt;=2,"YES","NO"))</f>
        <v>NO</v>
      </c>
      <c r="AK649" s="30" t="str">
        <f>IF(AG649="","",IF(AG649&lt;=3,"SI","NO"))</f>
        <v>SI</v>
      </c>
      <c r="AL649" s="31">
        <f>(N649-M649)</f>
        <v>1</v>
      </c>
      <c r="AM649" s="35">
        <f>TRACKER[[#This Row],[DEL. AVAILABLE A SLOT]]*24</f>
        <v>24</v>
      </c>
      <c r="AN649" s="31">
        <f>IF((S649-M649)&lt;0,TIME(0,0,0),S649-M649)</f>
        <v>1.03125</v>
      </c>
      <c r="AO64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649" s="35" t="str">
        <f>IF(AL649="","",IF(AL649&lt;=1,"SI","NO"))</f>
        <v>SI</v>
      </c>
      <c r="AQ649" s="31">
        <f>(N649-E649)</f>
        <v>3.6159722222218988</v>
      </c>
      <c r="AR649" s="35">
        <f>TRACKER[[#This Row],[ATA A TIMESLOT]]*24</f>
        <v>86.783333333325572</v>
      </c>
      <c r="AS649" s="32">
        <f>IF(AA649&lt;N649,TIME(0,0,0),AA649-N649)</f>
        <v>3.125E-2</v>
      </c>
      <c r="AT649" s="35">
        <f>TRACKER[[#This Row],[PUNTUALIDAD (H)]]*24</f>
        <v>0.75</v>
      </c>
      <c r="AU649" s="31" t="str">
        <f>IF(AS649&gt;TIME(0,30,0),"NO","SI")</f>
        <v>NO</v>
      </c>
      <c r="AV649" s="33" t="str">
        <f>IF(AS649&gt;TIME(1,0,0),"NO","SI")</f>
        <v>SI</v>
      </c>
      <c r="AW649" s="33">
        <f>(S649-E649)</f>
        <v>3.6472222222218988</v>
      </c>
      <c r="AX649" s="39">
        <f>TRACKER[[#This Row],[ATA TO UNLOADING]]*24</f>
        <v>87.533333333325572</v>
      </c>
      <c r="AY649" s="33">
        <f>IF(O649=0,0,S649-O649)</f>
        <v>0</v>
      </c>
      <c r="AZ649" s="38">
        <f>TRACKER[[#This Row],[TOTAL TT (MARRUECOS)]]*24</f>
        <v>0</v>
      </c>
      <c r="BA649" s="39" t="str">
        <f>IF(AW649="","",IF(AW649&lt;=2,"SI","NO"))</f>
        <v>NO</v>
      </c>
      <c r="BB649" s="39">
        <f>V649-U649</f>
        <v>0</v>
      </c>
      <c r="BC649" s="108">
        <f>(TRACKER[[#This Row],[Driver departure vs DC END DATE 2]])/24</f>
        <v>0</v>
      </c>
      <c r="BD649" s="39" t="str">
        <f>IF(L649="LEFTIES TOLEDO",IF(BC649&gt;=TIME(0,0,0),"YES","NO"),"")</f>
        <v/>
      </c>
      <c r="BE649" s="93">
        <f>$BH$1</f>
        <v>55</v>
      </c>
      <c r="BF649" s="41">
        <f>$BI$1</f>
        <v>7.5</v>
      </c>
    </row>
    <row r="650" spans="1:58" ht="12.75" hidden="1" customHeight="1">
      <c r="A650" s="24">
        <v>262806768</v>
      </c>
      <c r="B650" s="10" t="s">
        <v>89</v>
      </c>
      <c r="C650" s="11" t="s">
        <v>47</v>
      </c>
      <c r="D650" s="11" t="s">
        <v>48</v>
      </c>
      <c r="E650" s="12">
        <v>46055.811805555553</v>
      </c>
      <c r="F650" s="12">
        <v>46055.833333333336</v>
      </c>
      <c r="G650" s="13" t="s">
        <v>49</v>
      </c>
      <c r="H650" s="11" t="s">
        <v>50</v>
      </c>
      <c r="I650" s="13" t="s">
        <v>987</v>
      </c>
      <c r="J650" s="13" t="s">
        <v>51</v>
      </c>
      <c r="K650" s="13" t="s">
        <v>52</v>
      </c>
      <c r="L650" s="12" t="s">
        <v>53</v>
      </c>
      <c r="M650" s="12">
        <v>46057.666666666664</v>
      </c>
      <c r="N650" s="12">
        <v>46057.75</v>
      </c>
      <c r="O650" s="12"/>
      <c r="P650" s="55"/>
      <c r="Q650" s="12" t="s">
        <v>62</v>
      </c>
      <c r="R650" s="12"/>
      <c r="S650" s="29">
        <v>46057.824305555558</v>
      </c>
      <c r="T650" s="29">
        <v>46057.885416666664</v>
      </c>
      <c r="U650" s="12">
        <v>46057.868055555555</v>
      </c>
      <c r="V650" s="12">
        <v>46057.90625</v>
      </c>
      <c r="W650" s="30">
        <f>IF(N650="","",WEEKNUM(AA650,2)-0)</f>
        <v>6</v>
      </c>
      <c r="X650" s="30">
        <f>IF(N650="","",MONTH(AA650))</f>
        <v>2</v>
      </c>
      <c r="Y65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50" s="30" t="str">
        <f>IF(B650="ROPAX","ROPAX",IF(B650="RORO","RORO","OCEAN"))</f>
        <v>OCEAN</v>
      </c>
      <c r="AA650" s="29">
        <f>+MIN(S650,T650)</f>
        <v>46057.824305555558</v>
      </c>
      <c r="AB650" s="29" t="str">
        <f>CHOOSE(WEEKDAY(T650,2),"Monday","Tuesday","Wednesday","Thursday","Friday","Saturday","Sunday")</f>
        <v>Wednesday</v>
      </c>
      <c r="AC650" s="104">
        <f>IF((E650-F650)&lt;=0,0,(TRACKER[[#This Row],[ATA]]-TRACKER[[#This Row],[ETA]])*24)</f>
        <v>0</v>
      </c>
      <c r="AD650" s="29" t="str">
        <f>IF(AC650&lt;=2,"NO","YES")</f>
        <v>NO</v>
      </c>
      <c r="AE650" s="106">
        <f>+TRACKER[[#This Row],[DELIVERY AVAILABLE SINCE]]-TRACKER[[#This Row],[HANDOVER Morocco]]</f>
        <v>46057.666666666664</v>
      </c>
      <c r="AF650" s="104">
        <f>TRACKER[[#This Row],[ATA TO UNLOADING]]*24</f>
        <v>48.300000000104774</v>
      </c>
      <c r="AG650" s="31">
        <f>(M650-E650)</f>
        <v>1.8548611111109494</v>
      </c>
      <c r="AH650" s="35">
        <f>TRACKER[[#This Row],[ATA A OFRECIMIENTO]]*24</f>
        <v>44.516666666662786</v>
      </c>
      <c r="AI650" s="30" t="str">
        <f>IF(AG650="","",IF(AG650&lt;=1.5,"SI","NO"))</f>
        <v>NO</v>
      </c>
      <c r="AJ650" s="30" t="str">
        <f>IF(AG650="","",IF(AG650&lt;=2,"YES","NO"))</f>
        <v>YES</v>
      </c>
      <c r="AK650" s="30" t="str">
        <f>IF(AG650="","",IF(AG650&lt;=3,"SI","NO"))</f>
        <v>SI</v>
      </c>
      <c r="AL650" s="31">
        <f>(N650-M650)</f>
        <v>8.3333333335758653E-2</v>
      </c>
      <c r="AM650" s="35">
        <f>TRACKER[[#This Row],[DEL. AVAILABLE A SLOT]]*24</f>
        <v>2.0000000000582077</v>
      </c>
      <c r="AN650" s="31">
        <f>IF((S650-M650)&lt;0,TIME(0,0,0),S650-M650)</f>
        <v>0.15763888889341615</v>
      </c>
      <c r="AO65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50" s="35" t="str">
        <f>IF(AL650="","",IF(AL650&lt;=1,"SI","NO"))</f>
        <v>SI</v>
      </c>
      <c r="AQ650" s="31">
        <f>(N650-E650)</f>
        <v>1.9381944444467081</v>
      </c>
      <c r="AR650" s="35">
        <f>TRACKER[[#This Row],[ATA A TIMESLOT]]*24</f>
        <v>46.516666666720994</v>
      </c>
      <c r="AS650" s="32">
        <f>IF(AA650&lt;N650,TIME(0,0,0),AA650-N650)</f>
        <v>7.4305555557657499E-2</v>
      </c>
      <c r="AT650" s="35">
        <f>TRACKER[[#This Row],[PUNTUALIDAD (H)]]*24</f>
        <v>1.78333333338378</v>
      </c>
      <c r="AU650" s="31" t="str">
        <f>IF(AS650&gt;TIME(0,30,0),"NO","SI")</f>
        <v>NO</v>
      </c>
      <c r="AV650" s="33" t="str">
        <f>IF(AS650&gt;TIME(1,0,0),"NO","SI")</f>
        <v>NO</v>
      </c>
      <c r="AW650" s="33">
        <f>(S650-E650)</f>
        <v>2.0125000000043656</v>
      </c>
      <c r="AX650" s="39">
        <f>TRACKER[[#This Row],[ATA TO UNLOADING]]*24</f>
        <v>48.300000000104774</v>
      </c>
      <c r="AY650" s="33">
        <f>IF(O650=0,0,S650-O650)</f>
        <v>0</v>
      </c>
      <c r="AZ650" s="38">
        <f>TRACKER[[#This Row],[TOTAL TT (MARRUECOS)]]*24</f>
        <v>0</v>
      </c>
      <c r="BA650" s="39" t="str">
        <f>IF(AW650="","",IF(AW650&lt;=2,"SI","NO"))</f>
        <v>NO</v>
      </c>
      <c r="BB650" s="39">
        <f>V650-U650</f>
        <v>3.8194444445252884E-2</v>
      </c>
      <c r="BC650" s="108">
        <f>(TRACKER[[#This Row],[Driver departure vs DC END DATE 2]])/24</f>
        <v>1.5914351852188702E-3</v>
      </c>
      <c r="BD650" s="39" t="str">
        <f>IF(L650="LEFTIES TOLEDO",IF(BC650&gt;=TIME(0,0,0),"YES","NO"),"")</f>
        <v>YES</v>
      </c>
      <c r="BE650" s="93">
        <f>$BH$1</f>
        <v>55</v>
      </c>
      <c r="BF650" s="41">
        <f>$BI$1</f>
        <v>7.5</v>
      </c>
    </row>
    <row r="651" spans="1:58" ht="12.75" hidden="1" customHeight="1">
      <c r="A651" s="24">
        <v>262806836</v>
      </c>
      <c r="B651" s="10" t="s">
        <v>89</v>
      </c>
      <c r="C651" s="11" t="s">
        <v>47</v>
      </c>
      <c r="D651" s="11" t="s">
        <v>48</v>
      </c>
      <c r="E651" s="12">
        <v>46055.811805555553</v>
      </c>
      <c r="F651" s="12">
        <v>46055.833333333336</v>
      </c>
      <c r="G651" s="13" t="s">
        <v>49</v>
      </c>
      <c r="H651" s="11" t="s">
        <v>50</v>
      </c>
      <c r="I651" s="13" t="s">
        <v>988</v>
      </c>
      <c r="J651" s="13" t="s">
        <v>51</v>
      </c>
      <c r="K651" s="13" t="s">
        <v>52</v>
      </c>
      <c r="L651" s="12" t="s">
        <v>53</v>
      </c>
      <c r="M651" s="12">
        <v>46057.666666666664</v>
      </c>
      <c r="N651" s="12">
        <v>46057.75</v>
      </c>
      <c r="O651" s="12"/>
      <c r="P651" s="55"/>
      <c r="Q651" s="12"/>
      <c r="R651" s="12"/>
      <c r="S651" s="29">
        <v>46057.668055555558</v>
      </c>
      <c r="T651" s="29">
        <v>46057.71875</v>
      </c>
      <c r="U651" s="12">
        <v>46057.694444444445</v>
      </c>
      <c r="V651" s="12">
        <v>46057.743055555555</v>
      </c>
      <c r="W651" s="30">
        <f>IF(N651="","",WEEKNUM(AA651,2)-0)</f>
        <v>6</v>
      </c>
      <c r="X651" s="30">
        <f>IF(N651="","",MONTH(AA651))</f>
        <v>2</v>
      </c>
      <c r="Y65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51" s="30" t="str">
        <f>IF(B651="ROPAX","ROPAX",IF(B651="RORO","RORO","OCEAN"))</f>
        <v>OCEAN</v>
      </c>
      <c r="AA651" s="29">
        <f>+MIN(S651,T651)</f>
        <v>46057.668055555558</v>
      </c>
      <c r="AB651" s="29" t="str">
        <f>CHOOSE(WEEKDAY(T651,2),"Monday","Tuesday","Wednesday","Thursday","Friday","Saturday","Sunday")</f>
        <v>Wednesday</v>
      </c>
      <c r="AC651" s="104">
        <f>IF((E651-F651)&lt;=0,0,(TRACKER[[#This Row],[ATA]]-TRACKER[[#This Row],[ETA]])*24)</f>
        <v>0</v>
      </c>
      <c r="AD651" s="29" t="str">
        <f>IF(AC651&lt;=2,"NO","YES")</f>
        <v>NO</v>
      </c>
      <c r="AE651" s="106">
        <f>+TRACKER[[#This Row],[DELIVERY AVAILABLE SINCE]]-TRACKER[[#This Row],[HANDOVER Morocco]]</f>
        <v>46057.666666666664</v>
      </c>
      <c r="AF651" s="104">
        <f>TRACKER[[#This Row],[ATA TO UNLOADING]]*24</f>
        <v>44.550000000104774</v>
      </c>
      <c r="AG651" s="31">
        <f>(M651-E651)</f>
        <v>1.8548611111109494</v>
      </c>
      <c r="AH651" s="35">
        <f>TRACKER[[#This Row],[ATA A OFRECIMIENTO]]*24</f>
        <v>44.516666666662786</v>
      </c>
      <c r="AI651" s="30" t="str">
        <f>IF(AG651="","",IF(AG651&lt;=1.5,"SI","NO"))</f>
        <v>NO</v>
      </c>
      <c r="AJ651" s="30" t="str">
        <f>IF(AG651="","",IF(AG651&lt;=2,"YES","NO"))</f>
        <v>YES</v>
      </c>
      <c r="AK651" s="30" t="str">
        <f>IF(AG651="","",IF(AG651&lt;=3,"SI","NO"))</f>
        <v>SI</v>
      </c>
      <c r="AL651" s="31">
        <f>(N651-M651)</f>
        <v>8.3333333335758653E-2</v>
      </c>
      <c r="AM651" s="35">
        <f>TRACKER[[#This Row],[DEL. AVAILABLE A SLOT]]*24</f>
        <v>2.0000000000582077</v>
      </c>
      <c r="AN651" s="31">
        <f>IF((S651-M651)&lt;0,TIME(0,0,0),S651-M651)</f>
        <v>1.3888888934161514E-3</v>
      </c>
      <c r="AO65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51" s="35" t="str">
        <f>IF(AL651="","",IF(AL651&lt;=1,"SI","NO"))</f>
        <v>SI</v>
      </c>
      <c r="AQ651" s="31">
        <f>(N651-E651)</f>
        <v>1.9381944444467081</v>
      </c>
      <c r="AR651" s="35">
        <f>TRACKER[[#This Row],[ATA A TIMESLOT]]*24</f>
        <v>46.516666666720994</v>
      </c>
      <c r="AS651" s="32">
        <f>IF(AA651&lt;N651,TIME(0,0,0),AA651-N651)</f>
        <v>0</v>
      </c>
      <c r="AT651" s="35">
        <f>TRACKER[[#This Row],[PUNTUALIDAD (H)]]*24</f>
        <v>0</v>
      </c>
      <c r="AU651" s="31" t="str">
        <f>IF(AS651&gt;TIME(0,30,0),"NO","SI")</f>
        <v>SI</v>
      </c>
      <c r="AV651" s="33" t="str">
        <f>IF(AS651&gt;TIME(1,0,0),"NO","SI")</f>
        <v>SI</v>
      </c>
      <c r="AW651" s="33">
        <f>(S651-E651)</f>
        <v>1.8562500000043656</v>
      </c>
      <c r="AX651" s="39">
        <f>TRACKER[[#This Row],[ATA TO UNLOADING]]*24</f>
        <v>44.550000000104774</v>
      </c>
      <c r="AY651" s="33">
        <f>IF(O651=0,0,S651-O651)</f>
        <v>0</v>
      </c>
      <c r="AZ651" s="38">
        <f>TRACKER[[#This Row],[TOTAL TT (MARRUECOS)]]*24</f>
        <v>0</v>
      </c>
      <c r="BA651" s="39" t="str">
        <f>IF(AW651="","",IF(AW651&lt;=2,"SI","NO"))</f>
        <v>SI</v>
      </c>
      <c r="BB651" s="39">
        <f>V651-U651</f>
        <v>4.8611111109494232E-2</v>
      </c>
      <c r="BC651" s="108">
        <f>(TRACKER[[#This Row],[Driver departure vs DC END DATE 2]])/24</f>
        <v>2.0254629628955931E-3</v>
      </c>
      <c r="BD651" s="39" t="str">
        <f>IF(L651="LEFTIES TOLEDO",IF(BC651&gt;=TIME(0,0,0),"YES","NO"),"")</f>
        <v>YES</v>
      </c>
      <c r="BE651" s="93">
        <f>$BH$1</f>
        <v>55</v>
      </c>
      <c r="BF651" s="41">
        <f>$BI$1</f>
        <v>7.5</v>
      </c>
    </row>
    <row r="652" spans="1:58" ht="12.75" hidden="1" customHeight="1">
      <c r="A652" s="24">
        <v>262806836</v>
      </c>
      <c r="B652" s="10" t="s">
        <v>89</v>
      </c>
      <c r="C652" s="11" t="s">
        <v>47</v>
      </c>
      <c r="D652" s="11" t="s">
        <v>48</v>
      </c>
      <c r="E652" s="12">
        <v>46055.811805555553</v>
      </c>
      <c r="F652" s="12">
        <v>46055.833333333336</v>
      </c>
      <c r="G652" s="13" t="s">
        <v>49</v>
      </c>
      <c r="H652" s="11" t="s">
        <v>50</v>
      </c>
      <c r="I652" s="13" t="s">
        <v>989</v>
      </c>
      <c r="J652" s="13" t="s">
        <v>51</v>
      </c>
      <c r="K652" s="13" t="s">
        <v>52</v>
      </c>
      <c r="L652" s="12" t="s">
        <v>53</v>
      </c>
      <c r="M652" s="12">
        <v>46057.666666666664</v>
      </c>
      <c r="N652" s="12">
        <v>46057.791666666664</v>
      </c>
      <c r="O652" s="12"/>
      <c r="P652" s="55"/>
      <c r="Q652" s="12"/>
      <c r="R652" s="12"/>
      <c r="S652" s="29">
        <v>46057.770833333336</v>
      </c>
      <c r="T652" s="29">
        <v>46057.822916666664</v>
      </c>
      <c r="U652" s="12">
        <v>46057.79791666667</v>
      </c>
      <c r="V652" s="12">
        <v>46057.84375</v>
      </c>
      <c r="W652" s="30">
        <f>IF(N652="","",WEEKNUM(AA652,2)-0)</f>
        <v>6</v>
      </c>
      <c r="X652" s="30">
        <f>IF(N652="","",MONTH(AA652))</f>
        <v>2</v>
      </c>
      <c r="Y65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52" s="30" t="str">
        <f>IF(B652="ROPAX","ROPAX",IF(B652="RORO","RORO","OCEAN"))</f>
        <v>OCEAN</v>
      </c>
      <c r="AA652" s="29">
        <f>+MIN(S652,T652)</f>
        <v>46057.770833333336</v>
      </c>
      <c r="AB652" s="29" t="str">
        <f>CHOOSE(WEEKDAY(T652,2),"Monday","Tuesday","Wednesday","Thursday","Friday","Saturday","Sunday")</f>
        <v>Wednesday</v>
      </c>
      <c r="AC652" s="104">
        <f>IF((E652-F652)&lt;=0,0,(TRACKER[[#This Row],[ATA]]-TRACKER[[#This Row],[ETA]])*24)</f>
        <v>0</v>
      </c>
      <c r="AD652" s="29" t="str">
        <f>IF(AC652&lt;=2,"NO","YES")</f>
        <v>NO</v>
      </c>
      <c r="AE652" s="106">
        <f>+TRACKER[[#This Row],[DELIVERY AVAILABLE SINCE]]-TRACKER[[#This Row],[HANDOVER Morocco]]</f>
        <v>46057.666666666664</v>
      </c>
      <c r="AF652" s="104">
        <f>TRACKER[[#This Row],[ATA TO UNLOADING]]*24</f>
        <v>47.016666666779201</v>
      </c>
      <c r="AG652" s="31">
        <f>(M652-E652)</f>
        <v>1.8548611111109494</v>
      </c>
      <c r="AH652" s="35">
        <f>TRACKER[[#This Row],[ATA A OFRECIMIENTO]]*24</f>
        <v>44.516666666662786</v>
      </c>
      <c r="AI652" s="30" t="str">
        <f>IF(AG652="","",IF(AG652&lt;=1.5,"SI","NO"))</f>
        <v>NO</v>
      </c>
      <c r="AJ652" s="30" t="str">
        <f>IF(AG652="","",IF(AG652&lt;=2,"YES","NO"))</f>
        <v>YES</v>
      </c>
      <c r="AK652" s="30" t="str">
        <f>IF(AG652="","",IF(AG652&lt;=3,"SI","NO"))</f>
        <v>SI</v>
      </c>
      <c r="AL652" s="31">
        <f>(N652-M652)</f>
        <v>0.125</v>
      </c>
      <c r="AM652" s="35">
        <f>TRACKER[[#This Row],[DEL. AVAILABLE A SLOT]]*24</f>
        <v>3</v>
      </c>
      <c r="AN652" s="31">
        <f>IF((S652-M652)&lt;0,TIME(0,0,0),S652-M652)</f>
        <v>0.10416666667151731</v>
      </c>
      <c r="AO65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52" s="35" t="str">
        <f>IF(AL652="","",IF(AL652&lt;=1,"SI","NO"))</f>
        <v>SI</v>
      </c>
      <c r="AQ652" s="31">
        <f>(N652-E652)</f>
        <v>1.9798611111109494</v>
      </c>
      <c r="AR652" s="35">
        <f>TRACKER[[#This Row],[ATA A TIMESLOT]]*24</f>
        <v>47.516666666662786</v>
      </c>
      <c r="AS652" s="32">
        <f>IF(AA652&lt;N652,TIME(0,0,0),AA652-N652)</f>
        <v>0</v>
      </c>
      <c r="AT652" s="35">
        <f>TRACKER[[#This Row],[PUNTUALIDAD (H)]]*24</f>
        <v>0</v>
      </c>
      <c r="AU652" s="31" t="str">
        <f>IF(AS652&gt;TIME(0,30,0),"NO","SI")</f>
        <v>SI</v>
      </c>
      <c r="AV652" s="33" t="str">
        <f>IF(AS652&gt;TIME(1,0,0),"NO","SI")</f>
        <v>SI</v>
      </c>
      <c r="AW652" s="33">
        <f>(S652-E652)</f>
        <v>1.9590277777824667</v>
      </c>
      <c r="AX652" s="39">
        <f>TRACKER[[#This Row],[ATA TO UNLOADING]]*24</f>
        <v>47.016666666779201</v>
      </c>
      <c r="AY652" s="33">
        <f>IF(O652=0,0,S652-O652)</f>
        <v>0</v>
      </c>
      <c r="AZ652" s="38">
        <f>TRACKER[[#This Row],[TOTAL TT (MARRUECOS)]]*24</f>
        <v>0</v>
      </c>
      <c r="BA652" s="39" t="str">
        <f>IF(AW652="","",IF(AW652&lt;=2,"SI","NO"))</f>
        <v>SI</v>
      </c>
      <c r="BB652" s="39">
        <f>V652-U652</f>
        <v>4.5833333329937886E-2</v>
      </c>
      <c r="BC652" s="108">
        <f>(TRACKER[[#This Row],[Driver departure vs DC END DATE 2]])/24</f>
        <v>1.9097222220807453E-3</v>
      </c>
      <c r="BD652" s="39" t="str">
        <f>IF(L652="LEFTIES TOLEDO",IF(BC652&gt;=TIME(0,0,0),"YES","NO"),"")</f>
        <v>YES</v>
      </c>
      <c r="BE652" s="93">
        <f>$BH$1</f>
        <v>55</v>
      </c>
      <c r="BF652" s="41">
        <f>$BI$1</f>
        <v>7.5</v>
      </c>
    </row>
    <row r="653" spans="1:58" ht="12.75" hidden="1" customHeight="1">
      <c r="A653" s="24">
        <v>262807022</v>
      </c>
      <c r="B653" s="10" t="s">
        <v>89</v>
      </c>
      <c r="C653" s="11" t="s">
        <v>47</v>
      </c>
      <c r="D653" s="11" t="s">
        <v>48</v>
      </c>
      <c r="E653" s="12">
        <v>46055.811805555553</v>
      </c>
      <c r="F653" s="12">
        <v>46055.833333333336</v>
      </c>
      <c r="G653" s="13" t="s">
        <v>49</v>
      </c>
      <c r="H653" s="11" t="s">
        <v>50</v>
      </c>
      <c r="I653" s="13" t="s">
        <v>990</v>
      </c>
      <c r="J653" s="13" t="s">
        <v>51</v>
      </c>
      <c r="K653" s="13" t="s">
        <v>52</v>
      </c>
      <c r="L653" s="12" t="s">
        <v>53</v>
      </c>
      <c r="M653" s="12">
        <v>46057.666666666664</v>
      </c>
      <c r="N653" s="12">
        <v>46057.833333333336</v>
      </c>
      <c r="O653" s="12"/>
      <c r="P653" s="55"/>
      <c r="Q653" s="12"/>
      <c r="R653" s="12"/>
      <c r="S653" s="29">
        <v>46057.802083333336</v>
      </c>
      <c r="T653" s="29">
        <v>46057.868055555555</v>
      </c>
      <c r="U653" s="12">
        <v>46057.85</v>
      </c>
      <c r="V653" s="12">
        <v>46057.888888888891</v>
      </c>
      <c r="W653" s="30">
        <f>IF(N653="","",WEEKNUM(AA653,2)-0)</f>
        <v>6</v>
      </c>
      <c r="X653" s="30">
        <f>IF(N653="","",MONTH(AA653))</f>
        <v>2</v>
      </c>
      <c r="Y65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53" s="30" t="str">
        <f>IF(B653="ROPAX","ROPAX",IF(B653="RORO","RORO","OCEAN"))</f>
        <v>OCEAN</v>
      </c>
      <c r="AA653" s="29">
        <f>+MIN(S653,T653)</f>
        <v>46057.802083333336</v>
      </c>
      <c r="AB653" s="29" t="str">
        <f>CHOOSE(WEEKDAY(T653,2),"Monday","Tuesday","Wednesday","Thursday","Friday","Saturday","Sunday")</f>
        <v>Wednesday</v>
      </c>
      <c r="AC653" s="104">
        <f>IF((E653-F653)&lt;=0,0,(TRACKER[[#This Row],[ATA]]-TRACKER[[#This Row],[ETA]])*24)</f>
        <v>0</v>
      </c>
      <c r="AD653" s="29" t="str">
        <f>IF(AC653&lt;=2,"NO","YES")</f>
        <v>NO</v>
      </c>
      <c r="AE653" s="106">
        <f>+TRACKER[[#This Row],[DELIVERY AVAILABLE SINCE]]-TRACKER[[#This Row],[HANDOVER Morocco]]</f>
        <v>46057.666666666664</v>
      </c>
      <c r="AF653" s="104">
        <f>TRACKER[[#This Row],[ATA TO UNLOADING]]*24</f>
        <v>47.766666666779201</v>
      </c>
      <c r="AG653" s="31">
        <f>(M653-E653)</f>
        <v>1.8548611111109494</v>
      </c>
      <c r="AH653" s="35">
        <f>TRACKER[[#This Row],[ATA A OFRECIMIENTO]]*24</f>
        <v>44.516666666662786</v>
      </c>
      <c r="AI653" s="30" t="str">
        <f>IF(AG653="","",IF(AG653&lt;=1.5,"SI","NO"))</f>
        <v>NO</v>
      </c>
      <c r="AJ653" s="30" t="str">
        <f>IF(AG653="","",IF(AG653&lt;=2,"YES","NO"))</f>
        <v>YES</v>
      </c>
      <c r="AK653" s="30" t="str">
        <f>IF(AG653="","",IF(AG653&lt;=3,"SI","NO"))</f>
        <v>SI</v>
      </c>
      <c r="AL653" s="31">
        <f>(N653-M653)</f>
        <v>0.16666666667151731</v>
      </c>
      <c r="AM653" s="35">
        <f>TRACKER[[#This Row],[DEL. AVAILABLE A SLOT]]*24</f>
        <v>4.0000000001164153</v>
      </c>
      <c r="AN653" s="31">
        <f>IF((S653-M653)&lt;0,TIME(0,0,0),S653-M653)</f>
        <v>0.13541666667151731</v>
      </c>
      <c r="AO65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53" s="35" t="str">
        <f>IF(AL653="","",IF(AL653&lt;=1,"SI","NO"))</f>
        <v>SI</v>
      </c>
      <c r="AQ653" s="31">
        <f>(N653-E653)</f>
        <v>2.0215277777824667</v>
      </c>
      <c r="AR653" s="35">
        <f>TRACKER[[#This Row],[ATA A TIMESLOT]]*24</f>
        <v>48.516666666779201</v>
      </c>
      <c r="AS653" s="32">
        <f>IF(AA653&lt;N653,TIME(0,0,0),AA653-N653)</f>
        <v>0</v>
      </c>
      <c r="AT653" s="35">
        <f>TRACKER[[#This Row],[PUNTUALIDAD (H)]]*24</f>
        <v>0</v>
      </c>
      <c r="AU653" s="31" t="str">
        <f>IF(AS653&gt;TIME(0,30,0),"NO","SI")</f>
        <v>SI</v>
      </c>
      <c r="AV653" s="33" t="str">
        <f>IF(AS653&gt;TIME(1,0,0),"NO","SI")</f>
        <v>SI</v>
      </c>
      <c r="AW653" s="33">
        <f>(S653-E653)</f>
        <v>1.9902777777824667</v>
      </c>
      <c r="AX653" s="39">
        <f>TRACKER[[#This Row],[ATA TO UNLOADING]]*24</f>
        <v>47.766666666779201</v>
      </c>
      <c r="AY653" s="33">
        <f>IF(O653=0,0,S653-O653)</f>
        <v>0</v>
      </c>
      <c r="AZ653" s="38">
        <f>TRACKER[[#This Row],[TOTAL TT (MARRUECOS)]]*24</f>
        <v>0</v>
      </c>
      <c r="BA653" s="39" t="str">
        <f>IF(AW653="","",IF(AW653&lt;=2,"SI","NO"))</f>
        <v>SI</v>
      </c>
      <c r="BB653" s="39">
        <f>V653-U653</f>
        <v>3.888888889196096E-2</v>
      </c>
      <c r="BC653" s="108">
        <f>(TRACKER[[#This Row],[Driver departure vs DC END DATE 2]])/24</f>
        <v>1.6203703704983734E-3</v>
      </c>
      <c r="BD653" s="39" t="str">
        <f>IF(L653="LEFTIES TOLEDO",IF(BC653&gt;=TIME(0,0,0),"YES","NO"),"")</f>
        <v>YES</v>
      </c>
      <c r="BE653" s="93">
        <f>$BH$1</f>
        <v>55</v>
      </c>
      <c r="BF653" s="41">
        <f>$BI$1</f>
        <v>7.5</v>
      </c>
    </row>
    <row r="654" spans="1:58" ht="12.75" hidden="1" customHeight="1">
      <c r="A654" s="24">
        <v>262806677</v>
      </c>
      <c r="B654" s="10" t="s">
        <v>89</v>
      </c>
      <c r="C654" s="11" t="s">
        <v>47</v>
      </c>
      <c r="D654" s="11" t="s">
        <v>48</v>
      </c>
      <c r="E654" s="12">
        <v>46055.811805555553</v>
      </c>
      <c r="F654" s="12">
        <v>46055.833333333336</v>
      </c>
      <c r="G654" s="13" t="s">
        <v>49</v>
      </c>
      <c r="H654" s="11" t="s">
        <v>50</v>
      </c>
      <c r="I654" s="13" t="s">
        <v>991</v>
      </c>
      <c r="J654" s="13" t="s">
        <v>51</v>
      </c>
      <c r="K654" s="13" t="s">
        <v>52</v>
      </c>
      <c r="L654" s="12" t="s">
        <v>53</v>
      </c>
      <c r="M654" s="12">
        <v>46057.666666666664</v>
      </c>
      <c r="N654" s="12">
        <v>46057.833333333336</v>
      </c>
      <c r="O654" s="12"/>
      <c r="P654" s="55"/>
      <c r="Q654" s="12"/>
      <c r="R654" s="12"/>
      <c r="S654" s="29">
        <v>46057.763194444444</v>
      </c>
      <c r="T654" s="29">
        <v>46057.84375</v>
      </c>
      <c r="U654" s="12">
        <v>46057.821527777778</v>
      </c>
      <c r="V654" s="12">
        <v>46057.871527777781</v>
      </c>
      <c r="W654" s="30">
        <f>IF(N654="","",WEEKNUM(AA654,2)-0)</f>
        <v>6</v>
      </c>
      <c r="X654" s="30">
        <f>IF(N654="","",MONTH(AA654))</f>
        <v>2</v>
      </c>
      <c r="Y65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54" s="30" t="str">
        <f>IF(B654="ROPAX","ROPAX",IF(B654="RORO","RORO","OCEAN"))</f>
        <v>OCEAN</v>
      </c>
      <c r="AA654" s="29">
        <f>+MIN(S654,T654)</f>
        <v>46057.763194444444</v>
      </c>
      <c r="AB654" s="29" t="str">
        <f>CHOOSE(WEEKDAY(T654,2),"Monday","Tuesday","Wednesday","Thursday","Friday","Saturday","Sunday")</f>
        <v>Wednesday</v>
      </c>
      <c r="AC654" s="104">
        <f>IF((E654-F654)&lt;=0,0,(TRACKER[[#This Row],[ATA]]-TRACKER[[#This Row],[ETA]])*24)</f>
        <v>0</v>
      </c>
      <c r="AD654" s="29" t="str">
        <f>IF(AC654&lt;=2,"NO","YES")</f>
        <v>NO</v>
      </c>
      <c r="AE654" s="106">
        <f>+TRACKER[[#This Row],[DELIVERY AVAILABLE SINCE]]-TRACKER[[#This Row],[HANDOVER Morocco]]</f>
        <v>46057.666666666664</v>
      </c>
      <c r="AF654" s="104">
        <f>TRACKER[[#This Row],[ATA TO UNLOADING]]*24</f>
        <v>46.833333333372138</v>
      </c>
      <c r="AG654" s="31">
        <f>(M654-E654)</f>
        <v>1.8548611111109494</v>
      </c>
      <c r="AH654" s="35">
        <f>TRACKER[[#This Row],[ATA A OFRECIMIENTO]]*24</f>
        <v>44.516666666662786</v>
      </c>
      <c r="AI654" s="30" t="str">
        <f>IF(AG654="","",IF(AG654&lt;=1.5,"SI","NO"))</f>
        <v>NO</v>
      </c>
      <c r="AJ654" s="30" t="str">
        <f>IF(AG654="","",IF(AG654&lt;=2,"YES","NO"))</f>
        <v>YES</v>
      </c>
      <c r="AK654" s="30" t="str">
        <f>IF(AG654="","",IF(AG654&lt;=3,"SI","NO"))</f>
        <v>SI</v>
      </c>
      <c r="AL654" s="31">
        <f>(N654-M654)</f>
        <v>0.16666666667151731</v>
      </c>
      <c r="AM654" s="35">
        <f>TRACKER[[#This Row],[DEL. AVAILABLE A SLOT]]*24</f>
        <v>4.0000000001164153</v>
      </c>
      <c r="AN654" s="31">
        <f>IF((S654-M654)&lt;0,TIME(0,0,0),S654-M654)</f>
        <v>9.6527777779556345E-2</v>
      </c>
      <c r="AO65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54" s="35" t="str">
        <f>IF(AL654="","",IF(AL654&lt;=1,"SI","NO"))</f>
        <v>SI</v>
      </c>
      <c r="AQ654" s="31">
        <f>(N654-E654)</f>
        <v>2.0215277777824667</v>
      </c>
      <c r="AR654" s="35">
        <f>TRACKER[[#This Row],[ATA A TIMESLOT]]*24</f>
        <v>48.516666666779201</v>
      </c>
      <c r="AS654" s="32">
        <f>IF(AA654&lt;N654,TIME(0,0,0),AA654-N654)</f>
        <v>0</v>
      </c>
      <c r="AT654" s="35">
        <f>TRACKER[[#This Row],[PUNTUALIDAD (H)]]*24</f>
        <v>0</v>
      </c>
      <c r="AU654" s="31" t="str">
        <f>IF(AS654&gt;TIME(0,30,0),"NO","SI")</f>
        <v>SI</v>
      </c>
      <c r="AV654" s="33" t="str">
        <f>IF(AS654&gt;TIME(1,0,0),"NO","SI")</f>
        <v>SI</v>
      </c>
      <c r="AW654" s="33">
        <f>(S654-E654)</f>
        <v>1.9513888888905058</v>
      </c>
      <c r="AX654" s="39">
        <f>TRACKER[[#This Row],[ATA TO UNLOADING]]*24</f>
        <v>46.833333333372138</v>
      </c>
      <c r="AY654" s="33">
        <f>IF(O654=0,0,S654-O654)</f>
        <v>0</v>
      </c>
      <c r="AZ654" s="38">
        <f>TRACKER[[#This Row],[TOTAL TT (MARRUECOS)]]*24</f>
        <v>0</v>
      </c>
      <c r="BA654" s="39" t="str">
        <f>IF(AW654="","",IF(AW654&lt;=2,"SI","NO"))</f>
        <v>SI</v>
      </c>
      <c r="BB654" s="39">
        <f>V654-U654</f>
        <v>5.0000000002910383E-2</v>
      </c>
      <c r="BC654" s="108">
        <f>(TRACKER[[#This Row],[Driver departure vs DC END DATE 2]])/24</f>
        <v>2.0833333334545991E-3</v>
      </c>
      <c r="BD654" s="39" t="str">
        <f>IF(L654="LEFTIES TOLEDO",IF(BC654&gt;=TIME(0,0,0),"YES","NO"),"")</f>
        <v>YES</v>
      </c>
      <c r="BE654" s="93">
        <f>$BH$1</f>
        <v>55</v>
      </c>
      <c r="BF654" s="41">
        <f>$BI$1</f>
        <v>7.5</v>
      </c>
    </row>
    <row r="655" spans="1:58" ht="12.75" hidden="1" customHeight="1">
      <c r="A655" s="24" t="s">
        <v>897</v>
      </c>
      <c r="B655" s="10" t="s">
        <v>66</v>
      </c>
      <c r="C655" s="11" t="s">
        <v>79</v>
      </c>
      <c r="D655" s="11" t="s">
        <v>48</v>
      </c>
      <c r="E655" s="12">
        <v>46049.333333333336</v>
      </c>
      <c r="F655" s="12">
        <v>46052.333333333336</v>
      </c>
      <c r="G655" s="13" t="s">
        <v>67</v>
      </c>
      <c r="H655" s="11" t="s">
        <v>99</v>
      </c>
      <c r="I655" s="13" t="s">
        <v>117</v>
      </c>
      <c r="J655" s="13" t="s">
        <v>80</v>
      </c>
      <c r="K655" s="13" t="s">
        <v>60</v>
      </c>
      <c r="L655" s="12" t="s">
        <v>904</v>
      </c>
      <c r="M655" s="12">
        <v>46057.333333333336</v>
      </c>
      <c r="N655" s="12">
        <v>46058.25</v>
      </c>
      <c r="O655" s="12">
        <v>46046</v>
      </c>
      <c r="P655" s="55"/>
      <c r="Q655" s="12" t="s">
        <v>62</v>
      </c>
      <c r="R655" s="12"/>
      <c r="S655" s="29">
        <v>46058.291666666664</v>
      </c>
      <c r="T655" s="29">
        <v>46058.416666666664</v>
      </c>
      <c r="U655" s="12"/>
      <c r="V655" s="29"/>
      <c r="W655" s="30">
        <f>IF(N655="","",WEEKNUM(AA655,2)-0)</f>
        <v>6</v>
      </c>
      <c r="X655" s="30">
        <f>IF(N655="","",MONTH(AA655))</f>
        <v>2</v>
      </c>
      <c r="Y65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655" s="30" t="str">
        <f>IF(B655="ROPAX","ROPAX",IF(B655="RORO","RORO","OCEAN"))</f>
        <v>RORO</v>
      </c>
      <c r="AA655" s="29">
        <f>+MIN(S655,T655)</f>
        <v>46058.291666666664</v>
      </c>
      <c r="AB655" s="29" t="str">
        <f>CHOOSE(WEEKDAY(T655,2),"Monday","Tuesday","Wednesday","Thursday","Friday","Saturday","Sunday")</f>
        <v>Thursday</v>
      </c>
      <c r="AC655" s="104">
        <f>IF((E655-F655)&lt;=0,0,(TRACKER[[#This Row],[ATA]]-TRACKER[[#This Row],[ETA]])*24)</f>
        <v>0</v>
      </c>
      <c r="AD655" s="29" t="str">
        <f>IF(AC655&lt;=2,"NO","YES")</f>
        <v>NO</v>
      </c>
      <c r="AE655" s="106">
        <f>+TRACKER[[#This Row],[DELIVERY AVAILABLE SINCE]]-TRACKER[[#This Row],[HANDOVER Morocco]]</f>
        <v>11.333333333335759</v>
      </c>
      <c r="AF655" s="104">
        <f>TRACKER[[#This Row],[ATA TO UNLOADING]]*24</f>
        <v>214.99999999988358</v>
      </c>
      <c r="AG655" s="31">
        <f>(M655-E655)</f>
        <v>8</v>
      </c>
      <c r="AH655" s="35">
        <f>TRACKER[[#This Row],[ATA A OFRECIMIENTO]]*24</f>
        <v>192</v>
      </c>
      <c r="AI655" s="30" t="str">
        <f>IF(AG655="","",IF(AG655&lt;=1.5,"SI","NO"))</f>
        <v>NO</v>
      </c>
      <c r="AJ655" s="30" t="str">
        <f>IF(AG655="","",IF(AG655&lt;=2,"YES","NO"))</f>
        <v>NO</v>
      </c>
      <c r="AK655" s="30" t="str">
        <f>IF(AG655="","",IF(AG655&lt;=3,"SI","NO"))</f>
        <v>NO</v>
      </c>
      <c r="AL655" s="31">
        <f>(N655-M655)</f>
        <v>0.91666666666424135</v>
      </c>
      <c r="AM655" s="35">
        <f>TRACKER[[#This Row],[DEL. AVAILABLE A SLOT]]*24</f>
        <v>21.999999999941792</v>
      </c>
      <c r="AN655" s="31">
        <f>IF((S655-M655)&lt;0,TIME(0,0,0),S655-M655)</f>
        <v>0.95833333332848269</v>
      </c>
      <c r="AO65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55" s="35" t="str">
        <f>IF(AL655="","",IF(AL655&lt;=1,"SI","NO"))</f>
        <v>SI</v>
      </c>
      <c r="AQ655" s="31">
        <f>(N655-E655)</f>
        <v>8.9166666666642413</v>
      </c>
      <c r="AR655" s="35">
        <f>TRACKER[[#This Row],[ATA A TIMESLOT]]*24</f>
        <v>213.99999999994179</v>
      </c>
      <c r="AS655" s="32">
        <f>IF(AA655&lt;N655,TIME(0,0,0),AA655-N655)</f>
        <v>4.1666666664241347E-2</v>
      </c>
      <c r="AT655" s="35">
        <f>TRACKER[[#This Row],[PUNTUALIDAD (H)]]*24</f>
        <v>0.99999999994179234</v>
      </c>
      <c r="AU655" s="31" t="str">
        <f>IF(AS655&gt;TIME(0,30,0),"NO","SI")</f>
        <v>NO</v>
      </c>
      <c r="AV655" s="33" t="str">
        <f>IF(AS655&gt;TIME(1,0,0),"NO","SI")</f>
        <v>SI</v>
      </c>
      <c r="AW655" s="33">
        <f>(S655-E655)</f>
        <v>8.9583333333284827</v>
      </c>
      <c r="AX655" s="39">
        <f>TRACKER[[#This Row],[ATA TO UNLOADING]]*24</f>
        <v>214.99999999988358</v>
      </c>
      <c r="AY655" s="33">
        <f>IF(O655=0,0,S655-O655)</f>
        <v>12.291666666664241</v>
      </c>
      <c r="AZ655" s="38">
        <f>TRACKER[[#This Row],[TOTAL TT (MARRUECOS)]]*24</f>
        <v>294.99999999994179</v>
      </c>
      <c r="BA655" s="39" t="str">
        <f>IF(AW655="","",IF(AW655&lt;=2,"SI","NO"))</f>
        <v>NO</v>
      </c>
      <c r="BB655" s="39">
        <f>V655-U655</f>
        <v>0</v>
      </c>
      <c r="BC655" s="108">
        <f>(TRACKER[[#This Row],[Driver departure vs DC END DATE 2]])/24</f>
        <v>0</v>
      </c>
      <c r="BD655" s="39" t="str">
        <f>IF(L655="LEFTIES TOLEDO",IF(BC655&gt;=TIME(0,0,0),"YES","NO"),"")</f>
        <v/>
      </c>
      <c r="BE655" s="93">
        <f>$BH$1</f>
        <v>55</v>
      </c>
      <c r="BF655" s="41">
        <f>$BI$1</f>
        <v>7.5</v>
      </c>
    </row>
    <row r="656" spans="1:58" ht="12.75" hidden="1" customHeight="1">
      <c r="A656" s="24">
        <v>262806964</v>
      </c>
      <c r="B656" s="10" t="s">
        <v>89</v>
      </c>
      <c r="C656" s="11" t="s">
        <v>47</v>
      </c>
      <c r="D656" s="11" t="s">
        <v>48</v>
      </c>
      <c r="E656" s="12">
        <v>46055.811805555553</v>
      </c>
      <c r="F656" s="12">
        <v>46055.833333333336</v>
      </c>
      <c r="G656" s="13" t="s">
        <v>49</v>
      </c>
      <c r="H656" s="11" t="s">
        <v>50</v>
      </c>
      <c r="I656" s="13" t="s">
        <v>992</v>
      </c>
      <c r="J656" s="13" t="s">
        <v>51</v>
      </c>
      <c r="K656" s="13" t="s">
        <v>52</v>
      </c>
      <c r="L656" s="12" t="s">
        <v>53</v>
      </c>
      <c r="M656" s="12">
        <v>46057.666666666664</v>
      </c>
      <c r="N656" s="12">
        <v>46058.333333333336</v>
      </c>
      <c r="O656" s="12"/>
      <c r="P656" s="55"/>
      <c r="Q656" s="12"/>
      <c r="R656" s="12"/>
      <c r="S656" s="29">
        <v>46058.333333333336</v>
      </c>
      <c r="T656" s="29">
        <v>46058.385416666664</v>
      </c>
      <c r="U656" s="12">
        <v>46058.370833333334</v>
      </c>
      <c r="V656" s="12">
        <v>46058.409722222219</v>
      </c>
      <c r="W656" s="30">
        <f>IF(N656="","",WEEKNUM(AA656,2)-0)</f>
        <v>6</v>
      </c>
      <c r="X656" s="30">
        <f>IF(N656="","",MONTH(AA656))</f>
        <v>2</v>
      </c>
      <c r="Y65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56" s="30" t="str">
        <f>IF(B656="ROPAX","ROPAX",IF(B656="RORO","RORO","OCEAN"))</f>
        <v>OCEAN</v>
      </c>
      <c r="AA656" s="29">
        <f>+MIN(S656,T656)</f>
        <v>46058.333333333336</v>
      </c>
      <c r="AB656" s="29" t="str">
        <f>CHOOSE(WEEKDAY(T656,2),"Monday","Tuesday","Wednesday","Thursday","Friday","Saturday","Sunday")</f>
        <v>Thursday</v>
      </c>
      <c r="AC656" s="104">
        <f>IF((E656-F656)&lt;=0,0,(TRACKER[[#This Row],[ATA]]-TRACKER[[#This Row],[ETA]])*24)</f>
        <v>0</v>
      </c>
      <c r="AD656" s="29" t="str">
        <f>IF(AC656&lt;=2,"NO","YES")</f>
        <v>NO</v>
      </c>
      <c r="AE656" s="106">
        <f>+TRACKER[[#This Row],[DELIVERY AVAILABLE SINCE]]-TRACKER[[#This Row],[HANDOVER Morocco]]</f>
        <v>46057.666666666664</v>
      </c>
      <c r="AF656" s="104">
        <f>TRACKER[[#This Row],[ATA TO UNLOADING]]*24</f>
        <v>60.516666666779201</v>
      </c>
      <c r="AG656" s="31">
        <f>(M656-E656)</f>
        <v>1.8548611111109494</v>
      </c>
      <c r="AH656" s="35">
        <f>TRACKER[[#This Row],[ATA A OFRECIMIENTO]]*24</f>
        <v>44.516666666662786</v>
      </c>
      <c r="AI656" s="30" t="str">
        <f>IF(AG656="","",IF(AG656&lt;=1.5,"SI","NO"))</f>
        <v>NO</v>
      </c>
      <c r="AJ656" s="30" t="str">
        <f>IF(AG656="","",IF(AG656&lt;=2,"YES","NO"))</f>
        <v>YES</v>
      </c>
      <c r="AK656" s="30" t="str">
        <f>IF(AG656="","",IF(AG656&lt;=3,"SI","NO"))</f>
        <v>SI</v>
      </c>
      <c r="AL656" s="31">
        <f>(N656-M656)</f>
        <v>0.66666666667151731</v>
      </c>
      <c r="AM656" s="35">
        <f>TRACKER[[#This Row],[DEL. AVAILABLE A SLOT]]*24</f>
        <v>16.000000000116415</v>
      </c>
      <c r="AN656" s="31">
        <f>IF((S656-M656)&lt;0,TIME(0,0,0),S656-M656)</f>
        <v>0.66666666667151731</v>
      </c>
      <c r="AO65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56" s="35" t="str">
        <f>IF(AL656="","",IF(AL656&lt;=1,"SI","NO"))</f>
        <v>SI</v>
      </c>
      <c r="AQ656" s="31">
        <f>(N656-E656)</f>
        <v>2.5215277777824667</v>
      </c>
      <c r="AR656" s="35">
        <f>TRACKER[[#This Row],[ATA A TIMESLOT]]*24</f>
        <v>60.516666666779201</v>
      </c>
      <c r="AS656" s="32">
        <f>IF(AA656&lt;N656,TIME(0,0,0),AA656-N656)</f>
        <v>0</v>
      </c>
      <c r="AT656" s="35">
        <f>TRACKER[[#This Row],[PUNTUALIDAD (H)]]*24</f>
        <v>0</v>
      </c>
      <c r="AU656" s="31" t="str">
        <f>IF(AS656&gt;TIME(0,30,0),"NO","SI")</f>
        <v>SI</v>
      </c>
      <c r="AV656" s="33" t="str">
        <f>IF(AS656&gt;TIME(1,0,0),"NO","SI")</f>
        <v>SI</v>
      </c>
      <c r="AW656" s="33">
        <f>(S656-E656)</f>
        <v>2.5215277777824667</v>
      </c>
      <c r="AX656" s="39">
        <f>TRACKER[[#This Row],[ATA TO UNLOADING]]*24</f>
        <v>60.516666666779201</v>
      </c>
      <c r="AY656" s="33">
        <f>IF(O656=0,0,S656-O656)</f>
        <v>0</v>
      </c>
      <c r="AZ656" s="38">
        <f>TRACKER[[#This Row],[TOTAL TT (MARRUECOS)]]*24</f>
        <v>0</v>
      </c>
      <c r="BA656" s="39" t="str">
        <f>IF(AW656="","",IF(AW656&lt;=2,"SI","NO"))</f>
        <v>NO</v>
      </c>
      <c r="BB656" s="39">
        <f>V656-U656</f>
        <v>3.8888888884685002E-2</v>
      </c>
      <c r="BC656" s="108">
        <f>(TRACKER[[#This Row],[Driver departure vs DC END DATE 2]])/24</f>
        <v>1.6203703701952084E-3</v>
      </c>
      <c r="BD656" s="39" t="str">
        <f>IF(L656="LEFTIES TOLEDO",IF(BC656&gt;=TIME(0,0,0),"YES","NO"),"")</f>
        <v>YES</v>
      </c>
      <c r="BE656" s="93">
        <f>$BH$1</f>
        <v>55</v>
      </c>
      <c r="BF656" s="41">
        <f>$BI$1</f>
        <v>7.5</v>
      </c>
    </row>
    <row r="657" spans="1:58" ht="12.75" hidden="1" customHeight="1">
      <c r="A657" s="24">
        <v>262807022</v>
      </c>
      <c r="B657" s="10" t="s">
        <v>89</v>
      </c>
      <c r="C657" s="11" t="s">
        <v>47</v>
      </c>
      <c r="D657" s="11" t="s">
        <v>48</v>
      </c>
      <c r="E657" s="12">
        <v>46055.811805555553</v>
      </c>
      <c r="F657" s="12">
        <v>46055.833333333336</v>
      </c>
      <c r="G657" s="13" t="s">
        <v>49</v>
      </c>
      <c r="H657" s="11" t="s">
        <v>50</v>
      </c>
      <c r="I657" s="13" t="s">
        <v>993</v>
      </c>
      <c r="J657" s="13" t="s">
        <v>51</v>
      </c>
      <c r="K657" s="13" t="s">
        <v>52</v>
      </c>
      <c r="L657" s="12" t="s">
        <v>53</v>
      </c>
      <c r="M657" s="12">
        <v>46057.666666666664</v>
      </c>
      <c r="N657" s="12">
        <v>46058.333333333336</v>
      </c>
      <c r="O657" s="12"/>
      <c r="P657" s="55"/>
      <c r="Q657" s="12" t="s">
        <v>62</v>
      </c>
      <c r="R657" s="12"/>
      <c r="S657" s="29">
        <v>46058.390972222223</v>
      </c>
      <c r="T657" s="29">
        <v>46058.447916666664</v>
      </c>
      <c r="U657" s="12">
        <v>46058.418055555558</v>
      </c>
      <c r="V657" s="12">
        <v>46058.46875</v>
      </c>
      <c r="W657" s="30">
        <f>IF(N657="","",WEEKNUM(AA657,2)-0)</f>
        <v>6</v>
      </c>
      <c r="X657" s="30">
        <f>IF(N657="","",MONTH(AA657))</f>
        <v>2</v>
      </c>
      <c r="Y65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57" s="30" t="str">
        <f>IF(B657="ROPAX","ROPAX",IF(B657="RORO","RORO","OCEAN"))</f>
        <v>OCEAN</v>
      </c>
      <c r="AA657" s="29">
        <f>+MIN(S657,T657)</f>
        <v>46058.390972222223</v>
      </c>
      <c r="AB657" s="29" t="str">
        <f>CHOOSE(WEEKDAY(T657,2),"Monday","Tuesday","Wednesday","Thursday","Friday","Saturday","Sunday")</f>
        <v>Thursday</v>
      </c>
      <c r="AC657" s="104">
        <f>IF((E657-F657)&lt;=0,0,(TRACKER[[#This Row],[ATA]]-TRACKER[[#This Row],[ETA]])*24)</f>
        <v>0</v>
      </c>
      <c r="AD657" s="29" t="str">
        <f>IF(AC657&lt;=2,"NO","YES")</f>
        <v>NO</v>
      </c>
      <c r="AE657" s="106">
        <f>+TRACKER[[#This Row],[DELIVERY AVAILABLE SINCE]]-TRACKER[[#This Row],[HANDOVER Morocco]]</f>
        <v>46057.666666666664</v>
      </c>
      <c r="AF657" s="104">
        <f>TRACKER[[#This Row],[ATA TO UNLOADING]]*24</f>
        <v>61.900000000081491</v>
      </c>
      <c r="AG657" s="31">
        <f>(M657-E657)</f>
        <v>1.8548611111109494</v>
      </c>
      <c r="AH657" s="35">
        <f>TRACKER[[#This Row],[ATA A OFRECIMIENTO]]*24</f>
        <v>44.516666666662786</v>
      </c>
      <c r="AI657" s="30" t="str">
        <f>IF(AG657="","",IF(AG657&lt;=1.5,"SI","NO"))</f>
        <v>NO</v>
      </c>
      <c r="AJ657" s="30" t="str">
        <f>IF(AG657="","",IF(AG657&lt;=2,"YES","NO"))</f>
        <v>YES</v>
      </c>
      <c r="AK657" s="30" t="str">
        <f>IF(AG657="","",IF(AG657&lt;=3,"SI","NO"))</f>
        <v>SI</v>
      </c>
      <c r="AL657" s="31">
        <f>(N657-M657)</f>
        <v>0.66666666667151731</v>
      </c>
      <c r="AM657" s="35">
        <f>TRACKER[[#This Row],[DEL. AVAILABLE A SLOT]]*24</f>
        <v>16.000000000116415</v>
      </c>
      <c r="AN657" s="31">
        <f>IF((S657-M657)&lt;0,TIME(0,0,0),S657-M657)</f>
        <v>0.72430555555911269</v>
      </c>
      <c r="AO65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57" s="35" t="str">
        <f>IF(AL657="","",IF(AL657&lt;=1,"SI","NO"))</f>
        <v>SI</v>
      </c>
      <c r="AQ657" s="31">
        <f>(N657-E657)</f>
        <v>2.5215277777824667</v>
      </c>
      <c r="AR657" s="35">
        <f>TRACKER[[#This Row],[ATA A TIMESLOT]]*24</f>
        <v>60.516666666779201</v>
      </c>
      <c r="AS657" s="32">
        <f>IF(AA657&lt;N657,TIME(0,0,0),AA657-N657)</f>
        <v>5.7638888887595385E-2</v>
      </c>
      <c r="AT657" s="35">
        <f>TRACKER[[#This Row],[PUNTUALIDAD (H)]]*24</f>
        <v>1.3833333333022892</v>
      </c>
      <c r="AU657" s="31" t="str">
        <f>IF(AS657&gt;TIME(0,30,0),"NO","SI")</f>
        <v>NO</v>
      </c>
      <c r="AV657" s="33" t="str">
        <f>IF(AS657&gt;TIME(1,0,0),"NO","SI")</f>
        <v>NO</v>
      </c>
      <c r="AW657" s="33">
        <f>(S657-E657)</f>
        <v>2.5791666666700621</v>
      </c>
      <c r="AX657" s="39">
        <f>TRACKER[[#This Row],[ATA TO UNLOADING]]*24</f>
        <v>61.900000000081491</v>
      </c>
      <c r="AY657" s="33">
        <f>IF(O657=0,0,S657-O657)</f>
        <v>0</v>
      </c>
      <c r="AZ657" s="38">
        <f>TRACKER[[#This Row],[TOTAL TT (MARRUECOS)]]*24</f>
        <v>0</v>
      </c>
      <c r="BA657" s="39" t="str">
        <f>IF(AW657="","",IF(AW657&lt;=2,"SI","NO"))</f>
        <v>NO</v>
      </c>
      <c r="BB657" s="39">
        <f>V657-U657</f>
        <v>5.0694444442342501E-2</v>
      </c>
      <c r="BC657" s="108">
        <f>(TRACKER[[#This Row],[Driver departure vs DC END DATE 2]])/24</f>
        <v>2.1122685184309375E-3</v>
      </c>
      <c r="BD657" s="39" t="str">
        <f>IF(L657="LEFTIES TOLEDO",IF(BC657&gt;=TIME(0,0,0),"YES","NO"),"")</f>
        <v>YES</v>
      </c>
      <c r="BE657" s="93">
        <f>$BH$1</f>
        <v>55</v>
      </c>
      <c r="BF657" s="41">
        <f>$BI$1</f>
        <v>7.5</v>
      </c>
    </row>
    <row r="658" spans="1:58" ht="12.75" hidden="1" customHeight="1">
      <c r="A658" s="24">
        <v>262806964</v>
      </c>
      <c r="B658" s="10" t="s">
        <v>89</v>
      </c>
      <c r="C658" s="11" t="s">
        <v>47</v>
      </c>
      <c r="D658" s="11" t="s">
        <v>48</v>
      </c>
      <c r="E658" s="12">
        <v>46055.811805555553</v>
      </c>
      <c r="F658" s="12">
        <v>46055.833333333336</v>
      </c>
      <c r="G658" s="13" t="s">
        <v>49</v>
      </c>
      <c r="H658" s="11" t="s">
        <v>50</v>
      </c>
      <c r="I658" s="13" t="s">
        <v>996</v>
      </c>
      <c r="J658" s="13" t="s">
        <v>51</v>
      </c>
      <c r="K658" s="13" t="s">
        <v>52</v>
      </c>
      <c r="L658" s="12" t="s">
        <v>53</v>
      </c>
      <c r="M658" s="12">
        <v>46057.666666666664</v>
      </c>
      <c r="N658" s="12">
        <v>46058.416666666664</v>
      </c>
      <c r="O658" s="12"/>
      <c r="P658" s="55"/>
      <c r="Q658" s="12"/>
      <c r="R658" s="12"/>
      <c r="S658" s="29">
        <v>46058.409722222219</v>
      </c>
      <c r="T658" s="29">
        <v>46058.479166666664</v>
      </c>
      <c r="U658" s="12">
        <v>46058.4375</v>
      </c>
      <c r="V658" s="29">
        <v>46058.520833333336</v>
      </c>
      <c r="W658" s="30">
        <f>IF(N658="","",WEEKNUM(AA658,2)-0)</f>
        <v>6</v>
      </c>
      <c r="X658" s="30">
        <f>IF(N658="","",MONTH(AA658))</f>
        <v>2</v>
      </c>
      <c r="Y65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58" s="30" t="str">
        <f>IF(B658="ROPAX","ROPAX",IF(B658="RORO","RORO","OCEAN"))</f>
        <v>OCEAN</v>
      </c>
      <c r="AA658" s="29">
        <f>+MIN(S658,T658)</f>
        <v>46058.409722222219</v>
      </c>
      <c r="AB658" s="29" t="str">
        <f>CHOOSE(WEEKDAY(T658,2),"Monday","Tuesday","Wednesday","Thursday","Friday","Saturday","Sunday")</f>
        <v>Thursday</v>
      </c>
      <c r="AC658" s="104">
        <f>IF((E658-F658)&lt;=0,0,(TRACKER[[#This Row],[ATA]]-TRACKER[[#This Row],[ETA]])*24)</f>
        <v>0</v>
      </c>
      <c r="AD658" s="29" t="str">
        <f>IF(AC658&lt;=2,"NO","YES")</f>
        <v>NO</v>
      </c>
      <c r="AE658" s="106">
        <f>+TRACKER[[#This Row],[DELIVERY AVAILABLE SINCE]]-TRACKER[[#This Row],[HANDOVER Morocco]]</f>
        <v>46057.666666666664</v>
      </c>
      <c r="AF658" s="104">
        <f>TRACKER[[#This Row],[ATA TO UNLOADING]]*24</f>
        <v>62.349999999976717</v>
      </c>
      <c r="AG658" s="31">
        <f>(M658-E658)</f>
        <v>1.8548611111109494</v>
      </c>
      <c r="AH658" s="35">
        <f>TRACKER[[#This Row],[ATA A OFRECIMIENTO]]*24</f>
        <v>44.516666666662786</v>
      </c>
      <c r="AI658" s="30" t="str">
        <f>IF(AG658="","",IF(AG658&lt;=1.5,"SI","NO"))</f>
        <v>NO</v>
      </c>
      <c r="AJ658" s="30" t="str">
        <f>IF(AG658="","",IF(AG658&lt;=2,"YES","NO"))</f>
        <v>YES</v>
      </c>
      <c r="AK658" s="30" t="str">
        <f>IF(AG658="","",IF(AG658&lt;=3,"SI","NO"))</f>
        <v>SI</v>
      </c>
      <c r="AL658" s="31">
        <f>(N658-M658)</f>
        <v>0.75</v>
      </c>
      <c r="AM658" s="35">
        <f>TRACKER[[#This Row],[DEL. AVAILABLE A SLOT]]*24</f>
        <v>18</v>
      </c>
      <c r="AN658" s="31">
        <f>IF((S658-M658)&lt;0,TIME(0,0,0),S658-M658)</f>
        <v>0.74305555555474712</v>
      </c>
      <c r="AO65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58" s="35" t="str">
        <f>IF(AL658="","",IF(AL658&lt;=1,"SI","NO"))</f>
        <v>SI</v>
      </c>
      <c r="AQ658" s="31">
        <f>(N658-E658)</f>
        <v>2.6048611111109494</v>
      </c>
      <c r="AR658" s="35">
        <f>TRACKER[[#This Row],[ATA A TIMESLOT]]*24</f>
        <v>62.516666666662786</v>
      </c>
      <c r="AS658" s="32">
        <f>IF(AA658&lt;N658,TIME(0,0,0),AA658-N658)</f>
        <v>0</v>
      </c>
      <c r="AT658" s="35">
        <f>TRACKER[[#This Row],[PUNTUALIDAD (H)]]*24</f>
        <v>0</v>
      </c>
      <c r="AU658" s="31" t="str">
        <f>IF(AS658&gt;TIME(0,30,0),"NO","SI")</f>
        <v>SI</v>
      </c>
      <c r="AV658" s="33" t="str">
        <f>IF(AS658&gt;TIME(1,0,0),"NO","SI")</f>
        <v>SI</v>
      </c>
      <c r="AW658" s="33">
        <f>(S658-E658)</f>
        <v>2.5979166666656965</v>
      </c>
      <c r="AX658" s="39">
        <f>TRACKER[[#This Row],[ATA TO UNLOADING]]*24</f>
        <v>62.349999999976717</v>
      </c>
      <c r="AY658" s="33">
        <f>IF(O658=0,0,S658-O658)</f>
        <v>0</v>
      </c>
      <c r="AZ658" s="38">
        <f>TRACKER[[#This Row],[TOTAL TT (MARRUECOS)]]*24</f>
        <v>0</v>
      </c>
      <c r="BA658" s="39" t="str">
        <f>IF(AW658="","",IF(AW658&lt;=2,"SI","NO"))</f>
        <v>NO</v>
      </c>
      <c r="BB658" s="39">
        <f>V658-U658</f>
        <v>8.3333333335758653E-2</v>
      </c>
      <c r="BC658" s="108">
        <f>(TRACKER[[#This Row],[Driver departure vs DC END DATE 2]])/24</f>
        <v>3.472222222323277E-3</v>
      </c>
      <c r="BD658" s="39" t="str">
        <f>IF(L658="LEFTIES TOLEDO",IF(BC658&gt;=TIME(0,0,0),"YES","NO"),"")</f>
        <v>YES</v>
      </c>
      <c r="BE658" s="93">
        <f>$BH$1</f>
        <v>55</v>
      </c>
      <c r="BF658" s="41">
        <f>$BI$1</f>
        <v>7.5</v>
      </c>
    </row>
    <row r="659" spans="1:58" ht="12.75" hidden="1" customHeight="1">
      <c r="A659" s="24">
        <v>262807084</v>
      </c>
      <c r="B659" s="10" t="s">
        <v>89</v>
      </c>
      <c r="C659" s="11" t="s">
        <v>47</v>
      </c>
      <c r="D659" s="11" t="s">
        <v>48</v>
      </c>
      <c r="E659" s="12">
        <v>46055.811805555553</v>
      </c>
      <c r="F659" s="12">
        <v>46055.833333333336</v>
      </c>
      <c r="G659" s="13" t="s">
        <v>49</v>
      </c>
      <c r="H659" s="11" t="s">
        <v>50</v>
      </c>
      <c r="I659" s="13" t="s">
        <v>997</v>
      </c>
      <c r="J659" s="13" t="s">
        <v>51</v>
      </c>
      <c r="K659" s="13" t="s">
        <v>52</v>
      </c>
      <c r="L659" s="12" t="s">
        <v>53</v>
      </c>
      <c r="M659" s="12">
        <v>46057.666666666664</v>
      </c>
      <c r="N659" s="12">
        <v>46058.416666666664</v>
      </c>
      <c r="O659" s="12"/>
      <c r="P659" s="55"/>
      <c r="Q659" s="12"/>
      <c r="R659" s="12"/>
      <c r="S659" s="29">
        <v>46058.427777777775</v>
      </c>
      <c r="T659" s="29">
        <v>46058.541666666664</v>
      </c>
      <c r="U659" s="12">
        <v>46058.478472222225</v>
      </c>
      <c r="V659" s="29">
        <v>46058.572916666664</v>
      </c>
      <c r="W659" s="30">
        <f>IF(N659="","",WEEKNUM(AA659,2)-0)</f>
        <v>6</v>
      </c>
      <c r="X659" s="30">
        <f>IF(N659="","",MONTH(AA659))</f>
        <v>2</v>
      </c>
      <c r="Y65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59" s="30" t="str">
        <f>IF(B659="ROPAX","ROPAX",IF(B659="RORO","RORO","OCEAN"))</f>
        <v>OCEAN</v>
      </c>
      <c r="AA659" s="29">
        <f>+MIN(S659,T659)</f>
        <v>46058.427777777775</v>
      </c>
      <c r="AB659" s="29" t="str">
        <f>CHOOSE(WEEKDAY(T659,2),"Monday","Tuesday","Wednesday","Thursday","Friday","Saturday","Sunday")</f>
        <v>Thursday</v>
      </c>
      <c r="AC659" s="104">
        <f>IF((E659-F659)&lt;=0,0,(TRACKER[[#This Row],[ATA]]-TRACKER[[#This Row],[ETA]])*24)</f>
        <v>0</v>
      </c>
      <c r="AD659" s="29" t="str">
        <f>IF(AC659&lt;=2,"NO","YES")</f>
        <v>NO</v>
      </c>
      <c r="AE659" s="106">
        <f>+TRACKER[[#This Row],[DELIVERY AVAILABLE SINCE]]-TRACKER[[#This Row],[HANDOVER Morocco]]</f>
        <v>46057.666666666664</v>
      </c>
      <c r="AF659" s="104">
        <f>TRACKER[[#This Row],[ATA TO UNLOADING]]*24</f>
        <v>62.783333333325572</v>
      </c>
      <c r="AG659" s="31">
        <f>(M659-E659)</f>
        <v>1.8548611111109494</v>
      </c>
      <c r="AH659" s="35">
        <f>TRACKER[[#This Row],[ATA A OFRECIMIENTO]]*24</f>
        <v>44.516666666662786</v>
      </c>
      <c r="AI659" s="30" t="str">
        <f>IF(AG659="","",IF(AG659&lt;=1.5,"SI","NO"))</f>
        <v>NO</v>
      </c>
      <c r="AJ659" s="30" t="str">
        <f>IF(AG659="","",IF(AG659&lt;=2,"YES","NO"))</f>
        <v>YES</v>
      </c>
      <c r="AK659" s="30" t="str">
        <f>IF(AG659="","",IF(AG659&lt;=3,"SI","NO"))</f>
        <v>SI</v>
      </c>
      <c r="AL659" s="31">
        <f>(N659-M659)</f>
        <v>0.75</v>
      </c>
      <c r="AM659" s="35">
        <f>TRACKER[[#This Row],[DEL. AVAILABLE A SLOT]]*24</f>
        <v>18</v>
      </c>
      <c r="AN659" s="31">
        <f>IF((S659-M659)&lt;0,TIME(0,0,0),S659-M659)</f>
        <v>0.76111111111094942</v>
      </c>
      <c r="AO65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59" s="35" t="str">
        <f>IF(AL659="","",IF(AL659&lt;=1,"SI","NO"))</f>
        <v>SI</v>
      </c>
      <c r="AQ659" s="31">
        <f>(N659-E659)</f>
        <v>2.6048611111109494</v>
      </c>
      <c r="AR659" s="35">
        <f>TRACKER[[#This Row],[ATA A TIMESLOT]]*24</f>
        <v>62.516666666662786</v>
      </c>
      <c r="AS659" s="32">
        <f>IF(AA659&lt;N659,TIME(0,0,0),AA659-N659)</f>
        <v>1.1111111110949423E-2</v>
      </c>
      <c r="AT659" s="35">
        <f>TRACKER[[#This Row],[PUNTUALIDAD (H)]]*24</f>
        <v>0.26666666666278616</v>
      </c>
      <c r="AU659" s="31" t="str">
        <f>IF(AS659&gt;TIME(0,30,0),"NO","SI")</f>
        <v>SI</v>
      </c>
      <c r="AV659" s="33" t="str">
        <f>IF(AS659&gt;TIME(1,0,0),"NO","SI")</f>
        <v>SI</v>
      </c>
      <c r="AW659" s="33">
        <f>(S659-E659)</f>
        <v>2.6159722222218988</v>
      </c>
      <c r="AX659" s="39">
        <f>TRACKER[[#This Row],[ATA TO UNLOADING]]*24</f>
        <v>62.783333333325572</v>
      </c>
      <c r="AY659" s="33">
        <f>IF(O659=0,0,S659-O659)</f>
        <v>0</v>
      </c>
      <c r="AZ659" s="38">
        <f>TRACKER[[#This Row],[TOTAL TT (MARRUECOS)]]*24</f>
        <v>0</v>
      </c>
      <c r="BA659" s="39" t="str">
        <f>IF(AW659="","",IF(AW659&lt;=2,"SI","NO"))</f>
        <v>NO</v>
      </c>
      <c r="BB659" s="39">
        <f>V659-U659</f>
        <v>9.4444444439432118E-2</v>
      </c>
      <c r="BC659" s="108">
        <f>(TRACKER[[#This Row],[Driver departure vs DC END DATE 2]])/24</f>
        <v>3.935185184976338E-3</v>
      </c>
      <c r="BD659" s="39" t="str">
        <f>IF(L659="LEFTIES TOLEDO",IF(BC659&gt;=TIME(0,0,0),"YES","NO"),"")</f>
        <v>YES</v>
      </c>
      <c r="BE659" s="93">
        <f>$BH$1</f>
        <v>55</v>
      </c>
      <c r="BF659" s="41">
        <f>$BI$1</f>
        <v>7.5</v>
      </c>
    </row>
    <row r="660" spans="1:58" ht="12.75" hidden="1" customHeight="1">
      <c r="A660" s="24">
        <v>262082261</v>
      </c>
      <c r="B660" s="10" t="s">
        <v>728</v>
      </c>
      <c r="C660" s="11" t="s">
        <v>78</v>
      </c>
      <c r="D660" s="11" t="s">
        <v>75</v>
      </c>
      <c r="E660" s="12">
        <v>46048.323611111111</v>
      </c>
      <c r="F660" s="12">
        <v>46048.333333333336</v>
      </c>
      <c r="G660" s="13" t="s">
        <v>49</v>
      </c>
      <c r="H660" s="11" t="s">
        <v>50</v>
      </c>
      <c r="I660" s="13" t="s">
        <v>994</v>
      </c>
      <c r="J660" s="13" t="s">
        <v>51</v>
      </c>
      <c r="K660" s="13" t="s">
        <v>52</v>
      </c>
      <c r="L660" s="12" t="s">
        <v>95</v>
      </c>
      <c r="M660" s="12">
        <v>46052.416666666664</v>
      </c>
      <c r="N660" s="12">
        <v>46058.416666666664</v>
      </c>
      <c r="O660" s="12"/>
      <c r="P660" s="55">
        <v>1</v>
      </c>
      <c r="Q660" s="12" t="s">
        <v>62</v>
      </c>
      <c r="R660" s="12" t="s">
        <v>104</v>
      </c>
      <c r="S660" s="29">
        <v>46059.607638888883</v>
      </c>
      <c r="T660" s="29">
        <v>46059.628472222219</v>
      </c>
      <c r="U660" s="12"/>
      <c r="V660" s="12"/>
      <c r="W660" s="30">
        <f>IF(N660="","",WEEKNUM(AA660,2)-0)</f>
        <v>6</v>
      </c>
      <c r="X660" s="30">
        <f>IF(N660="","",MONTH(AA660))</f>
        <v>2</v>
      </c>
      <c r="Y66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660" s="30" t="str">
        <f>IF(B660="ROPAX","ROPAX",IF(B660="RORO","RORO","OCEAN"))</f>
        <v>OCEAN</v>
      </c>
      <c r="AA660" s="29">
        <f>+MIN(S660,T660)</f>
        <v>46059.607638888883</v>
      </c>
      <c r="AB660" s="29" t="str">
        <f>CHOOSE(WEEKDAY(T660,2),"Monday","Tuesday","Wednesday","Thursday","Friday","Saturday","Sunday")</f>
        <v>Friday</v>
      </c>
      <c r="AC660" s="104">
        <f>IF((E660-F660)&lt;=0,0,(TRACKER[[#This Row],[ATA]]-TRACKER[[#This Row],[ETA]])*24)</f>
        <v>0</v>
      </c>
      <c r="AD660" s="29" t="str">
        <f>IF(AC660&lt;=2,"NO","YES")</f>
        <v>NO</v>
      </c>
      <c r="AE660" s="106">
        <f>+TRACKER[[#This Row],[DELIVERY AVAILABLE SINCE]]-TRACKER[[#This Row],[HANDOVER Morocco]]</f>
        <v>46052.416666666664</v>
      </c>
      <c r="AF660" s="104">
        <f>TRACKER[[#This Row],[ATA TO UNLOADING]]*24</f>
        <v>270.81666666653473</v>
      </c>
      <c r="AG660" s="31">
        <f>(M660-E660)</f>
        <v>4.0930555555532919</v>
      </c>
      <c r="AH660" s="35">
        <f>TRACKER[[#This Row],[ATA A OFRECIMIENTO]]*24</f>
        <v>98.233333333279006</v>
      </c>
      <c r="AI660" s="30" t="str">
        <f>IF(AG660="","",IF(AG660&lt;=1.5,"SI","NO"))</f>
        <v>NO</v>
      </c>
      <c r="AJ660" s="30" t="str">
        <f>IF(AG660="","",IF(AG660&lt;=2,"YES","NO"))</f>
        <v>NO</v>
      </c>
      <c r="AK660" s="30" t="str">
        <f>IF(AG660="","",IF(AG660&lt;=3,"SI","NO"))</f>
        <v>NO</v>
      </c>
      <c r="AL660" s="31">
        <f>(N660-M660)</f>
        <v>6</v>
      </c>
      <c r="AM660" s="35">
        <f>TRACKER[[#This Row],[DEL. AVAILABLE A SLOT]]*24</f>
        <v>144</v>
      </c>
      <c r="AN660" s="31">
        <f>IF((S660-M660)&lt;0,TIME(0,0,0),S660-M660)</f>
        <v>7.1909722222189885</v>
      </c>
      <c r="AO66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660" s="35" t="str">
        <f>IF(AL660="","",IF(AL660&lt;=1,"SI","NO"))</f>
        <v>NO</v>
      </c>
      <c r="AQ660" s="31">
        <f>(N660-E660)</f>
        <v>10.093055555553292</v>
      </c>
      <c r="AR660" s="35">
        <f>TRACKER[[#This Row],[ATA A TIMESLOT]]*24</f>
        <v>242.23333333327901</v>
      </c>
      <c r="AS660" s="32">
        <f>IF(AA660&lt;N660,TIME(0,0,0),AA660-N660)</f>
        <v>1.1909722222189885</v>
      </c>
      <c r="AT660" s="35">
        <f>TRACKER[[#This Row],[PUNTUALIDAD (H)]]*24</f>
        <v>28.583333333255723</v>
      </c>
      <c r="AU660" s="31" t="str">
        <f>IF(AS660&gt;TIME(0,30,0),"NO","SI")</f>
        <v>NO</v>
      </c>
      <c r="AV660" s="33" t="str">
        <f>IF(AS660&gt;TIME(1,0,0),"NO","SI")</f>
        <v>NO</v>
      </c>
      <c r="AW660" s="33">
        <f>(S660-E660)</f>
        <v>11.28402777777228</v>
      </c>
      <c r="AX660" s="39">
        <f>TRACKER[[#This Row],[ATA TO UNLOADING]]*24</f>
        <v>270.81666666653473</v>
      </c>
      <c r="AY660" s="33">
        <f>IF(O660=0,0,S660-O660)</f>
        <v>0</v>
      </c>
      <c r="AZ660" s="38">
        <f>TRACKER[[#This Row],[TOTAL TT (MARRUECOS)]]*24</f>
        <v>0</v>
      </c>
      <c r="BA660" s="39" t="str">
        <f>IF(AW660="","",IF(AW660&lt;=2,"SI","NO"))</f>
        <v>NO</v>
      </c>
      <c r="BB660" s="39">
        <f>V660-U660</f>
        <v>0</v>
      </c>
      <c r="BC660" s="108">
        <f>(TRACKER[[#This Row],[Driver departure vs DC END DATE 2]])/24</f>
        <v>0</v>
      </c>
      <c r="BD660" s="39" t="str">
        <f>IF(L660="LEFTIES TOLEDO",IF(BC660&gt;=TIME(0,0,0),"YES","NO"),"")</f>
        <v/>
      </c>
      <c r="BE660" s="93">
        <f>$BH$1</f>
        <v>55</v>
      </c>
      <c r="BF660" s="41">
        <f>$BI$1</f>
        <v>7.5</v>
      </c>
    </row>
    <row r="661" spans="1:58" ht="12.75" hidden="1" customHeight="1">
      <c r="A661" s="24">
        <v>261610323</v>
      </c>
      <c r="B661" s="10" t="s">
        <v>858</v>
      </c>
      <c r="C661" s="11" t="s">
        <v>55</v>
      </c>
      <c r="D661" s="11" t="s">
        <v>48</v>
      </c>
      <c r="E661" s="12">
        <v>46054.050694444442</v>
      </c>
      <c r="F661" s="12">
        <v>46054.083333333336</v>
      </c>
      <c r="G661" s="13" t="s">
        <v>49</v>
      </c>
      <c r="H661" s="11" t="s">
        <v>50</v>
      </c>
      <c r="I661" s="13" t="s">
        <v>995</v>
      </c>
      <c r="J661" s="13">
        <v>20</v>
      </c>
      <c r="K661" s="13" t="s">
        <v>60</v>
      </c>
      <c r="L661" s="12" t="s">
        <v>95</v>
      </c>
      <c r="M661" s="12">
        <v>46056.666666666664</v>
      </c>
      <c r="N661" s="12">
        <v>46058.416666666664</v>
      </c>
      <c r="O661" s="12"/>
      <c r="P661" s="55">
        <v>1</v>
      </c>
      <c r="Q661" s="12"/>
      <c r="R661" s="12"/>
      <c r="S661" s="29">
        <v>46058.395833333328</v>
      </c>
      <c r="T661" s="29">
        <v>46058.416666666664</v>
      </c>
      <c r="U661" s="12"/>
      <c r="V661" s="12"/>
      <c r="W661" s="30">
        <f>IF(N661="","",WEEKNUM(AA661,2)-0)</f>
        <v>6</v>
      </c>
      <c r="X661" s="30">
        <f>IF(N661="","",MONTH(AA661))</f>
        <v>2</v>
      </c>
      <c r="Y66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661" s="30" t="str">
        <f>IF(B661="ROPAX","ROPAX",IF(B661="RORO","RORO","OCEAN"))</f>
        <v>OCEAN</v>
      </c>
      <c r="AA661" s="29">
        <f>+MIN(S661,T661)</f>
        <v>46058.395833333328</v>
      </c>
      <c r="AB661" s="29" t="str">
        <f>CHOOSE(WEEKDAY(T661,2),"Monday","Tuesday","Wednesday","Thursday","Friday","Saturday","Sunday")</f>
        <v>Thursday</v>
      </c>
      <c r="AC661" s="104">
        <f>IF((E661-F661)&lt;=0,0,(TRACKER[[#This Row],[ATA]]-TRACKER[[#This Row],[ETA]])*24)</f>
        <v>0</v>
      </c>
      <c r="AD661" s="29" t="str">
        <f>IF(AC661&lt;=2,"NO","YES")</f>
        <v>NO</v>
      </c>
      <c r="AE661" s="106">
        <f>+TRACKER[[#This Row],[DELIVERY AVAILABLE SINCE]]-TRACKER[[#This Row],[HANDOVER Morocco]]</f>
        <v>46056.666666666664</v>
      </c>
      <c r="AF661" s="104">
        <f>TRACKER[[#This Row],[ATA TO UNLOADING]]*24</f>
        <v>104.28333333326736</v>
      </c>
      <c r="AG661" s="31">
        <f>(M661-E661)</f>
        <v>2.6159722222218988</v>
      </c>
      <c r="AH661" s="35">
        <f>TRACKER[[#This Row],[ATA A OFRECIMIENTO]]*24</f>
        <v>62.783333333325572</v>
      </c>
      <c r="AI661" s="30" t="str">
        <f>IF(AG661="","",IF(AG661&lt;=1.5,"SI","NO"))</f>
        <v>NO</v>
      </c>
      <c r="AJ661" s="30" t="str">
        <f>IF(AG661="","",IF(AG661&lt;=2,"YES","NO"))</f>
        <v>NO</v>
      </c>
      <c r="AK661" s="30" t="str">
        <f>IF(AG661="","",IF(AG661&lt;=3,"SI","NO"))</f>
        <v>SI</v>
      </c>
      <c r="AL661" s="31">
        <f>(N661-M661)</f>
        <v>1.75</v>
      </c>
      <c r="AM661" s="35">
        <f>TRACKER[[#This Row],[DEL. AVAILABLE A SLOT]]*24</f>
        <v>42</v>
      </c>
      <c r="AN661" s="31">
        <f>IF((S661-M661)&lt;0,TIME(0,0,0),S661-M661)</f>
        <v>1.7291666666642413</v>
      </c>
      <c r="AO66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661" s="35" t="str">
        <f>IF(AL661="","",IF(AL661&lt;=1,"SI","NO"))</f>
        <v>NO</v>
      </c>
      <c r="AQ661" s="31">
        <f>(N661-E661)</f>
        <v>4.3659722222218988</v>
      </c>
      <c r="AR661" s="35">
        <f>TRACKER[[#This Row],[ATA A TIMESLOT]]*24</f>
        <v>104.78333333332557</v>
      </c>
      <c r="AS661" s="32">
        <f>IF(AA661&lt;N661,TIME(0,0,0),AA661-N661)</f>
        <v>0</v>
      </c>
      <c r="AT661" s="35">
        <f>TRACKER[[#This Row],[PUNTUALIDAD (H)]]*24</f>
        <v>0</v>
      </c>
      <c r="AU661" s="31" t="str">
        <f>IF(AS661&gt;TIME(0,30,0),"NO","SI")</f>
        <v>SI</v>
      </c>
      <c r="AV661" s="33" t="str">
        <f>IF(AS661&gt;TIME(1,0,0),"NO","SI")</f>
        <v>SI</v>
      </c>
      <c r="AW661" s="33">
        <f>(S661-E661)</f>
        <v>4.3451388888861402</v>
      </c>
      <c r="AX661" s="39">
        <f>TRACKER[[#This Row],[ATA TO UNLOADING]]*24</f>
        <v>104.28333333326736</v>
      </c>
      <c r="AY661" s="33">
        <f>IF(O661=0,0,S661-O661)</f>
        <v>0</v>
      </c>
      <c r="AZ661" s="38">
        <f>TRACKER[[#This Row],[TOTAL TT (MARRUECOS)]]*24</f>
        <v>0</v>
      </c>
      <c r="BA661" s="39" t="str">
        <f>IF(AW661="","",IF(AW661&lt;=2,"SI","NO"))</f>
        <v>NO</v>
      </c>
      <c r="BB661" s="39">
        <f>V661-U661</f>
        <v>0</v>
      </c>
      <c r="BC661" s="108">
        <f>(TRACKER[[#This Row],[Driver departure vs DC END DATE 2]])/24</f>
        <v>0</v>
      </c>
      <c r="BD661" s="39" t="str">
        <f>IF(L661="LEFTIES TOLEDO",IF(BC661&gt;=TIME(0,0,0),"YES","NO"),"")</f>
        <v/>
      </c>
      <c r="BE661" s="93">
        <f>$BH$1</f>
        <v>55</v>
      </c>
      <c r="BF661" s="41">
        <f>$BI$1</f>
        <v>7.5</v>
      </c>
    </row>
    <row r="662" spans="1:58" ht="12.75" hidden="1" customHeight="1">
      <c r="A662" s="24">
        <v>262806836</v>
      </c>
      <c r="B662" s="10" t="s">
        <v>89</v>
      </c>
      <c r="C662" s="11" t="s">
        <v>47</v>
      </c>
      <c r="D662" s="11" t="s">
        <v>48</v>
      </c>
      <c r="E662" s="12">
        <v>46055.811805555553</v>
      </c>
      <c r="F662" s="12">
        <v>46055.833333333336</v>
      </c>
      <c r="G662" s="13" t="s">
        <v>49</v>
      </c>
      <c r="H662" s="11" t="s">
        <v>50</v>
      </c>
      <c r="I662" s="13" t="s">
        <v>999</v>
      </c>
      <c r="J662" s="13" t="s">
        <v>51</v>
      </c>
      <c r="K662" s="13" t="s">
        <v>52</v>
      </c>
      <c r="L662" s="12" t="s">
        <v>53</v>
      </c>
      <c r="M662" s="12">
        <v>46057.666666666664</v>
      </c>
      <c r="N662" s="12">
        <v>46058.5</v>
      </c>
      <c r="O662" s="12"/>
      <c r="P662" s="55"/>
      <c r="Q662" s="12"/>
      <c r="R662" s="12"/>
      <c r="S662" s="29">
        <v>46058.498611111114</v>
      </c>
      <c r="T662" s="29">
        <v>46058.638888888891</v>
      </c>
      <c r="U662" s="12">
        <v>46058.530555555553</v>
      </c>
      <c r="V662" s="29">
        <v>46058.654166666667</v>
      </c>
      <c r="W662" s="30">
        <f>IF(N662="","",WEEKNUM(AA662,2)-0)</f>
        <v>6</v>
      </c>
      <c r="X662" s="30">
        <f>IF(N662="","",MONTH(AA662))</f>
        <v>2</v>
      </c>
      <c r="Y66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62" s="30" t="str">
        <f>IF(B662="ROPAX","ROPAX",IF(B662="RORO","RORO","OCEAN"))</f>
        <v>OCEAN</v>
      </c>
      <c r="AA662" s="29">
        <f>+MIN(S662,T662)</f>
        <v>46058.498611111114</v>
      </c>
      <c r="AB662" s="29" t="str">
        <f>CHOOSE(WEEKDAY(T662,2),"Monday","Tuesday","Wednesday","Thursday","Friday","Saturday","Sunday")</f>
        <v>Thursday</v>
      </c>
      <c r="AC662" s="104">
        <f>IF((E662-F662)&lt;=0,0,(TRACKER[[#This Row],[ATA]]-TRACKER[[#This Row],[ETA]])*24)</f>
        <v>0</v>
      </c>
      <c r="AD662" s="29" t="str">
        <f>IF(AC662&lt;=2,"NO","YES")</f>
        <v>NO</v>
      </c>
      <c r="AE662" s="106">
        <f>+TRACKER[[#This Row],[DELIVERY AVAILABLE SINCE]]-TRACKER[[#This Row],[HANDOVER Morocco]]</f>
        <v>46057.666666666664</v>
      </c>
      <c r="AF662" s="104">
        <f>TRACKER[[#This Row],[ATA TO UNLOADING]]*24</f>
        <v>64.483333333453629</v>
      </c>
      <c r="AG662" s="31">
        <f>(M662-E662)</f>
        <v>1.8548611111109494</v>
      </c>
      <c r="AH662" s="35">
        <f>TRACKER[[#This Row],[ATA A OFRECIMIENTO]]*24</f>
        <v>44.516666666662786</v>
      </c>
      <c r="AI662" s="30" t="str">
        <f>IF(AG662="","",IF(AG662&lt;=1.5,"SI","NO"))</f>
        <v>NO</v>
      </c>
      <c r="AJ662" s="30" t="str">
        <f>IF(AG662="","",IF(AG662&lt;=2,"YES","NO"))</f>
        <v>YES</v>
      </c>
      <c r="AK662" s="30" t="str">
        <f>IF(AG662="","",IF(AG662&lt;=3,"SI","NO"))</f>
        <v>SI</v>
      </c>
      <c r="AL662" s="31">
        <f>(N662-M662)</f>
        <v>0.83333333333575865</v>
      </c>
      <c r="AM662" s="35">
        <f>TRACKER[[#This Row],[DEL. AVAILABLE A SLOT]]*24</f>
        <v>20.000000000058208</v>
      </c>
      <c r="AN662" s="31">
        <f>IF((S662-M662)&lt;0,TIME(0,0,0),S662-M662)</f>
        <v>0.83194444444961846</v>
      </c>
      <c r="AO66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62" s="35" t="str">
        <f>IF(AL662="","",IF(AL662&lt;=1,"SI","NO"))</f>
        <v>SI</v>
      </c>
      <c r="AQ662" s="31">
        <f>(N662-E662)</f>
        <v>2.6881944444467081</v>
      </c>
      <c r="AR662" s="35">
        <f>TRACKER[[#This Row],[ATA A TIMESLOT]]*24</f>
        <v>64.516666666720994</v>
      </c>
      <c r="AS662" s="32">
        <f>IF(AA662&lt;N662,TIME(0,0,0),AA662-N662)</f>
        <v>0</v>
      </c>
      <c r="AT662" s="35">
        <f>TRACKER[[#This Row],[PUNTUALIDAD (H)]]*24</f>
        <v>0</v>
      </c>
      <c r="AU662" s="31" t="str">
        <f>IF(AS662&gt;TIME(0,30,0),"NO","SI")</f>
        <v>SI</v>
      </c>
      <c r="AV662" s="33" t="str">
        <f>IF(AS662&gt;TIME(1,0,0),"NO","SI")</f>
        <v>SI</v>
      </c>
      <c r="AW662" s="33">
        <f>(S662-E662)</f>
        <v>2.6868055555605679</v>
      </c>
      <c r="AX662" s="39">
        <f>TRACKER[[#This Row],[ATA TO UNLOADING]]*24</f>
        <v>64.483333333453629</v>
      </c>
      <c r="AY662" s="33">
        <f>IF(O662=0,0,S662-O662)</f>
        <v>0</v>
      </c>
      <c r="AZ662" s="38">
        <f>TRACKER[[#This Row],[TOTAL TT (MARRUECOS)]]*24</f>
        <v>0</v>
      </c>
      <c r="BA662" s="39" t="str">
        <f>IF(AW662="","",IF(AW662&lt;=2,"SI","NO"))</f>
        <v>NO</v>
      </c>
      <c r="BB662" s="39">
        <f>V662-U662</f>
        <v>0.12361111111385981</v>
      </c>
      <c r="BC662" s="108">
        <f>(TRACKER[[#This Row],[Driver departure vs DC END DATE 2]])/24</f>
        <v>5.1504629630774916E-3</v>
      </c>
      <c r="BD662" s="39" t="str">
        <f>IF(L662="LEFTIES TOLEDO",IF(BC662&gt;=TIME(0,0,0),"YES","NO"),"")</f>
        <v>YES</v>
      </c>
      <c r="BE662" s="93">
        <f>$BH$1</f>
        <v>55</v>
      </c>
      <c r="BF662" s="41">
        <f>$BI$1</f>
        <v>7.5</v>
      </c>
    </row>
    <row r="663" spans="1:58" ht="12.75" hidden="1" customHeight="1">
      <c r="A663" s="24">
        <v>262806836</v>
      </c>
      <c r="B663" s="10" t="s">
        <v>89</v>
      </c>
      <c r="C663" s="11" t="s">
        <v>47</v>
      </c>
      <c r="D663" s="11" t="s">
        <v>48</v>
      </c>
      <c r="E663" s="12">
        <v>46055.811805555553</v>
      </c>
      <c r="F663" s="12">
        <v>46055.833333333336</v>
      </c>
      <c r="G663" s="13" t="s">
        <v>49</v>
      </c>
      <c r="H663" s="11" t="s">
        <v>50</v>
      </c>
      <c r="I663" s="13" t="s">
        <v>1000</v>
      </c>
      <c r="J663" s="13" t="s">
        <v>51</v>
      </c>
      <c r="K663" s="13" t="s">
        <v>52</v>
      </c>
      <c r="L663" s="12" t="s">
        <v>53</v>
      </c>
      <c r="M663" s="12">
        <v>46057.666666666664</v>
      </c>
      <c r="N663" s="12">
        <v>46058.5</v>
      </c>
      <c r="O663" s="12"/>
      <c r="P663" s="55"/>
      <c r="Q663" s="12" t="s">
        <v>62</v>
      </c>
      <c r="R663" s="12"/>
      <c r="S663" s="29">
        <v>46058.592361111114</v>
      </c>
      <c r="T663" s="29">
        <v>46058.625</v>
      </c>
      <c r="U663" s="12">
        <v>46058.611805555556</v>
      </c>
      <c r="V663" s="12">
        <v>46058.645833333336</v>
      </c>
      <c r="W663" s="30">
        <f>IF(N663="","",WEEKNUM(AA663,2)-0)</f>
        <v>6</v>
      </c>
      <c r="X663" s="30">
        <f>IF(N663="","",MONTH(AA663))</f>
        <v>2</v>
      </c>
      <c r="Y66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63" s="30" t="str">
        <f>IF(B663="ROPAX","ROPAX",IF(B663="RORO","RORO","OCEAN"))</f>
        <v>OCEAN</v>
      </c>
      <c r="AA663" s="29">
        <f>+MIN(S663,T663)</f>
        <v>46058.592361111114</v>
      </c>
      <c r="AB663" s="29" t="str">
        <f>CHOOSE(WEEKDAY(T663,2),"Monday","Tuesday","Wednesday","Thursday","Friday","Saturday","Sunday")</f>
        <v>Thursday</v>
      </c>
      <c r="AC663" s="104">
        <f>IF((E663-F663)&lt;=0,0,(TRACKER[[#This Row],[ATA]]-TRACKER[[#This Row],[ETA]])*24)</f>
        <v>0</v>
      </c>
      <c r="AD663" s="29" t="str">
        <f>IF(AC663&lt;=2,"NO","YES")</f>
        <v>NO</v>
      </c>
      <c r="AE663" s="106">
        <f>+TRACKER[[#This Row],[DELIVERY AVAILABLE SINCE]]-TRACKER[[#This Row],[HANDOVER Morocco]]</f>
        <v>46057.666666666664</v>
      </c>
      <c r="AF663" s="104">
        <f>TRACKER[[#This Row],[ATA TO UNLOADING]]*24</f>
        <v>66.733333333453629</v>
      </c>
      <c r="AG663" s="31">
        <f>(M663-E663)</f>
        <v>1.8548611111109494</v>
      </c>
      <c r="AH663" s="35">
        <f>TRACKER[[#This Row],[ATA A OFRECIMIENTO]]*24</f>
        <v>44.516666666662786</v>
      </c>
      <c r="AI663" s="30" t="str">
        <f>IF(AG663="","",IF(AG663&lt;=1.5,"SI","NO"))</f>
        <v>NO</v>
      </c>
      <c r="AJ663" s="30" t="str">
        <f>IF(AG663="","",IF(AG663&lt;=2,"YES","NO"))</f>
        <v>YES</v>
      </c>
      <c r="AK663" s="30" t="str">
        <f>IF(AG663="","",IF(AG663&lt;=3,"SI","NO"))</f>
        <v>SI</v>
      </c>
      <c r="AL663" s="31">
        <f>(N663-M663)</f>
        <v>0.83333333333575865</v>
      </c>
      <c r="AM663" s="35">
        <f>TRACKER[[#This Row],[DEL. AVAILABLE A SLOT]]*24</f>
        <v>20.000000000058208</v>
      </c>
      <c r="AN663" s="31">
        <f>IF((S663-M663)&lt;0,TIME(0,0,0),S663-M663)</f>
        <v>0.92569444444961846</v>
      </c>
      <c r="AO66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63" s="35" t="str">
        <f>IF(AL663="","",IF(AL663&lt;=1,"SI","NO"))</f>
        <v>SI</v>
      </c>
      <c r="AQ663" s="31">
        <f>(N663-E663)</f>
        <v>2.6881944444467081</v>
      </c>
      <c r="AR663" s="35">
        <f>TRACKER[[#This Row],[ATA A TIMESLOT]]*24</f>
        <v>64.516666666720994</v>
      </c>
      <c r="AS663" s="32">
        <f>IF(AA663&lt;N663,TIME(0,0,0),AA663-N663)</f>
        <v>9.2361111113859806E-2</v>
      </c>
      <c r="AT663" s="35">
        <f>TRACKER[[#This Row],[PUNTUALIDAD (H)]]*24</f>
        <v>2.2166666667326353</v>
      </c>
      <c r="AU663" s="31" t="str">
        <f>IF(AS663&gt;TIME(0,30,0),"NO","SI")</f>
        <v>NO</v>
      </c>
      <c r="AV663" s="33" t="str">
        <f>IF(AS663&gt;TIME(1,0,0),"NO","SI")</f>
        <v>NO</v>
      </c>
      <c r="AW663" s="33">
        <f>(S663-E663)</f>
        <v>2.7805555555605679</v>
      </c>
      <c r="AX663" s="39">
        <f>TRACKER[[#This Row],[ATA TO UNLOADING]]*24</f>
        <v>66.733333333453629</v>
      </c>
      <c r="AY663" s="33">
        <f>IF(O663=0,0,S663-O663)</f>
        <v>0</v>
      </c>
      <c r="AZ663" s="38">
        <f>TRACKER[[#This Row],[TOTAL TT (MARRUECOS)]]*24</f>
        <v>0</v>
      </c>
      <c r="BA663" s="39" t="str">
        <f>IF(AW663="","",IF(AW663&lt;=2,"SI","NO"))</f>
        <v>NO</v>
      </c>
      <c r="BB663" s="39">
        <f>V663-U663</f>
        <v>3.4027777779556345E-2</v>
      </c>
      <c r="BC663" s="108">
        <f>(TRACKER[[#This Row],[Driver departure vs DC END DATE 2]])/24</f>
        <v>1.4178240741481811E-3</v>
      </c>
      <c r="BD663" s="39" t="str">
        <f>IF(L663="LEFTIES TOLEDO",IF(BC663&gt;=TIME(0,0,0),"YES","NO"),"")</f>
        <v>YES</v>
      </c>
      <c r="BE663" s="93">
        <f>$BH$1</f>
        <v>55</v>
      </c>
      <c r="BF663" s="41">
        <f>$BI$1</f>
        <v>7.5</v>
      </c>
    </row>
    <row r="664" spans="1:58" ht="12.75" hidden="1" customHeight="1">
      <c r="A664" s="24">
        <v>263633980</v>
      </c>
      <c r="B664" s="10" t="s">
        <v>733</v>
      </c>
      <c r="C664" s="11" t="s">
        <v>72</v>
      </c>
      <c r="D664" s="11" t="s">
        <v>75</v>
      </c>
      <c r="E664" s="12">
        <v>46051.09097222222</v>
      </c>
      <c r="F664" s="12">
        <v>46051.083333333336</v>
      </c>
      <c r="G664" s="13" t="s">
        <v>49</v>
      </c>
      <c r="H664" s="11" t="s">
        <v>50</v>
      </c>
      <c r="I664" s="13" t="s">
        <v>998</v>
      </c>
      <c r="J664" s="13" t="s">
        <v>51</v>
      </c>
      <c r="K664" s="13" t="s">
        <v>52</v>
      </c>
      <c r="L664" s="12" t="s">
        <v>95</v>
      </c>
      <c r="M664" s="12">
        <v>46055.416666666664</v>
      </c>
      <c r="N664" s="12">
        <v>46058.5</v>
      </c>
      <c r="O664" s="12"/>
      <c r="P664" s="55">
        <v>1</v>
      </c>
      <c r="Q664" s="12" t="s">
        <v>62</v>
      </c>
      <c r="R664" s="12"/>
      <c r="S664" s="29">
        <v>46058.649305555555</v>
      </c>
      <c r="T664" s="29">
        <v>46058.670138888891</v>
      </c>
      <c r="U664" s="12"/>
      <c r="V664" s="12"/>
      <c r="W664" s="30">
        <f>IF(N664="","",WEEKNUM(AA664,2)-0)</f>
        <v>6</v>
      </c>
      <c r="X664" s="30">
        <f>IF(N664="","",MONTH(AA664))</f>
        <v>2</v>
      </c>
      <c r="Y66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664" s="30" t="str">
        <f>IF(B664="ROPAX","ROPAX",IF(B664="RORO","RORO","OCEAN"))</f>
        <v>OCEAN</v>
      </c>
      <c r="AA664" s="29">
        <f>+MIN(S664,T664)</f>
        <v>46058.649305555555</v>
      </c>
      <c r="AB664" s="29" t="str">
        <f>CHOOSE(WEEKDAY(T664,2),"Monday","Tuesday","Wednesday","Thursday","Friday","Saturday","Sunday")</f>
        <v>Thursday</v>
      </c>
      <c r="AC664" s="104">
        <f>IF((E664-F664)&lt;=0,0,(TRACKER[[#This Row],[ATA]]-TRACKER[[#This Row],[ETA]])*24)</f>
        <v>0.18333333323244005</v>
      </c>
      <c r="AD664" s="29" t="str">
        <f>IF(AC664&lt;=2,"NO","YES")</f>
        <v>NO</v>
      </c>
      <c r="AE664" s="106">
        <f>+TRACKER[[#This Row],[DELIVERY AVAILABLE SINCE]]-TRACKER[[#This Row],[HANDOVER Morocco]]</f>
        <v>46055.416666666664</v>
      </c>
      <c r="AF664" s="104">
        <f>TRACKER[[#This Row],[ATA TO UNLOADING]]*24</f>
        <v>181.40000000002328</v>
      </c>
      <c r="AG664" s="31">
        <f>(M664-E664)</f>
        <v>4.3256944444437977</v>
      </c>
      <c r="AH664" s="35">
        <f>TRACKER[[#This Row],[ATA A OFRECIMIENTO]]*24</f>
        <v>103.81666666665114</v>
      </c>
      <c r="AI664" s="30" t="str">
        <f>IF(AG664="","",IF(AG664&lt;=1.5,"SI","NO"))</f>
        <v>NO</v>
      </c>
      <c r="AJ664" s="30" t="str">
        <f>IF(AG664="","",IF(AG664&lt;=2,"YES","NO"))</f>
        <v>NO</v>
      </c>
      <c r="AK664" s="30" t="str">
        <f>IF(AG664="","",IF(AG664&lt;=3,"SI","NO"))</f>
        <v>NO</v>
      </c>
      <c r="AL664" s="31">
        <f>(N664-M664)</f>
        <v>3.0833333333357587</v>
      </c>
      <c r="AM664" s="35">
        <f>TRACKER[[#This Row],[DEL. AVAILABLE A SLOT]]*24</f>
        <v>74.000000000058208</v>
      </c>
      <c r="AN664" s="31">
        <f>IF((S664-M664)&lt;0,TIME(0,0,0),S664-M664)</f>
        <v>3.2326388888905058</v>
      </c>
      <c r="AO66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664" s="35" t="str">
        <f>IF(AL664="","",IF(AL664&lt;=1,"SI","NO"))</f>
        <v>NO</v>
      </c>
      <c r="AQ664" s="31">
        <f>(N664-E664)</f>
        <v>7.4090277777795563</v>
      </c>
      <c r="AR664" s="35">
        <f>TRACKER[[#This Row],[ATA A TIMESLOT]]*24</f>
        <v>177.81666666670935</v>
      </c>
      <c r="AS664" s="32">
        <f>IF(AA664&lt;N664,TIME(0,0,0),AA664-N664)</f>
        <v>0.14930555555474712</v>
      </c>
      <c r="AT664" s="35">
        <f>TRACKER[[#This Row],[PUNTUALIDAD (H)]]*24</f>
        <v>3.5833333333139308</v>
      </c>
      <c r="AU664" s="31" t="str">
        <f>IF(AS664&gt;TIME(0,30,0),"NO","SI")</f>
        <v>NO</v>
      </c>
      <c r="AV664" s="33" t="str">
        <f>IF(AS664&gt;TIME(1,0,0),"NO","SI")</f>
        <v>NO</v>
      </c>
      <c r="AW664" s="33">
        <f>(S664-E664)</f>
        <v>7.5583333333343035</v>
      </c>
      <c r="AX664" s="39">
        <f>TRACKER[[#This Row],[ATA TO UNLOADING]]*24</f>
        <v>181.40000000002328</v>
      </c>
      <c r="AY664" s="33">
        <f>IF(O664=0,0,S664-O664)</f>
        <v>0</v>
      </c>
      <c r="AZ664" s="38">
        <f>TRACKER[[#This Row],[TOTAL TT (MARRUECOS)]]*24</f>
        <v>0</v>
      </c>
      <c r="BA664" s="39" t="str">
        <f>IF(AW664="","",IF(AW664&lt;=2,"SI","NO"))</f>
        <v>NO</v>
      </c>
      <c r="BB664" s="39">
        <f>V664-U664</f>
        <v>0</v>
      </c>
      <c r="BC664" s="108">
        <f>(TRACKER[[#This Row],[Driver departure vs DC END DATE 2]])/24</f>
        <v>0</v>
      </c>
      <c r="BD664" s="39" t="str">
        <f>IF(L664="LEFTIES TOLEDO",IF(BC664&gt;=TIME(0,0,0),"YES","NO"),"")</f>
        <v/>
      </c>
      <c r="BE664" s="93">
        <f>$BH$1</f>
        <v>55</v>
      </c>
      <c r="BF664" s="41">
        <f>$BI$1</f>
        <v>7.5</v>
      </c>
    </row>
    <row r="665" spans="1:58" ht="12.75" hidden="1" customHeight="1">
      <c r="A665" s="24">
        <v>263188840</v>
      </c>
      <c r="B665" s="10" t="s">
        <v>87</v>
      </c>
      <c r="C665" s="11" t="s">
        <v>47</v>
      </c>
      <c r="D665" s="11" t="s">
        <v>48</v>
      </c>
      <c r="E665" s="12">
        <v>46051.604861111111</v>
      </c>
      <c r="F665" s="12">
        <v>46052.083333333336</v>
      </c>
      <c r="G665" s="13" t="s">
        <v>49</v>
      </c>
      <c r="H665" s="11" t="s">
        <v>50</v>
      </c>
      <c r="I665" s="13" t="s">
        <v>1003</v>
      </c>
      <c r="J665" s="13" t="s">
        <v>51</v>
      </c>
      <c r="K665" s="13" t="s">
        <v>52</v>
      </c>
      <c r="L665" s="12" t="s">
        <v>53</v>
      </c>
      <c r="M665" s="12">
        <v>46053.333333333336</v>
      </c>
      <c r="N665" s="12">
        <v>46058.583333333336</v>
      </c>
      <c r="O665" s="12"/>
      <c r="P665" s="55">
        <v>1</v>
      </c>
      <c r="Q665" s="12" t="s">
        <v>62</v>
      </c>
      <c r="R665" s="12" t="s">
        <v>1040</v>
      </c>
      <c r="S665" s="29">
        <v>46059.300694444442</v>
      </c>
      <c r="T665" s="29">
        <v>46059.348611111112</v>
      </c>
      <c r="U665" s="12">
        <v>46059.333333333336</v>
      </c>
      <c r="V665" s="29">
        <v>46059.374305555553</v>
      </c>
      <c r="W665" s="30">
        <f>IF(N665="","",WEEKNUM(AA665,2)-0)</f>
        <v>6</v>
      </c>
      <c r="X665" s="30">
        <f>IF(N665="","",MONTH(AA665))</f>
        <v>2</v>
      </c>
      <c r="Y66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65" s="30" t="str">
        <f>IF(B665="ROPAX","ROPAX",IF(B665="RORO","RORO","OCEAN"))</f>
        <v>OCEAN</v>
      </c>
      <c r="AA665" s="29">
        <f>+MIN(S665,T665)</f>
        <v>46059.300694444442</v>
      </c>
      <c r="AB665" s="29" t="str">
        <f>CHOOSE(WEEKDAY(T665,2),"Monday","Tuesday","Wednesday","Thursday","Friday","Saturday","Sunday")</f>
        <v>Friday</v>
      </c>
      <c r="AC665" s="104">
        <f>IF((E665-F665)&lt;=0,0,(TRACKER[[#This Row],[ATA]]-TRACKER[[#This Row],[ETA]])*24)</f>
        <v>0</v>
      </c>
      <c r="AD665" s="29" t="str">
        <f>IF(AC665&lt;=2,"NO","YES")</f>
        <v>NO</v>
      </c>
      <c r="AE665" s="106">
        <f>+TRACKER[[#This Row],[DELIVERY AVAILABLE SINCE]]-TRACKER[[#This Row],[HANDOVER Morocco]]</f>
        <v>46053.333333333336</v>
      </c>
      <c r="AF665" s="104">
        <f>TRACKER[[#This Row],[ATA TO UNLOADING]]*24</f>
        <v>184.69999999995343</v>
      </c>
      <c r="AG665" s="31">
        <f>(M665-E665)</f>
        <v>1.7284722222248092</v>
      </c>
      <c r="AH665" s="35">
        <f>TRACKER[[#This Row],[ATA A OFRECIMIENTO]]*24</f>
        <v>41.483333333395422</v>
      </c>
      <c r="AI665" s="30" t="str">
        <f>IF(AG665="","",IF(AG665&lt;=1.5,"SI","NO"))</f>
        <v>NO</v>
      </c>
      <c r="AJ665" s="30" t="str">
        <f>IF(AG665="","",IF(AG665&lt;=2,"YES","NO"))</f>
        <v>YES</v>
      </c>
      <c r="AK665" s="30" t="str">
        <f>IF(AG665="","",IF(AG665&lt;=3,"SI","NO"))</f>
        <v>SI</v>
      </c>
      <c r="AL665" s="31">
        <f>(N665-M665)</f>
        <v>5.25</v>
      </c>
      <c r="AM665" s="35">
        <f>TRACKER[[#This Row],[DEL. AVAILABLE A SLOT]]*24</f>
        <v>126</v>
      </c>
      <c r="AN665" s="31">
        <f>IF((S665-M665)&lt;0,TIME(0,0,0),S665-M665)</f>
        <v>5.9673611111065838</v>
      </c>
      <c r="AO66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665" s="35" t="str">
        <f>IF(AL665="","",IF(AL665&lt;=1,"SI","NO"))</f>
        <v>NO</v>
      </c>
      <c r="AQ665" s="31">
        <f>(N665-E665)</f>
        <v>6.9784722222248092</v>
      </c>
      <c r="AR665" s="35">
        <f>TRACKER[[#This Row],[ATA A TIMESLOT]]*24</f>
        <v>167.48333333339542</v>
      </c>
      <c r="AS665" s="32">
        <f>IF(AA665&lt;N665,TIME(0,0,0),AA665-N665)</f>
        <v>0.71736111110658385</v>
      </c>
      <c r="AT665" s="35">
        <f>TRACKER[[#This Row],[PUNTUALIDAD (H)]]*24</f>
        <v>17.216666666558012</v>
      </c>
      <c r="AU665" s="31" t="str">
        <f>IF(AS665&gt;TIME(0,30,0),"NO","SI")</f>
        <v>NO</v>
      </c>
      <c r="AV665" s="33" t="str">
        <f>IF(AS665&gt;TIME(1,0,0),"NO","SI")</f>
        <v>NO</v>
      </c>
      <c r="AW665" s="33">
        <f>(S665-E665)</f>
        <v>7.6958333333313931</v>
      </c>
      <c r="AX665" s="39">
        <f>TRACKER[[#This Row],[ATA TO UNLOADING]]*24</f>
        <v>184.69999999995343</v>
      </c>
      <c r="AY665" s="33">
        <f>IF(O665=0,0,S665-O665)</f>
        <v>0</v>
      </c>
      <c r="AZ665" s="38">
        <f>TRACKER[[#This Row],[TOTAL TT (MARRUECOS)]]*24</f>
        <v>0</v>
      </c>
      <c r="BA665" s="39" t="str">
        <f>IF(AW665="","",IF(AW665&lt;=2,"SI","NO"))</f>
        <v>NO</v>
      </c>
      <c r="BB665" s="39">
        <f>V665-U665</f>
        <v>4.0972222217533272E-2</v>
      </c>
      <c r="BC665" s="108">
        <f>(TRACKER[[#This Row],[Driver departure vs DC END DATE 2]])/24</f>
        <v>1.707175925730553E-3</v>
      </c>
      <c r="BD665" s="39" t="str">
        <f>IF(L665="LEFTIES TOLEDO",IF(BC665&gt;=TIME(0,0,0),"YES","NO"),"")</f>
        <v>YES</v>
      </c>
      <c r="BE665" s="93">
        <f>$BH$1</f>
        <v>55</v>
      </c>
      <c r="BF665" s="41">
        <f>$BI$1</f>
        <v>7.5</v>
      </c>
    </row>
    <row r="666" spans="1:58" ht="12.75" hidden="1" customHeight="1">
      <c r="A666" s="24">
        <v>262807084</v>
      </c>
      <c r="B666" s="10" t="s">
        <v>89</v>
      </c>
      <c r="C666" s="11" t="s">
        <v>47</v>
      </c>
      <c r="D666" s="11" t="s">
        <v>48</v>
      </c>
      <c r="E666" s="12">
        <v>46055.811805555553</v>
      </c>
      <c r="F666" s="12">
        <v>46055.833333333336</v>
      </c>
      <c r="G666" s="13" t="s">
        <v>49</v>
      </c>
      <c r="H666" s="11" t="s">
        <v>50</v>
      </c>
      <c r="I666" s="13" t="s">
        <v>1004</v>
      </c>
      <c r="J666" s="13" t="s">
        <v>51</v>
      </c>
      <c r="K666" s="13" t="s">
        <v>52</v>
      </c>
      <c r="L666" s="12" t="s">
        <v>53</v>
      </c>
      <c r="M666" s="12">
        <v>46057.666666666664</v>
      </c>
      <c r="N666" s="12">
        <v>46058.583333333336</v>
      </c>
      <c r="O666" s="12"/>
      <c r="P666" s="55"/>
      <c r="Q666" s="12" t="s">
        <v>62</v>
      </c>
      <c r="R666" s="12"/>
      <c r="S666" s="29">
        <v>46058.621527777781</v>
      </c>
      <c r="T666" s="29">
        <v>46058.666666666664</v>
      </c>
      <c r="U666" s="12">
        <v>46058.658333333333</v>
      </c>
      <c r="V666" s="29">
        <v>46058.694444444445</v>
      </c>
      <c r="W666" s="30">
        <f>IF(N666="","",WEEKNUM(AA666,2)-0)</f>
        <v>6</v>
      </c>
      <c r="X666" s="30">
        <f>IF(N666="","",MONTH(AA666))</f>
        <v>2</v>
      </c>
      <c r="Y66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66" s="30" t="str">
        <f>IF(B666="ROPAX","ROPAX",IF(B666="RORO","RORO","OCEAN"))</f>
        <v>OCEAN</v>
      </c>
      <c r="AA666" s="29">
        <f>+MIN(S666,T666)</f>
        <v>46058.621527777781</v>
      </c>
      <c r="AB666" s="29" t="str">
        <f>CHOOSE(WEEKDAY(T666,2),"Monday","Tuesday","Wednesday","Thursday","Friday","Saturday","Sunday")</f>
        <v>Thursday</v>
      </c>
      <c r="AC666" s="104">
        <f>IF((E666-F666)&lt;=0,0,(TRACKER[[#This Row],[ATA]]-TRACKER[[#This Row],[ETA]])*24)</f>
        <v>0</v>
      </c>
      <c r="AD666" s="29" t="str">
        <f>IF(AC666&lt;=2,"NO","YES")</f>
        <v>NO</v>
      </c>
      <c r="AE666" s="106">
        <f>+TRACKER[[#This Row],[DELIVERY AVAILABLE SINCE]]-TRACKER[[#This Row],[HANDOVER Morocco]]</f>
        <v>46057.666666666664</v>
      </c>
      <c r="AF666" s="104">
        <f>TRACKER[[#This Row],[ATA TO UNLOADING]]*24</f>
        <v>67.433333333465271</v>
      </c>
      <c r="AG666" s="31">
        <f>(M666-E666)</f>
        <v>1.8548611111109494</v>
      </c>
      <c r="AH666" s="35">
        <f>TRACKER[[#This Row],[ATA A OFRECIMIENTO]]*24</f>
        <v>44.516666666662786</v>
      </c>
      <c r="AI666" s="30" t="str">
        <f>IF(AG666="","",IF(AG666&lt;=1.5,"SI","NO"))</f>
        <v>NO</v>
      </c>
      <c r="AJ666" s="30" t="str">
        <f>IF(AG666="","",IF(AG666&lt;=2,"YES","NO"))</f>
        <v>YES</v>
      </c>
      <c r="AK666" s="30" t="str">
        <f>IF(AG666="","",IF(AG666&lt;=3,"SI","NO"))</f>
        <v>SI</v>
      </c>
      <c r="AL666" s="31">
        <f>(N666-M666)</f>
        <v>0.91666666667151731</v>
      </c>
      <c r="AM666" s="35">
        <f>TRACKER[[#This Row],[DEL. AVAILABLE A SLOT]]*24</f>
        <v>22.000000000116415</v>
      </c>
      <c r="AN666" s="31">
        <f>IF((S666-M666)&lt;0,TIME(0,0,0),S666-M666)</f>
        <v>0.95486111111677019</v>
      </c>
      <c r="AO66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66" s="35" t="str">
        <f>IF(AL666="","",IF(AL666&lt;=1,"SI","NO"))</f>
        <v>SI</v>
      </c>
      <c r="AQ666" s="31">
        <f>(N666-E666)</f>
        <v>2.7715277777824667</v>
      </c>
      <c r="AR666" s="35">
        <f>TRACKER[[#This Row],[ATA A TIMESLOT]]*24</f>
        <v>66.516666666779201</v>
      </c>
      <c r="AS666" s="32">
        <f>IF(AA666&lt;N666,TIME(0,0,0),AA666-N666)</f>
        <v>3.8194444445252884E-2</v>
      </c>
      <c r="AT666" s="35">
        <f>TRACKER[[#This Row],[PUNTUALIDAD (H)]]*24</f>
        <v>0.91666666668606922</v>
      </c>
      <c r="AU666" s="31" t="str">
        <f>IF(AS666&gt;TIME(0,30,0),"NO","SI")</f>
        <v>NO</v>
      </c>
      <c r="AV666" s="33" t="str">
        <f>IF(AS666&gt;TIME(1,0,0),"NO","SI")</f>
        <v>SI</v>
      </c>
      <c r="AW666" s="33">
        <f>(S666-E666)</f>
        <v>2.8097222222277196</v>
      </c>
      <c r="AX666" s="39">
        <f>TRACKER[[#This Row],[ATA TO UNLOADING]]*24</f>
        <v>67.433333333465271</v>
      </c>
      <c r="AY666" s="33">
        <f>IF(O666=0,0,S666-O666)</f>
        <v>0</v>
      </c>
      <c r="AZ666" s="38">
        <f>TRACKER[[#This Row],[TOTAL TT (MARRUECOS)]]*24</f>
        <v>0</v>
      </c>
      <c r="BA666" s="39" t="str">
        <f>IF(AW666="","",IF(AW666&lt;=2,"SI","NO"))</f>
        <v>NO</v>
      </c>
      <c r="BB666" s="39">
        <f>V666-U666</f>
        <v>3.6111111112404615E-2</v>
      </c>
      <c r="BC666" s="108">
        <f>(TRACKER[[#This Row],[Driver departure vs DC END DATE 2]])/24</f>
        <v>1.5046296296835255E-3</v>
      </c>
      <c r="BD666" s="39" t="str">
        <f>IF(L666="LEFTIES TOLEDO",IF(BC666&gt;=TIME(0,0,0),"YES","NO"),"")</f>
        <v>YES</v>
      </c>
      <c r="BE666" s="93">
        <f>$BH$1</f>
        <v>55</v>
      </c>
      <c r="BF666" s="41">
        <f>$BI$1</f>
        <v>7.5</v>
      </c>
    </row>
    <row r="667" spans="1:58" ht="12.75" hidden="1" customHeight="1">
      <c r="A667" s="24" t="s">
        <v>920</v>
      </c>
      <c r="B667" s="10" t="s">
        <v>89</v>
      </c>
      <c r="C667" s="11" t="s">
        <v>47</v>
      </c>
      <c r="D667" s="11" t="s">
        <v>48</v>
      </c>
      <c r="E667" s="12">
        <v>46055.811805555553</v>
      </c>
      <c r="F667" s="12">
        <v>46055.833333333336</v>
      </c>
      <c r="G667" s="13" t="s">
        <v>88</v>
      </c>
      <c r="H667" s="11" t="s">
        <v>50</v>
      </c>
      <c r="I667" s="13" t="s">
        <v>1005</v>
      </c>
      <c r="J667" s="13" t="s">
        <v>51</v>
      </c>
      <c r="K667" s="13" t="s">
        <v>52</v>
      </c>
      <c r="L667" s="12" t="s">
        <v>53</v>
      </c>
      <c r="M667" s="12">
        <v>46057.666666666664</v>
      </c>
      <c r="N667" s="12">
        <v>46058.583333333336</v>
      </c>
      <c r="O667" s="12"/>
      <c r="P667" s="55"/>
      <c r="Q667" s="12" t="s">
        <v>62</v>
      </c>
      <c r="R667" s="12"/>
      <c r="S667" s="29">
        <v>46058.643055555556</v>
      </c>
      <c r="T667" s="29">
        <v>46058.666666666664</v>
      </c>
      <c r="U667" s="12">
        <v>46058.670138888891</v>
      </c>
      <c r="V667" s="12">
        <v>46058.685416666667</v>
      </c>
      <c r="W667" s="30">
        <f>IF(N667="","",WEEKNUM(AA667,2)-0)</f>
        <v>6</v>
      </c>
      <c r="X667" s="30">
        <f>IF(N667="","",MONTH(AA667))</f>
        <v>2</v>
      </c>
      <c r="Y66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67" s="30" t="str">
        <f>IF(B667="ROPAX","ROPAX",IF(B667="RORO","RORO","OCEAN"))</f>
        <v>OCEAN</v>
      </c>
      <c r="AA667" s="29">
        <f>+MIN(S667,T667)</f>
        <v>46058.643055555556</v>
      </c>
      <c r="AB667" s="29" t="str">
        <f>CHOOSE(WEEKDAY(T667,2),"Monday","Tuesday","Wednesday","Thursday","Friday","Saturday","Sunday")</f>
        <v>Thursday</v>
      </c>
      <c r="AC667" s="104">
        <f>IF((E667-F667)&lt;=0,0,(TRACKER[[#This Row],[ATA]]-TRACKER[[#This Row],[ETA]])*24)</f>
        <v>0</v>
      </c>
      <c r="AD667" s="29" t="str">
        <f>IF(AC667&lt;=2,"NO","YES")</f>
        <v>NO</v>
      </c>
      <c r="AE667" s="106">
        <f>+TRACKER[[#This Row],[DELIVERY AVAILABLE SINCE]]-TRACKER[[#This Row],[HANDOVER Morocco]]</f>
        <v>46057.666666666664</v>
      </c>
      <c r="AF667" s="104">
        <f>TRACKER[[#This Row],[ATA TO UNLOADING]]*24</f>
        <v>67.950000000069849</v>
      </c>
      <c r="AG667" s="31">
        <f>(M667-E667)</f>
        <v>1.8548611111109494</v>
      </c>
      <c r="AH667" s="35">
        <f>TRACKER[[#This Row],[ATA A OFRECIMIENTO]]*24</f>
        <v>44.516666666662786</v>
      </c>
      <c r="AI667" s="30" t="str">
        <f>IF(AG667="","",IF(AG667&lt;=1.5,"SI","NO"))</f>
        <v>NO</v>
      </c>
      <c r="AJ667" s="30" t="str">
        <f>IF(AG667="","",IF(AG667&lt;=2,"YES","NO"))</f>
        <v>YES</v>
      </c>
      <c r="AK667" s="30" t="str">
        <f>IF(AG667="","",IF(AG667&lt;=3,"SI","NO"))</f>
        <v>SI</v>
      </c>
      <c r="AL667" s="31">
        <f>(N667-M667)</f>
        <v>0.91666666667151731</v>
      </c>
      <c r="AM667" s="35">
        <f>TRACKER[[#This Row],[DEL. AVAILABLE A SLOT]]*24</f>
        <v>22.000000000116415</v>
      </c>
      <c r="AN667" s="31">
        <f>IF((S667-M667)&lt;0,TIME(0,0,0),S667-M667)</f>
        <v>0.97638888889196096</v>
      </c>
      <c r="AO66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67" s="35" t="str">
        <f>IF(AL667="","",IF(AL667&lt;=1,"SI","NO"))</f>
        <v>SI</v>
      </c>
      <c r="AQ667" s="31">
        <f>(N667-E667)</f>
        <v>2.7715277777824667</v>
      </c>
      <c r="AR667" s="35">
        <f>TRACKER[[#This Row],[ATA A TIMESLOT]]*24</f>
        <v>66.516666666779201</v>
      </c>
      <c r="AS667" s="32">
        <f>IF(AA667&lt;N667,TIME(0,0,0),AA667-N667)</f>
        <v>5.9722222220443655E-2</v>
      </c>
      <c r="AT667" s="35">
        <f>TRACKER[[#This Row],[PUNTUALIDAD (H)]]*24</f>
        <v>1.4333333332906477</v>
      </c>
      <c r="AU667" s="31" t="str">
        <f>IF(AS667&gt;TIME(0,30,0),"NO","SI")</f>
        <v>NO</v>
      </c>
      <c r="AV667" s="33" t="str">
        <f>IF(AS667&gt;TIME(1,0,0),"NO","SI")</f>
        <v>NO</v>
      </c>
      <c r="AW667" s="33">
        <f>(S667-E667)</f>
        <v>2.8312500000029104</v>
      </c>
      <c r="AX667" s="39">
        <f>TRACKER[[#This Row],[ATA TO UNLOADING]]*24</f>
        <v>67.950000000069849</v>
      </c>
      <c r="AY667" s="33">
        <f>IF(O667=0,0,S667-O667)</f>
        <v>0</v>
      </c>
      <c r="AZ667" s="38">
        <f>TRACKER[[#This Row],[TOTAL TT (MARRUECOS)]]*24</f>
        <v>0</v>
      </c>
      <c r="BA667" s="39" t="str">
        <f>IF(AW667="","",IF(AW667&lt;=2,"SI","NO"))</f>
        <v>NO</v>
      </c>
      <c r="BB667" s="39">
        <f>V667-U667</f>
        <v>1.5277777776645962E-2</v>
      </c>
      <c r="BC667" s="108">
        <f>(TRACKER[[#This Row],[Driver departure vs DC END DATE 2]])/24</f>
        <v>6.3657407402691513E-4</v>
      </c>
      <c r="BD667" s="39" t="str">
        <f>IF(L667="LEFTIES TOLEDO",IF(BC667&gt;=TIME(0,0,0),"YES","NO"),"")</f>
        <v>YES</v>
      </c>
      <c r="BE667" s="93">
        <f>$BH$1</f>
        <v>55</v>
      </c>
      <c r="BF667" s="41">
        <f>$BI$1</f>
        <v>7.5</v>
      </c>
    </row>
    <row r="668" spans="1:58" ht="12.75" hidden="1" customHeight="1">
      <c r="A668" s="24">
        <v>262910829</v>
      </c>
      <c r="B668" s="10" t="s">
        <v>728</v>
      </c>
      <c r="C668" s="11" t="s">
        <v>57</v>
      </c>
      <c r="D668" s="11" t="s">
        <v>75</v>
      </c>
      <c r="E668" s="12">
        <v>46048.323611111111</v>
      </c>
      <c r="F668" s="12">
        <v>46048.333333333336</v>
      </c>
      <c r="G668" s="13" t="s">
        <v>49</v>
      </c>
      <c r="H668" s="11" t="s">
        <v>50</v>
      </c>
      <c r="I668" s="13" t="s">
        <v>1001</v>
      </c>
      <c r="J668" s="13" t="s">
        <v>56</v>
      </c>
      <c r="K668" s="13" t="s">
        <v>60</v>
      </c>
      <c r="L668" s="12" t="s">
        <v>95</v>
      </c>
      <c r="M668" s="12">
        <v>46052.416666666664</v>
      </c>
      <c r="N668" s="12">
        <v>46058.583333333336</v>
      </c>
      <c r="O668" s="12"/>
      <c r="P668" s="55"/>
      <c r="Q668" s="12"/>
      <c r="R668" s="12"/>
      <c r="S668" s="29">
        <v>46058.5</v>
      </c>
      <c r="T668" s="29">
        <v>46058.520833333336</v>
      </c>
      <c r="U668" s="12"/>
      <c r="V668" s="12"/>
      <c r="W668" s="30">
        <f>IF(N668="","",WEEKNUM(AA668,2)-0)</f>
        <v>6</v>
      </c>
      <c r="X668" s="30">
        <f>IF(N668="","",MONTH(AA668))</f>
        <v>2</v>
      </c>
      <c r="Y66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668" s="30" t="str">
        <f>IF(B668="ROPAX","ROPAX",IF(B668="RORO","RORO","OCEAN"))</f>
        <v>OCEAN</v>
      </c>
      <c r="AA668" s="29">
        <f>+MIN(S668,T668)</f>
        <v>46058.5</v>
      </c>
      <c r="AB668" s="29" t="str">
        <f>CHOOSE(WEEKDAY(T668,2),"Monday","Tuesday","Wednesday","Thursday","Friday","Saturday","Sunday")</f>
        <v>Thursday</v>
      </c>
      <c r="AC668" s="104">
        <f>IF((E668-F668)&lt;=0,0,(TRACKER[[#This Row],[ATA]]-TRACKER[[#This Row],[ETA]])*24)</f>
        <v>0</v>
      </c>
      <c r="AD668" s="29" t="str">
        <f>IF(AC668&lt;=2,"NO","YES")</f>
        <v>NO</v>
      </c>
      <c r="AE668" s="106">
        <f>+TRACKER[[#This Row],[DELIVERY AVAILABLE SINCE]]-TRACKER[[#This Row],[HANDOVER Morocco]]</f>
        <v>46052.416666666664</v>
      </c>
      <c r="AF668" s="104">
        <f>TRACKER[[#This Row],[ATA TO UNLOADING]]*24</f>
        <v>244.23333333333721</v>
      </c>
      <c r="AG668" s="31">
        <f>(M668-E668)</f>
        <v>4.0930555555532919</v>
      </c>
      <c r="AH668" s="35">
        <f>TRACKER[[#This Row],[ATA A OFRECIMIENTO]]*24</f>
        <v>98.233333333279006</v>
      </c>
      <c r="AI668" s="30" t="str">
        <f>IF(AG668="","",IF(AG668&lt;=1.5,"SI","NO"))</f>
        <v>NO</v>
      </c>
      <c r="AJ668" s="30" t="str">
        <f>IF(AG668="","",IF(AG668&lt;=2,"YES","NO"))</f>
        <v>NO</v>
      </c>
      <c r="AK668" s="30" t="str">
        <f>IF(AG668="","",IF(AG668&lt;=3,"SI","NO"))</f>
        <v>NO</v>
      </c>
      <c r="AL668" s="31">
        <f>(N668-M668)</f>
        <v>6.1666666666715173</v>
      </c>
      <c r="AM668" s="35">
        <f>TRACKER[[#This Row],[DEL. AVAILABLE A SLOT]]*24</f>
        <v>148.00000000011642</v>
      </c>
      <c r="AN668" s="31">
        <f>IF((S668-M668)&lt;0,TIME(0,0,0),S668-M668)</f>
        <v>6.0833333333357587</v>
      </c>
      <c r="AO66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668" s="35" t="str">
        <f>IF(AL668="","",IF(AL668&lt;=1,"SI","NO"))</f>
        <v>NO</v>
      </c>
      <c r="AQ668" s="31">
        <f>(N668-E668)</f>
        <v>10.259722222224809</v>
      </c>
      <c r="AR668" s="35">
        <f>TRACKER[[#This Row],[ATA A TIMESLOT]]*24</f>
        <v>246.23333333339542</v>
      </c>
      <c r="AS668" s="32">
        <f>IF(AA668&lt;N668,TIME(0,0,0),AA668-N668)</f>
        <v>0</v>
      </c>
      <c r="AT668" s="35">
        <f>TRACKER[[#This Row],[PUNTUALIDAD (H)]]*24</f>
        <v>0</v>
      </c>
      <c r="AU668" s="31" t="str">
        <f>IF(AS668&gt;TIME(0,30,0),"NO","SI")</f>
        <v>SI</v>
      </c>
      <c r="AV668" s="33" t="str">
        <f>IF(AS668&gt;TIME(1,0,0),"NO","SI")</f>
        <v>SI</v>
      </c>
      <c r="AW668" s="33">
        <f>(S668-E668)</f>
        <v>10.176388888889051</v>
      </c>
      <c r="AX668" s="39">
        <f>TRACKER[[#This Row],[ATA TO UNLOADING]]*24</f>
        <v>244.23333333333721</v>
      </c>
      <c r="AY668" s="33">
        <f>IF(O668=0,0,S668-O668)</f>
        <v>0</v>
      </c>
      <c r="AZ668" s="38">
        <f>TRACKER[[#This Row],[TOTAL TT (MARRUECOS)]]*24</f>
        <v>0</v>
      </c>
      <c r="BA668" s="39" t="str">
        <f>IF(AW668="","",IF(AW668&lt;=2,"SI","NO"))</f>
        <v>NO</v>
      </c>
      <c r="BB668" s="39">
        <f>V668-U668</f>
        <v>0</v>
      </c>
      <c r="BC668" s="108">
        <f>(TRACKER[[#This Row],[Driver departure vs DC END DATE 2]])/24</f>
        <v>0</v>
      </c>
      <c r="BD668" s="39" t="str">
        <f>IF(L668="LEFTIES TOLEDO",IF(BC668&gt;=TIME(0,0,0),"YES","NO"),"")</f>
        <v/>
      </c>
      <c r="BE668" s="93">
        <f>$BH$1</f>
        <v>55</v>
      </c>
      <c r="BF668" s="41">
        <f>$BI$1</f>
        <v>7.5</v>
      </c>
    </row>
    <row r="669" spans="1:58" ht="12.75" hidden="1" customHeight="1">
      <c r="A669" s="24">
        <v>262910829</v>
      </c>
      <c r="B669" s="10" t="s">
        <v>728</v>
      </c>
      <c r="C669" s="11" t="s">
        <v>57</v>
      </c>
      <c r="D669" s="11" t="s">
        <v>75</v>
      </c>
      <c r="E669" s="12">
        <v>46048.323611111111</v>
      </c>
      <c r="F669" s="12">
        <v>46048.333333333336</v>
      </c>
      <c r="G669" s="13" t="s">
        <v>49</v>
      </c>
      <c r="H669" s="11" t="s">
        <v>50</v>
      </c>
      <c r="I669" s="13" t="s">
        <v>1002</v>
      </c>
      <c r="J669" s="13" t="s">
        <v>56</v>
      </c>
      <c r="K669" s="13" t="s">
        <v>60</v>
      </c>
      <c r="L669" s="12" t="s">
        <v>95</v>
      </c>
      <c r="M669" s="12">
        <v>46052.416666666664</v>
      </c>
      <c r="N669" s="12">
        <v>46058.583333333336</v>
      </c>
      <c r="O669" s="12"/>
      <c r="P669" s="55"/>
      <c r="Q669" s="12"/>
      <c r="R669" s="12"/>
      <c r="S669" s="29">
        <v>46058.583333333328</v>
      </c>
      <c r="T669" s="29">
        <v>46058.604166666664</v>
      </c>
      <c r="U669" s="12"/>
      <c r="V669" s="12"/>
      <c r="W669" s="30">
        <f>IF(N669="","",WEEKNUM(AA669,2)-0)</f>
        <v>6</v>
      </c>
      <c r="X669" s="30">
        <f>IF(N669="","",MONTH(AA669))</f>
        <v>2</v>
      </c>
      <c r="Y66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669" s="30" t="str">
        <f>IF(B669="ROPAX","ROPAX",IF(B669="RORO","RORO","OCEAN"))</f>
        <v>OCEAN</v>
      </c>
      <c r="AA669" s="29">
        <f>+MIN(S669,T669)</f>
        <v>46058.583333333328</v>
      </c>
      <c r="AB669" s="29" t="str">
        <f>CHOOSE(WEEKDAY(T669,2),"Monday","Tuesday","Wednesday","Thursday","Friday","Saturday","Sunday")</f>
        <v>Thursday</v>
      </c>
      <c r="AC669" s="104">
        <f>IF((E669-F669)&lt;=0,0,(TRACKER[[#This Row],[ATA]]-TRACKER[[#This Row],[ETA]])*24)</f>
        <v>0</v>
      </c>
      <c r="AD669" s="29" t="str">
        <f>IF(AC669&lt;=2,"NO","YES")</f>
        <v>NO</v>
      </c>
      <c r="AE669" s="106">
        <f>+TRACKER[[#This Row],[DELIVERY AVAILABLE SINCE]]-TRACKER[[#This Row],[HANDOVER Morocco]]</f>
        <v>46052.416666666664</v>
      </c>
      <c r="AF669" s="104">
        <f>TRACKER[[#This Row],[ATA TO UNLOADING]]*24</f>
        <v>246.2333333332208</v>
      </c>
      <c r="AG669" s="31">
        <f>(M669-E669)</f>
        <v>4.0930555555532919</v>
      </c>
      <c r="AH669" s="35">
        <f>TRACKER[[#This Row],[ATA A OFRECIMIENTO]]*24</f>
        <v>98.233333333279006</v>
      </c>
      <c r="AI669" s="30" t="str">
        <f>IF(AG669="","",IF(AG669&lt;=1.5,"SI","NO"))</f>
        <v>NO</v>
      </c>
      <c r="AJ669" s="30" t="str">
        <f>IF(AG669="","",IF(AG669&lt;=2,"YES","NO"))</f>
        <v>NO</v>
      </c>
      <c r="AK669" s="30" t="str">
        <f>IF(AG669="","",IF(AG669&lt;=3,"SI","NO"))</f>
        <v>NO</v>
      </c>
      <c r="AL669" s="31">
        <f>(N669-M669)</f>
        <v>6.1666666666715173</v>
      </c>
      <c r="AM669" s="35">
        <f>TRACKER[[#This Row],[DEL. AVAILABLE A SLOT]]*24</f>
        <v>148.00000000011642</v>
      </c>
      <c r="AN669" s="31">
        <f>IF((S669-M669)&lt;0,TIME(0,0,0),S669-M669)</f>
        <v>6.1666666666642413</v>
      </c>
      <c r="AO66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669" s="35" t="str">
        <f>IF(AL669="","",IF(AL669&lt;=1,"SI","NO"))</f>
        <v>NO</v>
      </c>
      <c r="AQ669" s="31">
        <f>(N669-E669)</f>
        <v>10.259722222224809</v>
      </c>
      <c r="AR669" s="35">
        <f>TRACKER[[#This Row],[ATA A TIMESLOT]]*24</f>
        <v>246.23333333339542</v>
      </c>
      <c r="AS669" s="32">
        <f>IF(AA669&lt;N669,TIME(0,0,0),AA669-N669)</f>
        <v>-7.2759576141834259E-12</v>
      </c>
      <c r="AT669" s="35">
        <f>TRACKER[[#This Row],[PUNTUALIDAD (H)]]*24</f>
        <v>-1.7462298274040222E-10</v>
      </c>
      <c r="AU669" s="31" t="str">
        <f>IF(AS669&gt;TIME(0,30,0),"NO","SI")</f>
        <v>SI</v>
      </c>
      <c r="AV669" s="33" t="str">
        <f>IF(AS669&gt;TIME(1,0,0),"NO","SI")</f>
        <v>SI</v>
      </c>
      <c r="AW669" s="33">
        <f>(S669-E669)</f>
        <v>10.259722222217533</v>
      </c>
      <c r="AX669" s="39">
        <f>TRACKER[[#This Row],[ATA TO UNLOADING]]*24</f>
        <v>246.2333333332208</v>
      </c>
      <c r="AY669" s="33">
        <f>IF(O669=0,0,S669-O669)</f>
        <v>0</v>
      </c>
      <c r="AZ669" s="38">
        <f>TRACKER[[#This Row],[TOTAL TT (MARRUECOS)]]*24</f>
        <v>0</v>
      </c>
      <c r="BA669" s="39" t="str">
        <f>IF(AW669="","",IF(AW669&lt;=2,"SI","NO"))</f>
        <v>NO</v>
      </c>
      <c r="BB669" s="39">
        <f>V669-U669</f>
        <v>0</v>
      </c>
      <c r="BC669" s="108">
        <f>(TRACKER[[#This Row],[Driver departure vs DC END DATE 2]])/24</f>
        <v>0</v>
      </c>
      <c r="BD669" s="39" t="str">
        <f>IF(L669="LEFTIES TOLEDO",IF(BC669&gt;=TIME(0,0,0),"YES","NO"),"")</f>
        <v/>
      </c>
      <c r="BE669" s="93">
        <f>$BH$1</f>
        <v>55</v>
      </c>
      <c r="BF669" s="41">
        <f>$BI$1</f>
        <v>7.5</v>
      </c>
    </row>
    <row r="670" spans="1:58" ht="12.75" hidden="1" customHeight="1">
      <c r="A670" s="24">
        <v>262806677</v>
      </c>
      <c r="B670" s="10" t="s">
        <v>89</v>
      </c>
      <c r="C670" s="11" t="s">
        <v>47</v>
      </c>
      <c r="D670" s="11" t="s">
        <v>48</v>
      </c>
      <c r="E670" s="12">
        <v>46055.811805555553</v>
      </c>
      <c r="F670" s="12">
        <v>46055.833333333336</v>
      </c>
      <c r="G670" s="13" t="s">
        <v>49</v>
      </c>
      <c r="H670" s="11" t="s">
        <v>50</v>
      </c>
      <c r="I670" s="13" t="s">
        <v>1007</v>
      </c>
      <c r="J670" s="13" t="s">
        <v>51</v>
      </c>
      <c r="K670" s="13" t="s">
        <v>52</v>
      </c>
      <c r="L670" s="12" t="s">
        <v>53</v>
      </c>
      <c r="M670" s="12">
        <v>46057.666666666664</v>
      </c>
      <c r="N670" s="12">
        <v>46058.666666666664</v>
      </c>
      <c r="O670" s="12"/>
      <c r="P670" s="55"/>
      <c r="Q670" s="12" t="s">
        <v>59</v>
      </c>
      <c r="R670" s="12" t="s">
        <v>1040</v>
      </c>
      <c r="S670" s="29">
        <v>46058.719444444447</v>
      </c>
      <c r="T670" s="29">
        <v>46058.791666666664</v>
      </c>
      <c r="U670" s="12">
        <v>46058.742361111108</v>
      </c>
      <c r="V670" s="29">
        <v>46058.819444444445</v>
      </c>
      <c r="W670" s="30">
        <f>IF(N670="","",WEEKNUM(AA670,2)-0)</f>
        <v>6</v>
      </c>
      <c r="X670" s="30">
        <f>IF(N670="","",MONTH(AA670))</f>
        <v>2</v>
      </c>
      <c r="Y67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70" s="30" t="str">
        <f>IF(B670="ROPAX","ROPAX",IF(B670="RORO","RORO","OCEAN"))</f>
        <v>OCEAN</v>
      </c>
      <c r="AA670" s="29">
        <f>+MIN(S670,T670)</f>
        <v>46058.719444444447</v>
      </c>
      <c r="AB670" s="29" t="str">
        <f>CHOOSE(WEEKDAY(T670,2),"Monday","Tuesday","Wednesday","Thursday","Friday","Saturday","Sunday")</f>
        <v>Thursday</v>
      </c>
      <c r="AC670" s="104">
        <f>IF((E670-F670)&lt;=0,0,(TRACKER[[#This Row],[ATA]]-TRACKER[[#This Row],[ETA]])*24)</f>
        <v>0</v>
      </c>
      <c r="AD670" s="29" t="str">
        <f>IF(AC670&lt;=2,"NO","YES")</f>
        <v>NO</v>
      </c>
      <c r="AE670" s="106">
        <f>+TRACKER[[#This Row],[DELIVERY AVAILABLE SINCE]]-TRACKER[[#This Row],[HANDOVER Morocco]]</f>
        <v>46057.666666666664</v>
      </c>
      <c r="AF670" s="104">
        <f>TRACKER[[#This Row],[ATA TO UNLOADING]]*24</f>
        <v>69.783333333441988</v>
      </c>
      <c r="AG670" s="31">
        <f>(M670-E670)</f>
        <v>1.8548611111109494</v>
      </c>
      <c r="AH670" s="35">
        <f>TRACKER[[#This Row],[ATA A OFRECIMIENTO]]*24</f>
        <v>44.516666666662786</v>
      </c>
      <c r="AI670" s="30" t="str">
        <f>IF(AG670="","",IF(AG670&lt;=1.5,"SI","NO"))</f>
        <v>NO</v>
      </c>
      <c r="AJ670" s="30" t="str">
        <f>IF(AG670="","",IF(AG670&lt;=2,"YES","NO"))</f>
        <v>YES</v>
      </c>
      <c r="AK670" s="30" t="str">
        <f>IF(AG670="","",IF(AG670&lt;=3,"SI","NO"))</f>
        <v>SI</v>
      </c>
      <c r="AL670" s="31">
        <f>(N670-M670)</f>
        <v>1</v>
      </c>
      <c r="AM670" s="35">
        <f>TRACKER[[#This Row],[DEL. AVAILABLE A SLOT]]*24</f>
        <v>24</v>
      </c>
      <c r="AN670" s="31">
        <f>IF((S670-M670)&lt;0,TIME(0,0,0),S670-M670)</f>
        <v>1.0527777777824667</v>
      </c>
      <c r="AO67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670" s="35" t="str">
        <f>IF(AL670="","",IF(AL670&lt;=1,"SI","NO"))</f>
        <v>SI</v>
      </c>
      <c r="AQ670" s="31">
        <f>(N670-E670)</f>
        <v>2.8548611111109494</v>
      </c>
      <c r="AR670" s="35">
        <f>TRACKER[[#This Row],[ATA A TIMESLOT]]*24</f>
        <v>68.516666666662786</v>
      </c>
      <c r="AS670" s="32">
        <f>IF(AA670&lt;N670,TIME(0,0,0),AA670-N670)</f>
        <v>5.2777777782466728E-2</v>
      </c>
      <c r="AT670" s="35">
        <f>TRACKER[[#This Row],[PUNTUALIDAD (H)]]*24</f>
        <v>1.2666666667792015</v>
      </c>
      <c r="AU670" s="31" t="str">
        <f>IF(AS670&gt;TIME(0,30,0),"NO","SI")</f>
        <v>NO</v>
      </c>
      <c r="AV670" s="33" t="str">
        <f>IF(AS670&gt;TIME(1,0,0),"NO","SI")</f>
        <v>NO</v>
      </c>
      <c r="AW670" s="33">
        <f>(S670-E670)</f>
        <v>2.9076388888934162</v>
      </c>
      <c r="AX670" s="39">
        <f>TRACKER[[#This Row],[ATA TO UNLOADING]]*24</f>
        <v>69.783333333441988</v>
      </c>
      <c r="AY670" s="33">
        <f>IF(O670=0,0,S670-O670)</f>
        <v>0</v>
      </c>
      <c r="AZ670" s="38">
        <f>TRACKER[[#This Row],[TOTAL TT (MARRUECOS)]]*24</f>
        <v>0</v>
      </c>
      <c r="BA670" s="39" t="str">
        <f>IF(AW670="","",IF(AW670&lt;=2,"SI","NO"))</f>
        <v>NO</v>
      </c>
      <c r="BB670" s="39">
        <f>V670-U670</f>
        <v>7.7083333337213844E-2</v>
      </c>
      <c r="BC670" s="108">
        <f>(TRACKER[[#This Row],[Driver departure vs DC END DATE 2]])/24</f>
        <v>3.2118055557172434E-3</v>
      </c>
      <c r="BD670" s="39" t="str">
        <f>IF(L670="LEFTIES TOLEDO",IF(BC670&gt;=TIME(0,0,0),"YES","NO"),"")</f>
        <v>YES</v>
      </c>
      <c r="BE670" s="93">
        <f>$BH$1</f>
        <v>55</v>
      </c>
      <c r="BF670" s="41">
        <f>$BI$1</f>
        <v>7.5</v>
      </c>
    </row>
    <row r="671" spans="1:58" ht="12.75" hidden="1" customHeight="1">
      <c r="A671" s="24" t="s">
        <v>920</v>
      </c>
      <c r="B671" s="10" t="s">
        <v>89</v>
      </c>
      <c r="C671" s="11" t="s">
        <v>47</v>
      </c>
      <c r="D671" s="11" t="s">
        <v>48</v>
      </c>
      <c r="E671" s="12">
        <v>46055.811805555553</v>
      </c>
      <c r="F671" s="12">
        <v>46055.833333333336</v>
      </c>
      <c r="G671" s="13" t="s">
        <v>88</v>
      </c>
      <c r="H671" s="11" t="s">
        <v>50</v>
      </c>
      <c r="I671" s="13" t="s">
        <v>1008</v>
      </c>
      <c r="J671" s="13" t="s">
        <v>51</v>
      </c>
      <c r="K671" s="13" t="s">
        <v>52</v>
      </c>
      <c r="L671" s="12" t="s">
        <v>53</v>
      </c>
      <c r="M671" s="12">
        <v>46057.666666666664</v>
      </c>
      <c r="N671" s="12">
        <v>46058.666666666664</v>
      </c>
      <c r="O671" s="12"/>
      <c r="P671" s="55"/>
      <c r="Q671" s="12" t="s">
        <v>59</v>
      </c>
      <c r="R671" s="12" t="s">
        <v>1040</v>
      </c>
      <c r="S671" s="29">
        <v>46058.758333333331</v>
      </c>
      <c r="T671" s="29">
        <v>46058.833333333336</v>
      </c>
      <c r="U671" s="12">
        <v>46058.787499999999</v>
      </c>
      <c r="V671" s="12">
        <v>46058.861111111109</v>
      </c>
      <c r="W671" s="30">
        <f>IF(N671="","",WEEKNUM(AA671,2)-0)</f>
        <v>6</v>
      </c>
      <c r="X671" s="30">
        <f>IF(N671="","",MONTH(AA671))</f>
        <v>2</v>
      </c>
      <c r="Y67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71" s="30" t="str">
        <f>IF(B671="ROPAX","ROPAX",IF(B671="RORO","RORO","OCEAN"))</f>
        <v>OCEAN</v>
      </c>
      <c r="AA671" s="29">
        <f>+MIN(S671,T671)</f>
        <v>46058.758333333331</v>
      </c>
      <c r="AB671" s="29" t="str">
        <f>CHOOSE(WEEKDAY(T671,2),"Monday","Tuesday","Wednesday","Thursday","Friday","Saturday","Sunday")</f>
        <v>Thursday</v>
      </c>
      <c r="AC671" s="104">
        <f>IF((E671-F671)&lt;=0,0,(TRACKER[[#This Row],[ATA]]-TRACKER[[#This Row],[ETA]])*24)</f>
        <v>0</v>
      </c>
      <c r="AD671" s="29" t="str">
        <f>IF(AC671&lt;=2,"NO","YES")</f>
        <v>NO</v>
      </c>
      <c r="AE671" s="106">
        <f>+TRACKER[[#This Row],[DELIVERY AVAILABLE SINCE]]-TRACKER[[#This Row],[HANDOVER Morocco]]</f>
        <v>46057.666666666664</v>
      </c>
      <c r="AF671" s="104">
        <f>TRACKER[[#This Row],[ATA TO UNLOADING]]*24</f>
        <v>70.716666666674428</v>
      </c>
      <c r="AG671" s="31">
        <f>(M671-E671)</f>
        <v>1.8548611111109494</v>
      </c>
      <c r="AH671" s="35">
        <f>TRACKER[[#This Row],[ATA A OFRECIMIENTO]]*24</f>
        <v>44.516666666662786</v>
      </c>
      <c r="AI671" s="30" t="str">
        <f>IF(AG671="","",IF(AG671&lt;=1.5,"SI","NO"))</f>
        <v>NO</v>
      </c>
      <c r="AJ671" s="30" t="str">
        <f>IF(AG671="","",IF(AG671&lt;=2,"YES","NO"))</f>
        <v>YES</v>
      </c>
      <c r="AK671" s="30" t="str">
        <f>IF(AG671="","",IF(AG671&lt;=3,"SI","NO"))</f>
        <v>SI</v>
      </c>
      <c r="AL671" s="31">
        <f>(N671-M671)</f>
        <v>1</v>
      </c>
      <c r="AM671" s="35">
        <f>TRACKER[[#This Row],[DEL. AVAILABLE A SLOT]]*24</f>
        <v>24</v>
      </c>
      <c r="AN671" s="31">
        <f>IF((S671-M671)&lt;0,TIME(0,0,0),S671-M671)</f>
        <v>1.0916666666671517</v>
      </c>
      <c r="AO67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671" s="35" t="str">
        <f>IF(AL671="","",IF(AL671&lt;=1,"SI","NO"))</f>
        <v>SI</v>
      </c>
      <c r="AQ671" s="31">
        <f>(N671-E671)</f>
        <v>2.8548611111109494</v>
      </c>
      <c r="AR671" s="35">
        <f>TRACKER[[#This Row],[ATA A TIMESLOT]]*24</f>
        <v>68.516666666662786</v>
      </c>
      <c r="AS671" s="32">
        <f>IF(AA671&lt;N671,TIME(0,0,0),AA671-N671)</f>
        <v>9.1666666667151731E-2</v>
      </c>
      <c r="AT671" s="35">
        <f>TRACKER[[#This Row],[PUNTUALIDAD (H)]]*24</f>
        <v>2.2000000000116415</v>
      </c>
      <c r="AU671" s="31" t="str">
        <f>IF(AS671&gt;TIME(0,30,0),"NO","SI")</f>
        <v>NO</v>
      </c>
      <c r="AV671" s="33" t="str">
        <f>IF(AS671&gt;TIME(1,0,0),"NO","SI")</f>
        <v>NO</v>
      </c>
      <c r="AW671" s="33">
        <f>(S671-E671)</f>
        <v>2.9465277777781012</v>
      </c>
      <c r="AX671" s="39">
        <f>TRACKER[[#This Row],[ATA TO UNLOADING]]*24</f>
        <v>70.716666666674428</v>
      </c>
      <c r="AY671" s="33">
        <f>IF(O671=0,0,S671-O671)</f>
        <v>0</v>
      </c>
      <c r="AZ671" s="38">
        <f>TRACKER[[#This Row],[TOTAL TT (MARRUECOS)]]*24</f>
        <v>0</v>
      </c>
      <c r="BA671" s="39" t="str">
        <f>IF(AW671="","",IF(AW671&lt;=2,"SI","NO"))</f>
        <v>NO</v>
      </c>
      <c r="BB671" s="39">
        <f>V671-U671</f>
        <v>7.3611111110949423E-2</v>
      </c>
      <c r="BC671" s="108">
        <f>(TRACKER[[#This Row],[Driver departure vs DC END DATE 2]])/24</f>
        <v>3.0671296296228925E-3</v>
      </c>
      <c r="BD671" s="39" t="str">
        <f>IF(L671="LEFTIES TOLEDO",IF(BC671&gt;=TIME(0,0,0),"YES","NO"),"")</f>
        <v>YES</v>
      </c>
      <c r="BE671" s="93">
        <f>$BH$1</f>
        <v>55</v>
      </c>
      <c r="BF671" s="41">
        <f>$BI$1</f>
        <v>7.5</v>
      </c>
    </row>
    <row r="672" spans="1:58" ht="12.75" hidden="1" customHeight="1">
      <c r="A672" s="24">
        <v>262082261</v>
      </c>
      <c r="B672" s="10" t="s">
        <v>728</v>
      </c>
      <c r="C672" s="11" t="s">
        <v>78</v>
      </c>
      <c r="D672" s="11" t="s">
        <v>75</v>
      </c>
      <c r="E672" s="12">
        <v>46048.323611111111</v>
      </c>
      <c r="F672" s="12">
        <v>46048.333333333336</v>
      </c>
      <c r="G672" s="13" t="s">
        <v>49</v>
      </c>
      <c r="H672" s="11" t="s">
        <v>50</v>
      </c>
      <c r="I672" s="13" t="s">
        <v>1006</v>
      </c>
      <c r="J672" s="13" t="s">
        <v>51</v>
      </c>
      <c r="K672" s="13" t="s">
        <v>52</v>
      </c>
      <c r="L672" s="12" t="s">
        <v>95</v>
      </c>
      <c r="M672" s="12">
        <v>46052.416666666664</v>
      </c>
      <c r="N672" s="12">
        <v>46058.666666666664</v>
      </c>
      <c r="O672" s="12"/>
      <c r="P672" s="55">
        <v>1</v>
      </c>
      <c r="Q672" s="12" t="s">
        <v>62</v>
      </c>
      <c r="R672" s="12" t="s">
        <v>104</v>
      </c>
      <c r="S672" s="29">
        <v>46058.722222222219</v>
      </c>
      <c r="T672" s="29">
        <v>46058.743055555555</v>
      </c>
      <c r="U672" s="12"/>
      <c r="V672" s="12"/>
      <c r="W672" s="30">
        <f>IF(N672="","",WEEKNUM(AA672,2)-0)</f>
        <v>6</v>
      </c>
      <c r="X672" s="30">
        <f>IF(N672="","",MONTH(AA672))</f>
        <v>2</v>
      </c>
      <c r="Y67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672" s="30" t="str">
        <f>IF(B672="ROPAX","ROPAX",IF(B672="RORO","RORO","OCEAN"))</f>
        <v>OCEAN</v>
      </c>
      <c r="AA672" s="29">
        <f>+MIN(S672,T672)</f>
        <v>46058.722222222219</v>
      </c>
      <c r="AB672" s="29" t="str">
        <f>CHOOSE(WEEKDAY(T672,2),"Monday","Tuesday","Wednesday","Thursday","Friday","Saturday","Sunday")</f>
        <v>Thursday</v>
      </c>
      <c r="AC672" s="104">
        <f>IF((E672-F672)&lt;=0,0,(TRACKER[[#This Row],[ATA]]-TRACKER[[#This Row],[ETA]])*24)</f>
        <v>0</v>
      </c>
      <c r="AD672" s="29" t="str">
        <f>IF(AC672&lt;=2,"NO","YES")</f>
        <v>NO</v>
      </c>
      <c r="AE672" s="106">
        <f>+TRACKER[[#This Row],[DELIVERY AVAILABLE SINCE]]-TRACKER[[#This Row],[HANDOVER Morocco]]</f>
        <v>46052.416666666664</v>
      </c>
      <c r="AF672" s="104">
        <f>TRACKER[[#This Row],[ATA TO UNLOADING]]*24</f>
        <v>249.56666666659294</v>
      </c>
      <c r="AG672" s="31">
        <f>(M672-E672)</f>
        <v>4.0930555555532919</v>
      </c>
      <c r="AH672" s="35">
        <f>TRACKER[[#This Row],[ATA A OFRECIMIENTO]]*24</f>
        <v>98.233333333279006</v>
      </c>
      <c r="AI672" s="30" t="str">
        <f>IF(AG672="","",IF(AG672&lt;=1.5,"SI","NO"))</f>
        <v>NO</v>
      </c>
      <c r="AJ672" s="30" t="str">
        <f>IF(AG672="","",IF(AG672&lt;=2,"YES","NO"))</f>
        <v>NO</v>
      </c>
      <c r="AK672" s="30" t="str">
        <f>IF(AG672="","",IF(AG672&lt;=3,"SI","NO"))</f>
        <v>NO</v>
      </c>
      <c r="AL672" s="31">
        <f>(N672-M672)</f>
        <v>6.25</v>
      </c>
      <c r="AM672" s="35">
        <f>TRACKER[[#This Row],[DEL. AVAILABLE A SLOT]]*24</f>
        <v>150</v>
      </c>
      <c r="AN672" s="31">
        <f>IF((S672-M672)&lt;0,TIME(0,0,0),S672-M672)</f>
        <v>6.3055555555547471</v>
      </c>
      <c r="AO67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672" s="35" t="str">
        <f>IF(AL672="","",IF(AL672&lt;=1,"SI","NO"))</f>
        <v>NO</v>
      </c>
      <c r="AQ672" s="31">
        <f>(N672-E672)</f>
        <v>10.343055555553292</v>
      </c>
      <c r="AR672" s="35">
        <f>TRACKER[[#This Row],[ATA A TIMESLOT]]*24</f>
        <v>248.23333333327901</v>
      </c>
      <c r="AS672" s="32">
        <f>IF(AA672&lt;N672,TIME(0,0,0),AA672-N672)</f>
        <v>5.5555555554747116E-2</v>
      </c>
      <c r="AT672" s="35">
        <f>TRACKER[[#This Row],[PUNTUALIDAD (H)]]*24</f>
        <v>1.3333333333139308</v>
      </c>
      <c r="AU672" s="31" t="str">
        <f>IF(AS672&gt;TIME(0,30,0),"NO","SI")</f>
        <v>NO</v>
      </c>
      <c r="AV672" s="33" t="str">
        <f>IF(AS672&gt;TIME(1,0,0),"NO","SI")</f>
        <v>NO</v>
      </c>
      <c r="AW672" s="33">
        <f>(S672-E672)</f>
        <v>10.398611111108039</v>
      </c>
      <c r="AX672" s="39">
        <f>TRACKER[[#This Row],[ATA TO UNLOADING]]*24</f>
        <v>249.56666666659294</v>
      </c>
      <c r="AY672" s="33">
        <f>IF(O672=0,0,S672-O672)</f>
        <v>0</v>
      </c>
      <c r="AZ672" s="38">
        <f>TRACKER[[#This Row],[TOTAL TT (MARRUECOS)]]*24</f>
        <v>0</v>
      </c>
      <c r="BA672" s="39" t="str">
        <f>IF(AW672="","",IF(AW672&lt;=2,"SI","NO"))</f>
        <v>NO</v>
      </c>
      <c r="BB672" s="39">
        <f>V672-U672</f>
        <v>0</v>
      </c>
      <c r="BC672" s="108">
        <f>(TRACKER[[#This Row],[Driver departure vs DC END DATE 2]])/24</f>
        <v>0</v>
      </c>
      <c r="BD672" s="39" t="str">
        <f>IF(L672="LEFTIES TOLEDO",IF(BC672&gt;=TIME(0,0,0),"YES","NO"),"")</f>
        <v/>
      </c>
      <c r="BE672" s="93">
        <f>$BH$1</f>
        <v>55</v>
      </c>
      <c r="BF672" s="41">
        <f>$BI$1</f>
        <v>7.5</v>
      </c>
    </row>
    <row r="673" spans="1:58" ht="12.75" hidden="1" customHeight="1">
      <c r="A673" s="24">
        <v>262807022</v>
      </c>
      <c r="B673" s="10" t="s">
        <v>89</v>
      </c>
      <c r="C673" s="11" t="s">
        <v>47</v>
      </c>
      <c r="D673" s="11" t="s">
        <v>48</v>
      </c>
      <c r="E673" s="12">
        <v>46055.811805555553</v>
      </c>
      <c r="F673" s="12">
        <v>46055.833333333336</v>
      </c>
      <c r="G673" s="13" t="s">
        <v>49</v>
      </c>
      <c r="H673" s="11" t="s">
        <v>50</v>
      </c>
      <c r="I673" s="13" t="s">
        <v>1009</v>
      </c>
      <c r="J673" s="13" t="s">
        <v>51</v>
      </c>
      <c r="K673" s="13" t="s">
        <v>52</v>
      </c>
      <c r="L673" s="12" t="s">
        <v>53</v>
      </c>
      <c r="M673" s="12">
        <v>46057.666666666664</v>
      </c>
      <c r="N673" s="12">
        <v>46058.75</v>
      </c>
      <c r="O673" s="12"/>
      <c r="P673" s="55"/>
      <c r="Q673" s="12" t="s">
        <v>62</v>
      </c>
      <c r="R673" s="12"/>
      <c r="S673" s="29">
        <v>46058.773611111108</v>
      </c>
      <c r="T673" s="29">
        <v>46058.829861111109</v>
      </c>
      <c r="U673" s="12">
        <v>46058.80972222222</v>
      </c>
      <c r="V673" s="12">
        <v>46058.856249999997</v>
      </c>
      <c r="W673" s="30">
        <f>IF(N673="","",WEEKNUM(AA673,2)-0)</f>
        <v>6</v>
      </c>
      <c r="X673" s="30">
        <f>IF(N673="","",MONTH(AA673))</f>
        <v>2</v>
      </c>
      <c r="Y67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73" s="30" t="str">
        <f>IF(B673="ROPAX","ROPAX",IF(B673="RORO","RORO","OCEAN"))</f>
        <v>OCEAN</v>
      </c>
      <c r="AA673" s="29">
        <f>+MIN(S673,T673)</f>
        <v>46058.773611111108</v>
      </c>
      <c r="AB673" s="29" t="str">
        <f>CHOOSE(WEEKDAY(T673,2),"Monday","Tuesday","Wednesday","Thursday","Friday","Saturday","Sunday")</f>
        <v>Thursday</v>
      </c>
      <c r="AC673" s="104">
        <f>IF((E673-F673)&lt;=0,0,(TRACKER[[#This Row],[ATA]]-TRACKER[[#This Row],[ETA]])*24)</f>
        <v>0</v>
      </c>
      <c r="AD673" s="29" t="str">
        <f>IF(AC673&lt;=2,"NO","YES")</f>
        <v>NO</v>
      </c>
      <c r="AE673" s="106">
        <f>+TRACKER[[#This Row],[DELIVERY AVAILABLE SINCE]]-TRACKER[[#This Row],[HANDOVER Morocco]]</f>
        <v>46057.666666666664</v>
      </c>
      <c r="AF673" s="104">
        <f>TRACKER[[#This Row],[ATA TO UNLOADING]]*24</f>
        <v>71.083333333313931</v>
      </c>
      <c r="AG673" s="31">
        <f>(M673-E673)</f>
        <v>1.8548611111109494</v>
      </c>
      <c r="AH673" s="35">
        <f>TRACKER[[#This Row],[ATA A OFRECIMIENTO]]*24</f>
        <v>44.516666666662786</v>
      </c>
      <c r="AI673" s="30" t="str">
        <f>IF(AG673="","",IF(AG673&lt;=1.5,"SI","NO"))</f>
        <v>NO</v>
      </c>
      <c r="AJ673" s="30" t="str">
        <f>IF(AG673="","",IF(AG673&lt;=2,"YES","NO"))</f>
        <v>YES</v>
      </c>
      <c r="AK673" s="30" t="str">
        <f>IF(AG673="","",IF(AG673&lt;=3,"SI","NO"))</f>
        <v>SI</v>
      </c>
      <c r="AL673" s="31">
        <f>(N673-M673)</f>
        <v>1.0833333333357587</v>
      </c>
      <c r="AM673" s="35">
        <f>TRACKER[[#This Row],[DEL. AVAILABLE A SLOT]]*24</f>
        <v>26.000000000058208</v>
      </c>
      <c r="AN673" s="31">
        <f>IF((S673-M673)&lt;0,TIME(0,0,0),S673-M673)</f>
        <v>1.1069444444437977</v>
      </c>
      <c r="AO67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673" s="35" t="str">
        <f>IF(AL673="","",IF(AL673&lt;=1,"SI","NO"))</f>
        <v>NO</v>
      </c>
      <c r="AQ673" s="31">
        <f>(N673-E673)</f>
        <v>2.9381944444467081</v>
      </c>
      <c r="AR673" s="35">
        <f>TRACKER[[#This Row],[ATA A TIMESLOT]]*24</f>
        <v>70.516666666720994</v>
      </c>
      <c r="AS673" s="32">
        <f>IF(AA673&lt;N673,TIME(0,0,0),AA673-N673)</f>
        <v>2.361111110803904E-2</v>
      </c>
      <c r="AT673" s="35">
        <f>TRACKER[[#This Row],[PUNTUALIDAD (H)]]*24</f>
        <v>0.56666666659293696</v>
      </c>
      <c r="AU673" s="31" t="str">
        <f>IF(AS673&gt;TIME(0,30,0),"NO","SI")</f>
        <v>NO</v>
      </c>
      <c r="AV673" s="33" t="str">
        <f>IF(AS673&gt;TIME(1,0,0),"NO","SI")</f>
        <v>SI</v>
      </c>
      <c r="AW673" s="33">
        <f>(S673-E673)</f>
        <v>2.9618055555547471</v>
      </c>
      <c r="AX673" s="39">
        <f>TRACKER[[#This Row],[ATA TO UNLOADING]]*24</f>
        <v>71.083333333313931</v>
      </c>
      <c r="AY673" s="33">
        <f>IF(O673=0,0,S673-O673)</f>
        <v>0</v>
      </c>
      <c r="AZ673" s="38">
        <f>TRACKER[[#This Row],[TOTAL TT (MARRUECOS)]]*24</f>
        <v>0</v>
      </c>
      <c r="BA673" s="39" t="str">
        <f>IF(AW673="","",IF(AW673&lt;=2,"SI","NO"))</f>
        <v>NO</v>
      </c>
      <c r="BB673" s="39">
        <f>V673-U673</f>
        <v>4.6527777776645962E-2</v>
      </c>
      <c r="BC673" s="108">
        <f>(TRACKER[[#This Row],[Driver departure vs DC END DATE 2]])/24</f>
        <v>1.9386574073602485E-3</v>
      </c>
      <c r="BD673" s="39" t="str">
        <f>IF(L673="LEFTIES TOLEDO",IF(BC673&gt;=TIME(0,0,0),"YES","NO"),"")</f>
        <v>YES</v>
      </c>
      <c r="BE673" s="93">
        <f>$BH$1</f>
        <v>55</v>
      </c>
      <c r="BF673" s="41">
        <f>$BI$1</f>
        <v>7.5</v>
      </c>
    </row>
    <row r="674" spans="1:58" ht="12.75" hidden="1" customHeight="1">
      <c r="A674" s="24" t="s">
        <v>920</v>
      </c>
      <c r="B674" s="10" t="s">
        <v>89</v>
      </c>
      <c r="C674" s="11" t="s">
        <v>47</v>
      </c>
      <c r="D674" s="11" t="s">
        <v>48</v>
      </c>
      <c r="E674" s="12">
        <v>46055.811805555553</v>
      </c>
      <c r="F674" s="12">
        <v>46055.833333333336</v>
      </c>
      <c r="G674" s="13" t="s">
        <v>88</v>
      </c>
      <c r="H674" s="11" t="s">
        <v>50</v>
      </c>
      <c r="I674" s="13" t="s">
        <v>1010</v>
      </c>
      <c r="J674" s="13" t="s">
        <v>51</v>
      </c>
      <c r="K674" s="13" t="s">
        <v>52</v>
      </c>
      <c r="L674" s="12" t="s">
        <v>53</v>
      </c>
      <c r="M674" s="12">
        <v>46057.666666666664</v>
      </c>
      <c r="N674" s="12">
        <v>46058.75</v>
      </c>
      <c r="O674" s="12"/>
      <c r="P674" s="55"/>
      <c r="Q674" s="12" t="s">
        <v>62</v>
      </c>
      <c r="R674" s="12"/>
      <c r="S674" s="29">
        <v>46058.838194444441</v>
      </c>
      <c r="T674" s="29">
        <v>46058.318749999999</v>
      </c>
      <c r="U674" s="12">
        <v>46058.87777777778</v>
      </c>
      <c r="V674" s="12">
        <v>46058.347222222219</v>
      </c>
      <c r="W674" s="30">
        <f>IF(N674="","",WEEKNUM(AA674,2)-0)</f>
        <v>6</v>
      </c>
      <c r="X674" s="30">
        <f>IF(N674="","",MONTH(AA674))</f>
        <v>2</v>
      </c>
      <c r="Y67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74" s="30" t="str">
        <f>IF(B674="ROPAX","ROPAX",IF(B674="RORO","RORO","OCEAN"))</f>
        <v>OCEAN</v>
      </c>
      <c r="AA674" s="29">
        <f>+MIN(S674,T674)</f>
        <v>46058.318749999999</v>
      </c>
      <c r="AB674" s="29" t="str">
        <f>CHOOSE(WEEKDAY(T674,2),"Monday","Tuesday","Wednesday","Thursday","Friday","Saturday","Sunday")</f>
        <v>Thursday</v>
      </c>
      <c r="AC674" s="104">
        <f>IF((E674-F674)&lt;=0,0,(TRACKER[[#This Row],[ATA]]-TRACKER[[#This Row],[ETA]])*24)</f>
        <v>0</v>
      </c>
      <c r="AD674" s="29" t="str">
        <f>IF(AC674&lt;=2,"NO","YES")</f>
        <v>NO</v>
      </c>
      <c r="AE674" s="106">
        <f>+TRACKER[[#This Row],[DELIVERY AVAILABLE SINCE]]-TRACKER[[#This Row],[HANDOVER Morocco]]</f>
        <v>46057.666666666664</v>
      </c>
      <c r="AF674" s="104">
        <f>TRACKER[[#This Row],[ATA TO UNLOADING]]*24</f>
        <v>72.633333333302289</v>
      </c>
      <c r="AG674" s="31">
        <f>(M674-E674)</f>
        <v>1.8548611111109494</v>
      </c>
      <c r="AH674" s="35">
        <f>TRACKER[[#This Row],[ATA A OFRECIMIENTO]]*24</f>
        <v>44.516666666662786</v>
      </c>
      <c r="AI674" s="30" t="str">
        <f>IF(AG674="","",IF(AG674&lt;=1.5,"SI","NO"))</f>
        <v>NO</v>
      </c>
      <c r="AJ674" s="30" t="str">
        <f>IF(AG674="","",IF(AG674&lt;=2,"YES","NO"))</f>
        <v>YES</v>
      </c>
      <c r="AK674" s="30" t="str">
        <f>IF(AG674="","",IF(AG674&lt;=3,"SI","NO"))</f>
        <v>SI</v>
      </c>
      <c r="AL674" s="31">
        <f>(N674-M674)</f>
        <v>1.0833333333357587</v>
      </c>
      <c r="AM674" s="35">
        <f>TRACKER[[#This Row],[DEL. AVAILABLE A SLOT]]*24</f>
        <v>26.000000000058208</v>
      </c>
      <c r="AN674" s="31">
        <f>IF((S674-M674)&lt;0,TIME(0,0,0),S674-M674)</f>
        <v>1.171527777776646</v>
      </c>
      <c r="AO67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674" s="35" t="str">
        <f>IF(AL674="","",IF(AL674&lt;=1,"SI","NO"))</f>
        <v>NO</v>
      </c>
      <c r="AQ674" s="31">
        <f>(N674-E674)</f>
        <v>2.9381944444467081</v>
      </c>
      <c r="AR674" s="35">
        <f>TRACKER[[#This Row],[ATA A TIMESLOT]]*24</f>
        <v>70.516666666720994</v>
      </c>
      <c r="AS674" s="32">
        <f>IF(AA674&lt;N674,TIME(0,0,0),AA674-N674)</f>
        <v>0</v>
      </c>
      <c r="AT674" s="35">
        <f>TRACKER[[#This Row],[PUNTUALIDAD (H)]]*24</f>
        <v>0</v>
      </c>
      <c r="AU674" s="31" t="str">
        <f>IF(AS674&gt;TIME(0,30,0),"NO","SI")</f>
        <v>SI</v>
      </c>
      <c r="AV674" s="33" t="str">
        <f>IF(AS674&gt;TIME(1,0,0),"NO","SI")</f>
        <v>SI</v>
      </c>
      <c r="AW674" s="33">
        <f>(S674-E674)</f>
        <v>3.0263888888875954</v>
      </c>
      <c r="AX674" s="39">
        <f>TRACKER[[#This Row],[ATA TO UNLOADING]]*24</f>
        <v>72.633333333302289</v>
      </c>
      <c r="AY674" s="33">
        <f>IF(O674=0,0,S674-O674)</f>
        <v>0</v>
      </c>
      <c r="AZ674" s="38">
        <f>TRACKER[[#This Row],[TOTAL TT (MARRUECOS)]]*24</f>
        <v>0</v>
      </c>
      <c r="BA674" s="39" t="str">
        <f>IF(AW674="","",IF(AW674&lt;=2,"SI","NO"))</f>
        <v>NO</v>
      </c>
      <c r="BB674" s="39">
        <f>V674-U674</f>
        <v>-0.53055555556056788</v>
      </c>
      <c r="BC674" s="108">
        <f>(TRACKER[[#This Row],[Driver departure vs DC END DATE 2]])/24</f>
        <v>-2.2106481481690327E-2</v>
      </c>
      <c r="BD674" s="39" t="str">
        <f>IF(L674="LEFTIES TOLEDO",IF(BC674&gt;=TIME(0,0,0),"YES","NO"),"")</f>
        <v>NO</v>
      </c>
      <c r="BE674" s="93">
        <f>$BH$1</f>
        <v>55</v>
      </c>
      <c r="BF674" s="41">
        <f>$BI$1</f>
        <v>7.5</v>
      </c>
    </row>
    <row r="675" spans="1:58" ht="12.75" hidden="1" customHeight="1">
      <c r="A675" s="24" t="s">
        <v>920</v>
      </c>
      <c r="B675" s="10" t="s">
        <v>89</v>
      </c>
      <c r="C675" s="11" t="s">
        <v>47</v>
      </c>
      <c r="D675" s="11" t="s">
        <v>48</v>
      </c>
      <c r="E675" s="12">
        <v>46055.811805555553</v>
      </c>
      <c r="F675" s="12">
        <v>46055.833333333336</v>
      </c>
      <c r="G675" s="13" t="s">
        <v>88</v>
      </c>
      <c r="H675" s="11" t="s">
        <v>50</v>
      </c>
      <c r="I675" s="13" t="s">
        <v>1011</v>
      </c>
      <c r="J675" s="13" t="s">
        <v>51</v>
      </c>
      <c r="K675" s="13" t="s">
        <v>52</v>
      </c>
      <c r="L675" s="12" t="s">
        <v>53</v>
      </c>
      <c r="M675" s="12">
        <v>46057.666666666664</v>
      </c>
      <c r="N675" s="12">
        <v>46058.833333333336</v>
      </c>
      <c r="O675" s="12"/>
      <c r="P675" s="55"/>
      <c r="Q675" s="12"/>
      <c r="R675" s="12"/>
      <c r="S675" s="29">
        <v>46058.793055555558</v>
      </c>
      <c r="T675" s="29">
        <v>46058.875</v>
      </c>
      <c r="U675" s="12">
        <v>46058.816666666666</v>
      </c>
      <c r="V675" s="12">
        <v>46058.902777777781</v>
      </c>
      <c r="W675" s="30">
        <f>IF(N675="","",WEEKNUM(AA675,2)-0)</f>
        <v>6</v>
      </c>
      <c r="X675" s="30">
        <f>IF(N675="","",MONTH(AA675))</f>
        <v>2</v>
      </c>
      <c r="Y67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75" s="30" t="str">
        <f>IF(B675="ROPAX","ROPAX",IF(B675="RORO","RORO","OCEAN"))</f>
        <v>OCEAN</v>
      </c>
      <c r="AA675" s="29">
        <f>+MIN(S675,T675)</f>
        <v>46058.793055555558</v>
      </c>
      <c r="AB675" s="29" t="str">
        <f>CHOOSE(WEEKDAY(T675,2),"Monday","Tuesday","Wednesday","Thursday","Friday","Saturday","Sunday")</f>
        <v>Thursday</v>
      </c>
      <c r="AC675" s="104">
        <f>IF((E675-F675)&lt;=0,0,(TRACKER[[#This Row],[ATA]]-TRACKER[[#This Row],[ETA]])*24)</f>
        <v>0</v>
      </c>
      <c r="AD675" s="29" t="str">
        <f>IF(AC675&lt;=2,"NO","YES")</f>
        <v>NO</v>
      </c>
      <c r="AE675" s="106">
        <f>+TRACKER[[#This Row],[DELIVERY AVAILABLE SINCE]]-TRACKER[[#This Row],[HANDOVER Morocco]]</f>
        <v>46057.666666666664</v>
      </c>
      <c r="AF675" s="104">
        <f>TRACKER[[#This Row],[ATA TO UNLOADING]]*24</f>
        <v>71.550000000104774</v>
      </c>
      <c r="AG675" s="31">
        <f>(M675-E675)</f>
        <v>1.8548611111109494</v>
      </c>
      <c r="AH675" s="35">
        <f>TRACKER[[#This Row],[ATA A OFRECIMIENTO]]*24</f>
        <v>44.516666666662786</v>
      </c>
      <c r="AI675" s="30" t="str">
        <f>IF(AG675="","",IF(AG675&lt;=1.5,"SI","NO"))</f>
        <v>NO</v>
      </c>
      <c r="AJ675" s="30" t="str">
        <f>IF(AG675="","",IF(AG675&lt;=2,"YES","NO"))</f>
        <v>YES</v>
      </c>
      <c r="AK675" s="30" t="str">
        <f>IF(AG675="","",IF(AG675&lt;=3,"SI","NO"))</f>
        <v>SI</v>
      </c>
      <c r="AL675" s="31">
        <f>(N675-M675)</f>
        <v>1.1666666666715173</v>
      </c>
      <c r="AM675" s="35">
        <f>TRACKER[[#This Row],[DEL. AVAILABLE A SLOT]]*24</f>
        <v>28.000000000116415</v>
      </c>
      <c r="AN675" s="31">
        <f>IF((S675-M675)&lt;0,TIME(0,0,0),S675-M675)</f>
        <v>1.1263888888934162</v>
      </c>
      <c r="AO67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675" s="35" t="str">
        <f>IF(AL675="","",IF(AL675&lt;=1,"SI","NO"))</f>
        <v>NO</v>
      </c>
      <c r="AQ675" s="31">
        <f>(N675-E675)</f>
        <v>3.0215277777824667</v>
      </c>
      <c r="AR675" s="35">
        <f>TRACKER[[#This Row],[ATA A TIMESLOT]]*24</f>
        <v>72.516666666779201</v>
      </c>
      <c r="AS675" s="32">
        <f>IF(AA675&lt;N675,TIME(0,0,0),AA675-N675)</f>
        <v>0</v>
      </c>
      <c r="AT675" s="35">
        <f>TRACKER[[#This Row],[PUNTUALIDAD (H)]]*24</f>
        <v>0</v>
      </c>
      <c r="AU675" s="31" t="str">
        <f>IF(AS675&gt;TIME(0,30,0),"NO","SI")</f>
        <v>SI</v>
      </c>
      <c r="AV675" s="33" t="str">
        <f>IF(AS675&gt;TIME(1,0,0),"NO","SI")</f>
        <v>SI</v>
      </c>
      <c r="AW675" s="33">
        <f>(S675-E675)</f>
        <v>2.9812500000043656</v>
      </c>
      <c r="AX675" s="39">
        <f>TRACKER[[#This Row],[ATA TO UNLOADING]]*24</f>
        <v>71.550000000104774</v>
      </c>
      <c r="AY675" s="33">
        <f>IF(O675=0,0,S675-O675)</f>
        <v>0</v>
      </c>
      <c r="AZ675" s="38">
        <f>TRACKER[[#This Row],[TOTAL TT (MARRUECOS)]]*24</f>
        <v>0</v>
      </c>
      <c r="BA675" s="39" t="str">
        <f>IF(AW675="","",IF(AW675&lt;=2,"SI","NO"))</f>
        <v>NO</v>
      </c>
      <c r="BB675" s="39">
        <f>V675-U675</f>
        <v>8.6111111115314998E-2</v>
      </c>
      <c r="BC675" s="108">
        <f>(TRACKER[[#This Row],[Driver departure vs DC END DATE 2]])/24</f>
        <v>3.5879629631381249E-3</v>
      </c>
      <c r="BD675" s="39" t="str">
        <f>IF(L675="LEFTIES TOLEDO",IF(BC675&gt;=TIME(0,0,0),"YES","NO"),"")</f>
        <v>YES</v>
      </c>
      <c r="BE675" s="93">
        <f>$BH$1</f>
        <v>55</v>
      </c>
      <c r="BF675" s="41">
        <f>$BI$1</f>
        <v>7.5</v>
      </c>
    </row>
    <row r="676" spans="1:58" ht="12.75" hidden="1" customHeight="1">
      <c r="A676" s="24" t="s">
        <v>920</v>
      </c>
      <c r="B676" s="10" t="s">
        <v>89</v>
      </c>
      <c r="C676" s="11" t="s">
        <v>47</v>
      </c>
      <c r="D676" s="11" t="s">
        <v>48</v>
      </c>
      <c r="E676" s="12">
        <v>46055.811805555553</v>
      </c>
      <c r="F676" s="12">
        <v>46055.833333333336</v>
      </c>
      <c r="G676" s="13" t="s">
        <v>88</v>
      </c>
      <c r="H676" s="11" t="s">
        <v>50</v>
      </c>
      <c r="I676" s="13" t="s">
        <v>1012</v>
      </c>
      <c r="J676" s="13" t="s">
        <v>51</v>
      </c>
      <c r="K676" s="13" t="s">
        <v>52</v>
      </c>
      <c r="L676" s="12" t="s">
        <v>53</v>
      </c>
      <c r="M676" s="12">
        <v>46057.666666666664</v>
      </c>
      <c r="N676" s="12">
        <v>46058.833333333336</v>
      </c>
      <c r="O676" s="12"/>
      <c r="P676" s="55"/>
      <c r="Q676" s="12"/>
      <c r="R676" s="12"/>
      <c r="S676" s="29">
        <v>46058.84097222222</v>
      </c>
      <c r="T676" s="29">
        <v>46058.272222222222</v>
      </c>
      <c r="U676" s="12">
        <v>46058.871527777781</v>
      </c>
      <c r="V676" s="12">
        <v>46058.303472222222</v>
      </c>
      <c r="W676" s="30">
        <f>IF(N676="","",WEEKNUM(AA676,2)-0)</f>
        <v>6</v>
      </c>
      <c r="X676" s="30">
        <f>IF(N676="","",MONTH(AA676))</f>
        <v>2</v>
      </c>
      <c r="Y67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76" s="30" t="str">
        <f>IF(B676="ROPAX","ROPAX",IF(B676="RORO","RORO","OCEAN"))</f>
        <v>OCEAN</v>
      </c>
      <c r="AA676" s="29">
        <f>+MIN(S676,T676)</f>
        <v>46058.272222222222</v>
      </c>
      <c r="AB676" s="29" t="str">
        <f>CHOOSE(WEEKDAY(T676,2),"Monday","Tuesday","Wednesday","Thursday","Friday","Saturday","Sunday")</f>
        <v>Thursday</v>
      </c>
      <c r="AC676" s="104">
        <f>IF((E676-F676)&lt;=0,0,(TRACKER[[#This Row],[ATA]]-TRACKER[[#This Row],[ETA]])*24)</f>
        <v>0</v>
      </c>
      <c r="AD676" s="29" t="str">
        <f>IF(AC676&lt;=2,"NO","YES")</f>
        <v>NO</v>
      </c>
      <c r="AE676" s="106">
        <f>+TRACKER[[#This Row],[DELIVERY AVAILABLE SINCE]]-TRACKER[[#This Row],[HANDOVER Morocco]]</f>
        <v>46057.666666666664</v>
      </c>
      <c r="AF676" s="104">
        <f>TRACKER[[#This Row],[ATA TO UNLOADING]]*24</f>
        <v>72.700000000011642</v>
      </c>
      <c r="AG676" s="31">
        <f>(M676-E676)</f>
        <v>1.8548611111109494</v>
      </c>
      <c r="AH676" s="35">
        <f>TRACKER[[#This Row],[ATA A OFRECIMIENTO]]*24</f>
        <v>44.516666666662786</v>
      </c>
      <c r="AI676" s="30" t="str">
        <f>IF(AG676="","",IF(AG676&lt;=1.5,"SI","NO"))</f>
        <v>NO</v>
      </c>
      <c r="AJ676" s="30" t="str">
        <f>IF(AG676="","",IF(AG676&lt;=2,"YES","NO"))</f>
        <v>YES</v>
      </c>
      <c r="AK676" s="30" t="str">
        <f>IF(AG676="","",IF(AG676&lt;=3,"SI","NO"))</f>
        <v>SI</v>
      </c>
      <c r="AL676" s="31">
        <f>(N676-M676)</f>
        <v>1.1666666666715173</v>
      </c>
      <c r="AM676" s="35">
        <f>TRACKER[[#This Row],[DEL. AVAILABLE A SLOT]]*24</f>
        <v>28.000000000116415</v>
      </c>
      <c r="AN676" s="31">
        <f>IF((S676-M676)&lt;0,TIME(0,0,0),S676-M676)</f>
        <v>1.1743055555562023</v>
      </c>
      <c r="AO67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676" s="35" t="str">
        <f>IF(AL676="","",IF(AL676&lt;=1,"SI","NO"))</f>
        <v>NO</v>
      </c>
      <c r="AQ676" s="31">
        <f>(N676-E676)</f>
        <v>3.0215277777824667</v>
      </c>
      <c r="AR676" s="35">
        <f>TRACKER[[#This Row],[ATA A TIMESLOT]]*24</f>
        <v>72.516666666779201</v>
      </c>
      <c r="AS676" s="32">
        <f>IF(AA676&lt;N676,TIME(0,0,0),AA676-N676)</f>
        <v>0</v>
      </c>
      <c r="AT676" s="35">
        <f>TRACKER[[#This Row],[PUNTUALIDAD (H)]]*24</f>
        <v>0</v>
      </c>
      <c r="AU676" s="31" t="str">
        <f>IF(AS676&gt;TIME(0,30,0),"NO","SI")</f>
        <v>SI</v>
      </c>
      <c r="AV676" s="33" t="str">
        <f>IF(AS676&gt;TIME(1,0,0),"NO","SI")</f>
        <v>SI</v>
      </c>
      <c r="AW676" s="33">
        <f>(S676-E676)</f>
        <v>3.0291666666671517</v>
      </c>
      <c r="AX676" s="39">
        <f>TRACKER[[#This Row],[ATA TO UNLOADING]]*24</f>
        <v>72.700000000011642</v>
      </c>
      <c r="AY676" s="33">
        <f>IF(O676=0,0,S676-O676)</f>
        <v>0</v>
      </c>
      <c r="AZ676" s="38">
        <f>TRACKER[[#This Row],[TOTAL TT (MARRUECOS)]]*24</f>
        <v>0</v>
      </c>
      <c r="BA676" s="39" t="str">
        <f>IF(AW676="","",IF(AW676&lt;=2,"SI","NO"))</f>
        <v>NO</v>
      </c>
      <c r="BB676" s="39">
        <f>V676-U676</f>
        <v>-0.56805555555911269</v>
      </c>
      <c r="BC676" s="108">
        <f>(TRACKER[[#This Row],[Driver departure vs DC END DATE 2]])/24</f>
        <v>-2.3668981481629697E-2</v>
      </c>
      <c r="BD676" s="39" t="str">
        <f>IF(L676="LEFTIES TOLEDO",IF(BC676&gt;=TIME(0,0,0),"YES","NO"),"")</f>
        <v>NO</v>
      </c>
      <c r="BE676" s="93">
        <f>$BH$1</f>
        <v>55</v>
      </c>
      <c r="BF676" s="41">
        <f>$BI$1</f>
        <v>7.5</v>
      </c>
    </row>
    <row r="677" spans="1:58" ht="12.75" hidden="1" customHeight="1">
      <c r="A677" s="24" t="s">
        <v>921</v>
      </c>
      <c r="B677" s="10" t="s">
        <v>101</v>
      </c>
      <c r="C677" s="11" t="s">
        <v>72</v>
      </c>
      <c r="D677" s="11" t="s">
        <v>75</v>
      </c>
      <c r="E677" s="12">
        <v>46057.782638888886</v>
      </c>
      <c r="F677" s="12">
        <v>46057.833333333336</v>
      </c>
      <c r="G677" s="13" t="s">
        <v>88</v>
      </c>
      <c r="H677" s="11" t="s">
        <v>50</v>
      </c>
      <c r="I677" s="13" t="s">
        <v>1013</v>
      </c>
      <c r="J677" s="13" t="s">
        <v>51</v>
      </c>
      <c r="K677" s="13" t="s">
        <v>60</v>
      </c>
      <c r="L677" s="12" t="s">
        <v>95</v>
      </c>
      <c r="M677" s="12">
        <v>46058.333333333336</v>
      </c>
      <c r="N677" s="12">
        <v>46059.25</v>
      </c>
      <c r="O677" s="12"/>
      <c r="P677" s="55"/>
      <c r="Q677" s="12"/>
      <c r="R677" s="12"/>
      <c r="S677" s="29">
        <v>46059.236111111109</v>
      </c>
      <c r="T677" s="29">
        <v>46059.256944444445</v>
      </c>
      <c r="U677" s="12"/>
      <c r="V677" s="29"/>
      <c r="W677" s="30">
        <f>IF(N677="","",WEEKNUM(AA677,2)-0)</f>
        <v>6</v>
      </c>
      <c r="X677" s="30">
        <f>IF(N677="","",MONTH(AA677))</f>
        <v>2</v>
      </c>
      <c r="Y67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677" s="30" t="str">
        <f>IF(B677="ROPAX","ROPAX",IF(B677="RORO","RORO","OCEAN"))</f>
        <v>OCEAN</v>
      </c>
      <c r="AA677" s="29">
        <f>+MIN(S677,T677)</f>
        <v>46059.236111111109</v>
      </c>
      <c r="AB677" s="29" t="str">
        <f>CHOOSE(WEEKDAY(T677,2),"Monday","Tuesday","Wednesday","Thursday","Friday","Saturday","Sunday")</f>
        <v>Friday</v>
      </c>
      <c r="AC677" s="104">
        <f>IF((E677-F677)&lt;=0,0,(TRACKER[[#This Row],[ATA]]-TRACKER[[#This Row],[ETA]])*24)</f>
        <v>0</v>
      </c>
      <c r="AD677" s="29" t="str">
        <f>IF(AC677&lt;=2,"NO","YES")</f>
        <v>NO</v>
      </c>
      <c r="AE677" s="106">
        <f>+TRACKER[[#This Row],[DELIVERY AVAILABLE SINCE]]-TRACKER[[#This Row],[HANDOVER Morocco]]</f>
        <v>46058.333333333336</v>
      </c>
      <c r="AF677" s="104">
        <f>TRACKER[[#This Row],[ATA TO UNLOADING]]*24</f>
        <v>34.883333333360497</v>
      </c>
      <c r="AG677" s="31">
        <f>(M677-E677)</f>
        <v>0.55069444444961846</v>
      </c>
      <c r="AH677" s="35">
        <f>TRACKER[[#This Row],[ATA A OFRECIMIENTO]]*24</f>
        <v>13.216666666790843</v>
      </c>
      <c r="AI677" s="30" t="str">
        <f>IF(AG677="","",IF(AG677&lt;=1.5,"SI","NO"))</f>
        <v>SI</v>
      </c>
      <c r="AJ677" s="30" t="str">
        <f>IF(AG677="","",IF(AG677&lt;=2,"YES","NO"))</f>
        <v>YES</v>
      </c>
      <c r="AK677" s="30" t="str">
        <f>IF(AG677="","",IF(AG677&lt;=3,"SI","NO"))</f>
        <v>SI</v>
      </c>
      <c r="AL677" s="31">
        <f>(N677-M677)</f>
        <v>0.91666666666424135</v>
      </c>
      <c r="AM677" s="35">
        <f>TRACKER[[#This Row],[DEL. AVAILABLE A SLOT]]*24</f>
        <v>21.999999999941792</v>
      </c>
      <c r="AN677" s="31">
        <f>IF((S677-M677)&lt;0,TIME(0,0,0),S677-M677)</f>
        <v>0.90277777777373558</v>
      </c>
      <c r="AO67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77" s="35" t="str">
        <f>IF(AL677="","",IF(AL677&lt;=1,"SI","NO"))</f>
        <v>SI</v>
      </c>
      <c r="AQ677" s="31">
        <f>(N677-E677)</f>
        <v>1.4673611111138598</v>
      </c>
      <c r="AR677" s="35">
        <f>TRACKER[[#This Row],[ATA A TIMESLOT]]*24</f>
        <v>35.216666666732635</v>
      </c>
      <c r="AS677" s="32">
        <f>IF(AA677&lt;N677,TIME(0,0,0),AA677-N677)</f>
        <v>0</v>
      </c>
      <c r="AT677" s="35">
        <f>TRACKER[[#This Row],[PUNTUALIDAD (H)]]*24</f>
        <v>0</v>
      </c>
      <c r="AU677" s="31" t="str">
        <f>IF(AS677&gt;TIME(0,30,0),"NO","SI")</f>
        <v>SI</v>
      </c>
      <c r="AV677" s="33" t="str">
        <f>IF(AS677&gt;TIME(1,0,0),"NO","SI")</f>
        <v>SI</v>
      </c>
      <c r="AW677" s="33">
        <f>(S677-E677)</f>
        <v>1.453472222223354</v>
      </c>
      <c r="AX677" s="39">
        <f>TRACKER[[#This Row],[ATA TO UNLOADING]]*24</f>
        <v>34.883333333360497</v>
      </c>
      <c r="AY677" s="33">
        <f>IF(O677=0,0,S677-O677)</f>
        <v>0</v>
      </c>
      <c r="AZ677" s="38">
        <f>TRACKER[[#This Row],[TOTAL TT (MARRUECOS)]]*24</f>
        <v>0</v>
      </c>
      <c r="BA677" s="39" t="str">
        <f>IF(AW677="","",IF(AW677&lt;=2,"SI","NO"))</f>
        <v>SI</v>
      </c>
      <c r="BB677" s="39">
        <f>V677-U677</f>
        <v>0</v>
      </c>
      <c r="BC677" s="108">
        <f>(TRACKER[[#This Row],[Driver departure vs DC END DATE 2]])/24</f>
        <v>0</v>
      </c>
      <c r="BD677" s="39" t="str">
        <f>IF(L677="LEFTIES TOLEDO",IF(BC677&gt;=TIME(0,0,0),"YES","NO"),"")</f>
        <v/>
      </c>
      <c r="BE677" s="93">
        <f>$BH$1</f>
        <v>55</v>
      </c>
      <c r="BF677" s="41">
        <f>$BI$1</f>
        <v>7.5</v>
      </c>
    </row>
    <row r="678" spans="1:58" ht="12.75" hidden="1" customHeight="1">
      <c r="A678" s="24" t="s">
        <v>922</v>
      </c>
      <c r="B678" s="10" t="s">
        <v>101</v>
      </c>
      <c r="C678" s="11" t="s">
        <v>72</v>
      </c>
      <c r="D678" s="11" t="s">
        <v>75</v>
      </c>
      <c r="E678" s="12">
        <v>46057.782638888886</v>
      </c>
      <c r="F678" s="12">
        <v>46057.833333333336</v>
      </c>
      <c r="G678" s="13" t="s">
        <v>88</v>
      </c>
      <c r="H678" s="11" t="s">
        <v>50</v>
      </c>
      <c r="I678" s="13" t="s">
        <v>1014</v>
      </c>
      <c r="J678" s="13" t="s">
        <v>51</v>
      </c>
      <c r="K678" s="13" t="s">
        <v>60</v>
      </c>
      <c r="L678" s="12" t="s">
        <v>95</v>
      </c>
      <c r="M678" s="12">
        <v>46058.333333333336</v>
      </c>
      <c r="N678" s="12">
        <v>46059.25</v>
      </c>
      <c r="O678" s="12"/>
      <c r="P678" s="55"/>
      <c r="Q678" s="12" t="s">
        <v>581</v>
      </c>
      <c r="R678" s="12"/>
      <c r="S678" s="29">
        <v>46059.611111111109</v>
      </c>
      <c r="T678" s="29">
        <v>46059.631944444445</v>
      </c>
      <c r="U678" s="12"/>
      <c r="V678" s="29"/>
      <c r="W678" s="30">
        <f>IF(N678="","",WEEKNUM(AA678,2)-0)</f>
        <v>6</v>
      </c>
      <c r="X678" s="30">
        <f>IF(N678="","",MONTH(AA678))</f>
        <v>2</v>
      </c>
      <c r="Y67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678" s="30" t="str">
        <f>IF(B678="ROPAX","ROPAX",IF(B678="RORO","RORO","OCEAN"))</f>
        <v>OCEAN</v>
      </c>
      <c r="AA678" s="29">
        <f>+MIN(S678,T678)</f>
        <v>46059.611111111109</v>
      </c>
      <c r="AB678" s="29" t="str">
        <f>CHOOSE(WEEKDAY(T678,2),"Monday","Tuesday","Wednesday","Thursday","Friday","Saturday","Sunday")</f>
        <v>Friday</v>
      </c>
      <c r="AC678" s="104">
        <f>IF((E678-F678)&lt;=0,0,(TRACKER[[#This Row],[ATA]]-TRACKER[[#This Row],[ETA]])*24)</f>
        <v>0</v>
      </c>
      <c r="AD678" s="29" t="str">
        <f>IF(AC678&lt;=2,"NO","YES")</f>
        <v>NO</v>
      </c>
      <c r="AE678" s="106">
        <f>+TRACKER[[#This Row],[DELIVERY AVAILABLE SINCE]]-TRACKER[[#This Row],[HANDOVER Morocco]]</f>
        <v>46058.333333333336</v>
      </c>
      <c r="AF678" s="104">
        <f>TRACKER[[#This Row],[ATA TO UNLOADING]]*24</f>
        <v>43.883333333360497</v>
      </c>
      <c r="AG678" s="31">
        <f>(M678-E678)</f>
        <v>0.55069444444961846</v>
      </c>
      <c r="AH678" s="35">
        <f>TRACKER[[#This Row],[ATA A OFRECIMIENTO]]*24</f>
        <v>13.216666666790843</v>
      </c>
      <c r="AI678" s="30" t="str">
        <f>IF(AG678="","",IF(AG678&lt;=1.5,"SI","NO"))</f>
        <v>SI</v>
      </c>
      <c r="AJ678" s="30" t="str">
        <f>IF(AG678="","",IF(AG678&lt;=2,"YES","NO"))</f>
        <v>YES</v>
      </c>
      <c r="AK678" s="30" t="str">
        <f>IF(AG678="","",IF(AG678&lt;=3,"SI","NO"))</f>
        <v>SI</v>
      </c>
      <c r="AL678" s="31">
        <f>(N678-M678)</f>
        <v>0.91666666666424135</v>
      </c>
      <c r="AM678" s="35">
        <f>TRACKER[[#This Row],[DEL. AVAILABLE A SLOT]]*24</f>
        <v>21.999999999941792</v>
      </c>
      <c r="AN678" s="31">
        <f>IF((S678-M678)&lt;0,TIME(0,0,0),S678-M678)</f>
        <v>1.2777777777737356</v>
      </c>
      <c r="AO67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678" s="35" t="str">
        <f>IF(AL678="","",IF(AL678&lt;=1,"SI","NO"))</f>
        <v>SI</v>
      </c>
      <c r="AQ678" s="31">
        <f>(N678-E678)</f>
        <v>1.4673611111138598</v>
      </c>
      <c r="AR678" s="35">
        <f>TRACKER[[#This Row],[ATA A TIMESLOT]]*24</f>
        <v>35.216666666732635</v>
      </c>
      <c r="AS678" s="32">
        <f>IF(AA678&lt;N678,TIME(0,0,0),AA678-N678)</f>
        <v>0.36111111110949423</v>
      </c>
      <c r="AT678" s="35">
        <f>TRACKER[[#This Row],[PUNTUALIDAD (H)]]*24</f>
        <v>8.6666666666278616</v>
      </c>
      <c r="AU678" s="31" t="str">
        <f>IF(AS678&gt;TIME(0,30,0),"NO","SI")</f>
        <v>NO</v>
      </c>
      <c r="AV678" s="33" t="str">
        <f>IF(AS678&gt;TIME(1,0,0),"NO","SI")</f>
        <v>NO</v>
      </c>
      <c r="AW678" s="33">
        <f>(S678-E678)</f>
        <v>1.828472222223354</v>
      </c>
      <c r="AX678" s="39">
        <f>TRACKER[[#This Row],[ATA TO UNLOADING]]*24</f>
        <v>43.883333333360497</v>
      </c>
      <c r="AY678" s="33">
        <f>IF(O678=0,0,S678-O678)</f>
        <v>0</v>
      </c>
      <c r="AZ678" s="38">
        <f>TRACKER[[#This Row],[TOTAL TT (MARRUECOS)]]*24</f>
        <v>0</v>
      </c>
      <c r="BA678" s="39" t="str">
        <f>IF(AW678="","",IF(AW678&lt;=2,"SI","NO"))</f>
        <v>SI</v>
      </c>
      <c r="BB678" s="39">
        <f>V678-U678</f>
        <v>0</v>
      </c>
      <c r="BC678" s="108">
        <f>(TRACKER[[#This Row],[Driver departure vs DC END DATE 2]])/24</f>
        <v>0</v>
      </c>
      <c r="BD678" s="39" t="str">
        <f>IF(L678="LEFTIES TOLEDO",IF(BC678&gt;=TIME(0,0,0),"YES","NO"),"")</f>
        <v/>
      </c>
      <c r="BE678" s="93">
        <f>$BH$1</f>
        <v>55</v>
      </c>
      <c r="BF678" s="41">
        <f>$BI$1</f>
        <v>7.5</v>
      </c>
    </row>
    <row r="679" spans="1:58" ht="12.75" hidden="1" customHeight="1">
      <c r="A679" s="24">
        <v>262806964</v>
      </c>
      <c r="B679" s="10" t="s">
        <v>89</v>
      </c>
      <c r="C679" s="11" t="s">
        <v>47</v>
      </c>
      <c r="D679" s="11" t="s">
        <v>48</v>
      </c>
      <c r="E679" s="12">
        <v>46055.811805555553</v>
      </c>
      <c r="F679" s="12">
        <v>46055.833333333336</v>
      </c>
      <c r="G679" s="13" t="s">
        <v>49</v>
      </c>
      <c r="H679" s="11" t="s">
        <v>50</v>
      </c>
      <c r="I679" s="13" t="s">
        <v>1015</v>
      </c>
      <c r="J679" s="13" t="s">
        <v>51</v>
      </c>
      <c r="K679" s="13" t="s">
        <v>52</v>
      </c>
      <c r="L679" s="12" t="s">
        <v>53</v>
      </c>
      <c r="M679" s="12">
        <v>46057.666666666664</v>
      </c>
      <c r="N679" s="12">
        <v>46059.333333333336</v>
      </c>
      <c r="O679" s="12"/>
      <c r="P679" s="55"/>
      <c r="Q679" s="12" t="s">
        <v>62</v>
      </c>
      <c r="R679" s="12"/>
      <c r="S679" s="29">
        <v>46059.361111111109</v>
      </c>
      <c r="T679" s="29">
        <v>46059.436805555553</v>
      </c>
      <c r="U679" s="12">
        <v>46059.40347222222</v>
      </c>
      <c r="V679" s="12">
        <v>46059.456250000003</v>
      </c>
      <c r="W679" s="30">
        <f>IF(N679="","",WEEKNUM(AA679,2)-0)</f>
        <v>6</v>
      </c>
      <c r="X679" s="30">
        <f>IF(N679="","",MONTH(AA679))</f>
        <v>2</v>
      </c>
      <c r="Y67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79" s="30" t="str">
        <f>IF(B679="ROPAX","ROPAX",IF(B679="RORO","RORO","OCEAN"))</f>
        <v>OCEAN</v>
      </c>
      <c r="AA679" s="29">
        <f>+MIN(S679,T679)</f>
        <v>46059.361111111109</v>
      </c>
      <c r="AB679" s="29" t="str">
        <f>CHOOSE(WEEKDAY(T679,2),"Monday","Tuesday","Wednesday","Thursday","Friday","Saturday","Sunday")</f>
        <v>Friday</v>
      </c>
      <c r="AC679" s="104">
        <f>IF((E679-F679)&lt;=0,0,(TRACKER[[#This Row],[ATA]]-TRACKER[[#This Row],[ETA]])*24)</f>
        <v>0</v>
      </c>
      <c r="AD679" s="29" t="str">
        <f>IF(AC679&lt;=2,"NO","YES")</f>
        <v>NO</v>
      </c>
      <c r="AE679" s="106">
        <f>+TRACKER[[#This Row],[DELIVERY AVAILABLE SINCE]]-TRACKER[[#This Row],[HANDOVER Morocco]]</f>
        <v>46057.666666666664</v>
      </c>
      <c r="AF679" s="104">
        <f>TRACKER[[#This Row],[ATA TO UNLOADING]]*24</f>
        <v>85.183333333348855</v>
      </c>
      <c r="AG679" s="31">
        <f>(M679-E679)</f>
        <v>1.8548611111109494</v>
      </c>
      <c r="AH679" s="35">
        <f>TRACKER[[#This Row],[ATA A OFRECIMIENTO]]*24</f>
        <v>44.516666666662786</v>
      </c>
      <c r="AI679" s="30" t="str">
        <f>IF(AG679="","",IF(AG679&lt;=1.5,"SI","NO"))</f>
        <v>NO</v>
      </c>
      <c r="AJ679" s="30" t="str">
        <f>IF(AG679="","",IF(AG679&lt;=2,"YES","NO"))</f>
        <v>YES</v>
      </c>
      <c r="AK679" s="30" t="str">
        <f>IF(AG679="","",IF(AG679&lt;=3,"SI","NO"))</f>
        <v>SI</v>
      </c>
      <c r="AL679" s="31">
        <f>(N679-M679)</f>
        <v>1.6666666666715173</v>
      </c>
      <c r="AM679" s="35">
        <f>TRACKER[[#This Row],[DEL. AVAILABLE A SLOT]]*24</f>
        <v>40.000000000116415</v>
      </c>
      <c r="AN679" s="31">
        <f>IF((S679-M679)&lt;0,TIME(0,0,0),S679-M679)</f>
        <v>1.6944444444452529</v>
      </c>
      <c r="AO67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679" s="35" t="str">
        <f>IF(AL679="","",IF(AL679&lt;=1,"SI","NO"))</f>
        <v>NO</v>
      </c>
      <c r="AQ679" s="31">
        <f>(N679-E679)</f>
        <v>3.5215277777824667</v>
      </c>
      <c r="AR679" s="35">
        <f>TRACKER[[#This Row],[ATA A TIMESLOT]]*24</f>
        <v>84.516666666779201</v>
      </c>
      <c r="AS679" s="32">
        <f>IF(AA679&lt;N679,TIME(0,0,0),AA679-N679)</f>
        <v>2.7777777773735579E-2</v>
      </c>
      <c r="AT679" s="35">
        <f>TRACKER[[#This Row],[PUNTUALIDAD (H)]]*24</f>
        <v>0.6666666665696539</v>
      </c>
      <c r="AU679" s="31" t="str">
        <f>IF(AS679&gt;TIME(0,30,0),"NO","SI")</f>
        <v>NO</v>
      </c>
      <c r="AV679" s="33" t="str">
        <f>IF(AS679&gt;TIME(1,0,0),"NO","SI")</f>
        <v>SI</v>
      </c>
      <c r="AW679" s="33">
        <f>(S679-E679)</f>
        <v>3.5493055555562023</v>
      </c>
      <c r="AX679" s="39">
        <f>TRACKER[[#This Row],[ATA TO UNLOADING]]*24</f>
        <v>85.183333333348855</v>
      </c>
      <c r="AY679" s="33">
        <f>IF(O679=0,0,S679-O679)</f>
        <v>0</v>
      </c>
      <c r="AZ679" s="38">
        <f>TRACKER[[#This Row],[TOTAL TT (MARRUECOS)]]*24</f>
        <v>0</v>
      </c>
      <c r="BA679" s="39" t="str">
        <f>IF(AW679="","",IF(AW679&lt;=2,"SI","NO"))</f>
        <v>NO</v>
      </c>
      <c r="BB679" s="39">
        <f>V679-U679</f>
        <v>5.2777777782466728E-2</v>
      </c>
      <c r="BC679" s="108">
        <f>(TRACKER[[#This Row],[Driver departure vs DC END DATE 2]])/24</f>
        <v>2.199074074269447E-3</v>
      </c>
      <c r="BD679" s="39" t="str">
        <f>IF(L679="LEFTIES TOLEDO",IF(BC679&gt;=TIME(0,0,0),"YES","NO"),"")</f>
        <v>YES</v>
      </c>
      <c r="BE679" s="93">
        <f>$BH$1</f>
        <v>55</v>
      </c>
      <c r="BF679" s="41">
        <f>$BI$1</f>
        <v>7.5</v>
      </c>
    </row>
    <row r="680" spans="1:58" ht="12.75" hidden="1" customHeight="1">
      <c r="A680" s="24" t="s">
        <v>920</v>
      </c>
      <c r="B680" s="10" t="s">
        <v>89</v>
      </c>
      <c r="C680" s="11" t="s">
        <v>47</v>
      </c>
      <c r="D680" s="11" t="s">
        <v>48</v>
      </c>
      <c r="E680" s="12">
        <v>46055.811805555553</v>
      </c>
      <c r="F680" s="12">
        <v>46055.833333333336</v>
      </c>
      <c r="G680" s="13" t="s">
        <v>88</v>
      </c>
      <c r="H680" s="11" t="s">
        <v>50</v>
      </c>
      <c r="I680" s="13" t="s">
        <v>1016</v>
      </c>
      <c r="J680" s="13" t="s">
        <v>51</v>
      </c>
      <c r="K680" s="13" t="s">
        <v>52</v>
      </c>
      <c r="L680" s="12" t="s">
        <v>53</v>
      </c>
      <c r="M680" s="12">
        <v>46057.666666666664</v>
      </c>
      <c r="N680" s="12">
        <v>46059.333333333336</v>
      </c>
      <c r="O680" s="12"/>
      <c r="P680" s="55"/>
      <c r="Q680" s="12" t="s">
        <v>62</v>
      </c>
      <c r="R680" s="12"/>
      <c r="S680" s="29">
        <v>46059.361111111109</v>
      </c>
      <c r="T680" s="29">
        <v>46059.393750000003</v>
      </c>
      <c r="U680" s="12">
        <v>46059.399305555555</v>
      </c>
      <c r="V680" s="12">
        <v>46059.416666666664</v>
      </c>
      <c r="W680" s="30">
        <f>IF(N680="","",WEEKNUM(AA680,2)-0)</f>
        <v>6</v>
      </c>
      <c r="X680" s="30">
        <f>IF(N680="","",MONTH(AA680))</f>
        <v>2</v>
      </c>
      <c r="Y68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80" s="30" t="str">
        <f>IF(B680="ROPAX","ROPAX",IF(B680="RORO","RORO","OCEAN"))</f>
        <v>OCEAN</v>
      </c>
      <c r="AA680" s="29">
        <f>+MIN(S680,T680)</f>
        <v>46059.361111111109</v>
      </c>
      <c r="AB680" s="29" t="str">
        <f>CHOOSE(WEEKDAY(T680,2),"Monday","Tuesday","Wednesday","Thursday","Friday","Saturday","Sunday")</f>
        <v>Friday</v>
      </c>
      <c r="AC680" s="104">
        <f>IF((E680-F680)&lt;=0,0,(TRACKER[[#This Row],[ATA]]-TRACKER[[#This Row],[ETA]])*24)</f>
        <v>0</v>
      </c>
      <c r="AD680" s="29" t="str">
        <f>IF(AC680&lt;=2,"NO","YES")</f>
        <v>NO</v>
      </c>
      <c r="AE680" s="106">
        <f>+TRACKER[[#This Row],[DELIVERY AVAILABLE SINCE]]-TRACKER[[#This Row],[HANDOVER Morocco]]</f>
        <v>46057.666666666664</v>
      </c>
      <c r="AF680" s="104">
        <f>TRACKER[[#This Row],[ATA TO UNLOADING]]*24</f>
        <v>85.183333333348855</v>
      </c>
      <c r="AG680" s="31">
        <f>(M680-E680)</f>
        <v>1.8548611111109494</v>
      </c>
      <c r="AH680" s="35">
        <f>TRACKER[[#This Row],[ATA A OFRECIMIENTO]]*24</f>
        <v>44.516666666662786</v>
      </c>
      <c r="AI680" s="30" t="str">
        <f>IF(AG680="","",IF(AG680&lt;=1.5,"SI","NO"))</f>
        <v>NO</v>
      </c>
      <c r="AJ680" s="30" t="str">
        <f>IF(AG680="","",IF(AG680&lt;=2,"YES","NO"))</f>
        <v>YES</v>
      </c>
      <c r="AK680" s="30" t="str">
        <f>IF(AG680="","",IF(AG680&lt;=3,"SI","NO"))</f>
        <v>SI</v>
      </c>
      <c r="AL680" s="31">
        <f>(N680-M680)</f>
        <v>1.6666666666715173</v>
      </c>
      <c r="AM680" s="35">
        <f>TRACKER[[#This Row],[DEL. AVAILABLE A SLOT]]*24</f>
        <v>40.000000000116415</v>
      </c>
      <c r="AN680" s="31">
        <f>IF((S680-M680)&lt;0,TIME(0,0,0),S680-M680)</f>
        <v>1.6944444444452529</v>
      </c>
      <c r="AO68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680" s="35" t="str">
        <f>IF(AL680="","",IF(AL680&lt;=1,"SI","NO"))</f>
        <v>NO</v>
      </c>
      <c r="AQ680" s="31">
        <f>(N680-E680)</f>
        <v>3.5215277777824667</v>
      </c>
      <c r="AR680" s="35">
        <f>TRACKER[[#This Row],[ATA A TIMESLOT]]*24</f>
        <v>84.516666666779201</v>
      </c>
      <c r="AS680" s="32">
        <f>IF(AA680&lt;N680,TIME(0,0,0),AA680-N680)</f>
        <v>2.7777777773735579E-2</v>
      </c>
      <c r="AT680" s="35">
        <f>TRACKER[[#This Row],[PUNTUALIDAD (H)]]*24</f>
        <v>0.6666666665696539</v>
      </c>
      <c r="AU680" s="31" t="str">
        <f>IF(AS680&gt;TIME(0,30,0),"NO","SI")</f>
        <v>NO</v>
      </c>
      <c r="AV680" s="33" t="str">
        <f>IF(AS680&gt;TIME(1,0,0),"NO","SI")</f>
        <v>SI</v>
      </c>
      <c r="AW680" s="33">
        <f>(S680-E680)</f>
        <v>3.5493055555562023</v>
      </c>
      <c r="AX680" s="39">
        <f>TRACKER[[#This Row],[ATA TO UNLOADING]]*24</f>
        <v>85.183333333348855</v>
      </c>
      <c r="AY680" s="33">
        <f>IF(O680=0,0,S680-O680)</f>
        <v>0</v>
      </c>
      <c r="AZ680" s="38">
        <f>TRACKER[[#This Row],[TOTAL TT (MARRUECOS)]]*24</f>
        <v>0</v>
      </c>
      <c r="BA680" s="39" t="str">
        <f>IF(AW680="","",IF(AW680&lt;=2,"SI","NO"))</f>
        <v>NO</v>
      </c>
      <c r="BB680" s="39">
        <f>V680-U680</f>
        <v>1.7361111109494232E-2</v>
      </c>
      <c r="BC680" s="108">
        <f>(TRACKER[[#This Row],[Driver departure vs DC END DATE 2]])/24</f>
        <v>7.2337962956225965E-4</v>
      </c>
      <c r="BD680" s="39" t="str">
        <f>IF(L680="LEFTIES TOLEDO",IF(BC680&gt;=TIME(0,0,0),"YES","NO"),"")</f>
        <v>YES</v>
      </c>
      <c r="BE680" s="93">
        <f>$BH$1</f>
        <v>55</v>
      </c>
      <c r="BF680" s="41">
        <f>$BI$1</f>
        <v>7.5</v>
      </c>
    </row>
    <row r="681" spans="1:58" ht="12.75" hidden="1" customHeight="1">
      <c r="A681" s="24">
        <v>263020638</v>
      </c>
      <c r="B681" s="10" t="s">
        <v>101</v>
      </c>
      <c r="C681" s="11" t="s">
        <v>58</v>
      </c>
      <c r="D681" s="11" t="s">
        <v>75</v>
      </c>
      <c r="E681" s="12">
        <v>46057.782638888886</v>
      </c>
      <c r="F681" s="12">
        <v>46057.833333333336</v>
      </c>
      <c r="G681" s="13" t="s">
        <v>49</v>
      </c>
      <c r="H681" s="11" t="s">
        <v>50</v>
      </c>
      <c r="I681" s="13" t="s">
        <v>1017</v>
      </c>
      <c r="J681" s="13" t="s">
        <v>51</v>
      </c>
      <c r="K681" s="13" t="s">
        <v>60</v>
      </c>
      <c r="L681" s="12" t="s">
        <v>102</v>
      </c>
      <c r="M681" s="12">
        <v>46058.333333333336</v>
      </c>
      <c r="N681" s="12">
        <v>46059.375</v>
      </c>
      <c r="O681" s="12"/>
      <c r="P681" s="55"/>
      <c r="Q681" s="12"/>
      <c r="R681" s="12"/>
      <c r="S681" s="29">
        <v>46059.345138888886</v>
      </c>
      <c r="T681" s="29">
        <v>46059.357638888891</v>
      </c>
      <c r="U681" s="12"/>
      <c r="V681" s="29"/>
      <c r="W681" s="30">
        <f>IF(N681="","",WEEKNUM(AA681,2)-0)</f>
        <v>6</v>
      </c>
      <c r="X681" s="30">
        <f>IF(N681="","",MONTH(AA681))</f>
        <v>2</v>
      </c>
      <c r="Y68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81" s="30" t="str">
        <f>IF(B681="ROPAX","ROPAX",IF(B681="RORO","RORO","OCEAN"))</f>
        <v>OCEAN</v>
      </c>
      <c r="AA681" s="29">
        <f>+MIN(S681,T681)</f>
        <v>46059.345138888886</v>
      </c>
      <c r="AB681" s="29" t="str">
        <f>CHOOSE(WEEKDAY(T681,2),"Monday","Tuesday","Wednesday","Thursday","Friday","Saturday","Sunday")</f>
        <v>Friday</v>
      </c>
      <c r="AC681" s="104">
        <f>IF((E681-F681)&lt;=0,0,(TRACKER[[#This Row],[ATA]]-TRACKER[[#This Row],[ETA]])*24)</f>
        <v>0</v>
      </c>
      <c r="AD681" s="29" t="str">
        <f>IF(AC681&lt;=2,"NO","YES")</f>
        <v>NO</v>
      </c>
      <c r="AE681" s="106">
        <f>+TRACKER[[#This Row],[DELIVERY AVAILABLE SINCE]]-TRACKER[[#This Row],[HANDOVER Morocco]]</f>
        <v>46058.333333333336</v>
      </c>
      <c r="AF681" s="104">
        <f>TRACKER[[#This Row],[ATA TO UNLOADING]]*24</f>
        <v>37.5</v>
      </c>
      <c r="AG681" s="31">
        <f>(M681-E681)</f>
        <v>0.55069444444961846</v>
      </c>
      <c r="AH681" s="35">
        <f>TRACKER[[#This Row],[ATA A OFRECIMIENTO]]*24</f>
        <v>13.216666666790843</v>
      </c>
      <c r="AI681" s="30" t="str">
        <f>IF(AG681="","",IF(AG681&lt;=1.5,"SI","NO"))</f>
        <v>SI</v>
      </c>
      <c r="AJ681" s="30" t="str">
        <f>IF(AG681="","",IF(AG681&lt;=2,"YES","NO"))</f>
        <v>YES</v>
      </c>
      <c r="AK681" s="30" t="str">
        <f>IF(AG681="","",IF(AG681&lt;=3,"SI","NO"))</f>
        <v>SI</v>
      </c>
      <c r="AL681" s="31">
        <f>(N681-M681)</f>
        <v>1.0416666666642413</v>
      </c>
      <c r="AM681" s="35">
        <f>TRACKER[[#This Row],[DEL. AVAILABLE A SLOT]]*24</f>
        <v>24.999999999941792</v>
      </c>
      <c r="AN681" s="31">
        <f>IF((S681-M681)&lt;0,TIME(0,0,0),S681-M681)</f>
        <v>1.0118055555503815</v>
      </c>
      <c r="AO68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681" s="35" t="str">
        <f>IF(AL681="","",IF(AL681&lt;=1,"SI","NO"))</f>
        <v>NO</v>
      </c>
      <c r="AQ681" s="31">
        <f>(N681-E681)</f>
        <v>1.5923611111138598</v>
      </c>
      <c r="AR681" s="35">
        <f>TRACKER[[#This Row],[ATA A TIMESLOT]]*24</f>
        <v>38.216666666732635</v>
      </c>
      <c r="AS681" s="32">
        <f>IF(AA681&lt;N681,TIME(0,0,0),AA681-N681)</f>
        <v>0</v>
      </c>
      <c r="AT681" s="35">
        <f>TRACKER[[#This Row],[PUNTUALIDAD (H)]]*24</f>
        <v>0</v>
      </c>
      <c r="AU681" s="31" t="str">
        <f>IF(AS681&gt;TIME(0,30,0),"NO","SI")</f>
        <v>SI</v>
      </c>
      <c r="AV681" s="33" t="str">
        <f>IF(AS681&gt;TIME(1,0,0),"NO","SI")</f>
        <v>SI</v>
      </c>
      <c r="AW681" s="33">
        <f>(S681-E681)</f>
        <v>1.5625</v>
      </c>
      <c r="AX681" s="39">
        <f>TRACKER[[#This Row],[ATA TO UNLOADING]]*24</f>
        <v>37.5</v>
      </c>
      <c r="AY681" s="33">
        <f>IF(O681=0,0,S681-O681)</f>
        <v>0</v>
      </c>
      <c r="AZ681" s="38">
        <f>TRACKER[[#This Row],[TOTAL TT (MARRUECOS)]]*24</f>
        <v>0</v>
      </c>
      <c r="BA681" s="39" t="str">
        <f>IF(AW681="","",IF(AW681&lt;=2,"SI","NO"))</f>
        <v>SI</v>
      </c>
      <c r="BB681" s="39">
        <f>V681-U681</f>
        <v>0</v>
      </c>
      <c r="BC681" s="108">
        <f>(TRACKER[[#This Row],[Driver departure vs DC END DATE 2]])/24</f>
        <v>0</v>
      </c>
      <c r="BD681" s="39" t="str">
        <f>IF(L681="LEFTIES TOLEDO",IF(BC681&gt;=TIME(0,0,0),"YES","NO"),"")</f>
        <v/>
      </c>
      <c r="BE681" s="93">
        <f>$BH$1</f>
        <v>55</v>
      </c>
      <c r="BF681" s="41">
        <f>$BI$1</f>
        <v>7.5</v>
      </c>
    </row>
    <row r="682" spans="1:58" ht="12.75" hidden="1" customHeight="1">
      <c r="A682" s="24">
        <v>263020572</v>
      </c>
      <c r="B682" s="10" t="s">
        <v>101</v>
      </c>
      <c r="C682" s="11" t="s">
        <v>58</v>
      </c>
      <c r="D682" s="11" t="s">
        <v>75</v>
      </c>
      <c r="E682" s="12">
        <v>46057.782638888886</v>
      </c>
      <c r="F682" s="12">
        <v>46057.833333333336</v>
      </c>
      <c r="G682" s="13" t="s">
        <v>49</v>
      </c>
      <c r="H682" s="11" t="s">
        <v>50</v>
      </c>
      <c r="I682" s="13" t="s">
        <v>1018</v>
      </c>
      <c r="J682" s="13" t="s">
        <v>51</v>
      </c>
      <c r="K682" s="13" t="s">
        <v>60</v>
      </c>
      <c r="L682" s="12" t="s">
        <v>102</v>
      </c>
      <c r="M682" s="12">
        <v>46058.333333333336</v>
      </c>
      <c r="N682" s="12">
        <v>46059.375</v>
      </c>
      <c r="O682" s="12"/>
      <c r="P682" s="55"/>
      <c r="Q682" s="12"/>
      <c r="R682" s="12"/>
      <c r="S682" s="29">
        <v>46059.353472222225</v>
      </c>
      <c r="T682" s="29">
        <v>46059.479166666664</v>
      </c>
      <c r="U682" s="12"/>
      <c r="V682" s="29"/>
      <c r="W682" s="30">
        <f>IF(N682="","",WEEKNUM(AA682,2)-0)</f>
        <v>6</v>
      </c>
      <c r="X682" s="30">
        <f>IF(N682="","",MONTH(AA682))</f>
        <v>2</v>
      </c>
      <c r="Y68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82" s="30" t="str">
        <f>IF(B682="ROPAX","ROPAX",IF(B682="RORO","RORO","OCEAN"))</f>
        <v>OCEAN</v>
      </c>
      <c r="AA682" s="29">
        <f>+MIN(S682,T682)</f>
        <v>46059.353472222225</v>
      </c>
      <c r="AB682" s="29" t="str">
        <f>CHOOSE(WEEKDAY(T682,2),"Monday","Tuesday","Wednesday","Thursday","Friday","Saturday","Sunday")</f>
        <v>Friday</v>
      </c>
      <c r="AC682" s="104">
        <f>IF((E682-F682)&lt;=0,0,(TRACKER[[#This Row],[ATA]]-TRACKER[[#This Row],[ETA]])*24)</f>
        <v>0</v>
      </c>
      <c r="AD682" s="29" t="str">
        <f>IF(AC682&lt;=2,"NO","YES")</f>
        <v>NO</v>
      </c>
      <c r="AE682" s="106">
        <f>+TRACKER[[#This Row],[DELIVERY AVAILABLE SINCE]]-TRACKER[[#This Row],[HANDOVER Morocco]]</f>
        <v>46058.333333333336</v>
      </c>
      <c r="AF682" s="104">
        <f>TRACKER[[#This Row],[ATA TO UNLOADING]]*24</f>
        <v>37.700000000128057</v>
      </c>
      <c r="AG682" s="31">
        <f>(M682-E682)</f>
        <v>0.55069444444961846</v>
      </c>
      <c r="AH682" s="35">
        <f>TRACKER[[#This Row],[ATA A OFRECIMIENTO]]*24</f>
        <v>13.216666666790843</v>
      </c>
      <c r="AI682" s="30" t="str">
        <f>IF(AG682="","",IF(AG682&lt;=1.5,"SI","NO"))</f>
        <v>SI</v>
      </c>
      <c r="AJ682" s="30" t="str">
        <f>IF(AG682="","",IF(AG682&lt;=2,"YES","NO"))</f>
        <v>YES</v>
      </c>
      <c r="AK682" s="30" t="str">
        <f>IF(AG682="","",IF(AG682&lt;=3,"SI","NO"))</f>
        <v>SI</v>
      </c>
      <c r="AL682" s="31">
        <f>(N682-M682)</f>
        <v>1.0416666666642413</v>
      </c>
      <c r="AM682" s="35">
        <f>TRACKER[[#This Row],[DEL. AVAILABLE A SLOT]]*24</f>
        <v>24.999999999941792</v>
      </c>
      <c r="AN682" s="31">
        <f>IF((S682-M682)&lt;0,TIME(0,0,0),S682-M682)</f>
        <v>1.0201388888890506</v>
      </c>
      <c r="AO68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682" s="35" t="str">
        <f>IF(AL682="","",IF(AL682&lt;=1,"SI","NO"))</f>
        <v>NO</v>
      </c>
      <c r="AQ682" s="31">
        <f>(N682-E682)</f>
        <v>1.5923611111138598</v>
      </c>
      <c r="AR682" s="35">
        <f>TRACKER[[#This Row],[ATA A TIMESLOT]]*24</f>
        <v>38.216666666732635</v>
      </c>
      <c r="AS682" s="32">
        <f>IF(AA682&lt;N682,TIME(0,0,0),AA682-N682)</f>
        <v>0</v>
      </c>
      <c r="AT682" s="35">
        <f>TRACKER[[#This Row],[PUNTUALIDAD (H)]]*24</f>
        <v>0</v>
      </c>
      <c r="AU682" s="31" t="str">
        <f>IF(AS682&gt;TIME(0,30,0),"NO","SI")</f>
        <v>SI</v>
      </c>
      <c r="AV682" s="33" t="str">
        <f>IF(AS682&gt;TIME(1,0,0),"NO","SI")</f>
        <v>SI</v>
      </c>
      <c r="AW682" s="33">
        <f>(S682-E682)</f>
        <v>1.570833333338669</v>
      </c>
      <c r="AX682" s="39">
        <f>TRACKER[[#This Row],[ATA TO UNLOADING]]*24</f>
        <v>37.700000000128057</v>
      </c>
      <c r="AY682" s="33">
        <f>IF(O682=0,0,S682-O682)</f>
        <v>0</v>
      </c>
      <c r="AZ682" s="38">
        <f>TRACKER[[#This Row],[TOTAL TT (MARRUECOS)]]*24</f>
        <v>0</v>
      </c>
      <c r="BA682" s="39" t="str">
        <f>IF(AW682="","",IF(AW682&lt;=2,"SI","NO"))</f>
        <v>SI</v>
      </c>
      <c r="BB682" s="39">
        <f>V682-U682</f>
        <v>0</v>
      </c>
      <c r="BC682" s="108">
        <f>(TRACKER[[#This Row],[Driver departure vs DC END DATE 2]])/24</f>
        <v>0</v>
      </c>
      <c r="BD682" s="39" t="str">
        <f>IF(L682="LEFTIES TOLEDO",IF(BC682&gt;=TIME(0,0,0),"YES","NO"),"")</f>
        <v/>
      </c>
      <c r="BE682" s="93">
        <f>$BH$1</f>
        <v>55</v>
      </c>
      <c r="BF682" s="41">
        <f>$BI$1</f>
        <v>7.5</v>
      </c>
    </row>
    <row r="683" spans="1:58" ht="12.75" hidden="1" customHeight="1">
      <c r="A683" s="24" t="s">
        <v>922</v>
      </c>
      <c r="B683" s="10" t="s">
        <v>101</v>
      </c>
      <c r="C683" s="11" t="s">
        <v>72</v>
      </c>
      <c r="D683" s="11" t="s">
        <v>75</v>
      </c>
      <c r="E683" s="12">
        <v>46057.782638888886</v>
      </c>
      <c r="F683" s="12">
        <v>46057.833333333336</v>
      </c>
      <c r="G683" s="13" t="s">
        <v>88</v>
      </c>
      <c r="H683" s="11" t="s">
        <v>50</v>
      </c>
      <c r="I683" s="13" t="s">
        <v>1019</v>
      </c>
      <c r="J683" s="13">
        <v>40</v>
      </c>
      <c r="K683" s="13" t="s">
        <v>60</v>
      </c>
      <c r="L683" s="12" t="s">
        <v>102</v>
      </c>
      <c r="M683" s="12">
        <v>46058.333333333336</v>
      </c>
      <c r="N683" s="12">
        <v>46059.375</v>
      </c>
      <c r="O683" s="12"/>
      <c r="P683" s="55"/>
      <c r="Q683" s="12"/>
      <c r="R683" s="12"/>
      <c r="S683" s="29">
        <v>46059.347222222219</v>
      </c>
      <c r="T683" s="29">
        <v>46059.364583333336</v>
      </c>
      <c r="U683" s="12"/>
      <c r="V683" s="29"/>
      <c r="W683" s="30">
        <f>IF(N683="","",WEEKNUM(AA683,2)-0)</f>
        <v>6</v>
      </c>
      <c r="X683" s="30">
        <f>IF(N683="","",MONTH(AA683))</f>
        <v>2</v>
      </c>
      <c r="Y68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83" s="30" t="str">
        <f>IF(B683="ROPAX","ROPAX",IF(B683="RORO","RORO","OCEAN"))</f>
        <v>OCEAN</v>
      </c>
      <c r="AA683" s="29">
        <f>+MIN(S683,T683)</f>
        <v>46059.347222222219</v>
      </c>
      <c r="AB683" s="29" t="str">
        <f>CHOOSE(WEEKDAY(T683,2),"Monday","Tuesday","Wednesday","Thursday","Friday","Saturday","Sunday")</f>
        <v>Friday</v>
      </c>
      <c r="AC683" s="104">
        <f>IF((E683-F683)&lt;=0,0,(TRACKER[[#This Row],[ATA]]-TRACKER[[#This Row],[ETA]])*24)</f>
        <v>0</v>
      </c>
      <c r="AD683" s="29" t="str">
        <f>IF(AC683&lt;=2,"NO","YES")</f>
        <v>NO</v>
      </c>
      <c r="AE683" s="106">
        <f>+TRACKER[[#This Row],[DELIVERY AVAILABLE SINCE]]-TRACKER[[#This Row],[HANDOVER Morocco]]</f>
        <v>46058.333333333336</v>
      </c>
      <c r="AF683" s="104">
        <f>TRACKER[[#This Row],[ATA TO UNLOADING]]*24</f>
        <v>37.549999999988358</v>
      </c>
      <c r="AG683" s="31">
        <f>(M683-E683)</f>
        <v>0.55069444444961846</v>
      </c>
      <c r="AH683" s="35">
        <f>TRACKER[[#This Row],[ATA A OFRECIMIENTO]]*24</f>
        <v>13.216666666790843</v>
      </c>
      <c r="AI683" s="30" t="str">
        <f>IF(AG683="","",IF(AG683&lt;=1.5,"SI","NO"))</f>
        <v>SI</v>
      </c>
      <c r="AJ683" s="30" t="str">
        <f>IF(AG683="","",IF(AG683&lt;=2,"YES","NO"))</f>
        <v>YES</v>
      </c>
      <c r="AK683" s="30" t="str">
        <f>IF(AG683="","",IF(AG683&lt;=3,"SI","NO"))</f>
        <v>SI</v>
      </c>
      <c r="AL683" s="31">
        <f>(N683-M683)</f>
        <v>1.0416666666642413</v>
      </c>
      <c r="AM683" s="35">
        <f>TRACKER[[#This Row],[DEL. AVAILABLE A SLOT]]*24</f>
        <v>24.999999999941792</v>
      </c>
      <c r="AN683" s="31">
        <f>IF((S683-M683)&lt;0,TIME(0,0,0),S683-M683)</f>
        <v>1.0138888888832298</v>
      </c>
      <c r="AO68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683" s="35" t="str">
        <f>IF(AL683="","",IF(AL683&lt;=1,"SI","NO"))</f>
        <v>NO</v>
      </c>
      <c r="AQ683" s="31">
        <f>(N683-E683)</f>
        <v>1.5923611111138598</v>
      </c>
      <c r="AR683" s="35">
        <f>TRACKER[[#This Row],[ATA A TIMESLOT]]*24</f>
        <v>38.216666666732635</v>
      </c>
      <c r="AS683" s="32">
        <f>IF(AA683&lt;N683,TIME(0,0,0),AA683-N683)</f>
        <v>0</v>
      </c>
      <c r="AT683" s="35">
        <f>TRACKER[[#This Row],[PUNTUALIDAD (H)]]*24</f>
        <v>0</v>
      </c>
      <c r="AU683" s="31" t="str">
        <f>IF(AS683&gt;TIME(0,30,0),"NO","SI")</f>
        <v>SI</v>
      </c>
      <c r="AV683" s="33" t="str">
        <f>IF(AS683&gt;TIME(1,0,0),"NO","SI")</f>
        <v>SI</v>
      </c>
      <c r="AW683" s="33">
        <f>(S683-E683)</f>
        <v>1.5645833333328483</v>
      </c>
      <c r="AX683" s="39">
        <f>TRACKER[[#This Row],[ATA TO UNLOADING]]*24</f>
        <v>37.549999999988358</v>
      </c>
      <c r="AY683" s="33">
        <f>IF(O683=0,0,S683-O683)</f>
        <v>0</v>
      </c>
      <c r="AZ683" s="38">
        <f>TRACKER[[#This Row],[TOTAL TT (MARRUECOS)]]*24</f>
        <v>0</v>
      </c>
      <c r="BA683" s="39" t="str">
        <f>IF(AW683="","",IF(AW683&lt;=2,"SI","NO"))</f>
        <v>SI</v>
      </c>
      <c r="BB683" s="39">
        <f>V683-U683</f>
        <v>0</v>
      </c>
      <c r="BC683" s="108">
        <f>(TRACKER[[#This Row],[Driver departure vs DC END DATE 2]])/24</f>
        <v>0</v>
      </c>
      <c r="BD683" s="39" t="str">
        <f>IF(L683="LEFTIES TOLEDO",IF(BC683&gt;=TIME(0,0,0),"YES","NO"),"")</f>
        <v/>
      </c>
      <c r="BE683" s="93">
        <f>$BH$1</f>
        <v>55</v>
      </c>
      <c r="BF683" s="41">
        <f>$BI$1</f>
        <v>7.5</v>
      </c>
    </row>
    <row r="684" spans="1:58" ht="12.75" hidden="1" customHeight="1">
      <c r="A684" s="24">
        <v>262806677</v>
      </c>
      <c r="B684" s="10" t="s">
        <v>89</v>
      </c>
      <c r="C684" s="11" t="s">
        <v>47</v>
      </c>
      <c r="D684" s="11" t="s">
        <v>48</v>
      </c>
      <c r="E684" s="12">
        <v>46055.811805555553</v>
      </c>
      <c r="F684" s="12">
        <v>46055.833333333336</v>
      </c>
      <c r="G684" s="13" t="s">
        <v>49</v>
      </c>
      <c r="H684" s="11" t="s">
        <v>50</v>
      </c>
      <c r="I684" s="13" t="s">
        <v>1020</v>
      </c>
      <c r="J684" s="13" t="s">
        <v>51</v>
      </c>
      <c r="K684" s="13" t="s">
        <v>52</v>
      </c>
      <c r="L684" s="12" t="s">
        <v>53</v>
      </c>
      <c r="M684" s="12">
        <v>46057.666666666664</v>
      </c>
      <c r="N684" s="12">
        <v>46059.416666666664</v>
      </c>
      <c r="O684" s="12"/>
      <c r="P684" s="55"/>
      <c r="Q684" s="12"/>
      <c r="R684" s="12"/>
      <c r="S684" s="29">
        <v>46059.392361111109</v>
      </c>
      <c r="T684" s="29">
        <v>46059.458333333336</v>
      </c>
      <c r="U684" s="12">
        <v>46059.416666666664</v>
      </c>
      <c r="V684" s="12">
        <v>46059.48541666667</v>
      </c>
      <c r="W684" s="30">
        <f>IF(N684="","",WEEKNUM(AA684,2)-0)</f>
        <v>6</v>
      </c>
      <c r="X684" s="30">
        <f>IF(N684="","",MONTH(AA684))</f>
        <v>2</v>
      </c>
      <c r="Y68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84" s="30" t="str">
        <f>IF(B684="ROPAX","ROPAX",IF(B684="RORO","RORO","OCEAN"))</f>
        <v>OCEAN</v>
      </c>
      <c r="AA684" s="29">
        <f>+MIN(S684,T684)</f>
        <v>46059.392361111109</v>
      </c>
      <c r="AB684" s="29" t="str">
        <f>CHOOSE(WEEKDAY(T684,2),"Monday","Tuesday","Wednesday","Thursday","Friday","Saturday","Sunday")</f>
        <v>Friday</v>
      </c>
      <c r="AC684" s="104">
        <f>IF((E684-F684)&lt;=0,0,(TRACKER[[#This Row],[ATA]]-TRACKER[[#This Row],[ETA]])*24)</f>
        <v>0</v>
      </c>
      <c r="AD684" s="29" t="str">
        <f>IF(AC684&lt;=2,"NO","YES")</f>
        <v>NO</v>
      </c>
      <c r="AE684" s="106">
        <f>+TRACKER[[#This Row],[DELIVERY AVAILABLE SINCE]]-TRACKER[[#This Row],[HANDOVER Morocco]]</f>
        <v>46057.666666666664</v>
      </c>
      <c r="AF684" s="104">
        <f>TRACKER[[#This Row],[ATA TO UNLOADING]]*24</f>
        <v>85.933333333348855</v>
      </c>
      <c r="AG684" s="31">
        <f>(M684-E684)</f>
        <v>1.8548611111109494</v>
      </c>
      <c r="AH684" s="35">
        <f>TRACKER[[#This Row],[ATA A OFRECIMIENTO]]*24</f>
        <v>44.516666666662786</v>
      </c>
      <c r="AI684" s="30" t="str">
        <f>IF(AG684="","",IF(AG684&lt;=1.5,"SI","NO"))</f>
        <v>NO</v>
      </c>
      <c r="AJ684" s="30" t="str">
        <f>IF(AG684="","",IF(AG684&lt;=2,"YES","NO"))</f>
        <v>YES</v>
      </c>
      <c r="AK684" s="30" t="str">
        <f>IF(AG684="","",IF(AG684&lt;=3,"SI","NO"))</f>
        <v>SI</v>
      </c>
      <c r="AL684" s="31">
        <f>(N684-M684)</f>
        <v>1.75</v>
      </c>
      <c r="AM684" s="35">
        <f>TRACKER[[#This Row],[DEL. AVAILABLE A SLOT]]*24</f>
        <v>42</v>
      </c>
      <c r="AN684" s="31">
        <f>IF((S684-M684)&lt;0,TIME(0,0,0),S684-M684)</f>
        <v>1.7256944444452529</v>
      </c>
      <c r="AO68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684" s="35" t="str">
        <f>IF(AL684="","",IF(AL684&lt;=1,"SI","NO"))</f>
        <v>NO</v>
      </c>
      <c r="AQ684" s="31">
        <f>(N684-E684)</f>
        <v>3.6048611111109494</v>
      </c>
      <c r="AR684" s="35">
        <f>TRACKER[[#This Row],[ATA A TIMESLOT]]*24</f>
        <v>86.516666666662786</v>
      </c>
      <c r="AS684" s="32">
        <f>IF(AA684&lt;N684,TIME(0,0,0),AA684-N684)</f>
        <v>0</v>
      </c>
      <c r="AT684" s="35">
        <f>TRACKER[[#This Row],[PUNTUALIDAD (H)]]*24</f>
        <v>0</v>
      </c>
      <c r="AU684" s="31" t="str">
        <f>IF(AS684&gt;TIME(0,30,0),"NO","SI")</f>
        <v>SI</v>
      </c>
      <c r="AV684" s="33" t="str">
        <f>IF(AS684&gt;TIME(1,0,0),"NO","SI")</f>
        <v>SI</v>
      </c>
      <c r="AW684" s="33">
        <f>(S684-E684)</f>
        <v>3.5805555555562023</v>
      </c>
      <c r="AX684" s="39">
        <f>TRACKER[[#This Row],[ATA TO UNLOADING]]*24</f>
        <v>85.933333333348855</v>
      </c>
      <c r="AY684" s="33">
        <f>IF(O684=0,0,S684-O684)</f>
        <v>0</v>
      </c>
      <c r="AZ684" s="38">
        <f>TRACKER[[#This Row],[TOTAL TT (MARRUECOS)]]*24</f>
        <v>0</v>
      </c>
      <c r="BA684" s="39" t="str">
        <f>IF(AW684="","",IF(AW684&lt;=2,"SI","NO"))</f>
        <v>NO</v>
      </c>
      <c r="BB684" s="39">
        <f>V684-U684</f>
        <v>6.8750000005820766E-2</v>
      </c>
      <c r="BC684" s="108">
        <f>(TRACKER[[#This Row],[Driver departure vs DC END DATE 2]])/24</f>
        <v>2.8645833335758653E-3</v>
      </c>
      <c r="BD684" s="39" t="str">
        <f>IF(L684="LEFTIES TOLEDO",IF(BC684&gt;=TIME(0,0,0),"YES","NO"),"")</f>
        <v>YES</v>
      </c>
      <c r="BE684" s="93">
        <f>$BH$1</f>
        <v>55</v>
      </c>
      <c r="BF684" s="41">
        <f>$BI$1</f>
        <v>7.5</v>
      </c>
    </row>
    <row r="685" spans="1:58" ht="12.75" hidden="1" customHeight="1">
      <c r="A685" s="24">
        <v>262807084</v>
      </c>
      <c r="B685" s="10" t="s">
        <v>89</v>
      </c>
      <c r="C685" s="11" t="s">
        <v>47</v>
      </c>
      <c r="D685" s="11" t="s">
        <v>48</v>
      </c>
      <c r="E685" s="12">
        <v>46055.811805555553</v>
      </c>
      <c r="F685" s="12">
        <v>46055.833333333336</v>
      </c>
      <c r="G685" s="13" t="s">
        <v>49</v>
      </c>
      <c r="H685" s="11" t="s">
        <v>50</v>
      </c>
      <c r="I685" s="13" t="s">
        <v>1021</v>
      </c>
      <c r="J685" s="13" t="s">
        <v>51</v>
      </c>
      <c r="K685" s="13" t="s">
        <v>52</v>
      </c>
      <c r="L685" s="12" t="s">
        <v>53</v>
      </c>
      <c r="M685" s="12">
        <v>46057.666666666664</v>
      </c>
      <c r="N685" s="12">
        <v>46059.416666666664</v>
      </c>
      <c r="O685" s="12"/>
      <c r="P685" s="55"/>
      <c r="Q685" s="12"/>
      <c r="R685" s="12"/>
      <c r="S685" s="29">
        <v>46059.410416666666</v>
      </c>
      <c r="T685" s="29">
        <v>46059.507638888892</v>
      </c>
      <c r="U685" s="12">
        <v>46059.479166666664</v>
      </c>
      <c r="V685" s="12">
        <v>46059.53125</v>
      </c>
      <c r="W685" s="30">
        <f>IF(N685="","",WEEKNUM(AA685,2)-0)</f>
        <v>6</v>
      </c>
      <c r="X685" s="30">
        <f>IF(N685="","",MONTH(AA685))</f>
        <v>2</v>
      </c>
      <c r="Y68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85" s="30" t="str">
        <f>IF(B685="ROPAX","ROPAX",IF(B685="RORO","RORO","OCEAN"))</f>
        <v>OCEAN</v>
      </c>
      <c r="AA685" s="29">
        <f>+MIN(S685,T685)</f>
        <v>46059.410416666666</v>
      </c>
      <c r="AB685" s="29" t="str">
        <f>CHOOSE(WEEKDAY(T685,2),"Monday","Tuesday","Wednesday","Thursday","Friday","Saturday","Sunday")</f>
        <v>Friday</v>
      </c>
      <c r="AC685" s="104">
        <f>IF((E685-F685)&lt;=0,0,(TRACKER[[#This Row],[ATA]]-TRACKER[[#This Row],[ETA]])*24)</f>
        <v>0</v>
      </c>
      <c r="AD685" s="29" t="str">
        <f>IF(AC685&lt;=2,"NO","YES")</f>
        <v>NO</v>
      </c>
      <c r="AE685" s="106">
        <f>+TRACKER[[#This Row],[DELIVERY AVAILABLE SINCE]]-TRACKER[[#This Row],[HANDOVER Morocco]]</f>
        <v>46057.666666666664</v>
      </c>
      <c r="AF685" s="104">
        <f>TRACKER[[#This Row],[ATA TO UNLOADING]]*24</f>
        <v>86.366666666697711</v>
      </c>
      <c r="AG685" s="31">
        <f>(M685-E685)</f>
        <v>1.8548611111109494</v>
      </c>
      <c r="AH685" s="35">
        <f>TRACKER[[#This Row],[ATA A OFRECIMIENTO]]*24</f>
        <v>44.516666666662786</v>
      </c>
      <c r="AI685" s="30" t="str">
        <f>IF(AG685="","",IF(AG685&lt;=1.5,"SI","NO"))</f>
        <v>NO</v>
      </c>
      <c r="AJ685" s="30" t="str">
        <f>IF(AG685="","",IF(AG685&lt;=2,"YES","NO"))</f>
        <v>YES</v>
      </c>
      <c r="AK685" s="30" t="str">
        <f>IF(AG685="","",IF(AG685&lt;=3,"SI","NO"))</f>
        <v>SI</v>
      </c>
      <c r="AL685" s="31">
        <f>(N685-M685)</f>
        <v>1.75</v>
      </c>
      <c r="AM685" s="35">
        <f>TRACKER[[#This Row],[DEL. AVAILABLE A SLOT]]*24</f>
        <v>42</v>
      </c>
      <c r="AN685" s="31">
        <f>IF((S685-M685)&lt;0,TIME(0,0,0),S685-M685)</f>
        <v>1.7437500000014552</v>
      </c>
      <c r="AO68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685" s="35" t="str">
        <f>IF(AL685="","",IF(AL685&lt;=1,"SI","NO"))</f>
        <v>NO</v>
      </c>
      <c r="AQ685" s="31">
        <f>(N685-E685)</f>
        <v>3.6048611111109494</v>
      </c>
      <c r="AR685" s="35">
        <f>TRACKER[[#This Row],[ATA A TIMESLOT]]*24</f>
        <v>86.516666666662786</v>
      </c>
      <c r="AS685" s="32">
        <f>IF(AA685&lt;N685,TIME(0,0,0),AA685-N685)</f>
        <v>0</v>
      </c>
      <c r="AT685" s="35">
        <f>TRACKER[[#This Row],[PUNTUALIDAD (H)]]*24</f>
        <v>0</v>
      </c>
      <c r="AU685" s="31" t="str">
        <f>IF(AS685&gt;TIME(0,30,0),"NO","SI")</f>
        <v>SI</v>
      </c>
      <c r="AV685" s="33" t="str">
        <f>IF(AS685&gt;TIME(1,0,0),"NO","SI")</f>
        <v>SI</v>
      </c>
      <c r="AW685" s="33">
        <f>(S685-E685)</f>
        <v>3.5986111111124046</v>
      </c>
      <c r="AX685" s="39">
        <f>TRACKER[[#This Row],[ATA TO UNLOADING]]*24</f>
        <v>86.366666666697711</v>
      </c>
      <c r="AY685" s="33">
        <f>IF(O685=0,0,S685-O685)</f>
        <v>0</v>
      </c>
      <c r="AZ685" s="38">
        <f>TRACKER[[#This Row],[TOTAL TT (MARRUECOS)]]*24</f>
        <v>0</v>
      </c>
      <c r="BA685" s="39" t="str">
        <f>IF(AW685="","",IF(AW685&lt;=2,"SI","NO"))</f>
        <v>NO</v>
      </c>
      <c r="BB685" s="39">
        <f>V685-U685</f>
        <v>5.2083333335758653E-2</v>
      </c>
      <c r="BC685" s="108">
        <f>(TRACKER[[#This Row],[Driver departure vs DC END DATE 2]])/24</f>
        <v>2.170138888989944E-3</v>
      </c>
      <c r="BD685" s="39" t="str">
        <f>IF(L685="LEFTIES TOLEDO",IF(BC685&gt;=TIME(0,0,0),"YES","NO"),"")</f>
        <v>YES</v>
      </c>
      <c r="BE685" s="93">
        <f>$BH$1</f>
        <v>55</v>
      </c>
      <c r="BF685" s="41">
        <f>$BI$1</f>
        <v>7.5</v>
      </c>
    </row>
    <row r="686" spans="1:58" ht="12.75" hidden="1" customHeight="1">
      <c r="A686" s="24">
        <v>263196156</v>
      </c>
      <c r="B686" s="10" t="s">
        <v>858</v>
      </c>
      <c r="C686" s="11" t="s">
        <v>82</v>
      </c>
      <c r="D686" s="11" t="s">
        <v>48</v>
      </c>
      <c r="E686" s="12">
        <v>46054.050694444442</v>
      </c>
      <c r="F686" s="12">
        <v>46054.083333333336</v>
      </c>
      <c r="G686" s="13" t="s">
        <v>49</v>
      </c>
      <c r="H686" s="11" t="s">
        <v>50</v>
      </c>
      <c r="I686" s="13" t="s">
        <v>1024</v>
      </c>
      <c r="J686" s="13" t="s">
        <v>51</v>
      </c>
      <c r="K686" s="13" t="s">
        <v>52</v>
      </c>
      <c r="L686" s="12" t="s">
        <v>53</v>
      </c>
      <c r="M686" s="12">
        <v>46056.666666666664</v>
      </c>
      <c r="N686" s="12">
        <v>46059.5</v>
      </c>
      <c r="O686" s="12"/>
      <c r="P686" s="55"/>
      <c r="Q686" s="12"/>
      <c r="R686" s="12"/>
      <c r="S686" s="29">
        <v>46059.504861111112</v>
      </c>
      <c r="T686" s="29">
        <v>46063.770833333336</v>
      </c>
      <c r="U686" s="12">
        <v>46059.568055555559</v>
      </c>
      <c r="V686" s="12">
        <v>46063.833333333336</v>
      </c>
      <c r="W686" s="30">
        <f>IF(N686="","",WEEKNUM(AA686,2)-0)</f>
        <v>6</v>
      </c>
      <c r="X686" s="30">
        <f>IF(N686="","",MONTH(AA686))</f>
        <v>2</v>
      </c>
      <c r="Y68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86" s="30" t="str">
        <f>IF(B686="ROPAX","ROPAX",IF(B686="RORO","RORO","OCEAN"))</f>
        <v>OCEAN</v>
      </c>
      <c r="AA686" s="29">
        <f>+MIN(S686,T686)</f>
        <v>46059.504861111112</v>
      </c>
      <c r="AB686" s="29" t="str">
        <f>CHOOSE(WEEKDAY(T686,2),"Monday","Tuesday","Wednesday","Thursday","Friday","Saturday","Sunday")</f>
        <v>Tuesday</v>
      </c>
      <c r="AC686" s="104">
        <f>IF((E686-F686)&lt;=0,0,(TRACKER[[#This Row],[ATA]]-TRACKER[[#This Row],[ETA]])*24)</f>
        <v>0</v>
      </c>
      <c r="AD686" s="29" t="str">
        <f>IF(AC686&lt;=2,"NO","YES")</f>
        <v>NO</v>
      </c>
      <c r="AE686" s="106">
        <f>+TRACKER[[#This Row],[DELIVERY AVAILABLE SINCE]]-TRACKER[[#This Row],[HANDOVER Morocco]]</f>
        <v>46056.666666666664</v>
      </c>
      <c r="AF686" s="104">
        <f>TRACKER[[#This Row],[ATA TO UNLOADING]]*24</f>
        <v>130.90000000008149</v>
      </c>
      <c r="AG686" s="31">
        <f>(M686-E686)</f>
        <v>2.6159722222218988</v>
      </c>
      <c r="AH686" s="35">
        <f>TRACKER[[#This Row],[ATA A OFRECIMIENTO]]*24</f>
        <v>62.783333333325572</v>
      </c>
      <c r="AI686" s="30" t="str">
        <f>IF(AG686="","",IF(AG686&lt;=1.5,"SI","NO"))</f>
        <v>NO</v>
      </c>
      <c r="AJ686" s="30" t="str">
        <f>IF(AG686="","",IF(AG686&lt;=2,"YES","NO"))</f>
        <v>NO</v>
      </c>
      <c r="AK686" s="30" t="str">
        <f>IF(AG686="","",IF(AG686&lt;=3,"SI","NO"))</f>
        <v>SI</v>
      </c>
      <c r="AL686" s="31">
        <f>(N686-M686)</f>
        <v>2.8333333333357587</v>
      </c>
      <c r="AM686" s="35">
        <f>TRACKER[[#This Row],[DEL. AVAILABLE A SLOT]]*24</f>
        <v>68.000000000058208</v>
      </c>
      <c r="AN686" s="31">
        <f>IF((S686-M686)&lt;0,TIME(0,0,0),S686-M686)</f>
        <v>2.8381944444481633</v>
      </c>
      <c r="AO68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686" s="35" t="str">
        <f>IF(AL686="","",IF(AL686&lt;=1,"SI","NO"))</f>
        <v>NO</v>
      </c>
      <c r="AQ686" s="31">
        <f>(N686-E686)</f>
        <v>5.4493055555576575</v>
      </c>
      <c r="AR686" s="35">
        <f>TRACKER[[#This Row],[ATA A TIMESLOT]]*24</f>
        <v>130.78333333338378</v>
      </c>
      <c r="AS686" s="32">
        <f>IF(AA686&lt;N686,TIME(0,0,0),AA686-N686)</f>
        <v>4.8611111124046147E-3</v>
      </c>
      <c r="AT686" s="35">
        <f>TRACKER[[#This Row],[PUNTUALIDAD (H)]]*24</f>
        <v>0.11666666669771075</v>
      </c>
      <c r="AU686" s="31" t="str">
        <f>IF(AS686&gt;TIME(0,30,0),"NO","SI")</f>
        <v>SI</v>
      </c>
      <c r="AV686" s="33" t="str">
        <f>IF(AS686&gt;TIME(1,0,0),"NO","SI")</f>
        <v>SI</v>
      </c>
      <c r="AW686" s="33">
        <f>(S686-E686)</f>
        <v>5.4541666666700621</v>
      </c>
      <c r="AX686" s="39">
        <f>TRACKER[[#This Row],[ATA TO UNLOADING]]*24</f>
        <v>130.90000000008149</v>
      </c>
      <c r="AY686" s="33">
        <f>IF(O686=0,0,S686-O686)</f>
        <v>0</v>
      </c>
      <c r="AZ686" s="38">
        <f>TRACKER[[#This Row],[TOTAL TT (MARRUECOS)]]*24</f>
        <v>0</v>
      </c>
      <c r="BA686" s="39" t="str">
        <f>IF(AW686="","",IF(AW686&lt;=2,"SI","NO"))</f>
        <v>NO</v>
      </c>
      <c r="BB686" s="39">
        <f>V686-U686</f>
        <v>4.265277777776646</v>
      </c>
      <c r="BC686" s="108">
        <f>(TRACKER[[#This Row],[Driver departure vs DC END DATE 2]])/24</f>
        <v>0.17771990740736024</v>
      </c>
      <c r="BD686" s="39" t="str">
        <f>IF(L686="LEFTIES TOLEDO",IF(BC686&gt;=TIME(0,0,0),"YES","NO"),"")</f>
        <v>YES</v>
      </c>
      <c r="BE686" s="93">
        <f>$BH$1</f>
        <v>55</v>
      </c>
      <c r="BF686" s="41">
        <f>$BI$1</f>
        <v>7.5</v>
      </c>
    </row>
    <row r="687" spans="1:58" ht="12.75" hidden="1" customHeight="1">
      <c r="A687" s="24" t="s">
        <v>917</v>
      </c>
      <c r="B687" s="10" t="s">
        <v>858</v>
      </c>
      <c r="C687" s="11" t="s">
        <v>65</v>
      </c>
      <c r="D687" s="11" t="s">
        <v>48</v>
      </c>
      <c r="E687" s="12">
        <v>46054.050694444442</v>
      </c>
      <c r="F687" s="12">
        <v>46054.083333333336</v>
      </c>
      <c r="G687" s="13" t="s">
        <v>88</v>
      </c>
      <c r="H687" s="11" t="s">
        <v>50</v>
      </c>
      <c r="I687" s="13" t="s">
        <v>1156</v>
      </c>
      <c r="J687" s="13" t="s">
        <v>51</v>
      </c>
      <c r="K687" s="13" t="s">
        <v>60</v>
      </c>
      <c r="L687" s="12" t="s">
        <v>53</v>
      </c>
      <c r="M687" s="12">
        <v>46056.666666666664</v>
      </c>
      <c r="N687" s="12">
        <v>46059.5</v>
      </c>
      <c r="O687" s="12"/>
      <c r="P687" s="55"/>
      <c r="Q687" s="12"/>
      <c r="R687" s="12"/>
      <c r="S687" s="29">
        <v>46071.355555555558</v>
      </c>
      <c r="T687" s="29">
        <v>46071.375</v>
      </c>
      <c r="U687" s="12">
        <v>46071.409722222219</v>
      </c>
      <c r="V687" s="29">
        <v>46071.395833333336</v>
      </c>
      <c r="W687" s="30">
        <f>IF(N687="","",WEEKNUM(AA687,2)-0)</f>
        <v>8</v>
      </c>
      <c r="X687" s="30">
        <f>IF(N687="","",MONTH(AA687))</f>
        <v>2</v>
      </c>
      <c r="Y68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87" s="30" t="str">
        <f>IF(B687="ROPAX","ROPAX",IF(B687="RORO","RORO","OCEAN"))</f>
        <v>OCEAN</v>
      </c>
      <c r="AA687" s="29">
        <f>+MIN(S687,T687)</f>
        <v>46071.355555555558</v>
      </c>
      <c r="AB687" s="29" t="str">
        <f>CHOOSE(WEEKDAY(T687,2),"Monday","Tuesday","Wednesday","Thursday","Friday","Saturday","Sunday")</f>
        <v>Wednesday</v>
      </c>
      <c r="AC687" s="104">
        <f>IF((E687-F687)&lt;=0,0,(TRACKER[[#This Row],[ATA]]-TRACKER[[#This Row],[ETA]])*24)</f>
        <v>0</v>
      </c>
      <c r="AD687" s="29" t="str">
        <f>IF(AC687&lt;=2,"NO","YES")</f>
        <v>NO</v>
      </c>
      <c r="AE687" s="106">
        <f>+TRACKER[[#This Row],[DELIVERY AVAILABLE SINCE]]-TRACKER[[#This Row],[HANDOVER Morocco]]</f>
        <v>46056.666666666664</v>
      </c>
      <c r="AF687" s="104">
        <f>TRACKER[[#This Row],[ATA TO UNLOADING]]*24</f>
        <v>415.31666666676756</v>
      </c>
      <c r="AG687" s="31">
        <f>(M687-E687)</f>
        <v>2.6159722222218988</v>
      </c>
      <c r="AH687" s="35">
        <f>TRACKER[[#This Row],[ATA A OFRECIMIENTO]]*24</f>
        <v>62.783333333325572</v>
      </c>
      <c r="AI687" s="30" t="str">
        <f>IF(AG687="","",IF(AG687&lt;=1.5,"SI","NO"))</f>
        <v>NO</v>
      </c>
      <c r="AJ687" s="30" t="str">
        <f>IF(AG687="","",IF(AG687&lt;=2,"YES","NO"))</f>
        <v>NO</v>
      </c>
      <c r="AK687" s="30" t="str">
        <f>IF(AG687="","",IF(AG687&lt;=3,"SI","NO"))</f>
        <v>SI</v>
      </c>
      <c r="AL687" s="31">
        <f>(N687-M687)</f>
        <v>2.8333333333357587</v>
      </c>
      <c r="AM687" s="35">
        <f>TRACKER[[#This Row],[DEL. AVAILABLE A SLOT]]*24</f>
        <v>68.000000000058208</v>
      </c>
      <c r="AN687" s="31">
        <f>IF((S687-M687)&lt;0,TIME(0,0,0),S687-M687)</f>
        <v>14.688888888893416</v>
      </c>
      <c r="AO68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687" s="35" t="str">
        <f>IF(AL687="","",IF(AL687&lt;=1,"SI","NO"))</f>
        <v>NO</v>
      </c>
      <c r="AQ687" s="31">
        <f>(N687-E687)</f>
        <v>5.4493055555576575</v>
      </c>
      <c r="AR687" s="35">
        <f>TRACKER[[#This Row],[ATA A TIMESLOT]]*24</f>
        <v>130.78333333338378</v>
      </c>
      <c r="AS687" s="32">
        <f>IF(AA687&lt;N687,TIME(0,0,0),AA687-N687)</f>
        <v>11.855555555557657</v>
      </c>
      <c r="AT687" s="35">
        <f>TRACKER[[#This Row],[PUNTUALIDAD (H)]]*24</f>
        <v>284.53333333338378</v>
      </c>
      <c r="AU687" s="31" t="str">
        <f>IF(AS687&gt;TIME(0,30,0),"NO","SI")</f>
        <v>NO</v>
      </c>
      <c r="AV687" s="33" t="str">
        <f>IF(AS687&gt;TIME(1,0,0),"NO","SI")</f>
        <v>NO</v>
      </c>
      <c r="AW687" s="33">
        <f>(S687-E687)</f>
        <v>17.304861111115315</v>
      </c>
      <c r="AX687" s="39">
        <f>TRACKER[[#This Row],[ATA TO UNLOADING]]*24</f>
        <v>415.31666666676756</v>
      </c>
      <c r="AY687" s="33">
        <f>IF(O687=0,0,S687-O687)</f>
        <v>0</v>
      </c>
      <c r="AZ687" s="38">
        <f>TRACKER[[#This Row],[TOTAL TT (MARRUECOS)]]*24</f>
        <v>0</v>
      </c>
      <c r="BA687" s="39" t="str">
        <f>IF(AW687="","",IF(AW687&lt;=2,"SI","NO"))</f>
        <v>NO</v>
      </c>
      <c r="BB687" s="39">
        <f>V687-U687</f>
        <v>-1.3888888883229811E-2</v>
      </c>
      <c r="BC687" s="108">
        <f>(TRACKER[[#This Row],[Driver departure vs DC END DATE 2]])/24</f>
        <v>-5.7870370346790878E-4</v>
      </c>
      <c r="BD687" s="39"/>
      <c r="BE687" s="93">
        <f>$BH$1</f>
        <v>55</v>
      </c>
      <c r="BF687" s="41">
        <f>$BI$1</f>
        <v>7.5</v>
      </c>
    </row>
    <row r="688" spans="1:58" ht="12.75" hidden="1" customHeight="1">
      <c r="A688" s="24">
        <v>260089582</v>
      </c>
      <c r="B688" s="10" t="s">
        <v>858</v>
      </c>
      <c r="C688" s="11" t="s">
        <v>65</v>
      </c>
      <c r="D688" s="11" t="s">
        <v>48</v>
      </c>
      <c r="E688" s="12">
        <v>46054.050694444442</v>
      </c>
      <c r="F688" s="12">
        <v>46054.083333333336</v>
      </c>
      <c r="G688" s="13" t="s">
        <v>49</v>
      </c>
      <c r="H688" s="11" t="s">
        <v>50</v>
      </c>
      <c r="I688" s="13" t="s">
        <v>1157</v>
      </c>
      <c r="J688" s="13" t="s">
        <v>51</v>
      </c>
      <c r="K688" s="13" t="s">
        <v>60</v>
      </c>
      <c r="L688" s="12" t="s">
        <v>53</v>
      </c>
      <c r="M688" s="12">
        <v>46056.666666666664</v>
      </c>
      <c r="N688" s="12">
        <v>46059.5</v>
      </c>
      <c r="O688" s="12"/>
      <c r="P688" s="55"/>
      <c r="Q688" s="12"/>
      <c r="R688" s="12"/>
      <c r="S688" s="29">
        <v>46078.520833333336</v>
      </c>
      <c r="T688" s="29">
        <v>46078.527777777781</v>
      </c>
      <c r="U688" s="12">
        <v>46078.570833333331</v>
      </c>
      <c r="V688" s="29">
        <v>46078.555555555555</v>
      </c>
      <c r="W688" s="30">
        <f>IF(N688="","",WEEKNUM(AA688,2)-0)</f>
        <v>9</v>
      </c>
      <c r="X688" s="30">
        <f>IF(N688="","",MONTH(AA688))</f>
        <v>2</v>
      </c>
      <c r="Y68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88" s="30" t="str">
        <f>IF(B688="ROPAX","ROPAX",IF(B688="RORO","RORO","OCEAN"))</f>
        <v>OCEAN</v>
      </c>
      <c r="AA688" s="29">
        <f>+MIN(S688,T688)</f>
        <v>46078.520833333336</v>
      </c>
      <c r="AB688" s="29" t="str">
        <f>CHOOSE(WEEKDAY(T688,2),"Monday","Tuesday","Wednesday","Thursday","Friday","Saturday","Sunday")</f>
        <v>Wednesday</v>
      </c>
      <c r="AC688" s="104">
        <f>IF((E688-F688)&lt;=0,0,(TRACKER[[#This Row],[ATA]]-TRACKER[[#This Row],[ETA]])*24)</f>
        <v>0</v>
      </c>
      <c r="AD688" s="29" t="str">
        <f>IF(AC688&lt;=2,"NO","YES")</f>
        <v>NO</v>
      </c>
      <c r="AE688" s="106">
        <f>+TRACKER[[#This Row],[DELIVERY AVAILABLE SINCE]]-TRACKER[[#This Row],[HANDOVER Morocco]]</f>
        <v>46056.666666666664</v>
      </c>
      <c r="AF688" s="104">
        <f>TRACKER[[#This Row],[ATA TO UNLOADING]]*24</f>
        <v>587.28333333344199</v>
      </c>
      <c r="AG688" s="31">
        <f>(M688-E688)</f>
        <v>2.6159722222218988</v>
      </c>
      <c r="AH688" s="35">
        <f>TRACKER[[#This Row],[ATA A OFRECIMIENTO]]*24</f>
        <v>62.783333333325572</v>
      </c>
      <c r="AI688" s="30" t="str">
        <f>IF(AG688="","",IF(AG688&lt;=1.5,"SI","NO"))</f>
        <v>NO</v>
      </c>
      <c r="AJ688" s="30" t="str">
        <f>IF(AG688="","",IF(AG688&lt;=2,"YES","NO"))</f>
        <v>NO</v>
      </c>
      <c r="AK688" s="30" t="str">
        <f>IF(AG688="","",IF(AG688&lt;=3,"SI","NO"))</f>
        <v>SI</v>
      </c>
      <c r="AL688" s="31">
        <f>(N688-M688)</f>
        <v>2.8333333333357587</v>
      </c>
      <c r="AM688" s="35">
        <f>TRACKER[[#This Row],[DEL. AVAILABLE A SLOT]]*24</f>
        <v>68.000000000058208</v>
      </c>
      <c r="AN688" s="31">
        <f>IF((S688-M688)&lt;0,TIME(0,0,0),S688-M688)</f>
        <v>21.854166666671517</v>
      </c>
      <c r="AO68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688" s="35" t="str">
        <f>IF(AL688="","",IF(AL688&lt;=1,"SI","NO"))</f>
        <v>NO</v>
      </c>
      <c r="AQ688" s="31">
        <f>(N688-E688)</f>
        <v>5.4493055555576575</v>
      </c>
      <c r="AR688" s="35">
        <f>TRACKER[[#This Row],[ATA A TIMESLOT]]*24</f>
        <v>130.78333333338378</v>
      </c>
      <c r="AS688" s="32">
        <f>IF(AA688&lt;N688,TIME(0,0,0),AA688-N688)</f>
        <v>19.020833333335759</v>
      </c>
      <c r="AT688" s="35">
        <f>TRACKER[[#This Row],[PUNTUALIDAD (H)]]*24</f>
        <v>456.50000000005821</v>
      </c>
      <c r="AU688" s="31" t="str">
        <f>IF(AS688&gt;TIME(0,30,0),"NO","SI")</f>
        <v>NO</v>
      </c>
      <c r="AV688" s="33" t="str">
        <f>IF(AS688&gt;TIME(1,0,0),"NO","SI")</f>
        <v>NO</v>
      </c>
      <c r="AW688" s="33">
        <f>(S688-E688)</f>
        <v>24.470138888893416</v>
      </c>
      <c r="AX688" s="39">
        <f>TRACKER[[#This Row],[ATA TO UNLOADING]]*24</f>
        <v>587.28333333344199</v>
      </c>
      <c r="AY688" s="33">
        <f>IF(O688=0,0,S688-O688)</f>
        <v>0</v>
      </c>
      <c r="AZ688" s="38">
        <f>TRACKER[[#This Row],[TOTAL TT (MARRUECOS)]]*24</f>
        <v>0</v>
      </c>
      <c r="BA688" s="39" t="str">
        <f>IF(AW688="","",IF(AW688&lt;=2,"SI","NO"))</f>
        <v>NO</v>
      </c>
      <c r="BB688" s="39">
        <f>V688-U688</f>
        <v>-1.5277777776645962E-2</v>
      </c>
      <c r="BC688" s="108">
        <f>(TRACKER[[#This Row],[Driver departure vs DC END DATE 2]])/24</f>
        <v>-6.3657407402691513E-4</v>
      </c>
      <c r="BD688" s="39"/>
      <c r="BE688" s="93">
        <f>$BH$1</f>
        <v>55</v>
      </c>
      <c r="BF688" s="41">
        <f>$BI$1</f>
        <v>7.5</v>
      </c>
    </row>
    <row r="689" spans="1:58" ht="12.75" hidden="1" customHeight="1">
      <c r="A689" s="24" t="s">
        <v>921</v>
      </c>
      <c r="B689" s="10" t="s">
        <v>101</v>
      </c>
      <c r="C689" s="11" t="s">
        <v>72</v>
      </c>
      <c r="D689" s="11" t="s">
        <v>75</v>
      </c>
      <c r="E689" s="12">
        <v>46057.782638888886</v>
      </c>
      <c r="F689" s="12">
        <v>46057.833333333336</v>
      </c>
      <c r="G689" s="13" t="s">
        <v>88</v>
      </c>
      <c r="H689" s="11" t="s">
        <v>50</v>
      </c>
      <c r="I689" s="13" t="s">
        <v>1022</v>
      </c>
      <c r="J689" s="13" t="s">
        <v>51</v>
      </c>
      <c r="K689" s="13" t="s">
        <v>60</v>
      </c>
      <c r="L689" s="12" t="s">
        <v>95</v>
      </c>
      <c r="M689" s="12">
        <v>46059.5</v>
      </c>
      <c r="N689" s="12">
        <v>46059.5</v>
      </c>
      <c r="O689" s="12"/>
      <c r="P689" s="55"/>
      <c r="Q689" s="12" t="s">
        <v>581</v>
      </c>
      <c r="R689" s="12"/>
      <c r="S689" s="29">
        <v>46059.572916666664</v>
      </c>
      <c r="T689" s="29">
        <v>46059.59375</v>
      </c>
      <c r="U689" s="12"/>
      <c r="V689" s="29"/>
      <c r="W689" s="30">
        <f>IF(N689="","",WEEKNUM(AA689,2)-0)</f>
        <v>6</v>
      </c>
      <c r="X689" s="30">
        <f>IF(N689="","",MONTH(AA689))</f>
        <v>2</v>
      </c>
      <c r="Y68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689" s="30" t="str">
        <f>IF(B689="ROPAX","ROPAX",IF(B689="RORO","RORO","OCEAN"))</f>
        <v>OCEAN</v>
      </c>
      <c r="AA689" s="29">
        <f>+MIN(S689,T689)</f>
        <v>46059.572916666664</v>
      </c>
      <c r="AB689" s="29" t="str">
        <f>CHOOSE(WEEKDAY(T689,2),"Monday","Tuesday","Wednesday","Thursday","Friday","Saturday","Sunday")</f>
        <v>Friday</v>
      </c>
      <c r="AC689" s="104">
        <f>IF((E689-F689)&lt;=0,0,(TRACKER[[#This Row],[ATA]]-TRACKER[[#This Row],[ETA]])*24)</f>
        <v>0</v>
      </c>
      <c r="AD689" s="29" t="str">
        <f>IF(AC689&lt;=2,"NO","YES")</f>
        <v>NO</v>
      </c>
      <c r="AE689" s="106">
        <f>+TRACKER[[#This Row],[DELIVERY AVAILABLE SINCE]]-TRACKER[[#This Row],[HANDOVER Morocco]]</f>
        <v>46059.5</v>
      </c>
      <c r="AF689" s="104">
        <f>TRACKER[[#This Row],[ATA TO UNLOADING]]*24</f>
        <v>42.966666666674428</v>
      </c>
      <c r="AG689" s="31">
        <f>(M689-E689)</f>
        <v>1.7173611111138598</v>
      </c>
      <c r="AH689" s="35">
        <f>TRACKER[[#This Row],[ATA A OFRECIMIENTO]]*24</f>
        <v>41.216666666732635</v>
      </c>
      <c r="AI689" s="30" t="str">
        <f>IF(AG689="","",IF(AG689&lt;=1.5,"SI","NO"))</f>
        <v>NO</v>
      </c>
      <c r="AJ689" s="30" t="str">
        <f>IF(AG689="","",IF(AG689&lt;=2,"YES","NO"))</f>
        <v>YES</v>
      </c>
      <c r="AK689" s="30" t="str">
        <f>IF(AG689="","",IF(AG689&lt;=3,"SI","NO"))</f>
        <v>SI</v>
      </c>
      <c r="AL689" s="31">
        <f>(N689-M689)</f>
        <v>0</v>
      </c>
      <c r="AM689" s="35">
        <f>TRACKER[[#This Row],[DEL. AVAILABLE A SLOT]]*24</f>
        <v>0</v>
      </c>
      <c r="AN689" s="31">
        <f>IF((S689-M689)&lt;0,TIME(0,0,0),S689-M689)</f>
        <v>7.2916666664241347E-2</v>
      </c>
      <c r="AO68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89" s="35" t="str">
        <f>IF(AL689="","",IF(AL689&lt;=1,"SI","NO"))</f>
        <v>SI</v>
      </c>
      <c r="AQ689" s="31">
        <f>(N689-E689)</f>
        <v>1.7173611111138598</v>
      </c>
      <c r="AR689" s="35">
        <f>TRACKER[[#This Row],[ATA A TIMESLOT]]*24</f>
        <v>41.216666666732635</v>
      </c>
      <c r="AS689" s="32">
        <f>IF(AA689&lt;N689,TIME(0,0,0),AA689-N689)</f>
        <v>7.2916666664241347E-2</v>
      </c>
      <c r="AT689" s="35">
        <f>TRACKER[[#This Row],[PUNTUALIDAD (H)]]*24</f>
        <v>1.7499999999417923</v>
      </c>
      <c r="AU689" s="31" t="str">
        <f>IF(AS689&gt;TIME(0,30,0),"NO","SI")</f>
        <v>NO</v>
      </c>
      <c r="AV689" s="33" t="str">
        <f>IF(AS689&gt;TIME(1,0,0),"NO","SI")</f>
        <v>NO</v>
      </c>
      <c r="AW689" s="33">
        <f>(S689-E689)</f>
        <v>1.7902777777781012</v>
      </c>
      <c r="AX689" s="39">
        <f>TRACKER[[#This Row],[ATA TO UNLOADING]]*24</f>
        <v>42.966666666674428</v>
      </c>
      <c r="AY689" s="33">
        <f>IF(O689=0,0,S689-O689)</f>
        <v>0</v>
      </c>
      <c r="AZ689" s="38">
        <f>TRACKER[[#This Row],[TOTAL TT (MARRUECOS)]]*24</f>
        <v>0</v>
      </c>
      <c r="BA689" s="39" t="str">
        <f>IF(AW689="","",IF(AW689&lt;=2,"SI","NO"))</f>
        <v>SI</v>
      </c>
      <c r="BB689" s="39">
        <f>V689-U689</f>
        <v>0</v>
      </c>
      <c r="BC689" s="108">
        <f>(TRACKER[[#This Row],[Driver departure vs DC END DATE 2]])/24</f>
        <v>0</v>
      </c>
      <c r="BD689" s="39" t="str">
        <f>IF(L689="LEFTIES TOLEDO",IF(BC689&gt;=TIME(0,0,0),"YES","NO"),"")</f>
        <v/>
      </c>
      <c r="BE689" s="93">
        <f>$BH$1</f>
        <v>55</v>
      </c>
      <c r="BF689" s="41">
        <f>$BI$1</f>
        <v>7.5</v>
      </c>
    </row>
    <row r="690" spans="1:58" ht="12.75" hidden="1" customHeight="1">
      <c r="A690" s="24" t="s">
        <v>922</v>
      </c>
      <c r="B690" s="10" t="s">
        <v>101</v>
      </c>
      <c r="C690" s="11" t="s">
        <v>72</v>
      </c>
      <c r="D690" s="11" t="s">
        <v>75</v>
      </c>
      <c r="E690" s="12">
        <v>46057.782638888886</v>
      </c>
      <c r="F690" s="12">
        <v>46057.833333333336</v>
      </c>
      <c r="G690" s="13" t="s">
        <v>88</v>
      </c>
      <c r="H690" s="11" t="s">
        <v>50</v>
      </c>
      <c r="I690" s="13" t="s">
        <v>1023</v>
      </c>
      <c r="J690" s="13" t="s">
        <v>51</v>
      </c>
      <c r="K690" s="13" t="s">
        <v>60</v>
      </c>
      <c r="L690" s="12" t="s">
        <v>95</v>
      </c>
      <c r="M690" s="12">
        <v>46059.5</v>
      </c>
      <c r="N690" s="12">
        <v>46059.5</v>
      </c>
      <c r="O690" s="12"/>
      <c r="P690" s="55"/>
      <c r="Q690" s="12" t="s">
        <v>581</v>
      </c>
      <c r="R690" s="12"/>
      <c r="S690" s="29">
        <v>46059.791666666664</v>
      </c>
      <c r="T690" s="29">
        <v>46059.8125</v>
      </c>
      <c r="U690" s="12"/>
      <c r="V690" s="29"/>
      <c r="W690" s="30">
        <f>IF(N690="","",WEEKNUM(AA690,2)-0)</f>
        <v>6</v>
      </c>
      <c r="X690" s="30">
        <f>IF(N690="","",MONTH(AA690))</f>
        <v>2</v>
      </c>
      <c r="Y69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690" s="30" t="str">
        <f>IF(B690="ROPAX","ROPAX",IF(B690="RORO","RORO","OCEAN"))</f>
        <v>OCEAN</v>
      </c>
      <c r="AA690" s="29">
        <f>+MIN(S690,T690)</f>
        <v>46059.791666666664</v>
      </c>
      <c r="AB690" s="29" t="str">
        <f>CHOOSE(WEEKDAY(T690,2),"Monday","Tuesday","Wednesday","Thursday","Friday","Saturday","Sunday")</f>
        <v>Friday</v>
      </c>
      <c r="AC690" s="104">
        <f>IF((E690-F690)&lt;=0,0,(TRACKER[[#This Row],[ATA]]-TRACKER[[#This Row],[ETA]])*24)</f>
        <v>0</v>
      </c>
      <c r="AD690" s="29" t="str">
        <f>IF(AC690&lt;=2,"NO","YES")</f>
        <v>NO</v>
      </c>
      <c r="AE690" s="106">
        <f>+TRACKER[[#This Row],[DELIVERY AVAILABLE SINCE]]-TRACKER[[#This Row],[HANDOVER Morocco]]</f>
        <v>46059.5</v>
      </c>
      <c r="AF690" s="104">
        <f>TRACKER[[#This Row],[ATA TO UNLOADING]]*24</f>
        <v>48.216666666674428</v>
      </c>
      <c r="AG690" s="31">
        <f>(M690-E690)</f>
        <v>1.7173611111138598</v>
      </c>
      <c r="AH690" s="35">
        <f>TRACKER[[#This Row],[ATA A OFRECIMIENTO]]*24</f>
        <v>41.216666666732635</v>
      </c>
      <c r="AI690" s="30" t="str">
        <f>IF(AG690="","",IF(AG690&lt;=1.5,"SI","NO"))</f>
        <v>NO</v>
      </c>
      <c r="AJ690" s="30" t="str">
        <f>IF(AG690="","",IF(AG690&lt;=2,"YES","NO"))</f>
        <v>YES</v>
      </c>
      <c r="AK690" s="30" t="str">
        <f>IF(AG690="","",IF(AG690&lt;=3,"SI","NO"))</f>
        <v>SI</v>
      </c>
      <c r="AL690" s="31">
        <f>(N690-M690)</f>
        <v>0</v>
      </c>
      <c r="AM690" s="35">
        <f>TRACKER[[#This Row],[DEL. AVAILABLE A SLOT]]*24</f>
        <v>0</v>
      </c>
      <c r="AN690" s="31">
        <f>IF((S690-M690)&lt;0,TIME(0,0,0),S690-M690)</f>
        <v>0.29166666666424135</v>
      </c>
      <c r="AO69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90" s="35" t="str">
        <f>IF(AL690="","",IF(AL690&lt;=1,"SI","NO"))</f>
        <v>SI</v>
      </c>
      <c r="AQ690" s="31">
        <f>(N690-E690)</f>
        <v>1.7173611111138598</v>
      </c>
      <c r="AR690" s="35">
        <f>TRACKER[[#This Row],[ATA A TIMESLOT]]*24</f>
        <v>41.216666666732635</v>
      </c>
      <c r="AS690" s="32">
        <f>IF(AA690&lt;N690,TIME(0,0,0),AA690-N690)</f>
        <v>0.29166666666424135</v>
      </c>
      <c r="AT690" s="35">
        <f>TRACKER[[#This Row],[PUNTUALIDAD (H)]]*24</f>
        <v>6.9999999999417923</v>
      </c>
      <c r="AU690" s="31" t="str">
        <f>IF(AS690&gt;TIME(0,30,0),"NO","SI")</f>
        <v>NO</v>
      </c>
      <c r="AV690" s="33" t="str">
        <f>IF(AS690&gt;TIME(1,0,0),"NO","SI")</f>
        <v>NO</v>
      </c>
      <c r="AW690" s="33">
        <f>(S690-E690)</f>
        <v>2.0090277777781012</v>
      </c>
      <c r="AX690" s="39">
        <f>TRACKER[[#This Row],[ATA TO UNLOADING]]*24</f>
        <v>48.216666666674428</v>
      </c>
      <c r="AY690" s="33">
        <f>IF(O690=0,0,S690-O690)</f>
        <v>0</v>
      </c>
      <c r="AZ690" s="38">
        <f>TRACKER[[#This Row],[TOTAL TT (MARRUECOS)]]*24</f>
        <v>0</v>
      </c>
      <c r="BA690" s="39" t="str">
        <f>IF(AW690="","",IF(AW690&lt;=2,"SI","NO"))</f>
        <v>NO</v>
      </c>
      <c r="BB690" s="39">
        <f>V690-U690</f>
        <v>0</v>
      </c>
      <c r="BC690" s="108">
        <f>(TRACKER[[#This Row],[Driver departure vs DC END DATE 2]])/24</f>
        <v>0</v>
      </c>
      <c r="BD690" s="39" t="str">
        <f>IF(L690="LEFTIES TOLEDO",IF(BC690&gt;=TIME(0,0,0),"YES","NO"),"")</f>
        <v/>
      </c>
      <c r="BE690" s="93">
        <f>$BH$1</f>
        <v>55</v>
      </c>
      <c r="BF690" s="41">
        <f>$BI$1</f>
        <v>7.5</v>
      </c>
    </row>
    <row r="691" spans="1:58" ht="12.75" hidden="1" customHeight="1">
      <c r="A691" s="24" t="s">
        <v>921</v>
      </c>
      <c r="B691" s="10" t="s">
        <v>101</v>
      </c>
      <c r="C691" s="11" t="s">
        <v>72</v>
      </c>
      <c r="D691" s="11" t="s">
        <v>75</v>
      </c>
      <c r="E691" s="12">
        <v>46057.782638888886</v>
      </c>
      <c r="F691" s="12">
        <v>46057.833333333336</v>
      </c>
      <c r="G691" s="13" t="s">
        <v>88</v>
      </c>
      <c r="H691" s="11" t="s">
        <v>50</v>
      </c>
      <c r="I691" s="13" t="s">
        <v>1025</v>
      </c>
      <c r="J691" s="13" t="s">
        <v>51</v>
      </c>
      <c r="K691" s="13" t="s">
        <v>60</v>
      </c>
      <c r="L691" s="12" t="s">
        <v>95</v>
      </c>
      <c r="M691" s="12">
        <v>46059.5</v>
      </c>
      <c r="N691" s="12">
        <v>46059.5</v>
      </c>
      <c r="O691" s="12"/>
      <c r="P691" s="55"/>
      <c r="Q691" s="12" t="s">
        <v>581</v>
      </c>
      <c r="R691" s="12"/>
      <c r="S691" s="29">
        <v>46059.75</v>
      </c>
      <c r="T691" s="29">
        <v>46059.770833333336</v>
      </c>
      <c r="U691" s="12"/>
      <c r="V691" s="29"/>
      <c r="W691" s="30">
        <f>IF(N691="","",WEEKNUM(AA691,2)-0)</f>
        <v>6</v>
      </c>
      <c r="X691" s="30">
        <f>IF(N691="","",MONTH(AA691))</f>
        <v>2</v>
      </c>
      <c r="Y69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691" s="30" t="str">
        <f>IF(B691="ROPAX","ROPAX",IF(B691="RORO","RORO","OCEAN"))</f>
        <v>OCEAN</v>
      </c>
      <c r="AA691" s="29">
        <f>+MIN(S691,T691)</f>
        <v>46059.75</v>
      </c>
      <c r="AB691" s="29" t="str">
        <f>CHOOSE(WEEKDAY(T691,2),"Monday","Tuesday","Wednesday","Thursday","Friday","Saturday","Sunday")</f>
        <v>Friday</v>
      </c>
      <c r="AC691" s="104">
        <f>IF((E691-F691)&lt;=0,0,(TRACKER[[#This Row],[ATA]]-TRACKER[[#This Row],[ETA]])*24)</f>
        <v>0</v>
      </c>
      <c r="AD691" s="29" t="str">
        <f>IF(AC691&lt;=2,"NO","YES")</f>
        <v>NO</v>
      </c>
      <c r="AE691" s="106">
        <f>+TRACKER[[#This Row],[DELIVERY AVAILABLE SINCE]]-TRACKER[[#This Row],[HANDOVER Morocco]]</f>
        <v>46059.5</v>
      </c>
      <c r="AF691" s="104">
        <f>TRACKER[[#This Row],[ATA TO UNLOADING]]*24</f>
        <v>47.216666666732635</v>
      </c>
      <c r="AG691" s="31">
        <f>(M691-E691)</f>
        <v>1.7173611111138598</v>
      </c>
      <c r="AH691" s="35">
        <f>TRACKER[[#This Row],[ATA A OFRECIMIENTO]]*24</f>
        <v>41.216666666732635</v>
      </c>
      <c r="AI691" s="30" t="str">
        <f>IF(AG691="","",IF(AG691&lt;=1.5,"SI","NO"))</f>
        <v>NO</v>
      </c>
      <c r="AJ691" s="30" t="str">
        <f>IF(AG691="","",IF(AG691&lt;=2,"YES","NO"))</f>
        <v>YES</v>
      </c>
      <c r="AK691" s="30" t="str">
        <f>IF(AG691="","",IF(AG691&lt;=3,"SI","NO"))</f>
        <v>SI</v>
      </c>
      <c r="AL691" s="31">
        <f>(N691-M691)</f>
        <v>0</v>
      </c>
      <c r="AM691" s="35">
        <f>TRACKER[[#This Row],[DEL. AVAILABLE A SLOT]]*24</f>
        <v>0</v>
      </c>
      <c r="AN691" s="31">
        <f>IF((S691-M691)&lt;0,TIME(0,0,0),S691-M691)</f>
        <v>0.25</v>
      </c>
      <c r="AO69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91" s="35" t="str">
        <f>IF(AL691="","",IF(AL691&lt;=1,"SI","NO"))</f>
        <v>SI</v>
      </c>
      <c r="AQ691" s="31">
        <f>(N691-E691)</f>
        <v>1.7173611111138598</v>
      </c>
      <c r="AR691" s="35">
        <f>TRACKER[[#This Row],[ATA A TIMESLOT]]*24</f>
        <v>41.216666666732635</v>
      </c>
      <c r="AS691" s="32">
        <f>IF(AA691&lt;N691,TIME(0,0,0),AA691-N691)</f>
        <v>0.25</v>
      </c>
      <c r="AT691" s="35">
        <f>TRACKER[[#This Row],[PUNTUALIDAD (H)]]*24</f>
        <v>6</v>
      </c>
      <c r="AU691" s="31" t="str">
        <f>IF(AS691&gt;TIME(0,30,0),"NO","SI")</f>
        <v>NO</v>
      </c>
      <c r="AV691" s="33" t="str">
        <f>IF(AS691&gt;TIME(1,0,0),"NO","SI")</f>
        <v>NO</v>
      </c>
      <c r="AW691" s="33">
        <f>(S691-E691)</f>
        <v>1.9673611111138598</v>
      </c>
      <c r="AX691" s="39">
        <f>TRACKER[[#This Row],[ATA TO UNLOADING]]*24</f>
        <v>47.216666666732635</v>
      </c>
      <c r="AY691" s="33">
        <f>IF(O691=0,0,S691-O691)</f>
        <v>0</v>
      </c>
      <c r="AZ691" s="38">
        <f>TRACKER[[#This Row],[TOTAL TT (MARRUECOS)]]*24</f>
        <v>0</v>
      </c>
      <c r="BA691" s="39" t="str">
        <f>IF(AW691="","",IF(AW691&lt;=2,"SI","NO"))</f>
        <v>SI</v>
      </c>
      <c r="BB691" s="39">
        <f>V691-U691</f>
        <v>0</v>
      </c>
      <c r="BC691" s="108">
        <f>(TRACKER[[#This Row],[Driver departure vs DC END DATE 2]])/24</f>
        <v>0</v>
      </c>
      <c r="BD691" s="39" t="str">
        <f>IF(L691="LEFTIES TOLEDO",IF(BC691&gt;=TIME(0,0,0),"YES","NO"),"")</f>
        <v/>
      </c>
      <c r="BE691" s="93">
        <f>$BH$1</f>
        <v>55</v>
      </c>
      <c r="BF691" s="41">
        <f>$BI$1</f>
        <v>7.5</v>
      </c>
    </row>
    <row r="692" spans="1:58" ht="12.75" hidden="1" customHeight="1">
      <c r="A692" s="24">
        <v>262806768</v>
      </c>
      <c r="B692" s="10" t="s">
        <v>89</v>
      </c>
      <c r="C692" s="11" t="s">
        <v>47</v>
      </c>
      <c r="D692" s="11" t="s">
        <v>48</v>
      </c>
      <c r="E692" s="12">
        <v>46055.811805555553</v>
      </c>
      <c r="F692" s="12">
        <v>46055.833333333336</v>
      </c>
      <c r="G692" s="13" t="s">
        <v>49</v>
      </c>
      <c r="H692" s="11" t="s">
        <v>50</v>
      </c>
      <c r="I692" s="13" t="s">
        <v>1028</v>
      </c>
      <c r="J692" s="13" t="s">
        <v>51</v>
      </c>
      <c r="K692" s="13" t="s">
        <v>52</v>
      </c>
      <c r="L692" s="12" t="s">
        <v>53</v>
      </c>
      <c r="M692" s="12">
        <v>46057.666666666664</v>
      </c>
      <c r="N692" s="12">
        <v>46059.583333333336</v>
      </c>
      <c r="O692" s="12"/>
      <c r="P692" s="55"/>
      <c r="Q692" s="12"/>
      <c r="R692" s="12"/>
      <c r="S692" s="29">
        <v>46059.579861111109</v>
      </c>
      <c r="T692" s="29">
        <v>46059.666666666664</v>
      </c>
      <c r="U692" s="12">
        <v>46059.626388888886</v>
      </c>
      <c r="V692" s="29">
        <v>46059.694444444445</v>
      </c>
      <c r="W692" s="30">
        <f>IF(N692="","",WEEKNUM(AA692,2)-0)</f>
        <v>6</v>
      </c>
      <c r="X692" s="30">
        <f>IF(N692="","",MONTH(AA692))</f>
        <v>2</v>
      </c>
      <c r="Y69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92" s="30" t="str">
        <f>IF(B692="ROPAX","ROPAX",IF(B692="RORO","RORO","OCEAN"))</f>
        <v>OCEAN</v>
      </c>
      <c r="AA692" s="29">
        <f>+MIN(S692,T692)</f>
        <v>46059.579861111109</v>
      </c>
      <c r="AB692" s="29" t="str">
        <f>CHOOSE(WEEKDAY(T692,2),"Monday","Tuesday","Wednesday","Thursday","Friday","Saturday","Sunday")</f>
        <v>Friday</v>
      </c>
      <c r="AC692" s="104">
        <f>IF((E692-F692)&lt;=0,0,(TRACKER[[#This Row],[ATA]]-TRACKER[[#This Row],[ETA]])*24)</f>
        <v>0</v>
      </c>
      <c r="AD692" s="29" t="str">
        <f>IF(AC692&lt;=2,"NO","YES")</f>
        <v>NO</v>
      </c>
      <c r="AE692" s="106">
        <f>+TRACKER[[#This Row],[DELIVERY AVAILABLE SINCE]]-TRACKER[[#This Row],[HANDOVER Morocco]]</f>
        <v>46057.666666666664</v>
      </c>
      <c r="AF692" s="104">
        <f>TRACKER[[#This Row],[ATA TO UNLOADING]]*24</f>
        <v>90.433333333348855</v>
      </c>
      <c r="AG692" s="31">
        <f>(M692-E692)</f>
        <v>1.8548611111109494</v>
      </c>
      <c r="AH692" s="35">
        <f>TRACKER[[#This Row],[ATA A OFRECIMIENTO]]*24</f>
        <v>44.516666666662786</v>
      </c>
      <c r="AI692" s="30" t="str">
        <f>IF(AG692="","",IF(AG692&lt;=1.5,"SI","NO"))</f>
        <v>NO</v>
      </c>
      <c r="AJ692" s="30" t="str">
        <f>IF(AG692="","",IF(AG692&lt;=2,"YES","NO"))</f>
        <v>YES</v>
      </c>
      <c r="AK692" s="30" t="str">
        <f>IF(AG692="","",IF(AG692&lt;=3,"SI","NO"))</f>
        <v>SI</v>
      </c>
      <c r="AL692" s="31">
        <f>(N692-M692)</f>
        <v>1.9166666666715173</v>
      </c>
      <c r="AM692" s="35">
        <f>TRACKER[[#This Row],[DEL. AVAILABLE A SLOT]]*24</f>
        <v>46.000000000116415</v>
      </c>
      <c r="AN692" s="31">
        <f>IF((S692-M692)&lt;0,TIME(0,0,0),S692-M692)</f>
        <v>1.9131944444452529</v>
      </c>
      <c r="AO69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692" s="35" t="str">
        <f>IF(AL692="","",IF(AL692&lt;=1,"SI","NO"))</f>
        <v>NO</v>
      </c>
      <c r="AQ692" s="31">
        <f>(N692-E692)</f>
        <v>3.7715277777824667</v>
      </c>
      <c r="AR692" s="35">
        <f>TRACKER[[#This Row],[ATA A TIMESLOT]]*24</f>
        <v>90.516666666779201</v>
      </c>
      <c r="AS692" s="32">
        <f>IF(AA692&lt;N692,TIME(0,0,0),AA692-N692)</f>
        <v>0</v>
      </c>
      <c r="AT692" s="35">
        <f>TRACKER[[#This Row],[PUNTUALIDAD (H)]]*24</f>
        <v>0</v>
      </c>
      <c r="AU692" s="31" t="str">
        <f>IF(AS692&gt;TIME(0,30,0),"NO","SI")</f>
        <v>SI</v>
      </c>
      <c r="AV692" s="33" t="str">
        <f>IF(AS692&gt;TIME(1,0,0),"NO","SI")</f>
        <v>SI</v>
      </c>
      <c r="AW692" s="33">
        <f>(S692-E692)</f>
        <v>3.7680555555562023</v>
      </c>
      <c r="AX692" s="39">
        <f>TRACKER[[#This Row],[ATA TO UNLOADING]]*24</f>
        <v>90.433333333348855</v>
      </c>
      <c r="AY692" s="33">
        <f>IF(O692=0,0,S692-O692)</f>
        <v>0</v>
      </c>
      <c r="AZ692" s="38">
        <f>TRACKER[[#This Row],[TOTAL TT (MARRUECOS)]]*24</f>
        <v>0</v>
      </c>
      <c r="BA692" s="39" t="str">
        <f>IF(AW692="","",IF(AW692&lt;=2,"SI","NO"))</f>
        <v>NO</v>
      </c>
      <c r="BB692" s="39">
        <f>V692-U692</f>
        <v>6.805555555911269E-2</v>
      </c>
      <c r="BC692" s="108">
        <f>(TRACKER[[#This Row],[Driver departure vs DC END DATE 2]])/24</f>
        <v>2.8356481482963622E-3</v>
      </c>
      <c r="BD692" s="39" t="str">
        <f>IF(L692="LEFTIES TOLEDO",IF(BC692&gt;=TIME(0,0,0),"YES","NO"),"")</f>
        <v>YES</v>
      </c>
      <c r="BE692" s="93">
        <f>$BH$1</f>
        <v>55</v>
      </c>
      <c r="BF692" s="41">
        <f>$BI$1</f>
        <v>7.5</v>
      </c>
    </row>
    <row r="693" spans="1:58" ht="12.75" hidden="1" customHeight="1">
      <c r="A693" s="24">
        <v>262807143</v>
      </c>
      <c r="B693" s="10" t="s">
        <v>89</v>
      </c>
      <c r="C693" s="11" t="s">
        <v>47</v>
      </c>
      <c r="D693" s="11" t="s">
        <v>48</v>
      </c>
      <c r="E693" s="12">
        <v>46055.811805555553</v>
      </c>
      <c r="F693" s="12">
        <v>46055.833333333336</v>
      </c>
      <c r="G693" s="13" t="s">
        <v>49</v>
      </c>
      <c r="H693" s="11" t="s">
        <v>50</v>
      </c>
      <c r="I693" s="13" t="s">
        <v>1029</v>
      </c>
      <c r="J693" s="13" t="s">
        <v>51</v>
      </c>
      <c r="K693" s="13" t="s">
        <v>52</v>
      </c>
      <c r="L693" s="12" t="s">
        <v>53</v>
      </c>
      <c r="M693" s="12">
        <v>46057.666666666664</v>
      </c>
      <c r="N693" s="12">
        <v>46059.583333333336</v>
      </c>
      <c r="O693" s="12"/>
      <c r="P693" s="55"/>
      <c r="Q693" s="12"/>
      <c r="R693" s="12"/>
      <c r="S693" s="29">
        <v>46059.458333333336</v>
      </c>
      <c r="T693" s="29">
        <v>46059.635416666664</v>
      </c>
      <c r="U693" s="12">
        <v>46059.513194444444</v>
      </c>
      <c r="V693" s="12">
        <v>46059.663194444445</v>
      </c>
      <c r="W693" s="30">
        <f>IF(N693="","",WEEKNUM(AA693,2)-0)</f>
        <v>6</v>
      </c>
      <c r="X693" s="30">
        <f>IF(N693="","",MONTH(AA693))</f>
        <v>2</v>
      </c>
      <c r="Y69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93" s="30" t="str">
        <f>IF(B693="ROPAX","ROPAX",IF(B693="RORO","RORO","OCEAN"))</f>
        <v>OCEAN</v>
      </c>
      <c r="AA693" s="29">
        <f>+MIN(S693,T693)</f>
        <v>46059.458333333336</v>
      </c>
      <c r="AB693" s="29" t="str">
        <f>CHOOSE(WEEKDAY(T693,2),"Monday","Tuesday","Wednesday","Thursday","Friday","Saturday","Sunday")</f>
        <v>Friday</v>
      </c>
      <c r="AC693" s="104">
        <f>IF((E693-F693)&lt;=0,0,(TRACKER[[#This Row],[ATA]]-TRACKER[[#This Row],[ETA]])*24)</f>
        <v>0</v>
      </c>
      <c r="AD693" s="29" t="str">
        <f>IF(AC693&lt;=2,"NO","YES")</f>
        <v>NO</v>
      </c>
      <c r="AE693" s="106">
        <f>+TRACKER[[#This Row],[DELIVERY AVAILABLE SINCE]]-TRACKER[[#This Row],[HANDOVER Morocco]]</f>
        <v>46057.666666666664</v>
      </c>
      <c r="AF693" s="104">
        <f>TRACKER[[#This Row],[ATA TO UNLOADING]]*24</f>
        <v>87.516666666779201</v>
      </c>
      <c r="AG693" s="31">
        <f>(M693-E693)</f>
        <v>1.8548611111109494</v>
      </c>
      <c r="AH693" s="35">
        <f>TRACKER[[#This Row],[ATA A OFRECIMIENTO]]*24</f>
        <v>44.516666666662786</v>
      </c>
      <c r="AI693" s="30" t="str">
        <f>IF(AG693="","",IF(AG693&lt;=1.5,"SI","NO"))</f>
        <v>NO</v>
      </c>
      <c r="AJ693" s="30" t="str">
        <f>IF(AG693="","",IF(AG693&lt;=2,"YES","NO"))</f>
        <v>YES</v>
      </c>
      <c r="AK693" s="30" t="str">
        <f>IF(AG693="","",IF(AG693&lt;=3,"SI","NO"))</f>
        <v>SI</v>
      </c>
      <c r="AL693" s="31">
        <f>(N693-M693)</f>
        <v>1.9166666666715173</v>
      </c>
      <c r="AM693" s="35">
        <f>TRACKER[[#This Row],[DEL. AVAILABLE A SLOT]]*24</f>
        <v>46.000000000116415</v>
      </c>
      <c r="AN693" s="31">
        <f>IF((S693-M693)&lt;0,TIME(0,0,0),S693-M693)</f>
        <v>1.7916666666715173</v>
      </c>
      <c r="AO69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693" s="35" t="str">
        <f>IF(AL693="","",IF(AL693&lt;=1,"SI","NO"))</f>
        <v>NO</v>
      </c>
      <c r="AQ693" s="31">
        <f>(N693-E693)</f>
        <v>3.7715277777824667</v>
      </c>
      <c r="AR693" s="35">
        <f>TRACKER[[#This Row],[ATA A TIMESLOT]]*24</f>
        <v>90.516666666779201</v>
      </c>
      <c r="AS693" s="32">
        <f>IF(AA693&lt;N693,TIME(0,0,0),AA693-N693)</f>
        <v>0</v>
      </c>
      <c r="AT693" s="35">
        <f>TRACKER[[#This Row],[PUNTUALIDAD (H)]]*24</f>
        <v>0</v>
      </c>
      <c r="AU693" s="31" t="str">
        <f>IF(AS693&gt;TIME(0,30,0),"NO","SI")</f>
        <v>SI</v>
      </c>
      <c r="AV693" s="33" t="str">
        <f>IF(AS693&gt;TIME(1,0,0),"NO","SI")</f>
        <v>SI</v>
      </c>
      <c r="AW693" s="33">
        <f>(S693-E693)</f>
        <v>3.6465277777824667</v>
      </c>
      <c r="AX693" s="39">
        <f>TRACKER[[#This Row],[ATA TO UNLOADING]]*24</f>
        <v>87.516666666779201</v>
      </c>
      <c r="AY693" s="33">
        <f>IF(O693=0,0,S693-O693)</f>
        <v>0</v>
      </c>
      <c r="AZ693" s="38">
        <f>TRACKER[[#This Row],[TOTAL TT (MARRUECOS)]]*24</f>
        <v>0</v>
      </c>
      <c r="BA693" s="39" t="str">
        <f>IF(AW693="","",IF(AW693&lt;=2,"SI","NO"))</f>
        <v>NO</v>
      </c>
      <c r="BB693" s="39">
        <f>V693-U693</f>
        <v>0.15000000000145519</v>
      </c>
      <c r="BC693" s="108">
        <f>(TRACKER[[#This Row],[Driver departure vs DC END DATE 2]])/24</f>
        <v>6.2500000000606333E-3</v>
      </c>
      <c r="BD693" s="39" t="str">
        <f>IF(L693="LEFTIES TOLEDO",IF(BC693&gt;=TIME(0,0,0),"YES","NO"),"")</f>
        <v>YES</v>
      </c>
      <c r="BE693" s="93">
        <f>$BH$1</f>
        <v>55</v>
      </c>
      <c r="BF693" s="41">
        <f>$BI$1</f>
        <v>7.5</v>
      </c>
    </row>
    <row r="694" spans="1:58" ht="12.75" hidden="1" customHeight="1">
      <c r="A694" s="24" t="s">
        <v>918</v>
      </c>
      <c r="B694" s="10" t="s">
        <v>733</v>
      </c>
      <c r="C694" s="11" t="s">
        <v>96</v>
      </c>
      <c r="D694" s="11" t="s">
        <v>75</v>
      </c>
      <c r="E694" s="12">
        <v>46051.09097222222</v>
      </c>
      <c r="F694" s="12">
        <v>46051.083333333336</v>
      </c>
      <c r="G694" s="13" t="s">
        <v>88</v>
      </c>
      <c r="H694" s="11" t="s">
        <v>50</v>
      </c>
      <c r="I694" s="13" t="s">
        <v>1026</v>
      </c>
      <c r="J694" s="13" t="s">
        <v>51</v>
      </c>
      <c r="K694" s="13" t="s">
        <v>60</v>
      </c>
      <c r="L694" s="12" t="s">
        <v>95</v>
      </c>
      <c r="M694" s="12">
        <v>46052.5</v>
      </c>
      <c r="N694" s="12">
        <v>46059.583333333336</v>
      </c>
      <c r="O694" s="12"/>
      <c r="P694" s="55">
        <v>1</v>
      </c>
      <c r="Q694" s="12"/>
      <c r="R694" s="12"/>
      <c r="S694" s="29">
        <v>46059.586805555555</v>
      </c>
      <c r="T694" s="29">
        <v>46059.607638888891</v>
      </c>
      <c r="U694" s="12"/>
      <c r="V694" s="12"/>
      <c r="W694" s="30">
        <f>IF(N694="","",WEEKNUM(AA694,2)-0)</f>
        <v>6</v>
      </c>
      <c r="X694" s="30">
        <f>IF(N694="","",MONTH(AA694))</f>
        <v>2</v>
      </c>
      <c r="Y69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694" s="30" t="str">
        <f>IF(B694="ROPAX","ROPAX",IF(B694="RORO","RORO","OCEAN"))</f>
        <v>OCEAN</v>
      </c>
      <c r="AA694" s="29">
        <f>+MIN(S694,T694)</f>
        <v>46059.586805555555</v>
      </c>
      <c r="AB694" s="29" t="str">
        <f>CHOOSE(WEEKDAY(T694,2),"Monday","Tuesday","Wednesday","Thursday","Friday","Saturday","Sunday")</f>
        <v>Friday</v>
      </c>
      <c r="AC694" s="104">
        <f>IF((E694-F694)&lt;=0,0,(TRACKER[[#This Row],[ATA]]-TRACKER[[#This Row],[ETA]])*24)</f>
        <v>0.18333333323244005</v>
      </c>
      <c r="AD694" s="29" t="str">
        <f>IF(AC694&lt;=2,"NO","YES")</f>
        <v>NO</v>
      </c>
      <c r="AE694" s="106">
        <f>+TRACKER[[#This Row],[DELIVERY AVAILABLE SINCE]]-TRACKER[[#This Row],[HANDOVER Morocco]]</f>
        <v>46052.5</v>
      </c>
      <c r="AF694" s="104">
        <f>TRACKER[[#This Row],[ATA TO UNLOADING]]*24</f>
        <v>203.90000000002328</v>
      </c>
      <c r="AG694" s="31">
        <f>(M694-E694)</f>
        <v>1.4090277777795563</v>
      </c>
      <c r="AH694" s="35">
        <f>TRACKER[[#This Row],[ATA A OFRECIMIENTO]]*24</f>
        <v>33.816666666709352</v>
      </c>
      <c r="AI694" s="30" t="str">
        <f>IF(AG694="","",IF(AG694&lt;=1.5,"SI","NO"))</f>
        <v>SI</v>
      </c>
      <c r="AJ694" s="30" t="str">
        <f>IF(AG694="","",IF(AG694&lt;=2,"YES","NO"))</f>
        <v>YES</v>
      </c>
      <c r="AK694" s="30" t="str">
        <f>IF(AG694="","",IF(AG694&lt;=3,"SI","NO"))</f>
        <v>SI</v>
      </c>
      <c r="AL694" s="31">
        <f>(N694-M694)</f>
        <v>7.0833333333357587</v>
      </c>
      <c r="AM694" s="35">
        <f>TRACKER[[#This Row],[DEL. AVAILABLE A SLOT]]*24</f>
        <v>170.00000000005821</v>
      </c>
      <c r="AN694" s="31">
        <f>IF((S694-M694)&lt;0,TIME(0,0,0),S694-M694)</f>
        <v>7.0868055555547471</v>
      </c>
      <c r="AO69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694" s="35" t="str">
        <f>IF(AL694="","",IF(AL694&lt;=1,"SI","NO"))</f>
        <v>NO</v>
      </c>
      <c r="AQ694" s="31">
        <f>(N694-E694)</f>
        <v>8.492361111115315</v>
      </c>
      <c r="AR694" s="35">
        <f>TRACKER[[#This Row],[ATA A TIMESLOT]]*24</f>
        <v>203.81666666676756</v>
      </c>
      <c r="AS694" s="32">
        <f>IF(AA694&lt;N694,TIME(0,0,0),AA694-N694)</f>
        <v>3.4722222189884633E-3</v>
      </c>
      <c r="AT694" s="35">
        <f>TRACKER[[#This Row],[PUNTUALIDAD (H)]]*24</f>
        <v>8.3333333255723119E-2</v>
      </c>
      <c r="AU694" s="31" t="str">
        <f>IF(AS694&gt;TIME(0,30,0),"NO","SI")</f>
        <v>SI</v>
      </c>
      <c r="AV694" s="33" t="str">
        <f>IF(AS694&gt;TIME(1,0,0),"NO","SI")</f>
        <v>SI</v>
      </c>
      <c r="AW694" s="33">
        <f>(S694-E694)</f>
        <v>8.4958333333343035</v>
      </c>
      <c r="AX694" s="39">
        <f>TRACKER[[#This Row],[ATA TO UNLOADING]]*24</f>
        <v>203.90000000002328</v>
      </c>
      <c r="AY694" s="33">
        <f>IF(O694=0,0,S694-O694)</f>
        <v>0</v>
      </c>
      <c r="AZ694" s="38">
        <f>TRACKER[[#This Row],[TOTAL TT (MARRUECOS)]]*24</f>
        <v>0</v>
      </c>
      <c r="BA694" s="39" t="str">
        <f>IF(AW694="","",IF(AW694&lt;=2,"SI","NO"))</f>
        <v>NO</v>
      </c>
      <c r="BB694" s="39">
        <f>V694-U694</f>
        <v>0</v>
      </c>
      <c r="BC694" s="108">
        <f>(TRACKER[[#This Row],[Driver departure vs DC END DATE 2]])/24</f>
        <v>0</v>
      </c>
      <c r="BD694" s="39" t="str">
        <f>IF(L694="LEFTIES TOLEDO",IF(BC694&gt;=TIME(0,0,0),"YES","NO"),"")</f>
        <v/>
      </c>
      <c r="BE694" s="93">
        <f>$BH$1</f>
        <v>55</v>
      </c>
      <c r="BF694" s="41">
        <f>$BI$1</f>
        <v>7.5</v>
      </c>
    </row>
    <row r="695" spans="1:58" ht="12.75" hidden="1" customHeight="1">
      <c r="A695" s="24" t="s">
        <v>921</v>
      </c>
      <c r="B695" s="10" t="s">
        <v>101</v>
      </c>
      <c r="C695" s="11" t="s">
        <v>72</v>
      </c>
      <c r="D695" s="11" t="s">
        <v>75</v>
      </c>
      <c r="E695" s="12">
        <v>46057.782638888886</v>
      </c>
      <c r="F695" s="12">
        <v>46057.833333333336</v>
      </c>
      <c r="G695" s="13" t="s">
        <v>88</v>
      </c>
      <c r="H695" s="11" t="s">
        <v>50</v>
      </c>
      <c r="I695" s="13" t="s">
        <v>1027</v>
      </c>
      <c r="J695" s="13" t="s">
        <v>51</v>
      </c>
      <c r="K695" s="13" t="s">
        <v>60</v>
      </c>
      <c r="L695" s="12" t="s">
        <v>95</v>
      </c>
      <c r="M695" s="12">
        <v>46059.5</v>
      </c>
      <c r="N695" s="12">
        <v>46059.583333333336</v>
      </c>
      <c r="O695" s="12"/>
      <c r="P695" s="55"/>
      <c r="Q695" s="12" t="s">
        <v>581</v>
      </c>
      <c r="R695" s="12"/>
      <c r="S695" s="29">
        <v>46059.649305555555</v>
      </c>
      <c r="T695" s="29">
        <v>46059.670138888891</v>
      </c>
      <c r="U695" s="12"/>
      <c r="V695" s="29"/>
      <c r="W695" s="30">
        <f>IF(N695="","",WEEKNUM(AA695,2)-0)</f>
        <v>6</v>
      </c>
      <c r="X695" s="30">
        <f>IF(N695="","",MONTH(AA695))</f>
        <v>2</v>
      </c>
      <c r="Y69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695" s="30" t="str">
        <f>IF(B695="ROPAX","ROPAX",IF(B695="RORO","RORO","OCEAN"))</f>
        <v>OCEAN</v>
      </c>
      <c r="AA695" s="29">
        <f>+MIN(S695,T695)</f>
        <v>46059.649305555555</v>
      </c>
      <c r="AB695" s="29" t="str">
        <f>CHOOSE(WEEKDAY(T695,2),"Monday","Tuesday","Wednesday","Thursday","Friday","Saturday","Sunday")</f>
        <v>Friday</v>
      </c>
      <c r="AC695" s="104">
        <f>IF((E695-F695)&lt;=0,0,(TRACKER[[#This Row],[ATA]]-TRACKER[[#This Row],[ETA]])*24)</f>
        <v>0</v>
      </c>
      <c r="AD695" s="29" t="str">
        <f>IF(AC695&lt;=2,"NO","YES")</f>
        <v>NO</v>
      </c>
      <c r="AE695" s="106">
        <f>+TRACKER[[#This Row],[DELIVERY AVAILABLE SINCE]]-TRACKER[[#This Row],[HANDOVER Morocco]]</f>
        <v>46059.5</v>
      </c>
      <c r="AF695" s="104">
        <f>TRACKER[[#This Row],[ATA TO UNLOADING]]*24</f>
        <v>44.800000000046566</v>
      </c>
      <c r="AG695" s="31">
        <f>(M695-E695)</f>
        <v>1.7173611111138598</v>
      </c>
      <c r="AH695" s="35">
        <f>TRACKER[[#This Row],[ATA A OFRECIMIENTO]]*24</f>
        <v>41.216666666732635</v>
      </c>
      <c r="AI695" s="30" t="str">
        <f>IF(AG695="","",IF(AG695&lt;=1.5,"SI","NO"))</f>
        <v>NO</v>
      </c>
      <c r="AJ695" s="30" t="str">
        <f>IF(AG695="","",IF(AG695&lt;=2,"YES","NO"))</f>
        <v>YES</v>
      </c>
      <c r="AK695" s="30" t="str">
        <f>IF(AG695="","",IF(AG695&lt;=3,"SI","NO"))</f>
        <v>SI</v>
      </c>
      <c r="AL695" s="31">
        <f>(N695-M695)</f>
        <v>8.3333333335758653E-2</v>
      </c>
      <c r="AM695" s="35">
        <f>TRACKER[[#This Row],[DEL. AVAILABLE A SLOT]]*24</f>
        <v>2.0000000000582077</v>
      </c>
      <c r="AN695" s="31">
        <f>IF((S695-M695)&lt;0,TIME(0,0,0),S695-M695)</f>
        <v>0.14930555555474712</v>
      </c>
      <c r="AO69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95" s="35" t="str">
        <f>IF(AL695="","",IF(AL695&lt;=1,"SI","NO"))</f>
        <v>SI</v>
      </c>
      <c r="AQ695" s="31">
        <f>(N695-E695)</f>
        <v>1.8006944444496185</v>
      </c>
      <c r="AR695" s="35">
        <f>TRACKER[[#This Row],[ATA A TIMESLOT]]*24</f>
        <v>43.216666666790843</v>
      </c>
      <c r="AS695" s="32">
        <f>IF(AA695&lt;N695,TIME(0,0,0),AA695-N695)</f>
        <v>6.5972222218988463E-2</v>
      </c>
      <c r="AT695" s="35">
        <f>TRACKER[[#This Row],[PUNTUALIDAD (H)]]*24</f>
        <v>1.5833333332557231</v>
      </c>
      <c r="AU695" s="31" t="str">
        <f>IF(AS695&gt;TIME(0,30,0),"NO","SI")</f>
        <v>NO</v>
      </c>
      <c r="AV695" s="33" t="str">
        <f>IF(AS695&gt;TIME(1,0,0),"NO","SI")</f>
        <v>NO</v>
      </c>
      <c r="AW695" s="33">
        <f>(S695-E695)</f>
        <v>1.8666666666686069</v>
      </c>
      <c r="AX695" s="39">
        <f>TRACKER[[#This Row],[ATA TO UNLOADING]]*24</f>
        <v>44.800000000046566</v>
      </c>
      <c r="AY695" s="33">
        <f>IF(O695=0,0,S695-O695)</f>
        <v>0</v>
      </c>
      <c r="AZ695" s="38">
        <f>TRACKER[[#This Row],[TOTAL TT (MARRUECOS)]]*24</f>
        <v>0</v>
      </c>
      <c r="BA695" s="39" t="str">
        <f>IF(AW695="","",IF(AW695&lt;=2,"SI","NO"))</f>
        <v>SI</v>
      </c>
      <c r="BB695" s="39">
        <f>V695-U695</f>
        <v>0</v>
      </c>
      <c r="BC695" s="108">
        <f>(TRACKER[[#This Row],[Driver departure vs DC END DATE 2]])/24</f>
        <v>0</v>
      </c>
      <c r="BD695" s="39" t="str">
        <f>IF(L695="LEFTIES TOLEDO",IF(BC695&gt;=TIME(0,0,0),"YES","NO"),"")</f>
        <v/>
      </c>
      <c r="BE695" s="93">
        <f>$BH$1</f>
        <v>55</v>
      </c>
      <c r="BF695" s="41">
        <f>$BI$1</f>
        <v>7.5</v>
      </c>
    </row>
    <row r="696" spans="1:58" ht="12.75" hidden="1" customHeight="1">
      <c r="A696" s="24">
        <v>263071828</v>
      </c>
      <c r="B696" s="10" t="s">
        <v>101</v>
      </c>
      <c r="C696" s="11" t="s">
        <v>58</v>
      </c>
      <c r="D696" s="11" t="s">
        <v>75</v>
      </c>
      <c r="E696" s="12">
        <v>46057.782638888886</v>
      </c>
      <c r="F696" s="12">
        <v>46057.833333333336</v>
      </c>
      <c r="G696" s="13" t="s">
        <v>49</v>
      </c>
      <c r="H696" s="11" t="s">
        <v>50</v>
      </c>
      <c r="I696" s="13" t="s">
        <v>1030</v>
      </c>
      <c r="J696" s="13" t="s">
        <v>51</v>
      </c>
      <c r="K696" s="13" t="s">
        <v>60</v>
      </c>
      <c r="L696" s="12" t="s">
        <v>102</v>
      </c>
      <c r="M696" s="12">
        <v>46059.5</v>
      </c>
      <c r="N696" s="12">
        <v>46059.625</v>
      </c>
      <c r="O696" s="12"/>
      <c r="P696" s="55"/>
      <c r="Q696" s="12"/>
      <c r="R696" s="12"/>
      <c r="S696" s="29">
        <v>46059.642361111109</v>
      </c>
      <c r="T696" s="29">
        <v>46059.663194444445</v>
      </c>
      <c r="U696" s="12"/>
      <c r="V696" s="29"/>
      <c r="W696" s="30">
        <f>IF(N696="","",WEEKNUM(AA696,2)-0)</f>
        <v>6</v>
      </c>
      <c r="X696" s="30">
        <f>IF(N696="","",MONTH(AA696))</f>
        <v>2</v>
      </c>
      <c r="Y69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96" s="30" t="str">
        <f>IF(B696="ROPAX","ROPAX",IF(B696="RORO","RORO","OCEAN"))</f>
        <v>OCEAN</v>
      </c>
      <c r="AA696" s="29">
        <f>+MIN(S696,T696)</f>
        <v>46059.642361111109</v>
      </c>
      <c r="AB696" s="29" t="str">
        <f>CHOOSE(WEEKDAY(T696,2),"Monday","Tuesday","Wednesday","Thursday","Friday","Saturday","Sunday")</f>
        <v>Friday</v>
      </c>
      <c r="AC696" s="104">
        <f>IF((E696-F696)&lt;=0,0,(TRACKER[[#This Row],[ATA]]-TRACKER[[#This Row],[ETA]])*24)</f>
        <v>0</v>
      </c>
      <c r="AD696" s="29" t="str">
        <f>IF(AC696&lt;=2,"NO","YES")</f>
        <v>NO</v>
      </c>
      <c r="AE696" s="106">
        <f>+TRACKER[[#This Row],[DELIVERY AVAILABLE SINCE]]-TRACKER[[#This Row],[HANDOVER Morocco]]</f>
        <v>46059.5</v>
      </c>
      <c r="AF696" s="104">
        <f>TRACKER[[#This Row],[ATA TO UNLOADING]]*24</f>
        <v>44.633333333360497</v>
      </c>
      <c r="AG696" s="31">
        <f>(M696-E696)</f>
        <v>1.7173611111138598</v>
      </c>
      <c r="AH696" s="35">
        <f>TRACKER[[#This Row],[ATA A OFRECIMIENTO]]*24</f>
        <v>41.216666666732635</v>
      </c>
      <c r="AI696" s="30" t="str">
        <f>IF(AG696="","",IF(AG696&lt;=1.5,"SI","NO"))</f>
        <v>NO</v>
      </c>
      <c r="AJ696" s="30" t="str">
        <f>IF(AG696="","",IF(AG696&lt;=2,"YES","NO"))</f>
        <v>YES</v>
      </c>
      <c r="AK696" s="30" t="str">
        <f>IF(AG696="","",IF(AG696&lt;=3,"SI","NO"))</f>
        <v>SI</v>
      </c>
      <c r="AL696" s="31">
        <f>(N696-M696)</f>
        <v>0.125</v>
      </c>
      <c r="AM696" s="35">
        <f>TRACKER[[#This Row],[DEL. AVAILABLE A SLOT]]*24</f>
        <v>3</v>
      </c>
      <c r="AN696" s="31">
        <f>IF((S696-M696)&lt;0,TIME(0,0,0),S696-M696)</f>
        <v>0.14236111110949423</v>
      </c>
      <c r="AO69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96" s="35" t="str">
        <f>IF(AL696="","",IF(AL696&lt;=1,"SI","NO"))</f>
        <v>SI</v>
      </c>
      <c r="AQ696" s="31">
        <f>(N696-E696)</f>
        <v>1.8423611111138598</v>
      </c>
      <c r="AR696" s="35">
        <f>TRACKER[[#This Row],[ATA A TIMESLOT]]*24</f>
        <v>44.216666666732635</v>
      </c>
      <c r="AS696" s="32">
        <f>IF(AA696&lt;N696,TIME(0,0,0),AA696-N696)</f>
        <v>1.7361111109494232E-2</v>
      </c>
      <c r="AT696" s="35">
        <f>TRACKER[[#This Row],[PUNTUALIDAD (H)]]*24</f>
        <v>0.41666666662786156</v>
      </c>
      <c r="AU696" s="31" t="str">
        <f>IF(AS696&gt;TIME(0,30,0),"NO","SI")</f>
        <v>SI</v>
      </c>
      <c r="AV696" s="33" t="str">
        <f>IF(AS696&gt;TIME(1,0,0),"NO","SI")</f>
        <v>SI</v>
      </c>
      <c r="AW696" s="33">
        <f>(S696-E696)</f>
        <v>1.859722222223354</v>
      </c>
      <c r="AX696" s="39">
        <f>TRACKER[[#This Row],[ATA TO UNLOADING]]*24</f>
        <v>44.633333333360497</v>
      </c>
      <c r="AY696" s="33">
        <f>IF(O696=0,0,S696-O696)</f>
        <v>0</v>
      </c>
      <c r="AZ696" s="38">
        <f>TRACKER[[#This Row],[TOTAL TT (MARRUECOS)]]*24</f>
        <v>0</v>
      </c>
      <c r="BA696" s="39" t="str">
        <f>IF(AW696="","",IF(AW696&lt;=2,"SI","NO"))</f>
        <v>SI</v>
      </c>
      <c r="BB696" s="39">
        <f>V696-U696</f>
        <v>0</v>
      </c>
      <c r="BC696" s="108">
        <f>(TRACKER[[#This Row],[Driver departure vs DC END DATE 2]])/24</f>
        <v>0</v>
      </c>
      <c r="BD696" s="39" t="str">
        <f>IF(L696="LEFTIES TOLEDO",IF(BC696&gt;=TIME(0,0,0),"YES","NO"),"")</f>
        <v/>
      </c>
      <c r="BE696" s="93">
        <f>$BH$1</f>
        <v>55</v>
      </c>
      <c r="BF696" s="41">
        <f>$BI$1</f>
        <v>7.5</v>
      </c>
    </row>
    <row r="697" spans="1:58" ht="12.75" hidden="1" customHeight="1">
      <c r="A697" s="24">
        <v>263071828</v>
      </c>
      <c r="B697" s="10" t="s">
        <v>101</v>
      </c>
      <c r="C697" s="11" t="s">
        <v>58</v>
      </c>
      <c r="D697" s="11" t="s">
        <v>75</v>
      </c>
      <c r="E697" s="12">
        <v>46057.782638888886</v>
      </c>
      <c r="F697" s="12">
        <v>46057.833333333336</v>
      </c>
      <c r="G697" s="13" t="s">
        <v>49</v>
      </c>
      <c r="H697" s="11" t="s">
        <v>50</v>
      </c>
      <c r="I697" s="13" t="s">
        <v>1031</v>
      </c>
      <c r="J697" s="13" t="s">
        <v>51</v>
      </c>
      <c r="K697" s="13" t="s">
        <v>60</v>
      </c>
      <c r="L697" s="12" t="s">
        <v>102</v>
      </c>
      <c r="M697" s="12">
        <v>46059.5</v>
      </c>
      <c r="N697" s="12">
        <v>46059.625</v>
      </c>
      <c r="O697" s="12"/>
      <c r="P697" s="55"/>
      <c r="Q697" s="12" t="s">
        <v>581</v>
      </c>
      <c r="R697" s="12"/>
      <c r="S697" s="29">
        <v>46059.68472222222</v>
      </c>
      <c r="T697" s="29">
        <v>46059.697916666664</v>
      </c>
      <c r="U697" s="12"/>
      <c r="V697" s="29"/>
      <c r="W697" s="30">
        <f>IF(N697="","",WEEKNUM(AA697,2)-0)</f>
        <v>6</v>
      </c>
      <c r="X697" s="30">
        <f>IF(N697="","",MONTH(AA697))</f>
        <v>2</v>
      </c>
      <c r="Y69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97" s="30" t="str">
        <f>IF(B697="ROPAX","ROPAX",IF(B697="RORO","RORO","OCEAN"))</f>
        <v>OCEAN</v>
      </c>
      <c r="AA697" s="29">
        <f>+MIN(S697,T697)</f>
        <v>46059.68472222222</v>
      </c>
      <c r="AB697" s="29" t="str">
        <f>CHOOSE(WEEKDAY(T697,2),"Monday","Tuesday","Wednesday","Thursday","Friday","Saturday","Sunday")</f>
        <v>Friday</v>
      </c>
      <c r="AC697" s="104">
        <f>IF((E697-F697)&lt;=0,0,(TRACKER[[#This Row],[ATA]]-TRACKER[[#This Row],[ETA]])*24)</f>
        <v>0</v>
      </c>
      <c r="AD697" s="29" t="str">
        <f>IF(AC697&lt;=2,"NO","YES")</f>
        <v>NO</v>
      </c>
      <c r="AE697" s="106">
        <f>+TRACKER[[#This Row],[DELIVERY AVAILABLE SINCE]]-TRACKER[[#This Row],[HANDOVER Morocco]]</f>
        <v>46059.5</v>
      </c>
      <c r="AF697" s="104">
        <f>TRACKER[[#This Row],[ATA TO UNLOADING]]*24</f>
        <v>45.650000000023283</v>
      </c>
      <c r="AG697" s="31">
        <f>(M697-E697)</f>
        <v>1.7173611111138598</v>
      </c>
      <c r="AH697" s="35">
        <f>TRACKER[[#This Row],[ATA A OFRECIMIENTO]]*24</f>
        <v>41.216666666732635</v>
      </c>
      <c r="AI697" s="30" t="str">
        <f>IF(AG697="","",IF(AG697&lt;=1.5,"SI","NO"))</f>
        <v>NO</v>
      </c>
      <c r="AJ697" s="30" t="str">
        <f>IF(AG697="","",IF(AG697&lt;=2,"YES","NO"))</f>
        <v>YES</v>
      </c>
      <c r="AK697" s="30" t="str">
        <f>IF(AG697="","",IF(AG697&lt;=3,"SI","NO"))</f>
        <v>SI</v>
      </c>
      <c r="AL697" s="31">
        <f>(N697-M697)</f>
        <v>0.125</v>
      </c>
      <c r="AM697" s="35">
        <f>TRACKER[[#This Row],[DEL. AVAILABLE A SLOT]]*24</f>
        <v>3</v>
      </c>
      <c r="AN697" s="31">
        <f>IF((S697-M697)&lt;0,TIME(0,0,0),S697-M697)</f>
        <v>0.18472222222044365</v>
      </c>
      <c r="AO69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97" s="35" t="str">
        <f>IF(AL697="","",IF(AL697&lt;=1,"SI","NO"))</f>
        <v>SI</v>
      </c>
      <c r="AQ697" s="31">
        <f>(N697-E697)</f>
        <v>1.8423611111138598</v>
      </c>
      <c r="AR697" s="35">
        <f>TRACKER[[#This Row],[ATA A TIMESLOT]]*24</f>
        <v>44.216666666732635</v>
      </c>
      <c r="AS697" s="32">
        <f>IF(AA697&lt;N697,TIME(0,0,0),AA697-N697)</f>
        <v>5.9722222220443655E-2</v>
      </c>
      <c r="AT697" s="35">
        <f>TRACKER[[#This Row],[PUNTUALIDAD (H)]]*24</f>
        <v>1.4333333332906477</v>
      </c>
      <c r="AU697" s="31" t="str">
        <f>IF(AS697&gt;TIME(0,30,0),"NO","SI")</f>
        <v>NO</v>
      </c>
      <c r="AV697" s="33" t="str">
        <f>IF(AS697&gt;TIME(1,0,0),"NO","SI")</f>
        <v>NO</v>
      </c>
      <c r="AW697" s="33">
        <f>(S697-E697)</f>
        <v>1.9020833333343035</v>
      </c>
      <c r="AX697" s="39">
        <f>TRACKER[[#This Row],[ATA TO UNLOADING]]*24</f>
        <v>45.650000000023283</v>
      </c>
      <c r="AY697" s="33">
        <f>IF(O697=0,0,S697-O697)</f>
        <v>0</v>
      </c>
      <c r="AZ697" s="38">
        <f>TRACKER[[#This Row],[TOTAL TT (MARRUECOS)]]*24</f>
        <v>0</v>
      </c>
      <c r="BA697" s="39" t="str">
        <f>IF(AW697="","",IF(AW697&lt;=2,"SI","NO"))</f>
        <v>SI</v>
      </c>
      <c r="BB697" s="39">
        <f>V697-U697</f>
        <v>0</v>
      </c>
      <c r="BC697" s="108">
        <f>(TRACKER[[#This Row],[Driver departure vs DC END DATE 2]])/24</f>
        <v>0</v>
      </c>
      <c r="BD697" s="39" t="str">
        <f>IF(L697="LEFTIES TOLEDO",IF(BC697&gt;=TIME(0,0,0),"YES","NO"),"")</f>
        <v/>
      </c>
      <c r="BE697" s="93">
        <f>$BH$1</f>
        <v>55</v>
      </c>
      <c r="BF697" s="41">
        <f>$BI$1</f>
        <v>7.5</v>
      </c>
    </row>
    <row r="698" spans="1:58" ht="12.75" hidden="1" customHeight="1">
      <c r="A698" s="24">
        <v>263071828</v>
      </c>
      <c r="B698" s="10" t="s">
        <v>101</v>
      </c>
      <c r="C698" s="11" t="s">
        <v>58</v>
      </c>
      <c r="D698" s="11" t="s">
        <v>75</v>
      </c>
      <c r="E698" s="12">
        <v>46057.782638888886</v>
      </c>
      <c r="F698" s="12">
        <v>46057.833333333336</v>
      </c>
      <c r="G698" s="13" t="s">
        <v>49</v>
      </c>
      <c r="H698" s="11" t="s">
        <v>50</v>
      </c>
      <c r="I698" s="13" t="s">
        <v>1032</v>
      </c>
      <c r="J698" s="13" t="s">
        <v>51</v>
      </c>
      <c r="K698" s="13" t="s">
        <v>60</v>
      </c>
      <c r="L698" s="12" t="s">
        <v>102</v>
      </c>
      <c r="M698" s="12">
        <v>46059.5</v>
      </c>
      <c r="N698" s="12">
        <v>46059.625</v>
      </c>
      <c r="O698" s="12"/>
      <c r="P698" s="55"/>
      <c r="Q698" s="12"/>
      <c r="R698" s="12"/>
      <c r="S698" s="29">
        <v>46059.642361111109</v>
      </c>
      <c r="T698" s="29">
        <v>46059.65625</v>
      </c>
      <c r="U698" s="12"/>
      <c r="V698" s="29"/>
      <c r="W698" s="30">
        <f>IF(N698="","",WEEKNUM(AA698,2)-0)</f>
        <v>6</v>
      </c>
      <c r="X698" s="30">
        <f>IF(N698="","",MONTH(AA698))</f>
        <v>2</v>
      </c>
      <c r="Y69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98" s="30" t="str">
        <f>IF(B698="ROPAX","ROPAX",IF(B698="RORO","RORO","OCEAN"))</f>
        <v>OCEAN</v>
      </c>
      <c r="AA698" s="29">
        <f>+MIN(S698,T698)</f>
        <v>46059.642361111109</v>
      </c>
      <c r="AB698" s="29" t="str">
        <f>CHOOSE(WEEKDAY(T698,2),"Monday","Tuesday","Wednesday","Thursday","Friday","Saturday","Sunday")</f>
        <v>Friday</v>
      </c>
      <c r="AC698" s="104">
        <f>IF((E698-F698)&lt;=0,0,(TRACKER[[#This Row],[ATA]]-TRACKER[[#This Row],[ETA]])*24)</f>
        <v>0</v>
      </c>
      <c r="AD698" s="29" t="str">
        <f>IF(AC698&lt;=2,"NO","YES")</f>
        <v>NO</v>
      </c>
      <c r="AE698" s="106">
        <f>+TRACKER[[#This Row],[DELIVERY AVAILABLE SINCE]]-TRACKER[[#This Row],[HANDOVER Morocco]]</f>
        <v>46059.5</v>
      </c>
      <c r="AF698" s="104">
        <f>TRACKER[[#This Row],[ATA TO UNLOADING]]*24</f>
        <v>44.633333333360497</v>
      </c>
      <c r="AG698" s="31">
        <f>(M698-E698)</f>
        <v>1.7173611111138598</v>
      </c>
      <c r="AH698" s="35">
        <f>TRACKER[[#This Row],[ATA A OFRECIMIENTO]]*24</f>
        <v>41.216666666732635</v>
      </c>
      <c r="AI698" s="30" t="str">
        <f>IF(AG698="","",IF(AG698&lt;=1.5,"SI","NO"))</f>
        <v>NO</v>
      </c>
      <c r="AJ698" s="30" t="str">
        <f>IF(AG698="","",IF(AG698&lt;=2,"YES","NO"))</f>
        <v>YES</v>
      </c>
      <c r="AK698" s="30" t="str">
        <f>IF(AG698="","",IF(AG698&lt;=3,"SI","NO"))</f>
        <v>SI</v>
      </c>
      <c r="AL698" s="31">
        <f>(N698-M698)</f>
        <v>0.125</v>
      </c>
      <c r="AM698" s="35">
        <f>TRACKER[[#This Row],[DEL. AVAILABLE A SLOT]]*24</f>
        <v>3</v>
      </c>
      <c r="AN698" s="31">
        <f>IF((S698-M698)&lt;0,TIME(0,0,0),S698-M698)</f>
        <v>0.14236111110949423</v>
      </c>
      <c r="AO69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698" s="35" t="str">
        <f>IF(AL698="","",IF(AL698&lt;=1,"SI","NO"))</f>
        <v>SI</v>
      </c>
      <c r="AQ698" s="31">
        <f>(N698-E698)</f>
        <v>1.8423611111138598</v>
      </c>
      <c r="AR698" s="35">
        <f>TRACKER[[#This Row],[ATA A TIMESLOT]]*24</f>
        <v>44.216666666732635</v>
      </c>
      <c r="AS698" s="32">
        <f>IF(AA698&lt;N698,TIME(0,0,0),AA698-N698)</f>
        <v>1.7361111109494232E-2</v>
      </c>
      <c r="AT698" s="35">
        <f>TRACKER[[#This Row],[PUNTUALIDAD (H)]]*24</f>
        <v>0.41666666662786156</v>
      </c>
      <c r="AU698" s="31" t="str">
        <f>IF(AS698&gt;TIME(0,30,0),"NO","SI")</f>
        <v>SI</v>
      </c>
      <c r="AV698" s="33" t="str">
        <f>IF(AS698&gt;TIME(1,0,0),"NO","SI")</f>
        <v>SI</v>
      </c>
      <c r="AW698" s="33">
        <f>(S698-E698)</f>
        <v>1.859722222223354</v>
      </c>
      <c r="AX698" s="39">
        <f>TRACKER[[#This Row],[ATA TO UNLOADING]]*24</f>
        <v>44.633333333360497</v>
      </c>
      <c r="AY698" s="33">
        <f>IF(O698=0,0,S698-O698)</f>
        <v>0</v>
      </c>
      <c r="AZ698" s="38">
        <f>TRACKER[[#This Row],[TOTAL TT (MARRUECOS)]]*24</f>
        <v>0</v>
      </c>
      <c r="BA698" s="39" t="str">
        <f>IF(AW698="","",IF(AW698&lt;=2,"SI","NO"))</f>
        <v>SI</v>
      </c>
      <c r="BB698" s="39">
        <f>V698-U698</f>
        <v>0</v>
      </c>
      <c r="BC698" s="108">
        <f>(TRACKER[[#This Row],[Driver departure vs DC END DATE 2]])/24</f>
        <v>0</v>
      </c>
      <c r="BD698" s="39" t="str">
        <f>IF(L698="LEFTIES TOLEDO",IF(BC698&gt;=TIME(0,0,0),"YES","NO"),"")</f>
        <v/>
      </c>
      <c r="BE698" s="93">
        <f>$BH$1</f>
        <v>55</v>
      </c>
      <c r="BF698" s="41">
        <f>$BI$1</f>
        <v>7.5</v>
      </c>
    </row>
    <row r="699" spans="1:58" ht="12.75" hidden="1" customHeight="1">
      <c r="A699" s="24">
        <v>262806768</v>
      </c>
      <c r="B699" s="10" t="s">
        <v>89</v>
      </c>
      <c r="C699" s="11" t="s">
        <v>47</v>
      </c>
      <c r="D699" s="11" t="s">
        <v>48</v>
      </c>
      <c r="E699" s="12">
        <v>46055.811805555553</v>
      </c>
      <c r="F699" s="12">
        <v>46055.833333333336</v>
      </c>
      <c r="G699" s="13" t="s">
        <v>49</v>
      </c>
      <c r="H699" s="11" t="s">
        <v>50</v>
      </c>
      <c r="I699" s="13" t="s">
        <v>1033</v>
      </c>
      <c r="J699" s="13" t="s">
        <v>51</v>
      </c>
      <c r="K699" s="13" t="s">
        <v>52</v>
      </c>
      <c r="L699" s="12" t="s">
        <v>53</v>
      </c>
      <c r="M699" s="12">
        <v>46057.666666666664</v>
      </c>
      <c r="N699" s="12">
        <v>46059.666666666664</v>
      </c>
      <c r="O699" s="12"/>
      <c r="P699" s="55"/>
      <c r="Q699" s="12"/>
      <c r="R699" s="12"/>
      <c r="S699" s="29">
        <v>46059.486111111109</v>
      </c>
      <c r="T699" s="29">
        <v>46059.552083333336</v>
      </c>
      <c r="U699" s="12">
        <v>46059.534722222219</v>
      </c>
      <c r="V699" s="12">
        <v>46059.574305555558</v>
      </c>
      <c r="W699" s="30">
        <f>IF(N699="","",WEEKNUM(AA699,2)-0)</f>
        <v>6</v>
      </c>
      <c r="X699" s="30">
        <f>IF(N699="","",MONTH(AA699))</f>
        <v>2</v>
      </c>
      <c r="Y69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699" s="30" t="str">
        <f>IF(B699="ROPAX","ROPAX",IF(B699="RORO","RORO","OCEAN"))</f>
        <v>OCEAN</v>
      </c>
      <c r="AA699" s="29">
        <f>+MIN(S699,T699)</f>
        <v>46059.486111111109</v>
      </c>
      <c r="AB699" s="29" t="str">
        <f>CHOOSE(WEEKDAY(T699,2),"Monday","Tuesday","Wednesday","Thursday","Friday","Saturday","Sunday")</f>
        <v>Friday</v>
      </c>
      <c r="AC699" s="104">
        <f>IF((E699-F699)&lt;=0,0,(TRACKER[[#This Row],[ATA]]-TRACKER[[#This Row],[ETA]])*24)</f>
        <v>0</v>
      </c>
      <c r="AD699" s="29" t="str">
        <f>IF(AC699&lt;=2,"NO","YES")</f>
        <v>NO</v>
      </c>
      <c r="AE699" s="106">
        <f>+TRACKER[[#This Row],[DELIVERY AVAILABLE SINCE]]-TRACKER[[#This Row],[HANDOVER Morocco]]</f>
        <v>46057.666666666664</v>
      </c>
      <c r="AF699" s="104">
        <f>TRACKER[[#This Row],[ATA TO UNLOADING]]*24</f>
        <v>88.183333333348855</v>
      </c>
      <c r="AG699" s="31">
        <f>(M699-E699)</f>
        <v>1.8548611111109494</v>
      </c>
      <c r="AH699" s="35">
        <f>TRACKER[[#This Row],[ATA A OFRECIMIENTO]]*24</f>
        <v>44.516666666662786</v>
      </c>
      <c r="AI699" s="30" t="str">
        <f>IF(AG699="","",IF(AG699&lt;=1.5,"SI","NO"))</f>
        <v>NO</v>
      </c>
      <c r="AJ699" s="30" t="str">
        <f>IF(AG699="","",IF(AG699&lt;=2,"YES","NO"))</f>
        <v>YES</v>
      </c>
      <c r="AK699" s="30" t="str">
        <f>IF(AG699="","",IF(AG699&lt;=3,"SI","NO"))</f>
        <v>SI</v>
      </c>
      <c r="AL699" s="31">
        <f>(N699-M699)</f>
        <v>2</v>
      </c>
      <c r="AM699" s="35">
        <f>TRACKER[[#This Row],[DEL. AVAILABLE A SLOT]]*24</f>
        <v>48</v>
      </c>
      <c r="AN699" s="31">
        <f>IF((S699-M699)&lt;0,TIME(0,0,0),S699-M699)</f>
        <v>1.8194444444452529</v>
      </c>
      <c r="AO69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699" s="35" t="str">
        <f>IF(AL699="","",IF(AL699&lt;=1,"SI","NO"))</f>
        <v>NO</v>
      </c>
      <c r="AQ699" s="31">
        <f>(N699-E699)</f>
        <v>3.8548611111109494</v>
      </c>
      <c r="AR699" s="35">
        <f>TRACKER[[#This Row],[ATA A TIMESLOT]]*24</f>
        <v>92.516666666662786</v>
      </c>
      <c r="AS699" s="32">
        <f>IF(AA699&lt;N699,TIME(0,0,0),AA699-N699)</f>
        <v>0</v>
      </c>
      <c r="AT699" s="35">
        <f>TRACKER[[#This Row],[PUNTUALIDAD (H)]]*24</f>
        <v>0</v>
      </c>
      <c r="AU699" s="31" t="str">
        <f>IF(AS699&gt;TIME(0,30,0),"NO","SI")</f>
        <v>SI</v>
      </c>
      <c r="AV699" s="33" t="str">
        <f>IF(AS699&gt;TIME(1,0,0),"NO","SI")</f>
        <v>SI</v>
      </c>
      <c r="AW699" s="33">
        <f>(S699-E699)</f>
        <v>3.6743055555562023</v>
      </c>
      <c r="AX699" s="39">
        <f>TRACKER[[#This Row],[ATA TO UNLOADING]]*24</f>
        <v>88.183333333348855</v>
      </c>
      <c r="AY699" s="33">
        <f>IF(O699=0,0,S699-O699)</f>
        <v>0</v>
      </c>
      <c r="AZ699" s="38">
        <f>TRACKER[[#This Row],[TOTAL TT (MARRUECOS)]]*24</f>
        <v>0</v>
      </c>
      <c r="BA699" s="39" t="str">
        <f>IF(AW699="","",IF(AW699&lt;=2,"SI","NO"))</f>
        <v>NO</v>
      </c>
      <c r="BB699" s="39">
        <f>V699-U699</f>
        <v>3.9583333338669036E-2</v>
      </c>
      <c r="BC699" s="108">
        <f>(TRACKER[[#This Row],[Driver departure vs DC END DATE 2]])/24</f>
        <v>1.6493055557778764E-3</v>
      </c>
      <c r="BD699" s="39" t="str">
        <f>IF(L699="LEFTIES TOLEDO",IF(BC699&gt;=TIME(0,0,0),"YES","NO"),"")</f>
        <v>YES</v>
      </c>
      <c r="BE699" s="93">
        <f>$BH$1</f>
        <v>55</v>
      </c>
      <c r="BF699" s="41">
        <f>$BI$1</f>
        <v>7.5</v>
      </c>
    </row>
    <row r="700" spans="1:58" ht="12.75" hidden="1" customHeight="1">
      <c r="A700" s="24" t="s">
        <v>1042</v>
      </c>
      <c r="B700" s="10" t="s">
        <v>66</v>
      </c>
      <c r="C700" s="11" t="s">
        <v>79</v>
      </c>
      <c r="D700" s="11" t="s">
        <v>48</v>
      </c>
      <c r="E700" s="12">
        <v>46057.333333333336</v>
      </c>
      <c r="F700" s="12">
        <v>46057.333333333336</v>
      </c>
      <c r="G700" s="13" t="s">
        <v>67</v>
      </c>
      <c r="H700" s="11" t="s">
        <v>100</v>
      </c>
      <c r="I700" s="13" t="s">
        <v>1043</v>
      </c>
      <c r="J700" s="13" t="s">
        <v>80</v>
      </c>
      <c r="K700" s="13" t="s">
        <v>60</v>
      </c>
      <c r="L700" s="12" t="s">
        <v>71</v>
      </c>
      <c r="M700" s="12">
        <v>46060</v>
      </c>
      <c r="N700" s="12">
        <v>46060.125</v>
      </c>
      <c r="O700" s="12">
        <v>46053</v>
      </c>
      <c r="P700" s="55"/>
      <c r="Q700" s="12"/>
      <c r="R700" s="12"/>
      <c r="S700" s="29">
        <v>46059.994444444441</v>
      </c>
      <c r="T700" s="29">
        <v>46060.041666666664</v>
      </c>
      <c r="U700" s="12"/>
      <c r="V700" s="29"/>
      <c r="W700" s="30">
        <f>IF(N700="","",WEEKNUM(AA700,2)-0)</f>
        <v>6</v>
      </c>
      <c r="X700" s="30">
        <f>IF(N700="","",MONTH(AA700))</f>
        <v>2</v>
      </c>
      <c r="Y70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700" s="30" t="str">
        <f>IF(B700="ROPAX","ROPAX",IF(B700="RORO","RORO","OCEAN"))</f>
        <v>RORO</v>
      </c>
      <c r="AA700" s="29">
        <f>+MIN(S700,T700)</f>
        <v>46059.994444444441</v>
      </c>
      <c r="AB700" s="29" t="str">
        <f>CHOOSE(WEEKDAY(T700,2),"Monday","Tuesday","Wednesday","Thursday","Friday","Saturday","Sunday")</f>
        <v>Saturday</v>
      </c>
      <c r="AC700" s="104">
        <f>IF((E700-F700)&lt;=0,0,(TRACKER[[#This Row],[ATA]]-TRACKER[[#This Row],[ETA]])*24)</f>
        <v>0</v>
      </c>
      <c r="AD700" s="29" t="str">
        <f>IF(AC700&lt;=2,"NO","YES")</f>
        <v>NO</v>
      </c>
      <c r="AE700" s="106">
        <f>+TRACKER[[#This Row],[DELIVERY AVAILABLE SINCE]]-TRACKER[[#This Row],[HANDOVER Morocco]]</f>
        <v>7</v>
      </c>
      <c r="AF700" s="104">
        <f>TRACKER[[#This Row],[ATA TO UNLOADING]]*24</f>
        <v>63.866666666523088</v>
      </c>
      <c r="AG700" s="31">
        <f>(M700-E700)</f>
        <v>2.6666666666642413</v>
      </c>
      <c r="AH700" s="35">
        <f>TRACKER[[#This Row],[ATA A OFRECIMIENTO]]*24</f>
        <v>63.999999999941792</v>
      </c>
      <c r="AI700" s="30" t="str">
        <f>IF(AG700="","",IF(AG700&lt;=1.5,"SI","NO"))</f>
        <v>NO</v>
      </c>
      <c r="AJ700" s="30" t="str">
        <f>IF(AG700="","",IF(AG700&lt;=2,"YES","NO"))</f>
        <v>NO</v>
      </c>
      <c r="AK700" s="30" t="str">
        <f>IF(AG700="","",IF(AG700&lt;=3,"SI","NO"))</f>
        <v>SI</v>
      </c>
      <c r="AL700" s="31">
        <f>(N700-M700)</f>
        <v>0.125</v>
      </c>
      <c r="AM700" s="35">
        <f>TRACKER[[#This Row],[DEL. AVAILABLE A SLOT]]*24</f>
        <v>3</v>
      </c>
      <c r="AN700" s="31">
        <f>IF((S700-M700)&lt;0,TIME(0,0,0),S700-M700)</f>
        <v>0</v>
      </c>
      <c r="AO70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00" s="35" t="str">
        <f>IF(AL700="","",IF(AL700&lt;=1,"SI","NO"))</f>
        <v>SI</v>
      </c>
      <c r="AQ700" s="31">
        <f>(N700-E700)</f>
        <v>2.7916666666642413</v>
      </c>
      <c r="AR700" s="35">
        <f>TRACKER[[#This Row],[ATA A TIMESLOT]]*24</f>
        <v>66.999999999941792</v>
      </c>
      <c r="AS700" s="32">
        <f>IF(AA700&lt;N700,TIME(0,0,0),AA700-N700)</f>
        <v>0</v>
      </c>
      <c r="AT700" s="35">
        <f>TRACKER[[#This Row],[PUNTUALIDAD (H)]]*24</f>
        <v>0</v>
      </c>
      <c r="AU700" s="31" t="str">
        <f>IF(AS700&gt;TIME(0,30,0),"NO","SI")</f>
        <v>SI</v>
      </c>
      <c r="AV700" s="33" t="str">
        <f>IF(AS700&gt;TIME(1,0,0),"NO","SI")</f>
        <v>SI</v>
      </c>
      <c r="AW700" s="33">
        <f>(S700-E700)</f>
        <v>2.6611111111051287</v>
      </c>
      <c r="AX700" s="39">
        <f>TRACKER[[#This Row],[ATA TO UNLOADING]]*24</f>
        <v>63.866666666523088</v>
      </c>
      <c r="AY700" s="33">
        <f>IF(O700=0,0,S700-O700)</f>
        <v>6.9944444444408873</v>
      </c>
      <c r="AZ700" s="38">
        <f>TRACKER[[#This Row],[TOTAL TT (MARRUECOS)]]*24</f>
        <v>167.8666666665813</v>
      </c>
      <c r="BA700" s="39" t="str">
        <f>IF(AW700="","",IF(AW700&lt;=2,"SI","NO"))</f>
        <v>NO</v>
      </c>
      <c r="BB700" s="39">
        <f>V700-U700</f>
        <v>0</v>
      </c>
      <c r="BC700" s="108">
        <f>(TRACKER[[#This Row],[Driver departure vs DC END DATE 2]])/24</f>
        <v>0</v>
      </c>
      <c r="BD700" s="39" t="str">
        <f>IF(L700="LEFTIES TOLEDO",IF(BC700&gt;=TIME(0,0,0),"YES","NO"),"")</f>
        <v/>
      </c>
      <c r="BE700" s="93">
        <f>$BH$1</f>
        <v>55</v>
      </c>
      <c r="BF700" s="41">
        <f>$BI$1</f>
        <v>7.5</v>
      </c>
    </row>
    <row r="701" spans="1:58" ht="12.75" hidden="1" customHeight="1">
      <c r="A701" s="24">
        <v>262806768</v>
      </c>
      <c r="B701" s="10" t="s">
        <v>89</v>
      </c>
      <c r="C701" s="11" t="s">
        <v>47</v>
      </c>
      <c r="D701" s="11" t="s">
        <v>48</v>
      </c>
      <c r="E701" s="12">
        <v>46055.811805555553</v>
      </c>
      <c r="F701" s="12">
        <v>46055.833333333336</v>
      </c>
      <c r="G701" s="13" t="s">
        <v>49</v>
      </c>
      <c r="H701" s="11" t="s">
        <v>50</v>
      </c>
      <c r="I701" s="13" t="s">
        <v>1034</v>
      </c>
      <c r="J701" s="13" t="s">
        <v>51</v>
      </c>
      <c r="K701" s="13" t="s">
        <v>52</v>
      </c>
      <c r="L701" s="12" t="s">
        <v>53</v>
      </c>
      <c r="M701" s="12">
        <v>46057.666666666664</v>
      </c>
      <c r="N701" s="12">
        <v>46060.375</v>
      </c>
      <c r="O701" s="12"/>
      <c r="P701" s="55">
        <v>1</v>
      </c>
      <c r="Q701" s="12"/>
      <c r="R701" s="12"/>
      <c r="S701" s="29">
        <v>46060.366666666669</v>
      </c>
      <c r="T701" s="29">
        <v>46060.513888888891</v>
      </c>
      <c r="U701" s="12">
        <v>46060.388888888891</v>
      </c>
      <c r="V701" s="12">
        <v>46060.534722222219</v>
      </c>
      <c r="W701" s="30">
        <f>IF(N701="","",WEEKNUM(AA701,2)-0)</f>
        <v>6</v>
      </c>
      <c r="X701" s="30">
        <f>IF(N701="","",MONTH(AA701))</f>
        <v>2</v>
      </c>
      <c r="Y70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01" s="30" t="str">
        <f>IF(B701="ROPAX","ROPAX",IF(B701="RORO","RORO","OCEAN"))</f>
        <v>OCEAN</v>
      </c>
      <c r="AA701" s="29">
        <f>+MIN(S701,T701)</f>
        <v>46060.366666666669</v>
      </c>
      <c r="AB701" s="29" t="str">
        <f>CHOOSE(WEEKDAY(T701,2),"Monday","Tuesday","Wednesday","Thursday","Friday","Saturday","Sunday")</f>
        <v>Saturday</v>
      </c>
      <c r="AC701" s="104">
        <f>IF((E701-F701)&lt;=0,0,(TRACKER[[#This Row],[ATA]]-TRACKER[[#This Row],[ETA]])*24)</f>
        <v>0</v>
      </c>
      <c r="AD701" s="29" t="str">
        <f>IF(AC701&lt;=2,"NO","YES")</f>
        <v>NO</v>
      </c>
      <c r="AE701" s="106">
        <f>+TRACKER[[#This Row],[DELIVERY AVAILABLE SINCE]]-TRACKER[[#This Row],[HANDOVER Morocco]]</f>
        <v>46057.666666666664</v>
      </c>
      <c r="AF701" s="104">
        <f>TRACKER[[#This Row],[ATA TO UNLOADING]]*24</f>
        <v>109.31666666676756</v>
      </c>
      <c r="AG701" s="31">
        <f>(M701-E701)</f>
        <v>1.8548611111109494</v>
      </c>
      <c r="AH701" s="35">
        <f>TRACKER[[#This Row],[ATA A OFRECIMIENTO]]*24</f>
        <v>44.516666666662786</v>
      </c>
      <c r="AI701" s="30" t="str">
        <f>IF(AG701="","",IF(AG701&lt;=1.5,"SI","NO"))</f>
        <v>NO</v>
      </c>
      <c r="AJ701" s="30" t="str">
        <f>IF(AG701="","",IF(AG701&lt;=2,"YES","NO"))</f>
        <v>YES</v>
      </c>
      <c r="AK701" s="30" t="str">
        <f>IF(AG701="","",IF(AG701&lt;=3,"SI","NO"))</f>
        <v>SI</v>
      </c>
      <c r="AL701" s="31">
        <f>(N701-M701)</f>
        <v>2.7083333333357587</v>
      </c>
      <c r="AM701" s="35">
        <f>TRACKER[[#This Row],[DEL. AVAILABLE A SLOT]]*24</f>
        <v>65.000000000058208</v>
      </c>
      <c r="AN701" s="31">
        <f>IF((S701-M701)&lt;0,TIME(0,0,0),S701-M701)</f>
        <v>2.7000000000043656</v>
      </c>
      <c r="AO70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701" s="35" t="str">
        <f>IF(AL701="","",IF(AL701&lt;=1,"SI","NO"))</f>
        <v>NO</v>
      </c>
      <c r="AQ701" s="31">
        <f>(N701-E701)</f>
        <v>4.5631944444467081</v>
      </c>
      <c r="AR701" s="35">
        <f>TRACKER[[#This Row],[ATA A TIMESLOT]]*24</f>
        <v>109.51666666672099</v>
      </c>
      <c r="AS701" s="32">
        <f>IF(AA701&lt;N701,TIME(0,0,0),AA701-N701)</f>
        <v>0</v>
      </c>
      <c r="AT701" s="35">
        <f>TRACKER[[#This Row],[PUNTUALIDAD (H)]]*24</f>
        <v>0</v>
      </c>
      <c r="AU701" s="31" t="str">
        <f>IF(AS701&gt;TIME(0,30,0),"NO","SI")</f>
        <v>SI</v>
      </c>
      <c r="AV701" s="33" t="str">
        <f>IF(AS701&gt;TIME(1,0,0),"NO","SI")</f>
        <v>SI</v>
      </c>
      <c r="AW701" s="33">
        <f>(S701-E701)</f>
        <v>4.554861111115315</v>
      </c>
      <c r="AX701" s="39">
        <f>TRACKER[[#This Row],[ATA TO UNLOADING]]*24</f>
        <v>109.31666666676756</v>
      </c>
      <c r="AY701" s="33">
        <f>IF(O701=0,0,S701-O701)</f>
        <v>0</v>
      </c>
      <c r="AZ701" s="38">
        <f>TRACKER[[#This Row],[TOTAL TT (MARRUECOS)]]*24</f>
        <v>0</v>
      </c>
      <c r="BA701" s="39" t="str">
        <f>IF(AW701="","",IF(AW701&lt;=2,"SI","NO"))</f>
        <v>NO</v>
      </c>
      <c r="BB701" s="39">
        <f>V701-U701</f>
        <v>0.14583333332848269</v>
      </c>
      <c r="BC701" s="108">
        <f>(TRACKER[[#This Row],[Driver departure vs DC END DATE 2]])/24</f>
        <v>6.076388888686779E-3</v>
      </c>
      <c r="BD701" s="39" t="str">
        <f>IF(L701="LEFTIES TOLEDO",IF(BC701&gt;=TIME(0,0,0),"YES","NO"),"")</f>
        <v>YES</v>
      </c>
      <c r="BE701" s="93">
        <f>$BH$1</f>
        <v>55</v>
      </c>
      <c r="BF701" s="41">
        <f>$BI$1</f>
        <v>7.5</v>
      </c>
    </row>
    <row r="702" spans="1:58" ht="12.75" hidden="1" customHeight="1">
      <c r="A702" s="24">
        <v>262807143</v>
      </c>
      <c r="B702" s="10" t="s">
        <v>89</v>
      </c>
      <c r="C702" s="11" t="s">
        <v>47</v>
      </c>
      <c r="D702" s="11" t="s">
        <v>48</v>
      </c>
      <c r="E702" s="12">
        <v>46055.811805555553</v>
      </c>
      <c r="F702" s="12">
        <v>46055.833333333336</v>
      </c>
      <c r="G702" s="13" t="s">
        <v>49</v>
      </c>
      <c r="H702" s="11" t="s">
        <v>50</v>
      </c>
      <c r="I702" s="13" t="s">
        <v>1035</v>
      </c>
      <c r="J702" s="13" t="s">
        <v>51</v>
      </c>
      <c r="K702" s="13" t="s">
        <v>52</v>
      </c>
      <c r="L702" s="12" t="s">
        <v>53</v>
      </c>
      <c r="M702" s="12">
        <v>46057.666666666664</v>
      </c>
      <c r="N702" s="12">
        <v>46060.416666666664</v>
      </c>
      <c r="O702" s="12"/>
      <c r="P702" s="55">
        <v>1</v>
      </c>
      <c r="Q702" s="12"/>
      <c r="R702" s="12"/>
      <c r="S702" s="29">
        <v>46060.393055555556</v>
      </c>
      <c r="T702" s="29">
        <v>46060.402777777781</v>
      </c>
      <c r="U702" s="12">
        <v>46060.446527777778</v>
      </c>
      <c r="V702" s="12">
        <v>46060.427083333336</v>
      </c>
      <c r="W702" s="30">
        <f>IF(N702="","",WEEKNUM(AA702,2)-0)</f>
        <v>6</v>
      </c>
      <c r="X702" s="30">
        <f>IF(N702="","",MONTH(AA702))</f>
        <v>2</v>
      </c>
      <c r="Y70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02" s="30" t="str">
        <f>IF(B702="ROPAX","ROPAX",IF(B702="RORO","RORO","OCEAN"))</f>
        <v>OCEAN</v>
      </c>
      <c r="AA702" s="29">
        <f>+MIN(S702,T702)</f>
        <v>46060.393055555556</v>
      </c>
      <c r="AB702" s="29" t="str">
        <f>CHOOSE(WEEKDAY(T702,2),"Monday","Tuesday","Wednesday","Thursday","Friday","Saturday","Sunday")</f>
        <v>Saturday</v>
      </c>
      <c r="AC702" s="104">
        <f>IF((E702-F702)&lt;=0,0,(TRACKER[[#This Row],[ATA]]-TRACKER[[#This Row],[ETA]])*24)</f>
        <v>0</v>
      </c>
      <c r="AD702" s="29" t="str">
        <f>IF(AC702&lt;=2,"NO","YES")</f>
        <v>NO</v>
      </c>
      <c r="AE702" s="106">
        <f>+TRACKER[[#This Row],[DELIVERY AVAILABLE SINCE]]-TRACKER[[#This Row],[HANDOVER Morocco]]</f>
        <v>46057.666666666664</v>
      </c>
      <c r="AF702" s="104">
        <f>TRACKER[[#This Row],[ATA TO UNLOADING]]*24</f>
        <v>109.95000000006985</v>
      </c>
      <c r="AG702" s="31">
        <f>(M702-E702)</f>
        <v>1.8548611111109494</v>
      </c>
      <c r="AH702" s="35">
        <f>TRACKER[[#This Row],[ATA A OFRECIMIENTO]]*24</f>
        <v>44.516666666662786</v>
      </c>
      <c r="AI702" s="30" t="str">
        <f>IF(AG702="","",IF(AG702&lt;=1.5,"SI","NO"))</f>
        <v>NO</v>
      </c>
      <c r="AJ702" s="30" t="str">
        <f>IF(AG702="","",IF(AG702&lt;=2,"YES","NO"))</f>
        <v>YES</v>
      </c>
      <c r="AK702" s="30" t="str">
        <f>IF(AG702="","",IF(AG702&lt;=3,"SI","NO"))</f>
        <v>SI</v>
      </c>
      <c r="AL702" s="31">
        <f>(N702-M702)</f>
        <v>2.75</v>
      </c>
      <c r="AM702" s="35">
        <f>TRACKER[[#This Row],[DEL. AVAILABLE A SLOT]]*24</f>
        <v>66</v>
      </c>
      <c r="AN702" s="31">
        <f>IF((S702-M702)&lt;0,TIME(0,0,0),S702-M702)</f>
        <v>2.726388888891961</v>
      </c>
      <c r="AO70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702" s="35" t="str">
        <f>IF(AL702="","",IF(AL702&lt;=1,"SI","NO"))</f>
        <v>NO</v>
      </c>
      <c r="AQ702" s="31">
        <f>(N702-E702)</f>
        <v>4.6048611111109494</v>
      </c>
      <c r="AR702" s="35">
        <f>TRACKER[[#This Row],[ATA A TIMESLOT]]*24</f>
        <v>110.51666666666279</v>
      </c>
      <c r="AS702" s="32">
        <f>IF(AA702&lt;N702,TIME(0,0,0),AA702-N702)</f>
        <v>0</v>
      </c>
      <c r="AT702" s="35">
        <f>TRACKER[[#This Row],[PUNTUALIDAD (H)]]*24</f>
        <v>0</v>
      </c>
      <c r="AU702" s="31" t="str">
        <f>IF(AS702&gt;TIME(0,30,0),"NO","SI")</f>
        <v>SI</v>
      </c>
      <c r="AV702" s="33" t="str">
        <f>IF(AS702&gt;TIME(1,0,0),"NO","SI")</f>
        <v>SI</v>
      </c>
      <c r="AW702" s="33">
        <f>(S702-E702)</f>
        <v>4.5812500000029104</v>
      </c>
      <c r="AX702" s="39">
        <f>TRACKER[[#This Row],[ATA TO UNLOADING]]*24</f>
        <v>109.95000000006985</v>
      </c>
      <c r="AY702" s="33">
        <f>IF(O702=0,0,S702-O702)</f>
        <v>0</v>
      </c>
      <c r="AZ702" s="38">
        <f>TRACKER[[#This Row],[TOTAL TT (MARRUECOS)]]*24</f>
        <v>0</v>
      </c>
      <c r="BA702" s="39" t="str">
        <f>IF(AW702="","",IF(AW702&lt;=2,"SI","NO"))</f>
        <v>NO</v>
      </c>
      <c r="BB702" s="39">
        <f>V702-U702</f>
        <v>-1.9444444442342501E-2</v>
      </c>
      <c r="BC702" s="108">
        <f>(TRACKER[[#This Row],[Driver departure vs DC END DATE 2]])/24</f>
        <v>-8.1018518509760418E-4</v>
      </c>
      <c r="BD702" s="39" t="str">
        <f>IF(L702="LEFTIES TOLEDO",IF(BC702&gt;=TIME(0,0,0),"YES","NO"),"")</f>
        <v>NO</v>
      </c>
      <c r="BE702" s="93">
        <f>$BH$1</f>
        <v>55</v>
      </c>
      <c r="BF702" s="41">
        <f>$BI$1</f>
        <v>7.5</v>
      </c>
    </row>
    <row r="703" spans="1:58" ht="12.75" hidden="1" customHeight="1">
      <c r="A703" s="24" t="s">
        <v>920</v>
      </c>
      <c r="B703" s="10" t="s">
        <v>89</v>
      </c>
      <c r="C703" s="11" t="s">
        <v>47</v>
      </c>
      <c r="D703" s="11" t="s">
        <v>48</v>
      </c>
      <c r="E703" s="12">
        <v>46055.811805555553</v>
      </c>
      <c r="F703" s="12">
        <v>46055.833333333336</v>
      </c>
      <c r="G703" s="13" t="s">
        <v>88</v>
      </c>
      <c r="H703" s="11" t="s">
        <v>50</v>
      </c>
      <c r="I703" s="13" t="s">
        <v>1036</v>
      </c>
      <c r="J703" s="13" t="s">
        <v>51</v>
      </c>
      <c r="K703" s="13" t="s">
        <v>52</v>
      </c>
      <c r="L703" s="12" t="s">
        <v>53</v>
      </c>
      <c r="M703" s="12">
        <v>46057.666666666664</v>
      </c>
      <c r="N703" s="12">
        <v>46060.458333333336</v>
      </c>
      <c r="O703" s="12"/>
      <c r="P703" s="55"/>
      <c r="Q703" s="12"/>
      <c r="R703" s="12"/>
      <c r="S703" s="29">
        <v>46060.37222222222</v>
      </c>
      <c r="T703" s="29">
        <v>46060.388888888891</v>
      </c>
      <c r="U703" s="12">
        <v>46060.413888888892</v>
      </c>
      <c r="V703" s="12">
        <v>46060.405555555553</v>
      </c>
      <c r="W703" s="30">
        <f>IF(N703="","",WEEKNUM(AA703,2)-0)</f>
        <v>6</v>
      </c>
      <c r="X703" s="30">
        <f>IF(N703="","",MONTH(AA703))</f>
        <v>2</v>
      </c>
      <c r="Y70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03" s="30" t="str">
        <f>IF(B703="ROPAX","ROPAX",IF(B703="RORO","RORO","OCEAN"))</f>
        <v>OCEAN</v>
      </c>
      <c r="AA703" s="29">
        <f>+MIN(S703,T703)</f>
        <v>46060.37222222222</v>
      </c>
      <c r="AB703" s="29" t="str">
        <f>CHOOSE(WEEKDAY(T703,2),"Monday","Tuesday","Wednesday","Thursday","Friday","Saturday","Sunday")</f>
        <v>Saturday</v>
      </c>
      <c r="AC703" s="104">
        <f>IF((E703-F703)&lt;=0,0,(TRACKER[[#This Row],[ATA]]-TRACKER[[#This Row],[ETA]])*24)</f>
        <v>0</v>
      </c>
      <c r="AD703" s="29" t="str">
        <f>IF(AC703&lt;=2,"NO","YES")</f>
        <v>NO</v>
      </c>
      <c r="AE703" s="106">
        <f>+TRACKER[[#This Row],[DELIVERY AVAILABLE SINCE]]-TRACKER[[#This Row],[HANDOVER Morocco]]</f>
        <v>46057.666666666664</v>
      </c>
      <c r="AF703" s="104">
        <f>TRACKER[[#This Row],[ATA TO UNLOADING]]*24</f>
        <v>109.45000000001164</v>
      </c>
      <c r="AG703" s="31">
        <f>(M703-E703)</f>
        <v>1.8548611111109494</v>
      </c>
      <c r="AH703" s="35">
        <f>TRACKER[[#This Row],[ATA A OFRECIMIENTO]]*24</f>
        <v>44.516666666662786</v>
      </c>
      <c r="AI703" s="30" t="str">
        <f>IF(AG703="","",IF(AG703&lt;=1.5,"SI","NO"))</f>
        <v>NO</v>
      </c>
      <c r="AJ703" s="30" t="str">
        <f>IF(AG703="","",IF(AG703&lt;=2,"YES","NO"))</f>
        <v>YES</v>
      </c>
      <c r="AK703" s="30" t="str">
        <f>IF(AG703="","",IF(AG703&lt;=3,"SI","NO"))</f>
        <v>SI</v>
      </c>
      <c r="AL703" s="31">
        <f>(N703-M703)</f>
        <v>2.7916666666715173</v>
      </c>
      <c r="AM703" s="35">
        <f>TRACKER[[#This Row],[DEL. AVAILABLE A SLOT]]*24</f>
        <v>67.000000000116415</v>
      </c>
      <c r="AN703" s="31">
        <f>IF((S703-M703)&lt;0,TIME(0,0,0),S703-M703)</f>
        <v>2.7055555555562023</v>
      </c>
      <c r="AO70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703" s="35" t="str">
        <f>IF(AL703="","",IF(AL703&lt;=1,"SI","NO"))</f>
        <v>NO</v>
      </c>
      <c r="AQ703" s="31">
        <f>(N703-E703)</f>
        <v>4.6465277777824667</v>
      </c>
      <c r="AR703" s="35">
        <f>TRACKER[[#This Row],[ATA A TIMESLOT]]*24</f>
        <v>111.5166666667792</v>
      </c>
      <c r="AS703" s="32">
        <f>IF(AA703&lt;N703,TIME(0,0,0),AA703-N703)</f>
        <v>0</v>
      </c>
      <c r="AT703" s="35">
        <f>TRACKER[[#This Row],[PUNTUALIDAD (H)]]*24</f>
        <v>0</v>
      </c>
      <c r="AU703" s="31" t="str">
        <f>IF(AS703&gt;TIME(0,30,0),"NO","SI")</f>
        <v>SI</v>
      </c>
      <c r="AV703" s="33" t="str">
        <f>IF(AS703&gt;TIME(1,0,0),"NO","SI")</f>
        <v>SI</v>
      </c>
      <c r="AW703" s="33">
        <f>(S703-E703)</f>
        <v>4.5604166666671517</v>
      </c>
      <c r="AX703" s="39">
        <f>TRACKER[[#This Row],[ATA TO UNLOADING]]*24</f>
        <v>109.45000000001164</v>
      </c>
      <c r="AY703" s="33">
        <f>IF(O703=0,0,S703-O703)</f>
        <v>0</v>
      </c>
      <c r="AZ703" s="38">
        <f>TRACKER[[#This Row],[TOTAL TT (MARRUECOS)]]*24</f>
        <v>0</v>
      </c>
      <c r="BA703" s="39" t="str">
        <f>IF(AW703="","",IF(AW703&lt;=2,"SI","NO"))</f>
        <v>NO</v>
      </c>
      <c r="BB703" s="39">
        <f>V703-U703</f>
        <v>-8.3333333386690356E-3</v>
      </c>
      <c r="BC703" s="108">
        <f>(TRACKER[[#This Row],[Driver departure vs DC END DATE 2]])/24</f>
        <v>-3.4722222244454315E-4</v>
      </c>
      <c r="BD703" s="39" t="str">
        <f>IF(L703="LEFTIES TOLEDO",IF(BC703&gt;=TIME(0,0,0),"YES","NO"),"")</f>
        <v>NO</v>
      </c>
      <c r="BE703" s="93">
        <f>$BH$1</f>
        <v>55</v>
      </c>
      <c r="BF703" s="41">
        <f>$BI$1</f>
        <v>7.5</v>
      </c>
    </row>
    <row r="704" spans="1:58" ht="12.75" hidden="1" customHeight="1">
      <c r="A704" s="24">
        <v>262807143</v>
      </c>
      <c r="B704" s="10" t="s">
        <v>89</v>
      </c>
      <c r="C704" s="11" t="s">
        <v>47</v>
      </c>
      <c r="D704" s="11" t="s">
        <v>48</v>
      </c>
      <c r="E704" s="12">
        <v>46055.811805555553</v>
      </c>
      <c r="F704" s="12">
        <v>46055.833333333336</v>
      </c>
      <c r="G704" s="13" t="s">
        <v>49</v>
      </c>
      <c r="H704" s="11" t="s">
        <v>50</v>
      </c>
      <c r="I704" s="13" t="s">
        <v>1037</v>
      </c>
      <c r="J704" s="13" t="s">
        <v>51</v>
      </c>
      <c r="K704" s="13" t="s">
        <v>52</v>
      </c>
      <c r="L704" s="12" t="s">
        <v>53</v>
      </c>
      <c r="M704" s="12">
        <v>46057.666666666664</v>
      </c>
      <c r="N704" s="12">
        <v>46060.5</v>
      </c>
      <c r="O704" s="12"/>
      <c r="P704" s="55">
        <v>1</v>
      </c>
      <c r="Q704" s="12"/>
      <c r="R704" s="12"/>
      <c r="S704" s="29">
        <v>46060.302777777775</v>
      </c>
      <c r="T704" s="29">
        <v>46060.3125</v>
      </c>
      <c r="U704" s="12">
        <v>46060.349305555559</v>
      </c>
      <c r="V704" s="12">
        <v>46060.340277777781</v>
      </c>
      <c r="W704" s="30">
        <f>IF(N704="","",WEEKNUM(AA704,2)-0)</f>
        <v>6</v>
      </c>
      <c r="X704" s="30">
        <f>IF(N704="","",MONTH(AA704))</f>
        <v>2</v>
      </c>
      <c r="Y70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04" s="30" t="str">
        <f>IF(B704="ROPAX","ROPAX",IF(B704="RORO","RORO","OCEAN"))</f>
        <v>OCEAN</v>
      </c>
      <c r="AA704" s="29">
        <f>+MIN(S704,T704)</f>
        <v>46060.302777777775</v>
      </c>
      <c r="AB704" s="29" t="str">
        <f>CHOOSE(WEEKDAY(T704,2),"Monday","Tuesday","Wednesday","Thursday","Friday","Saturday","Sunday")</f>
        <v>Saturday</v>
      </c>
      <c r="AC704" s="104">
        <f>IF((E704-F704)&lt;=0,0,(TRACKER[[#This Row],[ATA]]-TRACKER[[#This Row],[ETA]])*24)</f>
        <v>0</v>
      </c>
      <c r="AD704" s="29" t="str">
        <f>IF(AC704&lt;=2,"NO","YES")</f>
        <v>NO</v>
      </c>
      <c r="AE704" s="106">
        <f>+TRACKER[[#This Row],[DELIVERY AVAILABLE SINCE]]-TRACKER[[#This Row],[HANDOVER Morocco]]</f>
        <v>46057.666666666664</v>
      </c>
      <c r="AF704" s="104">
        <f>TRACKER[[#This Row],[ATA TO UNLOADING]]*24</f>
        <v>107.78333333332557</v>
      </c>
      <c r="AG704" s="31">
        <f>(M704-E704)</f>
        <v>1.8548611111109494</v>
      </c>
      <c r="AH704" s="35">
        <f>TRACKER[[#This Row],[ATA A OFRECIMIENTO]]*24</f>
        <v>44.516666666662786</v>
      </c>
      <c r="AI704" s="30" t="str">
        <f>IF(AG704="","",IF(AG704&lt;=1.5,"SI","NO"))</f>
        <v>NO</v>
      </c>
      <c r="AJ704" s="30" t="str">
        <f>IF(AG704="","",IF(AG704&lt;=2,"YES","NO"))</f>
        <v>YES</v>
      </c>
      <c r="AK704" s="30" t="str">
        <f>IF(AG704="","",IF(AG704&lt;=3,"SI","NO"))</f>
        <v>SI</v>
      </c>
      <c r="AL704" s="31">
        <f>(N704-M704)</f>
        <v>2.8333333333357587</v>
      </c>
      <c r="AM704" s="35">
        <f>TRACKER[[#This Row],[DEL. AVAILABLE A SLOT]]*24</f>
        <v>68.000000000058208</v>
      </c>
      <c r="AN704" s="31">
        <f>IF((S704-M704)&lt;0,TIME(0,0,0),S704-M704)</f>
        <v>2.6361111111109494</v>
      </c>
      <c r="AO70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704" s="35" t="str">
        <f>IF(AL704="","",IF(AL704&lt;=1,"SI","NO"))</f>
        <v>NO</v>
      </c>
      <c r="AQ704" s="31">
        <f>(N704-E704)</f>
        <v>4.6881944444467081</v>
      </c>
      <c r="AR704" s="35">
        <f>TRACKER[[#This Row],[ATA A TIMESLOT]]*24</f>
        <v>112.51666666672099</v>
      </c>
      <c r="AS704" s="32">
        <f>IF(AA704&lt;N704,TIME(0,0,0),AA704-N704)</f>
        <v>0</v>
      </c>
      <c r="AT704" s="35">
        <f>TRACKER[[#This Row],[PUNTUALIDAD (H)]]*24</f>
        <v>0</v>
      </c>
      <c r="AU704" s="31" t="str">
        <f>IF(AS704&gt;TIME(0,30,0),"NO","SI")</f>
        <v>SI</v>
      </c>
      <c r="AV704" s="33" t="str">
        <f>IF(AS704&gt;TIME(1,0,0),"NO","SI")</f>
        <v>SI</v>
      </c>
      <c r="AW704" s="33">
        <f>(S704-E704)</f>
        <v>4.4909722222218988</v>
      </c>
      <c r="AX704" s="39">
        <f>TRACKER[[#This Row],[ATA TO UNLOADING]]*24</f>
        <v>107.78333333332557</v>
      </c>
      <c r="AY704" s="33">
        <f>IF(O704=0,0,S704-O704)</f>
        <v>0</v>
      </c>
      <c r="AZ704" s="38">
        <f>TRACKER[[#This Row],[TOTAL TT (MARRUECOS)]]*24</f>
        <v>0</v>
      </c>
      <c r="BA704" s="39" t="str">
        <f>IF(AW704="","",IF(AW704&lt;=2,"SI","NO"))</f>
        <v>NO</v>
      </c>
      <c r="BB704" s="39">
        <f>V704-U704</f>
        <v>-9.0277777781011537E-3</v>
      </c>
      <c r="BC704" s="108">
        <f>(TRACKER[[#This Row],[Driver departure vs DC END DATE 2]])/24</f>
        <v>-3.7615740742088138E-4</v>
      </c>
      <c r="BD704" s="39" t="str">
        <f>IF(L704="LEFTIES TOLEDO",IF(BC704&gt;=TIME(0,0,0),"YES","NO"),"")</f>
        <v>NO</v>
      </c>
      <c r="BE704" s="93">
        <f>$BH$1</f>
        <v>55</v>
      </c>
      <c r="BF704" s="41">
        <f>$BI$1</f>
        <v>7.5</v>
      </c>
    </row>
    <row r="705" spans="1:58" ht="12.75" hidden="1" customHeight="1">
      <c r="A705" s="24">
        <v>263197063</v>
      </c>
      <c r="B705" s="10" t="s">
        <v>87</v>
      </c>
      <c r="C705" s="11" t="s">
        <v>47</v>
      </c>
      <c r="D705" s="11" t="s">
        <v>48</v>
      </c>
      <c r="E705" s="12">
        <v>46051.604861111111</v>
      </c>
      <c r="F705" s="12">
        <v>46052.083333333336</v>
      </c>
      <c r="G705" s="13" t="s">
        <v>49</v>
      </c>
      <c r="H705" s="11" t="s">
        <v>50</v>
      </c>
      <c r="I705" s="13" t="s">
        <v>1038</v>
      </c>
      <c r="J705" s="13" t="s">
        <v>51</v>
      </c>
      <c r="K705" s="13" t="s">
        <v>52</v>
      </c>
      <c r="L705" s="12" t="s">
        <v>53</v>
      </c>
      <c r="M705" s="12">
        <v>46053.333333333336</v>
      </c>
      <c r="N705" s="12">
        <v>46060.541666666664</v>
      </c>
      <c r="O705" s="12"/>
      <c r="P705" s="55"/>
      <c r="Q705" s="12"/>
      <c r="R705" s="12"/>
      <c r="S705" s="29">
        <v>46060.543055555558</v>
      </c>
      <c r="T705" s="29">
        <v>46060.604166666664</v>
      </c>
      <c r="U705" s="12">
        <v>46060.558333333334</v>
      </c>
      <c r="V705" s="12">
        <v>46060.625</v>
      </c>
      <c r="W705" s="30">
        <f>IF(N705="","",WEEKNUM(AA705,2)-0)</f>
        <v>6</v>
      </c>
      <c r="X705" s="30">
        <f>IF(N705="","",MONTH(AA705))</f>
        <v>2</v>
      </c>
      <c r="Y70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05" s="30" t="str">
        <f>IF(B705="ROPAX","ROPAX",IF(B705="RORO","RORO","OCEAN"))</f>
        <v>OCEAN</v>
      </c>
      <c r="AA705" s="29">
        <f>+MIN(S705,T705)</f>
        <v>46060.543055555558</v>
      </c>
      <c r="AB705" s="29" t="str">
        <f>CHOOSE(WEEKDAY(T705,2),"Monday","Tuesday","Wednesday","Thursday","Friday","Saturday","Sunday")</f>
        <v>Saturday</v>
      </c>
      <c r="AC705" s="104">
        <f>IF((E705-F705)&lt;=0,0,(TRACKER[[#This Row],[ATA]]-TRACKER[[#This Row],[ETA]])*24)</f>
        <v>0</v>
      </c>
      <c r="AD705" s="29" t="str">
        <f>IF(AC705&lt;=2,"NO","YES")</f>
        <v>NO</v>
      </c>
      <c r="AE705" s="106">
        <f>+TRACKER[[#This Row],[DELIVERY AVAILABLE SINCE]]-TRACKER[[#This Row],[HANDOVER Morocco]]</f>
        <v>46053.333333333336</v>
      </c>
      <c r="AF705" s="104">
        <f>TRACKER[[#This Row],[ATA TO UNLOADING]]*24</f>
        <v>214.51666666672099</v>
      </c>
      <c r="AG705" s="31">
        <f>(M705-E705)</f>
        <v>1.7284722222248092</v>
      </c>
      <c r="AH705" s="35">
        <f>TRACKER[[#This Row],[ATA A OFRECIMIENTO]]*24</f>
        <v>41.483333333395422</v>
      </c>
      <c r="AI705" s="30" t="str">
        <f>IF(AG705="","",IF(AG705&lt;=1.5,"SI","NO"))</f>
        <v>NO</v>
      </c>
      <c r="AJ705" s="30" t="str">
        <f>IF(AG705="","",IF(AG705&lt;=2,"YES","NO"))</f>
        <v>YES</v>
      </c>
      <c r="AK705" s="30" t="str">
        <f>IF(AG705="","",IF(AG705&lt;=3,"SI","NO"))</f>
        <v>SI</v>
      </c>
      <c r="AL705" s="31">
        <f>(N705-M705)</f>
        <v>7.2083333333284827</v>
      </c>
      <c r="AM705" s="35">
        <f>TRACKER[[#This Row],[DEL. AVAILABLE A SLOT]]*24</f>
        <v>172.99999999988358</v>
      </c>
      <c r="AN705" s="31">
        <f>IF((S705-M705)&lt;0,TIME(0,0,0),S705-M705)</f>
        <v>7.2097222222218988</v>
      </c>
      <c r="AO70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705" s="35" t="str">
        <f>IF(AL705="","",IF(AL705&lt;=1,"SI","NO"))</f>
        <v>NO</v>
      </c>
      <c r="AQ705" s="31">
        <f>(N705-E705)</f>
        <v>8.9368055555532919</v>
      </c>
      <c r="AR705" s="35">
        <f>TRACKER[[#This Row],[ATA A TIMESLOT]]*24</f>
        <v>214.48333333327901</v>
      </c>
      <c r="AS705" s="32">
        <f>IF(AA705&lt;N705,TIME(0,0,0),AA705-N705)</f>
        <v>1.3888888934161514E-3</v>
      </c>
      <c r="AT705" s="35">
        <f>TRACKER[[#This Row],[PUNTUALIDAD (H)]]*24</f>
        <v>3.3333333441987634E-2</v>
      </c>
      <c r="AU705" s="31" t="str">
        <f>IF(AS705&gt;TIME(0,30,0),"NO","SI")</f>
        <v>SI</v>
      </c>
      <c r="AV705" s="33" t="str">
        <f>IF(AS705&gt;TIME(1,0,0),"NO","SI")</f>
        <v>SI</v>
      </c>
      <c r="AW705" s="33">
        <f>(S705-E705)</f>
        <v>8.9381944444467081</v>
      </c>
      <c r="AX705" s="39">
        <f>TRACKER[[#This Row],[ATA TO UNLOADING]]*24</f>
        <v>214.51666666672099</v>
      </c>
      <c r="AY705" s="33">
        <f>IF(O705=0,0,S705-O705)</f>
        <v>0</v>
      </c>
      <c r="AZ705" s="38">
        <f>TRACKER[[#This Row],[TOTAL TT (MARRUECOS)]]*24</f>
        <v>0</v>
      </c>
      <c r="BA705" s="39" t="str">
        <f>IF(AW705="","",IF(AW705&lt;=2,"SI","NO"))</f>
        <v>NO</v>
      </c>
      <c r="BB705" s="39">
        <f>V705-U705</f>
        <v>6.6666666665696539E-2</v>
      </c>
      <c r="BC705" s="108">
        <f>(TRACKER[[#This Row],[Driver departure vs DC END DATE 2]])/24</f>
        <v>2.7777777777373558E-3</v>
      </c>
      <c r="BD705" s="39" t="str">
        <f>IF(L705="LEFTIES TOLEDO",IF(BC705&gt;=TIME(0,0,0),"YES","NO"),"")</f>
        <v>YES</v>
      </c>
      <c r="BE705" s="93">
        <f>$BH$1</f>
        <v>55</v>
      </c>
      <c r="BF705" s="41">
        <f>$BI$1</f>
        <v>7.5</v>
      </c>
    </row>
    <row r="706" spans="1:58" ht="12.65" hidden="1" customHeight="1">
      <c r="A706" s="24" t="s">
        <v>1044</v>
      </c>
      <c r="B706" s="10" t="s">
        <v>77</v>
      </c>
      <c r="C706" s="11" t="s">
        <v>79</v>
      </c>
      <c r="D706" s="11" t="s">
        <v>48</v>
      </c>
      <c r="E706" s="12">
        <v>46059.828472222223</v>
      </c>
      <c r="F706" s="12">
        <v>46059.791666666664</v>
      </c>
      <c r="G706" s="13" t="s">
        <v>49</v>
      </c>
      <c r="H706" s="11" t="s">
        <v>99</v>
      </c>
      <c r="I706" s="13" t="s">
        <v>86</v>
      </c>
      <c r="J706" s="13" t="s">
        <v>107</v>
      </c>
      <c r="K706" s="13" t="s">
        <v>60</v>
      </c>
      <c r="L706" s="12" t="s">
        <v>71</v>
      </c>
      <c r="M706" s="12">
        <v>46060.916666666664</v>
      </c>
      <c r="N706" s="12">
        <v>46060.916666666664</v>
      </c>
      <c r="O706" s="12">
        <v>46053</v>
      </c>
      <c r="P706" s="55"/>
      <c r="Q706" s="12"/>
      <c r="R706" s="12"/>
      <c r="S706" s="29">
        <v>46060.893055555556</v>
      </c>
      <c r="T706" s="29">
        <v>46060.923611111109</v>
      </c>
      <c r="U706" s="12"/>
      <c r="V706" s="29"/>
      <c r="W706" s="30">
        <f>IF(N706="","",WEEKNUM(AA706,2)-0)</f>
        <v>6</v>
      </c>
      <c r="X706" s="30">
        <f>IF(N706="","",MONTH(AA706))</f>
        <v>2</v>
      </c>
      <c r="Y70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706" s="30" t="str">
        <f>IF(B706="ROPAX","ROPAX",IF(B706="RORO","RORO","OCEAN"))</f>
        <v>OCEAN</v>
      </c>
      <c r="AA706" s="29">
        <f>+MIN(S706,T706)</f>
        <v>46060.893055555556</v>
      </c>
      <c r="AB706" s="29" t="str">
        <f>CHOOSE(WEEKDAY(T706,2),"Monday","Tuesday","Wednesday","Thursday","Friday","Saturday","Sunday")</f>
        <v>Saturday</v>
      </c>
      <c r="AC706" s="104">
        <f>IF((E706-F706)&lt;=0,0,(TRACKER[[#This Row],[ATA]]-TRACKER[[#This Row],[ETA]])*24)</f>
        <v>0.88333333341870457</v>
      </c>
      <c r="AD706" s="29" t="str">
        <f>IF(AC706&lt;=2,"NO","YES")</f>
        <v>NO</v>
      </c>
      <c r="AE706" s="106">
        <f>+TRACKER[[#This Row],[DELIVERY AVAILABLE SINCE]]-TRACKER[[#This Row],[HANDOVER Morocco]]</f>
        <v>7.9166666666642413</v>
      </c>
      <c r="AF706" s="104">
        <f>TRACKER[[#This Row],[ATA TO UNLOADING]]*24</f>
        <v>25.549999999988358</v>
      </c>
      <c r="AG706" s="31">
        <f>(M706-E706)</f>
        <v>1.0881944444408873</v>
      </c>
      <c r="AH706" s="35">
        <f>TRACKER[[#This Row],[ATA A OFRECIMIENTO]]*24</f>
        <v>26.116666666581295</v>
      </c>
      <c r="AI706" s="30" t="str">
        <f>IF(AG706="","",IF(AG706&lt;=1.5,"SI","NO"))</f>
        <v>SI</v>
      </c>
      <c r="AJ706" s="30" t="str">
        <f>IF(AG706="","",IF(AG706&lt;=2,"YES","NO"))</f>
        <v>YES</v>
      </c>
      <c r="AK706" s="30" t="str">
        <f>IF(AG706="","",IF(AG706&lt;=3,"SI","NO"))</f>
        <v>SI</v>
      </c>
      <c r="AL706" s="31">
        <f>(N706-M706)</f>
        <v>0</v>
      </c>
      <c r="AM706" s="35">
        <f>TRACKER[[#This Row],[DEL. AVAILABLE A SLOT]]*24</f>
        <v>0</v>
      </c>
      <c r="AN706" s="31">
        <f>IF((S706-M706)&lt;0,TIME(0,0,0),S706-M706)</f>
        <v>0</v>
      </c>
      <c r="AO70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06" s="35" t="str">
        <f>IF(AL706="","",IF(AL706&lt;=1,"SI","NO"))</f>
        <v>SI</v>
      </c>
      <c r="AQ706" s="31">
        <f>(N706-E706)</f>
        <v>1.0881944444408873</v>
      </c>
      <c r="AR706" s="35">
        <f>TRACKER[[#This Row],[ATA A TIMESLOT]]*24</f>
        <v>26.116666666581295</v>
      </c>
      <c r="AS706" s="32">
        <f>IF(AA706&lt;N706,TIME(0,0,0),AA706-N706)</f>
        <v>0</v>
      </c>
      <c r="AT706" s="35">
        <f>TRACKER[[#This Row],[PUNTUALIDAD (H)]]*24</f>
        <v>0</v>
      </c>
      <c r="AU706" s="31" t="str">
        <f>IF(AS706&gt;TIME(0,30,0),"NO","SI")</f>
        <v>SI</v>
      </c>
      <c r="AV706" s="33" t="str">
        <f>IF(AS706&gt;TIME(1,0,0),"NO","SI")</f>
        <v>SI</v>
      </c>
      <c r="AW706" s="33">
        <f>(S706-E706)</f>
        <v>1.0645833333328483</v>
      </c>
      <c r="AX706" s="39">
        <f>TRACKER[[#This Row],[ATA TO UNLOADING]]*24</f>
        <v>25.549999999988358</v>
      </c>
      <c r="AY706" s="33">
        <f>IF(O706=0,0,S706-O706)</f>
        <v>7.8930555555562023</v>
      </c>
      <c r="AZ706" s="38">
        <f>TRACKER[[#This Row],[TOTAL TT (MARRUECOS)]]*24</f>
        <v>189.43333333334886</v>
      </c>
      <c r="BA706" s="39" t="str">
        <f>IF(AW706="","",IF(AW706&lt;=2,"SI","NO"))</f>
        <v>SI</v>
      </c>
      <c r="BB706" s="39">
        <f>V706-U706</f>
        <v>0</v>
      </c>
      <c r="BC706" s="108">
        <f>(TRACKER[[#This Row],[Driver departure vs DC END DATE 2]])/24</f>
        <v>0</v>
      </c>
      <c r="BD706" s="39" t="str">
        <f>IF(L706="LEFTIES TOLEDO",IF(BC706&gt;=TIME(0,0,0),"YES","NO"),"")</f>
        <v/>
      </c>
      <c r="BE706" s="93">
        <f>$BH$1</f>
        <v>55</v>
      </c>
      <c r="BF706" s="41">
        <f>$BI$1</f>
        <v>7.5</v>
      </c>
    </row>
    <row r="707" spans="1:58" ht="12.75" hidden="1" customHeight="1">
      <c r="A707" s="24">
        <v>265908605</v>
      </c>
      <c r="B707" s="10" t="s">
        <v>77</v>
      </c>
      <c r="C707" s="11" t="s">
        <v>79</v>
      </c>
      <c r="D707" s="11" t="s">
        <v>48</v>
      </c>
      <c r="E707" s="12">
        <v>46059.828472222223</v>
      </c>
      <c r="F707" s="12">
        <v>46059.791666666664</v>
      </c>
      <c r="G707" s="13" t="s">
        <v>49</v>
      </c>
      <c r="H707" s="11" t="s">
        <v>100</v>
      </c>
      <c r="I707" s="13" t="s">
        <v>114</v>
      </c>
      <c r="J707" s="13" t="s">
        <v>107</v>
      </c>
      <c r="K707" s="13" t="s">
        <v>60</v>
      </c>
      <c r="L707" s="12" t="s">
        <v>64</v>
      </c>
      <c r="M707" s="12">
        <v>46061.5</v>
      </c>
      <c r="N707" s="12">
        <v>46061.5</v>
      </c>
      <c r="O707" s="12">
        <v>46053</v>
      </c>
      <c r="P707" s="55"/>
      <c r="Q707" s="12"/>
      <c r="R707" s="12"/>
      <c r="S707" s="29">
        <v>46061.509027777778</v>
      </c>
      <c r="T707" s="29">
        <v>46061.5625</v>
      </c>
      <c r="U707" s="12"/>
      <c r="V707" s="29"/>
      <c r="W707" s="30">
        <f>IF(N707="","",WEEKNUM(AA707,2)-0)</f>
        <v>6</v>
      </c>
      <c r="X707" s="30">
        <f>IF(N707="","",MONTH(AA707))</f>
        <v>2</v>
      </c>
      <c r="Y70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707" s="30" t="str">
        <f>IF(B707="ROPAX","ROPAX",IF(B707="RORO","RORO","OCEAN"))</f>
        <v>OCEAN</v>
      </c>
      <c r="AA707" s="29">
        <f>+MIN(S707,T707)</f>
        <v>46061.509027777778</v>
      </c>
      <c r="AB707" s="29" t="str">
        <f>CHOOSE(WEEKDAY(T707,2),"Monday","Tuesday","Wednesday","Thursday","Friday","Saturday","Sunday")</f>
        <v>Sunday</v>
      </c>
      <c r="AC707" s="104">
        <f>IF((E707-F707)&lt;=0,0,(TRACKER[[#This Row],[ATA]]-TRACKER[[#This Row],[ETA]])*24)</f>
        <v>0.88333333341870457</v>
      </c>
      <c r="AD707" s="29" t="str">
        <f>IF(AC707&lt;=2,"NO","YES")</f>
        <v>NO</v>
      </c>
      <c r="AE707" s="106">
        <f>+TRACKER[[#This Row],[DELIVERY AVAILABLE SINCE]]-TRACKER[[#This Row],[HANDOVER Morocco]]</f>
        <v>8.5</v>
      </c>
      <c r="AF707" s="104">
        <f>TRACKER[[#This Row],[ATA TO UNLOADING]]*24</f>
        <v>40.333333333313931</v>
      </c>
      <c r="AG707" s="31">
        <f>(M707-E707)</f>
        <v>1.671527777776646</v>
      </c>
      <c r="AH707" s="35">
        <f>TRACKER[[#This Row],[ATA A OFRECIMIENTO]]*24</f>
        <v>40.116666666639503</v>
      </c>
      <c r="AI707" s="30" t="str">
        <f>IF(AG707="","",IF(AG707&lt;=1.5,"SI","NO"))</f>
        <v>NO</v>
      </c>
      <c r="AJ707" s="30" t="str">
        <f>IF(AG707="","",IF(AG707&lt;=2,"YES","NO"))</f>
        <v>YES</v>
      </c>
      <c r="AK707" s="30" t="str">
        <f>IF(AG707="","",IF(AG707&lt;=3,"SI","NO"))</f>
        <v>SI</v>
      </c>
      <c r="AL707" s="31">
        <f>(N707-M707)</f>
        <v>0</v>
      </c>
      <c r="AM707" s="35">
        <f>TRACKER[[#This Row],[DEL. AVAILABLE A SLOT]]*24</f>
        <v>0</v>
      </c>
      <c r="AN707" s="31">
        <f>IF((S707-M707)&lt;0,TIME(0,0,0),S707-M707)</f>
        <v>9.0277777781011537E-3</v>
      </c>
      <c r="AO70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07" s="35" t="str">
        <f>IF(AL707="","",IF(AL707&lt;=1,"SI","NO"))</f>
        <v>SI</v>
      </c>
      <c r="AQ707" s="31">
        <f>(N707-E707)</f>
        <v>1.671527777776646</v>
      </c>
      <c r="AR707" s="35">
        <f>TRACKER[[#This Row],[ATA A TIMESLOT]]*24</f>
        <v>40.116666666639503</v>
      </c>
      <c r="AS707" s="32">
        <f>IF(AA707&lt;N707,TIME(0,0,0),AA707-N707)</f>
        <v>9.0277777781011537E-3</v>
      </c>
      <c r="AT707" s="35">
        <f>TRACKER[[#This Row],[PUNTUALIDAD (H)]]*24</f>
        <v>0.21666666667442769</v>
      </c>
      <c r="AU707" s="31" t="str">
        <f>IF(AS707&gt;TIME(0,30,0),"NO","SI")</f>
        <v>SI</v>
      </c>
      <c r="AV707" s="33" t="str">
        <f>IF(AS707&gt;TIME(1,0,0),"NO","SI")</f>
        <v>SI</v>
      </c>
      <c r="AW707" s="33">
        <f>(S707-E707)</f>
        <v>1.6805555555547471</v>
      </c>
      <c r="AX707" s="39">
        <f>TRACKER[[#This Row],[ATA TO UNLOADING]]*24</f>
        <v>40.333333333313931</v>
      </c>
      <c r="AY707" s="33">
        <f>IF(O707=0,0,S707-O707)</f>
        <v>8.5090277777781012</v>
      </c>
      <c r="AZ707" s="38">
        <f>TRACKER[[#This Row],[TOTAL TT (MARRUECOS)]]*24</f>
        <v>204.21666666667443</v>
      </c>
      <c r="BA707" s="39" t="str">
        <f>IF(AW707="","",IF(AW707&lt;=2,"SI","NO"))</f>
        <v>SI</v>
      </c>
      <c r="BB707" s="39">
        <f>V707-U707</f>
        <v>0</v>
      </c>
      <c r="BC707" s="108">
        <f>(TRACKER[[#This Row],[Driver departure vs DC END DATE 2]])/24</f>
        <v>0</v>
      </c>
      <c r="BD707" s="39" t="str">
        <f>IF(L707="LEFTIES TOLEDO",IF(BC707&gt;=TIME(0,0,0),"YES","NO"),"")</f>
        <v/>
      </c>
      <c r="BE707" s="93">
        <f>$BH$1</f>
        <v>55</v>
      </c>
      <c r="BF707" s="41">
        <f>$BI$1</f>
        <v>7.5</v>
      </c>
    </row>
    <row r="708" spans="1:58" ht="12.75" hidden="1" customHeight="1">
      <c r="A708" s="24" t="s">
        <v>921</v>
      </c>
      <c r="B708" s="10" t="s">
        <v>101</v>
      </c>
      <c r="C708" s="11" t="s">
        <v>72</v>
      </c>
      <c r="D708" s="11" t="s">
        <v>75</v>
      </c>
      <c r="E708" s="12">
        <v>46057.782638888886</v>
      </c>
      <c r="F708" s="12">
        <v>46057.833333333336</v>
      </c>
      <c r="G708" s="13" t="s">
        <v>88</v>
      </c>
      <c r="H708" s="11" t="s">
        <v>50</v>
      </c>
      <c r="I708" s="13" t="s">
        <v>1203</v>
      </c>
      <c r="J708" s="13" t="s">
        <v>51</v>
      </c>
      <c r="K708" s="13" t="s">
        <v>60</v>
      </c>
      <c r="L708" s="12" t="s">
        <v>95</v>
      </c>
      <c r="M708" s="12">
        <v>46059.5</v>
      </c>
      <c r="N708" s="12">
        <v>46062.333333333336</v>
      </c>
      <c r="O708" s="12"/>
      <c r="P708" s="55">
        <v>1</v>
      </c>
      <c r="Q708" s="12"/>
      <c r="R708" s="12"/>
      <c r="S708" s="29">
        <v>46062.3125</v>
      </c>
      <c r="T708" s="29">
        <v>46062.298611111109</v>
      </c>
      <c r="U708" s="12"/>
      <c r="V708" s="29">
        <v>46062.347222222219</v>
      </c>
      <c r="W708" s="30">
        <f>IF(N708="","",WEEKNUM(AA708,2)-0)</f>
        <v>7</v>
      </c>
      <c r="X708" s="30">
        <f>IF(N708="","",MONTH(AA708))</f>
        <v>2</v>
      </c>
      <c r="Y70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708" s="30" t="str">
        <f>IF(B708="ROPAX","ROPAX",IF(B708="RORO","RORO","OCEAN"))</f>
        <v>OCEAN</v>
      </c>
      <c r="AA708" s="29">
        <f>+MIN(S708,T708)</f>
        <v>46062.298611111109</v>
      </c>
      <c r="AB708" s="29" t="str">
        <f>CHOOSE(WEEKDAY(T708,2),"Monday","Tuesday","Wednesday","Thursday","Friday","Saturday","Sunday")</f>
        <v>Monday</v>
      </c>
      <c r="AC708" s="104">
        <f>IF((E708-F708)&lt;=0,0,(TRACKER[[#This Row],[ATA]]-TRACKER[[#This Row],[ETA]])*24)</f>
        <v>0</v>
      </c>
      <c r="AD708" s="29" t="str">
        <f>IF(AC708&lt;=2,"NO","YES")</f>
        <v>NO</v>
      </c>
      <c r="AE708" s="106">
        <f>+TRACKER[[#This Row],[DELIVERY AVAILABLE SINCE]]-TRACKER[[#This Row],[HANDOVER Morocco]]</f>
        <v>46059.5</v>
      </c>
      <c r="AF708" s="104">
        <f>TRACKER[[#This Row],[ATA TO UNLOADING]]*24</f>
        <v>108.71666666673264</v>
      </c>
      <c r="AG708" s="31">
        <f>(M708-E708)</f>
        <v>1.7173611111138598</v>
      </c>
      <c r="AH708" s="35">
        <f>TRACKER[[#This Row],[ATA A OFRECIMIENTO]]*24</f>
        <v>41.216666666732635</v>
      </c>
      <c r="AI708" s="30" t="str">
        <f>IF(AG708="","",IF(AG708&lt;=1.5,"SI","NO"))</f>
        <v>NO</v>
      </c>
      <c r="AJ708" s="30" t="str">
        <f>IF(AG708="","",IF(AG708&lt;=2,"YES","NO"))</f>
        <v>YES</v>
      </c>
      <c r="AK708" s="30" t="str">
        <f>IF(AG708="","",IF(AG708&lt;=3,"SI","NO"))</f>
        <v>SI</v>
      </c>
      <c r="AL708" s="31">
        <f>(N708-M708)</f>
        <v>2.8333333333357587</v>
      </c>
      <c r="AM708" s="35">
        <f>TRACKER[[#This Row],[DEL. AVAILABLE A SLOT]]*24</f>
        <v>68.000000000058208</v>
      </c>
      <c r="AN708" s="31">
        <f>IF((S708-M708)&lt;0,TIME(0,0,0),S708-M708)</f>
        <v>2.8125</v>
      </c>
      <c r="AO70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708" s="35" t="str">
        <f>IF(AL708="","",IF(AL708&lt;=1,"SI","NO"))</f>
        <v>NO</v>
      </c>
      <c r="AQ708" s="31">
        <f>(N708-E708)</f>
        <v>4.5506944444496185</v>
      </c>
      <c r="AR708" s="35">
        <f>TRACKER[[#This Row],[ATA A TIMESLOT]]*24</f>
        <v>109.21666666679084</v>
      </c>
      <c r="AS708" s="32">
        <f>IF(AA708&lt;N708,TIME(0,0,0),AA708-N708)</f>
        <v>0</v>
      </c>
      <c r="AT708" s="35">
        <f>TRACKER[[#This Row],[PUNTUALIDAD (H)]]*24</f>
        <v>0</v>
      </c>
      <c r="AU708" s="31" t="str">
        <f>IF(AS708&gt;TIME(0,30,0),"NO","SI")</f>
        <v>SI</v>
      </c>
      <c r="AV708" s="33" t="str">
        <f>IF(AS708&gt;TIME(1,0,0),"NO","SI")</f>
        <v>SI</v>
      </c>
      <c r="AW708" s="33">
        <f>(S708-E708)</f>
        <v>4.5298611111138598</v>
      </c>
      <c r="AX708" s="39">
        <f>TRACKER[[#This Row],[ATA TO UNLOADING]]*24</f>
        <v>108.71666666673264</v>
      </c>
      <c r="AY708" s="33">
        <f>IF(O708=0,0,S708-O708)</f>
        <v>0</v>
      </c>
      <c r="AZ708" s="38">
        <f>TRACKER[[#This Row],[TOTAL TT (MARRUECOS)]]*24</f>
        <v>0</v>
      </c>
      <c r="BA708" s="39" t="str">
        <f>IF(AW708="","",IF(AW708&lt;=2,"SI","NO"))</f>
        <v>NO</v>
      </c>
      <c r="BB708" s="39">
        <f>V708-U708</f>
        <v>46062.347222222219</v>
      </c>
      <c r="BC708" s="108">
        <f>(TRACKER[[#This Row],[Driver departure vs DC END DATE 2]])/24</f>
        <v>1919.2644675925924</v>
      </c>
      <c r="BD708" s="39" t="str">
        <f>IF(L708="LEFTIES TOLEDO",IF(BC708&gt;=TIME(0,0,0),"YES","NO"),"")</f>
        <v/>
      </c>
      <c r="BE708" s="93">
        <f>$BH$1</f>
        <v>55</v>
      </c>
      <c r="BF708" s="41">
        <f>$BI$1</f>
        <v>7.5</v>
      </c>
    </row>
    <row r="709" spans="1:58" ht="12.75" hidden="1" customHeight="1">
      <c r="A709" s="24">
        <v>263020572</v>
      </c>
      <c r="B709" s="10" t="s">
        <v>101</v>
      </c>
      <c r="C709" s="11" t="s">
        <v>58</v>
      </c>
      <c r="D709" s="11" t="s">
        <v>75</v>
      </c>
      <c r="E709" s="12">
        <v>46057.782638888886</v>
      </c>
      <c r="F709" s="12">
        <v>46057.833333333336</v>
      </c>
      <c r="G709" s="13" t="s">
        <v>49</v>
      </c>
      <c r="H709" s="11" t="s">
        <v>50</v>
      </c>
      <c r="I709" s="119" t="s">
        <v>1204</v>
      </c>
      <c r="J709" s="13" t="s">
        <v>51</v>
      </c>
      <c r="K709" s="13" t="s">
        <v>52</v>
      </c>
      <c r="L709" s="12" t="s">
        <v>53</v>
      </c>
      <c r="M709" s="12">
        <v>46059.5</v>
      </c>
      <c r="N709" s="12">
        <v>46062.375</v>
      </c>
      <c r="O709" s="12"/>
      <c r="P709" s="55"/>
      <c r="Q709" s="12"/>
      <c r="R709" s="12"/>
      <c r="S709" s="29">
        <v>46062.354166666664</v>
      </c>
      <c r="T709" s="29">
        <v>46062.371527777781</v>
      </c>
      <c r="U709" s="12">
        <v>46062.496527777781</v>
      </c>
      <c r="V709" s="12">
        <v>46062.496527777781</v>
      </c>
      <c r="W709" s="30">
        <f>IF(N709="","",WEEKNUM(AA709,2)-0)</f>
        <v>7</v>
      </c>
      <c r="X709" s="30">
        <f>IF(N709="","",MONTH(AA709))</f>
        <v>2</v>
      </c>
      <c r="Y70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09" s="30" t="str">
        <f>IF(B709="ROPAX","ROPAX",IF(B709="RORO","RORO","OCEAN"))</f>
        <v>OCEAN</v>
      </c>
      <c r="AA709" s="29">
        <f>+MIN(S709,T709)</f>
        <v>46062.354166666664</v>
      </c>
      <c r="AB709" s="29" t="str">
        <f>CHOOSE(WEEKDAY(T709,2),"Monday","Tuesday","Wednesday","Thursday","Friday","Saturday","Sunday")</f>
        <v>Monday</v>
      </c>
      <c r="AC709" s="104">
        <f>IF((E709-F709)&lt;=0,0,(TRACKER[[#This Row],[ATA]]-TRACKER[[#This Row],[ETA]])*24)</f>
        <v>0</v>
      </c>
      <c r="AD709" s="29" t="str">
        <f>IF(AC709&lt;=2,"NO","YES")</f>
        <v>NO</v>
      </c>
      <c r="AE709" s="106">
        <f>+TRACKER[[#This Row],[DELIVERY AVAILABLE SINCE]]-TRACKER[[#This Row],[HANDOVER Morocco]]</f>
        <v>46059.5</v>
      </c>
      <c r="AF709" s="104">
        <f>TRACKER[[#This Row],[ATA TO UNLOADING]]*24</f>
        <v>109.71666666667443</v>
      </c>
      <c r="AG709" s="31">
        <f>(M709-E709)</f>
        <v>1.7173611111138598</v>
      </c>
      <c r="AH709" s="35">
        <f>TRACKER[[#This Row],[ATA A OFRECIMIENTO]]*24</f>
        <v>41.216666666732635</v>
      </c>
      <c r="AI709" s="30" t="str">
        <f>IF(AG709="","",IF(AG709&lt;=1.5,"SI","NO"))</f>
        <v>NO</v>
      </c>
      <c r="AJ709" s="30" t="str">
        <f>IF(AG709="","",IF(AG709&lt;=2,"YES","NO"))</f>
        <v>YES</v>
      </c>
      <c r="AK709" s="30" t="str">
        <f>IF(AG709="","",IF(AG709&lt;=3,"SI","NO"))</f>
        <v>SI</v>
      </c>
      <c r="AL709" s="31">
        <f>(N709-M709)</f>
        <v>2.875</v>
      </c>
      <c r="AM709" s="35">
        <f>TRACKER[[#This Row],[DEL. AVAILABLE A SLOT]]*24</f>
        <v>69</v>
      </c>
      <c r="AN709" s="31">
        <f>IF((S709-M709)&lt;0,TIME(0,0,0),S709-M709)</f>
        <v>2.8541666666642413</v>
      </c>
      <c r="AO70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709" s="35" t="str">
        <f>IF(AL709="","",IF(AL709&lt;=1,"SI","NO"))</f>
        <v>NO</v>
      </c>
      <c r="AQ709" s="31">
        <f>(N709-E709)</f>
        <v>4.5923611111138598</v>
      </c>
      <c r="AR709" s="35">
        <f>TRACKER[[#This Row],[ATA A TIMESLOT]]*24</f>
        <v>110.21666666673264</v>
      </c>
      <c r="AS709" s="32">
        <f>IF(AA709&lt;N709,TIME(0,0,0),AA709-N709)</f>
        <v>0</v>
      </c>
      <c r="AT709" s="35">
        <f>TRACKER[[#This Row],[PUNTUALIDAD (H)]]*24</f>
        <v>0</v>
      </c>
      <c r="AU709" s="31" t="str">
        <f>IF(AS709&gt;TIME(0,30,0),"NO","SI")</f>
        <v>SI</v>
      </c>
      <c r="AV709" s="33" t="str">
        <f>IF(AS709&gt;TIME(1,0,0),"NO","SI")</f>
        <v>SI</v>
      </c>
      <c r="AW709" s="33">
        <f>(S709-E709)</f>
        <v>4.5715277777781012</v>
      </c>
      <c r="AX709" s="39">
        <f>TRACKER[[#This Row],[ATA TO UNLOADING]]*24</f>
        <v>109.71666666667443</v>
      </c>
      <c r="AY709" s="33">
        <f>IF(O709=0,0,S709-O709)</f>
        <v>0</v>
      </c>
      <c r="AZ709" s="38">
        <f>TRACKER[[#This Row],[TOTAL TT (MARRUECOS)]]*24</f>
        <v>0</v>
      </c>
      <c r="BA709" s="39" t="str">
        <f>IF(AW709="","",IF(AW709&lt;=2,"SI","NO"))</f>
        <v>NO</v>
      </c>
      <c r="BB709" s="39">
        <f>V709-U709</f>
        <v>0</v>
      </c>
      <c r="BC709" s="108">
        <f>(TRACKER[[#This Row],[Driver departure vs DC END DATE 2]])/24</f>
        <v>0</v>
      </c>
      <c r="BD709" s="39" t="str">
        <f>IF(L709="LEFTIES TOLEDO",IF(BC709&gt;=TIME(0,0,0),"YES","NO"),"")</f>
        <v>YES</v>
      </c>
      <c r="BE709" s="93">
        <f>$BH$1</f>
        <v>55</v>
      </c>
      <c r="BF709" s="41">
        <f>$BI$1</f>
        <v>7.5</v>
      </c>
    </row>
    <row r="710" spans="1:58" ht="12.65" hidden="1" customHeight="1">
      <c r="A710" s="24" t="s">
        <v>921</v>
      </c>
      <c r="B710" s="10" t="s">
        <v>101</v>
      </c>
      <c r="C710" s="11" t="s">
        <v>72</v>
      </c>
      <c r="D710" s="11" t="s">
        <v>75</v>
      </c>
      <c r="E710" s="12">
        <v>46057.782638888886</v>
      </c>
      <c r="F710" s="12">
        <v>46057.833333333336</v>
      </c>
      <c r="G710" s="13" t="s">
        <v>88</v>
      </c>
      <c r="H710" s="11" t="s">
        <v>50</v>
      </c>
      <c r="I710" s="13" t="s">
        <v>1205</v>
      </c>
      <c r="J710" s="13" t="s">
        <v>51</v>
      </c>
      <c r="K710" s="13" t="s">
        <v>60</v>
      </c>
      <c r="L710" s="12" t="s">
        <v>95</v>
      </c>
      <c r="M710" s="12">
        <v>46059.5</v>
      </c>
      <c r="N710" s="12">
        <v>46062.416666666664</v>
      </c>
      <c r="O710" s="12"/>
      <c r="P710" s="55"/>
      <c r="Q710" s="12"/>
      <c r="R710" s="12"/>
      <c r="S710" s="29">
        <v>46062.395833333328</v>
      </c>
      <c r="T710" s="29">
        <v>46062.447916666664</v>
      </c>
      <c r="U710" s="12"/>
      <c r="V710" s="29">
        <v>46062.554166666669</v>
      </c>
      <c r="W710" s="30">
        <f>IF(N710="","",WEEKNUM(AA710,2)-0)</f>
        <v>7</v>
      </c>
      <c r="X710" s="30">
        <f>IF(N710="","",MONTH(AA710))</f>
        <v>2</v>
      </c>
      <c r="Y71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710" s="30" t="str">
        <f>IF(B710="ROPAX","ROPAX",IF(B710="RORO","RORO","OCEAN"))</f>
        <v>OCEAN</v>
      </c>
      <c r="AA710" s="29">
        <f>+MIN(S710,T710)</f>
        <v>46062.395833333328</v>
      </c>
      <c r="AB710" s="29" t="str">
        <f>CHOOSE(WEEKDAY(T710,2),"Monday","Tuesday","Wednesday","Thursday","Friday","Saturday","Sunday")</f>
        <v>Monday</v>
      </c>
      <c r="AC710" s="104">
        <f>IF((E710-F710)&lt;=0,0,(TRACKER[[#This Row],[ATA]]-TRACKER[[#This Row],[ETA]])*24)</f>
        <v>0</v>
      </c>
      <c r="AD710" s="29" t="str">
        <f>IF(AC710&lt;=2,"NO","YES")</f>
        <v>NO</v>
      </c>
      <c r="AE710" s="106">
        <f>+TRACKER[[#This Row],[DELIVERY AVAILABLE SINCE]]-TRACKER[[#This Row],[HANDOVER Morocco]]</f>
        <v>46059.5</v>
      </c>
      <c r="AF710" s="104">
        <f>TRACKER[[#This Row],[ATA TO UNLOADING]]*24</f>
        <v>110.71666666661622</v>
      </c>
      <c r="AG710" s="31">
        <f>(M710-E710)</f>
        <v>1.7173611111138598</v>
      </c>
      <c r="AH710" s="35">
        <f>TRACKER[[#This Row],[ATA A OFRECIMIENTO]]*24</f>
        <v>41.216666666732635</v>
      </c>
      <c r="AI710" s="30" t="str">
        <f>IF(AG710="","",IF(AG710&lt;=1.5,"SI","NO"))</f>
        <v>NO</v>
      </c>
      <c r="AJ710" s="30" t="str">
        <f>IF(AG710="","",IF(AG710&lt;=2,"YES","NO"))</f>
        <v>YES</v>
      </c>
      <c r="AK710" s="30" t="str">
        <f>IF(AG710="","",IF(AG710&lt;=3,"SI","NO"))</f>
        <v>SI</v>
      </c>
      <c r="AL710" s="31">
        <f>(N710-M710)</f>
        <v>2.9166666666642413</v>
      </c>
      <c r="AM710" s="35">
        <f>TRACKER[[#This Row],[DEL. AVAILABLE A SLOT]]*24</f>
        <v>69.999999999941792</v>
      </c>
      <c r="AN710" s="31">
        <f>IF((S710-M710)&lt;0,TIME(0,0,0),S710-M710)</f>
        <v>2.8958333333284827</v>
      </c>
      <c r="AO71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710" s="35" t="str">
        <f>IF(AL710="","",IF(AL710&lt;=1,"SI","NO"))</f>
        <v>NO</v>
      </c>
      <c r="AQ710" s="31">
        <f>(N710-E710)</f>
        <v>4.6340277777781012</v>
      </c>
      <c r="AR710" s="35">
        <f>TRACKER[[#This Row],[ATA A TIMESLOT]]*24</f>
        <v>111.21666666667443</v>
      </c>
      <c r="AS710" s="32">
        <f>IF(AA710&lt;N710,TIME(0,0,0),AA710-N710)</f>
        <v>0</v>
      </c>
      <c r="AT710" s="35">
        <f>TRACKER[[#This Row],[PUNTUALIDAD (H)]]*24</f>
        <v>0</v>
      </c>
      <c r="AU710" s="31" t="str">
        <f>IF(AS710&gt;TIME(0,30,0),"NO","SI")</f>
        <v>SI</v>
      </c>
      <c r="AV710" s="33" t="str">
        <f>IF(AS710&gt;TIME(1,0,0),"NO","SI")</f>
        <v>SI</v>
      </c>
      <c r="AW710" s="33">
        <f>(S710-E710)</f>
        <v>4.6131944444423425</v>
      </c>
      <c r="AX710" s="39">
        <f>TRACKER[[#This Row],[ATA TO UNLOADING]]*24</f>
        <v>110.71666666661622</v>
      </c>
      <c r="AY710" s="33">
        <f>IF(O710=0,0,S710-O710)</f>
        <v>0</v>
      </c>
      <c r="AZ710" s="38">
        <f>TRACKER[[#This Row],[TOTAL TT (MARRUECOS)]]*24</f>
        <v>0</v>
      </c>
      <c r="BA710" s="39" t="str">
        <f>IF(AW710="","",IF(AW710&lt;=2,"SI","NO"))</f>
        <v>NO</v>
      </c>
      <c r="BB710" s="39">
        <f>V710-U710</f>
        <v>46062.554166666669</v>
      </c>
      <c r="BC710" s="108">
        <f>(TRACKER[[#This Row],[Driver departure vs DC END DATE 2]])/24</f>
        <v>1919.2730902777778</v>
      </c>
      <c r="BD710" s="39" t="str">
        <f>IF(L710="LEFTIES TOLEDO",IF(BC710&gt;=TIME(0,0,0),"YES","NO"),"")</f>
        <v/>
      </c>
      <c r="BE710" s="93">
        <f>$BH$1</f>
        <v>55</v>
      </c>
      <c r="BF710" s="41">
        <f>$BI$1</f>
        <v>7.5</v>
      </c>
    </row>
    <row r="711" spans="1:58" ht="12.65" hidden="1" customHeight="1">
      <c r="A711" s="24">
        <v>262356119</v>
      </c>
      <c r="B711" s="10" t="s">
        <v>1165</v>
      </c>
      <c r="C711" s="11" t="s">
        <v>54</v>
      </c>
      <c r="D711" s="11" t="s">
        <v>48</v>
      </c>
      <c r="E711" s="12">
        <v>46060.310416666667</v>
      </c>
      <c r="F711" s="12">
        <v>46060.333333333336</v>
      </c>
      <c r="G711" s="13" t="s">
        <v>49</v>
      </c>
      <c r="H711" s="11" t="s">
        <v>50</v>
      </c>
      <c r="I711" s="13" t="s">
        <v>1206</v>
      </c>
      <c r="J711" s="13" t="s">
        <v>51</v>
      </c>
      <c r="K711" s="13" t="s">
        <v>52</v>
      </c>
      <c r="L711" s="12" t="s">
        <v>53</v>
      </c>
      <c r="M711" s="12">
        <v>46061.666666666664</v>
      </c>
      <c r="N711" s="12">
        <v>46062.5</v>
      </c>
      <c r="O711" s="12"/>
      <c r="P711" s="55"/>
      <c r="Q711" s="12"/>
      <c r="R711" s="12"/>
      <c r="S711" s="29">
        <v>46062.493055555555</v>
      </c>
      <c r="T711" s="29">
        <v>46062.520833333336</v>
      </c>
      <c r="U711" s="12">
        <v>46062.520138888889</v>
      </c>
      <c r="V711" s="12">
        <v>46062.539583333331</v>
      </c>
      <c r="W711" s="30">
        <f>IF(N711="","",WEEKNUM(AA711,2)-0)</f>
        <v>7</v>
      </c>
      <c r="X711" s="30">
        <f>IF(N711="","",MONTH(AA711))</f>
        <v>2</v>
      </c>
      <c r="Y71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11" s="30" t="str">
        <f>IF(B711="ROPAX","ROPAX",IF(B711="RORO","RORO","OCEAN"))</f>
        <v>OCEAN</v>
      </c>
      <c r="AA711" s="29">
        <f>+MIN(S711,T711)</f>
        <v>46062.493055555555</v>
      </c>
      <c r="AB711" s="29" t="str">
        <f>CHOOSE(WEEKDAY(T711,2),"Monday","Tuesday","Wednesday","Thursday","Friday","Saturday","Sunday")</f>
        <v>Monday</v>
      </c>
      <c r="AC711" s="104">
        <f>IF((E711-F711)&lt;=0,0,(TRACKER[[#This Row],[ATA]]-TRACKER[[#This Row],[ETA]])*24)</f>
        <v>0</v>
      </c>
      <c r="AD711" s="29" t="str">
        <f>IF(AC711&lt;=2,"NO","YES")</f>
        <v>NO</v>
      </c>
      <c r="AE711" s="106">
        <f>+TRACKER[[#This Row],[DELIVERY AVAILABLE SINCE]]-TRACKER[[#This Row],[HANDOVER Morocco]]</f>
        <v>46061.666666666664</v>
      </c>
      <c r="AF711" s="104">
        <f>TRACKER[[#This Row],[ATA TO UNLOADING]]*24</f>
        <v>52.383333333302289</v>
      </c>
      <c r="AG711" s="31">
        <f>(M711-E711)</f>
        <v>1.3562499999970896</v>
      </c>
      <c r="AH711" s="35">
        <f>TRACKER[[#This Row],[ATA A OFRECIMIENTO]]*24</f>
        <v>32.549999999930151</v>
      </c>
      <c r="AI711" s="30" t="str">
        <f>IF(AG711="","",IF(AG711&lt;=1.5,"SI","NO"))</f>
        <v>SI</v>
      </c>
      <c r="AJ711" s="30" t="str">
        <f>IF(AG711="","",IF(AG711&lt;=2,"YES","NO"))</f>
        <v>YES</v>
      </c>
      <c r="AK711" s="30" t="str">
        <f>IF(AG711="","",IF(AG711&lt;=3,"SI","NO"))</f>
        <v>SI</v>
      </c>
      <c r="AL711" s="31">
        <f>(N711-M711)</f>
        <v>0.83333333333575865</v>
      </c>
      <c r="AM711" s="35">
        <f>TRACKER[[#This Row],[DEL. AVAILABLE A SLOT]]*24</f>
        <v>20.000000000058208</v>
      </c>
      <c r="AN711" s="31">
        <f>IF((S711-M711)&lt;0,TIME(0,0,0),S711-M711)</f>
        <v>0.82638888889050577</v>
      </c>
      <c r="AO71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11" s="35" t="str">
        <f>IF(AL711="","",IF(AL711&lt;=1,"SI","NO"))</f>
        <v>SI</v>
      </c>
      <c r="AQ711" s="31">
        <f>(N711-E711)</f>
        <v>2.1895833333328483</v>
      </c>
      <c r="AR711" s="35">
        <f>TRACKER[[#This Row],[ATA A TIMESLOT]]*24</f>
        <v>52.549999999988358</v>
      </c>
      <c r="AS711" s="32">
        <f>IF(AA711&lt;N711,TIME(0,0,0),AA711-N711)</f>
        <v>0</v>
      </c>
      <c r="AT711" s="35">
        <f>TRACKER[[#This Row],[PUNTUALIDAD (H)]]*24</f>
        <v>0</v>
      </c>
      <c r="AU711" s="31" t="str">
        <f>IF(AS711&gt;TIME(0,30,0),"NO","SI")</f>
        <v>SI</v>
      </c>
      <c r="AV711" s="33" t="str">
        <f>IF(AS711&gt;TIME(1,0,0),"NO","SI")</f>
        <v>SI</v>
      </c>
      <c r="AW711" s="33">
        <f>(S711-E711)</f>
        <v>2.1826388888875954</v>
      </c>
      <c r="AX711" s="39">
        <f>TRACKER[[#This Row],[ATA TO UNLOADING]]*24</f>
        <v>52.383333333302289</v>
      </c>
      <c r="AY711" s="33">
        <f>IF(O711=0,0,S711-O711)</f>
        <v>0</v>
      </c>
      <c r="AZ711" s="38">
        <f>TRACKER[[#This Row],[TOTAL TT (MARRUECOS)]]*24</f>
        <v>0</v>
      </c>
      <c r="BA711" s="39" t="str">
        <f>IF(AW711="","",IF(AW711&lt;=2,"SI","NO"))</f>
        <v>NO</v>
      </c>
      <c r="BB711" s="39">
        <f>V711-U711</f>
        <v>1.9444444442342501E-2</v>
      </c>
      <c r="BC711" s="108">
        <f>(TRACKER[[#This Row],[Driver departure vs DC END DATE 2]])/24</f>
        <v>8.1018518509760418E-4</v>
      </c>
      <c r="BD711" s="39" t="str">
        <f>IF(L711="LEFTIES TOLEDO",IF(BC711&gt;=TIME(0,0,0),"YES","NO"),"")</f>
        <v>YES</v>
      </c>
      <c r="BE711" s="93">
        <f>$BH$1</f>
        <v>55</v>
      </c>
      <c r="BF711" s="41">
        <f>$BI$1</f>
        <v>7.5</v>
      </c>
    </row>
    <row r="712" spans="1:58" ht="12.65" hidden="1" customHeight="1">
      <c r="A712" s="24">
        <v>262356119</v>
      </c>
      <c r="B712" s="10" t="s">
        <v>1165</v>
      </c>
      <c r="C712" s="11" t="s">
        <v>54</v>
      </c>
      <c r="D712" s="11" t="s">
        <v>48</v>
      </c>
      <c r="E712" s="12">
        <v>46060.310416666667</v>
      </c>
      <c r="F712" s="12">
        <v>46060.333333333336</v>
      </c>
      <c r="G712" s="13" t="s">
        <v>49</v>
      </c>
      <c r="H712" s="11" t="s">
        <v>50</v>
      </c>
      <c r="I712" s="13" t="s">
        <v>1207</v>
      </c>
      <c r="J712" s="13" t="s">
        <v>51</v>
      </c>
      <c r="K712" s="13" t="s">
        <v>52</v>
      </c>
      <c r="L712" s="12" t="s">
        <v>53</v>
      </c>
      <c r="M712" s="12">
        <v>46061.666666666664</v>
      </c>
      <c r="N712" s="12">
        <v>46062.5</v>
      </c>
      <c r="O712" s="12"/>
      <c r="P712" s="55"/>
      <c r="Q712" s="12"/>
      <c r="R712" s="12"/>
      <c r="S712" s="29">
        <v>46062.464583333334</v>
      </c>
      <c r="T712" s="29">
        <v>46062.5</v>
      </c>
      <c r="U712" s="12">
        <v>46062.492361111108</v>
      </c>
      <c r="V712" s="12">
        <v>46062.51666666667</v>
      </c>
      <c r="W712" s="30">
        <f>IF(N712="","",WEEKNUM(AA712,2)-0)</f>
        <v>7</v>
      </c>
      <c r="X712" s="30">
        <f>IF(N712="","",MONTH(AA712))</f>
        <v>2</v>
      </c>
      <c r="Y71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12" s="30" t="str">
        <f>IF(B712="ROPAX","ROPAX",IF(B712="RORO","RORO","OCEAN"))</f>
        <v>OCEAN</v>
      </c>
      <c r="AA712" s="29">
        <f>+MIN(S712,T712)</f>
        <v>46062.464583333334</v>
      </c>
      <c r="AB712" s="29" t="str">
        <f>CHOOSE(WEEKDAY(T712,2),"Monday","Tuesday","Wednesday","Thursday","Friday","Saturday","Sunday")</f>
        <v>Monday</v>
      </c>
      <c r="AC712" s="104">
        <f>IF((E712-F712)&lt;=0,0,(TRACKER[[#This Row],[ATA]]-TRACKER[[#This Row],[ETA]])*24)</f>
        <v>0</v>
      </c>
      <c r="AD712" s="29" t="str">
        <f>IF(AC712&lt;=2,"NO","YES")</f>
        <v>NO</v>
      </c>
      <c r="AE712" s="106">
        <f>+TRACKER[[#This Row],[DELIVERY AVAILABLE SINCE]]-TRACKER[[#This Row],[HANDOVER Morocco]]</f>
        <v>46061.666666666664</v>
      </c>
      <c r="AF712" s="104">
        <f>TRACKER[[#This Row],[ATA TO UNLOADING]]*24</f>
        <v>51.700000000011642</v>
      </c>
      <c r="AG712" s="31">
        <f>(M712-E712)</f>
        <v>1.3562499999970896</v>
      </c>
      <c r="AH712" s="35">
        <f>TRACKER[[#This Row],[ATA A OFRECIMIENTO]]*24</f>
        <v>32.549999999930151</v>
      </c>
      <c r="AI712" s="30" t="str">
        <f>IF(AG712="","",IF(AG712&lt;=1.5,"SI","NO"))</f>
        <v>SI</v>
      </c>
      <c r="AJ712" s="30" t="str">
        <f>IF(AG712="","",IF(AG712&lt;=2,"YES","NO"))</f>
        <v>YES</v>
      </c>
      <c r="AK712" s="30" t="str">
        <f>IF(AG712="","",IF(AG712&lt;=3,"SI","NO"))</f>
        <v>SI</v>
      </c>
      <c r="AL712" s="31">
        <f>(N712-M712)</f>
        <v>0.83333333333575865</v>
      </c>
      <c r="AM712" s="35">
        <f>TRACKER[[#This Row],[DEL. AVAILABLE A SLOT]]*24</f>
        <v>20.000000000058208</v>
      </c>
      <c r="AN712" s="31">
        <f>IF((S712-M712)&lt;0,TIME(0,0,0),S712-M712)</f>
        <v>0.79791666667006211</v>
      </c>
      <c r="AO71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12" s="35" t="str">
        <f>IF(AL712="","",IF(AL712&lt;=1,"SI","NO"))</f>
        <v>SI</v>
      </c>
      <c r="AQ712" s="31">
        <f>(N712-E712)</f>
        <v>2.1895833333328483</v>
      </c>
      <c r="AR712" s="35">
        <f>TRACKER[[#This Row],[ATA A TIMESLOT]]*24</f>
        <v>52.549999999988358</v>
      </c>
      <c r="AS712" s="32">
        <f>IF(AA712&lt;N712,TIME(0,0,0),AA712-N712)</f>
        <v>0</v>
      </c>
      <c r="AT712" s="35">
        <f>TRACKER[[#This Row],[PUNTUALIDAD (H)]]*24</f>
        <v>0</v>
      </c>
      <c r="AU712" s="31" t="str">
        <f>IF(AS712&gt;TIME(0,30,0),"NO","SI")</f>
        <v>SI</v>
      </c>
      <c r="AV712" s="33" t="str">
        <f>IF(AS712&gt;TIME(1,0,0),"NO","SI")</f>
        <v>SI</v>
      </c>
      <c r="AW712" s="33">
        <f>(S712-E712)</f>
        <v>2.1541666666671517</v>
      </c>
      <c r="AX712" s="39">
        <f>TRACKER[[#This Row],[ATA TO UNLOADING]]*24</f>
        <v>51.700000000011642</v>
      </c>
      <c r="AY712" s="33">
        <f>IF(O712=0,0,S712-O712)</f>
        <v>0</v>
      </c>
      <c r="AZ712" s="38">
        <f>TRACKER[[#This Row],[TOTAL TT (MARRUECOS)]]*24</f>
        <v>0</v>
      </c>
      <c r="BA712" s="39" t="str">
        <f>IF(AW712="","",IF(AW712&lt;=2,"SI","NO"))</f>
        <v>NO</v>
      </c>
      <c r="BB712" s="39">
        <f>V712-U712</f>
        <v>2.4305555562023073E-2</v>
      </c>
      <c r="BC712" s="108">
        <f>(TRACKER[[#This Row],[Driver departure vs DC END DATE 2]])/24</f>
        <v>1.0127314817509614E-3</v>
      </c>
      <c r="BD712" s="39" t="str">
        <f>IF(L712="LEFTIES TOLEDO",IF(BC712&gt;=TIME(0,0,0),"YES","NO"),"")</f>
        <v>YES</v>
      </c>
      <c r="BE712" s="93">
        <f>$BH$1</f>
        <v>55</v>
      </c>
      <c r="BF712" s="41">
        <f>$BI$1</f>
        <v>7.5</v>
      </c>
    </row>
    <row r="713" spans="1:58" ht="12.65" hidden="1" customHeight="1">
      <c r="A713" s="24">
        <v>263384236</v>
      </c>
      <c r="B713" s="10" t="s">
        <v>101</v>
      </c>
      <c r="C713" s="11" t="s">
        <v>58</v>
      </c>
      <c r="D713" s="11" t="s">
        <v>75</v>
      </c>
      <c r="E713" s="12">
        <v>46057.782638888886</v>
      </c>
      <c r="F713" s="12">
        <v>46057.833333333336</v>
      </c>
      <c r="G713" s="13" t="s">
        <v>49</v>
      </c>
      <c r="H713" s="11" t="s">
        <v>50</v>
      </c>
      <c r="I713" s="13" t="s">
        <v>1208</v>
      </c>
      <c r="J713" s="13" t="s">
        <v>51</v>
      </c>
      <c r="K713" s="13" t="s">
        <v>52</v>
      </c>
      <c r="L713" s="12" t="s">
        <v>53</v>
      </c>
      <c r="M713" s="12">
        <v>46059.5</v>
      </c>
      <c r="N713" s="12">
        <v>46062.583333333336</v>
      </c>
      <c r="O713" s="12"/>
      <c r="P713" s="55">
        <v>1</v>
      </c>
      <c r="Q713" s="12"/>
      <c r="R713" s="12" t="s">
        <v>1534</v>
      </c>
      <c r="S713" s="29">
        <v>46062.576388888891</v>
      </c>
      <c r="T713" s="29">
        <v>46062.625</v>
      </c>
      <c r="U713" s="12">
        <v>46062.615972222222</v>
      </c>
      <c r="V713" s="12">
        <v>46062.645833333336</v>
      </c>
      <c r="W713" s="30">
        <f>IF(N713="","",WEEKNUM(AA713,2)-0)</f>
        <v>7</v>
      </c>
      <c r="X713" s="30">
        <f>IF(N713="","",MONTH(AA713))</f>
        <v>2</v>
      </c>
      <c r="Y71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13" s="30" t="str">
        <f>IF(B713="ROPAX","ROPAX",IF(B713="RORO","RORO","OCEAN"))</f>
        <v>OCEAN</v>
      </c>
      <c r="AA713" s="29">
        <f>+MIN(S713,T713)</f>
        <v>46062.576388888891</v>
      </c>
      <c r="AB713" s="29" t="str">
        <f>CHOOSE(WEEKDAY(T713,2),"Monday","Tuesday","Wednesday","Thursday","Friday","Saturday","Sunday")</f>
        <v>Monday</v>
      </c>
      <c r="AC713" s="104">
        <f>IF((E713-F713)&lt;=0,0,(TRACKER[[#This Row],[ATA]]-TRACKER[[#This Row],[ETA]])*24)</f>
        <v>0</v>
      </c>
      <c r="AD713" s="29" t="str">
        <f>IF(AC713&lt;=2,"NO","YES")</f>
        <v>NO</v>
      </c>
      <c r="AE713" s="106">
        <f>+TRACKER[[#This Row],[DELIVERY AVAILABLE SINCE]]-TRACKER[[#This Row],[HANDOVER Morocco]]</f>
        <v>46059.5</v>
      </c>
      <c r="AF713" s="104">
        <f>TRACKER[[#This Row],[ATA TO UNLOADING]]*24</f>
        <v>115.05000000010477</v>
      </c>
      <c r="AG713" s="31">
        <f>(M713-E713)</f>
        <v>1.7173611111138598</v>
      </c>
      <c r="AH713" s="35">
        <f>TRACKER[[#This Row],[ATA A OFRECIMIENTO]]*24</f>
        <v>41.216666666732635</v>
      </c>
      <c r="AI713" s="30" t="str">
        <f>IF(AG713="","",IF(AG713&lt;=1.5,"SI","NO"))</f>
        <v>NO</v>
      </c>
      <c r="AJ713" s="30" t="str">
        <f>IF(AG713="","",IF(AG713&lt;=2,"YES","NO"))</f>
        <v>YES</v>
      </c>
      <c r="AK713" s="30" t="str">
        <f>IF(AG713="","",IF(AG713&lt;=3,"SI","NO"))</f>
        <v>SI</v>
      </c>
      <c r="AL713" s="31">
        <f>(N713-M713)</f>
        <v>3.0833333333357587</v>
      </c>
      <c r="AM713" s="35">
        <f>TRACKER[[#This Row],[DEL. AVAILABLE A SLOT]]*24</f>
        <v>74.000000000058208</v>
      </c>
      <c r="AN713" s="31">
        <f>IF((S713-M713)&lt;0,TIME(0,0,0),S713-M713)</f>
        <v>3.0763888888905058</v>
      </c>
      <c r="AO71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713" s="35" t="str">
        <f>IF(AL713="","",IF(AL713&lt;=1,"SI","NO"))</f>
        <v>NO</v>
      </c>
      <c r="AQ713" s="31">
        <f>(N713-E713)</f>
        <v>4.8006944444496185</v>
      </c>
      <c r="AR713" s="35">
        <f>TRACKER[[#This Row],[ATA A TIMESLOT]]*24</f>
        <v>115.21666666679084</v>
      </c>
      <c r="AS713" s="32">
        <f>IF(AA713&lt;N713,TIME(0,0,0),AA713-N713)</f>
        <v>0</v>
      </c>
      <c r="AT713" s="35">
        <f>TRACKER[[#This Row],[PUNTUALIDAD (H)]]*24</f>
        <v>0</v>
      </c>
      <c r="AU713" s="31" t="str">
        <f>IF(AS713&gt;TIME(0,30,0),"NO","SI")</f>
        <v>SI</v>
      </c>
      <c r="AV713" s="33" t="str">
        <f>IF(AS713&gt;TIME(1,0,0),"NO","SI")</f>
        <v>SI</v>
      </c>
      <c r="AW713" s="33">
        <f>(S713-E713)</f>
        <v>4.7937500000043656</v>
      </c>
      <c r="AX713" s="39">
        <f>TRACKER[[#This Row],[ATA TO UNLOADING]]*24</f>
        <v>115.05000000010477</v>
      </c>
      <c r="AY713" s="33">
        <f>IF(O713=0,0,S713-O713)</f>
        <v>0</v>
      </c>
      <c r="AZ713" s="38">
        <f>TRACKER[[#This Row],[TOTAL TT (MARRUECOS)]]*24</f>
        <v>0</v>
      </c>
      <c r="BA713" s="39" t="str">
        <f>IF(AW713="","",IF(AW713&lt;=2,"SI","NO"))</f>
        <v>NO</v>
      </c>
      <c r="BB713" s="39">
        <f>V713-U713</f>
        <v>2.9861111113859806E-2</v>
      </c>
      <c r="BC713" s="108">
        <f>(TRACKER[[#This Row],[Driver departure vs DC END DATE 2]])/24</f>
        <v>1.2442129630774919E-3</v>
      </c>
      <c r="BD713" s="39" t="str">
        <f>IF(L713="LEFTIES TOLEDO",IF(BC713&gt;=TIME(0,0,0),"YES","NO"),"")</f>
        <v>YES</v>
      </c>
      <c r="BE713" s="93">
        <f>$BH$1</f>
        <v>55</v>
      </c>
      <c r="BF713" s="41">
        <f>$BI$1</f>
        <v>7.5</v>
      </c>
    </row>
    <row r="714" spans="1:58" ht="12.65" hidden="1" customHeight="1">
      <c r="A714" s="24">
        <v>262356119</v>
      </c>
      <c r="B714" s="10" t="s">
        <v>1165</v>
      </c>
      <c r="C714" s="11" t="s">
        <v>54</v>
      </c>
      <c r="D714" s="11" t="s">
        <v>48</v>
      </c>
      <c r="E714" s="12">
        <v>46060.310416666667</v>
      </c>
      <c r="F714" s="12">
        <v>46060.333333333336</v>
      </c>
      <c r="G714" s="13" t="s">
        <v>49</v>
      </c>
      <c r="H714" s="11" t="s">
        <v>50</v>
      </c>
      <c r="I714" s="13" t="s">
        <v>1210</v>
      </c>
      <c r="J714" s="13" t="s">
        <v>51</v>
      </c>
      <c r="K714" s="13" t="s">
        <v>52</v>
      </c>
      <c r="L714" s="12" t="s">
        <v>53</v>
      </c>
      <c r="M714" s="12">
        <v>46061.666666666664</v>
      </c>
      <c r="N714" s="12">
        <v>46062.583333333336</v>
      </c>
      <c r="O714" s="12"/>
      <c r="P714" s="55"/>
      <c r="Q714" s="12" t="s">
        <v>93</v>
      </c>
      <c r="R714" s="12"/>
      <c r="S714" s="29">
        <v>46062.7</v>
      </c>
      <c r="T714" s="29">
        <v>46062.736111111109</v>
      </c>
      <c r="U714" s="12">
        <v>46062.720833333333</v>
      </c>
      <c r="V714" s="29">
        <v>46062.75</v>
      </c>
      <c r="W714" s="30">
        <f>IF(N714="","",WEEKNUM(AA714,2)-0)</f>
        <v>7</v>
      </c>
      <c r="X714" s="30">
        <f>IF(N714="","",MONTH(AA714))</f>
        <v>2</v>
      </c>
      <c r="Y71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14" s="30" t="str">
        <f>IF(B714="ROPAX","ROPAX",IF(B714="RORO","RORO","OCEAN"))</f>
        <v>OCEAN</v>
      </c>
      <c r="AA714" s="29">
        <f>+MIN(S714,T714)</f>
        <v>46062.7</v>
      </c>
      <c r="AB714" s="29" t="str">
        <f>CHOOSE(WEEKDAY(T714,2),"Monday","Tuesday","Wednesday","Thursday","Friday","Saturday","Sunday")</f>
        <v>Monday</v>
      </c>
      <c r="AC714" s="104">
        <f>IF((E714-F714)&lt;=0,0,(TRACKER[[#This Row],[ATA]]-TRACKER[[#This Row],[ETA]])*24)</f>
        <v>0</v>
      </c>
      <c r="AD714" s="29" t="str">
        <f>IF(AC714&lt;=2,"NO","YES")</f>
        <v>NO</v>
      </c>
      <c r="AE714" s="106">
        <f>+TRACKER[[#This Row],[DELIVERY AVAILABLE SINCE]]-TRACKER[[#This Row],[HANDOVER Morocco]]</f>
        <v>46061.666666666664</v>
      </c>
      <c r="AF714" s="104">
        <f>TRACKER[[#This Row],[ATA TO UNLOADING]]*24</f>
        <v>57.349999999918509</v>
      </c>
      <c r="AG714" s="31">
        <f>(M714-E714)</f>
        <v>1.3562499999970896</v>
      </c>
      <c r="AH714" s="35">
        <f>TRACKER[[#This Row],[ATA A OFRECIMIENTO]]*24</f>
        <v>32.549999999930151</v>
      </c>
      <c r="AI714" s="30" t="str">
        <f>IF(AG714="","",IF(AG714&lt;=1.5,"SI","NO"))</f>
        <v>SI</v>
      </c>
      <c r="AJ714" s="30" t="str">
        <f>IF(AG714="","",IF(AG714&lt;=2,"YES","NO"))</f>
        <v>YES</v>
      </c>
      <c r="AK714" s="30" t="str">
        <f>IF(AG714="","",IF(AG714&lt;=3,"SI","NO"))</f>
        <v>SI</v>
      </c>
      <c r="AL714" s="31">
        <f>(N714-M714)</f>
        <v>0.91666666667151731</v>
      </c>
      <c r="AM714" s="35">
        <f>TRACKER[[#This Row],[DEL. AVAILABLE A SLOT]]*24</f>
        <v>22.000000000116415</v>
      </c>
      <c r="AN714" s="31">
        <f>IF((S714-M714)&lt;0,TIME(0,0,0),S714-M714)</f>
        <v>1.0333333333328483</v>
      </c>
      <c r="AO71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714" s="35" t="str">
        <f>IF(AL714="","",IF(AL714&lt;=1,"SI","NO"))</f>
        <v>SI</v>
      </c>
      <c r="AQ714" s="31">
        <f>(N714-E714)</f>
        <v>2.2729166666686069</v>
      </c>
      <c r="AR714" s="35">
        <f>TRACKER[[#This Row],[ATA A TIMESLOT]]*24</f>
        <v>54.550000000046566</v>
      </c>
      <c r="AS714" s="32">
        <f>IF(AA714&lt;N714,TIME(0,0,0),AA714-N714)</f>
        <v>0.11666666666133096</v>
      </c>
      <c r="AT714" s="35">
        <f>TRACKER[[#This Row],[PUNTUALIDAD (H)]]*24</f>
        <v>2.7999999998719431</v>
      </c>
      <c r="AU714" s="31" t="str">
        <f>IF(AS714&gt;TIME(0,30,0),"NO","SI")</f>
        <v>NO</v>
      </c>
      <c r="AV714" s="33" t="str">
        <f>IF(AS714&gt;TIME(1,0,0),"NO","SI")</f>
        <v>NO</v>
      </c>
      <c r="AW714" s="33">
        <f>(S714-E714)</f>
        <v>2.3895833333299379</v>
      </c>
      <c r="AX714" s="39">
        <f>TRACKER[[#This Row],[ATA TO UNLOADING]]*24</f>
        <v>57.349999999918509</v>
      </c>
      <c r="AY714" s="33">
        <f>IF(O714=0,0,S714-O714)</f>
        <v>0</v>
      </c>
      <c r="AZ714" s="38">
        <f>TRACKER[[#This Row],[TOTAL TT (MARRUECOS)]]*24</f>
        <v>0</v>
      </c>
      <c r="BA714" s="39" t="str">
        <f>IF(AW714="","",IF(AW714&lt;=2,"SI","NO"))</f>
        <v>NO</v>
      </c>
      <c r="BB714" s="39">
        <f>V714-U714</f>
        <v>2.9166666667151731E-2</v>
      </c>
      <c r="BC714" s="108">
        <f>(TRACKER[[#This Row],[Driver departure vs DC END DATE 2]])/24</f>
        <v>1.2152777777979888E-3</v>
      </c>
      <c r="BD714" s="39" t="str">
        <f>IF(L714="LEFTIES TOLEDO",IF(BC714&gt;=TIME(0,0,0),"YES","NO"),"")</f>
        <v>YES</v>
      </c>
      <c r="BE714" s="93">
        <f>$BH$1</f>
        <v>55</v>
      </c>
      <c r="BF714" s="41">
        <f>$BI$1</f>
        <v>7.5</v>
      </c>
    </row>
    <row r="715" spans="1:58" ht="12.65" hidden="1" customHeight="1">
      <c r="A715" s="24" t="s">
        <v>1166</v>
      </c>
      <c r="B715" s="10" t="s">
        <v>101</v>
      </c>
      <c r="C715" s="11" t="s">
        <v>96</v>
      </c>
      <c r="D715" s="11" t="s">
        <v>75</v>
      </c>
      <c r="E715" s="12">
        <v>46057.782638888886</v>
      </c>
      <c r="F715" s="12">
        <v>46057.833333333336</v>
      </c>
      <c r="G715" s="13" t="s">
        <v>88</v>
      </c>
      <c r="H715" s="11" t="s">
        <v>50</v>
      </c>
      <c r="I715" s="13" t="s">
        <v>1209</v>
      </c>
      <c r="J715" s="13" t="s">
        <v>51</v>
      </c>
      <c r="K715" s="13" t="s">
        <v>60</v>
      </c>
      <c r="L715" s="12" t="s">
        <v>95</v>
      </c>
      <c r="M715" s="12">
        <v>46059.5</v>
      </c>
      <c r="N715" s="12">
        <v>46062.583333333336</v>
      </c>
      <c r="O715" s="12"/>
      <c r="P715" s="55">
        <v>1</v>
      </c>
      <c r="Q715" s="12"/>
      <c r="R715" s="12"/>
      <c r="S715" s="29">
        <v>46062.5625</v>
      </c>
      <c r="T715" s="29">
        <v>46062.625</v>
      </c>
      <c r="U715" s="12"/>
      <c r="V715" s="12">
        <v>46062.750694444447</v>
      </c>
      <c r="W715" s="30">
        <f>IF(N715="","",WEEKNUM(AA715,2)-0)</f>
        <v>7</v>
      </c>
      <c r="X715" s="30">
        <f>IF(N715="","",MONTH(AA715))</f>
        <v>2</v>
      </c>
      <c r="Y71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715" s="30" t="str">
        <f>IF(B715="ROPAX","ROPAX",IF(B715="RORO","RORO","OCEAN"))</f>
        <v>OCEAN</v>
      </c>
      <c r="AA715" s="29">
        <f>+MIN(S715,T715)</f>
        <v>46062.5625</v>
      </c>
      <c r="AB715" s="29" t="str">
        <f>CHOOSE(WEEKDAY(T715,2),"Monday","Tuesday","Wednesday","Thursday","Friday","Saturday","Sunday")</f>
        <v>Monday</v>
      </c>
      <c r="AC715" s="104">
        <f>IF((E715-F715)&lt;=0,0,(TRACKER[[#This Row],[ATA]]-TRACKER[[#This Row],[ETA]])*24)</f>
        <v>0</v>
      </c>
      <c r="AD715" s="29" t="str">
        <f>IF(AC715&lt;=2,"NO","YES")</f>
        <v>NO</v>
      </c>
      <c r="AE715" s="106">
        <f>+TRACKER[[#This Row],[DELIVERY AVAILABLE SINCE]]-TRACKER[[#This Row],[HANDOVER Morocco]]</f>
        <v>46059.5</v>
      </c>
      <c r="AF715" s="104">
        <f>TRACKER[[#This Row],[ATA TO UNLOADING]]*24</f>
        <v>114.71666666673264</v>
      </c>
      <c r="AG715" s="31">
        <f>(M715-E715)</f>
        <v>1.7173611111138598</v>
      </c>
      <c r="AH715" s="35">
        <f>TRACKER[[#This Row],[ATA A OFRECIMIENTO]]*24</f>
        <v>41.216666666732635</v>
      </c>
      <c r="AI715" s="30" t="str">
        <f>IF(AG715="","",IF(AG715&lt;=1.5,"SI","NO"))</f>
        <v>NO</v>
      </c>
      <c r="AJ715" s="30" t="str">
        <f>IF(AG715="","",IF(AG715&lt;=2,"YES","NO"))</f>
        <v>YES</v>
      </c>
      <c r="AK715" s="30" t="str">
        <f>IF(AG715="","",IF(AG715&lt;=3,"SI","NO"))</f>
        <v>SI</v>
      </c>
      <c r="AL715" s="31">
        <f>(N715-M715)</f>
        <v>3.0833333333357587</v>
      </c>
      <c r="AM715" s="35">
        <f>TRACKER[[#This Row],[DEL. AVAILABLE A SLOT]]*24</f>
        <v>74.000000000058208</v>
      </c>
      <c r="AN715" s="31">
        <f>IF((S715-M715)&lt;0,TIME(0,0,0),S715-M715)</f>
        <v>3.0625</v>
      </c>
      <c r="AO71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715" s="35" t="str">
        <f>IF(AL715="","",IF(AL715&lt;=1,"SI","NO"))</f>
        <v>NO</v>
      </c>
      <c r="AQ715" s="31">
        <f>(N715-E715)</f>
        <v>4.8006944444496185</v>
      </c>
      <c r="AR715" s="35">
        <f>TRACKER[[#This Row],[ATA A TIMESLOT]]*24</f>
        <v>115.21666666679084</v>
      </c>
      <c r="AS715" s="32">
        <f>IF(AA715&lt;N715,TIME(0,0,0),AA715-N715)</f>
        <v>0</v>
      </c>
      <c r="AT715" s="35">
        <f>TRACKER[[#This Row],[PUNTUALIDAD (H)]]*24</f>
        <v>0</v>
      </c>
      <c r="AU715" s="31" t="str">
        <f>IF(AS715&gt;TIME(0,30,0),"NO","SI")</f>
        <v>SI</v>
      </c>
      <c r="AV715" s="33" t="str">
        <f>IF(AS715&gt;TIME(1,0,0),"NO","SI")</f>
        <v>SI</v>
      </c>
      <c r="AW715" s="33">
        <f>(S715-E715)</f>
        <v>4.7798611111138598</v>
      </c>
      <c r="AX715" s="39">
        <f>TRACKER[[#This Row],[ATA TO UNLOADING]]*24</f>
        <v>114.71666666673264</v>
      </c>
      <c r="AY715" s="33">
        <f>IF(O715=0,0,S715-O715)</f>
        <v>0</v>
      </c>
      <c r="AZ715" s="38">
        <f>TRACKER[[#This Row],[TOTAL TT (MARRUECOS)]]*24</f>
        <v>0</v>
      </c>
      <c r="BA715" s="39" t="str">
        <f>IF(AW715="","",IF(AW715&lt;=2,"SI","NO"))</f>
        <v>NO</v>
      </c>
      <c r="BB715" s="39">
        <f>V715-U715</f>
        <v>46062.750694444447</v>
      </c>
      <c r="BC715" s="108">
        <f>(TRACKER[[#This Row],[Driver departure vs DC END DATE 2]])/24</f>
        <v>1919.2812789351854</v>
      </c>
      <c r="BD715" s="39" t="str">
        <f>IF(L715="LEFTIES TOLEDO",IF(BC715&gt;=TIME(0,0,0),"YES","NO"),"")</f>
        <v/>
      </c>
      <c r="BE715" s="93">
        <f>$BH$1</f>
        <v>55</v>
      </c>
      <c r="BF715" s="41">
        <f>$BI$1</f>
        <v>7.5</v>
      </c>
    </row>
    <row r="716" spans="1:58" ht="12.65" hidden="1" customHeight="1">
      <c r="A716" s="24">
        <v>263020572</v>
      </c>
      <c r="B716" s="10" t="s">
        <v>101</v>
      </c>
      <c r="C716" s="11" t="s">
        <v>58</v>
      </c>
      <c r="D716" s="11" t="s">
        <v>75</v>
      </c>
      <c r="E716" s="12">
        <v>46057.782638888886</v>
      </c>
      <c r="F716" s="12">
        <v>46057.833333333336</v>
      </c>
      <c r="G716" s="13" t="s">
        <v>49</v>
      </c>
      <c r="H716" s="11" t="s">
        <v>50</v>
      </c>
      <c r="I716" s="13" t="s">
        <v>1212</v>
      </c>
      <c r="J716" s="13" t="s">
        <v>51</v>
      </c>
      <c r="K716" s="13" t="s">
        <v>52</v>
      </c>
      <c r="L716" s="12" t="s">
        <v>102</v>
      </c>
      <c r="M716" s="12">
        <v>46059.5</v>
      </c>
      <c r="N716" s="12">
        <v>46062.625</v>
      </c>
      <c r="O716" s="12"/>
      <c r="P716" s="55"/>
      <c r="Q716" s="12"/>
      <c r="R716" s="12"/>
      <c r="S716" s="29">
        <v>46062.604166666664</v>
      </c>
      <c r="T716" s="29">
        <v>46062.652777777781</v>
      </c>
      <c r="U716" s="12"/>
      <c r="V716" s="29">
        <v>46062.815972222219</v>
      </c>
      <c r="W716" s="30">
        <f>IF(N716="","",WEEKNUM(AA716,2)-0)</f>
        <v>7</v>
      </c>
      <c r="X716" s="30">
        <f>IF(N716="","",MONTH(AA716))</f>
        <v>2</v>
      </c>
      <c r="Y71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16" s="30" t="str">
        <f>IF(B716="ROPAX","ROPAX",IF(B716="RORO","RORO","OCEAN"))</f>
        <v>OCEAN</v>
      </c>
      <c r="AA716" s="29">
        <f>+MIN(S716,T716)</f>
        <v>46062.604166666664</v>
      </c>
      <c r="AB716" s="29" t="str">
        <f>CHOOSE(WEEKDAY(T716,2),"Monday","Tuesday","Wednesday","Thursday","Friday","Saturday","Sunday")</f>
        <v>Monday</v>
      </c>
      <c r="AC716" s="104">
        <f>IF((E716-F716)&lt;=0,0,(TRACKER[[#This Row],[ATA]]-TRACKER[[#This Row],[ETA]])*24)</f>
        <v>0</v>
      </c>
      <c r="AD716" s="29" t="str">
        <f>IF(AC716&lt;=2,"NO","YES")</f>
        <v>NO</v>
      </c>
      <c r="AE716" s="106">
        <f>+TRACKER[[#This Row],[DELIVERY AVAILABLE SINCE]]-TRACKER[[#This Row],[HANDOVER Morocco]]</f>
        <v>46059.5</v>
      </c>
      <c r="AF716" s="104">
        <f>TRACKER[[#This Row],[ATA TO UNLOADING]]*24</f>
        <v>115.71666666667443</v>
      </c>
      <c r="AG716" s="31">
        <f>(M716-E716)</f>
        <v>1.7173611111138598</v>
      </c>
      <c r="AH716" s="35">
        <f>TRACKER[[#This Row],[ATA A OFRECIMIENTO]]*24</f>
        <v>41.216666666732635</v>
      </c>
      <c r="AI716" s="30" t="str">
        <f>IF(AG716="","",IF(AG716&lt;=1.5,"SI","NO"))</f>
        <v>NO</v>
      </c>
      <c r="AJ716" s="30" t="str">
        <f>IF(AG716="","",IF(AG716&lt;=2,"YES","NO"))</f>
        <v>YES</v>
      </c>
      <c r="AK716" s="30" t="str">
        <f>IF(AG716="","",IF(AG716&lt;=3,"SI","NO"))</f>
        <v>SI</v>
      </c>
      <c r="AL716" s="31">
        <f>(N716-M716)</f>
        <v>3.125</v>
      </c>
      <c r="AM716" s="35">
        <f>TRACKER[[#This Row],[DEL. AVAILABLE A SLOT]]*24</f>
        <v>75</v>
      </c>
      <c r="AN716" s="31">
        <f>IF((S716-M716)&lt;0,TIME(0,0,0),S716-M716)</f>
        <v>3.1041666666642413</v>
      </c>
      <c r="AO71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716" s="35" t="str">
        <f>IF(AL716="","",IF(AL716&lt;=1,"SI","NO"))</f>
        <v>NO</v>
      </c>
      <c r="AQ716" s="31">
        <f>(N716-E716)</f>
        <v>4.8423611111138598</v>
      </c>
      <c r="AR716" s="35">
        <f>TRACKER[[#This Row],[ATA A TIMESLOT]]*24</f>
        <v>116.21666666673264</v>
      </c>
      <c r="AS716" s="32">
        <f>IF(AA716&lt;N716,TIME(0,0,0),AA716-N716)</f>
        <v>0</v>
      </c>
      <c r="AT716" s="35">
        <f>TRACKER[[#This Row],[PUNTUALIDAD (H)]]*24</f>
        <v>0</v>
      </c>
      <c r="AU716" s="31" t="str">
        <f>IF(AS716&gt;TIME(0,30,0),"NO","SI")</f>
        <v>SI</v>
      </c>
      <c r="AV716" s="33" t="str">
        <f>IF(AS716&gt;TIME(1,0,0),"NO","SI")</f>
        <v>SI</v>
      </c>
      <c r="AW716" s="33">
        <f>(S716-E716)</f>
        <v>4.8215277777781012</v>
      </c>
      <c r="AX716" s="39">
        <f>TRACKER[[#This Row],[ATA TO UNLOADING]]*24</f>
        <v>115.71666666667443</v>
      </c>
      <c r="AY716" s="33">
        <f>IF(O716=0,0,S716-O716)</f>
        <v>0</v>
      </c>
      <c r="AZ716" s="38">
        <f>TRACKER[[#This Row],[TOTAL TT (MARRUECOS)]]*24</f>
        <v>0</v>
      </c>
      <c r="BA716" s="39" t="str">
        <f>IF(AW716="","",IF(AW716&lt;=2,"SI","NO"))</f>
        <v>NO</v>
      </c>
      <c r="BB716" s="39">
        <f>V716-U716</f>
        <v>46062.815972222219</v>
      </c>
      <c r="BC716" s="108">
        <f>(TRACKER[[#This Row],[Driver departure vs DC END DATE 2]])/24</f>
        <v>1919.2839988425924</v>
      </c>
      <c r="BD716" s="39" t="str">
        <f>IF(L716="LEFTIES TOLEDO",IF(BC716&gt;=TIME(0,0,0),"YES","NO"),"")</f>
        <v/>
      </c>
      <c r="BE716" s="93">
        <f>$BH$1</f>
        <v>55</v>
      </c>
      <c r="BF716" s="41">
        <f>$BI$1</f>
        <v>7.5</v>
      </c>
    </row>
    <row r="717" spans="1:58" ht="12.65" hidden="1" customHeight="1">
      <c r="A717" s="24" t="s">
        <v>1167</v>
      </c>
      <c r="B717" s="10" t="s">
        <v>101</v>
      </c>
      <c r="C717" s="11" t="s">
        <v>96</v>
      </c>
      <c r="D717" s="11" t="s">
        <v>75</v>
      </c>
      <c r="E717" s="12">
        <v>46057.782638888886</v>
      </c>
      <c r="F717" s="12">
        <v>46057.833333333336</v>
      </c>
      <c r="G717" s="13" t="s">
        <v>88</v>
      </c>
      <c r="H717" s="11" t="s">
        <v>50</v>
      </c>
      <c r="I717" s="13" t="s">
        <v>1211</v>
      </c>
      <c r="J717" s="13" t="s">
        <v>51</v>
      </c>
      <c r="K717" s="13" t="s">
        <v>60</v>
      </c>
      <c r="L717" s="12" t="s">
        <v>95</v>
      </c>
      <c r="M717" s="12">
        <v>46059.5</v>
      </c>
      <c r="N717" s="12">
        <v>46062.625</v>
      </c>
      <c r="O717" s="12"/>
      <c r="P717" s="55"/>
      <c r="Q717" s="12" t="s">
        <v>62</v>
      </c>
      <c r="R717" s="12"/>
      <c r="S717" s="29">
        <v>46062.604166666664</v>
      </c>
      <c r="T717" s="29">
        <v>46062.763888888891</v>
      </c>
      <c r="U717" s="12"/>
      <c r="V717" s="29">
        <v>46062.886805555558</v>
      </c>
      <c r="W717" s="30">
        <f>IF(N717="","",WEEKNUM(AA717,2)-0)</f>
        <v>7</v>
      </c>
      <c r="X717" s="30">
        <f>IF(N717="","",MONTH(AA717))</f>
        <v>2</v>
      </c>
      <c r="Y71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717" s="30" t="str">
        <f>IF(B717="ROPAX","ROPAX",IF(B717="RORO","RORO","OCEAN"))</f>
        <v>OCEAN</v>
      </c>
      <c r="AA717" s="29">
        <f>+MIN(S717,T717)</f>
        <v>46062.604166666664</v>
      </c>
      <c r="AB717" s="29" t="str">
        <f>CHOOSE(WEEKDAY(T717,2),"Monday","Tuesday","Wednesday","Thursday","Friday","Saturday","Sunday")</f>
        <v>Monday</v>
      </c>
      <c r="AC717" s="104">
        <f>IF((E717-F717)&lt;=0,0,(TRACKER[[#This Row],[ATA]]-TRACKER[[#This Row],[ETA]])*24)</f>
        <v>0</v>
      </c>
      <c r="AD717" s="29" t="str">
        <f>IF(AC717&lt;=2,"NO","YES")</f>
        <v>NO</v>
      </c>
      <c r="AE717" s="106">
        <f>+TRACKER[[#This Row],[DELIVERY AVAILABLE SINCE]]-TRACKER[[#This Row],[HANDOVER Morocco]]</f>
        <v>46059.5</v>
      </c>
      <c r="AF717" s="104">
        <f>TRACKER[[#This Row],[ATA TO UNLOADING]]*24</f>
        <v>115.71666666667443</v>
      </c>
      <c r="AG717" s="31">
        <f>(M717-E717)</f>
        <v>1.7173611111138598</v>
      </c>
      <c r="AH717" s="35">
        <f>TRACKER[[#This Row],[ATA A OFRECIMIENTO]]*24</f>
        <v>41.216666666732635</v>
      </c>
      <c r="AI717" s="30" t="str">
        <f>IF(AG717="","",IF(AG717&lt;=1.5,"SI","NO"))</f>
        <v>NO</v>
      </c>
      <c r="AJ717" s="30" t="str">
        <f>IF(AG717="","",IF(AG717&lt;=2,"YES","NO"))</f>
        <v>YES</v>
      </c>
      <c r="AK717" s="30" t="str">
        <f>IF(AG717="","",IF(AG717&lt;=3,"SI","NO"))</f>
        <v>SI</v>
      </c>
      <c r="AL717" s="31">
        <f>(N717-M717)</f>
        <v>3.125</v>
      </c>
      <c r="AM717" s="35">
        <f>TRACKER[[#This Row],[DEL. AVAILABLE A SLOT]]*24</f>
        <v>75</v>
      </c>
      <c r="AN717" s="31">
        <f>IF((S717-M717)&lt;0,TIME(0,0,0),S717-M717)</f>
        <v>3.1041666666642413</v>
      </c>
      <c r="AO71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717" s="35" t="str">
        <f>IF(AL717="","",IF(AL717&lt;=1,"SI","NO"))</f>
        <v>NO</v>
      </c>
      <c r="AQ717" s="31">
        <f>(N717-E717)</f>
        <v>4.8423611111138598</v>
      </c>
      <c r="AR717" s="35">
        <f>TRACKER[[#This Row],[ATA A TIMESLOT]]*24</f>
        <v>116.21666666673264</v>
      </c>
      <c r="AS717" s="32">
        <f>IF(AA717&lt;N717,TIME(0,0,0),AA717-N717)</f>
        <v>0</v>
      </c>
      <c r="AT717" s="35">
        <f>TRACKER[[#This Row],[PUNTUALIDAD (H)]]*24</f>
        <v>0</v>
      </c>
      <c r="AU717" s="31" t="str">
        <f>IF(AS717&gt;TIME(0,30,0),"NO","SI")</f>
        <v>SI</v>
      </c>
      <c r="AV717" s="33" t="str">
        <f>IF(AS717&gt;TIME(1,0,0),"NO","SI")</f>
        <v>SI</v>
      </c>
      <c r="AW717" s="33">
        <f>(S717-E717)</f>
        <v>4.8215277777781012</v>
      </c>
      <c r="AX717" s="39">
        <f>TRACKER[[#This Row],[ATA TO UNLOADING]]*24</f>
        <v>115.71666666667443</v>
      </c>
      <c r="AY717" s="33">
        <f>IF(O717=0,0,S717-O717)</f>
        <v>0</v>
      </c>
      <c r="AZ717" s="38">
        <f>TRACKER[[#This Row],[TOTAL TT (MARRUECOS)]]*24</f>
        <v>0</v>
      </c>
      <c r="BA717" s="39" t="str">
        <f>IF(AW717="","",IF(AW717&lt;=2,"SI","NO"))</f>
        <v>NO</v>
      </c>
      <c r="BB717" s="39">
        <f>V717-U717</f>
        <v>46062.886805555558</v>
      </c>
      <c r="BC717" s="108">
        <f>(TRACKER[[#This Row],[Driver departure vs DC END DATE 2]])/24</f>
        <v>1919.2869502314816</v>
      </c>
      <c r="BD717" s="39" t="str">
        <f>IF(L717="LEFTIES TOLEDO",IF(BC717&gt;=TIME(0,0,0),"YES","NO"),"")</f>
        <v/>
      </c>
      <c r="BE717" s="93">
        <f>$BH$1</f>
        <v>55</v>
      </c>
      <c r="BF717" s="41">
        <f>$BI$1</f>
        <v>7.5</v>
      </c>
    </row>
    <row r="718" spans="1:58" ht="12.65" hidden="1" customHeight="1">
      <c r="A718" s="24" t="s">
        <v>1045</v>
      </c>
      <c r="B718" s="10" t="s">
        <v>77</v>
      </c>
      <c r="C718" s="11" t="s">
        <v>79</v>
      </c>
      <c r="D718" s="11" t="s">
        <v>48</v>
      </c>
      <c r="E718" s="12">
        <v>46059.828472222223</v>
      </c>
      <c r="F718" s="12">
        <v>46059.791666666664</v>
      </c>
      <c r="G718" s="13" t="s">
        <v>49</v>
      </c>
      <c r="H718" s="11" t="s">
        <v>100</v>
      </c>
      <c r="I718" s="13" t="s">
        <v>202</v>
      </c>
      <c r="J718" s="13" t="s">
        <v>107</v>
      </c>
      <c r="K718" s="13" t="s">
        <v>60</v>
      </c>
      <c r="L718" s="12" t="s">
        <v>74</v>
      </c>
      <c r="M718" s="12">
        <v>46060.916666666664</v>
      </c>
      <c r="N718" s="12">
        <v>46062.666666666664</v>
      </c>
      <c r="O718" s="12">
        <v>46053</v>
      </c>
      <c r="P718" s="55"/>
      <c r="Q718" s="12"/>
      <c r="R718" s="12"/>
      <c r="S718" s="29">
        <v>46062.477777777778</v>
      </c>
      <c r="T718" s="29">
        <v>46062.770833333336</v>
      </c>
      <c r="U718" s="12"/>
      <c r="V718" s="29"/>
      <c r="W718" s="30">
        <f>IF(N718="","",WEEKNUM(AA718,2)-0)</f>
        <v>7</v>
      </c>
      <c r="X718" s="30">
        <f>IF(N718="","",MONTH(AA718))</f>
        <v>2</v>
      </c>
      <c r="Y71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718" s="30" t="str">
        <f>IF(B718="ROPAX","ROPAX",IF(B718="RORO","RORO","OCEAN"))</f>
        <v>OCEAN</v>
      </c>
      <c r="AA718" s="29">
        <f>+MIN(S718,T718)</f>
        <v>46062.477777777778</v>
      </c>
      <c r="AB718" s="29" t="str">
        <f>CHOOSE(WEEKDAY(T718,2),"Monday","Tuesday","Wednesday","Thursday","Friday","Saturday","Sunday")</f>
        <v>Monday</v>
      </c>
      <c r="AC718" s="104">
        <f>IF((E718-F718)&lt;=0,0,(TRACKER[[#This Row],[ATA]]-TRACKER[[#This Row],[ETA]])*24)</f>
        <v>0.88333333341870457</v>
      </c>
      <c r="AD718" s="29" t="str">
        <f>IF(AC718&lt;=2,"NO","YES")</f>
        <v>NO</v>
      </c>
      <c r="AE718" s="106">
        <f>+TRACKER[[#This Row],[DELIVERY AVAILABLE SINCE]]-TRACKER[[#This Row],[HANDOVER Morocco]]</f>
        <v>7.9166666666642413</v>
      </c>
      <c r="AF718" s="104">
        <f>TRACKER[[#This Row],[ATA TO UNLOADING]]*24</f>
        <v>63.583333333313931</v>
      </c>
      <c r="AG718" s="31">
        <f>(M718-E718)</f>
        <v>1.0881944444408873</v>
      </c>
      <c r="AH718" s="35">
        <f>TRACKER[[#This Row],[ATA A OFRECIMIENTO]]*24</f>
        <v>26.116666666581295</v>
      </c>
      <c r="AI718" s="30" t="str">
        <f>IF(AG718="","",IF(AG718&lt;=1.5,"SI","NO"))</f>
        <v>SI</v>
      </c>
      <c r="AJ718" s="30" t="str">
        <f>IF(AG718="","",IF(AG718&lt;=2,"YES","NO"))</f>
        <v>YES</v>
      </c>
      <c r="AK718" s="30" t="str">
        <f>IF(AG718="","",IF(AG718&lt;=3,"SI","NO"))</f>
        <v>SI</v>
      </c>
      <c r="AL718" s="31">
        <f>(N718-M718)</f>
        <v>1.75</v>
      </c>
      <c r="AM718" s="35">
        <f>TRACKER[[#This Row],[DEL. AVAILABLE A SLOT]]*24</f>
        <v>42</v>
      </c>
      <c r="AN718" s="31">
        <f>IF((S718-M718)&lt;0,TIME(0,0,0),S718-M718)</f>
        <v>1.5611111111138598</v>
      </c>
      <c r="AO71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718" s="35" t="str">
        <f>IF(AL718="","",IF(AL718&lt;=1,"SI","NO"))</f>
        <v>NO</v>
      </c>
      <c r="AQ718" s="31">
        <f>(N718-E718)</f>
        <v>2.8381944444408873</v>
      </c>
      <c r="AR718" s="35">
        <f>TRACKER[[#This Row],[ATA A TIMESLOT]]*24</f>
        <v>68.116666666581295</v>
      </c>
      <c r="AS718" s="32">
        <f>IF(AA718&lt;N718,TIME(0,0,0),AA718-N718)</f>
        <v>0</v>
      </c>
      <c r="AT718" s="35">
        <f>TRACKER[[#This Row],[PUNTUALIDAD (H)]]*24</f>
        <v>0</v>
      </c>
      <c r="AU718" s="31" t="str">
        <f>IF(AS718&gt;TIME(0,30,0),"NO","SI")</f>
        <v>SI</v>
      </c>
      <c r="AV718" s="33" t="str">
        <f>IF(AS718&gt;TIME(1,0,0),"NO","SI")</f>
        <v>SI</v>
      </c>
      <c r="AW718" s="33">
        <f>(S718-E718)</f>
        <v>2.6493055555547471</v>
      </c>
      <c r="AX718" s="39">
        <f>TRACKER[[#This Row],[ATA TO UNLOADING]]*24</f>
        <v>63.583333333313931</v>
      </c>
      <c r="AY718" s="33">
        <f>IF(O718=0,0,S718-O718)</f>
        <v>9.4777777777781012</v>
      </c>
      <c r="AZ718" s="38">
        <f>TRACKER[[#This Row],[TOTAL TT (MARRUECOS)]]*24</f>
        <v>227.46666666667443</v>
      </c>
      <c r="BA718" s="39" t="str">
        <f>IF(AW718="","",IF(AW718&lt;=2,"SI","NO"))</f>
        <v>NO</v>
      </c>
      <c r="BB718" s="39">
        <f>V718-U718</f>
        <v>0</v>
      </c>
      <c r="BC718" s="108">
        <f>(TRACKER[[#This Row],[Driver departure vs DC END DATE 2]])/24</f>
        <v>0</v>
      </c>
      <c r="BD718" s="39" t="str">
        <f>IF(L718="LEFTIES TOLEDO",IF(BC718&gt;=TIME(0,0,0),"YES","NO"),"")</f>
        <v/>
      </c>
      <c r="BE718" s="93">
        <f>$BH$1</f>
        <v>55</v>
      </c>
      <c r="BF718" s="41">
        <f>$BI$1</f>
        <v>7.5</v>
      </c>
    </row>
    <row r="719" spans="1:58" ht="12.65" hidden="1" customHeight="1">
      <c r="A719" s="24">
        <v>262356119</v>
      </c>
      <c r="B719" s="10" t="s">
        <v>1165</v>
      </c>
      <c r="C719" s="11" t="s">
        <v>54</v>
      </c>
      <c r="D719" s="11" t="s">
        <v>48</v>
      </c>
      <c r="E719" s="12">
        <v>46060.310416666667</v>
      </c>
      <c r="F719" s="12">
        <v>46060.333333333336</v>
      </c>
      <c r="G719" s="13" t="s">
        <v>49</v>
      </c>
      <c r="H719" s="11" t="s">
        <v>50</v>
      </c>
      <c r="I719" s="13" t="s">
        <v>1216</v>
      </c>
      <c r="J719" s="13" t="s">
        <v>51</v>
      </c>
      <c r="K719" s="13" t="s">
        <v>52</v>
      </c>
      <c r="L719" s="12" t="s">
        <v>53</v>
      </c>
      <c r="M719" s="12">
        <v>46061.666666666664</v>
      </c>
      <c r="N719" s="12">
        <v>46062.666666666664</v>
      </c>
      <c r="O719" s="12"/>
      <c r="P719" s="55"/>
      <c r="Q719" s="12" t="s">
        <v>93</v>
      </c>
      <c r="R719" s="12"/>
      <c r="S719" s="29">
        <v>46062.71597222222</v>
      </c>
      <c r="T719" s="29">
        <v>46062.833333333336</v>
      </c>
      <c r="U719" s="12">
        <v>46062.746527777781</v>
      </c>
      <c r="V719" s="29">
        <v>46062.869444444441</v>
      </c>
      <c r="W719" s="30">
        <f>IF(N719="","",WEEKNUM(AA719,2)-0)</f>
        <v>7</v>
      </c>
      <c r="X719" s="30">
        <f>IF(N719="","",MONTH(AA719))</f>
        <v>2</v>
      </c>
      <c r="Y71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19" s="30" t="str">
        <f>IF(B719="ROPAX","ROPAX",IF(B719="RORO","RORO","OCEAN"))</f>
        <v>OCEAN</v>
      </c>
      <c r="AA719" s="29">
        <f>+MIN(S719,T719)</f>
        <v>46062.71597222222</v>
      </c>
      <c r="AB719" s="29" t="str">
        <f>CHOOSE(WEEKDAY(T719,2),"Monday","Tuesday","Wednesday","Thursday","Friday","Saturday","Sunday")</f>
        <v>Monday</v>
      </c>
      <c r="AC719" s="104">
        <f>IF((E719-F719)&lt;=0,0,(TRACKER[[#This Row],[ATA]]-TRACKER[[#This Row],[ETA]])*24)</f>
        <v>0</v>
      </c>
      <c r="AD719" s="29" t="str">
        <f>IF(AC719&lt;=2,"NO","YES")</f>
        <v>NO</v>
      </c>
      <c r="AE719" s="106">
        <f>+TRACKER[[#This Row],[DELIVERY AVAILABLE SINCE]]-TRACKER[[#This Row],[HANDOVER Morocco]]</f>
        <v>46061.666666666664</v>
      </c>
      <c r="AF719" s="104">
        <f>TRACKER[[#This Row],[ATA TO UNLOADING]]*24</f>
        <v>57.733333333279006</v>
      </c>
      <c r="AG719" s="31">
        <f>(M719-E719)</f>
        <v>1.3562499999970896</v>
      </c>
      <c r="AH719" s="35">
        <f>TRACKER[[#This Row],[ATA A OFRECIMIENTO]]*24</f>
        <v>32.549999999930151</v>
      </c>
      <c r="AI719" s="30" t="str">
        <f>IF(AG719="","",IF(AG719&lt;=1.5,"SI","NO"))</f>
        <v>SI</v>
      </c>
      <c r="AJ719" s="30" t="str">
        <f>IF(AG719="","",IF(AG719&lt;=2,"YES","NO"))</f>
        <v>YES</v>
      </c>
      <c r="AK719" s="30" t="str">
        <f>IF(AG719="","",IF(AG719&lt;=3,"SI","NO"))</f>
        <v>SI</v>
      </c>
      <c r="AL719" s="31">
        <f>(N719-M719)</f>
        <v>1</v>
      </c>
      <c r="AM719" s="35">
        <f>TRACKER[[#This Row],[DEL. AVAILABLE A SLOT]]*24</f>
        <v>24</v>
      </c>
      <c r="AN719" s="31">
        <f>IF((S719-M719)&lt;0,TIME(0,0,0),S719-M719)</f>
        <v>1.0493055555562023</v>
      </c>
      <c r="AO71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719" s="35" t="str">
        <f>IF(AL719="","",IF(AL719&lt;=1,"SI","NO"))</f>
        <v>SI</v>
      </c>
      <c r="AQ719" s="31">
        <f>(N719-E719)</f>
        <v>2.3562499999970896</v>
      </c>
      <c r="AR719" s="35">
        <f>TRACKER[[#This Row],[ATA A TIMESLOT]]*24</f>
        <v>56.549999999930151</v>
      </c>
      <c r="AS719" s="32">
        <f>IF(AA719&lt;N719,TIME(0,0,0),AA719-N719)</f>
        <v>4.9305555556202307E-2</v>
      </c>
      <c r="AT719" s="35">
        <f>TRACKER[[#This Row],[PUNTUALIDAD (H)]]*24</f>
        <v>1.1833333333488554</v>
      </c>
      <c r="AU719" s="31" t="str">
        <f>IF(AS719&gt;TIME(0,30,0),"NO","SI")</f>
        <v>NO</v>
      </c>
      <c r="AV719" s="33" t="str">
        <f>IF(AS719&gt;TIME(1,0,0),"NO","SI")</f>
        <v>NO</v>
      </c>
      <c r="AW719" s="33">
        <f>(S719-E719)</f>
        <v>2.4055555555532919</v>
      </c>
      <c r="AX719" s="39">
        <f>TRACKER[[#This Row],[ATA TO UNLOADING]]*24</f>
        <v>57.733333333279006</v>
      </c>
      <c r="AY719" s="33">
        <f>IF(O719=0,0,S719-O719)</f>
        <v>0</v>
      </c>
      <c r="AZ719" s="38">
        <f>TRACKER[[#This Row],[TOTAL TT (MARRUECOS)]]*24</f>
        <v>0</v>
      </c>
      <c r="BA719" s="39" t="str">
        <f>IF(AW719="","",IF(AW719&lt;=2,"SI","NO"))</f>
        <v>NO</v>
      </c>
      <c r="BB719" s="39">
        <f>V719-U719</f>
        <v>0.12291666665987577</v>
      </c>
      <c r="BC719" s="108">
        <f>(TRACKER[[#This Row],[Driver departure vs DC END DATE 2]])/24</f>
        <v>5.1215277774948236E-3</v>
      </c>
      <c r="BD719" s="39" t="str">
        <f>IF(L719="LEFTIES TOLEDO",IF(BC719&gt;=TIME(0,0,0),"YES","NO"),"")</f>
        <v>YES</v>
      </c>
      <c r="BE719" s="93">
        <f>$BH$1</f>
        <v>55</v>
      </c>
      <c r="BF719" s="41">
        <f>$BI$1</f>
        <v>7.5</v>
      </c>
    </row>
    <row r="720" spans="1:58" ht="12.65" hidden="1" customHeight="1">
      <c r="A720" s="24" t="s">
        <v>921</v>
      </c>
      <c r="B720" s="10" t="s">
        <v>101</v>
      </c>
      <c r="C720" s="11" t="s">
        <v>72</v>
      </c>
      <c r="D720" s="11" t="s">
        <v>75</v>
      </c>
      <c r="E720" s="12">
        <v>46057.782638888886</v>
      </c>
      <c r="F720" s="12">
        <v>46057.833333333336</v>
      </c>
      <c r="G720" s="13" t="s">
        <v>88</v>
      </c>
      <c r="H720" s="11" t="s">
        <v>50</v>
      </c>
      <c r="I720" s="13" t="s">
        <v>1213</v>
      </c>
      <c r="J720" s="13" t="s">
        <v>51</v>
      </c>
      <c r="K720" s="13" t="s">
        <v>60</v>
      </c>
      <c r="L720" s="12" t="s">
        <v>95</v>
      </c>
      <c r="M720" s="12">
        <v>46059.5</v>
      </c>
      <c r="N720" s="12">
        <v>46062.666666666664</v>
      </c>
      <c r="O720" s="12"/>
      <c r="P720" s="55">
        <v>1</v>
      </c>
      <c r="Q720" s="12"/>
      <c r="R720" s="12"/>
      <c r="S720" s="29">
        <v>46062.645833333328</v>
      </c>
      <c r="T720" s="29">
        <v>46062.763888888891</v>
      </c>
      <c r="U720" s="12"/>
      <c r="V720" s="29">
        <v>46062.902083333334</v>
      </c>
      <c r="W720" s="30">
        <f>IF(N720="","",WEEKNUM(AA720,2)-0)</f>
        <v>7</v>
      </c>
      <c r="X720" s="30">
        <f>IF(N720="","",MONTH(AA720))</f>
        <v>2</v>
      </c>
      <c r="Y72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720" s="30" t="str">
        <f>IF(B720="ROPAX","ROPAX",IF(B720="RORO","RORO","OCEAN"))</f>
        <v>OCEAN</v>
      </c>
      <c r="AA720" s="29">
        <f>+MIN(S720,T720)</f>
        <v>46062.645833333328</v>
      </c>
      <c r="AB720" s="29" t="str">
        <f>CHOOSE(WEEKDAY(T720,2),"Monday","Tuesday","Wednesday","Thursday","Friday","Saturday","Sunday")</f>
        <v>Monday</v>
      </c>
      <c r="AC720" s="104">
        <f>IF((E720-F720)&lt;=0,0,(TRACKER[[#This Row],[ATA]]-TRACKER[[#This Row],[ETA]])*24)</f>
        <v>0</v>
      </c>
      <c r="AD720" s="29" t="str">
        <f>IF(AC720&lt;=2,"NO","YES")</f>
        <v>NO</v>
      </c>
      <c r="AE720" s="106">
        <f>+TRACKER[[#This Row],[DELIVERY AVAILABLE SINCE]]-TRACKER[[#This Row],[HANDOVER Morocco]]</f>
        <v>46059.5</v>
      </c>
      <c r="AF720" s="104">
        <f>TRACKER[[#This Row],[ATA TO UNLOADING]]*24</f>
        <v>116.71666666661622</v>
      </c>
      <c r="AG720" s="31">
        <f>(M720-E720)</f>
        <v>1.7173611111138598</v>
      </c>
      <c r="AH720" s="35">
        <f>TRACKER[[#This Row],[ATA A OFRECIMIENTO]]*24</f>
        <v>41.216666666732635</v>
      </c>
      <c r="AI720" s="30" t="str">
        <f>IF(AG720="","",IF(AG720&lt;=1.5,"SI","NO"))</f>
        <v>NO</v>
      </c>
      <c r="AJ720" s="30" t="str">
        <f>IF(AG720="","",IF(AG720&lt;=2,"YES","NO"))</f>
        <v>YES</v>
      </c>
      <c r="AK720" s="30" t="str">
        <f>IF(AG720="","",IF(AG720&lt;=3,"SI","NO"))</f>
        <v>SI</v>
      </c>
      <c r="AL720" s="31">
        <f>(N720-M720)</f>
        <v>3.1666666666642413</v>
      </c>
      <c r="AM720" s="35">
        <f>TRACKER[[#This Row],[DEL. AVAILABLE A SLOT]]*24</f>
        <v>75.999999999941792</v>
      </c>
      <c r="AN720" s="31">
        <f>IF((S720-M720)&lt;0,TIME(0,0,0),S720-M720)</f>
        <v>3.1458333333284827</v>
      </c>
      <c r="AO72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720" s="35" t="str">
        <f>IF(AL720="","",IF(AL720&lt;=1,"SI","NO"))</f>
        <v>NO</v>
      </c>
      <c r="AQ720" s="31">
        <f>(N720-E720)</f>
        <v>4.8840277777781012</v>
      </c>
      <c r="AR720" s="35">
        <f>TRACKER[[#This Row],[ATA A TIMESLOT]]*24</f>
        <v>117.21666666667443</v>
      </c>
      <c r="AS720" s="32">
        <f>IF(AA720&lt;N720,TIME(0,0,0),AA720-N720)</f>
        <v>0</v>
      </c>
      <c r="AT720" s="35">
        <f>TRACKER[[#This Row],[PUNTUALIDAD (H)]]*24</f>
        <v>0</v>
      </c>
      <c r="AU720" s="31" t="str">
        <f>IF(AS720&gt;TIME(0,30,0),"NO","SI")</f>
        <v>SI</v>
      </c>
      <c r="AV720" s="33" t="str">
        <f>IF(AS720&gt;TIME(1,0,0),"NO","SI")</f>
        <v>SI</v>
      </c>
      <c r="AW720" s="33">
        <f>(S720-E720)</f>
        <v>4.8631944444423425</v>
      </c>
      <c r="AX720" s="39">
        <f>TRACKER[[#This Row],[ATA TO UNLOADING]]*24</f>
        <v>116.71666666661622</v>
      </c>
      <c r="AY720" s="33">
        <f>IF(O720=0,0,S720-O720)</f>
        <v>0</v>
      </c>
      <c r="AZ720" s="38">
        <f>TRACKER[[#This Row],[TOTAL TT (MARRUECOS)]]*24</f>
        <v>0</v>
      </c>
      <c r="BA720" s="39" t="str">
        <f>IF(AW720="","",IF(AW720&lt;=2,"SI","NO"))</f>
        <v>NO</v>
      </c>
      <c r="BB720" s="39">
        <f>V720-U720</f>
        <v>46062.902083333334</v>
      </c>
      <c r="BC720" s="108">
        <f>(TRACKER[[#This Row],[Driver departure vs DC END DATE 2]])/24</f>
        <v>1919.2875868055555</v>
      </c>
      <c r="BD720" s="39" t="str">
        <f>IF(L720="LEFTIES TOLEDO",IF(BC720&gt;=TIME(0,0,0),"YES","NO"),"")</f>
        <v/>
      </c>
      <c r="BE720" s="93">
        <f>$BH$1</f>
        <v>55</v>
      </c>
      <c r="BF720" s="41">
        <f>$BI$1</f>
        <v>7.5</v>
      </c>
    </row>
    <row r="721" spans="1:58" ht="12.65" hidden="1" customHeight="1">
      <c r="A721" s="24" t="s">
        <v>1168</v>
      </c>
      <c r="B721" s="10" t="s">
        <v>101</v>
      </c>
      <c r="C721" s="11" t="s">
        <v>96</v>
      </c>
      <c r="D721" s="11" t="s">
        <v>75</v>
      </c>
      <c r="E721" s="12">
        <v>46057.782638888886</v>
      </c>
      <c r="F721" s="12">
        <v>46057.833333333336</v>
      </c>
      <c r="G721" s="13" t="s">
        <v>88</v>
      </c>
      <c r="H721" s="11" t="s">
        <v>50</v>
      </c>
      <c r="I721" s="13" t="s">
        <v>1214</v>
      </c>
      <c r="J721" s="13" t="s">
        <v>51</v>
      </c>
      <c r="K721" s="13" t="s">
        <v>60</v>
      </c>
      <c r="L721" s="12" t="s">
        <v>95</v>
      </c>
      <c r="M721" s="12">
        <v>46059.5</v>
      </c>
      <c r="N721" s="12">
        <v>46062.666666666664</v>
      </c>
      <c r="O721" s="12"/>
      <c r="P721" s="55">
        <v>1</v>
      </c>
      <c r="Q721" s="12" t="s">
        <v>62</v>
      </c>
      <c r="R721" s="12"/>
      <c r="S721" s="29">
        <v>46062.645833333328</v>
      </c>
      <c r="T721" s="29">
        <v>46062.826388888891</v>
      </c>
      <c r="U721" s="12"/>
      <c r="V721" s="29">
        <v>46062.888888888891</v>
      </c>
      <c r="W721" s="30">
        <f>IF(N721="","",WEEKNUM(AA721,2)-0)</f>
        <v>7</v>
      </c>
      <c r="X721" s="30">
        <f>IF(N721="","",MONTH(AA721))</f>
        <v>2</v>
      </c>
      <c r="Y72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721" s="30" t="str">
        <f>IF(B721="ROPAX","ROPAX",IF(B721="RORO","RORO","OCEAN"))</f>
        <v>OCEAN</v>
      </c>
      <c r="AA721" s="29">
        <f>+MIN(S721,T721)</f>
        <v>46062.645833333328</v>
      </c>
      <c r="AB721" s="29" t="str">
        <f>CHOOSE(WEEKDAY(T721,2),"Monday","Tuesday","Wednesday","Thursday","Friday","Saturday","Sunday")</f>
        <v>Monday</v>
      </c>
      <c r="AC721" s="104">
        <f>IF((E721-F721)&lt;=0,0,(TRACKER[[#This Row],[ATA]]-TRACKER[[#This Row],[ETA]])*24)</f>
        <v>0</v>
      </c>
      <c r="AD721" s="29" t="str">
        <f>IF(AC721&lt;=2,"NO","YES")</f>
        <v>NO</v>
      </c>
      <c r="AE721" s="106">
        <f>+TRACKER[[#This Row],[DELIVERY AVAILABLE SINCE]]-TRACKER[[#This Row],[HANDOVER Morocco]]</f>
        <v>46059.5</v>
      </c>
      <c r="AF721" s="104">
        <f>TRACKER[[#This Row],[ATA TO UNLOADING]]*24</f>
        <v>116.71666666661622</v>
      </c>
      <c r="AG721" s="31">
        <f>(M721-E721)</f>
        <v>1.7173611111138598</v>
      </c>
      <c r="AH721" s="35">
        <f>TRACKER[[#This Row],[ATA A OFRECIMIENTO]]*24</f>
        <v>41.216666666732635</v>
      </c>
      <c r="AI721" s="30" t="str">
        <f>IF(AG721="","",IF(AG721&lt;=1.5,"SI","NO"))</f>
        <v>NO</v>
      </c>
      <c r="AJ721" s="30" t="str">
        <f>IF(AG721="","",IF(AG721&lt;=2,"YES","NO"))</f>
        <v>YES</v>
      </c>
      <c r="AK721" s="30" t="str">
        <f>IF(AG721="","",IF(AG721&lt;=3,"SI","NO"))</f>
        <v>SI</v>
      </c>
      <c r="AL721" s="31">
        <f>(N721-M721)</f>
        <v>3.1666666666642413</v>
      </c>
      <c r="AM721" s="35">
        <f>TRACKER[[#This Row],[DEL. AVAILABLE A SLOT]]*24</f>
        <v>75.999999999941792</v>
      </c>
      <c r="AN721" s="31">
        <f>IF((S721-M721)&lt;0,TIME(0,0,0),S721-M721)</f>
        <v>3.1458333333284827</v>
      </c>
      <c r="AO72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721" s="35" t="str">
        <f>IF(AL721="","",IF(AL721&lt;=1,"SI","NO"))</f>
        <v>NO</v>
      </c>
      <c r="AQ721" s="31">
        <f>(N721-E721)</f>
        <v>4.8840277777781012</v>
      </c>
      <c r="AR721" s="35">
        <f>TRACKER[[#This Row],[ATA A TIMESLOT]]*24</f>
        <v>117.21666666667443</v>
      </c>
      <c r="AS721" s="32">
        <f>IF(AA721&lt;N721,TIME(0,0,0),AA721-N721)</f>
        <v>0</v>
      </c>
      <c r="AT721" s="35">
        <f>TRACKER[[#This Row],[PUNTUALIDAD (H)]]*24</f>
        <v>0</v>
      </c>
      <c r="AU721" s="31" t="str">
        <f>IF(AS721&gt;TIME(0,30,0),"NO","SI")</f>
        <v>SI</v>
      </c>
      <c r="AV721" s="33" t="str">
        <f>IF(AS721&gt;TIME(1,0,0),"NO","SI")</f>
        <v>SI</v>
      </c>
      <c r="AW721" s="33">
        <f>(S721-E721)</f>
        <v>4.8631944444423425</v>
      </c>
      <c r="AX721" s="39">
        <f>TRACKER[[#This Row],[ATA TO UNLOADING]]*24</f>
        <v>116.71666666661622</v>
      </c>
      <c r="AY721" s="33">
        <f>IF(O721=0,0,S721-O721)</f>
        <v>0</v>
      </c>
      <c r="AZ721" s="38">
        <f>TRACKER[[#This Row],[TOTAL TT (MARRUECOS)]]*24</f>
        <v>0</v>
      </c>
      <c r="BA721" s="39" t="str">
        <f>IF(AW721="","",IF(AW721&lt;=2,"SI","NO"))</f>
        <v>NO</v>
      </c>
      <c r="BB721" s="39">
        <f>V721-U721</f>
        <v>46062.888888888891</v>
      </c>
      <c r="BC721" s="108">
        <f>(TRACKER[[#This Row],[Driver departure vs DC END DATE 2]])/24</f>
        <v>1919.2870370370372</v>
      </c>
      <c r="BD721" s="39" t="str">
        <f>IF(L721="LEFTIES TOLEDO",IF(BC721&gt;=TIME(0,0,0),"YES","NO"),"")</f>
        <v/>
      </c>
      <c r="BE721" s="93">
        <f>$BH$1</f>
        <v>55</v>
      </c>
      <c r="BF721" s="41">
        <f>$BI$1</f>
        <v>7.5</v>
      </c>
    </row>
    <row r="722" spans="1:58" ht="12.65" hidden="1" customHeight="1">
      <c r="A722" s="24">
        <v>261671233</v>
      </c>
      <c r="B722" s="10" t="s">
        <v>1165</v>
      </c>
      <c r="C722" s="11" t="s">
        <v>55</v>
      </c>
      <c r="D722" s="11" t="s">
        <v>48</v>
      </c>
      <c r="E722" s="12">
        <v>46060.310416666667</v>
      </c>
      <c r="F722" s="12">
        <v>46060.333333333336</v>
      </c>
      <c r="G722" s="13" t="s">
        <v>49</v>
      </c>
      <c r="H722" s="11" t="s">
        <v>50</v>
      </c>
      <c r="I722" s="13" t="s">
        <v>1215</v>
      </c>
      <c r="J722" s="13" t="s">
        <v>56</v>
      </c>
      <c r="K722" s="13" t="s">
        <v>60</v>
      </c>
      <c r="L722" s="12" t="s">
        <v>95</v>
      </c>
      <c r="M722" s="12">
        <v>46062.666666666664</v>
      </c>
      <c r="N722" s="12">
        <v>46062.666666666664</v>
      </c>
      <c r="O722" s="12"/>
      <c r="P722" s="55">
        <v>1</v>
      </c>
      <c r="Q722" s="12"/>
      <c r="R722" s="12"/>
      <c r="S722" s="29">
        <v>46062.645833333328</v>
      </c>
      <c r="T722" s="29">
        <v>46062.652777777781</v>
      </c>
      <c r="U722" s="12"/>
      <c r="V722" s="12">
        <v>46062.791666666664</v>
      </c>
      <c r="W722" s="30">
        <f>IF(N722="","",WEEKNUM(AA722,2)-0)</f>
        <v>7</v>
      </c>
      <c r="X722" s="30">
        <f>IF(N722="","",MONTH(AA722))</f>
        <v>2</v>
      </c>
      <c r="Y72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722" s="30" t="str">
        <f>IF(B722="ROPAX","ROPAX",IF(B722="RORO","RORO","OCEAN"))</f>
        <v>OCEAN</v>
      </c>
      <c r="AA722" s="29">
        <f>+MIN(S722,T722)</f>
        <v>46062.645833333328</v>
      </c>
      <c r="AB722" s="29" t="str">
        <f>CHOOSE(WEEKDAY(T722,2),"Monday","Tuesday","Wednesday","Thursday","Friday","Saturday","Sunday")</f>
        <v>Monday</v>
      </c>
      <c r="AC722" s="104">
        <f>IF((E722-F722)&lt;=0,0,(TRACKER[[#This Row],[ATA]]-TRACKER[[#This Row],[ETA]])*24)</f>
        <v>0</v>
      </c>
      <c r="AD722" s="29" t="str">
        <f>IF(AC722&lt;=2,"NO","YES")</f>
        <v>NO</v>
      </c>
      <c r="AE722" s="106">
        <f>+TRACKER[[#This Row],[DELIVERY AVAILABLE SINCE]]-TRACKER[[#This Row],[HANDOVER Morocco]]</f>
        <v>46062.666666666664</v>
      </c>
      <c r="AF722" s="104">
        <f>TRACKER[[#This Row],[ATA TO UNLOADING]]*24</f>
        <v>56.049999999871943</v>
      </c>
      <c r="AG722" s="31">
        <f>(M722-E722)</f>
        <v>2.3562499999970896</v>
      </c>
      <c r="AH722" s="35">
        <f>TRACKER[[#This Row],[ATA A OFRECIMIENTO]]*24</f>
        <v>56.549999999930151</v>
      </c>
      <c r="AI722" s="30" t="str">
        <f>IF(AG722="","",IF(AG722&lt;=1.5,"SI","NO"))</f>
        <v>NO</v>
      </c>
      <c r="AJ722" s="30" t="str">
        <f>IF(AG722="","",IF(AG722&lt;=2,"YES","NO"))</f>
        <v>NO</v>
      </c>
      <c r="AK722" s="30" t="str">
        <f>IF(AG722="","",IF(AG722&lt;=3,"SI","NO"))</f>
        <v>SI</v>
      </c>
      <c r="AL722" s="31">
        <f>(N722-M722)</f>
        <v>0</v>
      </c>
      <c r="AM722" s="35">
        <f>TRACKER[[#This Row],[DEL. AVAILABLE A SLOT]]*24</f>
        <v>0</v>
      </c>
      <c r="AN722" s="31">
        <f>IF((S722-M722)&lt;0,TIME(0,0,0),S722-M722)</f>
        <v>0</v>
      </c>
      <c r="AO72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22" s="35" t="str">
        <f>IF(AL722="","",IF(AL722&lt;=1,"SI","NO"))</f>
        <v>SI</v>
      </c>
      <c r="AQ722" s="31">
        <f>(N722-E722)</f>
        <v>2.3562499999970896</v>
      </c>
      <c r="AR722" s="35">
        <f>TRACKER[[#This Row],[ATA A TIMESLOT]]*24</f>
        <v>56.549999999930151</v>
      </c>
      <c r="AS722" s="32">
        <f>IF(AA722&lt;N722,TIME(0,0,0),AA722-N722)</f>
        <v>0</v>
      </c>
      <c r="AT722" s="35">
        <f>TRACKER[[#This Row],[PUNTUALIDAD (H)]]*24</f>
        <v>0</v>
      </c>
      <c r="AU722" s="31" t="str">
        <f>IF(AS722&gt;TIME(0,30,0),"NO","SI")</f>
        <v>SI</v>
      </c>
      <c r="AV722" s="33" t="str">
        <f>IF(AS722&gt;TIME(1,0,0),"NO","SI")</f>
        <v>SI</v>
      </c>
      <c r="AW722" s="33">
        <f>(S722-E722)</f>
        <v>2.335416666661331</v>
      </c>
      <c r="AX722" s="39">
        <f>TRACKER[[#This Row],[ATA TO UNLOADING]]*24</f>
        <v>56.049999999871943</v>
      </c>
      <c r="AY722" s="33">
        <f>IF(O722=0,0,S722-O722)</f>
        <v>0</v>
      </c>
      <c r="AZ722" s="38">
        <f>TRACKER[[#This Row],[TOTAL TT (MARRUECOS)]]*24</f>
        <v>0</v>
      </c>
      <c r="BA722" s="39" t="str">
        <f>IF(AW722="","",IF(AW722&lt;=2,"SI","NO"))</f>
        <v>NO</v>
      </c>
      <c r="BB722" s="39">
        <f>V722-U722</f>
        <v>46062.791666666664</v>
      </c>
      <c r="BC722" s="108">
        <f>(TRACKER[[#This Row],[Driver departure vs DC END DATE 2]])/24</f>
        <v>1919.2829861111111</v>
      </c>
      <c r="BD722" s="39" t="str">
        <f>IF(L722="LEFTIES TOLEDO",IF(BC722&gt;=TIME(0,0,0),"YES","NO"),"")</f>
        <v/>
      </c>
      <c r="BE722" s="93">
        <f>$BH$1</f>
        <v>55</v>
      </c>
      <c r="BF722" s="41">
        <f>$BI$1</f>
        <v>7.5</v>
      </c>
    </row>
    <row r="723" spans="1:58" ht="12.65" hidden="1" customHeight="1">
      <c r="A723" s="24" t="s">
        <v>1046</v>
      </c>
      <c r="B723" s="10" t="s">
        <v>77</v>
      </c>
      <c r="C723" s="11" t="s">
        <v>79</v>
      </c>
      <c r="D723" s="11" t="s">
        <v>48</v>
      </c>
      <c r="E723" s="12">
        <v>46059.828472222223</v>
      </c>
      <c r="F723" s="12">
        <v>46059.791666666664</v>
      </c>
      <c r="G723" s="13" t="s">
        <v>49</v>
      </c>
      <c r="H723" s="11" t="s">
        <v>100</v>
      </c>
      <c r="I723" s="13" t="s">
        <v>106</v>
      </c>
      <c r="J723" s="13" t="s">
        <v>107</v>
      </c>
      <c r="K723" s="13" t="s">
        <v>60</v>
      </c>
      <c r="L723" s="12" t="s">
        <v>74</v>
      </c>
      <c r="M723" s="12">
        <v>46060.916666666664</v>
      </c>
      <c r="N723" s="12">
        <v>46062.75</v>
      </c>
      <c r="O723" s="12">
        <v>46053</v>
      </c>
      <c r="P723" s="55"/>
      <c r="Q723" s="12"/>
      <c r="R723" s="12"/>
      <c r="S723" s="29">
        <v>46062.472916666666</v>
      </c>
      <c r="T723" s="29">
        <v>46062.791666666664</v>
      </c>
      <c r="U723" s="12"/>
      <c r="V723" s="29"/>
      <c r="W723" s="30">
        <f>IF(N723="","",WEEKNUM(AA723,2)-0)</f>
        <v>7</v>
      </c>
      <c r="X723" s="30">
        <f>IF(N723="","",MONTH(AA723))</f>
        <v>2</v>
      </c>
      <c r="Y72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723" s="30" t="str">
        <f>IF(B723="ROPAX","ROPAX",IF(B723="RORO","RORO","OCEAN"))</f>
        <v>OCEAN</v>
      </c>
      <c r="AA723" s="29">
        <f>+MIN(S723,T723)</f>
        <v>46062.472916666666</v>
      </c>
      <c r="AB723" s="29" t="str">
        <f>CHOOSE(WEEKDAY(T723,2),"Monday","Tuesday","Wednesday","Thursday","Friday","Saturday","Sunday")</f>
        <v>Monday</v>
      </c>
      <c r="AC723" s="104">
        <f>IF((E723-F723)&lt;=0,0,(TRACKER[[#This Row],[ATA]]-TRACKER[[#This Row],[ETA]])*24)</f>
        <v>0.88333333341870457</v>
      </c>
      <c r="AD723" s="29" t="str">
        <f>IF(AC723&lt;=2,"NO","YES")</f>
        <v>NO</v>
      </c>
      <c r="AE723" s="106">
        <f>+TRACKER[[#This Row],[DELIVERY AVAILABLE SINCE]]-TRACKER[[#This Row],[HANDOVER Morocco]]</f>
        <v>7.9166666666642413</v>
      </c>
      <c r="AF723" s="104">
        <f>TRACKER[[#This Row],[ATA TO UNLOADING]]*24</f>
        <v>63.46666666661622</v>
      </c>
      <c r="AG723" s="31">
        <f>(M723-E723)</f>
        <v>1.0881944444408873</v>
      </c>
      <c r="AH723" s="35">
        <f>TRACKER[[#This Row],[ATA A OFRECIMIENTO]]*24</f>
        <v>26.116666666581295</v>
      </c>
      <c r="AI723" s="30" t="str">
        <f>IF(AG723="","",IF(AG723&lt;=1.5,"SI","NO"))</f>
        <v>SI</v>
      </c>
      <c r="AJ723" s="30" t="str">
        <f>IF(AG723="","",IF(AG723&lt;=2,"YES","NO"))</f>
        <v>YES</v>
      </c>
      <c r="AK723" s="30" t="str">
        <f>IF(AG723="","",IF(AG723&lt;=3,"SI","NO"))</f>
        <v>SI</v>
      </c>
      <c r="AL723" s="31">
        <f>(N723-M723)</f>
        <v>1.8333333333357587</v>
      </c>
      <c r="AM723" s="35">
        <f>TRACKER[[#This Row],[DEL. AVAILABLE A SLOT]]*24</f>
        <v>44.000000000058208</v>
      </c>
      <c r="AN723" s="31">
        <f>IF((S723-M723)&lt;0,TIME(0,0,0),S723-M723)</f>
        <v>1.5562500000014552</v>
      </c>
      <c r="AO72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723" s="35" t="str">
        <f>IF(AL723="","",IF(AL723&lt;=1,"SI","NO"))</f>
        <v>NO</v>
      </c>
      <c r="AQ723" s="31">
        <f>(N723-E723)</f>
        <v>2.921527777776646</v>
      </c>
      <c r="AR723" s="35">
        <f>TRACKER[[#This Row],[ATA A TIMESLOT]]*24</f>
        <v>70.116666666639503</v>
      </c>
      <c r="AS723" s="32">
        <f>IF(AA723&lt;N723,TIME(0,0,0),AA723-N723)</f>
        <v>0</v>
      </c>
      <c r="AT723" s="35">
        <f>TRACKER[[#This Row],[PUNTUALIDAD (H)]]*24</f>
        <v>0</v>
      </c>
      <c r="AU723" s="31" t="str">
        <f>IF(AS723&gt;TIME(0,30,0),"NO","SI")</f>
        <v>SI</v>
      </c>
      <c r="AV723" s="33" t="str">
        <f>IF(AS723&gt;TIME(1,0,0),"NO","SI")</f>
        <v>SI</v>
      </c>
      <c r="AW723" s="33">
        <f>(S723-E723)</f>
        <v>2.6444444444423425</v>
      </c>
      <c r="AX723" s="39">
        <f>TRACKER[[#This Row],[ATA TO UNLOADING]]*24</f>
        <v>63.46666666661622</v>
      </c>
      <c r="AY723" s="33">
        <f>IF(O723=0,0,S723-O723)</f>
        <v>9.4729166666656965</v>
      </c>
      <c r="AZ723" s="38">
        <f>TRACKER[[#This Row],[TOTAL TT (MARRUECOS)]]*24</f>
        <v>227.34999999997672</v>
      </c>
      <c r="BA723" s="39" t="str">
        <f>IF(AW723="","",IF(AW723&lt;=2,"SI","NO"))</f>
        <v>NO</v>
      </c>
      <c r="BB723" s="39">
        <f>V723-U723</f>
        <v>0</v>
      </c>
      <c r="BC723" s="108">
        <f>(TRACKER[[#This Row],[Driver departure vs DC END DATE 2]])/24</f>
        <v>0</v>
      </c>
      <c r="BD723" s="39" t="str">
        <f>IF(L723="LEFTIES TOLEDO",IF(BC723&gt;=TIME(0,0,0),"YES","NO"),"")</f>
        <v/>
      </c>
      <c r="BE723" s="93">
        <f>$BH$1</f>
        <v>55</v>
      </c>
      <c r="BF723" s="41">
        <f>$BI$1</f>
        <v>7.5</v>
      </c>
    </row>
    <row r="724" spans="1:58" ht="12.65" hidden="1" customHeight="1">
      <c r="A724" s="24">
        <v>262016666</v>
      </c>
      <c r="B724" s="10" t="s">
        <v>1165</v>
      </c>
      <c r="C724" s="11" t="s">
        <v>65</v>
      </c>
      <c r="D724" s="11" t="s">
        <v>48</v>
      </c>
      <c r="E724" s="12">
        <v>46060.310416666667</v>
      </c>
      <c r="F724" s="12">
        <v>46060.333333333336</v>
      </c>
      <c r="G724" s="13" t="s">
        <v>49</v>
      </c>
      <c r="H724" s="11" t="s">
        <v>50</v>
      </c>
      <c r="I724" s="13" t="s">
        <v>1217</v>
      </c>
      <c r="J724" s="13" t="s">
        <v>51</v>
      </c>
      <c r="K724" s="13" t="s">
        <v>52</v>
      </c>
      <c r="L724" s="12" t="s">
        <v>53</v>
      </c>
      <c r="M724" s="12">
        <v>46061.666666666664</v>
      </c>
      <c r="N724" s="12">
        <v>46062.75</v>
      </c>
      <c r="O724" s="12"/>
      <c r="P724" s="55"/>
      <c r="Q724" s="12"/>
      <c r="R724" s="12"/>
      <c r="S724" s="29">
        <v>46062.67083333333</v>
      </c>
      <c r="T724" s="29">
        <v>46062.701388888891</v>
      </c>
      <c r="U724" s="12">
        <v>46062.70416666667</v>
      </c>
      <c r="V724" s="12">
        <v>46062.722222222219</v>
      </c>
      <c r="W724" s="30">
        <f>IF(N724="","",WEEKNUM(AA724,2)-0)</f>
        <v>7</v>
      </c>
      <c r="X724" s="30">
        <f>IF(N724="","",MONTH(AA724))</f>
        <v>2</v>
      </c>
      <c r="Y72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24" s="30" t="str">
        <f>IF(B724="ROPAX","ROPAX",IF(B724="RORO","RORO","OCEAN"))</f>
        <v>OCEAN</v>
      </c>
      <c r="AA724" s="29">
        <f>+MIN(S724,T724)</f>
        <v>46062.67083333333</v>
      </c>
      <c r="AB724" s="29" t="str">
        <f>CHOOSE(WEEKDAY(T724,2),"Monday","Tuesday","Wednesday","Thursday","Friday","Saturday","Sunday")</f>
        <v>Monday</v>
      </c>
      <c r="AC724" s="104">
        <f>IF((E724-F724)&lt;=0,0,(TRACKER[[#This Row],[ATA]]-TRACKER[[#This Row],[ETA]])*24)</f>
        <v>0</v>
      </c>
      <c r="AD724" s="29" t="str">
        <f>IF(AC724&lt;=2,"NO","YES")</f>
        <v>NO</v>
      </c>
      <c r="AE724" s="106">
        <f>+TRACKER[[#This Row],[DELIVERY AVAILABLE SINCE]]-TRACKER[[#This Row],[HANDOVER Morocco]]</f>
        <v>46061.666666666664</v>
      </c>
      <c r="AF724" s="104">
        <f>TRACKER[[#This Row],[ATA TO UNLOADING]]*24</f>
        <v>56.649999999906868</v>
      </c>
      <c r="AG724" s="31">
        <f>(M724-E724)</f>
        <v>1.3562499999970896</v>
      </c>
      <c r="AH724" s="35">
        <f>TRACKER[[#This Row],[ATA A OFRECIMIENTO]]*24</f>
        <v>32.549999999930151</v>
      </c>
      <c r="AI724" s="30" t="str">
        <f>IF(AG724="","",IF(AG724&lt;=1.5,"SI","NO"))</f>
        <v>SI</v>
      </c>
      <c r="AJ724" s="30" t="str">
        <f>IF(AG724="","",IF(AG724&lt;=2,"YES","NO"))</f>
        <v>YES</v>
      </c>
      <c r="AK724" s="30" t="str">
        <f>IF(AG724="","",IF(AG724&lt;=3,"SI","NO"))</f>
        <v>SI</v>
      </c>
      <c r="AL724" s="31">
        <f>(N724-M724)</f>
        <v>1.0833333333357587</v>
      </c>
      <c r="AM724" s="35">
        <f>TRACKER[[#This Row],[DEL. AVAILABLE A SLOT]]*24</f>
        <v>26.000000000058208</v>
      </c>
      <c r="AN724" s="31">
        <f>IF((S724-M724)&lt;0,TIME(0,0,0),S724-M724)</f>
        <v>1.0041666666656965</v>
      </c>
      <c r="AO72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724" s="35" t="str">
        <f>IF(AL724="","",IF(AL724&lt;=1,"SI","NO"))</f>
        <v>NO</v>
      </c>
      <c r="AQ724" s="31">
        <f>(N724-E724)</f>
        <v>2.4395833333328483</v>
      </c>
      <c r="AR724" s="35">
        <f>TRACKER[[#This Row],[ATA A TIMESLOT]]*24</f>
        <v>58.549999999988358</v>
      </c>
      <c r="AS724" s="32">
        <f>IF(AA724&lt;N724,TIME(0,0,0),AA724-N724)</f>
        <v>0</v>
      </c>
      <c r="AT724" s="35">
        <f>TRACKER[[#This Row],[PUNTUALIDAD (H)]]*24</f>
        <v>0</v>
      </c>
      <c r="AU724" s="31" t="str">
        <f>IF(AS724&gt;TIME(0,30,0),"NO","SI")</f>
        <v>SI</v>
      </c>
      <c r="AV724" s="33" t="str">
        <f>IF(AS724&gt;TIME(1,0,0),"NO","SI")</f>
        <v>SI</v>
      </c>
      <c r="AW724" s="33">
        <f>(S724-E724)</f>
        <v>2.3604166666627862</v>
      </c>
      <c r="AX724" s="39">
        <f>TRACKER[[#This Row],[ATA TO UNLOADING]]*24</f>
        <v>56.649999999906868</v>
      </c>
      <c r="AY724" s="33">
        <f>IF(O724=0,0,S724-O724)</f>
        <v>0</v>
      </c>
      <c r="AZ724" s="38">
        <f>TRACKER[[#This Row],[TOTAL TT (MARRUECOS)]]*24</f>
        <v>0</v>
      </c>
      <c r="BA724" s="39" t="str">
        <f>IF(AW724="","",IF(AW724&lt;=2,"SI","NO"))</f>
        <v>NO</v>
      </c>
      <c r="BB724" s="39">
        <f>V724-U724</f>
        <v>1.805555554892635E-2</v>
      </c>
      <c r="BC724" s="108">
        <f>(TRACKER[[#This Row],[Driver departure vs DC END DATE 2]])/24</f>
        <v>7.5231481453859794E-4</v>
      </c>
      <c r="BD724" s="39" t="str">
        <f>IF(L724="LEFTIES TOLEDO",IF(BC724&gt;=TIME(0,0,0),"YES","NO"),"")</f>
        <v>YES</v>
      </c>
      <c r="BE724" s="93">
        <f>$BH$1</f>
        <v>55</v>
      </c>
      <c r="BF724" s="41">
        <f>$BI$1</f>
        <v>7.5</v>
      </c>
    </row>
    <row r="725" spans="1:58" ht="12.65" hidden="1" customHeight="1">
      <c r="A725" s="24">
        <v>261897490</v>
      </c>
      <c r="B725" s="10" t="s">
        <v>1165</v>
      </c>
      <c r="C725" s="11" t="s">
        <v>57</v>
      </c>
      <c r="D725" s="11" t="s">
        <v>48</v>
      </c>
      <c r="E725" s="12">
        <v>46060.310416666667</v>
      </c>
      <c r="F725" s="12">
        <v>46060.333333333336</v>
      </c>
      <c r="G725" s="13" t="s">
        <v>49</v>
      </c>
      <c r="H725" s="11" t="s">
        <v>50</v>
      </c>
      <c r="I725" s="13" t="s">
        <v>1218</v>
      </c>
      <c r="J725" s="13" t="s">
        <v>51</v>
      </c>
      <c r="K725" s="13" t="s">
        <v>52</v>
      </c>
      <c r="L725" s="12" t="s">
        <v>53</v>
      </c>
      <c r="M725" s="12">
        <v>46061.666666666664</v>
      </c>
      <c r="N725" s="12">
        <v>46062.75</v>
      </c>
      <c r="O725" s="12"/>
      <c r="P725" s="55"/>
      <c r="Q725" s="12"/>
      <c r="R725" s="12"/>
      <c r="S725" s="29">
        <v>46062.695138888892</v>
      </c>
      <c r="T725" s="29">
        <v>46063.275694444441</v>
      </c>
      <c r="U725" s="12">
        <v>46062.720138888886</v>
      </c>
      <c r="V725" s="12">
        <v>46063.298611111109</v>
      </c>
      <c r="W725" s="30">
        <f>IF(N725="","",WEEKNUM(AA725,2)-0)</f>
        <v>7</v>
      </c>
      <c r="X725" s="30">
        <f>IF(N725="","",MONTH(AA725))</f>
        <v>2</v>
      </c>
      <c r="Y72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25" s="30" t="str">
        <f>IF(B725="ROPAX","ROPAX",IF(B725="RORO","RORO","OCEAN"))</f>
        <v>OCEAN</v>
      </c>
      <c r="AA725" s="29">
        <f>+MIN(S725,T725)</f>
        <v>46062.695138888892</v>
      </c>
      <c r="AB725" s="29" t="str">
        <f>CHOOSE(WEEKDAY(T725,2),"Monday","Tuesday","Wednesday","Thursday","Friday","Saturday","Sunday")</f>
        <v>Tuesday</v>
      </c>
      <c r="AC725" s="104">
        <f>IF((E725-F725)&lt;=0,0,(TRACKER[[#This Row],[ATA]]-TRACKER[[#This Row],[ETA]])*24)</f>
        <v>0</v>
      </c>
      <c r="AD725" s="29" t="str">
        <f>IF(AC725&lt;=2,"NO","YES")</f>
        <v>NO</v>
      </c>
      <c r="AE725" s="106">
        <f>+TRACKER[[#This Row],[DELIVERY AVAILABLE SINCE]]-TRACKER[[#This Row],[HANDOVER Morocco]]</f>
        <v>46061.666666666664</v>
      </c>
      <c r="AF725" s="104">
        <f>TRACKER[[#This Row],[ATA TO UNLOADING]]*24</f>
        <v>57.233333333395422</v>
      </c>
      <c r="AG725" s="31">
        <f>(M725-E725)</f>
        <v>1.3562499999970896</v>
      </c>
      <c r="AH725" s="35">
        <f>TRACKER[[#This Row],[ATA A OFRECIMIENTO]]*24</f>
        <v>32.549999999930151</v>
      </c>
      <c r="AI725" s="30" t="str">
        <f>IF(AG725="","",IF(AG725&lt;=1.5,"SI","NO"))</f>
        <v>SI</v>
      </c>
      <c r="AJ725" s="30" t="str">
        <f>IF(AG725="","",IF(AG725&lt;=2,"YES","NO"))</f>
        <v>YES</v>
      </c>
      <c r="AK725" s="30" t="str">
        <f>IF(AG725="","",IF(AG725&lt;=3,"SI","NO"))</f>
        <v>SI</v>
      </c>
      <c r="AL725" s="31">
        <f>(N725-M725)</f>
        <v>1.0833333333357587</v>
      </c>
      <c r="AM725" s="35">
        <f>TRACKER[[#This Row],[DEL. AVAILABLE A SLOT]]*24</f>
        <v>26.000000000058208</v>
      </c>
      <c r="AN725" s="31">
        <f>IF((S725-M725)&lt;0,TIME(0,0,0),S725-M725)</f>
        <v>1.0284722222277196</v>
      </c>
      <c r="AO72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725" s="35" t="str">
        <f>IF(AL725="","",IF(AL725&lt;=1,"SI","NO"))</f>
        <v>NO</v>
      </c>
      <c r="AQ725" s="31">
        <f>(N725-E725)</f>
        <v>2.4395833333328483</v>
      </c>
      <c r="AR725" s="35">
        <f>TRACKER[[#This Row],[ATA A TIMESLOT]]*24</f>
        <v>58.549999999988358</v>
      </c>
      <c r="AS725" s="32">
        <f>IF(AA725&lt;N725,TIME(0,0,0),AA725-N725)</f>
        <v>0</v>
      </c>
      <c r="AT725" s="35">
        <f>TRACKER[[#This Row],[PUNTUALIDAD (H)]]*24</f>
        <v>0</v>
      </c>
      <c r="AU725" s="31" t="str">
        <f>IF(AS725&gt;TIME(0,30,0),"NO","SI")</f>
        <v>SI</v>
      </c>
      <c r="AV725" s="33" t="str">
        <f>IF(AS725&gt;TIME(1,0,0),"NO","SI")</f>
        <v>SI</v>
      </c>
      <c r="AW725" s="33">
        <f>(S725-E725)</f>
        <v>2.3847222222248092</v>
      </c>
      <c r="AX725" s="39">
        <f>TRACKER[[#This Row],[ATA TO UNLOADING]]*24</f>
        <v>57.233333333395422</v>
      </c>
      <c r="AY725" s="33">
        <f>IF(O725=0,0,S725-O725)</f>
        <v>0</v>
      </c>
      <c r="AZ725" s="38">
        <f>TRACKER[[#This Row],[TOTAL TT (MARRUECOS)]]*24</f>
        <v>0</v>
      </c>
      <c r="BA725" s="39" t="str">
        <f>IF(AW725="","",IF(AW725&lt;=2,"SI","NO"))</f>
        <v>NO</v>
      </c>
      <c r="BB725" s="39">
        <f>V725-U725</f>
        <v>0.57847222222335404</v>
      </c>
      <c r="BC725" s="108">
        <f>(TRACKER[[#This Row],[Driver departure vs DC END DATE 2]])/24</f>
        <v>2.4103009259306418E-2</v>
      </c>
      <c r="BD725" s="39" t="str">
        <f>IF(L725="LEFTIES TOLEDO",IF(BC725&gt;=TIME(0,0,0),"YES","NO"),"")</f>
        <v>YES</v>
      </c>
      <c r="BE725" s="93">
        <f>$BH$1</f>
        <v>55</v>
      </c>
      <c r="BF725" s="41">
        <f>$BI$1</f>
        <v>7.5</v>
      </c>
    </row>
    <row r="726" spans="1:58" ht="12.65" hidden="1" customHeight="1">
      <c r="A726" s="24">
        <v>262356119</v>
      </c>
      <c r="B726" s="10" t="s">
        <v>1165</v>
      </c>
      <c r="C726" s="11" t="s">
        <v>54</v>
      </c>
      <c r="D726" s="11" t="s">
        <v>48</v>
      </c>
      <c r="E726" s="12">
        <v>46060.310416666667</v>
      </c>
      <c r="F726" s="12">
        <v>46060.333333333336</v>
      </c>
      <c r="G726" s="13" t="s">
        <v>49</v>
      </c>
      <c r="H726" s="11" t="s">
        <v>50</v>
      </c>
      <c r="I726" s="13" t="s">
        <v>1219</v>
      </c>
      <c r="J726" s="13" t="s">
        <v>51</v>
      </c>
      <c r="K726" s="13" t="s">
        <v>52</v>
      </c>
      <c r="L726" s="12" t="s">
        <v>53</v>
      </c>
      <c r="M726" s="12">
        <v>46061.666666666664</v>
      </c>
      <c r="N726" s="12">
        <v>46062.833333333336</v>
      </c>
      <c r="O726" s="12"/>
      <c r="P726" s="55">
        <v>1</v>
      </c>
      <c r="Q726" s="12"/>
      <c r="R726" s="12"/>
      <c r="S726" s="29">
        <v>46062.791666666664</v>
      </c>
      <c r="T726" s="29">
        <v>46062.8125</v>
      </c>
      <c r="U726" s="12">
        <v>46062.836111111108</v>
      </c>
      <c r="V726" s="12">
        <v>46062.833333333336</v>
      </c>
      <c r="W726" s="30">
        <f>IF(N726="","",WEEKNUM(AA726,2)-0)</f>
        <v>7</v>
      </c>
      <c r="X726" s="30">
        <f>IF(N726="","",MONTH(AA726))</f>
        <v>2</v>
      </c>
      <c r="Y72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26" s="30" t="str">
        <f>IF(B726="ROPAX","ROPAX",IF(B726="RORO","RORO","OCEAN"))</f>
        <v>OCEAN</v>
      </c>
      <c r="AA726" s="29">
        <f>+MIN(S726,T726)</f>
        <v>46062.791666666664</v>
      </c>
      <c r="AB726" s="29" t="str">
        <f>CHOOSE(WEEKDAY(T726,2),"Monday","Tuesday","Wednesday","Thursday","Friday","Saturday","Sunday")</f>
        <v>Monday</v>
      </c>
      <c r="AC726" s="104">
        <f>IF((E726-F726)&lt;=0,0,(TRACKER[[#This Row],[ATA]]-TRACKER[[#This Row],[ETA]])*24)</f>
        <v>0</v>
      </c>
      <c r="AD726" s="29" t="str">
        <f>IF(AC726&lt;=2,"NO","YES")</f>
        <v>NO</v>
      </c>
      <c r="AE726" s="106">
        <f>+TRACKER[[#This Row],[DELIVERY AVAILABLE SINCE]]-TRACKER[[#This Row],[HANDOVER Morocco]]</f>
        <v>46061.666666666664</v>
      </c>
      <c r="AF726" s="104">
        <f>TRACKER[[#This Row],[ATA TO UNLOADING]]*24</f>
        <v>59.549999999930151</v>
      </c>
      <c r="AG726" s="31">
        <f>(M726-E726)</f>
        <v>1.3562499999970896</v>
      </c>
      <c r="AH726" s="35">
        <f>TRACKER[[#This Row],[ATA A OFRECIMIENTO]]*24</f>
        <v>32.549999999930151</v>
      </c>
      <c r="AI726" s="30" t="str">
        <f>IF(AG726="","",IF(AG726&lt;=1.5,"SI","NO"))</f>
        <v>SI</v>
      </c>
      <c r="AJ726" s="30" t="str">
        <f>IF(AG726="","",IF(AG726&lt;=2,"YES","NO"))</f>
        <v>YES</v>
      </c>
      <c r="AK726" s="30" t="str">
        <f>IF(AG726="","",IF(AG726&lt;=3,"SI","NO"))</f>
        <v>SI</v>
      </c>
      <c r="AL726" s="31">
        <f>(N726-M726)</f>
        <v>1.1666666666715173</v>
      </c>
      <c r="AM726" s="35">
        <f>TRACKER[[#This Row],[DEL. AVAILABLE A SLOT]]*24</f>
        <v>28.000000000116415</v>
      </c>
      <c r="AN726" s="31">
        <f>IF((S726-M726)&lt;0,TIME(0,0,0),S726-M726)</f>
        <v>1.125</v>
      </c>
      <c r="AO72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726" s="35" t="str">
        <f>IF(AL726="","",IF(AL726&lt;=1,"SI","NO"))</f>
        <v>NO</v>
      </c>
      <c r="AQ726" s="31">
        <f>(N726-E726)</f>
        <v>2.5229166666686069</v>
      </c>
      <c r="AR726" s="35">
        <f>TRACKER[[#This Row],[ATA A TIMESLOT]]*24</f>
        <v>60.550000000046566</v>
      </c>
      <c r="AS726" s="32">
        <f>IF(AA726&lt;N726,TIME(0,0,0),AA726-N726)</f>
        <v>0</v>
      </c>
      <c r="AT726" s="35">
        <f>TRACKER[[#This Row],[PUNTUALIDAD (H)]]*24</f>
        <v>0</v>
      </c>
      <c r="AU726" s="31" t="str">
        <f>IF(AS726&gt;TIME(0,30,0),"NO","SI")</f>
        <v>SI</v>
      </c>
      <c r="AV726" s="33" t="str">
        <f>IF(AS726&gt;TIME(1,0,0),"NO","SI")</f>
        <v>SI</v>
      </c>
      <c r="AW726" s="33">
        <f>(S726-E726)</f>
        <v>2.4812499999970896</v>
      </c>
      <c r="AX726" s="39">
        <f>TRACKER[[#This Row],[ATA TO UNLOADING]]*24</f>
        <v>59.549999999930151</v>
      </c>
      <c r="AY726" s="33">
        <f>IF(O726=0,0,S726-O726)</f>
        <v>0</v>
      </c>
      <c r="AZ726" s="38">
        <f>TRACKER[[#This Row],[TOTAL TT (MARRUECOS)]]*24</f>
        <v>0</v>
      </c>
      <c r="BA726" s="39" t="str">
        <f>IF(AW726="","",IF(AW726&lt;=2,"SI","NO"))</f>
        <v>NO</v>
      </c>
      <c r="BB726" s="39">
        <f>V726-U726</f>
        <v>-2.7777777722803876E-3</v>
      </c>
      <c r="BC726" s="108">
        <f>(TRACKER[[#This Row],[Driver departure vs DC END DATE 2]])/24</f>
        <v>-1.1574074051168282E-4</v>
      </c>
      <c r="BD726" s="39" t="str">
        <f>IF(L726="LEFTIES TOLEDO",IF(BC726&gt;=TIME(0,0,0),"YES","NO"),"")</f>
        <v>NO</v>
      </c>
      <c r="BE726" s="93">
        <f>$BH$1</f>
        <v>55</v>
      </c>
      <c r="BF726" s="41">
        <f>$BI$1</f>
        <v>7.5</v>
      </c>
    </row>
    <row r="727" spans="1:58" ht="12.65" hidden="1" customHeight="1">
      <c r="A727" s="24" t="s">
        <v>1169</v>
      </c>
      <c r="B727" s="10" t="s">
        <v>1165</v>
      </c>
      <c r="C727" s="11" t="s">
        <v>55</v>
      </c>
      <c r="D727" s="11" t="s">
        <v>48</v>
      </c>
      <c r="E727" s="12">
        <v>46060.310416666667</v>
      </c>
      <c r="F727" s="12">
        <v>46060.333333333336</v>
      </c>
      <c r="G727" s="13" t="s">
        <v>88</v>
      </c>
      <c r="H727" s="11" t="s">
        <v>50</v>
      </c>
      <c r="I727" s="13" t="s">
        <v>1220</v>
      </c>
      <c r="J727" s="13" t="s">
        <v>51</v>
      </c>
      <c r="K727" s="13" t="s">
        <v>52</v>
      </c>
      <c r="L727" s="12" t="s">
        <v>53</v>
      </c>
      <c r="M727" s="12">
        <v>46061.666666666664</v>
      </c>
      <c r="N727" s="12">
        <v>46062.833333333336</v>
      </c>
      <c r="O727" s="12"/>
      <c r="P727" s="55"/>
      <c r="Q727" s="12"/>
      <c r="R727" s="12"/>
      <c r="S727" s="29">
        <v>46062.791666666664</v>
      </c>
      <c r="T727" s="29">
        <v>46063.25</v>
      </c>
      <c r="U727" s="12">
        <v>46062.862500000003</v>
      </c>
      <c r="V727" s="12">
        <v>46063.270833333336</v>
      </c>
      <c r="W727" s="30">
        <f>IF(N727="","",WEEKNUM(AA727,2)-0)</f>
        <v>7</v>
      </c>
      <c r="X727" s="30">
        <f>IF(N727="","",MONTH(AA727))</f>
        <v>2</v>
      </c>
      <c r="Y72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27" s="30" t="str">
        <f>IF(B727="ROPAX","ROPAX",IF(B727="RORO","RORO","OCEAN"))</f>
        <v>OCEAN</v>
      </c>
      <c r="AA727" s="29">
        <f>+MIN(S727,T727)</f>
        <v>46062.791666666664</v>
      </c>
      <c r="AB727" s="29" t="str">
        <f>CHOOSE(WEEKDAY(T727,2),"Monday","Tuesday","Wednesday","Thursday","Friday","Saturday","Sunday")</f>
        <v>Tuesday</v>
      </c>
      <c r="AC727" s="104">
        <f>IF((E727-F727)&lt;=0,0,(TRACKER[[#This Row],[ATA]]-TRACKER[[#This Row],[ETA]])*24)</f>
        <v>0</v>
      </c>
      <c r="AD727" s="29" t="str">
        <f>IF(AC727&lt;=2,"NO","YES")</f>
        <v>NO</v>
      </c>
      <c r="AE727" s="106">
        <f>+TRACKER[[#This Row],[DELIVERY AVAILABLE SINCE]]-TRACKER[[#This Row],[HANDOVER Morocco]]</f>
        <v>46061.666666666664</v>
      </c>
      <c r="AF727" s="104">
        <f>TRACKER[[#This Row],[ATA TO UNLOADING]]*24</f>
        <v>59.549999999930151</v>
      </c>
      <c r="AG727" s="31">
        <f>(M727-E727)</f>
        <v>1.3562499999970896</v>
      </c>
      <c r="AH727" s="35">
        <f>TRACKER[[#This Row],[ATA A OFRECIMIENTO]]*24</f>
        <v>32.549999999930151</v>
      </c>
      <c r="AI727" s="30" t="str">
        <f>IF(AG727="","",IF(AG727&lt;=1.5,"SI","NO"))</f>
        <v>SI</v>
      </c>
      <c r="AJ727" s="30" t="str">
        <f>IF(AG727="","",IF(AG727&lt;=2,"YES","NO"))</f>
        <v>YES</v>
      </c>
      <c r="AK727" s="30" t="str">
        <f>IF(AG727="","",IF(AG727&lt;=3,"SI","NO"))</f>
        <v>SI</v>
      </c>
      <c r="AL727" s="31">
        <f>(N727-M727)</f>
        <v>1.1666666666715173</v>
      </c>
      <c r="AM727" s="35">
        <f>TRACKER[[#This Row],[DEL. AVAILABLE A SLOT]]*24</f>
        <v>28.000000000116415</v>
      </c>
      <c r="AN727" s="31">
        <f>IF((S727-M727)&lt;0,TIME(0,0,0),S727-M727)</f>
        <v>1.125</v>
      </c>
      <c r="AO72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727" s="35" t="str">
        <f>IF(AL727="","",IF(AL727&lt;=1,"SI","NO"))</f>
        <v>NO</v>
      </c>
      <c r="AQ727" s="31">
        <f>(N727-E727)</f>
        <v>2.5229166666686069</v>
      </c>
      <c r="AR727" s="35">
        <f>TRACKER[[#This Row],[ATA A TIMESLOT]]*24</f>
        <v>60.550000000046566</v>
      </c>
      <c r="AS727" s="32">
        <f>IF(AA727&lt;N727,TIME(0,0,0),AA727-N727)</f>
        <v>0</v>
      </c>
      <c r="AT727" s="35">
        <f>TRACKER[[#This Row],[PUNTUALIDAD (H)]]*24</f>
        <v>0</v>
      </c>
      <c r="AU727" s="31" t="str">
        <f>IF(AS727&gt;TIME(0,30,0),"NO","SI")</f>
        <v>SI</v>
      </c>
      <c r="AV727" s="33" t="str">
        <f>IF(AS727&gt;TIME(1,0,0),"NO","SI")</f>
        <v>SI</v>
      </c>
      <c r="AW727" s="33">
        <f>(S727-E727)</f>
        <v>2.4812499999970896</v>
      </c>
      <c r="AX727" s="39">
        <f>TRACKER[[#This Row],[ATA TO UNLOADING]]*24</f>
        <v>59.549999999930151</v>
      </c>
      <c r="AY727" s="33">
        <f>IF(O727=0,0,S727-O727)</f>
        <v>0</v>
      </c>
      <c r="AZ727" s="38">
        <f>TRACKER[[#This Row],[TOTAL TT (MARRUECOS)]]*24</f>
        <v>0</v>
      </c>
      <c r="BA727" s="39" t="str">
        <f>IF(AW727="","",IF(AW727&lt;=2,"SI","NO"))</f>
        <v>NO</v>
      </c>
      <c r="BB727" s="39">
        <f>V727-U727</f>
        <v>0.40833333333284827</v>
      </c>
      <c r="BC727" s="108">
        <f>(TRACKER[[#This Row],[Driver departure vs DC END DATE 2]])/24</f>
        <v>1.7013888888868678E-2</v>
      </c>
      <c r="BD727" s="39" t="str">
        <f>IF(L727="LEFTIES TOLEDO",IF(BC727&gt;=TIME(0,0,0),"YES","NO"),"")</f>
        <v>YES</v>
      </c>
      <c r="BE727" s="93">
        <f>$BH$1</f>
        <v>55</v>
      </c>
      <c r="BF727" s="41">
        <f>$BI$1</f>
        <v>7.5</v>
      </c>
    </row>
    <row r="728" spans="1:58" ht="12.65" hidden="1" customHeight="1">
      <c r="A728" s="24" t="s">
        <v>1168</v>
      </c>
      <c r="B728" s="10" t="s">
        <v>101</v>
      </c>
      <c r="C728" s="11" t="s">
        <v>96</v>
      </c>
      <c r="D728" s="11" t="s">
        <v>75</v>
      </c>
      <c r="E728" s="12">
        <v>46057.782638888886</v>
      </c>
      <c r="F728" s="12">
        <v>46057.833333333336</v>
      </c>
      <c r="G728" s="13" t="s">
        <v>88</v>
      </c>
      <c r="H728" s="11" t="s">
        <v>50</v>
      </c>
      <c r="I728" s="13" t="s">
        <v>1221</v>
      </c>
      <c r="J728" s="13">
        <v>20</v>
      </c>
      <c r="K728" s="13" t="s">
        <v>60</v>
      </c>
      <c r="L728" s="12" t="s">
        <v>95</v>
      </c>
      <c r="M728" s="12">
        <v>46059.5</v>
      </c>
      <c r="N728" s="12">
        <v>46063.25</v>
      </c>
      <c r="O728" s="12"/>
      <c r="P728" s="55">
        <v>1</v>
      </c>
      <c r="Q728" s="12"/>
      <c r="R728" s="12"/>
      <c r="S728" s="29">
        <v>46063.229166666664</v>
      </c>
      <c r="T728" s="29">
        <v>46063.260416666664</v>
      </c>
      <c r="U728" s="12"/>
      <c r="V728" s="29">
        <v>46063.3125</v>
      </c>
      <c r="W728" s="30">
        <f>IF(N728="","",WEEKNUM(AA728,2)-0)</f>
        <v>7</v>
      </c>
      <c r="X728" s="30">
        <f>IF(N728="","",MONTH(AA728))</f>
        <v>2</v>
      </c>
      <c r="Y72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728" s="30" t="str">
        <f>IF(B728="ROPAX","ROPAX",IF(B728="RORO","RORO","OCEAN"))</f>
        <v>OCEAN</v>
      </c>
      <c r="AA728" s="29">
        <f>+MIN(S728,T728)</f>
        <v>46063.229166666664</v>
      </c>
      <c r="AB728" s="29" t="str">
        <f>CHOOSE(WEEKDAY(T728,2),"Monday","Tuesday","Wednesday","Thursday","Friday","Saturday","Sunday")</f>
        <v>Tuesday</v>
      </c>
      <c r="AC728" s="104">
        <f>IF((E728-F728)&lt;=0,0,(TRACKER[[#This Row],[ATA]]-TRACKER[[#This Row],[ETA]])*24)</f>
        <v>0</v>
      </c>
      <c r="AD728" s="29" t="str">
        <f>IF(AC728&lt;=2,"NO","YES")</f>
        <v>NO</v>
      </c>
      <c r="AE728" s="106">
        <f>+TRACKER[[#This Row],[DELIVERY AVAILABLE SINCE]]-TRACKER[[#This Row],[HANDOVER Morocco]]</f>
        <v>46059.5</v>
      </c>
      <c r="AF728" s="104">
        <f>TRACKER[[#This Row],[ATA TO UNLOADING]]*24</f>
        <v>130.71666666667443</v>
      </c>
      <c r="AG728" s="31">
        <f>(M728-E728)</f>
        <v>1.7173611111138598</v>
      </c>
      <c r="AH728" s="35">
        <f>TRACKER[[#This Row],[ATA A OFRECIMIENTO]]*24</f>
        <v>41.216666666732635</v>
      </c>
      <c r="AI728" s="30" t="str">
        <f>IF(AG728="","",IF(AG728&lt;=1.5,"SI","NO"))</f>
        <v>NO</v>
      </c>
      <c r="AJ728" s="30" t="str">
        <f>IF(AG728="","",IF(AG728&lt;=2,"YES","NO"))</f>
        <v>YES</v>
      </c>
      <c r="AK728" s="30" t="str">
        <f>IF(AG728="","",IF(AG728&lt;=3,"SI","NO"))</f>
        <v>SI</v>
      </c>
      <c r="AL728" s="31">
        <f>(N728-M728)</f>
        <v>3.75</v>
      </c>
      <c r="AM728" s="35">
        <f>TRACKER[[#This Row],[DEL. AVAILABLE A SLOT]]*24</f>
        <v>90</v>
      </c>
      <c r="AN728" s="31">
        <f>IF((S728-M728)&lt;0,TIME(0,0,0),S728-M728)</f>
        <v>3.7291666666642413</v>
      </c>
      <c r="AO72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728" s="35" t="str">
        <f>IF(AL728="","",IF(AL728&lt;=1,"SI","NO"))</f>
        <v>NO</v>
      </c>
      <c r="AQ728" s="31">
        <f>(N728-E728)</f>
        <v>5.4673611111138598</v>
      </c>
      <c r="AR728" s="35">
        <f>TRACKER[[#This Row],[ATA A TIMESLOT]]*24</f>
        <v>131.21666666673264</v>
      </c>
      <c r="AS728" s="32">
        <f>IF(AA728&lt;N728,TIME(0,0,0),AA728-N728)</f>
        <v>0</v>
      </c>
      <c r="AT728" s="35">
        <f>TRACKER[[#This Row],[PUNTUALIDAD (H)]]*24</f>
        <v>0</v>
      </c>
      <c r="AU728" s="31" t="str">
        <f>IF(AS728&gt;TIME(0,30,0),"NO","SI")</f>
        <v>SI</v>
      </c>
      <c r="AV728" s="33" t="str">
        <f>IF(AS728&gt;TIME(1,0,0),"NO","SI")</f>
        <v>SI</v>
      </c>
      <c r="AW728" s="33">
        <f>(S728-E728)</f>
        <v>5.4465277777781012</v>
      </c>
      <c r="AX728" s="39">
        <f>TRACKER[[#This Row],[ATA TO UNLOADING]]*24</f>
        <v>130.71666666667443</v>
      </c>
      <c r="AY728" s="33">
        <f>IF(O728=0,0,S728-O728)</f>
        <v>0</v>
      </c>
      <c r="AZ728" s="38">
        <f>TRACKER[[#This Row],[TOTAL TT (MARRUECOS)]]*24</f>
        <v>0</v>
      </c>
      <c r="BA728" s="39" t="str">
        <f>IF(AW728="","",IF(AW728&lt;=2,"SI","NO"))</f>
        <v>NO</v>
      </c>
      <c r="BB728" s="39">
        <f>V728-U728</f>
        <v>46063.3125</v>
      </c>
      <c r="BC728" s="108">
        <f>(TRACKER[[#This Row],[Driver departure vs DC END DATE 2]])/24</f>
        <v>1919.3046875</v>
      </c>
      <c r="BD728" s="39" t="str">
        <f>IF(L728="LEFTIES TOLEDO",IF(BC728&gt;=TIME(0,0,0),"YES","NO"),"")</f>
        <v/>
      </c>
      <c r="BE728" s="93">
        <f>$BH$1</f>
        <v>55</v>
      </c>
      <c r="BF728" s="41">
        <f>$BI$1</f>
        <v>7.5</v>
      </c>
    </row>
    <row r="729" spans="1:58" ht="12.65" hidden="1" customHeight="1">
      <c r="A729" s="24" t="s">
        <v>1170</v>
      </c>
      <c r="B729" s="10" t="s">
        <v>1171</v>
      </c>
      <c r="C729" s="11" t="s">
        <v>82</v>
      </c>
      <c r="D729" s="11" t="s">
        <v>75</v>
      </c>
      <c r="E729" s="12">
        <v>46058.972916666666</v>
      </c>
      <c r="F729" s="12">
        <v>46058.166666666664</v>
      </c>
      <c r="G729" s="13" t="s">
        <v>217</v>
      </c>
      <c r="H729" s="11" t="s">
        <v>50</v>
      </c>
      <c r="I729" s="13" t="s">
        <v>1222</v>
      </c>
      <c r="J729" s="13">
        <v>20</v>
      </c>
      <c r="K729" s="13" t="s">
        <v>60</v>
      </c>
      <c r="L729" s="12" t="s">
        <v>95</v>
      </c>
      <c r="M729" s="12">
        <v>46060.333333333336</v>
      </c>
      <c r="N729" s="12">
        <v>46063.25</v>
      </c>
      <c r="O729" s="12"/>
      <c r="P729" s="55"/>
      <c r="Q729" s="12"/>
      <c r="R729" s="12"/>
      <c r="S729" s="29">
        <v>46063.229166666664</v>
      </c>
      <c r="T729" s="29">
        <v>46063.388888888891</v>
      </c>
      <c r="U729" s="12"/>
      <c r="V729" s="29">
        <v>46063.409722222219</v>
      </c>
      <c r="W729" s="30">
        <f>IF(N729="","",WEEKNUM(AA729,2)-0)</f>
        <v>7</v>
      </c>
      <c r="X729" s="30">
        <f>IF(N729="","",MONTH(AA729))</f>
        <v>2</v>
      </c>
      <c r="Y72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729" s="30" t="str">
        <f>IF(B729="ROPAX","ROPAX",IF(B729="RORO","RORO","OCEAN"))</f>
        <v>OCEAN</v>
      </c>
      <c r="AA729" s="29">
        <f>+MIN(S729,T729)</f>
        <v>46063.229166666664</v>
      </c>
      <c r="AB729" s="29" t="str">
        <f>CHOOSE(WEEKDAY(T729,2),"Monday","Tuesday","Wednesday","Thursday","Friday","Saturday","Sunday")</f>
        <v>Tuesday</v>
      </c>
      <c r="AC729" s="104">
        <f>IF((E729-F729)&lt;=0,0,(TRACKER[[#This Row],[ATA]]-TRACKER[[#This Row],[ETA]])*24)</f>
        <v>19.350000000034925</v>
      </c>
      <c r="AD729" s="29" t="str">
        <f>IF(AC729&lt;=2,"NO","YES")</f>
        <v>YES</v>
      </c>
      <c r="AE729" s="106">
        <f>+TRACKER[[#This Row],[DELIVERY AVAILABLE SINCE]]-TRACKER[[#This Row],[HANDOVER Morocco]]</f>
        <v>46060.333333333336</v>
      </c>
      <c r="AF729" s="104">
        <f>TRACKER[[#This Row],[ATA TO UNLOADING]]*24</f>
        <v>102.14999999996508</v>
      </c>
      <c r="AG729" s="31">
        <f>(M729-E729)</f>
        <v>1.3604166666700621</v>
      </c>
      <c r="AH729" s="35">
        <f>TRACKER[[#This Row],[ATA A OFRECIMIENTO]]*24</f>
        <v>32.650000000081491</v>
      </c>
      <c r="AI729" s="30" t="str">
        <f>IF(AG729="","",IF(AG729&lt;=1.5,"SI","NO"))</f>
        <v>SI</v>
      </c>
      <c r="AJ729" s="30" t="str">
        <f>IF(AG729="","",IF(AG729&lt;=2,"YES","NO"))</f>
        <v>YES</v>
      </c>
      <c r="AK729" s="30" t="str">
        <f>IF(AG729="","",IF(AG729&lt;=3,"SI","NO"))</f>
        <v>SI</v>
      </c>
      <c r="AL729" s="31">
        <f>(N729-M729)</f>
        <v>2.9166666666642413</v>
      </c>
      <c r="AM729" s="35">
        <f>TRACKER[[#This Row],[DEL. AVAILABLE A SLOT]]*24</f>
        <v>69.999999999941792</v>
      </c>
      <c r="AN729" s="31">
        <f>IF((S729-M729)&lt;0,TIME(0,0,0),S729-M729)</f>
        <v>2.8958333333284827</v>
      </c>
      <c r="AO72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729" s="35" t="str">
        <f>IF(AL729="","",IF(AL729&lt;=1,"SI","NO"))</f>
        <v>NO</v>
      </c>
      <c r="AQ729" s="31">
        <f>(N729-E729)</f>
        <v>4.2770833333343035</v>
      </c>
      <c r="AR729" s="35">
        <f>TRACKER[[#This Row],[ATA A TIMESLOT]]*24</f>
        <v>102.65000000002328</v>
      </c>
      <c r="AS729" s="32">
        <f>IF(AA729&lt;N729,TIME(0,0,0),AA729-N729)</f>
        <v>0</v>
      </c>
      <c r="AT729" s="35">
        <f>TRACKER[[#This Row],[PUNTUALIDAD (H)]]*24</f>
        <v>0</v>
      </c>
      <c r="AU729" s="31" t="str">
        <f>IF(AS729&gt;TIME(0,30,0),"NO","SI")</f>
        <v>SI</v>
      </c>
      <c r="AV729" s="33" t="str">
        <f>IF(AS729&gt;TIME(1,0,0),"NO","SI")</f>
        <v>SI</v>
      </c>
      <c r="AW729" s="33">
        <f>(S729-E729)</f>
        <v>4.2562499999985448</v>
      </c>
      <c r="AX729" s="39">
        <f>TRACKER[[#This Row],[ATA TO UNLOADING]]*24</f>
        <v>102.14999999996508</v>
      </c>
      <c r="AY729" s="33">
        <f>IF(O729=0,0,S729-O729)</f>
        <v>0</v>
      </c>
      <c r="AZ729" s="38">
        <f>TRACKER[[#This Row],[TOTAL TT (MARRUECOS)]]*24</f>
        <v>0</v>
      </c>
      <c r="BA729" s="39" t="str">
        <f>IF(AW729="","",IF(AW729&lt;=2,"SI","NO"))</f>
        <v>NO</v>
      </c>
      <c r="BB729" s="39">
        <f>V729-U729</f>
        <v>46063.409722222219</v>
      </c>
      <c r="BC729" s="108">
        <f>(TRACKER[[#This Row],[Driver departure vs DC END DATE 2]])/24</f>
        <v>1919.3087384259259</v>
      </c>
      <c r="BD729" s="39" t="str">
        <f>IF(L729="LEFTIES TOLEDO",IF(BC729&gt;=TIME(0,0,0),"YES","NO"),"")</f>
        <v/>
      </c>
      <c r="BE729" s="93">
        <f>$BH$1</f>
        <v>55</v>
      </c>
      <c r="BF729" s="41">
        <f>$BI$1</f>
        <v>7.5</v>
      </c>
    </row>
    <row r="730" spans="1:58" ht="12.65" hidden="1" customHeight="1">
      <c r="A730" s="24">
        <v>262356119</v>
      </c>
      <c r="B730" s="10" t="s">
        <v>1165</v>
      </c>
      <c r="C730" s="11" t="s">
        <v>54</v>
      </c>
      <c r="D730" s="11" t="s">
        <v>48</v>
      </c>
      <c r="E730" s="12">
        <v>46060.310416666667</v>
      </c>
      <c r="F730" s="12">
        <v>46060.333333333336</v>
      </c>
      <c r="G730" s="13" t="s">
        <v>49</v>
      </c>
      <c r="H730" s="11" t="s">
        <v>50</v>
      </c>
      <c r="I730" s="13" t="s">
        <v>1224</v>
      </c>
      <c r="J730" s="13" t="s">
        <v>51</v>
      </c>
      <c r="K730" s="13" t="s">
        <v>52</v>
      </c>
      <c r="L730" s="12" t="s">
        <v>53</v>
      </c>
      <c r="M730" s="12">
        <v>46061.666666666664</v>
      </c>
      <c r="N730" s="12">
        <v>46063.333333333336</v>
      </c>
      <c r="O730" s="12"/>
      <c r="P730" s="55"/>
      <c r="Q730" s="12"/>
      <c r="R730" s="12"/>
      <c r="S730" s="29">
        <v>46063.324999999997</v>
      </c>
      <c r="T730" s="29">
        <v>46063.365972222222</v>
      </c>
      <c r="U730" s="12">
        <v>46063.374305555553</v>
      </c>
      <c r="V730" s="29">
        <v>46063.388888888891</v>
      </c>
      <c r="W730" s="30">
        <f>IF(N730="","",WEEKNUM(AA730,2)-0)</f>
        <v>7</v>
      </c>
      <c r="X730" s="30">
        <f>IF(N730="","",MONTH(AA730))</f>
        <v>2</v>
      </c>
      <c r="Y73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30" s="30" t="str">
        <f>IF(B730="ROPAX","ROPAX",IF(B730="RORO","RORO","OCEAN"))</f>
        <v>OCEAN</v>
      </c>
      <c r="AA730" s="29">
        <f>+MIN(S730,T730)</f>
        <v>46063.324999999997</v>
      </c>
      <c r="AB730" s="29" t="str">
        <f>CHOOSE(WEEKDAY(T730,2),"Monday","Tuesday","Wednesday","Thursday","Friday","Saturday","Sunday")</f>
        <v>Tuesday</v>
      </c>
      <c r="AC730" s="104">
        <f>IF((E730-F730)&lt;=0,0,(TRACKER[[#This Row],[ATA]]-TRACKER[[#This Row],[ETA]])*24)</f>
        <v>0</v>
      </c>
      <c r="AD730" s="29" t="str">
        <f>IF(AC730&lt;=2,"NO","YES")</f>
        <v>NO</v>
      </c>
      <c r="AE730" s="106">
        <f>+TRACKER[[#This Row],[DELIVERY AVAILABLE SINCE]]-TRACKER[[#This Row],[HANDOVER Morocco]]</f>
        <v>46061.666666666664</v>
      </c>
      <c r="AF730" s="104">
        <f>TRACKER[[#This Row],[ATA TO UNLOADING]]*24</f>
        <v>72.349999999918509</v>
      </c>
      <c r="AG730" s="31">
        <f>(M730-E730)</f>
        <v>1.3562499999970896</v>
      </c>
      <c r="AH730" s="35">
        <f>TRACKER[[#This Row],[ATA A OFRECIMIENTO]]*24</f>
        <v>32.549999999930151</v>
      </c>
      <c r="AI730" s="30" t="str">
        <f>IF(AG730="","",IF(AG730&lt;=1.5,"SI","NO"))</f>
        <v>SI</v>
      </c>
      <c r="AJ730" s="30" t="str">
        <f>IF(AG730="","",IF(AG730&lt;=2,"YES","NO"))</f>
        <v>YES</v>
      </c>
      <c r="AK730" s="30" t="str">
        <f>IF(AG730="","",IF(AG730&lt;=3,"SI","NO"))</f>
        <v>SI</v>
      </c>
      <c r="AL730" s="31">
        <f>(N730-M730)</f>
        <v>1.6666666666715173</v>
      </c>
      <c r="AM730" s="35">
        <f>TRACKER[[#This Row],[DEL. AVAILABLE A SLOT]]*24</f>
        <v>40.000000000116415</v>
      </c>
      <c r="AN730" s="31">
        <f>IF((S730-M730)&lt;0,TIME(0,0,0),S730-M730)</f>
        <v>1.6583333333328483</v>
      </c>
      <c r="AO73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730" s="35" t="str">
        <f>IF(AL730="","",IF(AL730&lt;=1,"SI","NO"))</f>
        <v>NO</v>
      </c>
      <c r="AQ730" s="31">
        <f>(N730-E730)</f>
        <v>3.0229166666686069</v>
      </c>
      <c r="AR730" s="35">
        <f>TRACKER[[#This Row],[ATA A TIMESLOT]]*24</f>
        <v>72.550000000046566</v>
      </c>
      <c r="AS730" s="32">
        <f>IF(AA730&lt;N730,TIME(0,0,0),AA730-N730)</f>
        <v>0</v>
      </c>
      <c r="AT730" s="35">
        <f>TRACKER[[#This Row],[PUNTUALIDAD (H)]]*24</f>
        <v>0</v>
      </c>
      <c r="AU730" s="31" t="str">
        <f>IF(AS730&gt;TIME(0,30,0),"NO","SI")</f>
        <v>SI</v>
      </c>
      <c r="AV730" s="33" t="str">
        <f>IF(AS730&gt;TIME(1,0,0),"NO","SI")</f>
        <v>SI</v>
      </c>
      <c r="AW730" s="33">
        <f>(S730-E730)</f>
        <v>3.0145833333299379</v>
      </c>
      <c r="AX730" s="39">
        <f>TRACKER[[#This Row],[ATA TO UNLOADING]]*24</f>
        <v>72.349999999918509</v>
      </c>
      <c r="AY730" s="33">
        <f>IF(O730=0,0,S730-O730)</f>
        <v>0</v>
      </c>
      <c r="AZ730" s="38">
        <f>TRACKER[[#This Row],[TOTAL TT (MARRUECOS)]]*24</f>
        <v>0</v>
      </c>
      <c r="BA730" s="39" t="str">
        <f>IF(AW730="","",IF(AW730&lt;=2,"SI","NO"))</f>
        <v>NO</v>
      </c>
      <c r="BB730" s="39">
        <f>V730-U730</f>
        <v>1.4583333337213844E-2</v>
      </c>
      <c r="BC730" s="108">
        <f>(TRACKER[[#This Row],[Driver departure vs DC END DATE 2]])/24</f>
        <v>6.0763888905057684E-4</v>
      </c>
      <c r="BD730" s="39" t="str">
        <f>IF(L730="LEFTIES TOLEDO",IF(BC730&gt;=TIME(0,0,0),"YES","NO"),"")</f>
        <v>YES</v>
      </c>
      <c r="BE730" s="93">
        <f>$BH$1</f>
        <v>55</v>
      </c>
      <c r="BF730" s="41">
        <f>$BI$1</f>
        <v>7.5</v>
      </c>
    </row>
    <row r="731" spans="1:58" ht="12.65" hidden="1" customHeight="1">
      <c r="A731" s="24">
        <v>262356119</v>
      </c>
      <c r="B731" s="10" t="s">
        <v>1165</v>
      </c>
      <c r="C731" s="11" t="s">
        <v>54</v>
      </c>
      <c r="D731" s="11" t="s">
        <v>48</v>
      </c>
      <c r="E731" s="12">
        <v>46060.310416666667</v>
      </c>
      <c r="F731" s="12">
        <v>46060.333333333336</v>
      </c>
      <c r="G731" s="13" t="s">
        <v>49</v>
      </c>
      <c r="H731" s="11" t="s">
        <v>50</v>
      </c>
      <c r="I731" s="13" t="s">
        <v>1225</v>
      </c>
      <c r="J731" s="13" t="s">
        <v>51</v>
      </c>
      <c r="K731" s="13" t="s">
        <v>52</v>
      </c>
      <c r="L731" s="12" t="s">
        <v>53</v>
      </c>
      <c r="M731" s="12">
        <v>46061.666666666664</v>
      </c>
      <c r="N731" s="12">
        <v>46063.333333333336</v>
      </c>
      <c r="O731" s="12"/>
      <c r="P731" s="55"/>
      <c r="Q731" s="12"/>
      <c r="R731" s="12"/>
      <c r="S731" s="29">
        <v>46063.317361111112</v>
      </c>
      <c r="T731" s="29">
        <v>46063.327777777777</v>
      </c>
      <c r="U731" s="12">
        <v>46063.339583333334</v>
      </c>
      <c r="V731" s="12">
        <v>46063.354861111111</v>
      </c>
      <c r="W731" s="30">
        <f>IF(N731="","",WEEKNUM(AA731,2)-0)</f>
        <v>7</v>
      </c>
      <c r="X731" s="30">
        <f>IF(N731="","",MONTH(AA731))</f>
        <v>2</v>
      </c>
      <c r="Y73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31" s="30" t="str">
        <f>IF(B731="ROPAX","ROPAX",IF(B731="RORO","RORO","OCEAN"))</f>
        <v>OCEAN</v>
      </c>
      <c r="AA731" s="29">
        <f>+MIN(S731,T731)</f>
        <v>46063.317361111112</v>
      </c>
      <c r="AB731" s="29" t="str">
        <f>CHOOSE(WEEKDAY(T731,2),"Monday","Tuesday","Wednesday","Thursday","Friday","Saturday","Sunday")</f>
        <v>Tuesday</v>
      </c>
      <c r="AC731" s="104">
        <f>IF((E731-F731)&lt;=0,0,(TRACKER[[#This Row],[ATA]]-TRACKER[[#This Row],[ETA]])*24)</f>
        <v>0</v>
      </c>
      <c r="AD731" s="29" t="str">
        <f>IF(AC731&lt;=2,"NO","YES")</f>
        <v>NO</v>
      </c>
      <c r="AE731" s="106">
        <f>+TRACKER[[#This Row],[DELIVERY AVAILABLE SINCE]]-TRACKER[[#This Row],[HANDOVER Morocco]]</f>
        <v>46061.666666666664</v>
      </c>
      <c r="AF731" s="104">
        <f>TRACKER[[#This Row],[ATA TO UNLOADING]]*24</f>
        <v>72.166666666686069</v>
      </c>
      <c r="AG731" s="31">
        <f>(M731-E731)</f>
        <v>1.3562499999970896</v>
      </c>
      <c r="AH731" s="35">
        <f>TRACKER[[#This Row],[ATA A OFRECIMIENTO]]*24</f>
        <v>32.549999999930151</v>
      </c>
      <c r="AI731" s="30" t="str">
        <f>IF(AG731="","",IF(AG731&lt;=1.5,"SI","NO"))</f>
        <v>SI</v>
      </c>
      <c r="AJ731" s="30" t="str">
        <f>IF(AG731="","",IF(AG731&lt;=2,"YES","NO"))</f>
        <v>YES</v>
      </c>
      <c r="AK731" s="30" t="str">
        <f>IF(AG731="","",IF(AG731&lt;=3,"SI","NO"))</f>
        <v>SI</v>
      </c>
      <c r="AL731" s="31">
        <f>(N731-M731)</f>
        <v>1.6666666666715173</v>
      </c>
      <c r="AM731" s="35">
        <f>TRACKER[[#This Row],[DEL. AVAILABLE A SLOT]]*24</f>
        <v>40.000000000116415</v>
      </c>
      <c r="AN731" s="31">
        <f>IF((S731-M731)&lt;0,TIME(0,0,0),S731-M731)</f>
        <v>1.6506944444481633</v>
      </c>
      <c r="AO73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731" s="35" t="str">
        <f>IF(AL731="","",IF(AL731&lt;=1,"SI","NO"))</f>
        <v>NO</v>
      </c>
      <c r="AQ731" s="31">
        <f>(N731-E731)</f>
        <v>3.0229166666686069</v>
      </c>
      <c r="AR731" s="35">
        <f>TRACKER[[#This Row],[ATA A TIMESLOT]]*24</f>
        <v>72.550000000046566</v>
      </c>
      <c r="AS731" s="32">
        <f>IF(AA731&lt;N731,TIME(0,0,0),AA731-N731)</f>
        <v>0</v>
      </c>
      <c r="AT731" s="35">
        <f>TRACKER[[#This Row],[PUNTUALIDAD (H)]]*24</f>
        <v>0</v>
      </c>
      <c r="AU731" s="31" t="str">
        <f>IF(AS731&gt;TIME(0,30,0),"NO","SI")</f>
        <v>SI</v>
      </c>
      <c r="AV731" s="33" t="str">
        <f>IF(AS731&gt;TIME(1,0,0),"NO","SI")</f>
        <v>SI</v>
      </c>
      <c r="AW731" s="33">
        <f>(S731-E731)</f>
        <v>3.0069444444452529</v>
      </c>
      <c r="AX731" s="39">
        <f>TRACKER[[#This Row],[ATA TO UNLOADING]]*24</f>
        <v>72.166666666686069</v>
      </c>
      <c r="AY731" s="33">
        <f>IF(O731=0,0,S731-O731)</f>
        <v>0</v>
      </c>
      <c r="AZ731" s="38">
        <f>TRACKER[[#This Row],[TOTAL TT (MARRUECOS)]]*24</f>
        <v>0</v>
      </c>
      <c r="BA731" s="39" t="str">
        <f>IF(AW731="","",IF(AW731&lt;=2,"SI","NO"))</f>
        <v>NO</v>
      </c>
      <c r="BB731" s="39">
        <f>V731-U731</f>
        <v>1.5277777776645962E-2</v>
      </c>
      <c r="BC731" s="108">
        <f>(TRACKER[[#This Row],[Driver departure vs DC END DATE 2]])/24</f>
        <v>6.3657407402691513E-4</v>
      </c>
      <c r="BD731" s="39" t="str">
        <f>IF(L731="LEFTIES TOLEDO",IF(BC731&gt;=TIME(0,0,0),"YES","NO"),"")</f>
        <v>YES</v>
      </c>
      <c r="BE731" s="93">
        <f>$BH$1</f>
        <v>55</v>
      </c>
      <c r="BF731" s="41">
        <f>$BI$1</f>
        <v>7.5</v>
      </c>
    </row>
    <row r="732" spans="1:58" ht="12.65" hidden="1" customHeight="1">
      <c r="A732" s="24" t="s">
        <v>1170</v>
      </c>
      <c r="B732" s="10" t="s">
        <v>1171</v>
      </c>
      <c r="C732" s="11" t="s">
        <v>82</v>
      </c>
      <c r="D732" s="11" t="s">
        <v>75</v>
      </c>
      <c r="E732" s="12">
        <v>46058.972916666666</v>
      </c>
      <c r="F732" s="12">
        <v>46058.166666666664</v>
      </c>
      <c r="G732" s="13" t="s">
        <v>217</v>
      </c>
      <c r="H732" s="11" t="s">
        <v>50</v>
      </c>
      <c r="I732" s="13" t="s">
        <v>1223</v>
      </c>
      <c r="J732" s="13" t="s">
        <v>51</v>
      </c>
      <c r="K732" s="13" t="s">
        <v>60</v>
      </c>
      <c r="L732" s="12" t="s">
        <v>95</v>
      </c>
      <c r="M732" s="12">
        <v>46060.333333333336</v>
      </c>
      <c r="N732" s="12">
        <v>46063.333333333336</v>
      </c>
      <c r="O732" s="12"/>
      <c r="P732" s="55"/>
      <c r="Q732" s="12"/>
      <c r="R732" s="12"/>
      <c r="S732" s="29">
        <v>46063.3125</v>
      </c>
      <c r="T732" s="29">
        <v>46063.420138888891</v>
      </c>
      <c r="U732" s="12"/>
      <c r="V732" s="12">
        <v>46063.438888888886</v>
      </c>
      <c r="W732" s="30">
        <f>IF(N732="","",WEEKNUM(AA732,2)-0)</f>
        <v>7</v>
      </c>
      <c r="X732" s="30">
        <f>IF(N732="","",MONTH(AA732))</f>
        <v>2</v>
      </c>
      <c r="Y73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732" s="30" t="str">
        <f>IF(B732="ROPAX","ROPAX",IF(B732="RORO","RORO","OCEAN"))</f>
        <v>OCEAN</v>
      </c>
      <c r="AA732" s="29">
        <f>+MIN(S732,T732)</f>
        <v>46063.3125</v>
      </c>
      <c r="AB732" s="29" t="str">
        <f>CHOOSE(WEEKDAY(T732,2),"Monday","Tuesday","Wednesday","Thursday","Friday","Saturday","Sunday")</f>
        <v>Tuesday</v>
      </c>
      <c r="AC732" s="104">
        <f>IF((E732-F732)&lt;=0,0,(TRACKER[[#This Row],[ATA]]-TRACKER[[#This Row],[ETA]])*24)</f>
        <v>19.350000000034925</v>
      </c>
      <c r="AD732" s="29" t="str">
        <f>IF(AC732&lt;=2,"NO","YES")</f>
        <v>YES</v>
      </c>
      <c r="AE732" s="106">
        <f>+TRACKER[[#This Row],[DELIVERY AVAILABLE SINCE]]-TRACKER[[#This Row],[HANDOVER Morocco]]</f>
        <v>46060.333333333336</v>
      </c>
      <c r="AF732" s="104">
        <f>TRACKER[[#This Row],[ATA TO UNLOADING]]*24</f>
        <v>104.15000000002328</v>
      </c>
      <c r="AG732" s="31">
        <f>(M732-E732)</f>
        <v>1.3604166666700621</v>
      </c>
      <c r="AH732" s="35">
        <f>TRACKER[[#This Row],[ATA A OFRECIMIENTO]]*24</f>
        <v>32.650000000081491</v>
      </c>
      <c r="AI732" s="30" t="str">
        <f>IF(AG732="","",IF(AG732&lt;=1.5,"SI","NO"))</f>
        <v>SI</v>
      </c>
      <c r="AJ732" s="30" t="str">
        <f>IF(AG732="","",IF(AG732&lt;=2,"YES","NO"))</f>
        <v>YES</v>
      </c>
      <c r="AK732" s="30" t="str">
        <f>IF(AG732="","",IF(AG732&lt;=3,"SI","NO"))</f>
        <v>SI</v>
      </c>
      <c r="AL732" s="31">
        <f>(N732-M732)</f>
        <v>3</v>
      </c>
      <c r="AM732" s="35">
        <f>TRACKER[[#This Row],[DEL. AVAILABLE A SLOT]]*24</f>
        <v>72</v>
      </c>
      <c r="AN732" s="31">
        <f>IF((S732-M732)&lt;0,TIME(0,0,0),S732-M732)</f>
        <v>2.9791666666642413</v>
      </c>
      <c r="AO73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732" s="35" t="str">
        <f>IF(AL732="","",IF(AL732&lt;=1,"SI","NO"))</f>
        <v>NO</v>
      </c>
      <c r="AQ732" s="31">
        <f>(N732-E732)</f>
        <v>4.3604166666700621</v>
      </c>
      <c r="AR732" s="35">
        <f>TRACKER[[#This Row],[ATA A TIMESLOT]]*24</f>
        <v>104.65000000008149</v>
      </c>
      <c r="AS732" s="32">
        <f>IF(AA732&lt;N732,TIME(0,0,0),AA732-N732)</f>
        <v>0</v>
      </c>
      <c r="AT732" s="35">
        <f>TRACKER[[#This Row],[PUNTUALIDAD (H)]]*24</f>
        <v>0</v>
      </c>
      <c r="AU732" s="31" t="str">
        <f>IF(AS732&gt;TIME(0,30,0),"NO","SI")</f>
        <v>SI</v>
      </c>
      <c r="AV732" s="33" t="str">
        <f>IF(AS732&gt;TIME(1,0,0),"NO","SI")</f>
        <v>SI</v>
      </c>
      <c r="AW732" s="33">
        <f>(S732-E732)</f>
        <v>4.3395833333343035</v>
      </c>
      <c r="AX732" s="39">
        <f>TRACKER[[#This Row],[ATA TO UNLOADING]]*24</f>
        <v>104.15000000002328</v>
      </c>
      <c r="AY732" s="33">
        <f>IF(O732=0,0,S732-O732)</f>
        <v>0</v>
      </c>
      <c r="AZ732" s="38">
        <f>TRACKER[[#This Row],[TOTAL TT (MARRUECOS)]]*24</f>
        <v>0</v>
      </c>
      <c r="BA732" s="39" t="str">
        <f>IF(AW732="","",IF(AW732&lt;=2,"SI","NO"))</f>
        <v>NO</v>
      </c>
      <c r="BB732" s="39">
        <f>V732-U732</f>
        <v>46063.438888888886</v>
      </c>
      <c r="BC732" s="108">
        <f>(TRACKER[[#This Row],[Driver departure vs DC END DATE 2]])/24</f>
        <v>1919.3099537037035</v>
      </c>
      <c r="BD732" s="39" t="str">
        <f>IF(L732="LEFTIES TOLEDO",IF(BC732&gt;=TIME(0,0,0),"YES","NO"),"")</f>
        <v/>
      </c>
      <c r="BE732" s="93">
        <f>$BH$1</f>
        <v>55</v>
      </c>
      <c r="BF732" s="41">
        <f>$BI$1</f>
        <v>7.5</v>
      </c>
    </row>
    <row r="733" spans="1:58" ht="12.65" hidden="1" customHeight="1">
      <c r="A733" s="24">
        <v>262356119</v>
      </c>
      <c r="B733" s="10" t="s">
        <v>1165</v>
      </c>
      <c r="C733" s="11" t="s">
        <v>54</v>
      </c>
      <c r="D733" s="11" t="s">
        <v>48</v>
      </c>
      <c r="E733" s="12">
        <v>46060.310416666667</v>
      </c>
      <c r="F733" s="12">
        <v>46060.333333333336</v>
      </c>
      <c r="G733" s="13" t="s">
        <v>49</v>
      </c>
      <c r="H733" s="11" t="s">
        <v>50</v>
      </c>
      <c r="I733" s="13" t="s">
        <v>1227</v>
      </c>
      <c r="J733" s="13" t="s">
        <v>51</v>
      </c>
      <c r="K733" s="13" t="s">
        <v>52</v>
      </c>
      <c r="L733" s="12" t="s">
        <v>53</v>
      </c>
      <c r="M733" s="12">
        <v>46061.666666666664</v>
      </c>
      <c r="N733" s="12">
        <v>46063.416666666664</v>
      </c>
      <c r="O733" s="12"/>
      <c r="P733" s="55"/>
      <c r="Q733" s="12"/>
      <c r="R733" s="12"/>
      <c r="S733" s="29">
        <v>46063.431944444441</v>
      </c>
      <c r="T733" s="29">
        <v>46063.495138888888</v>
      </c>
      <c r="U733" s="12">
        <v>46063.452777777777</v>
      </c>
      <c r="V733" s="29">
        <v>46063.513888888891</v>
      </c>
      <c r="W733" s="30">
        <f>IF(N733="","",WEEKNUM(AA733,2)-0)</f>
        <v>7</v>
      </c>
      <c r="X733" s="30">
        <f>IF(N733="","",MONTH(AA733))</f>
        <v>2</v>
      </c>
      <c r="Y73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33" s="30" t="str">
        <f>IF(B733="ROPAX","ROPAX",IF(B733="RORO","RORO","OCEAN"))</f>
        <v>OCEAN</v>
      </c>
      <c r="AA733" s="29">
        <f>+MIN(S733,T733)</f>
        <v>46063.431944444441</v>
      </c>
      <c r="AB733" s="29" t="str">
        <f>CHOOSE(WEEKDAY(T733,2),"Monday","Tuesday","Wednesday","Thursday","Friday","Saturday","Sunday")</f>
        <v>Tuesday</v>
      </c>
      <c r="AC733" s="104">
        <f>IF((E733-F733)&lt;=0,0,(TRACKER[[#This Row],[ATA]]-TRACKER[[#This Row],[ETA]])*24)</f>
        <v>0</v>
      </c>
      <c r="AD733" s="29" t="str">
        <f>IF(AC733&lt;=2,"NO","YES")</f>
        <v>NO</v>
      </c>
      <c r="AE733" s="106">
        <f>+TRACKER[[#This Row],[DELIVERY AVAILABLE SINCE]]-TRACKER[[#This Row],[HANDOVER Morocco]]</f>
        <v>46061.666666666664</v>
      </c>
      <c r="AF733" s="104">
        <f>TRACKER[[#This Row],[ATA TO UNLOADING]]*24</f>
        <v>74.916666666569654</v>
      </c>
      <c r="AG733" s="31">
        <f>(M733-E733)</f>
        <v>1.3562499999970896</v>
      </c>
      <c r="AH733" s="35">
        <f>TRACKER[[#This Row],[ATA A OFRECIMIENTO]]*24</f>
        <v>32.549999999930151</v>
      </c>
      <c r="AI733" s="30" t="str">
        <f>IF(AG733="","",IF(AG733&lt;=1.5,"SI","NO"))</f>
        <v>SI</v>
      </c>
      <c r="AJ733" s="30" t="str">
        <f>IF(AG733="","",IF(AG733&lt;=2,"YES","NO"))</f>
        <v>YES</v>
      </c>
      <c r="AK733" s="30" t="str">
        <f>IF(AG733="","",IF(AG733&lt;=3,"SI","NO"))</f>
        <v>SI</v>
      </c>
      <c r="AL733" s="31">
        <f>(N733-M733)</f>
        <v>1.75</v>
      </c>
      <c r="AM733" s="35">
        <f>TRACKER[[#This Row],[DEL. AVAILABLE A SLOT]]*24</f>
        <v>42</v>
      </c>
      <c r="AN733" s="31">
        <f>IF((S733-M733)&lt;0,TIME(0,0,0),S733-M733)</f>
        <v>1.765277777776646</v>
      </c>
      <c r="AO73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733" s="35" t="str">
        <f>IF(AL733="","",IF(AL733&lt;=1,"SI","NO"))</f>
        <v>NO</v>
      </c>
      <c r="AQ733" s="31">
        <f>(N733-E733)</f>
        <v>3.1062499999970896</v>
      </c>
      <c r="AR733" s="35">
        <f>TRACKER[[#This Row],[ATA A TIMESLOT]]*24</f>
        <v>74.549999999930151</v>
      </c>
      <c r="AS733" s="32">
        <f>IF(AA733&lt;N733,TIME(0,0,0),AA733-N733)</f>
        <v>1.5277777776645962E-2</v>
      </c>
      <c r="AT733" s="35">
        <f>TRACKER[[#This Row],[PUNTUALIDAD (H)]]*24</f>
        <v>0.36666666663950309</v>
      </c>
      <c r="AU733" s="31" t="str">
        <f>IF(AS733&gt;TIME(0,30,0),"NO","SI")</f>
        <v>SI</v>
      </c>
      <c r="AV733" s="33" t="str">
        <f>IF(AS733&gt;TIME(1,0,0),"NO","SI")</f>
        <v>SI</v>
      </c>
      <c r="AW733" s="33">
        <f>(S733-E733)</f>
        <v>3.1215277777737356</v>
      </c>
      <c r="AX733" s="39">
        <f>TRACKER[[#This Row],[ATA TO UNLOADING]]*24</f>
        <v>74.916666666569654</v>
      </c>
      <c r="AY733" s="33">
        <f>IF(O733=0,0,S733-O733)</f>
        <v>0</v>
      </c>
      <c r="AZ733" s="38">
        <f>TRACKER[[#This Row],[TOTAL TT (MARRUECOS)]]*24</f>
        <v>0</v>
      </c>
      <c r="BA733" s="39" t="str">
        <f>IF(AW733="","",IF(AW733&lt;=2,"SI","NO"))</f>
        <v>NO</v>
      </c>
      <c r="BB733" s="39">
        <f>V733-U733</f>
        <v>6.1111111113859806E-2</v>
      </c>
      <c r="BC733" s="108">
        <f>(TRACKER[[#This Row],[Driver departure vs DC END DATE 2]])/24</f>
        <v>2.5462962964108251E-3</v>
      </c>
      <c r="BD733" s="39" t="str">
        <f>IF(L733="LEFTIES TOLEDO",IF(BC733&gt;=TIME(0,0,0),"YES","NO"),"")</f>
        <v>YES</v>
      </c>
      <c r="BE733" s="93">
        <f>$BH$1</f>
        <v>55</v>
      </c>
      <c r="BF733" s="41">
        <f>$BI$1</f>
        <v>7.5</v>
      </c>
    </row>
    <row r="734" spans="1:58" ht="12.65" hidden="1" customHeight="1">
      <c r="A734" s="24">
        <v>262016666</v>
      </c>
      <c r="B734" s="10" t="s">
        <v>1165</v>
      </c>
      <c r="C734" s="11" t="s">
        <v>65</v>
      </c>
      <c r="D734" s="11" t="s">
        <v>48</v>
      </c>
      <c r="E734" s="12">
        <v>46060.310416666667</v>
      </c>
      <c r="F734" s="12">
        <v>46060.333333333336</v>
      </c>
      <c r="G734" s="13" t="s">
        <v>49</v>
      </c>
      <c r="H734" s="11" t="s">
        <v>50</v>
      </c>
      <c r="I734" s="13" t="s">
        <v>1228</v>
      </c>
      <c r="J734" s="13" t="s">
        <v>56</v>
      </c>
      <c r="K734" s="13" t="s">
        <v>52</v>
      </c>
      <c r="L734" s="12" t="s">
        <v>53</v>
      </c>
      <c r="M734" s="12">
        <v>46061.666666666664</v>
      </c>
      <c r="N734" s="12">
        <v>46063.416666666664</v>
      </c>
      <c r="O734" s="12"/>
      <c r="P734" s="55"/>
      <c r="Q734" s="12"/>
      <c r="R734" s="12"/>
      <c r="S734" s="29">
        <v>46063.416666666664</v>
      </c>
      <c r="T734" s="29">
        <v>46063.4375</v>
      </c>
      <c r="U734" s="12">
        <v>46063.447222222225</v>
      </c>
      <c r="V734" s="12">
        <v>46063.462500000001</v>
      </c>
      <c r="W734" s="30">
        <f>IF(N734="","",WEEKNUM(AA734,2)-0)</f>
        <v>7</v>
      </c>
      <c r="X734" s="30">
        <f>IF(N734="","",MONTH(AA734))</f>
        <v>2</v>
      </c>
      <c r="Y73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34" s="30" t="str">
        <f>IF(B734="ROPAX","ROPAX",IF(B734="RORO","RORO","OCEAN"))</f>
        <v>OCEAN</v>
      </c>
      <c r="AA734" s="29">
        <f>+MIN(S734,T734)</f>
        <v>46063.416666666664</v>
      </c>
      <c r="AB734" s="29" t="str">
        <f>CHOOSE(WEEKDAY(T734,2),"Monday","Tuesday","Wednesday","Thursday","Friday","Saturday","Sunday")</f>
        <v>Tuesday</v>
      </c>
      <c r="AC734" s="104">
        <f>IF((E734-F734)&lt;=0,0,(TRACKER[[#This Row],[ATA]]-TRACKER[[#This Row],[ETA]])*24)</f>
        <v>0</v>
      </c>
      <c r="AD734" s="29" t="str">
        <f>IF(AC734&lt;=2,"NO","YES")</f>
        <v>NO</v>
      </c>
      <c r="AE734" s="106">
        <f>+TRACKER[[#This Row],[DELIVERY AVAILABLE SINCE]]-TRACKER[[#This Row],[HANDOVER Morocco]]</f>
        <v>46061.666666666664</v>
      </c>
      <c r="AF734" s="104">
        <f>TRACKER[[#This Row],[ATA TO UNLOADING]]*24</f>
        <v>74.549999999930151</v>
      </c>
      <c r="AG734" s="31">
        <f>(M734-E734)</f>
        <v>1.3562499999970896</v>
      </c>
      <c r="AH734" s="35">
        <f>TRACKER[[#This Row],[ATA A OFRECIMIENTO]]*24</f>
        <v>32.549999999930151</v>
      </c>
      <c r="AI734" s="30" t="str">
        <f>IF(AG734="","",IF(AG734&lt;=1.5,"SI","NO"))</f>
        <v>SI</v>
      </c>
      <c r="AJ734" s="30" t="str">
        <f>IF(AG734="","",IF(AG734&lt;=2,"YES","NO"))</f>
        <v>YES</v>
      </c>
      <c r="AK734" s="30" t="str">
        <f>IF(AG734="","",IF(AG734&lt;=3,"SI","NO"))</f>
        <v>SI</v>
      </c>
      <c r="AL734" s="31">
        <f>(N734-M734)</f>
        <v>1.75</v>
      </c>
      <c r="AM734" s="35">
        <f>TRACKER[[#This Row],[DEL. AVAILABLE A SLOT]]*24</f>
        <v>42</v>
      </c>
      <c r="AN734" s="31">
        <f>IF((S734-M734)&lt;0,TIME(0,0,0),S734-M734)</f>
        <v>1.75</v>
      </c>
      <c r="AO73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734" s="35" t="str">
        <f>IF(AL734="","",IF(AL734&lt;=1,"SI","NO"))</f>
        <v>NO</v>
      </c>
      <c r="AQ734" s="31">
        <f>(N734-E734)</f>
        <v>3.1062499999970896</v>
      </c>
      <c r="AR734" s="35">
        <f>TRACKER[[#This Row],[ATA A TIMESLOT]]*24</f>
        <v>74.549999999930151</v>
      </c>
      <c r="AS734" s="32">
        <f>IF(AA734&lt;N734,TIME(0,0,0),AA734-N734)</f>
        <v>0</v>
      </c>
      <c r="AT734" s="35">
        <f>TRACKER[[#This Row],[PUNTUALIDAD (H)]]*24</f>
        <v>0</v>
      </c>
      <c r="AU734" s="31" t="str">
        <f>IF(AS734&gt;TIME(0,30,0),"NO","SI")</f>
        <v>SI</v>
      </c>
      <c r="AV734" s="33" t="str">
        <f>IF(AS734&gt;TIME(1,0,0),"NO","SI")</f>
        <v>SI</v>
      </c>
      <c r="AW734" s="33">
        <f>(S734-E734)</f>
        <v>3.1062499999970896</v>
      </c>
      <c r="AX734" s="39">
        <f>TRACKER[[#This Row],[ATA TO UNLOADING]]*24</f>
        <v>74.549999999930151</v>
      </c>
      <c r="AY734" s="33">
        <f>IF(O734=0,0,S734-O734)</f>
        <v>0</v>
      </c>
      <c r="AZ734" s="38">
        <f>TRACKER[[#This Row],[TOTAL TT (MARRUECOS)]]*24</f>
        <v>0</v>
      </c>
      <c r="BA734" s="39" t="str">
        <f>IF(AW734="","",IF(AW734&lt;=2,"SI","NO"))</f>
        <v>NO</v>
      </c>
      <c r="BB734" s="39">
        <f>V734-U734</f>
        <v>1.5277777776645962E-2</v>
      </c>
      <c r="BC734" s="108">
        <f>(TRACKER[[#This Row],[Driver departure vs DC END DATE 2]])/24</f>
        <v>6.3657407402691513E-4</v>
      </c>
      <c r="BD734" s="39" t="str">
        <f>IF(L734="LEFTIES TOLEDO",IF(BC734&gt;=TIME(0,0,0),"YES","NO"),"")</f>
        <v>YES</v>
      </c>
      <c r="BE734" s="93">
        <f>$BH$1</f>
        <v>55</v>
      </c>
      <c r="BF734" s="41">
        <f>$BI$1</f>
        <v>7.5</v>
      </c>
    </row>
    <row r="735" spans="1:58" ht="12.65" hidden="1" customHeight="1">
      <c r="A735" s="24">
        <v>263682204</v>
      </c>
      <c r="B735" s="10" t="s">
        <v>1165</v>
      </c>
      <c r="C735" s="11" t="s">
        <v>82</v>
      </c>
      <c r="D735" s="11" t="s">
        <v>48</v>
      </c>
      <c r="E735" s="12">
        <v>46060.310416666667</v>
      </c>
      <c r="F735" s="12">
        <v>46060.333333333336</v>
      </c>
      <c r="G735" s="13" t="s">
        <v>49</v>
      </c>
      <c r="H735" s="11" t="s">
        <v>50</v>
      </c>
      <c r="I735" s="13" t="s">
        <v>1226</v>
      </c>
      <c r="J735" s="13" t="s">
        <v>51</v>
      </c>
      <c r="K735" s="13" t="s">
        <v>60</v>
      </c>
      <c r="L735" s="12" t="s">
        <v>95</v>
      </c>
      <c r="M735" s="12">
        <v>46062.666666666664</v>
      </c>
      <c r="N735" s="12">
        <v>46063.416666666664</v>
      </c>
      <c r="O735" s="12"/>
      <c r="P735" s="55">
        <v>1</v>
      </c>
      <c r="Q735" s="12"/>
      <c r="R735" s="12"/>
      <c r="S735" s="29">
        <v>46063.395833333328</v>
      </c>
      <c r="T735" s="29">
        <v>46063.486111111109</v>
      </c>
      <c r="U735" s="12"/>
      <c r="V735" s="12">
        <v>46063.524305555555</v>
      </c>
      <c r="W735" s="30">
        <f>IF(N735="","",WEEKNUM(AA735,2)-0)</f>
        <v>7</v>
      </c>
      <c r="X735" s="30">
        <f>IF(N735="","",MONTH(AA735))</f>
        <v>2</v>
      </c>
      <c r="Y73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735" s="30" t="str">
        <f>IF(B735="ROPAX","ROPAX",IF(B735="RORO","RORO","OCEAN"))</f>
        <v>OCEAN</v>
      </c>
      <c r="AA735" s="29">
        <f>+MIN(S735,T735)</f>
        <v>46063.395833333328</v>
      </c>
      <c r="AB735" s="29" t="str">
        <f>CHOOSE(WEEKDAY(T735,2),"Monday","Tuesday","Wednesday","Thursday","Friday","Saturday","Sunday")</f>
        <v>Tuesday</v>
      </c>
      <c r="AC735" s="104">
        <f>IF((E735-F735)&lt;=0,0,(TRACKER[[#This Row],[ATA]]-TRACKER[[#This Row],[ETA]])*24)</f>
        <v>0</v>
      </c>
      <c r="AD735" s="29" t="str">
        <f>IF(AC735&lt;=2,"NO","YES")</f>
        <v>NO</v>
      </c>
      <c r="AE735" s="106">
        <f>+TRACKER[[#This Row],[DELIVERY AVAILABLE SINCE]]-TRACKER[[#This Row],[HANDOVER Morocco]]</f>
        <v>46062.666666666664</v>
      </c>
      <c r="AF735" s="104">
        <f>TRACKER[[#This Row],[ATA TO UNLOADING]]*24</f>
        <v>74.049999999871943</v>
      </c>
      <c r="AG735" s="31">
        <f>(M735-E735)</f>
        <v>2.3562499999970896</v>
      </c>
      <c r="AH735" s="35">
        <f>TRACKER[[#This Row],[ATA A OFRECIMIENTO]]*24</f>
        <v>56.549999999930151</v>
      </c>
      <c r="AI735" s="30" t="str">
        <f>IF(AG735="","",IF(AG735&lt;=1.5,"SI","NO"))</f>
        <v>NO</v>
      </c>
      <c r="AJ735" s="30" t="str">
        <f>IF(AG735="","",IF(AG735&lt;=2,"YES","NO"))</f>
        <v>NO</v>
      </c>
      <c r="AK735" s="30" t="str">
        <f>IF(AG735="","",IF(AG735&lt;=3,"SI","NO"))</f>
        <v>SI</v>
      </c>
      <c r="AL735" s="31">
        <f>(N735-M735)</f>
        <v>0.75</v>
      </c>
      <c r="AM735" s="35">
        <f>TRACKER[[#This Row],[DEL. AVAILABLE A SLOT]]*24</f>
        <v>18</v>
      </c>
      <c r="AN735" s="31">
        <f>IF((S735-M735)&lt;0,TIME(0,0,0),S735-M735)</f>
        <v>0.72916666666424135</v>
      </c>
      <c r="AO73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35" s="35" t="str">
        <f>IF(AL735="","",IF(AL735&lt;=1,"SI","NO"))</f>
        <v>SI</v>
      </c>
      <c r="AQ735" s="31">
        <f>(N735-E735)</f>
        <v>3.1062499999970896</v>
      </c>
      <c r="AR735" s="35">
        <f>TRACKER[[#This Row],[ATA A TIMESLOT]]*24</f>
        <v>74.549999999930151</v>
      </c>
      <c r="AS735" s="32">
        <f>IF(AA735&lt;N735,TIME(0,0,0),AA735-N735)</f>
        <v>0</v>
      </c>
      <c r="AT735" s="35">
        <f>TRACKER[[#This Row],[PUNTUALIDAD (H)]]*24</f>
        <v>0</v>
      </c>
      <c r="AU735" s="31" t="str">
        <f>IF(AS735&gt;TIME(0,30,0),"NO","SI")</f>
        <v>SI</v>
      </c>
      <c r="AV735" s="33" t="str">
        <f>IF(AS735&gt;TIME(1,0,0),"NO","SI")</f>
        <v>SI</v>
      </c>
      <c r="AW735" s="33">
        <f>(S735-E735)</f>
        <v>3.085416666661331</v>
      </c>
      <c r="AX735" s="39">
        <f>TRACKER[[#This Row],[ATA TO UNLOADING]]*24</f>
        <v>74.049999999871943</v>
      </c>
      <c r="AY735" s="33">
        <f>IF(O735=0,0,S735-O735)</f>
        <v>0</v>
      </c>
      <c r="AZ735" s="38">
        <f>TRACKER[[#This Row],[TOTAL TT (MARRUECOS)]]*24</f>
        <v>0</v>
      </c>
      <c r="BA735" s="39" t="str">
        <f>IF(AW735="","",IF(AW735&lt;=2,"SI","NO"))</f>
        <v>NO</v>
      </c>
      <c r="BB735" s="39">
        <f>V735-U735</f>
        <v>46063.524305555555</v>
      </c>
      <c r="BC735" s="108">
        <f>(TRACKER[[#This Row],[Driver departure vs DC END DATE 2]])/24</f>
        <v>1919.3135127314815</v>
      </c>
      <c r="BD735" s="39" t="str">
        <f>IF(L735="LEFTIES TOLEDO",IF(BC735&gt;=TIME(0,0,0),"YES","NO"),"")</f>
        <v/>
      </c>
      <c r="BE735" s="93">
        <f>$BH$1</f>
        <v>55</v>
      </c>
      <c r="BF735" s="41">
        <f>$BI$1</f>
        <v>7.5</v>
      </c>
    </row>
    <row r="736" spans="1:58" ht="12.65" hidden="1" customHeight="1">
      <c r="A736" s="24" t="s">
        <v>1172</v>
      </c>
      <c r="B736" s="10" t="s">
        <v>1165</v>
      </c>
      <c r="C736" s="11" t="s">
        <v>65</v>
      </c>
      <c r="D736" s="11" t="s">
        <v>48</v>
      </c>
      <c r="E736" s="12">
        <v>46060.310416666667</v>
      </c>
      <c r="F736" s="12">
        <v>46060.333333333336</v>
      </c>
      <c r="G736" s="13" t="s">
        <v>88</v>
      </c>
      <c r="H736" s="11" t="s">
        <v>50</v>
      </c>
      <c r="I736" s="13" t="s">
        <v>1229</v>
      </c>
      <c r="J736" s="13" t="s">
        <v>51</v>
      </c>
      <c r="K736" s="13" t="s">
        <v>52</v>
      </c>
      <c r="L736" s="12" t="s">
        <v>53</v>
      </c>
      <c r="M736" s="12">
        <v>46061.666666666664</v>
      </c>
      <c r="N736" s="12">
        <v>46063.5</v>
      </c>
      <c r="O736" s="12"/>
      <c r="P736" s="55"/>
      <c r="Q736" s="12" t="s">
        <v>62</v>
      </c>
      <c r="R736" s="12"/>
      <c r="S736" s="29">
        <v>46063.538194444445</v>
      </c>
      <c r="T736" s="29">
        <v>46063.618055555555</v>
      </c>
      <c r="U736" s="12">
        <v>46063.579861111109</v>
      </c>
      <c r="V736" s="12">
        <v>46063.638888888891</v>
      </c>
      <c r="W736" s="30">
        <f>IF(N736="","",WEEKNUM(AA736,2)-0)</f>
        <v>7</v>
      </c>
      <c r="X736" s="30">
        <f>IF(N736="","",MONTH(AA736))</f>
        <v>2</v>
      </c>
      <c r="Y73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36" s="30" t="str">
        <f>IF(B736="ROPAX","ROPAX",IF(B736="RORO","RORO","OCEAN"))</f>
        <v>OCEAN</v>
      </c>
      <c r="AA736" s="29">
        <f>+MIN(S736,T736)</f>
        <v>46063.538194444445</v>
      </c>
      <c r="AB736" s="29" t="str">
        <f>CHOOSE(WEEKDAY(T736,2),"Monday","Tuesday","Wednesday","Thursday","Friday","Saturday","Sunday")</f>
        <v>Tuesday</v>
      </c>
      <c r="AC736" s="104">
        <f>IF((E736-F736)&lt;=0,0,(TRACKER[[#This Row],[ATA]]-TRACKER[[#This Row],[ETA]])*24)</f>
        <v>0</v>
      </c>
      <c r="AD736" s="29" t="str">
        <f>IF(AC736&lt;=2,"NO","YES")</f>
        <v>NO</v>
      </c>
      <c r="AE736" s="106">
        <f>+TRACKER[[#This Row],[DELIVERY AVAILABLE SINCE]]-TRACKER[[#This Row],[HANDOVER Morocco]]</f>
        <v>46061.666666666664</v>
      </c>
      <c r="AF736" s="104">
        <f>TRACKER[[#This Row],[ATA TO UNLOADING]]*24</f>
        <v>77.466666666674428</v>
      </c>
      <c r="AG736" s="31">
        <f>(M736-E736)</f>
        <v>1.3562499999970896</v>
      </c>
      <c r="AH736" s="35">
        <f>TRACKER[[#This Row],[ATA A OFRECIMIENTO]]*24</f>
        <v>32.549999999930151</v>
      </c>
      <c r="AI736" s="30" t="str">
        <f>IF(AG736="","",IF(AG736&lt;=1.5,"SI","NO"))</f>
        <v>SI</v>
      </c>
      <c r="AJ736" s="30" t="str">
        <f>IF(AG736="","",IF(AG736&lt;=2,"YES","NO"))</f>
        <v>YES</v>
      </c>
      <c r="AK736" s="30" t="str">
        <f>IF(AG736="","",IF(AG736&lt;=3,"SI","NO"))</f>
        <v>SI</v>
      </c>
      <c r="AL736" s="31">
        <f>(N736-M736)</f>
        <v>1.8333333333357587</v>
      </c>
      <c r="AM736" s="35">
        <f>TRACKER[[#This Row],[DEL. AVAILABLE A SLOT]]*24</f>
        <v>44.000000000058208</v>
      </c>
      <c r="AN736" s="31">
        <f>IF((S736-M736)&lt;0,TIME(0,0,0),S736-M736)</f>
        <v>1.8715277777810115</v>
      </c>
      <c r="AO73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736" s="35" t="str">
        <f>IF(AL736="","",IF(AL736&lt;=1,"SI","NO"))</f>
        <v>NO</v>
      </c>
      <c r="AQ736" s="31">
        <f>(N736-E736)</f>
        <v>3.1895833333328483</v>
      </c>
      <c r="AR736" s="35">
        <f>TRACKER[[#This Row],[ATA A TIMESLOT]]*24</f>
        <v>76.549999999988358</v>
      </c>
      <c r="AS736" s="32">
        <f>IF(AA736&lt;N736,TIME(0,0,0),AA736-N736)</f>
        <v>3.8194444445252884E-2</v>
      </c>
      <c r="AT736" s="35">
        <f>TRACKER[[#This Row],[PUNTUALIDAD (H)]]*24</f>
        <v>0.91666666668606922</v>
      </c>
      <c r="AU736" s="31" t="str">
        <f>IF(AS736&gt;TIME(0,30,0),"NO","SI")</f>
        <v>NO</v>
      </c>
      <c r="AV736" s="33" t="str">
        <f>IF(AS736&gt;TIME(1,0,0),"NO","SI")</f>
        <v>SI</v>
      </c>
      <c r="AW736" s="33">
        <f>(S736-E736)</f>
        <v>3.2277777777781012</v>
      </c>
      <c r="AX736" s="39">
        <f>TRACKER[[#This Row],[ATA TO UNLOADING]]*24</f>
        <v>77.466666666674428</v>
      </c>
      <c r="AY736" s="33">
        <f>IF(O736=0,0,S736-O736)</f>
        <v>0</v>
      </c>
      <c r="AZ736" s="38">
        <f>TRACKER[[#This Row],[TOTAL TT (MARRUECOS)]]*24</f>
        <v>0</v>
      </c>
      <c r="BA736" s="39" t="str">
        <f>IF(AW736="","",IF(AW736&lt;=2,"SI","NO"))</f>
        <v>NO</v>
      </c>
      <c r="BB736" s="39">
        <f>V736-U736</f>
        <v>5.9027777781011537E-2</v>
      </c>
      <c r="BC736" s="108">
        <f>(TRACKER[[#This Row],[Driver departure vs DC END DATE 2]])/24</f>
        <v>2.4594907408754807E-3</v>
      </c>
      <c r="BD736" s="39" t="str">
        <f>IF(L736="LEFTIES TOLEDO",IF(BC736&gt;=TIME(0,0,0),"YES","NO"),"")</f>
        <v>YES</v>
      </c>
      <c r="BE736" s="93">
        <f>$BH$1</f>
        <v>55</v>
      </c>
      <c r="BF736" s="41">
        <f>$BI$1</f>
        <v>7.5</v>
      </c>
    </row>
    <row r="737" spans="1:58" ht="12.65" hidden="1" customHeight="1">
      <c r="A737" s="24" t="s">
        <v>1047</v>
      </c>
      <c r="B737" s="10" t="s">
        <v>63</v>
      </c>
      <c r="C737" s="11" t="s">
        <v>79</v>
      </c>
      <c r="D737" s="11" t="s">
        <v>48</v>
      </c>
      <c r="E737" s="12">
        <v>46061.583333333336</v>
      </c>
      <c r="F737" s="12">
        <v>46061.583333333336</v>
      </c>
      <c r="G737" s="13" t="s">
        <v>68</v>
      </c>
      <c r="H737" s="11" t="s">
        <v>1048</v>
      </c>
      <c r="I737" s="13" t="s">
        <v>195</v>
      </c>
      <c r="J737" s="13" t="s">
        <v>80</v>
      </c>
      <c r="K737" s="13" t="s">
        <v>60</v>
      </c>
      <c r="L737" s="12" t="s">
        <v>64</v>
      </c>
      <c r="M737" s="12">
        <v>46063.541666666664</v>
      </c>
      <c r="N737" s="12">
        <v>46063.541666666664</v>
      </c>
      <c r="O737" s="12">
        <v>46058</v>
      </c>
      <c r="P737" s="55"/>
      <c r="Q737" s="12" t="s">
        <v>62</v>
      </c>
      <c r="R737" s="12"/>
      <c r="S737" s="29">
        <v>46063.580555555556</v>
      </c>
      <c r="T737" s="29">
        <v>46063.600694444445</v>
      </c>
      <c r="U737" s="12"/>
      <c r="V737" s="29"/>
      <c r="W737" s="30">
        <f>IF(N737="","",WEEKNUM(AA737,2)-0)</f>
        <v>7</v>
      </c>
      <c r="X737" s="30">
        <f>IF(N737="","",MONTH(AA737))</f>
        <v>2</v>
      </c>
      <c r="Y73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737" s="30" t="str">
        <f>IF(B737="ROPAX","ROPAX",IF(B737="RORO","RORO","OCEAN"))</f>
        <v>ROPAX</v>
      </c>
      <c r="AA737" s="29">
        <f>+MIN(S737,T737)</f>
        <v>46063.580555555556</v>
      </c>
      <c r="AB737" s="29" t="str">
        <f>CHOOSE(WEEKDAY(T737,2),"Monday","Tuesday","Wednesday","Thursday","Friday","Saturday","Sunday")</f>
        <v>Tuesday</v>
      </c>
      <c r="AC737" s="104">
        <f>IF((E737-F737)&lt;=0,0,(TRACKER[[#This Row],[ATA]]-TRACKER[[#This Row],[ETA]])*24)</f>
        <v>0</v>
      </c>
      <c r="AD737" s="29" t="str">
        <f>IF(AC737&lt;=2,"NO","YES")</f>
        <v>NO</v>
      </c>
      <c r="AE737" s="106">
        <f>+TRACKER[[#This Row],[DELIVERY AVAILABLE SINCE]]-TRACKER[[#This Row],[HANDOVER Morocco]]</f>
        <v>5.5416666666642413</v>
      </c>
      <c r="AF737" s="104">
        <f>TRACKER[[#This Row],[ATA TO UNLOADING]]*24</f>
        <v>47.933333333290648</v>
      </c>
      <c r="AG737" s="31">
        <f>(M737-E737)</f>
        <v>1.9583333333284827</v>
      </c>
      <c r="AH737" s="35">
        <f>TRACKER[[#This Row],[ATA A OFRECIMIENTO]]*24</f>
        <v>46.999999999883585</v>
      </c>
      <c r="AI737" s="30" t="str">
        <f>IF(AG737="","",IF(AG737&lt;=1.5,"SI","NO"))</f>
        <v>NO</v>
      </c>
      <c r="AJ737" s="30" t="str">
        <f>IF(AG737="","",IF(AG737&lt;=2,"YES","NO"))</f>
        <v>YES</v>
      </c>
      <c r="AK737" s="30" t="str">
        <f>IF(AG737="","",IF(AG737&lt;=3,"SI","NO"))</f>
        <v>SI</v>
      </c>
      <c r="AL737" s="31">
        <f>(N737-M737)</f>
        <v>0</v>
      </c>
      <c r="AM737" s="35">
        <f>TRACKER[[#This Row],[DEL. AVAILABLE A SLOT]]*24</f>
        <v>0</v>
      </c>
      <c r="AN737" s="31">
        <f>IF((S737-M737)&lt;0,TIME(0,0,0),S737-M737)</f>
        <v>3.888888889196096E-2</v>
      </c>
      <c r="AO73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37" s="35" t="str">
        <f>IF(AL737="","",IF(AL737&lt;=1,"SI","NO"))</f>
        <v>SI</v>
      </c>
      <c r="AQ737" s="31">
        <f>(N737-E737)</f>
        <v>1.9583333333284827</v>
      </c>
      <c r="AR737" s="35">
        <f>TRACKER[[#This Row],[ATA A TIMESLOT]]*24</f>
        <v>46.999999999883585</v>
      </c>
      <c r="AS737" s="32">
        <f>IF(AA737&lt;N737,TIME(0,0,0),AA737-N737)</f>
        <v>3.888888889196096E-2</v>
      </c>
      <c r="AT737" s="35">
        <f>TRACKER[[#This Row],[PUNTUALIDAD (H)]]*24</f>
        <v>0.93333333340706304</v>
      </c>
      <c r="AU737" s="31" t="str">
        <f>IF(AS737&gt;TIME(0,30,0),"NO","SI")</f>
        <v>NO</v>
      </c>
      <c r="AV737" s="33" t="str">
        <f>IF(AS737&gt;TIME(1,0,0),"NO","SI")</f>
        <v>SI</v>
      </c>
      <c r="AW737" s="33">
        <f>(S737-E737)</f>
        <v>1.9972222222204437</v>
      </c>
      <c r="AX737" s="39">
        <f>TRACKER[[#This Row],[ATA TO UNLOADING]]*24</f>
        <v>47.933333333290648</v>
      </c>
      <c r="AY737" s="33">
        <f>IF(O737=0,0,S737-O737)</f>
        <v>5.5805555555562023</v>
      </c>
      <c r="AZ737" s="38">
        <f>TRACKER[[#This Row],[TOTAL TT (MARRUECOS)]]*24</f>
        <v>133.93333333334886</v>
      </c>
      <c r="BA737" s="39" t="str">
        <f>IF(AW737="","",IF(AW737&lt;=2,"SI","NO"))</f>
        <v>SI</v>
      </c>
      <c r="BB737" s="39">
        <f>V737-U737</f>
        <v>0</v>
      </c>
      <c r="BC737" s="108">
        <f>(TRACKER[[#This Row],[Driver departure vs DC END DATE 2]])/24</f>
        <v>0</v>
      </c>
      <c r="BD737" s="39" t="str">
        <f>IF(L737="LEFTIES TOLEDO",IF(BC737&gt;=TIME(0,0,0),"YES","NO"),"")</f>
        <v/>
      </c>
      <c r="BE737" s="93">
        <f>$BH$1</f>
        <v>55</v>
      </c>
      <c r="BF737" s="41">
        <f>$BI$1</f>
        <v>7.5</v>
      </c>
    </row>
    <row r="738" spans="1:58" ht="12.65" hidden="1" customHeight="1">
      <c r="A738" s="24">
        <v>263384310</v>
      </c>
      <c r="B738" s="10" t="s">
        <v>101</v>
      </c>
      <c r="C738" s="11" t="s">
        <v>58</v>
      </c>
      <c r="D738" s="11" t="s">
        <v>75</v>
      </c>
      <c r="E738" s="12">
        <v>46057.782638888886</v>
      </c>
      <c r="F738" s="12">
        <v>46057.833333333336</v>
      </c>
      <c r="G738" s="13" t="s">
        <v>49</v>
      </c>
      <c r="H738" s="11" t="s">
        <v>50</v>
      </c>
      <c r="I738" s="13" t="s">
        <v>1230</v>
      </c>
      <c r="J738" s="13" t="s">
        <v>51</v>
      </c>
      <c r="K738" s="13" t="s">
        <v>52</v>
      </c>
      <c r="L738" s="12" t="s">
        <v>53</v>
      </c>
      <c r="M738" s="12">
        <v>46059.5</v>
      </c>
      <c r="N738" s="12">
        <v>46063.583333333336</v>
      </c>
      <c r="O738" s="12"/>
      <c r="P738" s="55"/>
      <c r="Q738" s="12"/>
      <c r="R738" s="12"/>
      <c r="S738" s="29">
        <v>46062.681250000001</v>
      </c>
      <c r="T738" s="29">
        <v>46062.854166666664</v>
      </c>
      <c r="U738" s="12">
        <v>46062.797222222223</v>
      </c>
      <c r="V738" s="12">
        <v>46062.875</v>
      </c>
      <c r="W738" s="30">
        <f>IF(N738="","",WEEKNUM(AA738,2)-0)</f>
        <v>7</v>
      </c>
      <c r="X738" s="30">
        <f>IF(N738="","",MONTH(AA738))</f>
        <v>2</v>
      </c>
      <c r="Y73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38" s="30" t="str">
        <f>IF(B738="ROPAX","ROPAX",IF(B738="RORO","RORO","OCEAN"))</f>
        <v>OCEAN</v>
      </c>
      <c r="AA738" s="29">
        <f>+MIN(S738,T738)</f>
        <v>46062.681250000001</v>
      </c>
      <c r="AB738" s="29" t="str">
        <f>CHOOSE(WEEKDAY(T738,2),"Monday","Tuesday","Wednesday","Thursday","Friday","Saturday","Sunday")</f>
        <v>Monday</v>
      </c>
      <c r="AC738" s="104">
        <f>IF((E738-F738)&lt;=0,0,(TRACKER[[#This Row],[ATA]]-TRACKER[[#This Row],[ETA]])*24)</f>
        <v>0</v>
      </c>
      <c r="AD738" s="29" t="str">
        <f>IF(AC738&lt;=2,"NO","YES")</f>
        <v>NO</v>
      </c>
      <c r="AE738" s="106">
        <f>+TRACKER[[#This Row],[DELIVERY AVAILABLE SINCE]]-TRACKER[[#This Row],[HANDOVER Morocco]]</f>
        <v>46059.5</v>
      </c>
      <c r="AF738" s="104">
        <f>TRACKER[[#This Row],[ATA TO UNLOADING]]*24</f>
        <v>117.56666666676756</v>
      </c>
      <c r="AG738" s="31">
        <f>(M738-E738)</f>
        <v>1.7173611111138598</v>
      </c>
      <c r="AH738" s="35">
        <f>TRACKER[[#This Row],[ATA A OFRECIMIENTO]]*24</f>
        <v>41.216666666732635</v>
      </c>
      <c r="AI738" s="30" t="str">
        <f>IF(AG738="","",IF(AG738&lt;=1.5,"SI","NO"))</f>
        <v>NO</v>
      </c>
      <c r="AJ738" s="30" t="str">
        <f>IF(AG738="","",IF(AG738&lt;=2,"YES","NO"))</f>
        <v>YES</v>
      </c>
      <c r="AK738" s="30" t="str">
        <f>IF(AG738="","",IF(AG738&lt;=3,"SI","NO"))</f>
        <v>SI</v>
      </c>
      <c r="AL738" s="31">
        <f>(N738-M738)</f>
        <v>4.0833333333357587</v>
      </c>
      <c r="AM738" s="35">
        <f>TRACKER[[#This Row],[DEL. AVAILABLE A SLOT]]*24</f>
        <v>98.000000000058208</v>
      </c>
      <c r="AN738" s="31">
        <f>IF((S738-M738)&lt;0,TIME(0,0,0),S738-M738)</f>
        <v>3.1812500000014552</v>
      </c>
      <c r="AO73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738" s="35" t="str">
        <f>IF(AL738="","",IF(AL738&lt;=1,"SI","NO"))</f>
        <v>NO</v>
      </c>
      <c r="AQ738" s="31">
        <f>(N738-E738)</f>
        <v>5.8006944444496185</v>
      </c>
      <c r="AR738" s="35">
        <f>TRACKER[[#This Row],[ATA A TIMESLOT]]*24</f>
        <v>139.21666666679084</v>
      </c>
      <c r="AS738" s="32">
        <f>IF(AA738&lt;N738,TIME(0,0,0),AA738-N738)</f>
        <v>0</v>
      </c>
      <c r="AT738" s="35">
        <f>TRACKER[[#This Row],[PUNTUALIDAD (H)]]*24</f>
        <v>0</v>
      </c>
      <c r="AU738" s="31" t="str">
        <f>IF(AS738&gt;TIME(0,30,0),"NO","SI")</f>
        <v>SI</v>
      </c>
      <c r="AV738" s="33" t="str">
        <f>IF(AS738&gt;TIME(1,0,0),"NO","SI")</f>
        <v>SI</v>
      </c>
      <c r="AW738" s="33">
        <f>(S738-E738)</f>
        <v>4.898611111115315</v>
      </c>
      <c r="AX738" s="39">
        <f>TRACKER[[#This Row],[ATA TO UNLOADING]]*24</f>
        <v>117.56666666676756</v>
      </c>
      <c r="AY738" s="33">
        <f>IF(O738=0,0,S738-O738)</f>
        <v>0</v>
      </c>
      <c r="AZ738" s="38">
        <f>TRACKER[[#This Row],[TOTAL TT (MARRUECOS)]]*24</f>
        <v>0</v>
      </c>
      <c r="BA738" s="39" t="str">
        <f>IF(AW738="","",IF(AW738&lt;=2,"SI","NO"))</f>
        <v>NO</v>
      </c>
      <c r="BB738" s="39">
        <f>V738-U738</f>
        <v>7.7777777776645962E-2</v>
      </c>
      <c r="BC738" s="108">
        <f>(TRACKER[[#This Row],[Driver departure vs DC END DATE 2]])/24</f>
        <v>3.2407407406935818E-3</v>
      </c>
      <c r="BD738" s="39" t="str">
        <f>IF(L738="LEFTIES TOLEDO",IF(BC738&gt;=TIME(0,0,0),"YES","NO"),"")</f>
        <v>YES</v>
      </c>
      <c r="BE738" s="93">
        <f>$BH$1</f>
        <v>55</v>
      </c>
      <c r="BF738" s="41">
        <f>$BI$1</f>
        <v>7.5</v>
      </c>
    </row>
    <row r="739" spans="1:58" ht="12.65" hidden="1" customHeight="1">
      <c r="A739" s="24">
        <v>263384345</v>
      </c>
      <c r="B739" s="10" t="s">
        <v>101</v>
      </c>
      <c r="C739" s="11" t="s">
        <v>58</v>
      </c>
      <c r="D739" s="11" t="s">
        <v>75</v>
      </c>
      <c r="E739" s="12">
        <v>46057.782638888886</v>
      </c>
      <c r="F739" s="12">
        <v>46057.833333333336</v>
      </c>
      <c r="G739" s="13" t="s">
        <v>49</v>
      </c>
      <c r="H739" s="11" t="s">
        <v>50</v>
      </c>
      <c r="I739" s="13" t="s">
        <v>1231</v>
      </c>
      <c r="J739" s="13" t="s">
        <v>51</v>
      </c>
      <c r="K739" s="13" t="s">
        <v>52</v>
      </c>
      <c r="L739" s="12" t="s">
        <v>53</v>
      </c>
      <c r="M739" s="12">
        <v>46059.5</v>
      </c>
      <c r="N739" s="12">
        <v>46063.583333333336</v>
      </c>
      <c r="O739" s="12"/>
      <c r="P739" s="55"/>
      <c r="Q739" s="12"/>
      <c r="R739" s="12"/>
      <c r="S739" s="29">
        <v>46063.5625</v>
      </c>
      <c r="T739" s="29">
        <v>46060.71875</v>
      </c>
      <c r="U739" s="12">
        <v>46063.593055555553</v>
      </c>
      <c r="V739" s="12">
        <v>46060.725694444445</v>
      </c>
      <c r="W739" s="30">
        <f>IF(N739="","",WEEKNUM(AA739,2)-0)</f>
        <v>6</v>
      </c>
      <c r="X739" s="30">
        <f>IF(N739="","",MONTH(AA739))</f>
        <v>2</v>
      </c>
      <c r="Y73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39" s="30" t="str">
        <f>IF(B739="ROPAX","ROPAX",IF(B739="RORO","RORO","OCEAN"))</f>
        <v>OCEAN</v>
      </c>
      <c r="AA739" s="29">
        <f>+MIN(S739,T739)</f>
        <v>46060.71875</v>
      </c>
      <c r="AB739" s="29" t="str">
        <f>CHOOSE(WEEKDAY(T739,2),"Monday","Tuesday","Wednesday","Thursday","Friday","Saturday","Sunday")</f>
        <v>Saturday</v>
      </c>
      <c r="AC739" s="104">
        <f>IF((E739-F739)&lt;=0,0,(TRACKER[[#This Row],[ATA]]-TRACKER[[#This Row],[ETA]])*24)</f>
        <v>0</v>
      </c>
      <c r="AD739" s="29" t="str">
        <f>IF(AC739&lt;=2,"NO","YES")</f>
        <v>NO</v>
      </c>
      <c r="AE739" s="106">
        <f>+TRACKER[[#This Row],[DELIVERY AVAILABLE SINCE]]-TRACKER[[#This Row],[HANDOVER Morocco]]</f>
        <v>46059.5</v>
      </c>
      <c r="AF739" s="104">
        <f>TRACKER[[#This Row],[ATA TO UNLOADING]]*24</f>
        <v>138.71666666673264</v>
      </c>
      <c r="AG739" s="31">
        <f>(M739-E739)</f>
        <v>1.7173611111138598</v>
      </c>
      <c r="AH739" s="35">
        <f>TRACKER[[#This Row],[ATA A OFRECIMIENTO]]*24</f>
        <v>41.216666666732635</v>
      </c>
      <c r="AI739" s="30" t="str">
        <f>IF(AG739="","",IF(AG739&lt;=1.5,"SI","NO"))</f>
        <v>NO</v>
      </c>
      <c r="AJ739" s="30" t="str">
        <f>IF(AG739="","",IF(AG739&lt;=2,"YES","NO"))</f>
        <v>YES</v>
      </c>
      <c r="AK739" s="30" t="str">
        <f>IF(AG739="","",IF(AG739&lt;=3,"SI","NO"))</f>
        <v>SI</v>
      </c>
      <c r="AL739" s="31">
        <f>(N739-M739)</f>
        <v>4.0833333333357587</v>
      </c>
      <c r="AM739" s="35">
        <f>TRACKER[[#This Row],[DEL. AVAILABLE A SLOT]]*24</f>
        <v>98.000000000058208</v>
      </c>
      <c r="AN739" s="31">
        <f>IF((S739-M739)&lt;0,TIME(0,0,0),S739-M739)</f>
        <v>4.0625</v>
      </c>
      <c r="AO73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739" s="35" t="str">
        <f>IF(AL739="","",IF(AL739&lt;=1,"SI","NO"))</f>
        <v>NO</v>
      </c>
      <c r="AQ739" s="31">
        <f>(N739-E739)</f>
        <v>5.8006944444496185</v>
      </c>
      <c r="AR739" s="35">
        <f>TRACKER[[#This Row],[ATA A TIMESLOT]]*24</f>
        <v>139.21666666679084</v>
      </c>
      <c r="AS739" s="32">
        <f>IF(AA739&lt;N739,TIME(0,0,0),AA739-N739)</f>
        <v>0</v>
      </c>
      <c r="AT739" s="35">
        <f>TRACKER[[#This Row],[PUNTUALIDAD (H)]]*24</f>
        <v>0</v>
      </c>
      <c r="AU739" s="31" t="str">
        <f>IF(AS739&gt;TIME(0,30,0),"NO","SI")</f>
        <v>SI</v>
      </c>
      <c r="AV739" s="33" t="str">
        <f>IF(AS739&gt;TIME(1,0,0),"NO","SI")</f>
        <v>SI</v>
      </c>
      <c r="AW739" s="33">
        <f>(S739-E739)</f>
        <v>5.7798611111138598</v>
      </c>
      <c r="AX739" s="39">
        <f>TRACKER[[#This Row],[ATA TO UNLOADING]]*24</f>
        <v>138.71666666673264</v>
      </c>
      <c r="AY739" s="33">
        <f>IF(O739=0,0,S739-O739)</f>
        <v>0</v>
      </c>
      <c r="AZ739" s="38">
        <f>TRACKER[[#This Row],[TOTAL TT (MARRUECOS)]]*24</f>
        <v>0</v>
      </c>
      <c r="BA739" s="39" t="str">
        <f>IF(AW739="","",IF(AW739&lt;=2,"SI","NO"))</f>
        <v>NO</v>
      </c>
      <c r="BB739" s="39">
        <f>V739-U739</f>
        <v>-2.867361111108039</v>
      </c>
      <c r="BC739" s="108">
        <f>(TRACKER[[#This Row],[Driver departure vs DC END DATE 2]])/24</f>
        <v>-0.11947337962950162</v>
      </c>
      <c r="BD739" s="39" t="str">
        <f>IF(L739="LEFTIES TOLEDO",IF(BC739&gt;=TIME(0,0,0),"YES","NO"),"")</f>
        <v>NO</v>
      </c>
      <c r="BE739" s="93">
        <f>$BH$1</f>
        <v>55</v>
      </c>
      <c r="BF739" s="41">
        <f>$BI$1</f>
        <v>7.5</v>
      </c>
    </row>
    <row r="740" spans="1:58" ht="12.65" hidden="1" customHeight="1">
      <c r="A740" s="24">
        <v>261897490</v>
      </c>
      <c r="B740" s="10" t="s">
        <v>1165</v>
      </c>
      <c r="C740" s="11" t="s">
        <v>57</v>
      </c>
      <c r="D740" s="11" t="s">
        <v>48</v>
      </c>
      <c r="E740" s="12">
        <v>46060.310416666667</v>
      </c>
      <c r="F740" s="12">
        <v>46060.333333333336</v>
      </c>
      <c r="G740" s="13" t="s">
        <v>49</v>
      </c>
      <c r="H740" s="11" t="s">
        <v>50</v>
      </c>
      <c r="I740" s="13" t="s">
        <v>1232</v>
      </c>
      <c r="J740" s="13" t="s">
        <v>51</v>
      </c>
      <c r="K740" s="13" t="s">
        <v>52</v>
      </c>
      <c r="L740" s="12" t="s">
        <v>53</v>
      </c>
      <c r="M740" s="12">
        <v>46061.666666666664</v>
      </c>
      <c r="N740" s="12">
        <v>46063.666666666664</v>
      </c>
      <c r="O740" s="12"/>
      <c r="P740" s="55"/>
      <c r="Q740" s="12"/>
      <c r="R740" s="12"/>
      <c r="S740" s="29">
        <v>46063.549305555556</v>
      </c>
      <c r="T740" s="29">
        <v>46063.645833333336</v>
      </c>
      <c r="U740" s="12">
        <v>46063.584027777775</v>
      </c>
      <c r="V740" s="12">
        <v>46063.666666666664</v>
      </c>
      <c r="W740" s="30">
        <f>IF(N740="","",WEEKNUM(AA740,2)-0)</f>
        <v>7</v>
      </c>
      <c r="X740" s="30">
        <f>IF(N740="","",MONTH(AA740))</f>
        <v>2</v>
      </c>
      <c r="Y74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40" s="30" t="str">
        <f>IF(B740="ROPAX","ROPAX",IF(B740="RORO","RORO","OCEAN"))</f>
        <v>OCEAN</v>
      </c>
      <c r="AA740" s="29">
        <f>+MIN(S740,T740)</f>
        <v>46063.549305555556</v>
      </c>
      <c r="AB740" s="29" t="str">
        <f>CHOOSE(WEEKDAY(T740,2),"Monday","Tuesday","Wednesday","Thursday","Friday","Saturday","Sunday")</f>
        <v>Tuesday</v>
      </c>
      <c r="AC740" s="104">
        <f>IF((E740-F740)&lt;=0,0,(TRACKER[[#This Row],[ATA]]-TRACKER[[#This Row],[ETA]])*24)</f>
        <v>0</v>
      </c>
      <c r="AD740" s="29" t="str">
        <f>IF(AC740&lt;=2,"NO","YES")</f>
        <v>NO</v>
      </c>
      <c r="AE740" s="106">
        <f>+TRACKER[[#This Row],[DELIVERY AVAILABLE SINCE]]-TRACKER[[#This Row],[HANDOVER Morocco]]</f>
        <v>46061.666666666664</v>
      </c>
      <c r="AF740" s="104">
        <f>TRACKER[[#This Row],[ATA TO UNLOADING]]*24</f>
        <v>77.733333333337214</v>
      </c>
      <c r="AG740" s="31">
        <f>(M740-E740)</f>
        <v>1.3562499999970896</v>
      </c>
      <c r="AH740" s="35">
        <f>TRACKER[[#This Row],[ATA A OFRECIMIENTO]]*24</f>
        <v>32.549999999930151</v>
      </c>
      <c r="AI740" s="30" t="str">
        <f>IF(AG740="","",IF(AG740&lt;=1.5,"SI","NO"))</f>
        <v>SI</v>
      </c>
      <c r="AJ740" s="30" t="str">
        <f>IF(AG740="","",IF(AG740&lt;=2,"YES","NO"))</f>
        <v>YES</v>
      </c>
      <c r="AK740" s="30" t="str">
        <f>IF(AG740="","",IF(AG740&lt;=3,"SI","NO"))</f>
        <v>SI</v>
      </c>
      <c r="AL740" s="31">
        <f>(N740-M740)</f>
        <v>2</v>
      </c>
      <c r="AM740" s="35">
        <f>TRACKER[[#This Row],[DEL. AVAILABLE A SLOT]]*24</f>
        <v>48</v>
      </c>
      <c r="AN740" s="31">
        <f>IF((S740-M740)&lt;0,TIME(0,0,0),S740-M740)</f>
        <v>1.882638888891961</v>
      </c>
      <c r="AO74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740" s="35" t="str">
        <f>IF(AL740="","",IF(AL740&lt;=1,"SI","NO"))</f>
        <v>NO</v>
      </c>
      <c r="AQ740" s="31">
        <f>(N740-E740)</f>
        <v>3.3562499999970896</v>
      </c>
      <c r="AR740" s="35">
        <f>TRACKER[[#This Row],[ATA A TIMESLOT]]*24</f>
        <v>80.549999999930151</v>
      </c>
      <c r="AS740" s="32">
        <f>IF(AA740&lt;N740,TIME(0,0,0),AA740-N740)</f>
        <v>0</v>
      </c>
      <c r="AT740" s="35">
        <f>TRACKER[[#This Row],[PUNTUALIDAD (H)]]*24</f>
        <v>0</v>
      </c>
      <c r="AU740" s="31" t="str">
        <f>IF(AS740&gt;TIME(0,30,0),"NO","SI")</f>
        <v>SI</v>
      </c>
      <c r="AV740" s="33" t="str">
        <f>IF(AS740&gt;TIME(1,0,0),"NO","SI")</f>
        <v>SI</v>
      </c>
      <c r="AW740" s="33">
        <f>(S740-E740)</f>
        <v>3.2388888888890506</v>
      </c>
      <c r="AX740" s="39">
        <f>TRACKER[[#This Row],[ATA TO UNLOADING]]*24</f>
        <v>77.733333333337214</v>
      </c>
      <c r="AY740" s="33">
        <f>IF(O740=0,0,S740-O740)</f>
        <v>0</v>
      </c>
      <c r="AZ740" s="38">
        <f>TRACKER[[#This Row],[TOTAL TT (MARRUECOS)]]*24</f>
        <v>0</v>
      </c>
      <c r="BA740" s="39" t="str">
        <f>IF(AW740="","",IF(AW740&lt;=2,"SI","NO"))</f>
        <v>NO</v>
      </c>
      <c r="BB740" s="39">
        <f>V740-U740</f>
        <v>8.2638888889050577E-2</v>
      </c>
      <c r="BC740" s="108">
        <f>(TRACKER[[#This Row],[Driver departure vs DC END DATE 2]])/24</f>
        <v>3.443287037043774E-3</v>
      </c>
      <c r="BD740" s="39" t="str">
        <f>IF(L740="LEFTIES TOLEDO",IF(BC740&gt;=TIME(0,0,0),"YES","NO"),"")</f>
        <v>YES</v>
      </c>
      <c r="BE740" s="93">
        <f>$BH$1</f>
        <v>55</v>
      </c>
      <c r="BF740" s="41">
        <f>$BI$1</f>
        <v>7.5</v>
      </c>
    </row>
    <row r="741" spans="1:58" ht="12.65" hidden="1" customHeight="1">
      <c r="A741" s="24">
        <v>261897490</v>
      </c>
      <c r="B741" s="10" t="s">
        <v>1165</v>
      </c>
      <c r="C741" s="11" t="s">
        <v>57</v>
      </c>
      <c r="D741" s="11" t="s">
        <v>48</v>
      </c>
      <c r="E741" s="12">
        <v>46060.310416666667</v>
      </c>
      <c r="F741" s="12">
        <v>46060.333333333336</v>
      </c>
      <c r="G741" s="13" t="s">
        <v>49</v>
      </c>
      <c r="H741" s="11" t="s">
        <v>50</v>
      </c>
      <c r="I741" s="13" t="s">
        <v>1233</v>
      </c>
      <c r="J741" s="13" t="s">
        <v>51</v>
      </c>
      <c r="K741" s="13" t="s">
        <v>52</v>
      </c>
      <c r="L741" s="12" t="s">
        <v>53</v>
      </c>
      <c r="M741" s="12">
        <v>46061.666666666664</v>
      </c>
      <c r="N741" s="12">
        <v>46063.666666666664</v>
      </c>
      <c r="O741" s="12"/>
      <c r="P741" s="55"/>
      <c r="Q741" s="12"/>
      <c r="R741" s="12"/>
      <c r="S741" s="29">
        <v>46063.647916666669</v>
      </c>
      <c r="T741" s="29">
        <v>46063.729166666664</v>
      </c>
      <c r="U741" s="12">
        <v>46063.669444444444</v>
      </c>
      <c r="V741" s="12">
        <v>46063.75</v>
      </c>
      <c r="W741" s="30">
        <f>IF(N741="","",WEEKNUM(AA741,2)-0)</f>
        <v>7</v>
      </c>
      <c r="X741" s="30">
        <f>IF(N741="","",MONTH(AA741))</f>
        <v>2</v>
      </c>
      <c r="Y74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41" s="30" t="str">
        <f>IF(B741="ROPAX","ROPAX",IF(B741="RORO","RORO","OCEAN"))</f>
        <v>OCEAN</v>
      </c>
      <c r="AA741" s="29">
        <f>+MIN(S741,T741)</f>
        <v>46063.647916666669</v>
      </c>
      <c r="AB741" s="29" t="str">
        <f>CHOOSE(WEEKDAY(T741,2),"Monday","Tuesday","Wednesday","Thursday","Friday","Saturday","Sunday")</f>
        <v>Tuesday</v>
      </c>
      <c r="AC741" s="104">
        <f>IF((E741-F741)&lt;=0,0,(TRACKER[[#This Row],[ATA]]-TRACKER[[#This Row],[ETA]])*24)</f>
        <v>0</v>
      </c>
      <c r="AD741" s="29" t="str">
        <f>IF(AC741&lt;=2,"NO","YES")</f>
        <v>NO</v>
      </c>
      <c r="AE741" s="106">
        <f>+TRACKER[[#This Row],[DELIVERY AVAILABLE SINCE]]-TRACKER[[#This Row],[HANDOVER Morocco]]</f>
        <v>46061.666666666664</v>
      </c>
      <c r="AF741" s="104">
        <f>TRACKER[[#This Row],[ATA TO UNLOADING]]*24</f>
        <v>80.100000000034925</v>
      </c>
      <c r="AG741" s="31">
        <f>(M741-E741)</f>
        <v>1.3562499999970896</v>
      </c>
      <c r="AH741" s="35">
        <f>TRACKER[[#This Row],[ATA A OFRECIMIENTO]]*24</f>
        <v>32.549999999930151</v>
      </c>
      <c r="AI741" s="30" t="str">
        <f>IF(AG741="","",IF(AG741&lt;=1.5,"SI","NO"))</f>
        <v>SI</v>
      </c>
      <c r="AJ741" s="30" t="str">
        <f>IF(AG741="","",IF(AG741&lt;=2,"YES","NO"))</f>
        <v>YES</v>
      </c>
      <c r="AK741" s="30" t="str">
        <f>IF(AG741="","",IF(AG741&lt;=3,"SI","NO"))</f>
        <v>SI</v>
      </c>
      <c r="AL741" s="31">
        <f>(N741-M741)</f>
        <v>2</v>
      </c>
      <c r="AM741" s="35">
        <f>TRACKER[[#This Row],[DEL. AVAILABLE A SLOT]]*24</f>
        <v>48</v>
      </c>
      <c r="AN741" s="31">
        <f>IF((S741-M741)&lt;0,TIME(0,0,0),S741-M741)</f>
        <v>1.9812500000043656</v>
      </c>
      <c r="AO74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741" s="35" t="str">
        <f>IF(AL741="","",IF(AL741&lt;=1,"SI","NO"))</f>
        <v>NO</v>
      </c>
      <c r="AQ741" s="31">
        <f>(N741-E741)</f>
        <v>3.3562499999970896</v>
      </c>
      <c r="AR741" s="35">
        <f>TRACKER[[#This Row],[ATA A TIMESLOT]]*24</f>
        <v>80.549999999930151</v>
      </c>
      <c r="AS741" s="32">
        <f>IF(AA741&lt;N741,TIME(0,0,0),AA741-N741)</f>
        <v>0</v>
      </c>
      <c r="AT741" s="35">
        <f>TRACKER[[#This Row],[PUNTUALIDAD (H)]]*24</f>
        <v>0</v>
      </c>
      <c r="AU741" s="31" t="str">
        <f>IF(AS741&gt;TIME(0,30,0),"NO","SI")</f>
        <v>SI</v>
      </c>
      <c r="AV741" s="33" t="str">
        <f>IF(AS741&gt;TIME(1,0,0),"NO","SI")</f>
        <v>SI</v>
      </c>
      <c r="AW741" s="33">
        <f>(S741-E741)</f>
        <v>3.3375000000014552</v>
      </c>
      <c r="AX741" s="39">
        <f>TRACKER[[#This Row],[ATA TO UNLOADING]]*24</f>
        <v>80.100000000034925</v>
      </c>
      <c r="AY741" s="33">
        <f>IF(O741=0,0,S741-O741)</f>
        <v>0</v>
      </c>
      <c r="AZ741" s="38">
        <f>TRACKER[[#This Row],[TOTAL TT (MARRUECOS)]]*24</f>
        <v>0</v>
      </c>
      <c r="BA741" s="39" t="str">
        <f>IF(AW741="","",IF(AW741&lt;=2,"SI","NO"))</f>
        <v>NO</v>
      </c>
      <c r="BB741" s="39">
        <f>V741-U741</f>
        <v>8.0555555556202307E-2</v>
      </c>
      <c r="BC741" s="108">
        <f>(TRACKER[[#This Row],[Driver departure vs DC END DATE 2]])/24</f>
        <v>3.3564814815084296E-3</v>
      </c>
      <c r="BD741" s="39" t="str">
        <f>IF(L741="LEFTIES TOLEDO",IF(BC741&gt;=TIME(0,0,0),"YES","NO"),"")</f>
        <v>YES</v>
      </c>
      <c r="BE741" s="93">
        <f>$BH$1</f>
        <v>55</v>
      </c>
      <c r="BF741" s="41">
        <f>$BI$1</f>
        <v>7.5</v>
      </c>
    </row>
    <row r="742" spans="1:58" ht="12.65" hidden="1" customHeight="1">
      <c r="A742" s="24">
        <v>262356119</v>
      </c>
      <c r="B742" s="10" t="s">
        <v>1165</v>
      </c>
      <c r="C742" s="11" t="s">
        <v>54</v>
      </c>
      <c r="D742" s="11" t="s">
        <v>48</v>
      </c>
      <c r="E742" s="12">
        <v>46060.310416666667</v>
      </c>
      <c r="F742" s="12">
        <v>46060.333333333336</v>
      </c>
      <c r="G742" s="13" t="s">
        <v>49</v>
      </c>
      <c r="H742" s="11" t="s">
        <v>50</v>
      </c>
      <c r="I742" s="13" t="s">
        <v>1234</v>
      </c>
      <c r="J742" s="13" t="s">
        <v>51</v>
      </c>
      <c r="K742" s="13" t="s">
        <v>52</v>
      </c>
      <c r="L742" s="12" t="s">
        <v>53</v>
      </c>
      <c r="M742" s="12">
        <v>46061.666666666664</v>
      </c>
      <c r="N742" s="12">
        <v>46063.75</v>
      </c>
      <c r="O742" s="12"/>
      <c r="P742" s="55"/>
      <c r="Q742" s="12"/>
      <c r="R742" s="12"/>
      <c r="S742" s="29">
        <v>46063.676388888889</v>
      </c>
      <c r="T742" s="29">
        <v>46063.770833333336</v>
      </c>
      <c r="U742" s="12">
        <v>46063.727777777778</v>
      </c>
      <c r="V742" s="12">
        <v>46063.791666666664</v>
      </c>
      <c r="W742" s="30">
        <f>IF(N742="","",WEEKNUM(AA742,2)-0)</f>
        <v>7</v>
      </c>
      <c r="X742" s="30">
        <f>IF(N742="","",MONTH(AA742))</f>
        <v>2</v>
      </c>
      <c r="Y74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42" s="30" t="str">
        <f>IF(B742="ROPAX","ROPAX",IF(B742="RORO","RORO","OCEAN"))</f>
        <v>OCEAN</v>
      </c>
      <c r="AA742" s="29">
        <f>+MIN(S742,T742)</f>
        <v>46063.676388888889</v>
      </c>
      <c r="AB742" s="29" t="str">
        <f>CHOOSE(WEEKDAY(T742,2),"Monday","Tuesday","Wednesday","Thursday","Friday","Saturday","Sunday")</f>
        <v>Tuesday</v>
      </c>
      <c r="AC742" s="104">
        <f>IF((E742-F742)&lt;=0,0,(TRACKER[[#This Row],[ATA]]-TRACKER[[#This Row],[ETA]])*24)</f>
        <v>0</v>
      </c>
      <c r="AD742" s="29" t="str">
        <f>IF(AC742&lt;=2,"NO","YES")</f>
        <v>NO</v>
      </c>
      <c r="AE742" s="106">
        <f>+TRACKER[[#This Row],[DELIVERY AVAILABLE SINCE]]-TRACKER[[#This Row],[HANDOVER Morocco]]</f>
        <v>46061.666666666664</v>
      </c>
      <c r="AF742" s="104">
        <f>TRACKER[[#This Row],[ATA TO UNLOADING]]*24</f>
        <v>80.783333333325572</v>
      </c>
      <c r="AG742" s="31">
        <f>(M742-E742)</f>
        <v>1.3562499999970896</v>
      </c>
      <c r="AH742" s="35">
        <f>TRACKER[[#This Row],[ATA A OFRECIMIENTO]]*24</f>
        <v>32.549999999930151</v>
      </c>
      <c r="AI742" s="30" t="str">
        <f>IF(AG742="","",IF(AG742&lt;=1.5,"SI","NO"))</f>
        <v>SI</v>
      </c>
      <c r="AJ742" s="30" t="str">
        <f>IF(AG742="","",IF(AG742&lt;=2,"YES","NO"))</f>
        <v>YES</v>
      </c>
      <c r="AK742" s="30" t="str">
        <f>IF(AG742="","",IF(AG742&lt;=3,"SI","NO"))</f>
        <v>SI</v>
      </c>
      <c r="AL742" s="31">
        <f>(N742-M742)</f>
        <v>2.0833333333357587</v>
      </c>
      <c r="AM742" s="35">
        <f>TRACKER[[#This Row],[DEL. AVAILABLE A SLOT]]*24</f>
        <v>50.000000000058208</v>
      </c>
      <c r="AN742" s="31">
        <f>IF((S742-M742)&lt;0,TIME(0,0,0),S742-M742)</f>
        <v>2.0097222222248092</v>
      </c>
      <c r="AO74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742" s="35" t="str">
        <f>IF(AL742="","",IF(AL742&lt;=1,"SI","NO"))</f>
        <v>NO</v>
      </c>
      <c r="AQ742" s="31">
        <f>(N742-E742)</f>
        <v>3.4395833333328483</v>
      </c>
      <c r="AR742" s="35">
        <f>TRACKER[[#This Row],[ATA A TIMESLOT]]*24</f>
        <v>82.549999999988358</v>
      </c>
      <c r="AS742" s="32">
        <f>IF(AA742&lt;N742,TIME(0,0,0),AA742-N742)</f>
        <v>0</v>
      </c>
      <c r="AT742" s="35">
        <f>TRACKER[[#This Row],[PUNTUALIDAD (H)]]*24</f>
        <v>0</v>
      </c>
      <c r="AU742" s="31" t="str">
        <f>IF(AS742&gt;TIME(0,30,0),"NO","SI")</f>
        <v>SI</v>
      </c>
      <c r="AV742" s="33" t="str">
        <f>IF(AS742&gt;TIME(1,0,0),"NO","SI")</f>
        <v>SI</v>
      </c>
      <c r="AW742" s="33">
        <f>(S742-E742)</f>
        <v>3.3659722222218988</v>
      </c>
      <c r="AX742" s="39">
        <f>TRACKER[[#This Row],[ATA TO UNLOADING]]*24</f>
        <v>80.783333333325572</v>
      </c>
      <c r="AY742" s="33">
        <f>IF(O742=0,0,S742-O742)</f>
        <v>0</v>
      </c>
      <c r="AZ742" s="38">
        <f>TRACKER[[#This Row],[TOTAL TT (MARRUECOS)]]*24</f>
        <v>0</v>
      </c>
      <c r="BA742" s="39" t="str">
        <f>IF(AW742="","",IF(AW742&lt;=2,"SI","NO"))</f>
        <v>NO</v>
      </c>
      <c r="BB742" s="39">
        <f>V742-U742</f>
        <v>6.3888888886140194E-2</v>
      </c>
      <c r="BC742" s="108">
        <f>(TRACKER[[#This Row],[Driver departure vs DC END DATE 2]])/24</f>
        <v>2.6620370369225079E-3</v>
      </c>
      <c r="BD742" s="39" t="str">
        <f>IF(L742="LEFTIES TOLEDO",IF(BC742&gt;=TIME(0,0,0),"YES","NO"),"")</f>
        <v>YES</v>
      </c>
      <c r="BE742" s="93">
        <f>$BH$1</f>
        <v>55</v>
      </c>
      <c r="BF742" s="41">
        <f>$BI$1</f>
        <v>7.5</v>
      </c>
    </row>
    <row r="743" spans="1:58" ht="12.65" hidden="1" customHeight="1">
      <c r="A743" s="24" t="s">
        <v>1172</v>
      </c>
      <c r="B743" s="10" t="s">
        <v>1165</v>
      </c>
      <c r="C743" s="11" t="s">
        <v>65</v>
      </c>
      <c r="D743" s="11" t="s">
        <v>48</v>
      </c>
      <c r="E743" s="12">
        <v>46060.310416666667</v>
      </c>
      <c r="F743" s="12">
        <v>46060.333333333336</v>
      </c>
      <c r="G743" s="13" t="s">
        <v>88</v>
      </c>
      <c r="H743" s="11" t="s">
        <v>50</v>
      </c>
      <c r="I743" s="13" t="s">
        <v>1235</v>
      </c>
      <c r="J743" s="13" t="s">
        <v>51</v>
      </c>
      <c r="K743" s="13" t="s">
        <v>52</v>
      </c>
      <c r="L743" s="12" t="s">
        <v>53</v>
      </c>
      <c r="M743" s="12">
        <v>46061.666666666664</v>
      </c>
      <c r="N743" s="12">
        <v>46063.75</v>
      </c>
      <c r="O743" s="12"/>
      <c r="P743" s="55"/>
      <c r="Q743" s="12"/>
      <c r="R743" s="12"/>
      <c r="S743" s="29">
        <v>46063.661111111112</v>
      </c>
      <c r="T743" s="29">
        <v>46063.708333333336</v>
      </c>
      <c r="U743" s="12">
        <v>46063.690972222219</v>
      </c>
      <c r="V743" s="12">
        <v>46063.729166666664</v>
      </c>
      <c r="W743" s="30">
        <f>IF(N743="","",WEEKNUM(AA743,2)-0)</f>
        <v>7</v>
      </c>
      <c r="X743" s="30">
        <f>IF(N743="","",MONTH(AA743))</f>
        <v>2</v>
      </c>
      <c r="Y74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43" s="30" t="str">
        <f>IF(B743="ROPAX","ROPAX",IF(B743="RORO","RORO","OCEAN"))</f>
        <v>OCEAN</v>
      </c>
      <c r="AA743" s="29">
        <f>+MIN(S743,T743)</f>
        <v>46063.661111111112</v>
      </c>
      <c r="AB743" s="29" t="str">
        <f>CHOOSE(WEEKDAY(T743,2),"Monday","Tuesday","Wednesday","Thursday","Friday","Saturday","Sunday")</f>
        <v>Tuesday</v>
      </c>
      <c r="AC743" s="104">
        <f>IF((E743-F743)&lt;=0,0,(TRACKER[[#This Row],[ATA]]-TRACKER[[#This Row],[ETA]])*24)</f>
        <v>0</v>
      </c>
      <c r="AD743" s="29" t="str">
        <f>IF(AC743&lt;=2,"NO","YES")</f>
        <v>NO</v>
      </c>
      <c r="AE743" s="106">
        <f>+TRACKER[[#This Row],[DELIVERY AVAILABLE SINCE]]-TRACKER[[#This Row],[HANDOVER Morocco]]</f>
        <v>46061.666666666664</v>
      </c>
      <c r="AF743" s="104">
        <f>TRACKER[[#This Row],[ATA TO UNLOADING]]*24</f>
        <v>80.416666666686069</v>
      </c>
      <c r="AG743" s="31">
        <f>(M743-E743)</f>
        <v>1.3562499999970896</v>
      </c>
      <c r="AH743" s="35">
        <f>TRACKER[[#This Row],[ATA A OFRECIMIENTO]]*24</f>
        <v>32.549999999930151</v>
      </c>
      <c r="AI743" s="30" t="str">
        <f>IF(AG743="","",IF(AG743&lt;=1.5,"SI","NO"))</f>
        <v>SI</v>
      </c>
      <c r="AJ743" s="30" t="str">
        <f>IF(AG743="","",IF(AG743&lt;=2,"YES","NO"))</f>
        <v>YES</v>
      </c>
      <c r="AK743" s="30" t="str">
        <f>IF(AG743="","",IF(AG743&lt;=3,"SI","NO"))</f>
        <v>SI</v>
      </c>
      <c r="AL743" s="31">
        <f>(N743-M743)</f>
        <v>2.0833333333357587</v>
      </c>
      <c r="AM743" s="35">
        <f>TRACKER[[#This Row],[DEL. AVAILABLE A SLOT]]*24</f>
        <v>50.000000000058208</v>
      </c>
      <c r="AN743" s="31">
        <f>IF((S743-M743)&lt;0,TIME(0,0,0),S743-M743)</f>
        <v>1.9944444444481633</v>
      </c>
      <c r="AO74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743" s="35" t="str">
        <f>IF(AL743="","",IF(AL743&lt;=1,"SI","NO"))</f>
        <v>NO</v>
      </c>
      <c r="AQ743" s="31">
        <f>(N743-E743)</f>
        <v>3.4395833333328483</v>
      </c>
      <c r="AR743" s="35">
        <f>TRACKER[[#This Row],[ATA A TIMESLOT]]*24</f>
        <v>82.549999999988358</v>
      </c>
      <c r="AS743" s="32">
        <f>IF(AA743&lt;N743,TIME(0,0,0),AA743-N743)</f>
        <v>0</v>
      </c>
      <c r="AT743" s="35">
        <f>TRACKER[[#This Row],[PUNTUALIDAD (H)]]*24</f>
        <v>0</v>
      </c>
      <c r="AU743" s="31" t="str">
        <f>IF(AS743&gt;TIME(0,30,0),"NO","SI")</f>
        <v>SI</v>
      </c>
      <c r="AV743" s="33" t="str">
        <f>IF(AS743&gt;TIME(1,0,0),"NO","SI")</f>
        <v>SI</v>
      </c>
      <c r="AW743" s="33">
        <f>(S743-E743)</f>
        <v>3.3506944444452529</v>
      </c>
      <c r="AX743" s="39">
        <f>TRACKER[[#This Row],[ATA TO UNLOADING]]*24</f>
        <v>80.416666666686069</v>
      </c>
      <c r="AY743" s="33">
        <f>IF(O743=0,0,S743-O743)</f>
        <v>0</v>
      </c>
      <c r="AZ743" s="38">
        <f>TRACKER[[#This Row],[TOTAL TT (MARRUECOS)]]*24</f>
        <v>0</v>
      </c>
      <c r="BA743" s="39" t="str">
        <f>IF(AW743="","",IF(AW743&lt;=2,"SI","NO"))</f>
        <v>NO</v>
      </c>
      <c r="BB743" s="39">
        <f>V743-U743</f>
        <v>3.8194444445252884E-2</v>
      </c>
      <c r="BC743" s="108">
        <f>(TRACKER[[#This Row],[Driver departure vs DC END DATE 2]])/24</f>
        <v>1.5914351852188702E-3</v>
      </c>
      <c r="BD743" s="39" t="str">
        <f>IF(L743="LEFTIES TOLEDO",IF(BC743&gt;=TIME(0,0,0),"YES","NO"),"")</f>
        <v>YES</v>
      </c>
      <c r="BE743" s="93">
        <f>$BH$1</f>
        <v>55</v>
      </c>
      <c r="BF743" s="41">
        <f>$BI$1</f>
        <v>7.5</v>
      </c>
    </row>
    <row r="744" spans="1:58" ht="12.65" hidden="1" customHeight="1">
      <c r="A744" s="24" t="s">
        <v>1047</v>
      </c>
      <c r="B744" s="10" t="s">
        <v>63</v>
      </c>
      <c r="C744" s="11" t="s">
        <v>79</v>
      </c>
      <c r="D744" s="11" t="s">
        <v>48</v>
      </c>
      <c r="E744" s="12">
        <v>46062.333333333336</v>
      </c>
      <c r="F744" s="12">
        <v>46062.333333333336</v>
      </c>
      <c r="G744" s="13" t="s">
        <v>68</v>
      </c>
      <c r="H744" s="11" t="s">
        <v>99</v>
      </c>
      <c r="I744" s="13" t="s">
        <v>205</v>
      </c>
      <c r="J744" s="13" t="s">
        <v>80</v>
      </c>
      <c r="K744" s="13" t="s">
        <v>60</v>
      </c>
      <c r="L744" s="12" t="s">
        <v>64</v>
      </c>
      <c r="M744" s="12">
        <v>46063.541666666664</v>
      </c>
      <c r="N744" s="12">
        <v>46064.416666666664</v>
      </c>
      <c r="O744" s="12">
        <v>46056</v>
      </c>
      <c r="P744" s="55"/>
      <c r="Q744" s="12"/>
      <c r="R744" s="12"/>
      <c r="S744" s="29">
        <v>46064.394444444442</v>
      </c>
      <c r="T744" s="29">
        <v>46064.46875</v>
      </c>
      <c r="U744" s="12"/>
      <c r="V744" s="29"/>
      <c r="W744" s="30">
        <f>IF(N744="","",WEEKNUM(AA744,2)-0)</f>
        <v>7</v>
      </c>
      <c r="X744" s="30">
        <f>IF(N744="","",MONTH(AA744))</f>
        <v>2</v>
      </c>
      <c r="Y74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744" s="30" t="str">
        <f>IF(B744="ROPAX","ROPAX",IF(B744="RORO","RORO","OCEAN"))</f>
        <v>ROPAX</v>
      </c>
      <c r="AA744" s="29">
        <f>+MIN(S744,T744)</f>
        <v>46064.394444444442</v>
      </c>
      <c r="AB744" s="29" t="str">
        <f>CHOOSE(WEEKDAY(T744,2),"Monday","Tuesday","Wednesday","Thursday","Friday","Saturday","Sunday")</f>
        <v>Wednesday</v>
      </c>
      <c r="AC744" s="104">
        <f>IF((E744-F744)&lt;=0,0,(TRACKER[[#This Row],[ATA]]-TRACKER[[#This Row],[ETA]])*24)</f>
        <v>0</v>
      </c>
      <c r="AD744" s="29" t="str">
        <f>IF(AC744&lt;=2,"NO","YES")</f>
        <v>NO</v>
      </c>
      <c r="AE744" s="106">
        <f>+TRACKER[[#This Row],[DELIVERY AVAILABLE SINCE]]-TRACKER[[#This Row],[HANDOVER Morocco]]</f>
        <v>7.5416666666642413</v>
      </c>
      <c r="AF744" s="104">
        <f>TRACKER[[#This Row],[ATA TO UNLOADING]]*24</f>
        <v>49.466666666558012</v>
      </c>
      <c r="AG744" s="31">
        <f>(M744-E744)</f>
        <v>1.2083333333284827</v>
      </c>
      <c r="AH744" s="35">
        <f>TRACKER[[#This Row],[ATA A OFRECIMIENTO]]*24</f>
        <v>28.999999999883585</v>
      </c>
      <c r="AI744" s="30" t="str">
        <f>IF(AG744="","",IF(AG744&lt;=1.5,"SI","NO"))</f>
        <v>SI</v>
      </c>
      <c r="AJ744" s="30" t="str">
        <f>IF(AG744="","",IF(AG744&lt;=2,"YES","NO"))</f>
        <v>YES</v>
      </c>
      <c r="AK744" s="30" t="str">
        <f>IF(AG744="","",IF(AG744&lt;=3,"SI","NO"))</f>
        <v>SI</v>
      </c>
      <c r="AL744" s="31">
        <f>(N744-M744)</f>
        <v>0.875</v>
      </c>
      <c r="AM744" s="35">
        <f>TRACKER[[#This Row],[DEL. AVAILABLE A SLOT]]*24</f>
        <v>21</v>
      </c>
      <c r="AN744" s="31">
        <f>IF((S744-M744)&lt;0,TIME(0,0,0),S744-M744)</f>
        <v>0.85277777777810115</v>
      </c>
      <c r="AO74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44" s="35" t="str">
        <f>IF(AL744="","",IF(AL744&lt;=1,"SI","NO"))</f>
        <v>SI</v>
      </c>
      <c r="AQ744" s="31">
        <f>(N744-E744)</f>
        <v>2.0833333333284827</v>
      </c>
      <c r="AR744" s="35">
        <f>TRACKER[[#This Row],[ATA A TIMESLOT]]*24</f>
        <v>49.999999999883585</v>
      </c>
      <c r="AS744" s="32">
        <f>IF(AA744&lt;N744,TIME(0,0,0),AA744-N744)</f>
        <v>0</v>
      </c>
      <c r="AT744" s="35">
        <f>TRACKER[[#This Row],[PUNTUALIDAD (H)]]*24</f>
        <v>0</v>
      </c>
      <c r="AU744" s="31" t="str">
        <f>IF(AS744&gt;TIME(0,30,0),"NO","SI")</f>
        <v>SI</v>
      </c>
      <c r="AV744" s="33" t="str">
        <f>IF(AS744&gt;TIME(1,0,0),"NO","SI")</f>
        <v>SI</v>
      </c>
      <c r="AW744" s="33">
        <f>(S744-E744)</f>
        <v>2.0611111111065838</v>
      </c>
      <c r="AX744" s="39">
        <f>TRACKER[[#This Row],[ATA TO UNLOADING]]*24</f>
        <v>49.466666666558012</v>
      </c>
      <c r="AY744" s="33">
        <f>IF(O744=0,0,S744-O744)</f>
        <v>8.3944444444423425</v>
      </c>
      <c r="AZ744" s="38">
        <f>TRACKER[[#This Row],[TOTAL TT (MARRUECOS)]]*24</f>
        <v>201.46666666661622</v>
      </c>
      <c r="BA744" s="39" t="str">
        <f>IF(AW744="","",IF(AW744&lt;=2,"SI","NO"))</f>
        <v>NO</v>
      </c>
      <c r="BB744" s="39">
        <f>V744-U744</f>
        <v>0</v>
      </c>
      <c r="BC744" s="108">
        <f>(TRACKER[[#This Row],[Driver departure vs DC END DATE 2]])/24</f>
        <v>0</v>
      </c>
      <c r="BD744" s="39" t="str">
        <f>IF(L744="LEFTIES TOLEDO",IF(BC744&gt;=TIME(0,0,0),"YES","NO"),"")</f>
        <v/>
      </c>
      <c r="BE744" s="93">
        <f>$BH$1</f>
        <v>55</v>
      </c>
      <c r="BF744" s="41">
        <f>$BI$1</f>
        <v>7.5</v>
      </c>
    </row>
    <row r="745" spans="1:58" ht="12.65" hidden="1" customHeight="1">
      <c r="A745" s="24">
        <v>263198011</v>
      </c>
      <c r="B745" s="10" t="s">
        <v>1173</v>
      </c>
      <c r="C745" s="11" t="s">
        <v>47</v>
      </c>
      <c r="D745" s="11" t="s">
        <v>48</v>
      </c>
      <c r="E745" s="12">
        <v>46063.560416666667</v>
      </c>
      <c r="F745" s="12">
        <v>46063.583333333336</v>
      </c>
      <c r="G745" s="13" t="s">
        <v>49</v>
      </c>
      <c r="H745" s="11" t="s">
        <v>50</v>
      </c>
      <c r="I745" s="13" t="s">
        <v>1236</v>
      </c>
      <c r="J745" s="13" t="s">
        <v>51</v>
      </c>
      <c r="K745" s="13" t="s">
        <v>60</v>
      </c>
      <c r="L745" s="12" t="s">
        <v>53</v>
      </c>
      <c r="M745" s="12">
        <v>46064.5</v>
      </c>
      <c r="N745" s="12">
        <v>46064.5</v>
      </c>
      <c r="O745" s="12"/>
      <c r="P745" s="55"/>
      <c r="Q745" s="12"/>
      <c r="R745" s="12"/>
      <c r="S745" s="29">
        <v>46064.518750000003</v>
      </c>
      <c r="T745" s="29">
        <v>46064.53125</v>
      </c>
      <c r="U745" s="12">
        <v>46064.556944444441</v>
      </c>
      <c r="V745" s="29">
        <v>46064.552083333336</v>
      </c>
      <c r="W745" s="30">
        <f>IF(N745="","",WEEKNUM(AA745,2)-0)</f>
        <v>7</v>
      </c>
      <c r="X745" s="30">
        <f>IF(N745="","",MONTH(AA745))</f>
        <v>2</v>
      </c>
      <c r="Y74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45" s="30" t="str">
        <f>IF(B745="ROPAX","ROPAX",IF(B745="RORO","RORO","OCEAN"))</f>
        <v>OCEAN</v>
      </c>
      <c r="AA745" s="29">
        <f>+MIN(S745,T745)</f>
        <v>46064.518750000003</v>
      </c>
      <c r="AB745" s="29" t="str">
        <f>CHOOSE(WEEKDAY(T745,2),"Monday","Tuesday","Wednesday","Thursday","Friday","Saturday","Sunday")</f>
        <v>Wednesday</v>
      </c>
      <c r="AC745" s="104">
        <f>IF((E745-F745)&lt;=0,0,(TRACKER[[#This Row],[ATA]]-TRACKER[[#This Row],[ETA]])*24)</f>
        <v>0</v>
      </c>
      <c r="AD745" s="29" t="str">
        <f>IF(AC745&lt;=2,"NO","YES")</f>
        <v>NO</v>
      </c>
      <c r="AE745" s="106">
        <f>+TRACKER[[#This Row],[DELIVERY AVAILABLE SINCE]]-TRACKER[[#This Row],[HANDOVER Morocco]]</f>
        <v>46064.5</v>
      </c>
      <c r="AF745" s="104">
        <f>TRACKER[[#This Row],[ATA TO UNLOADING]]*24</f>
        <v>23.000000000058208</v>
      </c>
      <c r="AG745" s="31">
        <f>(M745-E745)</f>
        <v>0.93958333333284827</v>
      </c>
      <c r="AH745" s="35">
        <f>TRACKER[[#This Row],[ATA A OFRECIMIENTO]]*24</f>
        <v>22.549999999988358</v>
      </c>
      <c r="AI745" s="30" t="str">
        <f>IF(AG745="","",IF(AG745&lt;=1.5,"SI","NO"))</f>
        <v>SI</v>
      </c>
      <c r="AJ745" s="30" t="str">
        <f>IF(AG745="","",IF(AG745&lt;=2,"YES","NO"))</f>
        <v>YES</v>
      </c>
      <c r="AK745" s="30" t="str">
        <f>IF(AG745="","",IF(AG745&lt;=3,"SI","NO"))</f>
        <v>SI</v>
      </c>
      <c r="AL745" s="31">
        <f>(N745-M745)</f>
        <v>0</v>
      </c>
      <c r="AM745" s="35">
        <f>TRACKER[[#This Row],[DEL. AVAILABLE A SLOT]]*24</f>
        <v>0</v>
      </c>
      <c r="AN745" s="31">
        <f>IF((S745-M745)&lt;0,TIME(0,0,0),S745-M745)</f>
        <v>1.8750000002910383E-2</v>
      </c>
      <c r="AO74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45" s="35" t="str">
        <f>IF(AL745="","",IF(AL745&lt;=1,"SI","NO"))</f>
        <v>SI</v>
      </c>
      <c r="AQ745" s="31">
        <f>(N745-E745)</f>
        <v>0.93958333333284827</v>
      </c>
      <c r="AR745" s="35">
        <f>TRACKER[[#This Row],[ATA A TIMESLOT]]*24</f>
        <v>22.549999999988358</v>
      </c>
      <c r="AS745" s="32">
        <f>IF(AA745&lt;N745,TIME(0,0,0),AA745-N745)</f>
        <v>1.8750000002910383E-2</v>
      </c>
      <c r="AT745" s="35">
        <f>TRACKER[[#This Row],[PUNTUALIDAD (H)]]*24</f>
        <v>0.45000000006984919</v>
      </c>
      <c r="AU745" s="31" t="str">
        <f>IF(AS745&gt;TIME(0,30,0),"NO","SI")</f>
        <v>SI</v>
      </c>
      <c r="AV745" s="33" t="str">
        <f>IF(AS745&gt;TIME(1,0,0),"NO","SI")</f>
        <v>SI</v>
      </c>
      <c r="AW745" s="33">
        <f>(S745-E745)</f>
        <v>0.95833333333575865</v>
      </c>
      <c r="AX745" s="39">
        <f>TRACKER[[#This Row],[ATA TO UNLOADING]]*24</f>
        <v>23.000000000058208</v>
      </c>
      <c r="AY745" s="33">
        <f>IF(O745=0,0,S745-O745)</f>
        <v>0</v>
      </c>
      <c r="AZ745" s="38">
        <f>TRACKER[[#This Row],[TOTAL TT (MARRUECOS)]]*24</f>
        <v>0</v>
      </c>
      <c r="BA745" s="39" t="str">
        <f>IF(AW745="","",IF(AW745&lt;=2,"SI","NO"))</f>
        <v>SI</v>
      </c>
      <c r="BB745" s="39">
        <f>V745-U745</f>
        <v>-4.8611111051286571E-3</v>
      </c>
      <c r="BC745" s="108">
        <f>(TRACKER[[#This Row],[Driver departure vs DC END DATE 2]])/24</f>
        <v>-2.0254629604702737E-4</v>
      </c>
      <c r="BD745" s="39"/>
      <c r="BE745" s="93">
        <f>$BH$1</f>
        <v>55</v>
      </c>
      <c r="BF745" s="41">
        <f>$BI$1</f>
        <v>7.5</v>
      </c>
    </row>
    <row r="746" spans="1:58" ht="12.65" hidden="1" customHeight="1">
      <c r="A746" s="24">
        <v>263199750</v>
      </c>
      <c r="B746" s="10" t="s">
        <v>1173</v>
      </c>
      <c r="C746" s="11" t="s">
        <v>47</v>
      </c>
      <c r="D746" s="11" t="s">
        <v>48</v>
      </c>
      <c r="E746" s="12">
        <v>46063.560416666667</v>
      </c>
      <c r="F746" s="12">
        <v>46063.583333333336</v>
      </c>
      <c r="G746" s="13" t="s">
        <v>49</v>
      </c>
      <c r="H746" s="11" t="s">
        <v>50</v>
      </c>
      <c r="I746" s="13" t="s">
        <v>1237</v>
      </c>
      <c r="J746" s="13" t="s">
        <v>51</v>
      </c>
      <c r="K746" s="13" t="s">
        <v>60</v>
      </c>
      <c r="L746" s="12" t="s">
        <v>53</v>
      </c>
      <c r="M746" s="12">
        <v>46064.5</v>
      </c>
      <c r="N746" s="12">
        <v>46064.5</v>
      </c>
      <c r="O746" s="12"/>
      <c r="P746" s="55"/>
      <c r="Q746" s="12" t="s">
        <v>62</v>
      </c>
      <c r="R746" s="12"/>
      <c r="S746" s="29">
        <v>46064.533333333333</v>
      </c>
      <c r="T746" s="29">
        <v>46064.5625</v>
      </c>
      <c r="U746" s="12">
        <v>46064.593055555553</v>
      </c>
      <c r="V746" s="29">
        <v>46064.583333333336</v>
      </c>
      <c r="W746" s="30">
        <f>IF(N746="","",WEEKNUM(AA746,2)-0)</f>
        <v>7</v>
      </c>
      <c r="X746" s="30">
        <f>IF(N746="","",MONTH(AA746))</f>
        <v>2</v>
      </c>
      <c r="Y74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46" s="30" t="str">
        <f>IF(B746="ROPAX","ROPAX",IF(B746="RORO","RORO","OCEAN"))</f>
        <v>OCEAN</v>
      </c>
      <c r="AA746" s="29">
        <f>+MIN(S746,T746)</f>
        <v>46064.533333333333</v>
      </c>
      <c r="AB746" s="29" t="str">
        <f>CHOOSE(WEEKDAY(T746,2),"Monday","Tuesday","Wednesday","Thursday","Friday","Saturday","Sunday")</f>
        <v>Wednesday</v>
      </c>
      <c r="AC746" s="104">
        <f>IF((E746-F746)&lt;=0,0,(TRACKER[[#This Row],[ATA]]-TRACKER[[#This Row],[ETA]])*24)</f>
        <v>0</v>
      </c>
      <c r="AD746" s="29" t="str">
        <f>IF(AC746&lt;=2,"NO","YES")</f>
        <v>NO</v>
      </c>
      <c r="AE746" s="106">
        <f>+TRACKER[[#This Row],[DELIVERY AVAILABLE SINCE]]-TRACKER[[#This Row],[HANDOVER Morocco]]</f>
        <v>46064.5</v>
      </c>
      <c r="AF746" s="104">
        <f>TRACKER[[#This Row],[ATA TO UNLOADING]]*24</f>
        <v>23.349999999976717</v>
      </c>
      <c r="AG746" s="31">
        <f>(M746-E746)</f>
        <v>0.93958333333284827</v>
      </c>
      <c r="AH746" s="35">
        <f>TRACKER[[#This Row],[ATA A OFRECIMIENTO]]*24</f>
        <v>22.549999999988358</v>
      </c>
      <c r="AI746" s="30" t="str">
        <f>IF(AG746="","",IF(AG746&lt;=1.5,"SI","NO"))</f>
        <v>SI</v>
      </c>
      <c r="AJ746" s="30" t="str">
        <f>IF(AG746="","",IF(AG746&lt;=2,"YES","NO"))</f>
        <v>YES</v>
      </c>
      <c r="AK746" s="30" t="str">
        <f>IF(AG746="","",IF(AG746&lt;=3,"SI","NO"))</f>
        <v>SI</v>
      </c>
      <c r="AL746" s="31">
        <f>(N746-M746)</f>
        <v>0</v>
      </c>
      <c r="AM746" s="35">
        <f>TRACKER[[#This Row],[DEL. AVAILABLE A SLOT]]*24</f>
        <v>0</v>
      </c>
      <c r="AN746" s="31">
        <f>IF((S746-M746)&lt;0,TIME(0,0,0),S746-M746)</f>
        <v>3.3333333332848269E-2</v>
      </c>
      <c r="AO74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46" s="35" t="str">
        <f>IF(AL746="","",IF(AL746&lt;=1,"SI","NO"))</f>
        <v>SI</v>
      </c>
      <c r="AQ746" s="31">
        <f>(N746-E746)</f>
        <v>0.93958333333284827</v>
      </c>
      <c r="AR746" s="35">
        <f>TRACKER[[#This Row],[ATA A TIMESLOT]]*24</f>
        <v>22.549999999988358</v>
      </c>
      <c r="AS746" s="32">
        <f>IF(AA746&lt;N746,TIME(0,0,0),AA746-N746)</f>
        <v>3.3333333332848269E-2</v>
      </c>
      <c r="AT746" s="35">
        <f>TRACKER[[#This Row],[PUNTUALIDAD (H)]]*24</f>
        <v>0.79999999998835847</v>
      </c>
      <c r="AU746" s="31" t="str">
        <f>IF(AS746&gt;TIME(0,30,0),"NO","SI")</f>
        <v>NO</v>
      </c>
      <c r="AV746" s="33" t="str">
        <f>IF(AS746&gt;TIME(1,0,0),"NO","SI")</f>
        <v>SI</v>
      </c>
      <c r="AW746" s="33">
        <f>(S746-E746)</f>
        <v>0.97291666666569654</v>
      </c>
      <c r="AX746" s="39">
        <f>TRACKER[[#This Row],[ATA TO UNLOADING]]*24</f>
        <v>23.349999999976717</v>
      </c>
      <c r="AY746" s="33">
        <f>IF(O746=0,0,S746-O746)</f>
        <v>0</v>
      </c>
      <c r="AZ746" s="38">
        <f>TRACKER[[#This Row],[TOTAL TT (MARRUECOS)]]*24</f>
        <v>0</v>
      </c>
      <c r="BA746" s="39" t="str">
        <f>IF(AW746="","",IF(AW746&lt;=2,"SI","NO"))</f>
        <v>SI</v>
      </c>
      <c r="BB746" s="39">
        <f>V746-U746</f>
        <v>-9.7222222175332718E-3</v>
      </c>
      <c r="BC746" s="108">
        <f>(TRACKER[[#This Row],[Driver departure vs DC END DATE 2]])/24</f>
        <v>-4.0509259239721967E-4</v>
      </c>
      <c r="BD746" s="39"/>
      <c r="BE746" s="93">
        <f>$BH$1</f>
        <v>55</v>
      </c>
      <c r="BF746" s="41">
        <f>$BI$1</f>
        <v>7.5</v>
      </c>
    </row>
    <row r="747" spans="1:58" ht="12.65" hidden="1" customHeight="1">
      <c r="A747" s="24">
        <v>263202696</v>
      </c>
      <c r="B747" s="10" t="s">
        <v>1173</v>
      </c>
      <c r="C747" s="11" t="s">
        <v>47</v>
      </c>
      <c r="D747" s="11" t="s">
        <v>48</v>
      </c>
      <c r="E747" s="12">
        <v>46063.560416666667</v>
      </c>
      <c r="F747" s="12">
        <v>46063.583333333336</v>
      </c>
      <c r="G747" s="13" t="s">
        <v>49</v>
      </c>
      <c r="H747" s="11" t="s">
        <v>50</v>
      </c>
      <c r="I747" s="13" t="s">
        <v>1238</v>
      </c>
      <c r="J747" s="13" t="s">
        <v>51</v>
      </c>
      <c r="K747" s="13" t="s">
        <v>52</v>
      </c>
      <c r="L747" s="12" t="s">
        <v>53</v>
      </c>
      <c r="M747" s="12">
        <v>46064.5</v>
      </c>
      <c r="N747" s="12">
        <v>46064.583333333336</v>
      </c>
      <c r="O747" s="12"/>
      <c r="P747" s="55"/>
      <c r="Q747" s="12"/>
      <c r="R747" s="12"/>
      <c r="S747" s="29">
        <v>46064.565972222219</v>
      </c>
      <c r="T747" s="29">
        <v>46064.604166666664</v>
      </c>
      <c r="U747" s="12">
        <v>46064.604861111111</v>
      </c>
      <c r="V747" s="12">
        <v>46064.628472222219</v>
      </c>
      <c r="W747" s="30">
        <f>IF(N747="","",WEEKNUM(AA747,2)-0)</f>
        <v>7</v>
      </c>
      <c r="X747" s="30">
        <f>IF(N747="","",MONTH(AA747))</f>
        <v>2</v>
      </c>
      <c r="Y74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47" s="30" t="str">
        <f>IF(B747="ROPAX","ROPAX",IF(B747="RORO","RORO","OCEAN"))</f>
        <v>OCEAN</v>
      </c>
      <c r="AA747" s="29">
        <f>+MIN(S747,T747)</f>
        <v>46064.565972222219</v>
      </c>
      <c r="AB747" s="29" t="str">
        <f>CHOOSE(WEEKDAY(T747,2),"Monday","Tuesday","Wednesday","Thursday","Friday","Saturday","Sunday")</f>
        <v>Wednesday</v>
      </c>
      <c r="AC747" s="104">
        <f>IF((E747-F747)&lt;=0,0,(TRACKER[[#This Row],[ATA]]-TRACKER[[#This Row],[ETA]])*24)</f>
        <v>0</v>
      </c>
      <c r="AD747" s="29" t="str">
        <f>IF(AC747&lt;=2,"NO","YES")</f>
        <v>NO</v>
      </c>
      <c r="AE747" s="106">
        <f>+TRACKER[[#This Row],[DELIVERY AVAILABLE SINCE]]-TRACKER[[#This Row],[HANDOVER Morocco]]</f>
        <v>46064.5</v>
      </c>
      <c r="AF747" s="104">
        <f>TRACKER[[#This Row],[ATA TO UNLOADING]]*24</f>
        <v>24.133333333244082</v>
      </c>
      <c r="AG747" s="31">
        <f>(M747-E747)</f>
        <v>0.93958333333284827</v>
      </c>
      <c r="AH747" s="35">
        <f>TRACKER[[#This Row],[ATA A OFRECIMIENTO]]*24</f>
        <v>22.549999999988358</v>
      </c>
      <c r="AI747" s="30" t="str">
        <f>IF(AG747="","",IF(AG747&lt;=1.5,"SI","NO"))</f>
        <v>SI</v>
      </c>
      <c r="AJ747" s="30" t="str">
        <f>IF(AG747="","",IF(AG747&lt;=2,"YES","NO"))</f>
        <v>YES</v>
      </c>
      <c r="AK747" s="30" t="str">
        <f>IF(AG747="","",IF(AG747&lt;=3,"SI","NO"))</f>
        <v>SI</v>
      </c>
      <c r="AL747" s="31">
        <f>(N747-M747)</f>
        <v>8.3333333335758653E-2</v>
      </c>
      <c r="AM747" s="35">
        <f>TRACKER[[#This Row],[DEL. AVAILABLE A SLOT]]*24</f>
        <v>2.0000000000582077</v>
      </c>
      <c r="AN747" s="31">
        <f>IF((S747-M747)&lt;0,TIME(0,0,0),S747-M747)</f>
        <v>6.5972222218988463E-2</v>
      </c>
      <c r="AO74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47" s="35" t="str">
        <f>IF(AL747="","",IF(AL747&lt;=1,"SI","NO"))</f>
        <v>SI</v>
      </c>
      <c r="AQ747" s="31">
        <f>(N747-E747)</f>
        <v>1.0229166666686069</v>
      </c>
      <c r="AR747" s="35">
        <f>TRACKER[[#This Row],[ATA A TIMESLOT]]*24</f>
        <v>24.550000000046566</v>
      </c>
      <c r="AS747" s="32">
        <f>IF(AA747&lt;N747,TIME(0,0,0),AA747-N747)</f>
        <v>0</v>
      </c>
      <c r="AT747" s="35">
        <f>TRACKER[[#This Row],[PUNTUALIDAD (H)]]*24</f>
        <v>0</v>
      </c>
      <c r="AU747" s="31" t="str">
        <f>IF(AS747&gt;TIME(0,30,0),"NO","SI")</f>
        <v>SI</v>
      </c>
      <c r="AV747" s="33" t="str">
        <f>IF(AS747&gt;TIME(1,0,0),"NO","SI")</f>
        <v>SI</v>
      </c>
      <c r="AW747" s="33">
        <f>(S747-E747)</f>
        <v>1.0055555555518367</v>
      </c>
      <c r="AX747" s="39">
        <f>TRACKER[[#This Row],[ATA TO UNLOADING]]*24</f>
        <v>24.133333333244082</v>
      </c>
      <c r="AY747" s="33">
        <f>IF(O747=0,0,S747-O747)</f>
        <v>0</v>
      </c>
      <c r="AZ747" s="38">
        <f>TRACKER[[#This Row],[TOTAL TT (MARRUECOS)]]*24</f>
        <v>0</v>
      </c>
      <c r="BA747" s="39" t="str">
        <f>IF(AW747="","",IF(AW747&lt;=2,"SI","NO"))</f>
        <v>SI</v>
      </c>
      <c r="BB747" s="39">
        <f>V747-U747</f>
        <v>2.361111110803904E-2</v>
      </c>
      <c r="BC747" s="108">
        <f>(TRACKER[[#This Row],[Driver departure vs DC END DATE 2]])/24</f>
        <v>9.8379629616829334E-4</v>
      </c>
      <c r="BD747" s="39" t="str">
        <f>IF(L747="LEFTIES TOLEDO",IF(BC747&gt;=TIME(0,0,0),"YES","NO"),"")</f>
        <v>YES</v>
      </c>
      <c r="BE747" s="93">
        <f>$BH$1</f>
        <v>55</v>
      </c>
      <c r="BF747" s="41">
        <f>$BI$1</f>
        <v>7.5</v>
      </c>
    </row>
    <row r="748" spans="1:58" ht="12.65" hidden="1" customHeight="1">
      <c r="A748" s="24">
        <v>263198752</v>
      </c>
      <c r="B748" s="10" t="s">
        <v>1173</v>
      </c>
      <c r="C748" s="11" t="s">
        <v>47</v>
      </c>
      <c r="D748" s="11" t="s">
        <v>48</v>
      </c>
      <c r="E748" s="12">
        <v>46063.560416666667</v>
      </c>
      <c r="F748" s="12">
        <v>46063.583333333336</v>
      </c>
      <c r="G748" s="13" t="s">
        <v>49</v>
      </c>
      <c r="H748" s="11" t="s">
        <v>50</v>
      </c>
      <c r="I748" s="13" t="s">
        <v>1239</v>
      </c>
      <c r="J748" s="13" t="s">
        <v>51</v>
      </c>
      <c r="K748" s="13" t="s">
        <v>52</v>
      </c>
      <c r="L748" s="12" t="s">
        <v>53</v>
      </c>
      <c r="M748" s="12">
        <v>46064.5</v>
      </c>
      <c r="N748" s="12">
        <v>46064.583333333336</v>
      </c>
      <c r="O748" s="12"/>
      <c r="P748" s="55"/>
      <c r="Q748" s="12"/>
      <c r="R748" s="12"/>
      <c r="S748" s="29">
        <v>46064.509722222225</v>
      </c>
      <c r="T748" s="29">
        <v>46064.524305555555</v>
      </c>
      <c r="U748" s="12">
        <v>46064.53125</v>
      </c>
      <c r="V748" s="12">
        <v>46064.548611111109</v>
      </c>
      <c r="W748" s="30">
        <f>IF(N748="","",WEEKNUM(AA748,2)-0)</f>
        <v>7</v>
      </c>
      <c r="X748" s="30">
        <f>IF(N748="","",MONTH(AA748))</f>
        <v>2</v>
      </c>
      <c r="Y74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48" s="30" t="str">
        <f>IF(B748="ROPAX","ROPAX",IF(B748="RORO","RORO","OCEAN"))</f>
        <v>OCEAN</v>
      </c>
      <c r="AA748" s="29">
        <f>+MIN(S748,T748)</f>
        <v>46064.509722222225</v>
      </c>
      <c r="AB748" s="29" t="str">
        <f>CHOOSE(WEEKDAY(T748,2),"Monday","Tuesday","Wednesday","Thursday","Friday","Saturday","Sunday")</f>
        <v>Wednesday</v>
      </c>
      <c r="AC748" s="104">
        <f>IF((E748-F748)&lt;=0,0,(TRACKER[[#This Row],[ATA]]-TRACKER[[#This Row],[ETA]])*24)</f>
        <v>0</v>
      </c>
      <c r="AD748" s="29" t="str">
        <f>IF(AC748&lt;=2,"NO","YES")</f>
        <v>NO</v>
      </c>
      <c r="AE748" s="106">
        <f>+TRACKER[[#This Row],[DELIVERY AVAILABLE SINCE]]-TRACKER[[#This Row],[HANDOVER Morocco]]</f>
        <v>46064.5</v>
      </c>
      <c r="AF748" s="104">
        <f>TRACKER[[#This Row],[ATA TO UNLOADING]]*24</f>
        <v>22.78333333338378</v>
      </c>
      <c r="AG748" s="31">
        <f>(M748-E748)</f>
        <v>0.93958333333284827</v>
      </c>
      <c r="AH748" s="35">
        <f>TRACKER[[#This Row],[ATA A OFRECIMIENTO]]*24</f>
        <v>22.549999999988358</v>
      </c>
      <c r="AI748" s="30" t="str">
        <f>IF(AG748="","",IF(AG748&lt;=1.5,"SI","NO"))</f>
        <v>SI</v>
      </c>
      <c r="AJ748" s="30" t="str">
        <f>IF(AG748="","",IF(AG748&lt;=2,"YES","NO"))</f>
        <v>YES</v>
      </c>
      <c r="AK748" s="30" t="str">
        <f>IF(AG748="","",IF(AG748&lt;=3,"SI","NO"))</f>
        <v>SI</v>
      </c>
      <c r="AL748" s="31">
        <f>(N748-M748)</f>
        <v>8.3333333335758653E-2</v>
      </c>
      <c r="AM748" s="35">
        <f>TRACKER[[#This Row],[DEL. AVAILABLE A SLOT]]*24</f>
        <v>2.0000000000582077</v>
      </c>
      <c r="AN748" s="31">
        <f>IF((S748-M748)&lt;0,TIME(0,0,0),S748-M748)</f>
        <v>9.7222222248092294E-3</v>
      </c>
      <c r="AO74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48" s="35" t="str">
        <f>IF(AL748="","",IF(AL748&lt;=1,"SI","NO"))</f>
        <v>SI</v>
      </c>
      <c r="AQ748" s="31">
        <f>(N748-E748)</f>
        <v>1.0229166666686069</v>
      </c>
      <c r="AR748" s="35">
        <f>TRACKER[[#This Row],[ATA A TIMESLOT]]*24</f>
        <v>24.550000000046566</v>
      </c>
      <c r="AS748" s="32">
        <f>IF(AA748&lt;N748,TIME(0,0,0),AA748-N748)</f>
        <v>0</v>
      </c>
      <c r="AT748" s="35">
        <f>TRACKER[[#This Row],[PUNTUALIDAD (H)]]*24</f>
        <v>0</v>
      </c>
      <c r="AU748" s="31" t="str">
        <f>IF(AS748&gt;TIME(0,30,0),"NO","SI")</f>
        <v>SI</v>
      </c>
      <c r="AV748" s="33" t="str">
        <f>IF(AS748&gt;TIME(1,0,0),"NO","SI")</f>
        <v>SI</v>
      </c>
      <c r="AW748" s="33">
        <f>(S748-E748)</f>
        <v>0.9493055555576575</v>
      </c>
      <c r="AX748" s="39">
        <f>TRACKER[[#This Row],[ATA TO UNLOADING]]*24</f>
        <v>22.78333333338378</v>
      </c>
      <c r="AY748" s="33">
        <f>IF(O748=0,0,S748-O748)</f>
        <v>0</v>
      </c>
      <c r="AZ748" s="38">
        <f>TRACKER[[#This Row],[TOTAL TT (MARRUECOS)]]*24</f>
        <v>0</v>
      </c>
      <c r="BA748" s="39" t="str">
        <f>IF(AW748="","",IF(AW748&lt;=2,"SI","NO"))</f>
        <v>SI</v>
      </c>
      <c r="BB748" s="39">
        <f>V748-U748</f>
        <v>1.7361111109494232E-2</v>
      </c>
      <c r="BC748" s="108">
        <f>(TRACKER[[#This Row],[Driver departure vs DC END DATE 2]])/24</f>
        <v>7.2337962956225965E-4</v>
      </c>
      <c r="BD748" s="39" t="str">
        <f>IF(L748="LEFTIES TOLEDO",IF(BC748&gt;=TIME(0,0,0),"YES","NO"),"")</f>
        <v>YES</v>
      </c>
      <c r="BE748" s="93">
        <f>$BH$1</f>
        <v>55</v>
      </c>
      <c r="BF748" s="41">
        <f>$BI$1</f>
        <v>7.5</v>
      </c>
    </row>
    <row r="749" spans="1:58" ht="12.65" hidden="1" customHeight="1">
      <c r="A749" s="24">
        <v>263202696</v>
      </c>
      <c r="B749" s="10" t="s">
        <v>1173</v>
      </c>
      <c r="C749" s="11" t="s">
        <v>47</v>
      </c>
      <c r="D749" s="11" t="s">
        <v>48</v>
      </c>
      <c r="E749" s="12">
        <v>46063.560416666667</v>
      </c>
      <c r="F749" s="12">
        <v>46063.583333333336</v>
      </c>
      <c r="G749" s="13" t="s">
        <v>49</v>
      </c>
      <c r="H749" s="11" t="s">
        <v>50</v>
      </c>
      <c r="I749" s="13" t="s">
        <v>1240</v>
      </c>
      <c r="J749" s="13" t="s">
        <v>51</v>
      </c>
      <c r="K749" s="13" t="s">
        <v>52</v>
      </c>
      <c r="L749" s="12" t="s">
        <v>53</v>
      </c>
      <c r="M749" s="12">
        <v>46064.666666666664</v>
      </c>
      <c r="N749" s="12">
        <v>46064.666666666664</v>
      </c>
      <c r="O749" s="12"/>
      <c r="P749" s="55"/>
      <c r="Q749" s="12"/>
      <c r="R749" s="12"/>
      <c r="S749" s="29">
        <v>46064.672222222223</v>
      </c>
      <c r="T749" s="29">
        <v>46064.722222222219</v>
      </c>
      <c r="U749" s="12">
        <v>46064.709722222222</v>
      </c>
      <c r="V749" s="12">
        <v>46064.743055555555</v>
      </c>
      <c r="W749" s="30">
        <f>IF(N749="","",WEEKNUM(AA749,2)-0)</f>
        <v>7</v>
      </c>
      <c r="X749" s="30">
        <f>IF(N749="","",MONTH(AA749))</f>
        <v>2</v>
      </c>
      <c r="Y74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49" s="30" t="str">
        <f>IF(B749="ROPAX","ROPAX",IF(B749="RORO","RORO","OCEAN"))</f>
        <v>OCEAN</v>
      </c>
      <c r="AA749" s="29">
        <f>+MIN(S749,T749)</f>
        <v>46064.672222222223</v>
      </c>
      <c r="AB749" s="29" t="str">
        <f>CHOOSE(WEEKDAY(T749,2),"Monday","Tuesday","Wednesday","Thursday","Friday","Saturday","Sunday")</f>
        <v>Wednesday</v>
      </c>
      <c r="AC749" s="104">
        <f>IF((E749-F749)&lt;=0,0,(TRACKER[[#This Row],[ATA]]-TRACKER[[#This Row],[ETA]])*24)</f>
        <v>0</v>
      </c>
      <c r="AD749" s="29" t="str">
        <f>IF(AC749&lt;=2,"NO","YES")</f>
        <v>NO</v>
      </c>
      <c r="AE749" s="106">
        <f>+TRACKER[[#This Row],[DELIVERY AVAILABLE SINCE]]-TRACKER[[#This Row],[HANDOVER Morocco]]</f>
        <v>46064.666666666664</v>
      </c>
      <c r="AF749" s="104">
        <f>TRACKER[[#This Row],[ATA TO UNLOADING]]*24</f>
        <v>26.683333333348855</v>
      </c>
      <c r="AG749" s="31">
        <f>(M749-E749)</f>
        <v>1.1062499999970896</v>
      </c>
      <c r="AH749" s="35">
        <f>TRACKER[[#This Row],[ATA A OFRECIMIENTO]]*24</f>
        <v>26.549999999930151</v>
      </c>
      <c r="AI749" s="30" t="str">
        <f>IF(AG749="","",IF(AG749&lt;=1.5,"SI","NO"))</f>
        <v>SI</v>
      </c>
      <c r="AJ749" s="30" t="str">
        <f>IF(AG749="","",IF(AG749&lt;=2,"YES","NO"))</f>
        <v>YES</v>
      </c>
      <c r="AK749" s="30" t="str">
        <f>IF(AG749="","",IF(AG749&lt;=3,"SI","NO"))</f>
        <v>SI</v>
      </c>
      <c r="AL749" s="31">
        <f>(N749-M749)</f>
        <v>0</v>
      </c>
      <c r="AM749" s="35">
        <f>TRACKER[[#This Row],[DEL. AVAILABLE A SLOT]]*24</f>
        <v>0</v>
      </c>
      <c r="AN749" s="31">
        <f>IF((S749-M749)&lt;0,TIME(0,0,0),S749-M749)</f>
        <v>5.5555555591126904E-3</v>
      </c>
      <c r="AO74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49" s="35" t="str">
        <f>IF(AL749="","",IF(AL749&lt;=1,"SI","NO"))</f>
        <v>SI</v>
      </c>
      <c r="AQ749" s="31">
        <f>(N749-E749)</f>
        <v>1.1062499999970896</v>
      </c>
      <c r="AR749" s="35">
        <f>TRACKER[[#This Row],[ATA A TIMESLOT]]*24</f>
        <v>26.549999999930151</v>
      </c>
      <c r="AS749" s="32">
        <f>IF(AA749&lt;N749,TIME(0,0,0),AA749-N749)</f>
        <v>5.5555555591126904E-3</v>
      </c>
      <c r="AT749" s="35">
        <f>TRACKER[[#This Row],[PUNTUALIDAD (H)]]*24</f>
        <v>0.13333333341870457</v>
      </c>
      <c r="AU749" s="31" t="str">
        <f>IF(AS749&gt;TIME(0,30,0),"NO","SI")</f>
        <v>SI</v>
      </c>
      <c r="AV749" s="33" t="str">
        <f>IF(AS749&gt;TIME(1,0,0),"NO","SI")</f>
        <v>SI</v>
      </c>
      <c r="AW749" s="33">
        <f>(S749-E749)</f>
        <v>1.1118055555562023</v>
      </c>
      <c r="AX749" s="39">
        <f>TRACKER[[#This Row],[ATA TO UNLOADING]]*24</f>
        <v>26.683333333348855</v>
      </c>
      <c r="AY749" s="33">
        <f>IF(O749=0,0,S749-O749)</f>
        <v>0</v>
      </c>
      <c r="AZ749" s="38">
        <f>TRACKER[[#This Row],[TOTAL TT (MARRUECOS)]]*24</f>
        <v>0</v>
      </c>
      <c r="BA749" s="39" t="str">
        <f>IF(AW749="","",IF(AW749&lt;=2,"SI","NO"))</f>
        <v>SI</v>
      </c>
      <c r="BB749" s="39">
        <f>V749-U749</f>
        <v>3.3333333332848269E-2</v>
      </c>
      <c r="BC749" s="108">
        <f>(TRACKER[[#This Row],[Driver departure vs DC END DATE 2]])/24</f>
        <v>1.3888888888686779E-3</v>
      </c>
      <c r="BD749" s="39" t="str">
        <f>IF(L749="LEFTIES TOLEDO",IF(BC749&gt;=TIME(0,0,0),"YES","NO"),"")</f>
        <v>YES</v>
      </c>
      <c r="BE749" s="93">
        <f>$BH$1</f>
        <v>55</v>
      </c>
      <c r="BF749" s="41">
        <f>$BI$1</f>
        <v>7.5</v>
      </c>
    </row>
    <row r="750" spans="1:58" ht="12.65" hidden="1" customHeight="1">
      <c r="A750" s="24">
        <v>263199369</v>
      </c>
      <c r="B750" s="10" t="s">
        <v>1173</v>
      </c>
      <c r="C750" s="11" t="s">
        <v>47</v>
      </c>
      <c r="D750" s="11" t="s">
        <v>48</v>
      </c>
      <c r="E750" s="12">
        <v>46063.560416666667</v>
      </c>
      <c r="F750" s="12">
        <v>46063.583333333336</v>
      </c>
      <c r="G750" s="13" t="s">
        <v>49</v>
      </c>
      <c r="H750" s="11" t="s">
        <v>50</v>
      </c>
      <c r="I750" s="13" t="s">
        <v>1241</v>
      </c>
      <c r="J750" s="13" t="s">
        <v>51</v>
      </c>
      <c r="K750" s="13" t="s">
        <v>52</v>
      </c>
      <c r="L750" s="12" t="s">
        <v>53</v>
      </c>
      <c r="M750" s="12">
        <v>46064.666666666664</v>
      </c>
      <c r="N750" s="12">
        <v>46064.666666666664</v>
      </c>
      <c r="O750" s="12"/>
      <c r="P750" s="55"/>
      <c r="Q750" s="12"/>
      <c r="R750" s="12"/>
      <c r="S750" s="29">
        <v>46064.65625</v>
      </c>
      <c r="T750" s="29">
        <v>46064.6875</v>
      </c>
      <c r="U750" s="12">
        <v>46064.71875</v>
      </c>
      <c r="V750" s="12">
        <v>46064.708333333336</v>
      </c>
      <c r="W750" s="30">
        <f>IF(N750="","",WEEKNUM(AA750,2)-0)</f>
        <v>7</v>
      </c>
      <c r="X750" s="30">
        <f>IF(N750="","",MONTH(AA750))</f>
        <v>2</v>
      </c>
      <c r="Y75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50" s="30" t="str">
        <f>IF(B750="ROPAX","ROPAX",IF(B750="RORO","RORO","OCEAN"))</f>
        <v>OCEAN</v>
      </c>
      <c r="AA750" s="29">
        <f>+MIN(S750,T750)</f>
        <v>46064.65625</v>
      </c>
      <c r="AB750" s="29" t="str">
        <f>CHOOSE(WEEKDAY(T750,2),"Monday","Tuesday","Wednesday","Thursday","Friday","Saturday","Sunday")</f>
        <v>Wednesday</v>
      </c>
      <c r="AC750" s="104">
        <f>IF((E750-F750)&lt;=0,0,(TRACKER[[#This Row],[ATA]]-TRACKER[[#This Row],[ETA]])*24)</f>
        <v>0</v>
      </c>
      <c r="AD750" s="29" t="str">
        <f>IF(AC750&lt;=2,"NO","YES")</f>
        <v>NO</v>
      </c>
      <c r="AE750" s="106">
        <f>+TRACKER[[#This Row],[DELIVERY AVAILABLE SINCE]]-TRACKER[[#This Row],[HANDOVER Morocco]]</f>
        <v>46064.666666666664</v>
      </c>
      <c r="AF750" s="104">
        <f>TRACKER[[#This Row],[ATA TO UNLOADING]]*24</f>
        <v>26.299999999988358</v>
      </c>
      <c r="AG750" s="31">
        <f>(M750-E750)</f>
        <v>1.1062499999970896</v>
      </c>
      <c r="AH750" s="35">
        <f>TRACKER[[#This Row],[ATA A OFRECIMIENTO]]*24</f>
        <v>26.549999999930151</v>
      </c>
      <c r="AI750" s="30" t="str">
        <f>IF(AG750="","",IF(AG750&lt;=1.5,"SI","NO"))</f>
        <v>SI</v>
      </c>
      <c r="AJ750" s="30" t="str">
        <f>IF(AG750="","",IF(AG750&lt;=2,"YES","NO"))</f>
        <v>YES</v>
      </c>
      <c r="AK750" s="30" t="str">
        <f>IF(AG750="","",IF(AG750&lt;=3,"SI","NO"))</f>
        <v>SI</v>
      </c>
      <c r="AL750" s="31">
        <f>(N750-M750)</f>
        <v>0</v>
      </c>
      <c r="AM750" s="35">
        <f>TRACKER[[#This Row],[DEL. AVAILABLE A SLOT]]*24</f>
        <v>0</v>
      </c>
      <c r="AN750" s="31">
        <f>IF((S750-M750)&lt;0,TIME(0,0,0),S750-M750)</f>
        <v>0</v>
      </c>
      <c r="AO75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50" s="35" t="str">
        <f>IF(AL750="","",IF(AL750&lt;=1,"SI","NO"))</f>
        <v>SI</v>
      </c>
      <c r="AQ750" s="31">
        <f>(N750-E750)</f>
        <v>1.1062499999970896</v>
      </c>
      <c r="AR750" s="35">
        <f>TRACKER[[#This Row],[ATA A TIMESLOT]]*24</f>
        <v>26.549999999930151</v>
      </c>
      <c r="AS750" s="32">
        <f>IF(AA750&lt;N750,TIME(0,0,0),AA750-N750)</f>
        <v>0</v>
      </c>
      <c r="AT750" s="35">
        <f>TRACKER[[#This Row],[PUNTUALIDAD (H)]]*24</f>
        <v>0</v>
      </c>
      <c r="AU750" s="31" t="str">
        <f>IF(AS750&gt;TIME(0,30,0),"NO","SI")</f>
        <v>SI</v>
      </c>
      <c r="AV750" s="33" t="str">
        <f>IF(AS750&gt;TIME(1,0,0),"NO","SI")</f>
        <v>SI</v>
      </c>
      <c r="AW750" s="33">
        <f>(S750-E750)</f>
        <v>1.0958333333328483</v>
      </c>
      <c r="AX750" s="39">
        <f>TRACKER[[#This Row],[ATA TO UNLOADING]]*24</f>
        <v>26.299999999988358</v>
      </c>
      <c r="AY750" s="33">
        <f>IF(O750=0,0,S750-O750)</f>
        <v>0</v>
      </c>
      <c r="AZ750" s="38">
        <f>TRACKER[[#This Row],[TOTAL TT (MARRUECOS)]]*24</f>
        <v>0</v>
      </c>
      <c r="BA750" s="39" t="str">
        <f>IF(AW750="","",IF(AW750&lt;=2,"SI","NO"))</f>
        <v>SI</v>
      </c>
      <c r="BB750" s="39">
        <f>V750-U750</f>
        <v>-1.0416666664241347E-2</v>
      </c>
      <c r="BC750" s="108">
        <f>(TRACKER[[#This Row],[Driver departure vs DC END DATE 2]])/24</f>
        <v>-4.3402777767672279E-4</v>
      </c>
      <c r="BD750" s="39" t="str">
        <f>IF(L750="LEFTIES TOLEDO",IF(BC750&gt;=TIME(0,0,0),"YES","NO"),"")</f>
        <v>NO</v>
      </c>
      <c r="BE750" s="93">
        <f>$BH$1</f>
        <v>55</v>
      </c>
      <c r="BF750" s="41">
        <f>$BI$1</f>
        <v>7.5</v>
      </c>
    </row>
    <row r="751" spans="1:58" ht="12.65" hidden="1" customHeight="1">
      <c r="A751" s="24">
        <v>263198011</v>
      </c>
      <c r="B751" s="10" t="s">
        <v>1173</v>
      </c>
      <c r="C751" s="11" t="s">
        <v>47</v>
      </c>
      <c r="D751" s="11" t="s">
        <v>48</v>
      </c>
      <c r="E751" s="12">
        <v>46063.560416666667</v>
      </c>
      <c r="F751" s="12">
        <v>46063.583333333336</v>
      </c>
      <c r="G751" s="13" t="s">
        <v>49</v>
      </c>
      <c r="H751" s="11" t="s">
        <v>50</v>
      </c>
      <c r="I751" s="13" t="s">
        <v>1242</v>
      </c>
      <c r="J751" s="13" t="s">
        <v>51</v>
      </c>
      <c r="K751" s="13" t="s">
        <v>52</v>
      </c>
      <c r="L751" s="12" t="s">
        <v>53</v>
      </c>
      <c r="M751" s="12">
        <v>46064.666666666664</v>
      </c>
      <c r="N751" s="12">
        <v>46064.75</v>
      </c>
      <c r="O751" s="12"/>
      <c r="P751" s="55"/>
      <c r="Q751" s="12"/>
      <c r="R751" s="12"/>
      <c r="S751" s="29">
        <v>46064.7</v>
      </c>
      <c r="T751" s="29">
        <v>46064.770833333336</v>
      </c>
      <c r="U751" s="12">
        <v>46064.743055555555</v>
      </c>
      <c r="V751" s="12">
        <v>46064.791666666664</v>
      </c>
      <c r="W751" s="30">
        <f>IF(N751="","",WEEKNUM(AA751,2)-0)</f>
        <v>7</v>
      </c>
      <c r="X751" s="30">
        <f>IF(N751="","",MONTH(AA751))</f>
        <v>2</v>
      </c>
      <c r="Y75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51" s="30" t="str">
        <f>IF(B751="ROPAX","ROPAX",IF(B751="RORO","RORO","OCEAN"))</f>
        <v>OCEAN</v>
      </c>
      <c r="AA751" s="29">
        <f>+MIN(S751,T751)</f>
        <v>46064.7</v>
      </c>
      <c r="AB751" s="29" t="str">
        <f>CHOOSE(WEEKDAY(T751,2),"Monday","Tuesday","Wednesday","Thursday","Friday","Saturday","Sunday")</f>
        <v>Wednesday</v>
      </c>
      <c r="AC751" s="104">
        <f>IF((E751-F751)&lt;=0,0,(TRACKER[[#This Row],[ATA]]-TRACKER[[#This Row],[ETA]])*24)</f>
        <v>0</v>
      </c>
      <c r="AD751" s="29" t="str">
        <f>IF(AC751&lt;=2,"NO","YES")</f>
        <v>NO</v>
      </c>
      <c r="AE751" s="106">
        <f>+TRACKER[[#This Row],[DELIVERY AVAILABLE SINCE]]-TRACKER[[#This Row],[HANDOVER Morocco]]</f>
        <v>46064.666666666664</v>
      </c>
      <c r="AF751" s="104">
        <f>TRACKER[[#This Row],[ATA TO UNLOADING]]*24</f>
        <v>27.349999999918509</v>
      </c>
      <c r="AG751" s="31">
        <f>(M751-E751)</f>
        <v>1.1062499999970896</v>
      </c>
      <c r="AH751" s="35">
        <f>TRACKER[[#This Row],[ATA A OFRECIMIENTO]]*24</f>
        <v>26.549999999930151</v>
      </c>
      <c r="AI751" s="30" t="str">
        <f>IF(AG751="","",IF(AG751&lt;=1.5,"SI","NO"))</f>
        <v>SI</v>
      </c>
      <c r="AJ751" s="30" t="str">
        <f>IF(AG751="","",IF(AG751&lt;=2,"YES","NO"))</f>
        <v>YES</v>
      </c>
      <c r="AK751" s="30" t="str">
        <f>IF(AG751="","",IF(AG751&lt;=3,"SI","NO"))</f>
        <v>SI</v>
      </c>
      <c r="AL751" s="31">
        <f>(N751-M751)</f>
        <v>8.3333333335758653E-2</v>
      </c>
      <c r="AM751" s="35">
        <f>TRACKER[[#This Row],[DEL. AVAILABLE A SLOT]]*24</f>
        <v>2.0000000000582077</v>
      </c>
      <c r="AN751" s="31">
        <f>IF((S751-M751)&lt;0,TIME(0,0,0),S751-M751)</f>
        <v>3.3333333332848269E-2</v>
      </c>
      <c r="AO75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51" s="35" t="str">
        <f>IF(AL751="","",IF(AL751&lt;=1,"SI","NO"))</f>
        <v>SI</v>
      </c>
      <c r="AQ751" s="31">
        <f>(N751-E751)</f>
        <v>1.1895833333328483</v>
      </c>
      <c r="AR751" s="35">
        <f>TRACKER[[#This Row],[ATA A TIMESLOT]]*24</f>
        <v>28.549999999988358</v>
      </c>
      <c r="AS751" s="32">
        <f>IF(AA751&lt;N751,TIME(0,0,0),AA751-N751)</f>
        <v>0</v>
      </c>
      <c r="AT751" s="35">
        <f>TRACKER[[#This Row],[PUNTUALIDAD (H)]]*24</f>
        <v>0</v>
      </c>
      <c r="AU751" s="31" t="str">
        <f>IF(AS751&gt;TIME(0,30,0),"NO","SI")</f>
        <v>SI</v>
      </c>
      <c r="AV751" s="33" t="str">
        <f>IF(AS751&gt;TIME(1,0,0),"NO","SI")</f>
        <v>SI</v>
      </c>
      <c r="AW751" s="33">
        <f>(S751-E751)</f>
        <v>1.1395833333299379</v>
      </c>
      <c r="AX751" s="39">
        <f>TRACKER[[#This Row],[ATA TO UNLOADING]]*24</f>
        <v>27.349999999918509</v>
      </c>
      <c r="AY751" s="33">
        <f>IF(O751=0,0,S751-O751)</f>
        <v>0</v>
      </c>
      <c r="AZ751" s="38">
        <f>TRACKER[[#This Row],[TOTAL TT (MARRUECOS)]]*24</f>
        <v>0</v>
      </c>
      <c r="BA751" s="39" t="str">
        <f>IF(AW751="","",IF(AW751&lt;=2,"SI","NO"))</f>
        <v>SI</v>
      </c>
      <c r="BB751" s="39">
        <f>V751-U751</f>
        <v>4.8611111109494232E-2</v>
      </c>
      <c r="BC751" s="108">
        <f>(TRACKER[[#This Row],[Driver departure vs DC END DATE 2]])/24</f>
        <v>2.0254629628955931E-3</v>
      </c>
      <c r="BD751" s="39" t="str">
        <f>IF(L751="LEFTIES TOLEDO",IF(BC751&gt;=TIME(0,0,0),"YES","NO"),"")</f>
        <v>YES</v>
      </c>
      <c r="BE751" s="93">
        <f>$BH$1</f>
        <v>55</v>
      </c>
      <c r="BF751" s="41">
        <f>$BI$1</f>
        <v>7.5</v>
      </c>
    </row>
    <row r="752" spans="1:58" ht="12.65" hidden="1" customHeight="1">
      <c r="A752" s="24">
        <v>263199369</v>
      </c>
      <c r="B752" s="10" t="s">
        <v>1173</v>
      </c>
      <c r="C752" s="11" t="s">
        <v>47</v>
      </c>
      <c r="D752" s="11" t="s">
        <v>48</v>
      </c>
      <c r="E752" s="12">
        <v>46063.560416666667</v>
      </c>
      <c r="F752" s="12">
        <v>46063.583333333336</v>
      </c>
      <c r="G752" s="13" t="s">
        <v>49</v>
      </c>
      <c r="H752" s="11" t="s">
        <v>50</v>
      </c>
      <c r="I752" s="13" t="s">
        <v>1243</v>
      </c>
      <c r="J752" s="13" t="s">
        <v>51</v>
      </c>
      <c r="K752" s="13" t="s">
        <v>52</v>
      </c>
      <c r="L752" s="12" t="s">
        <v>53</v>
      </c>
      <c r="M752" s="12">
        <v>46064.666666666664</v>
      </c>
      <c r="N752" s="12">
        <v>46064.75</v>
      </c>
      <c r="O752" s="12"/>
      <c r="P752" s="55"/>
      <c r="Q752" s="12"/>
      <c r="R752" s="12"/>
      <c r="S752" s="29">
        <v>46064.702777777777</v>
      </c>
      <c r="T752" s="29">
        <v>46064.791666666664</v>
      </c>
      <c r="U752" s="12">
        <v>46064.743055555555</v>
      </c>
      <c r="V752" s="12">
        <v>46064.8125</v>
      </c>
      <c r="W752" s="30">
        <f>IF(N752="","",WEEKNUM(AA752,2)-0)</f>
        <v>7</v>
      </c>
      <c r="X752" s="30">
        <f>IF(N752="","",MONTH(AA752))</f>
        <v>2</v>
      </c>
      <c r="Y75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52" s="30" t="str">
        <f>IF(B752="ROPAX","ROPAX",IF(B752="RORO","RORO","OCEAN"))</f>
        <v>OCEAN</v>
      </c>
      <c r="AA752" s="29">
        <f>+MIN(S752,T752)</f>
        <v>46064.702777777777</v>
      </c>
      <c r="AB752" s="29" t="str">
        <f>CHOOSE(WEEKDAY(T752,2),"Monday","Tuesday","Wednesday","Thursday","Friday","Saturday","Sunday")</f>
        <v>Wednesday</v>
      </c>
      <c r="AC752" s="104">
        <f>IF((E752-F752)&lt;=0,0,(TRACKER[[#This Row],[ATA]]-TRACKER[[#This Row],[ETA]])*24)</f>
        <v>0</v>
      </c>
      <c r="AD752" s="29" t="str">
        <f>IF(AC752&lt;=2,"NO","YES")</f>
        <v>NO</v>
      </c>
      <c r="AE752" s="106">
        <f>+TRACKER[[#This Row],[DELIVERY AVAILABLE SINCE]]-TRACKER[[#This Row],[HANDOVER Morocco]]</f>
        <v>46064.666666666664</v>
      </c>
      <c r="AF752" s="104">
        <f>TRACKER[[#This Row],[ATA TO UNLOADING]]*24</f>
        <v>27.416666666627862</v>
      </c>
      <c r="AG752" s="31">
        <f>(M752-E752)</f>
        <v>1.1062499999970896</v>
      </c>
      <c r="AH752" s="35">
        <f>TRACKER[[#This Row],[ATA A OFRECIMIENTO]]*24</f>
        <v>26.549999999930151</v>
      </c>
      <c r="AI752" s="30" t="str">
        <f>IF(AG752="","",IF(AG752&lt;=1.5,"SI","NO"))</f>
        <v>SI</v>
      </c>
      <c r="AJ752" s="30" t="str">
        <f>IF(AG752="","",IF(AG752&lt;=2,"YES","NO"))</f>
        <v>YES</v>
      </c>
      <c r="AK752" s="30" t="str">
        <f>IF(AG752="","",IF(AG752&lt;=3,"SI","NO"))</f>
        <v>SI</v>
      </c>
      <c r="AL752" s="31">
        <f>(N752-M752)</f>
        <v>8.3333333335758653E-2</v>
      </c>
      <c r="AM752" s="35">
        <f>TRACKER[[#This Row],[DEL. AVAILABLE A SLOT]]*24</f>
        <v>2.0000000000582077</v>
      </c>
      <c r="AN752" s="31">
        <f>IF((S752-M752)&lt;0,TIME(0,0,0),S752-M752)</f>
        <v>3.6111111112404615E-2</v>
      </c>
      <c r="AO75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52" s="35" t="str">
        <f>IF(AL752="","",IF(AL752&lt;=1,"SI","NO"))</f>
        <v>SI</v>
      </c>
      <c r="AQ752" s="31">
        <f>(N752-E752)</f>
        <v>1.1895833333328483</v>
      </c>
      <c r="AR752" s="35">
        <f>TRACKER[[#This Row],[ATA A TIMESLOT]]*24</f>
        <v>28.549999999988358</v>
      </c>
      <c r="AS752" s="32">
        <f>IF(AA752&lt;N752,TIME(0,0,0),AA752-N752)</f>
        <v>0</v>
      </c>
      <c r="AT752" s="35">
        <f>TRACKER[[#This Row],[PUNTUALIDAD (H)]]*24</f>
        <v>0</v>
      </c>
      <c r="AU752" s="31" t="str">
        <f>IF(AS752&gt;TIME(0,30,0),"NO","SI")</f>
        <v>SI</v>
      </c>
      <c r="AV752" s="33" t="str">
        <f>IF(AS752&gt;TIME(1,0,0),"NO","SI")</f>
        <v>SI</v>
      </c>
      <c r="AW752" s="33">
        <f>(S752-E752)</f>
        <v>1.1423611111094942</v>
      </c>
      <c r="AX752" s="39">
        <f>TRACKER[[#This Row],[ATA TO UNLOADING]]*24</f>
        <v>27.416666666627862</v>
      </c>
      <c r="AY752" s="33">
        <f>IF(O752=0,0,S752-O752)</f>
        <v>0</v>
      </c>
      <c r="AZ752" s="38">
        <f>TRACKER[[#This Row],[TOTAL TT (MARRUECOS)]]*24</f>
        <v>0</v>
      </c>
      <c r="BA752" s="39" t="str">
        <f>IF(AW752="","",IF(AW752&lt;=2,"SI","NO"))</f>
        <v>SI</v>
      </c>
      <c r="BB752" s="39">
        <f>V752-U752</f>
        <v>6.9444444445252884E-2</v>
      </c>
      <c r="BC752" s="108">
        <f>(TRACKER[[#This Row],[Driver departure vs DC END DATE 2]])/24</f>
        <v>2.8935185185522037E-3</v>
      </c>
      <c r="BD752" s="39" t="str">
        <f>IF(L752="LEFTIES TOLEDO",IF(BC752&gt;=TIME(0,0,0),"YES","NO"),"")</f>
        <v>YES</v>
      </c>
      <c r="BE752" s="93">
        <f>$BH$1</f>
        <v>55</v>
      </c>
      <c r="BF752" s="41">
        <f>$BI$1</f>
        <v>7.5</v>
      </c>
    </row>
    <row r="753" spans="1:58" ht="12.65" hidden="1" customHeight="1">
      <c r="A753" s="24">
        <v>263197875</v>
      </c>
      <c r="B753" s="10" t="s">
        <v>1173</v>
      </c>
      <c r="C753" s="11" t="s">
        <v>47</v>
      </c>
      <c r="D753" s="11" t="s">
        <v>48</v>
      </c>
      <c r="E753" s="12">
        <v>46063.560416666667</v>
      </c>
      <c r="F753" s="12">
        <v>46063.583333333336</v>
      </c>
      <c r="G753" s="13" t="s">
        <v>49</v>
      </c>
      <c r="H753" s="11" t="s">
        <v>50</v>
      </c>
      <c r="I753" s="13" t="s">
        <v>1244</v>
      </c>
      <c r="J753" s="13" t="s">
        <v>51</v>
      </c>
      <c r="K753" s="13" t="s">
        <v>52</v>
      </c>
      <c r="L753" s="12" t="s">
        <v>53</v>
      </c>
      <c r="M753" s="12">
        <v>46064.666666666664</v>
      </c>
      <c r="N753" s="12">
        <v>46064.791666666664</v>
      </c>
      <c r="O753" s="12"/>
      <c r="P753" s="55"/>
      <c r="Q753" s="12"/>
      <c r="R753" s="12"/>
      <c r="S753" s="29">
        <v>46064.722222222219</v>
      </c>
      <c r="T753" s="29">
        <v>46064.840277777781</v>
      </c>
      <c r="U753" s="12">
        <v>46064.790972222225</v>
      </c>
      <c r="V753" s="12">
        <v>46064.861111111109</v>
      </c>
      <c r="W753" s="30">
        <f>IF(N753="","",WEEKNUM(AA753,2)-0)</f>
        <v>7</v>
      </c>
      <c r="X753" s="30">
        <f>IF(N753="","",MONTH(AA753))</f>
        <v>2</v>
      </c>
      <c r="Y75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53" s="30" t="str">
        <f>IF(B753="ROPAX","ROPAX",IF(B753="RORO","RORO","OCEAN"))</f>
        <v>OCEAN</v>
      </c>
      <c r="AA753" s="29">
        <f>+MIN(S753,T753)</f>
        <v>46064.722222222219</v>
      </c>
      <c r="AB753" s="29" t="str">
        <f>CHOOSE(WEEKDAY(T753,2),"Monday","Tuesday","Wednesday","Thursday","Friday","Saturday","Sunday")</f>
        <v>Wednesday</v>
      </c>
      <c r="AC753" s="104">
        <f>IF((E753-F753)&lt;=0,0,(TRACKER[[#This Row],[ATA]]-TRACKER[[#This Row],[ETA]])*24)</f>
        <v>0</v>
      </c>
      <c r="AD753" s="29" t="str">
        <f>IF(AC753&lt;=2,"NO","YES")</f>
        <v>NO</v>
      </c>
      <c r="AE753" s="106">
        <f>+TRACKER[[#This Row],[DELIVERY AVAILABLE SINCE]]-TRACKER[[#This Row],[HANDOVER Morocco]]</f>
        <v>46064.666666666664</v>
      </c>
      <c r="AF753" s="104">
        <f>TRACKER[[#This Row],[ATA TO UNLOADING]]*24</f>
        <v>27.883333333244082</v>
      </c>
      <c r="AG753" s="31">
        <f>(M753-E753)</f>
        <v>1.1062499999970896</v>
      </c>
      <c r="AH753" s="35">
        <f>TRACKER[[#This Row],[ATA A OFRECIMIENTO]]*24</f>
        <v>26.549999999930151</v>
      </c>
      <c r="AI753" s="30" t="str">
        <f>IF(AG753="","",IF(AG753&lt;=1.5,"SI","NO"))</f>
        <v>SI</v>
      </c>
      <c r="AJ753" s="30" t="str">
        <f>IF(AG753="","",IF(AG753&lt;=2,"YES","NO"))</f>
        <v>YES</v>
      </c>
      <c r="AK753" s="30" t="str">
        <f>IF(AG753="","",IF(AG753&lt;=3,"SI","NO"))</f>
        <v>SI</v>
      </c>
      <c r="AL753" s="31">
        <f>(N753-M753)</f>
        <v>0.125</v>
      </c>
      <c r="AM753" s="35">
        <f>TRACKER[[#This Row],[DEL. AVAILABLE A SLOT]]*24</f>
        <v>3</v>
      </c>
      <c r="AN753" s="31">
        <f>IF((S753-M753)&lt;0,TIME(0,0,0),S753-M753)</f>
        <v>5.5555555554747116E-2</v>
      </c>
      <c r="AO75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53" s="35" t="str">
        <f>IF(AL753="","",IF(AL753&lt;=1,"SI","NO"))</f>
        <v>SI</v>
      </c>
      <c r="AQ753" s="31">
        <f>(N753-E753)</f>
        <v>1.2312499999970896</v>
      </c>
      <c r="AR753" s="35">
        <f>TRACKER[[#This Row],[ATA A TIMESLOT]]*24</f>
        <v>29.549999999930151</v>
      </c>
      <c r="AS753" s="32">
        <f>IF(AA753&lt;N753,TIME(0,0,0),AA753-N753)</f>
        <v>0</v>
      </c>
      <c r="AT753" s="35">
        <f>TRACKER[[#This Row],[PUNTUALIDAD (H)]]*24</f>
        <v>0</v>
      </c>
      <c r="AU753" s="31" t="str">
        <f>IF(AS753&gt;TIME(0,30,0),"NO","SI")</f>
        <v>SI</v>
      </c>
      <c r="AV753" s="33" t="str">
        <f>IF(AS753&gt;TIME(1,0,0),"NO","SI")</f>
        <v>SI</v>
      </c>
      <c r="AW753" s="33">
        <f>(S753-E753)</f>
        <v>1.1618055555518367</v>
      </c>
      <c r="AX753" s="39">
        <f>TRACKER[[#This Row],[ATA TO UNLOADING]]*24</f>
        <v>27.883333333244082</v>
      </c>
      <c r="AY753" s="33">
        <f>IF(O753=0,0,S753-O753)</f>
        <v>0</v>
      </c>
      <c r="AZ753" s="38">
        <f>TRACKER[[#This Row],[TOTAL TT (MARRUECOS)]]*24</f>
        <v>0</v>
      </c>
      <c r="BA753" s="39" t="str">
        <f>IF(AW753="","",IF(AW753&lt;=2,"SI","NO"))</f>
        <v>SI</v>
      </c>
      <c r="BB753" s="39">
        <f>V753-U753</f>
        <v>7.0138888884685002E-2</v>
      </c>
      <c r="BC753" s="108">
        <f>(TRACKER[[#This Row],[Driver departure vs DC END DATE 2]])/24</f>
        <v>2.9224537035285416E-3</v>
      </c>
      <c r="BD753" s="39" t="str">
        <f>IF(L753="LEFTIES TOLEDO",IF(BC753&gt;=TIME(0,0,0),"YES","NO"),"")</f>
        <v>YES</v>
      </c>
      <c r="BE753" s="93">
        <f>$BH$1</f>
        <v>55</v>
      </c>
      <c r="BF753" s="41">
        <f>$BI$1</f>
        <v>7.5</v>
      </c>
    </row>
    <row r="754" spans="1:58" ht="12.65" hidden="1" customHeight="1">
      <c r="A754" s="24">
        <v>263197875</v>
      </c>
      <c r="B754" s="10" t="s">
        <v>1173</v>
      </c>
      <c r="C754" s="11" t="s">
        <v>47</v>
      </c>
      <c r="D754" s="11" t="s">
        <v>48</v>
      </c>
      <c r="E754" s="12">
        <v>46063.560416666667</v>
      </c>
      <c r="F754" s="12">
        <v>46063.583333333336</v>
      </c>
      <c r="G754" s="13" t="s">
        <v>49</v>
      </c>
      <c r="H754" s="11" t="s">
        <v>50</v>
      </c>
      <c r="I754" s="13" t="s">
        <v>1245</v>
      </c>
      <c r="J754" s="13" t="s">
        <v>51</v>
      </c>
      <c r="K754" s="13" t="s">
        <v>52</v>
      </c>
      <c r="L754" s="12" t="s">
        <v>53</v>
      </c>
      <c r="M754" s="12">
        <v>46064.666666666664</v>
      </c>
      <c r="N754" s="12">
        <v>46064.833333333336</v>
      </c>
      <c r="O754" s="12"/>
      <c r="P754" s="55"/>
      <c r="Q754" s="12"/>
      <c r="R754" s="12"/>
      <c r="S754" s="29">
        <v>46064.775694444441</v>
      </c>
      <c r="T754" s="29">
        <v>46064.8125</v>
      </c>
      <c r="U754" s="12">
        <v>46064.800000000003</v>
      </c>
      <c r="V754" s="12">
        <v>46064.833333333336</v>
      </c>
      <c r="W754" s="30">
        <f>IF(N754="","",WEEKNUM(AA754,2)-0)</f>
        <v>7</v>
      </c>
      <c r="X754" s="30">
        <f>IF(N754="","",MONTH(AA754))</f>
        <v>2</v>
      </c>
      <c r="Y75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54" s="30" t="str">
        <f>IF(B754="ROPAX","ROPAX",IF(B754="RORO","RORO","OCEAN"))</f>
        <v>OCEAN</v>
      </c>
      <c r="AA754" s="29">
        <f>+MIN(S754,T754)</f>
        <v>46064.775694444441</v>
      </c>
      <c r="AB754" s="29" t="str">
        <f>CHOOSE(WEEKDAY(T754,2),"Monday","Tuesday","Wednesday","Thursday","Friday","Saturday","Sunday")</f>
        <v>Wednesday</v>
      </c>
      <c r="AC754" s="104">
        <f>IF((E754-F754)&lt;=0,0,(TRACKER[[#This Row],[ATA]]-TRACKER[[#This Row],[ETA]])*24)</f>
        <v>0</v>
      </c>
      <c r="AD754" s="29" t="str">
        <f>IF(AC754&lt;=2,"NO","YES")</f>
        <v>NO</v>
      </c>
      <c r="AE754" s="106">
        <f>+TRACKER[[#This Row],[DELIVERY AVAILABLE SINCE]]-TRACKER[[#This Row],[HANDOVER Morocco]]</f>
        <v>46064.666666666664</v>
      </c>
      <c r="AF754" s="104">
        <f>TRACKER[[#This Row],[ATA TO UNLOADING]]*24</f>
        <v>29.166666666569654</v>
      </c>
      <c r="AG754" s="31">
        <f>(M754-E754)</f>
        <v>1.1062499999970896</v>
      </c>
      <c r="AH754" s="35">
        <f>TRACKER[[#This Row],[ATA A OFRECIMIENTO]]*24</f>
        <v>26.549999999930151</v>
      </c>
      <c r="AI754" s="30" t="str">
        <f>IF(AG754="","",IF(AG754&lt;=1.5,"SI","NO"))</f>
        <v>SI</v>
      </c>
      <c r="AJ754" s="30" t="str">
        <f>IF(AG754="","",IF(AG754&lt;=2,"YES","NO"))</f>
        <v>YES</v>
      </c>
      <c r="AK754" s="30" t="str">
        <f>IF(AG754="","",IF(AG754&lt;=3,"SI","NO"))</f>
        <v>SI</v>
      </c>
      <c r="AL754" s="31">
        <f>(N754-M754)</f>
        <v>0.16666666667151731</v>
      </c>
      <c r="AM754" s="35">
        <f>TRACKER[[#This Row],[DEL. AVAILABLE A SLOT]]*24</f>
        <v>4.0000000001164153</v>
      </c>
      <c r="AN754" s="31">
        <f>IF((S754-M754)&lt;0,TIME(0,0,0),S754-M754)</f>
        <v>0.10902777777664596</v>
      </c>
      <c r="AO75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54" s="35" t="str">
        <f>IF(AL754="","",IF(AL754&lt;=1,"SI","NO"))</f>
        <v>SI</v>
      </c>
      <c r="AQ754" s="31">
        <f>(N754-E754)</f>
        <v>1.2729166666686069</v>
      </c>
      <c r="AR754" s="35">
        <f>TRACKER[[#This Row],[ATA A TIMESLOT]]*24</f>
        <v>30.550000000046566</v>
      </c>
      <c r="AS754" s="32">
        <f>IF(AA754&lt;N754,TIME(0,0,0),AA754-N754)</f>
        <v>0</v>
      </c>
      <c r="AT754" s="35">
        <f>TRACKER[[#This Row],[PUNTUALIDAD (H)]]*24</f>
        <v>0</v>
      </c>
      <c r="AU754" s="31" t="str">
        <f>IF(AS754&gt;TIME(0,30,0),"NO","SI")</f>
        <v>SI</v>
      </c>
      <c r="AV754" s="33" t="str">
        <f>IF(AS754&gt;TIME(1,0,0),"NO","SI")</f>
        <v>SI</v>
      </c>
      <c r="AW754" s="33">
        <f>(S754-E754)</f>
        <v>1.2152777777737356</v>
      </c>
      <c r="AX754" s="39">
        <f>TRACKER[[#This Row],[ATA TO UNLOADING]]*24</f>
        <v>29.166666666569654</v>
      </c>
      <c r="AY754" s="33">
        <f>IF(O754=0,0,S754-O754)</f>
        <v>0</v>
      </c>
      <c r="AZ754" s="38">
        <f>TRACKER[[#This Row],[TOTAL TT (MARRUECOS)]]*24</f>
        <v>0</v>
      </c>
      <c r="BA754" s="39" t="str">
        <f>IF(AW754="","",IF(AW754&lt;=2,"SI","NO"))</f>
        <v>SI</v>
      </c>
      <c r="BB754" s="39">
        <f>V754-U754</f>
        <v>3.3333333332848269E-2</v>
      </c>
      <c r="BC754" s="108">
        <f>(TRACKER[[#This Row],[Driver departure vs DC END DATE 2]])/24</f>
        <v>1.3888888888686779E-3</v>
      </c>
      <c r="BD754" s="39" t="str">
        <f>IF(L754="LEFTIES TOLEDO",IF(BC754&gt;=TIME(0,0,0),"YES","NO"),"")</f>
        <v>YES</v>
      </c>
      <c r="BE754" s="93">
        <f>$BH$1</f>
        <v>55</v>
      </c>
      <c r="BF754" s="41">
        <f>$BI$1</f>
        <v>7.5</v>
      </c>
    </row>
    <row r="755" spans="1:58" ht="12.65" hidden="1" customHeight="1">
      <c r="A755" s="24">
        <v>263202177</v>
      </c>
      <c r="B755" s="10" t="s">
        <v>1173</v>
      </c>
      <c r="C755" s="11" t="s">
        <v>47</v>
      </c>
      <c r="D755" s="11" t="s">
        <v>48</v>
      </c>
      <c r="E755" s="12">
        <v>46063.560416666667</v>
      </c>
      <c r="F755" s="12">
        <v>46063.583333333336</v>
      </c>
      <c r="G755" s="13" t="s">
        <v>49</v>
      </c>
      <c r="H755" s="11" t="s">
        <v>50</v>
      </c>
      <c r="I755" s="13" t="s">
        <v>1246</v>
      </c>
      <c r="J755" s="13" t="s">
        <v>51</v>
      </c>
      <c r="K755" s="13" t="s">
        <v>52</v>
      </c>
      <c r="L755" s="12" t="s">
        <v>53</v>
      </c>
      <c r="M755" s="12">
        <v>46064.666666666664</v>
      </c>
      <c r="N755" s="12">
        <v>46064.833333333336</v>
      </c>
      <c r="O755" s="12"/>
      <c r="P755" s="55"/>
      <c r="Q755" s="12"/>
      <c r="R755" s="12"/>
      <c r="S755" s="29">
        <v>46064.77847222222</v>
      </c>
      <c r="T755" s="29">
        <v>46064.861111111109</v>
      </c>
      <c r="U755" s="12">
        <v>46064.803472222222</v>
      </c>
      <c r="V755" s="12">
        <v>46064.881944444445</v>
      </c>
      <c r="W755" s="30">
        <f>IF(N755="","",WEEKNUM(AA755,2)-0)</f>
        <v>7</v>
      </c>
      <c r="X755" s="30">
        <f>IF(N755="","",MONTH(AA755))</f>
        <v>2</v>
      </c>
      <c r="Y75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55" s="30" t="str">
        <f>IF(B755="ROPAX","ROPAX",IF(B755="RORO","RORO","OCEAN"))</f>
        <v>OCEAN</v>
      </c>
      <c r="AA755" s="29">
        <f>+MIN(S755,T755)</f>
        <v>46064.77847222222</v>
      </c>
      <c r="AB755" s="29" t="str">
        <f>CHOOSE(WEEKDAY(T755,2),"Monday","Tuesday","Wednesday","Thursday","Friday","Saturday","Sunday")</f>
        <v>Wednesday</v>
      </c>
      <c r="AC755" s="104">
        <f>IF((E755-F755)&lt;=0,0,(TRACKER[[#This Row],[ATA]]-TRACKER[[#This Row],[ETA]])*24)</f>
        <v>0</v>
      </c>
      <c r="AD755" s="29" t="str">
        <f>IF(AC755&lt;=2,"NO","YES")</f>
        <v>NO</v>
      </c>
      <c r="AE755" s="106">
        <f>+TRACKER[[#This Row],[DELIVERY AVAILABLE SINCE]]-TRACKER[[#This Row],[HANDOVER Morocco]]</f>
        <v>46064.666666666664</v>
      </c>
      <c r="AF755" s="104">
        <f>TRACKER[[#This Row],[ATA TO UNLOADING]]*24</f>
        <v>29.233333333279006</v>
      </c>
      <c r="AG755" s="31">
        <f>(M755-E755)</f>
        <v>1.1062499999970896</v>
      </c>
      <c r="AH755" s="35">
        <f>TRACKER[[#This Row],[ATA A OFRECIMIENTO]]*24</f>
        <v>26.549999999930151</v>
      </c>
      <c r="AI755" s="30" t="str">
        <f>IF(AG755="","",IF(AG755&lt;=1.5,"SI","NO"))</f>
        <v>SI</v>
      </c>
      <c r="AJ755" s="30" t="str">
        <f>IF(AG755="","",IF(AG755&lt;=2,"YES","NO"))</f>
        <v>YES</v>
      </c>
      <c r="AK755" s="30" t="str">
        <f>IF(AG755="","",IF(AG755&lt;=3,"SI","NO"))</f>
        <v>SI</v>
      </c>
      <c r="AL755" s="31">
        <f>(N755-M755)</f>
        <v>0.16666666667151731</v>
      </c>
      <c r="AM755" s="35">
        <f>TRACKER[[#This Row],[DEL. AVAILABLE A SLOT]]*24</f>
        <v>4.0000000001164153</v>
      </c>
      <c r="AN755" s="31">
        <f>IF((S755-M755)&lt;0,TIME(0,0,0),S755-M755)</f>
        <v>0.11180555555620231</v>
      </c>
      <c r="AO75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55" s="35" t="str">
        <f>IF(AL755="","",IF(AL755&lt;=1,"SI","NO"))</f>
        <v>SI</v>
      </c>
      <c r="AQ755" s="31">
        <f>(N755-E755)</f>
        <v>1.2729166666686069</v>
      </c>
      <c r="AR755" s="35">
        <f>TRACKER[[#This Row],[ATA A TIMESLOT]]*24</f>
        <v>30.550000000046566</v>
      </c>
      <c r="AS755" s="32">
        <f>IF(AA755&lt;N755,TIME(0,0,0),AA755-N755)</f>
        <v>0</v>
      </c>
      <c r="AT755" s="35">
        <f>TRACKER[[#This Row],[PUNTUALIDAD (H)]]*24</f>
        <v>0</v>
      </c>
      <c r="AU755" s="31" t="str">
        <f>IF(AS755&gt;TIME(0,30,0),"NO","SI")</f>
        <v>SI</v>
      </c>
      <c r="AV755" s="33" t="str">
        <f>IF(AS755&gt;TIME(1,0,0),"NO","SI")</f>
        <v>SI</v>
      </c>
      <c r="AW755" s="33">
        <f>(S755-E755)</f>
        <v>1.2180555555532919</v>
      </c>
      <c r="AX755" s="39">
        <f>TRACKER[[#This Row],[ATA TO UNLOADING]]*24</f>
        <v>29.233333333279006</v>
      </c>
      <c r="AY755" s="33">
        <f>IF(O755=0,0,S755-O755)</f>
        <v>0</v>
      </c>
      <c r="AZ755" s="38">
        <f>TRACKER[[#This Row],[TOTAL TT (MARRUECOS)]]*24</f>
        <v>0</v>
      </c>
      <c r="BA755" s="39" t="str">
        <f>IF(AW755="","",IF(AW755&lt;=2,"SI","NO"))</f>
        <v>SI</v>
      </c>
      <c r="BB755" s="39">
        <f>V755-U755</f>
        <v>7.8472222223354038E-2</v>
      </c>
      <c r="BC755" s="108">
        <f>(TRACKER[[#This Row],[Driver departure vs DC END DATE 2]])/24</f>
        <v>3.2696759259730848E-3</v>
      </c>
      <c r="BD755" s="39" t="str">
        <f>IF(L755="LEFTIES TOLEDO",IF(BC755&gt;=TIME(0,0,0),"YES","NO"),"")</f>
        <v>YES</v>
      </c>
      <c r="BE755" s="93">
        <f>$BH$1</f>
        <v>55</v>
      </c>
      <c r="BF755" s="41">
        <f>$BI$1</f>
        <v>7.5</v>
      </c>
    </row>
    <row r="756" spans="1:58" ht="12.65" hidden="1" customHeight="1">
      <c r="A756" s="24">
        <v>263198587</v>
      </c>
      <c r="B756" s="10" t="s">
        <v>1173</v>
      </c>
      <c r="C756" s="11" t="s">
        <v>47</v>
      </c>
      <c r="D756" s="11" t="s">
        <v>48</v>
      </c>
      <c r="E756" s="12">
        <v>46063.560416666667</v>
      </c>
      <c r="F756" s="12">
        <v>46063.583333333336</v>
      </c>
      <c r="G756" s="13" t="s">
        <v>49</v>
      </c>
      <c r="H756" s="11" t="s">
        <v>50</v>
      </c>
      <c r="I756" s="13" t="s">
        <v>1247</v>
      </c>
      <c r="J756" s="13" t="s">
        <v>51</v>
      </c>
      <c r="K756" s="13" t="s">
        <v>52</v>
      </c>
      <c r="L756" s="12" t="s">
        <v>53</v>
      </c>
      <c r="M756" s="12">
        <v>46064.666666666664</v>
      </c>
      <c r="N756" s="12">
        <v>46065.333333333336</v>
      </c>
      <c r="O756" s="12"/>
      <c r="P756" s="55"/>
      <c r="Q756" s="12"/>
      <c r="R756" s="12"/>
      <c r="S756" s="29">
        <v>46064.89166666667</v>
      </c>
      <c r="T756" s="29">
        <v>46065.362500000003</v>
      </c>
      <c r="U756" s="12">
        <v>46064.90902777778</v>
      </c>
      <c r="V756" s="12">
        <v>46065.404166666667</v>
      </c>
      <c r="W756" s="30">
        <f>IF(N756="","",WEEKNUM(AA756,2)-0)</f>
        <v>7</v>
      </c>
      <c r="X756" s="30">
        <f>IF(N756="","",MONTH(AA756))</f>
        <v>2</v>
      </c>
      <c r="Y75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56" s="30" t="str">
        <f>IF(B756="ROPAX","ROPAX",IF(B756="RORO","RORO","OCEAN"))</f>
        <v>OCEAN</v>
      </c>
      <c r="AA756" s="29">
        <f>+MIN(S756,T756)</f>
        <v>46064.89166666667</v>
      </c>
      <c r="AB756" s="29" t="str">
        <f>CHOOSE(WEEKDAY(T756,2),"Monday","Tuesday","Wednesday","Thursday","Friday","Saturday","Sunday")</f>
        <v>Thursday</v>
      </c>
      <c r="AC756" s="104">
        <f>IF((E756-F756)&lt;=0,0,(TRACKER[[#This Row],[ATA]]-TRACKER[[#This Row],[ETA]])*24)</f>
        <v>0</v>
      </c>
      <c r="AD756" s="29" t="str">
        <f>IF(AC756&lt;=2,"NO","YES")</f>
        <v>NO</v>
      </c>
      <c r="AE756" s="106">
        <f>+TRACKER[[#This Row],[DELIVERY AVAILABLE SINCE]]-TRACKER[[#This Row],[HANDOVER Morocco]]</f>
        <v>46064.666666666664</v>
      </c>
      <c r="AF756" s="104">
        <f>TRACKER[[#This Row],[ATA TO UNLOADING]]*24</f>
        <v>31.950000000069849</v>
      </c>
      <c r="AG756" s="31">
        <f>(M756-E756)</f>
        <v>1.1062499999970896</v>
      </c>
      <c r="AH756" s="35">
        <f>TRACKER[[#This Row],[ATA A OFRECIMIENTO]]*24</f>
        <v>26.549999999930151</v>
      </c>
      <c r="AI756" s="30" t="str">
        <f>IF(AG756="","",IF(AG756&lt;=1.5,"SI","NO"))</f>
        <v>SI</v>
      </c>
      <c r="AJ756" s="30" t="str">
        <f>IF(AG756="","",IF(AG756&lt;=2,"YES","NO"))</f>
        <v>YES</v>
      </c>
      <c r="AK756" s="30" t="str">
        <f>IF(AG756="","",IF(AG756&lt;=3,"SI","NO"))</f>
        <v>SI</v>
      </c>
      <c r="AL756" s="31">
        <f>(N756-M756)</f>
        <v>0.66666666667151731</v>
      </c>
      <c r="AM756" s="35">
        <f>TRACKER[[#This Row],[DEL. AVAILABLE A SLOT]]*24</f>
        <v>16.000000000116415</v>
      </c>
      <c r="AN756" s="31">
        <f>IF((S756-M756)&lt;0,TIME(0,0,0),S756-M756)</f>
        <v>0.22500000000582077</v>
      </c>
      <c r="AO75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56" s="35" t="str">
        <f>IF(AL756="","",IF(AL756&lt;=1,"SI","NO"))</f>
        <v>SI</v>
      </c>
      <c r="AQ756" s="31">
        <f>(N756-E756)</f>
        <v>1.7729166666686069</v>
      </c>
      <c r="AR756" s="35">
        <f>TRACKER[[#This Row],[ATA A TIMESLOT]]*24</f>
        <v>42.550000000046566</v>
      </c>
      <c r="AS756" s="32">
        <f>IF(AA756&lt;N756,TIME(0,0,0),AA756-N756)</f>
        <v>0</v>
      </c>
      <c r="AT756" s="35">
        <f>TRACKER[[#This Row],[PUNTUALIDAD (H)]]*24</f>
        <v>0</v>
      </c>
      <c r="AU756" s="31" t="str">
        <f>IF(AS756&gt;TIME(0,30,0),"NO","SI")</f>
        <v>SI</v>
      </c>
      <c r="AV756" s="33" t="str">
        <f>IF(AS756&gt;TIME(1,0,0),"NO","SI")</f>
        <v>SI</v>
      </c>
      <c r="AW756" s="33">
        <f>(S756-E756)</f>
        <v>1.3312500000029104</v>
      </c>
      <c r="AX756" s="39">
        <f>TRACKER[[#This Row],[ATA TO UNLOADING]]*24</f>
        <v>31.950000000069849</v>
      </c>
      <c r="AY756" s="33">
        <f>IF(O756=0,0,S756-O756)</f>
        <v>0</v>
      </c>
      <c r="AZ756" s="38">
        <f>TRACKER[[#This Row],[TOTAL TT (MARRUECOS)]]*24</f>
        <v>0</v>
      </c>
      <c r="BA756" s="39" t="str">
        <f>IF(AW756="","",IF(AW756&lt;=2,"SI","NO"))</f>
        <v>SI</v>
      </c>
      <c r="BB756" s="39">
        <f>V756-U756</f>
        <v>0.49513888888759539</v>
      </c>
      <c r="BC756" s="108">
        <f>(TRACKER[[#This Row],[Driver departure vs DC END DATE 2]])/24</f>
        <v>2.063078703698314E-2</v>
      </c>
      <c r="BD756" s="39" t="str">
        <f>IF(L756="LEFTIES TOLEDO",IF(BC756&gt;=TIME(0,0,0),"YES","NO"),"")</f>
        <v>YES</v>
      </c>
      <c r="BE756" s="93">
        <f>$BH$1</f>
        <v>55</v>
      </c>
      <c r="BF756" s="41">
        <f>$BI$1</f>
        <v>7.5</v>
      </c>
    </row>
    <row r="757" spans="1:58" ht="12.65" hidden="1" customHeight="1">
      <c r="A757" s="24">
        <v>263198859</v>
      </c>
      <c r="B757" s="10" t="s">
        <v>1173</v>
      </c>
      <c r="C757" s="11" t="s">
        <v>47</v>
      </c>
      <c r="D757" s="11" t="s">
        <v>48</v>
      </c>
      <c r="E757" s="12">
        <v>46063.560416666667</v>
      </c>
      <c r="F757" s="12">
        <v>46063.583333333336</v>
      </c>
      <c r="G757" s="13" t="s">
        <v>49</v>
      </c>
      <c r="H757" s="11" t="s">
        <v>50</v>
      </c>
      <c r="I757" s="13" t="s">
        <v>1248</v>
      </c>
      <c r="J757" s="13" t="s">
        <v>51</v>
      </c>
      <c r="K757" s="13" t="s">
        <v>52</v>
      </c>
      <c r="L757" s="12" t="s">
        <v>53</v>
      </c>
      <c r="M757" s="12">
        <v>46064.666666666664</v>
      </c>
      <c r="N757" s="12">
        <v>46065.333333333336</v>
      </c>
      <c r="O757" s="12"/>
      <c r="P757" s="55"/>
      <c r="Q757" s="12"/>
      <c r="R757" s="12"/>
      <c r="S757" s="29">
        <v>46064.89166666667</v>
      </c>
      <c r="T757" s="29">
        <v>46065.354861111111</v>
      </c>
      <c r="U757" s="12">
        <v>46064.912499999999</v>
      </c>
      <c r="V757" s="12">
        <v>46065.375</v>
      </c>
      <c r="W757" s="30">
        <f>IF(N757="","",WEEKNUM(AA757,2)-0)</f>
        <v>7</v>
      </c>
      <c r="X757" s="30">
        <f>IF(N757="","",MONTH(AA757))</f>
        <v>2</v>
      </c>
      <c r="Y75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57" s="30" t="str">
        <f>IF(B757="ROPAX","ROPAX",IF(B757="RORO","RORO","OCEAN"))</f>
        <v>OCEAN</v>
      </c>
      <c r="AA757" s="29">
        <f>+MIN(S757,T757)</f>
        <v>46064.89166666667</v>
      </c>
      <c r="AB757" s="29" t="str">
        <f>CHOOSE(WEEKDAY(T757,2),"Monday","Tuesday","Wednesday","Thursday","Friday","Saturday","Sunday")</f>
        <v>Thursday</v>
      </c>
      <c r="AC757" s="104">
        <f>IF((E757-F757)&lt;=0,0,(TRACKER[[#This Row],[ATA]]-TRACKER[[#This Row],[ETA]])*24)</f>
        <v>0</v>
      </c>
      <c r="AD757" s="29" t="str">
        <f>IF(AC757&lt;=2,"NO","YES")</f>
        <v>NO</v>
      </c>
      <c r="AE757" s="106">
        <f>+TRACKER[[#This Row],[DELIVERY AVAILABLE SINCE]]-TRACKER[[#This Row],[HANDOVER Morocco]]</f>
        <v>46064.666666666664</v>
      </c>
      <c r="AF757" s="104">
        <f>TRACKER[[#This Row],[ATA TO UNLOADING]]*24</f>
        <v>31.950000000069849</v>
      </c>
      <c r="AG757" s="31">
        <f>(M757-E757)</f>
        <v>1.1062499999970896</v>
      </c>
      <c r="AH757" s="35">
        <f>TRACKER[[#This Row],[ATA A OFRECIMIENTO]]*24</f>
        <v>26.549999999930151</v>
      </c>
      <c r="AI757" s="30" t="str">
        <f>IF(AG757="","",IF(AG757&lt;=1.5,"SI","NO"))</f>
        <v>SI</v>
      </c>
      <c r="AJ757" s="30" t="str">
        <f>IF(AG757="","",IF(AG757&lt;=2,"YES","NO"))</f>
        <v>YES</v>
      </c>
      <c r="AK757" s="30" t="str">
        <f>IF(AG757="","",IF(AG757&lt;=3,"SI","NO"))</f>
        <v>SI</v>
      </c>
      <c r="AL757" s="31">
        <f>(N757-M757)</f>
        <v>0.66666666667151731</v>
      </c>
      <c r="AM757" s="35">
        <f>TRACKER[[#This Row],[DEL. AVAILABLE A SLOT]]*24</f>
        <v>16.000000000116415</v>
      </c>
      <c r="AN757" s="31">
        <f>IF((S757-M757)&lt;0,TIME(0,0,0),S757-M757)</f>
        <v>0.22500000000582077</v>
      </c>
      <c r="AO75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57" s="35" t="str">
        <f>IF(AL757="","",IF(AL757&lt;=1,"SI","NO"))</f>
        <v>SI</v>
      </c>
      <c r="AQ757" s="31">
        <f>(N757-E757)</f>
        <v>1.7729166666686069</v>
      </c>
      <c r="AR757" s="35">
        <f>TRACKER[[#This Row],[ATA A TIMESLOT]]*24</f>
        <v>42.550000000046566</v>
      </c>
      <c r="AS757" s="32">
        <f>IF(AA757&lt;N757,TIME(0,0,0),AA757-N757)</f>
        <v>0</v>
      </c>
      <c r="AT757" s="35">
        <f>TRACKER[[#This Row],[PUNTUALIDAD (H)]]*24</f>
        <v>0</v>
      </c>
      <c r="AU757" s="31" t="str">
        <f>IF(AS757&gt;TIME(0,30,0),"NO","SI")</f>
        <v>SI</v>
      </c>
      <c r="AV757" s="33" t="str">
        <f>IF(AS757&gt;TIME(1,0,0),"NO","SI")</f>
        <v>SI</v>
      </c>
      <c r="AW757" s="33">
        <f>(S757-E757)</f>
        <v>1.3312500000029104</v>
      </c>
      <c r="AX757" s="39">
        <f>TRACKER[[#This Row],[ATA TO UNLOADING]]*24</f>
        <v>31.950000000069849</v>
      </c>
      <c r="AY757" s="33">
        <f>IF(O757=0,0,S757-O757)</f>
        <v>0</v>
      </c>
      <c r="AZ757" s="38">
        <f>TRACKER[[#This Row],[TOTAL TT (MARRUECOS)]]*24</f>
        <v>0</v>
      </c>
      <c r="BA757" s="39" t="str">
        <f>IF(AW757="","",IF(AW757&lt;=2,"SI","NO"))</f>
        <v>SI</v>
      </c>
      <c r="BB757" s="39">
        <f>V757-U757</f>
        <v>0.46250000000145519</v>
      </c>
      <c r="BC757" s="108">
        <f>(TRACKER[[#This Row],[Driver departure vs DC END DATE 2]])/24</f>
        <v>1.9270833333393966E-2</v>
      </c>
      <c r="BD757" s="39" t="str">
        <f>IF(L757="LEFTIES TOLEDO",IF(BC757&gt;=TIME(0,0,0),"YES","NO"),"")</f>
        <v>YES</v>
      </c>
      <c r="BE757" s="93">
        <f>$BH$1</f>
        <v>55</v>
      </c>
      <c r="BF757" s="41">
        <f>$BI$1</f>
        <v>7.5</v>
      </c>
    </row>
    <row r="758" spans="1:58" ht="12.65" hidden="1" customHeight="1">
      <c r="A758" s="24">
        <v>263202335</v>
      </c>
      <c r="B758" s="10" t="s">
        <v>1173</v>
      </c>
      <c r="C758" s="11" t="s">
        <v>47</v>
      </c>
      <c r="D758" s="11" t="s">
        <v>48</v>
      </c>
      <c r="E758" s="12">
        <v>46063.560416666667</v>
      </c>
      <c r="F758" s="12">
        <v>46063.583333333336</v>
      </c>
      <c r="G758" s="13" t="s">
        <v>49</v>
      </c>
      <c r="H758" s="11" t="s">
        <v>50</v>
      </c>
      <c r="I758" s="13" t="s">
        <v>1249</v>
      </c>
      <c r="J758" s="13" t="s">
        <v>51</v>
      </c>
      <c r="K758" s="13" t="s">
        <v>52</v>
      </c>
      <c r="L758" s="12" t="s">
        <v>53</v>
      </c>
      <c r="M758" s="12">
        <v>46064.666666666664</v>
      </c>
      <c r="N758" s="12">
        <v>46065.375</v>
      </c>
      <c r="O758" s="12"/>
      <c r="P758" s="55"/>
      <c r="Q758" s="12"/>
      <c r="R758" s="12"/>
      <c r="S758" s="29">
        <v>46065.38958333333</v>
      </c>
      <c r="T758" s="29">
        <v>46065.436805555553</v>
      </c>
      <c r="U758" s="12">
        <v>46065.413194444445</v>
      </c>
      <c r="V758" s="12">
        <v>46065.451388888891</v>
      </c>
      <c r="W758" s="30">
        <f>IF(N758="","",WEEKNUM(AA758,2)-0)</f>
        <v>7</v>
      </c>
      <c r="X758" s="30">
        <f>IF(N758="","",MONTH(AA758))</f>
        <v>2</v>
      </c>
      <c r="Y75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58" s="30" t="str">
        <f>IF(B758="ROPAX","ROPAX",IF(B758="RORO","RORO","OCEAN"))</f>
        <v>OCEAN</v>
      </c>
      <c r="AA758" s="29">
        <f>+MIN(S758,T758)</f>
        <v>46065.38958333333</v>
      </c>
      <c r="AB758" s="29" t="str">
        <f>CHOOSE(WEEKDAY(T758,2),"Monday","Tuesday","Wednesday","Thursday","Friday","Saturday","Sunday")</f>
        <v>Thursday</v>
      </c>
      <c r="AC758" s="104">
        <f>IF((E758-F758)&lt;=0,0,(TRACKER[[#This Row],[ATA]]-TRACKER[[#This Row],[ETA]])*24)</f>
        <v>0</v>
      </c>
      <c r="AD758" s="29" t="str">
        <f>IF(AC758&lt;=2,"NO","YES")</f>
        <v>NO</v>
      </c>
      <c r="AE758" s="106">
        <f>+TRACKER[[#This Row],[DELIVERY AVAILABLE SINCE]]-TRACKER[[#This Row],[HANDOVER Morocco]]</f>
        <v>46064.666666666664</v>
      </c>
      <c r="AF758" s="104">
        <f>TRACKER[[#This Row],[ATA TO UNLOADING]]*24</f>
        <v>43.899999999906868</v>
      </c>
      <c r="AG758" s="31">
        <f>(M758-E758)</f>
        <v>1.1062499999970896</v>
      </c>
      <c r="AH758" s="35">
        <f>TRACKER[[#This Row],[ATA A OFRECIMIENTO]]*24</f>
        <v>26.549999999930151</v>
      </c>
      <c r="AI758" s="30" t="str">
        <f>IF(AG758="","",IF(AG758&lt;=1.5,"SI","NO"))</f>
        <v>SI</v>
      </c>
      <c r="AJ758" s="30" t="str">
        <f>IF(AG758="","",IF(AG758&lt;=2,"YES","NO"))</f>
        <v>YES</v>
      </c>
      <c r="AK758" s="30" t="str">
        <f>IF(AG758="","",IF(AG758&lt;=3,"SI","NO"))</f>
        <v>SI</v>
      </c>
      <c r="AL758" s="31">
        <f>(N758-M758)</f>
        <v>0.70833333333575865</v>
      </c>
      <c r="AM758" s="35">
        <f>TRACKER[[#This Row],[DEL. AVAILABLE A SLOT]]*24</f>
        <v>17.000000000058208</v>
      </c>
      <c r="AN758" s="31">
        <f>IF((S758-M758)&lt;0,TIME(0,0,0),S758-M758)</f>
        <v>0.72291666666569654</v>
      </c>
      <c r="AO75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58" s="35" t="str">
        <f>IF(AL758="","",IF(AL758&lt;=1,"SI","NO"))</f>
        <v>SI</v>
      </c>
      <c r="AQ758" s="31">
        <f>(N758-E758)</f>
        <v>1.8145833333328483</v>
      </c>
      <c r="AR758" s="35">
        <f>TRACKER[[#This Row],[ATA A TIMESLOT]]*24</f>
        <v>43.549999999988358</v>
      </c>
      <c r="AS758" s="32">
        <f>IF(AA758&lt;N758,TIME(0,0,0),AA758-N758)</f>
        <v>1.4583333329937886E-2</v>
      </c>
      <c r="AT758" s="35">
        <f>TRACKER[[#This Row],[PUNTUALIDAD (H)]]*24</f>
        <v>0.34999999991850927</v>
      </c>
      <c r="AU758" s="31" t="str">
        <f>IF(AS758&gt;TIME(0,30,0),"NO","SI")</f>
        <v>SI</v>
      </c>
      <c r="AV758" s="33" t="str">
        <f>IF(AS758&gt;TIME(1,0,0),"NO","SI")</f>
        <v>SI</v>
      </c>
      <c r="AW758" s="33">
        <f>(S758-E758)</f>
        <v>1.8291666666627862</v>
      </c>
      <c r="AX758" s="39">
        <f>TRACKER[[#This Row],[ATA TO UNLOADING]]*24</f>
        <v>43.899999999906868</v>
      </c>
      <c r="AY758" s="33">
        <f>IF(O758=0,0,S758-O758)</f>
        <v>0</v>
      </c>
      <c r="AZ758" s="38">
        <f>TRACKER[[#This Row],[TOTAL TT (MARRUECOS)]]*24</f>
        <v>0</v>
      </c>
      <c r="BA758" s="39" t="str">
        <f>IF(AW758="","",IF(AW758&lt;=2,"SI","NO"))</f>
        <v>SI</v>
      </c>
      <c r="BB758" s="39">
        <f>V758-U758</f>
        <v>3.8194444445252884E-2</v>
      </c>
      <c r="BC758" s="108">
        <f>(TRACKER[[#This Row],[Driver departure vs DC END DATE 2]])/24</f>
        <v>1.5914351852188702E-3</v>
      </c>
      <c r="BD758" s="39" t="str">
        <f>IF(L758="LEFTIES TOLEDO",IF(BC758&gt;=TIME(0,0,0),"YES","NO"),"")</f>
        <v>YES</v>
      </c>
      <c r="BE758" s="93">
        <f>$BH$1</f>
        <v>55</v>
      </c>
      <c r="BF758" s="41">
        <f>$BI$1</f>
        <v>7.5</v>
      </c>
    </row>
    <row r="759" spans="1:58" ht="12.65" hidden="1" customHeight="1">
      <c r="A759" s="24">
        <v>263199750</v>
      </c>
      <c r="B759" s="10" t="s">
        <v>1173</v>
      </c>
      <c r="C759" s="11" t="s">
        <v>47</v>
      </c>
      <c r="D759" s="11" t="s">
        <v>48</v>
      </c>
      <c r="E759" s="12">
        <v>46063.560416666667</v>
      </c>
      <c r="F759" s="12">
        <v>46063.583333333336</v>
      </c>
      <c r="G759" s="13" t="s">
        <v>49</v>
      </c>
      <c r="H759" s="11" t="s">
        <v>50</v>
      </c>
      <c r="I759" s="13" t="s">
        <v>1250</v>
      </c>
      <c r="J759" s="13" t="s">
        <v>51</v>
      </c>
      <c r="K759" s="13" t="s">
        <v>52</v>
      </c>
      <c r="L759" s="12" t="s">
        <v>53</v>
      </c>
      <c r="M759" s="12">
        <v>46064.666666666664</v>
      </c>
      <c r="N759" s="12">
        <v>46065.416666666664</v>
      </c>
      <c r="O759" s="12"/>
      <c r="P759" s="55"/>
      <c r="Q759" s="12"/>
      <c r="R759" s="12"/>
      <c r="S759" s="29">
        <v>46065.406944444447</v>
      </c>
      <c r="T759" s="29">
        <v>46065.478472222225</v>
      </c>
      <c r="U759" s="12">
        <v>46065.426388888889</v>
      </c>
      <c r="V759" s="12">
        <v>46065.496527777781</v>
      </c>
      <c r="W759" s="30">
        <f>IF(N759="","",WEEKNUM(AA759,2)-0)</f>
        <v>7</v>
      </c>
      <c r="X759" s="30">
        <f>IF(N759="","",MONTH(AA759))</f>
        <v>2</v>
      </c>
      <c r="Y75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59" s="30" t="str">
        <f>IF(B759="ROPAX","ROPAX",IF(B759="RORO","RORO","OCEAN"))</f>
        <v>OCEAN</v>
      </c>
      <c r="AA759" s="29">
        <f>+MIN(S759,T759)</f>
        <v>46065.406944444447</v>
      </c>
      <c r="AB759" s="29" t="str">
        <f>CHOOSE(WEEKDAY(T759,2),"Monday","Tuesday","Wednesday","Thursday","Friday","Saturday","Sunday")</f>
        <v>Thursday</v>
      </c>
      <c r="AC759" s="104">
        <f>IF((E759-F759)&lt;=0,0,(TRACKER[[#This Row],[ATA]]-TRACKER[[#This Row],[ETA]])*24)</f>
        <v>0</v>
      </c>
      <c r="AD759" s="29" t="str">
        <f>IF(AC759&lt;=2,"NO","YES")</f>
        <v>NO</v>
      </c>
      <c r="AE759" s="106">
        <f>+TRACKER[[#This Row],[DELIVERY AVAILABLE SINCE]]-TRACKER[[#This Row],[HANDOVER Morocco]]</f>
        <v>46064.666666666664</v>
      </c>
      <c r="AF759" s="104">
        <f>TRACKER[[#This Row],[ATA TO UNLOADING]]*24</f>
        <v>44.316666666709352</v>
      </c>
      <c r="AG759" s="31">
        <f>(M759-E759)</f>
        <v>1.1062499999970896</v>
      </c>
      <c r="AH759" s="35">
        <f>TRACKER[[#This Row],[ATA A OFRECIMIENTO]]*24</f>
        <v>26.549999999930151</v>
      </c>
      <c r="AI759" s="30" t="str">
        <f>IF(AG759="","",IF(AG759&lt;=1.5,"SI","NO"))</f>
        <v>SI</v>
      </c>
      <c r="AJ759" s="30" t="str">
        <f>IF(AG759="","",IF(AG759&lt;=2,"YES","NO"))</f>
        <v>YES</v>
      </c>
      <c r="AK759" s="30" t="str">
        <f>IF(AG759="","",IF(AG759&lt;=3,"SI","NO"))</f>
        <v>SI</v>
      </c>
      <c r="AL759" s="31">
        <f>(N759-M759)</f>
        <v>0.75</v>
      </c>
      <c r="AM759" s="35">
        <f>TRACKER[[#This Row],[DEL. AVAILABLE A SLOT]]*24</f>
        <v>18</v>
      </c>
      <c r="AN759" s="31">
        <f>IF((S759-M759)&lt;0,TIME(0,0,0),S759-M759)</f>
        <v>0.74027777778246673</v>
      </c>
      <c r="AO75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59" s="35" t="str">
        <f>IF(AL759="","",IF(AL759&lt;=1,"SI","NO"))</f>
        <v>SI</v>
      </c>
      <c r="AQ759" s="31">
        <f>(N759-E759)</f>
        <v>1.8562499999970896</v>
      </c>
      <c r="AR759" s="35">
        <f>TRACKER[[#This Row],[ATA A TIMESLOT]]*24</f>
        <v>44.549999999930151</v>
      </c>
      <c r="AS759" s="32">
        <f>IF(AA759&lt;N759,TIME(0,0,0),AA759-N759)</f>
        <v>0</v>
      </c>
      <c r="AT759" s="35">
        <f>TRACKER[[#This Row],[PUNTUALIDAD (H)]]*24</f>
        <v>0</v>
      </c>
      <c r="AU759" s="31" t="str">
        <f>IF(AS759&gt;TIME(0,30,0),"NO","SI")</f>
        <v>SI</v>
      </c>
      <c r="AV759" s="33" t="str">
        <f>IF(AS759&gt;TIME(1,0,0),"NO","SI")</f>
        <v>SI</v>
      </c>
      <c r="AW759" s="33">
        <f>(S759-E759)</f>
        <v>1.8465277777795563</v>
      </c>
      <c r="AX759" s="39">
        <f>TRACKER[[#This Row],[ATA TO UNLOADING]]*24</f>
        <v>44.316666666709352</v>
      </c>
      <c r="AY759" s="33">
        <f>IF(O759=0,0,S759-O759)</f>
        <v>0</v>
      </c>
      <c r="AZ759" s="38">
        <f>TRACKER[[#This Row],[TOTAL TT (MARRUECOS)]]*24</f>
        <v>0</v>
      </c>
      <c r="BA759" s="39" t="str">
        <f>IF(AW759="","",IF(AW759&lt;=2,"SI","NO"))</f>
        <v>SI</v>
      </c>
      <c r="BB759" s="39">
        <f>V759-U759</f>
        <v>7.013888889196096E-2</v>
      </c>
      <c r="BC759" s="108">
        <f>(TRACKER[[#This Row],[Driver departure vs DC END DATE 2]])/24</f>
        <v>2.9224537038317067E-3</v>
      </c>
      <c r="BD759" s="39" t="str">
        <f>IF(L759="LEFTIES TOLEDO",IF(BC759&gt;=TIME(0,0,0),"YES","NO"),"")</f>
        <v>YES</v>
      </c>
      <c r="BE759" s="93">
        <f>$BH$1</f>
        <v>55</v>
      </c>
      <c r="BF759" s="41">
        <f>$BI$1</f>
        <v>7.5</v>
      </c>
    </row>
    <row r="760" spans="1:58" ht="12.65" hidden="1" customHeight="1">
      <c r="A760" s="24">
        <v>263202335</v>
      </c>
      <c r="B760" s="10" t="s">
        <v>1173</v>
      </c>
      <c r="C760" s="11" t="s">
        <v>47</v>
      </c>
      <c r="D760" s="11" t="s">
        <v>48</v>
      </c>
      <c r="E760" s="12">
        <v>46063.560416666667</v>
      </c>
      <c r="F760" s="12">
        <v>46063.583333333336</v>
      </c>
      <c r="G760" s="13" t="s">
        <v>49</v>
      </c>
      <c r="H760" s="11" t="s">
        <v>50</v>
      </c>
      <c r="I760" s="13" t="s">
        <v>1251</v>
      </c>
      <c r="J760" s="13" t="s">
        <v>51</v>
      </c>
      <c r="K760" s="13" t="s">
        <v>52</v>
      </c>
      <c r="L760" s="12" t="s">
        <v>53</v>
      </c>
      <c r="M760" s="12">
        <v>46064.666666666664</v>
      </c>
      <c r="N760" s="12">
        <v>46065.416666666664</v>
      </c>
      <c r="O760" s="12"/>
      <c r="P760" s="55"/>
      <c r="Q760" s="12"/>
      <c r="R760" s="12"/>
      <c r="S760" s="29">
        <v>46065.408333333333</v>
      </c>
      <c r="T760" s="29">
        <v>46065.520833333336</v>
      </c>
      <c r="U760" s="12">
        <v>46065.440972222219</v>
      </c>
      <c r="V760" s="12">
        <v>46065.538194444445</v>
      </c>
      <c r="W760" s="30">
        <f>IF(N760="","",WEEKNUM(AA760,2)-0)</f>
        <v>7</v>
      </c>
      <c r="X760" s="30">
        <f>IF(N760="","",MONTH(AA760))</f>
        <v>2</v>
      </c>
      <c r="Y76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60" s="30" t="str">
        <f>IF(B760="ROPAX","ROPAX",IF(B760="RORO","RORO","OCEAN"))</f>
        <v>OCEAN</v>
      </c>
      <c r="AA760" s="29">
        <f>+MIN(S760,T760)</f>
        <v>46065.408333333333</v>
      </c>
      <c r="AB760" s="29" t="str">
        <f>CHOOSE(WEEKDAY(T760,2),"Monday","Tuesday","Wednesday","Thursday","Friday","Saturday","Sunday")</f>
        <v>Thursday</v>
      </c>
      <c r="AC760" s="104">
        <f>IF((E760-F760)&lt;=0,0,(TRACKER[[#This Row],[ATA]]-TRACKER[[#This Row],[ETA]])*24)</f>
        <v>0</v>
      </c>
      <c r="AD760" s="29" t="str">
        <f>IF(AC760&lt;=2,"NO","YES")</f>
        <v>NO</v>
      </c>
      <c r="AE760" s="106">
        <f>+TRACKER[[#This Row],[DELIVERY AVAILABLE SINCE]]-TRACKER[[#This Row],[HANDOVER Morocco]]</f>
        <v>46064.666666666664</v>
      </c>
      <c r="AF760" s="104">
        <f>TRACKER[[#This Row],[ATA TO UNLOADING]]*24</f>
        <v>44.349999999976717</v>
      </c>
      <c r="AG760" s="31">
        <f>(M760-E760)</f>
        <v>1.1062499999970896</v>
      </c>
      <c r="AH760" s="35">
        <f>TRACKER[[#This Row],[ATA A OFRECIMIENTO]]*24</f>
        <v>26.549999999930151</v>
      </c>
      <c r="AI760" s="30" t="str">
        <f>IF(AG760="","",IF(AG760&lt;=1.5,"SI","NO"))</f>
        <v>SI</v>
      </c>
      <c r="AJ760" s="30" t="str">
        <f>IF(AG760="","",IF(AG760&lt;=2,"YES","NO"))</f>
        <v>YES</v>
      </c>
      <c r="AK760" s="30" t="str">
        <f>IF(AG760="","",IF(AG760&lt;=3,"SI","NO"))</f>
        <v>SI</v>
      </c>
      <c r="AL760" s="31">
        <f>(N760-M760)</f>
        <v>0.75</v>
      </c>
      <c r="AM760" s="35">
        <f>TRACKER[[#This Row],[DEL. AVAILABLE A SLOT]]*24</f>
        <v>18</v>
      </c>
      <c r="AN760" s="31">
        <f>IF((S760-M760)&lt;0,TIME(0,0,0),S760-M760)</f>
        <v>0.74166666666860692</v>
      </c>
      <c r="AO76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60" s="35" t="str">
        <f>IF(AL760="","",IF(AL760&lt;=1,"SI","NO"))</f>
        <v>SI</v>
      </c>
      <c r="AQ760" s="31">
        <f>(N760-E760)</f>
        <v>1.8562499999970896</v>
      </c>
      <c r="AR760" s="35">
        <f>TRACKER[[#This Row],[ATA A TIMESLOT]]*24</f>
        <v>44.549999999930151</v>
      </c>
      <c r="AS760" s="32">
        <f>IF(AA760&lt;N760,TIME(0,0,0),AA760-N760)</f>
        <v>0</v>
      </c>
      <c r="AT760" s="35">
        <f>TRACKER[[#This Row],[PUNTUALIDAD (H)]]*24</f>
        <v>0</v>
      </c>
      <c r="AU760" s="31" t="str">
        <f>IF(AS760&gt;TIME(0,30,0),"NO","SI")</f>
        <v>SI</v>
      </c>
      <c r="AV760" s="33" t="str">
        <f>IF(AS760&gt;TIME(1,0,0),"NO","SI")</f>
        <v>SI</v>
      </c>
      <c r="AW760" s="33">
        <f>(S760-E760)</f>
        <v>1.8479166666656965</v>
      </c>
      <c r="AX760" s="39">
        <f>TRACKER[[#This Row],[ATA TO UNLOADING]]*24</f>
        <v>44.349999999976717</v>
      </c>
      <c r="AY760" s="33">
        <f>IF(O760=0,0,S760-O760)</f>
        <v>0</v>
      </c>
      <c r="AZ760" s="38">
        <f>TRACKER[[#This Row],[TOTAL TT (MARRUECOS)]]*24</f>
        <v>0</v>
      </c>
      <c r="BA760" s="39" t="str">
        <f>IF(AW760="","",IF(AW760&lt;=2,"SI","NO"))</f>
        <v>SI</v>
      </c>
      <c r="BB760" s="39">
        <f>V760-U760</f>
        <v>9.7222222226264421E-2</v>
      </c>
      <c r="BC760" s="108">
        <f>(TRACKER[[#This Row],[Driver departure vs DC END DATE 2]])/24</f>
        <v>4.0509259260943509E-3</v>
      </c>
      <c r="BD760" s="39" t="str">
        <f>IF(L760="LEFTIES TOLEDO",IF(BC760&gt;=TIME(0,0,0),"YES","NO"),"")</f>
        <v>YES</v>
      </c>
      <c r="BE760" s="93">
        <f>$BH$1</f>
        <v>55</v>
      </c>
      <c r="BF760" s="41">
        <f>$BI$1</f>
        <v>7.5</v>
      </c>
    </row>
    <row r="761" spans="1:58" ht="12.65" hidden="1" customHeight="1">
      <c r="A761" s="24">
        <v>263198587</v>
      </c>
      <c r="B761" s="10" t="s">
        <v>1173</v>
      </c>
      <c r="C761" s="11" t="s">
        <v>47</v>
      </c>
      <c r="D761" s="11" t="s">
        <v>48</v>
      </c>
      <c r="E761" s="12">
        <v>46063.560416666667</v>
      </c>
      <c r="F761" s="12">
        <v>46063.583333333336</v>
      </c>
      <c r="G761" s="13" t="s">
        <v>49</v>
      </c>
      <c r="H761" s="11" t="s">
        <v>50</v>
      </c>
      <c r="I761" s="13" t="s">
        <v>1257</v>
      </c>
      <c r="J761" s="13" t="s">
        <v>51</v>
      </c>
      <c r="K761" s="13" t="s">
        <v>52</v>
      </c>
      <c r="L761" s="12" t="s">
        <v>53</v>
      </c>
      <c r="M761" s="12">
        <v>46064.666666666664</v>
      </c>
      <c r="N761" s="12">
        <v>46065.5</v>
      </c>
      <c r="O761" s="12"/>
      <c r="P761" s="55"/>
      <c r="Q761" s="12"/>
      <c r="R761" s="12"/>
      <c r="S761" s="29">
        <v>46065.504861111112</v>
      </c>
      <c r="T761" s="29">
        <v>46065.541666666664</v>
      </c>
      <c r="U761" s="12">
        <v>46065.535416666666</v>
      </c>
      <c r="V761" s="29">
        <v>46065.55972222222</v>
      </c>
      <c r="W761" s="30">
        <f>IF(N761="","",WEEKNUM(AA761,2)-0)</f>
        <v>7</v>
      </c>
      <c r="X761" s="30">
        <f>IF(N761="","",MONTH(AA761))</f>
        <v>2</v>
      </c>
      <c r="Y76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61" s="30" t="str">
        <f>IF(B761="ROPAX","ROPAX",IF(B761="RORO","RORO","OCEAN"))</f>
        <v>OCEAN</v>
      </c>
      <c r="AA761" s="29">
        <f>+MIN(S761,T761)</f>
        <v>46065.504861111112</v>
      </c>
      <c r="AB761" s="29" t="str">
        <f>CHOOSE(WEEKDAY(T761,2),"Monday","Tuesday","Wednesday","Thursday","Friday","Saturday","Sunday")</f>
        <v>Thursday</v>
      </c>
      <c r="AC761" s="104">
        <f>IF((E761-F761)&lt;=0,0,(TRACKER[[#This Row],[ATA]]-TRACKER[[#This Row],[ETA]])*24)</f>
        <v>0</v>
      </c>
      <c r="AD761" s="29" t="str">
        <f>IF(AC761&lt;=2,"NO","YES")</f>
        <v>NO</v>
      </c>
      <c r="AE761" s="106">
        <f>+TRACKER[[#This Row],[DELIVERY AVAILABLE SINCE]]-TRACKER[[#This Row],[HANDOVER Morocco]]</f>
        <v>46064.666666666664</v>
      </c>
      <c r="AF761" s="104">
        <f>TRACKER[[#This Row],[ATA TO UNLOADING]]*24</f>
        <v>46.666666666686069</v>
      </c>
      <c r="AG761" s="31">
        <f>(M761-E761)</f>
        <v>1.1062499999970896</v>
      </c>
      <c r="AH761" s="35">
        <f>TRACKER[[#This Row],[ATA A OFRECIMIENTO]]*24</f>
        <v>26.549999999930151</v>
      </c>
      <c r="AI761" s="30" t="str">
        <f>IF(AG761="","",IF(AG761&lt;=1.5,"SI","NO"))</f>
        <v>SI</v>
      </c>
      <c r="AJ761" s="30" t="str">
        <f>IF(AG761="","",IF(AG761&lt;=2,"YES","NO"))</f>
        <v>YES</v>
      </c>
      <c r="AK761" s="30" t="str">
        <f>IF(AG761="","",IF(AG761&lt;=3,"SI","NO"))</f>
        <v>SI</v>
      </c>
      <c r="AL761" s="31">
        <f>(N761-M761)</f>
        <v>0.83333333333575865</v>
      </c>
      <c r="AM761" s="35">
        <f>TRACKER[[#This Row],[DEL. AVAILABLE A SLOT]]*24</f>
        <v>20.000000000058208</v>
      </c>
      <c r="AN761" s="31">
        <f>IF((S761-M761)&lt;0,TIME(0,0,0),S761-M761)</f>
        <v>0.83819444444816327</v>
      </c>
      <c r="AO76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61" s="35" t="str">
        <f>IF(AL761="","",IF(AL761&lt;=1,"SI","NO"))</f>
        <v>SI</v>
      </c>
      <c r="AQ761" s="31">
        <f>(N761-E761)</f>
        <v>1.9395833333328483</v>
      </c>
      <c r="AR761" s="35">
        <f>TRACKER[[#This Row],[ATA A TIMESLOT]]*24</f>
        <v>46.549999999988358</v>
      </c>
      <c r="AS761" s="32">
        <f>IF(AA761&lt;N761,TIME(0,0,0),AA761-N761)</f>
        <v>4.8611111124046147E-3</v>
      </c>
      <c r="AT761" s="35">
        <f>TRACKER[[#This Row],[PUNTUALIDAD (H)]]*24</f>
        <v>0.11666666669771075</v>
      </c>
      <c r="AU761" s="31" t="str">
        <f>IF(AS761&gt;TIME(0,30,0),"NO","SI")</f>
        <v>SI</v>
      </c>
      <c r="AV761" s="33" t="str">
        <f>IF(AS761&gt;TIME(1,0,0),"NO","SI")</f>
        <v>SI</v>
      </c>
      <c r="AW761" s="33">
        <f>(S761-E761)</f>
        <v>1.9444444444452529</v>
      </c>
      <c r="AX761" s="39">
        <f>TRACKER[[#This Row],[ATA TO UNLOADING]]*24</f>
        <v>46.666666666686069</v>
      </c>
      <c r="AY761" s="33">
        <f>IF(O761=0,0,S761-O761)</f>
        <v>0</v>
      </c>
      <c r="AZ761" s="38">
        <f>TRACKER[[#This Row],[TOTAL TT (MARRUECOS)]]*24</f>
        <v>0</v>
      </c>
      <c r="BA761" s="39" t="str">
        <f>IF(AW761="","",IF(AW761&lt;=2,"SI","NO"))</f>
        <v>SI</v>
      </c>
      <c r="BB761" s="39">
        <f>V761-U761</f>
        <v>2.4305555554747116E-2</v>
      </c>
      <c r="BC761" s="108">
        <f>(TRACKER[[#This Row],[Driver departure vs DC END DATE 2]])/24</f>
        <v>1.0127314814477966E-3</v>
      </c>
      <c r="BD761" s="39" t="str">
        <f>IF(L761="LEFTIES TOLEDO",IF(BC761&gt;=TIME(0,0,0),"YES","NO"),"")</f>
        <v>YES</v>
      </c>
      <c r="BE761" s="93">
        <f>$BH$1</f>
        <v>55</v>
      </c>
      <c r="BF761" s="41">
        <f>$BI$1</f>
        <v>7.5</v>
      </c>
    </row>
    <row r="762" spans="1:58" ht="12.65" hidden="1" customHeight="1">
      <c r="A762" s="24">
        <v>263198587</v>
      </c>
      <c r="B762" s="10" t="s">
        <v>1173</v>
      </c>
      <c r="C762" s="11" t="s">
        <v>47</v>
      </c>
      <c r="D762" s="11" t="s">
        <v>48</v>
      </c>
      <c r="E762" s="12">
        <v>46063.560416666667</v>
      </c>
      <c r="F762" s="12">
        <v>46063.583333333336</v>
      </c>
      <c r="G762" s="13" t="s">
        <v>49</v>
      </c>
      <c r="H762" s="11" t="s">
        <v>50</v>
      </c>
      <c r="I762" s="13" t="s">
        <v>1258</v>
      </c>
      <c r="J762" s="13" t="s">
        <v>51</v>
      </c>
      <c r="K762" s="13" t="s">
        <v>52</v>
      </c>
      <c r="L762" s="12" t="s">
        <v>53</v>
      </c>
      <c r="M762" s="12">
        <v>46064.666666666664</v>
      </c>
      <c r="N762" s="12">
        <v>46065.5</v>
      </c>
      <c r="O762" s="12"/>
      <c r="P762" s="55"/>
      <c r="Q762" s="12"/>
      <c r="R762" s="12"/>
      <c r="S762" s="29">
        <v>46065.472916666666</v>
      </c>
      <c r="T762" s="29">
        <v>46065.5</v>
      </c>
      <c r="U762" s="12">
        <v>46065.509027777778</v>
      </c>
      <c r="V762" s="29">
        <v>46065.520833333336</v>
      </c>
      <c r="W762" s="30">
        <f>IF(N762="","",WEEKNUM(AA762,2)-0)</f>
        <v>7</v>
      </c>
      <c r="X762" s="30">
        <f>IF(N762="","",MONTH(AA762))</f>
        <v>2</v>
      </c>
      <c r="Y76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62" s="30" t="str">
        <f>IF(B762="ROPAX","ROPAX",IF(B762="RORO","RORO","OCEAN"))</f>
        <v>OCEAN</v>
      </c>
      <c r="AA762" s="29">
        <f>+MIN(S762,T762)</f>
        <v>46065.472916666666</v>
      </c>
      <c r="AB762" s="29" t="str">
        <f>CHOOSE(WEEKDAY(T762,2),"Monday","Tuesday","Wednesday","Thursday","Friday","Saturday","Sunday")</f>
        <v>Thursday</v>
      </c>
      <c r="AC762" s="104">
        <f>IF((E762-F762)&lt;=0,0,(TRACKER[[#This Row],[ATA]]-TRACKER[[#This Row],[ETA]])*24)</f>
        <v>0</v>
      </c>
      <c r="AD762" s="29" t="str">
        <f>IF(AC762&lt;=2,"NO","YES")</f>
        <v>NO</v>
      </c>
      <c r="AE762" s="106">
        <f>+TRACKER[[#This Row],[DELIVERY AVAILABLE SINCE]]-TRACKER[[#This Row],[HANDOVER Morocco]]</f>
        <v>46064.666666666664</v>
      </c>
      <c r="AF762" s="104">
        <f>TRACKER[[#This Row],[ATA TO UNLOADING]]*24</f>
        <v>45.899999999965075</v>
      </c>
      <c r="AG762" s="31">
        <f>(M762-E762)</f>
        <v>1.1062499999970896</v>
      </c>
      <c r="AH762" s="35">
        <f>TRACKER[[#This Row],[ATA A OFRECIMIENTO]]*24</f>
        <v>26.549999999930151</v>
      </c>
      <c r="AI762" s="30" t="str">
        <f>IF(AG762="","",IF(AG762&lt;=1.5,"SI","NO"))</f>
        <v>SI</v>
      </c>
      <c r="AJ762" s="30" t="str">
        <f>IF(AG762="","",IF(AG762&lt;=2,"YES","NO"))</f>
        <v>YES</v>
      </c>
      <c r="AK762" s="30" t="str">
        <f>IF(AG762="","",IF(AG762&lt;=3,"SI","NO"))</f>
        <v>SI</v>
      </c>
      <c r="AL762" s="31">
        <f>(N762-M762)</f>
        <v>0.83333333333575865</v>
      </c>
      <c r="AM762" s="35">
        <f>TRACKER[[#This Row],[DEL. AVAILABLE A SLOT]]*24</f>
        <v>20.000000000058208</v>
      </c>
      <c r="AN762" s="31">
        <f>IF((S762-M762)&lt;0,TIME(0,0,0),S762-M762)</f>
        <v>0.80625000000145519</v>
      </c>
      <c r="AO76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62" s="35" t="str">
        <f>IF(AL762="","",IF(AL762&lt;=1,"SI","NO"))</f>
        <v>SI</v>
      </c>
      <c r="AQ762" s="31">
        <f>(N762-E762)</f>
        <v>1.9395833333328483</v>
      </c>
      <c r="AR762" s="35">
        <f>TRACKER[[#This Row],[ATA A TIMESLOT]]*24</f>
        <v>46.549999999988358</v>
      </c>
      <c r="AS762" s="32">
        <f>IF(AA762&lt;N762,TIME(0,0,0),AA762-N762)</f>
        <v>0</v>
      </c>
      <c r="AT762" s="35">
        <f>TRACKER[[#This Row],[PUNTUALIDAD (H)]]*24</f>
        <v>0</v>
      </c>
      <c r="AU762" s="31" t="str">
        <f>IF(AS762&gt;TIME(0,30,0),"NO","SI")</f>
        <v>SI</v>
      </c>
      <c r="AV762" s="33" t="str">
        <f>IF(AS762&gt;TIME(1,0,0),"NO","SI")</f>
        <v>SI</v>
      </c>
      <c r="AW762" s="33">
        <f>(S762-E762)</f>
        <v>1.9124999999985448</v>
      </c>
      <c r="AX762" s="39">
        <f>TRACKER[[#This Row],[ATA TO UNLOADING]]*24</f>
        <v>45.899999999965075</v>
      </c>
      <c r="AY762" s="33">
        <f>IF(O762=0,0,S762-O762)</f>
        <v>0</v>
      </c>
      <c r="AZ762" s="38">
        <f>TRACKER[[#This Row],[TOTAL TT (MARRUECOS)]]*24</f>
        <v>0</v>
      </c>
      <c r="BA762" s="39" t="str">
        <f>IF(AW762="","",IF(AW762&lt;=2,"SI","NO"))</f>
        <v>SI</v>
      </c>
      <c r="BB762" s="39">
        <f>V762-U762</f>
        <v>1.1805555557657499E-2</v>
      </c>
      <c r="BC762" s="108">
        <f>(TRACKER[[#This Row],[Driver departure vs DC END DATE 2]])/24</f>
        <v>4.9189814823572908E-4</v>
      </c>
      <c r="BD762" s="39" t="str">
        <f>IF(L762="LEFTIES TOLEDO",IF(BC762&gt;=TIME(0,0,0),"YES","NO"),"")</f>
        <v>YES</v>
      </c>
      <c r="BE762" s="93">
        <f>$BH$1</f>
        <v>55</v>
      </c>
      <c r="BF762" s="41">
        <f>$BI$1</f>
        <v>7.5</v>
      </c>
    </row>
    <row r="763" spans="1:58" ht="12.65" hidden="1" customHeight="1">
      <c r="A763" s="24">
        <v>262838157</v>
      </c>
      <c r="B763" s="10" t="s">
        <v>1174</v>
      </c>
      <c r="C763" s="11" t="s">
        <v>47</v>
      </c>
      <c r="D763" s="11" t="s">
        <v>75</v>
      </c>
      <c r="E763" s="12">
        <v>46063.790277777778</v>
      </c>
      <c r="F763" s="12">
        <v>46063.833333333336</v>
      </c>
      <c r="G763" s="13" t="s">
        <v>49</v>
      </c>
      <c r="H763" s="11" t="s">
        <v>50</v>
      </c>
      <c r="I763" s="13" t="s">
        <v>1253</v>
      </c>
      <c r="J763" s="13" t="s">
        <v>51</v>
      </c>
      <c r="K763" s="13" t="s">
        <v>60</v>
      </c>
      <c r="L763" s="12" t="s">
        <v>102</v>
      </c>
      <c r="M763" s="12">
        <v>46065.5</v>
      </c>
      <c r="N763" s="12">
        <v>46065.5</v>
      </c>
      <c r="O763" s="12"/>
      <c r="P763" s="55"/>
      <c r="Q763" s="12"/>
      <c r="R763" s="12"/>
      <c r="S763" s="29">
        <v>46065.479166666664</v>
      </c>
      <c r="T763" s="29">
        <v>46065.569444444445</v>
      </c>
      <c r="U763" s="12"/>
      <c r="V763" s="29">
        <v>46065.729166666664</v>
      </c>
      <c r="W763" s="30">
        <f>IF(N763="","",WEEKNUM(AA763,2)-0)</f>
        <v>7</v>
      </c>
      <c r="X763" s="30">
        <f>IF(N763="","",MONTH(AA763))</f>
        <v>2</v>
      </c>
      <c r="Y76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63" s="30" t="str">
        <f>IF(B763="ROPAX","ROPAX",IF(B763="RORO","RORO","OCEAN"))</f>
        <v>OCEAN</v>
      </c>
      <c r="AA763" s="29">
        <f>+MIN(S763,T763)</f>
        <v>46065.479166666664</v>
      </c>
      <c r="AB763" s="29" t="str">
        <f>CHOOSE(WEEKDAY(T763,2),"Monday","Tuesday","Wednesday","Thursday","Friday","Saturday","Sunday")</f>
        <v>Thursday</v>
      </c>
      <c r="AC763" s="104">
        <f>IF((E763-F763)&lt;=0,0,(TRACKER[[#This Row],[ATA]]-TRACKER[[#This Row],[ETA]])*24)</f>
        <v>0</v>
      </c>
      <c r="AD763" s="29" t="str">
        <f>IF(AC763&lt;=2,"NO","YES")</f>
        <v>NO</v>
      </c>
      <c r="AE763" s="106">
        <f>+TRACKER[[#This Row],[DELIVERY AVAILABLE SINCE]]-TRACKER[[#This Row],[HANDOVER Morocco]]</f>
        <v>46065.5</v>
      </c>
      <c r="AF763" s="104">
        <f>TRACKER[[#This Row],[ATA TO UNLOADING]]*24</f>
        <v>40.533333333267365</v>
      </c>
      <c r="AG763" s="31">
        <f>(M763-E763)</f>
        <v>1.7097222222218988</v>
      </c>
      <c r="AH763" s="35">
        <f>TRACKER[[#This Row],[ATA A OFRECIMIENTO]]*24</f>
        <v>41.033333333325572</v>
      </c>
      <c r="AI763" s="30" t="str">
        <f>IF(AG763="","",IF(AG763&lt;=1.5,"SI","NO"))</f>
        <v>NO</v>
      </c>
      <c r="AJ763" s="30" t="str">
        <f>IF(AG763="","",IF(AG763&lt;=2,"YES","NO"))</f>
        <v>YES</v>
      </c>
      <c r="AK763" s="30" t="str">
        <f>IF(AG763="","",IF(AG763&lt;=3,"SI","NO"))</f>
        <v>SI</v>
      </c>
      <c r="AL763" s="31">
        <f>(N763-M763)</f>
        <v>0</v>
      </c>
      <c r="AM763" s="35">
        <f>TRACKER[[#This Row],[DEL. AVAILABLE A SLOT]]*24</f>
        <v>0</v>
      </c>
      <c r="AN763" s="31">
        <f>IF((S763-M763)&lt;0,TIME(0,0,0),S763-M763)</f>
        <v>0</v>
      </c>
      <c r="AO76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63" s="35" t="str">
        <f>IF(AL763="","",IF(AL763&lt;=1,"SI","NO"))</f>
        <v>SI</v>
      </c>
      <c r="AQ763" s="31">
        <f>(N763-E763)</f>
        <v>1.7097222222218988</v>
      </c>
      <c r="AR763" s="35">
        <f>TRACKER[[#This Row],[ATA A TIMESLOT]]*24</f>
        <v>41.033333333325572</v>
      </c>
      <c r="AS763" s="32">
        <f>IF(AA763&lt;N763,TIME(0,0,0),AA763-N763)</f>
        <v>0</v>
      </c>
      <c r="AT763" s="35">
        <f>TRACKER[[#This Row],[PUNTUALIDAD (H)]]*24</f>
        <v>0</v>
      </c>
      <c r="AU763" s="31" t="str">
        <f>IF(AS763&gt;TIME(0,30,0),"NO","SI")</f>
        <v>SI</v>
      </c>
      <c r="AV763" s="33" t="str">
        <f>IF(AS763&gt;TIME(1,0,0),"NO","SI")</f>
        <v>SI</v>
      </c>
      <c r="AW763" s="33">
        <f>(S763-E763)</f>
        <v>1.6888888888861402</v>
      </c>
      <c r="AX763" s="39">
        <f>TRACKER[[#This Row],[ATA TO UNLOADING]]*24</f>
        <v>40.533333333267365</v>
      </c>
      <c r="AY763" s="33">
        <f>IF(O763=0,0,S763-O763)</f>
        <v>0</v>
      </c>
      <c r="AZ763" s="38">
        <f>TRACKER[[#This Row],[TOTAL TT (MARRUECOS)]]*24</f>
        <v>0</v>
      </c>
      <c r="BA763" s="39" t="str">
        <f>IF(AW763="","",IF(AW763&lt;=2,"SI","NO"))</f>
        <v>SI</v>
      </c>
      <c r="BB763" s="39">
        <f>V763-U763</f>
        <v>46065.729166666664</v>
      </c>
      <c r="BC763" s="108">
        <f>(TRACKER[[#This Row],[Driver departure vs DC END DATE 2]])/24</f>
        <v>1919.4053819444443</v>
      </c>
      <c r="BD763" s="39" t="str">
        <f>IF(L763="LEFTIES TOLEDO",IF(BC763&gt;=TIME(0,0,0),"YES","NO"),"")</f>
        <v/>
      </c>
      <c r="BE763" s="93">
        <f>$BH$1</f>
        <v>55</v>
      </c>
      <c r="BF763" s="41">
        <f>$BI$1</f>
        <v>7.5</v>
      </c>
    </row>
    <row r="764" spans="1:58" ht="12.65" hidden="1" customHeight="1">
      <c r="A764" s="24">
        <v>262838157</v>
      </c>
      <c r="B764" s="10" t="s">
        <v>1174</v>
      </c>
      <c r="C764" s="11" t="s">
        <v>47</v>
      </c>
      <c r="D764" s="11" t="s">
        <v>75</v>
      </c>
      <c r="E764" s="12">
        <v>46063.790277777778</v>
      </c>
      <c r="F764" s="12">
        <v>46063.833333333336</v>
      </c>
      <c r="G764" s="13" t="s">
        <v>49</v>
      </c>
      <c r="H764" s="11" t="s">
        <v>50</v>
      </c>
      <c r="I764" s="13" t="s">
        <v>1254</v>
      </c>
      <c r="J764" s="13" t="s">
        <v>51</v>
      </c>
      <c r="K764" s="13" t="s">
        <v>60</v>
      </c>
      <c r="L764" s="12" t="s">
        <v>102</v>
      </c>
      <c r="M764" s="12">
        <v>46065.5</v>
      </c>
      <c r="N764" s="12">
        <v>46065.5</v>
      </c>
      <c r="O764" s="12"/>
      <c r="P764" s="55"/>
      <c r="Q764" s="12"/>
      <c r="R764" s="12"/>
      <c r="S764" s="29">
        <v>46065.479166666664</v>
      </c>
      <c r="T764" s="29">
        <v>46065.458333333336</v>
      </c>
      <c r="U764" s="12"/>
      <c r="V764" s="29">
        <v>46065.583333333336</v>
      </c>
      <c r="W764" s="30">
        <f>IF(N764="","",WEEKNUM(AA764,2)-0)</f>
        <v>7</v>
      </c>
      <c r="X764" s="30">
        <f>IF(N764="","",MONTH(AA764))</f>
        <v>2</v>
      </c>
      <c r="Y76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64" s="30" t="str">
        <f>IF(B764="ROPAX","ROPAX",IF(B764="RORO","RORO","OCEAN"))</f>
        <v>OCEAN</v>
      </c>
      <c r="AA764" s="29">
        <f>+MIN(S764,T764)</f>
        <v>46065.458333333336</v>
      </c>
      <c r="AB764" s="29" t="str">
        <f>CHOOSE(WEEKDAY(T764,2),"Monday","Tuesday","Wednesday","Thursday","Friday","Saturday","Sunday")</f>
        <v>Thursday</v>
      </c>
      <c r="AC764" s="104">
        <f>IF((E764-F764)&lt;=0,0,(TRACKER[[#This Row],[ATA]]-TRACKER[[#This Row],[ETA]])*24)</f>
        <v>0</v>
      </c>
      <c r="AD764" s="29" t="str">
        <f>IF(AC764&lt;=2,"NO","YES")</f>
        <v>NO</v>
      </c>
      <c r="AE764" s="106">
        <f>+TRACKER[[#This Row],[DELIVERY AVAILABLE SINCE]]-TRACKER[[#This Row],[HANDOVER Morocco]]</f>
        <v>46065.5</v>
      </c>
      <c r="AF764" s="104">
        <f>TRACKER[[#This Row],[ATA TO UNLOADING]]*24</f>
        <v>40.533333333267365</v>
      </c>
      <c r="AG764" s="31">
        <f>(M764-E764)</f>
        <v>1.7097222222218988</v>
      </c>
      <c r="AH764" s="35">
        <f>TRACKER[[#This Row],[ATA A OFRECIMIENTO]]*24</f>
        <v>41.033333333325572</v>
      </c>
      <c r="AI764" s="30" t="str">
        <f>IF(AG764="","",IF(AG764&lt;=1.5,"SI","NO"))</f>
        <v>NO</v>
      </c>
      <c r="AJ764" s="30" t="str">
        <f>IF(AG764="","",IF(AG764&lt;=2,"YES","NO"))</f>
        <v>YES</v>
      </c>
      <c r="AK764" s="30" t="str">
        <f>IF(AG764="","",IF(AG764&lt;=3,"SI","NO"))</f>
        <v>SI</v>
      </c>
      <c r="AL764" s="31">
        <f>(N764-M764)</f>
        <v>0</v>
      </c>
      <c r="AM764" s="35">
        <f>TRACKER[[#This Row],[DEL. AVAILABLE A SLOT]]*24</f>
        <v>0</v>
      </c>
      <c r="AN764" s="31">
        <f>IF((S764-M764)&lt;0,TIME(0,0,0),S764-M764)</f>
        <v>0</v>
      </c>
      <c r="AO76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64" s="35" t="str">
        <f>IF(AL764="","",IF(AL764&lt;=1,"SI","NO"))</f>
        <v>SI</v>
      </c>
      <c r="AQ764" s="31">
        <f>(N764-E764)</f>
        <v>1.7097222222218988</v>
      </c>
      <c r="AR764" s="35">
        <f>TRACKER[[#This Row],[ATA A TIMESLOT]]*24</f>
        <v>41.033333333325572</v>
      </c>
      <c r="AS764" s="32">
        <f>IF(AA764&lt;N764,TIME(0,0,0),AA764-N764)</f>
        <v>0</v>
      </c>
      <c r="AT764" s="35">
        <f>TRACKER[[#This Row],[PUNTUALIDAD (H)]]*24</f>
        <v>0</v>
      </c>
      <c r="AU764" s="31" t="str">
        <f>IF(AS764&gt;TIME(0,30,0),"NO","SI")</f>
        <v>SI</v>
      </c>
      <c r="AV764" s="33" t="str">
        <f>IF(AS764&gt;TIME(1,0,0),"NO","SI")</f>
        <v>SI</v>
      </c>
      <c r="AW764" s="33">
        <f>(S764-E764)</f>
        <v>1.6888888888861402</v>
      </c>
      <c r="AX764" s="39">
        <f>TRACKER[[#This Row],[ATA TO UNLOADING]]*24</f>
        <v>40.533333333267365</v>
      </c>
      <c r="AY764" s="33">
        <f>IF(O764=0,0,S764-O764)</f>
        <v>0</v>
      </c>
      <c r="AZ764" s="38">
        <f>TRACKER[[#This Row],[TOTAL TT (MARRUECOS)]]*24</f>
        <v>0</v>
      </c>
      <c r="BA764" s="39" t="str">
        <f>IF(AW764="","",IF(AW764&lt;=2,"SI","NO"))</f>
        <v>SI</v>
      </c>
      <c r="BB764" s="39">
        <f>V764-U764</f>
        <v>46065.583333333336</v>
      </c>
      <c r="BC764" s="108">
        <f>(TRACKER[[#This Row],[Driver departure vs DC END DATE 2]])/24</f>
        <v>1919.3993055555557</v>
      </c>
      <c r="BD764" s="39" t="str">
        <f>IF(L764="LEFTIES TOLEDO",IF(BC764&gt;=TIME(0,0,0),"YES","NO"),"")</f>
        <v/>
      </c>
      <c r="BE764" s="93">
        <f>$BH$1</f>
        <v>55</v>
      </c>
      <c r="BF764" s="41">
        <f>$BI$1</f>
        <v>7.5</v>
      </c>
    </row>
    <row r="765" spans="1:58" ht="12.65" hidden="1" customHeight="1">
      <c r="A765" s="24">
        <v>262052644</v>
      </c>
      <c r="B765" s="10" t="s">
        <v>1174</v>
      </c>
      <c r="C765" s="11" t="s">
        <v>55</v>
      </c>
      <c r="D765" s="11" t="s">
        <v>75</v>
      </c>
      <c r="E765" s="12">
        <v>46063.790277777778</v>
      </c>
      <c r="F765" s="12">
        <v>46063.833333333336</v>
      </c>
      <c r="G765" s="13" t="s">
        <v>49</v>
      </c>
      <c r="H765" s="11" t="s">
        <v>50</v>
      </c>
      <c r="I765" s="13" t="s">
        <v>1255</v>
      </c>
      <c r="J765" s="13">
        <v>20</v>
      </c>
      <c r="K765" s="13" t="s">
        <v>60</v>
      </c>
      <c r="L765" s="12" t="s">
        <v>102</v>
      </c>
      <c r="M765" s="12">
        <v>46065.5</v>
      </c>
      <c r="N765" s="12">
        <v>46065.5</v>
      </c>
      <c r="O765" s="12"/>
      <c r="P765" s="55"/>
      <c r="Q765" s="12" t="s">
        <v>1535</v>
      </c>
      <c r="R765" s="12"/>
      <c r="S765" s="29">
        <v>46065.479166666664</v>
      </c>
      <c r="T765" s="29">
        <v>46065.916666666664</v>
      </c>
      <c r="U765" s="12"/>
      <c r="V765" s="29">
        <v>46065.947916666664</v>
      </c>
      <c r="W765" s="30">
        <f>IF(N765="","",WEEKNUM(AA765,2)-0)</f>
        <v>7</v>
      </c>
      <c r="X765" s="30">
        <f>IF(N765="","",MONTH(AA765))</f>
        <v>2</v>
      </c>
      <c r="Y76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65" s="30" t="str">
        <f>IF(B765="ROPAX","ROPAX",IF(B765="RORO","RORO","OCEAN"))</f>
        <v>OCEAN</v>
      </c>
      <c r="AA765" s="29">
        <f>+MIN(S765,T765)</f>
        <v>46065.479166666664</v>
      </c>
      <c r="AB765" s="29" t="str">
        <f>CHOOSE(WEEKDAY(T765,2),"Monday","Tuesday","Wednesday","Thursday","Friday","Saturday","Sunday")</f>
        <v>Thursday</v>
      </c>
      <c r="AC765" s="104">
        <f>IF((E765-F765)&lt;=0,0,(TRACKER[[#This Row],[ATA]]-TRACKER[[#This Row],[ETA]])*24)</f>
        <v>0</v>
      </c>
      <c r="AD765" s="29" t="str">
        <f>IF(AC765&lt;=2,"NO","YES")</f>
        <v>NO</v>
      </c>
      <c r="AE765" s="106">
        <f>+TRACKER[[#This Row],[DELIVERY AVAILABLE SINCE]]-TRACKER[[#This Row],[HANDOVER Morocco]]</f>
        <v>46065.5</v>
      </c>
      <c r="AF765" s="104">
        <f>TRACKER[[#This Row],[ATA TO UNLOADING]]*24</f>
        <v>40.533333333267365</v>
      </c>
      <c r="AG765" s="31">
        <f>(M765-E765)</f>
        <v>1.7097222222218988</v>
      </c>
      <c r="AH765" s="35">
        <f>TRACKER[[#This Row],[ATA A OFRECIMIENTO]]*24</f>
        <v>41.033333333325572</v>
      </c>
      <c r="AI765" s="30" t="str">
        <f>IF(AG765="","",IF(AG765&lt;=1.5,"SI","NO"))</f>
        <v>NO</v>
      </c>
      <c r="AJ765" s="30" t="str">
        <f>IF(AG765="","",IF(AG765&lt;=2,"YES","NO"))</f>
        <v>YES</v>
      </c>
      <c r="AK765" s="30" t="str">
        <f>IF(AG765="","",IF(AG765&lt;=3,"SI","NO"))</f>
        <v>SI</v>
      </c>
      <c r="AL765" s="31">
        <f>(N765-M765)</f>
        <v>0</v>
      </c>
      <c r="AM765" s="35">
        <f>TRACKER[[#This Row],[DEL. AVAILABLE A SLOT]]*24</f>
        <v>0</v>
      </c>
      <c r="AN765" s="31">
        <f>IF((S765-M765)&lt;0,TIME(0,0,0),S765-M765)</f>
        <v>0</v>
      </c>
      <c r="AO76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65" s="35" t="str">
        <f>IF(AL765="","",IF(AL765&lt;=1,"SI","NO"))</f>
        <v>SI</v>
      </c>
      <c r="AQ765" s="31">
        <f>(N765-E765)</f>
        <v>1.7097222222218988</v>
      </c>
      <c r="AR765" s="35">
        <f>TRACKER[[#This Row],[ATA A TIMESLOT]]*24</f>
        <v>41.033333333325572</v>
      </c>
      <c r="AS765" s="32">
        <f>IF(AA765&lt;N765,TIME(0,0,0),AA765-N765)</f>
        <v>0</v>
      </c>
      <c r="AT765" s="35">
        <f>TRACKER[[#This Row],[PUNTUALIDAD (H)]]*24</f>
        <v>0</v>
      </c>
      <c r="AU765" s="31" t="str">
        <f>IF(AS765&gt;TIME(0,30,0),"NO","SI")</f>
        <v>SI</v>
      </c>
      <c r="AV765" s="33" t="str">
        <f>IF(AS765&gt;TIME(1,0,0),"NO","SI")</f>
        <v>SI</v>
      </c>
      <c r="AW765" s="33">
        <f>(S765-E765)</f>
        <v>1.6888888888861402</v>
      </c>
      <c r="AX765" s="39">
        <f>TRACKER[[#This Row],[ATA TO UNLOADING]]*24</f>
        <v>40.533333333267365</v>
      </c>
      <c r="AY765" s="33">
        <f>IF(O765=0,0,S765-O765)</f>
        <v>0</v>
      </c>
      <c r="AZ765" s="38">
        <f>TRACKER[[#This Row],[TOTAL TT (MARRUECOS)]]*24</f>
        <v>0</v>
      </c>
      <c r="BA765" s="39" t="str">
        <f>IF(AW765="","",IF(AW765&lt;=2,"SI","NO"))</f>
        <v>SI</v>
      </c>
      <c r="BB765" s="39">
        <f>V765-U765</f>
        <v>46065.947916666664</v>
      </c>
      <c r="BC765" s="108">
        <f>(TRACKER[[#This Row],[Driver departure vs DC END DATE 2]])/24</f>
        <v>1919.4144965277776</v>
      </c>
      <c r="BD765" s="39" t="str">
        <f>IF(L765="LEFTIES TOLEDO",IF(BC765&gt;=TIME(0,0,0),"YES","NO"),"")</f>
        <v/>
      </c>
      <c r="BE765" s="93">
        <f>$BH$1</f>
        <v>55</v>
      </c>
      <c r="BF765" s="41">
        <f>$BI$1</f>
        <v>7.5</v>
      </c>
    </row>
    <row r="766" spans="1:58" ht="12.65" hidden="1" customHeight="1">
      <c r="A766" s="24">
        <v>259596277</v>
      </c>
      <c r="B766" s="10" t="s">
        <v>1174</v>
      </c>
      <c r="C766" s="11" t="s">
        <v>78</v>
      </c>
      <c r="D766" s="11" t="s">
        <v>75</v>
      </c>
      <c r="E766" s="12">
        <v>46063.790277777778</v>
      </c>
      <c r="F766" s="12">
        <v>46063.833333333336</v>
      </c>
      <c r="G766" s="13" t="s">
        <v>49</v>
      </c>
      <c r="H766" s="11" t="s">
        <v>50</v>
      </c>
      <c r="I766" s="13" t="s">
        <v>1252</v>
      </c>
      <c r="J766" s="13" t="s">
        <v>51</v>
      </c>
      <c r="K766" s="13" t="s">
        <v>60</v>
      </c>
      <c r="L766" s="12" t="s">
        <v>95</v>
      </c>
      <c r="M766" s="12">
        <v>46065.5</v>
      </c>
      <c r="N766" s="12">
        <v>46065.5</v>
      </c>
      <c r="O766" s="12"/>
      <c r="P766" s="55"/>
      <c r="Q766" s="12"/>
      <c r="R766" s="12"/>
      <c r="S766" s="29">
        <v>46065.479166666664</v>
      </c>
      <c r="T766" s="29">
        <v>46065.506944444445</v>
      </c>
      <c r="U766" s="12"/>
      <c r="V766" s="12">
        <v>46065.5625</v>
      </c>
      <c r="W766" s="30">
        <f>IF(N766="","",WEEKNUM(AA766,2)-0)</f>
        <v>7</v>
      </c>
      <c r="X766" s="30">
        <f>IF(N766="","",MONTH(AA766))</f>
        <v>2</v>
      </c>
      <c r="Y76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766" s="30" t="str">
        <f>IF(B766="ROPAX","ROPAX",IF(B766="RORO","RORO","OCEAN"))</f>
        <v>OCEAN</v>
      </c>
      <c r="AA766" s="29">
        <f>+MIN(S766,T766)</f>
        <v>46065.479166666664</v>
      </c>
      <c r="AB766" s="29" t="str">
        <f>CHOOSE(WEEKDAY(T766,2),"Monday","Tuesday","Wednesday","Thursday","Friday","Saturday","Sunday")</f>
        <v>Thursday</v>
      </c>
      <c r="AC766" s="104">
        <f>IF((E766-F766)&lt;=0,0,(TRACKER[[#This Row],[ATA]]-TRACKER[[#This Row],[ETA]])*24)</f>
        <v>0</v>
      </c>
      <c r="AD766" s="29" t="str">
        <f>IF(AC766&lt;=2,"NO","YES")</f>
        <v>NO</v>
      </c>
      <c r="AE766" s="106">
        <f>+TRACKER[[#This Row],[DELIVERY AVAILABLE SINCE]]-TRACKER[[#This Row],[HANDOVER Morocco]]</f>
        <v>46065.5</v>
      </c>
      <c r="AF766" s="104">
        <f>TRACKER[[#This Row],[ATA TO UNLOADING]]*24</f>
        <v>40.533333333267365</v>
      </c>
      <c r="AG766" s="31">
        <f>(M766-E766)</f>
        <v>1.7097222222218988</v>
      </c>
      <c r="AH766" s="35">
        <f>TRACKER[[#This Row],[ATA A OFRECIMIENTO]]*24</f>
        <v>41.033333333325572</v>
      </c>
      <c r="AI766" s="30" t="str">
        <f>IF(AG766="","",IF(AG766&lt;=1.5,"SI","NO"))</f>
        <v>NO</v>
      </c>
      <c r="AJ766" s="30" t="str">
        <f>IF(AG766="","",IF(AG766&lt;=2,"YES","NO"))</f>
        <v>YES</v>
      </c>
      <c r="AK766" s="30" t="str">
        <f>IF(AG766="","",IF(AG766&lt;=3,"SI","NO"))</f>
        <v>SI</v>
      </c>
      <c r="AL766" s="31">
        <f>(N766-M766)</f>
        <v>0</v>
      </c>
      <c r="AM766" s="35">
        <f>TRACKER[[#This Row],[DEL. AVAILABLE A SLOT]]*24</f>
        <v>0</v>
      </c>
      <c r="AN766" s="31">
        <f>IF((S766-M766)&lt;0,TIME(0,0,0),S766-M766)</f>
        <v>0</v>
      </c>
      <c r="AO766"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66" s="35" t="str">
        <f>IF(AL766="","",IF(AL766&lt;=1,"SI","NO"))</f>
        <v>SI</v>
      </c>
      <c r="AQ766" s="31">
        <f>(N766-E766)</f>
        <v>1.7097222222218988</v>
      </c>
      <c r="AR766" s="35">
        <f>TRACKER[[#This Row],[ATA A TIMESLOT]]*24</f>
        <v>41.033333333325572</v>
      </c>
      <c r="AS766" s="32">
        <f>IF(AA766&lt;N766,TIME(0,0,0),AA766-N766)</f>
        <v>0</v>
      </c>
      <c r="AT766" s="35">
        <f>TRACKER[[#This Row],[PUNTUALIDAD (H)]]*24</f>
        <v>0</v>
      </c>
      <c r="AU766" s="31" t="str">
        <f>IF(AS766&gt;TIME(0,30,0),"NO","SI")</f>
        <v>SI</v>
      </c>
      <c r="AV766" s="33" t="str">
        <f>IF(AS766&gt;TIME(1,0,0),"NO","SI")</f>
        <v>SI</v>
      </c>
      <c r="AW766" s="33">
        <f>(S766-E766)</f>
        <v>1.6888888888861402</v>
      </c>
      <c r="AX766" s="39">
        <f>TRACKER[[#This Row],[ATA TO UNLOADING]]*24</f>
        <v>40.533333333267365</v>
      </c>
      <c r="AY766" s="33">
        <f>IF(O766=0,0,S766-O766)</f>
        <v>0</v>
      </c>
      <c r="AZ766" s="38">
        <f>TRACKER[[#This Row],[TOTAL TT (MARRUECOS)]]*24</f>
        <v>0</v>
      </c>
      <c r="BA766" s="39" t="str">
        <f>IF(AW766="","",IF(AW766&lt;=2,"SI","NO"))</f>
        <v>SI</v>
      </c>
      <c r="BB766" s="39">
        <f>V766-U766</f>
        <v>46065.5625</v>
      </c>
      <c r="BC766" s="108">
        <f>(TRACKER[[#This Row],[Driver departure vs DC END DATE 2]])/24</f>
        <v>1919.3984375</v>
      </c>
      <c r="BD766" s="39" t="str">
        <f>IF(L766="LEFTIES TOLEDO",IF(BC766&gt;=TIME(0,0,0),"YES","NO"),"")</f>
        <v/>
      </c>
      <c r="BE766" s="93">
        <f>$BH$1</f>
        <v>55</v>
      </c>
      <c r="BF766" s="41">
        <f>$BI$1</f>
        <v>7.5</v>
      </c>
    </row>
    <row r="767" spans="1:58" ht="12.65" hidden="1" customHeight="1">
      <c r="A767" s="24" t="s">
        <v>1175</v>
      </c>
      <c r="B767" s="10" t="s">
        <v>1174</v>
      </c>
      <c r="C767" s="11" t="s">
        <v>57</v>
      </c>
      <c r="D767" s="11" t="s">
        <v>75</v>
      </c>
      <c r="E767" s="12">
        <v>46063.790277777778</v>
      </c>
      <c r="F767" s="12">
        <v>46063.833333333336</v>
      </c>
      <c r="G767" s="13" t="s">
        <v>88</v>
      </c>
      <c r="H767" s="11" t="s">
        <v>50</v>
      </c>
      <c r="I767" s="13" t="s">
        <v>1256</v>
      </c>
      <c r="J767" s="13" t="s">
        <v>51</v>
      </c>
      <c r="K767" s="13" t="s">
        <v>60</v>
      </c>
      <c r="L767" s="12" t="s">
        <v>95</v>
      </c>
      <c r="M767" s="12">
        <v>46065.5</v>
      </c>
      <c r="N767" s="12">
        <v>46065.5</v>
      </c>
      <c r="O767" s="12"/>
      <c r="P767" s="55"/>
      <c r="Q767" s="12"/>
      <c r="R767" s="12"/>
      <c r="S767" s="29">
        <v>46065.479166666664</v>
      </c>
      <c r="T767" s="29">
        <v>46065.513888888891</v>
      </c>
      <c r="U767" s="12"/>
      <c r="V767" s="12">
        <v>46065.548611111109</v>
      </c>
      <c r="W767" s="30">
        <f>IF(N767="","",WEEKNUM(AA767,2)-0)</f>
        <v>7</v>
      </c>
      <c r="X767" s="30">
        <f>IF(N767="","",MONTH(AA767))</f>
        <v>2</v>
      </c>
      <c r="Y76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767" s="30" t="str">
        <f>IF(B767="ROPAX","ROPAX",IF(B767="RORO","RORO","OCEAN"))</f>
        <v>OCEAN</v>
      </c>
      <c r="AA767" s="29">
        <f>+MIN(S767,T767)</f>
        <v>46065.479166666664</v>
      </c>
      <c r="AB767" s="29" t="str">
        <f>CHOOSE(WEEKDAY(T767,2),"Monday","Tuesday","Wednesday","Thursday","Friday","Saturday","Sunday")</f>
        <v>Thursday</v>
      </c>
      <c r="AC767" s="104">
        <f>IF((E767-F767)&lt;=0,0,(TRACKER[[#This Row],[ATA]]-TRACKER[[#This Row],[ETA]])*24)</f>
        <v>0</v>
      </c>
      <c r="AD767" s="29" t="str">
        <f>IF(AC767&lt;=2,"NO","YES")</f>
        <v>NO</v>
      </c>
      <c r="AE767" s="106">
        <f>+TRACKER[[#This Row],[DELIVERY AVAILABLE SINCE]]-TRACKER[[#This Row],[HANDOVER Morocco]]</f>
        <v>46065.5</v>
      </c>
      <c r="AF767" s="104">
        <f>TRACKER[[#This Row],[ATA TO UNLOADING]]*24</f>
        <v>40.533333333267365</v>
      </c>
      <c r="AG767" s="31">
        <f>(M767-E767)</f>
        <v>1.7097222222218988</v>
      </c>
      <c r="AH767" s="35">
        <f>TRACKER[[#This Row],[ATA A OFRECIMIENTO]]*24</f>
        <v>41.033333333325572</v>
      </c>
      <c r="AI767" s="30" t="str">
        <f>IF(AG767="","",IF(AG767&lt;=1.5,"SI","NO"))</f>
        <v>NO</v>
      </c>
      <c r="AJ767" s="30" t="str">
        <f>IF(AG767="","",IF(AG767&lt;=2,"YES","NO"))</f>
        <v>YES</v>
      </c>
      <c r="AK767" s="30" t="str">
        <f>IF(AG767="","",IF(AG767&lt;=3,"SI","NO"))</f>
        <v>SI</v>
      </c>
      <c r="AL767" s="31">
        <f>(N767-M767)</f>
        <v>0</v>
      </c>
      <c r="AM767" s="35">
        <f>TRACKER[[#This Row],[DEL. AVAILABLE A SLOT]]*24</f>
        <v>0</v>
      </c>
      <c r="AN767" s="31">
        <f>IF((S767-M767)&lt;0,TIME(0,0,0),S767-M767)</f>
        <v>0</v>
      </c>
      <c r="AO767"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67" s="35" t="str">
        <f>IF(AL767="","",IF(AL767&lt;=1,"SI","NO"))</f>
        <v>SI</v>
      </c>
      <c r="AQ767" s="31">
        <f>(N767-E767)</f>
        <v>1.7097222222218988</v>
      </c>
      <c r="AR767" s="35">
        <f>TRACKER[[#This Row],[ATA A TIMESLOT]]*24</f>
        <v>41.033333333325572</v>
      </c>
      <c r="AS767" s="32">
        <f>IF(AA767&lt;N767,TIME(0,0,0),AA767-N767)</f>
        <v>0</v>
      </c>
      <c r="AT767" s="35">
        <f>TRACKER[[#This Row],[PUNTUALIDAD (H)]]*24</f>
        <v>0</v>
      </c>
      <c r="AU767" s="31" t="str">
        <f>IF(AS767&gt;TIME(0,30,0),"NO","SI")</f>
        <v>SI</v>
      </c>
      <c r="AV767" s="33" t="str">
        <f>IF(AS767&gt;TIME(1,0,0),"NO","SI")</f>
        <v>SI</v>
      </c>
      <c r="AW767" s="33">
        <f>(S767-E767)</f>
        <v>1.6888888888861402</v>
      </c>
      <c r="AX767" s="39">
        <f>TRACKER[[#This Row],[ATA TO UNLOADING]]*24</f>
        <v>40.533333333267365</v>
      </c>
      <c r="AY767" s="33">
        <f>IF(O767=0,0,S767-O767)</f>
        <v>0</v>
      </c>
      <c r="AZ767" s="38">
        <f>TRACKER[[#This Row],[TOTAL TT (MARRUECOS)]]*24</f>
        <v>0</v>
      </c>
      <c r="BA767" s="39" t="str">
        <f>IF(AW767="","",IF(AW767&lt;=2,"SI","NO"))</f>
        <v>SI</v>
      </c>
      <c r="BB767" s="39">
        <f>V767-U767</f>
        <v>46065.548611111109</v>
      </c>
      <c r="BC767" s="108">
        <f>(TRACKER[[#This Row],[Driver departure vs DC END DATE 2]])/24</f>
        <v>1919.3978587962963</v>
      </c>
      <c r="BD767" s="39" t="str">
        <f>IF(L767="LEFTIES TOLEDO",IF(BC767&gt;=TIME(0,0,0),"YES","NO"),"")</f>
        <v/>
      </c>
      <c r="BE767" s="93">
        <f>$BH$1</f>
        <v>55</v>
      </c>
      <c r="BF767" s="41">
        <f>$BI$1</f>
        <v>7.5</v>
      </c>
    </row>
    <row r="768" spans="1:58" ht="12.65" hidden="1" customHeight="1">
      <c r="A768" s="24">
        <v>263198752</v>
      </c>
      <c r="B768" s="10" t="s">
        <v>1173</v>
      </c>
      <c r="C768" s="11" t="s">
        <v>47</v>
      </c>
      <c r="D768" s="11" t="s">
        <v>48</v>
      </c>
      <c r="E768" s="12">
        <v>46063.560416666667</v>
      </c>
      <c r="F768" s="12">
        <v>46063.583333333336</v>
      </c>
      <c r="G768" s="13" t="s">
        <v>49</v>
      </c>
      <c r="H768" s="11" t="s">
        <v>50</v>
      </c>
      <c r="I768" s="13" t="s">
        <v>1260</v>
      </c>
      <c r="J768" s="13" t="s">
        <v>51</v>
      </c>
      <c r="K768" s="13" t="s">
        <v>52</v>
      </c>
      <c r="L768" s="12" t="s">
        <v>53</v>
      </c>
      <c r="M768" s="12">
        <v>46064.666666666664</v>
      </c>
      <c r="N768" s="12">
        <v>46065.583333333336</v>
      </c>
      <c r="O768" s="12"/>
      <c r="P768" s="55"/>
      <c r="Q768" s="12"/>
      <c r="R768" s="12"/>
      <c r="S768" s="29">
        <v>46065.599305555559</v>
      </c>
      <c r="T768" s="29">
        <v>46065.625</v>
      </c>
      <c r="U768" s="12">
        <v>46065.626388888886</v>
      </c>
      <c r="V768" s="29">
        <v>46065.645833333336</v>
      </c>
      <c r="W768" s="30">
        <f>IF(N768="","",WEEKNUM(AA768,2)-0)</f>
        <v>7</v>
      </c>
      <c r="X768" s="30">
        <f>IF(N768="","",MONTH(AA768))</f>
        <v>2</v>
      </c>
      <c r="Y76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68" s="30" t="str">
        <f>IF(B768="ROPAX","ROPAX",IF(B768="RORO","RORO","OCEAN"))</f>
        <v>OCEAN</v>
      </c>
      <c r="AA768" s="29">
        <f>+MIN(S768,T768)</f>
        <v>46065.599305555559</v>
      </c>
      <c r="AB768" s="29" t="str">
        <f>CHOOSE(WEEKDAY(T768,2),"Monday","Tuesday","Wednesday","Thursday","Friday","Saturday","Sunday")</f>
        <v>Thursday</v>
      </c>
      <c r="AC768" s="104">
        <f>IF((E768-F768)&lt;=0,0,(TRACKER[[#This Row],[ATA]]-TRACKER[[#This Row],[ETA]])*24)</f>
        <v>0</v>
      </c>
      <c r="AD768" s="29" t="str">
        <f>IF(AC768&lt;=2,"NO","YES")</f>
        <v>NO</v>
      </c>
      <c r="AE768" s="106">
        <f>+TRACKER[[#This Row],[DELIVERY AVAILABLE SINCE]]-TRACKER[[#This Row],[HANDOVER Morocco]]</f>
        <v>46064.666666666664</v>
      </c>
      <c r="AF768" s="104">
        <f>TRACKER[[#This Row],[ATA TO UNLOADING]]*24</f>
        <v>48.933333333407063</v>
      </c>
      <c r="AG768" s="31">
        <f>(M768-E768)</f>
        <v>1.1062499999970896</v>
      </c>
      <c r="AH768" s="35">
        <f>TRACKER[[#This Row],[ATA A OFRECIMIENTO]]*24</f>
        <v>26.549999999930151</v>
      </c>
      <c r="AI768" s="30" t="str">
        <f>IF(AG768="","",IF(AG768&lt;=1.5,"SI","NO"))</f>
        <v>SI</v>
      </c>
      <c r="AJ768" s="30" t="str">
        <f>IF(AG768="","",IF(AG768&lt;=2,"YES","NO"))</f>
        <v>YES</v>
      </c>
      <c r="AK768" s="30" t="str">
        <f>IF(AG768="","",IF(AG768&lt;=3,"SI","NO"))</f>
        <v>SI</v>
      </c>
      <c r="AL768" s="31">
        <f>(N768-M768)</f>
        <v>0.91666666667151731</v>
      </c>
      <c r="AM768" s="35">
        <f>TRACKER[[#This Row],[DEL. AVAILABLE A SLOT]]*24</f>
        <v>22.000000000116415</v>
      </c>
      <c r="AN768" s="31">
        <f>IF((S768-M768)&lt;0,TIME(0,0,0),S768-M768)</f>
        <v>0.93263888889487134</v>
      </c>
      <c r="AO768"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68" s="35" t="str">
        <f>IF(AL768="","",IF(AL768&lt;=1,"SI","NO"))</f>
        <v>SI</v>
      </c>
      <c r="AQ768" s="31">
        <f>(N768-E768)</f>
        <v>2.0229166666686069</v>
      </c>
      <c r="AR768" s="35">
        <f>TRACKER[[#This Row],[ATA A TIMESLOT]]*24</f>
        <v>48.550000000046566</v>
      </c>
      <c r="AS768" s="32">
        <f>IF(AA768&lt;N768,TIME(0,0,0),AA768-N768)</f>
        <v>1.5972222223354038E-2</v>
      </c>
      <c r="AT768" s="35">
        <f>TRACKER[[#This Row],[PUNTUALIDAD (H)]]*24</f>
        <v>0.38333333336049691</v>
      </c>
      <c r="AU768" s="31" t="str">
        <f>IF(AS768&gt;TIME(0,30,0),"NO","SI")</f>
        <v>SI</v>
      </c>
      <c r="AV768" s="33" t="str">
        <f>IF(AS768&gt;TIME(1,0,0),"NO","SI")</f>
        <v>SI</v>
      </c>
      <c r="AW768" s="33">
        <f>(S768-E768)</f>
        <v>2.038888888891961</v>
      </c>
      <c r="AX768" s="39">
        <f>TRACKER[[#This Row],[ATA TO UNLOADING]]*24</f>
        <v>48.933333333407063</v>
      </c>
      <c r="AY768" s="33">
        <f>IF(O768=0,0,S768-O768)</f>
        <v>0</v>
      </c>
      <c r="AZ768" s="38">
        <f>TRACKER[[#This Row],[TOTAL TT (MARRUECOS)]]*24</f>
        <v>0</v>
      </c>
      <c r="BA768" s="39" t="str">
        <f>IF(AW768="","",IF(AW768&lt;=2,"SI","NO"))</f>
        <v>NO</v>
      </c>
      <c r="BB768" s="39">
        <f>V768-U768</f>
        <v>1.9444444449618459E-2</v>
      </c>
      <c r="BC768" s="108">
        <f>(TRACKER[[#This Row],[Driver departure vs DC END DATE 2]])/24</f>
        <v>8.1018518540076911E-4</v>
      </c>
      <c r="BD768" s="39" t="str">
        <f>IF(L768="LEFTIES TOLEDO",IF(BC768&gt;=TIME(0,0,0),"YES","NO"),"")</f>
        <v>YES</v>
      </c>
      <c r="BE768" s="93">
        <f>$BH$1</f>
        <v>55</v>
      </c>
      <c r="BF768" s="41">
        <f>$BI$1</f>
        <v>7.5</v>
      </c>
    </row>
    <row r="769" spans="1:58" ht="12.65" hidden="1" customHeight="1">
      <c r="A769" s="24">
        <v>263198752</v>
      </c>
      <c r="B769" s="10" t="s">
        <v>1173</v>
      </c>
      <c r="C769" s="11" t="s">
        <v>47</v>
      </c>
      <c r="D769" s="11" t="s">
        <v>48</v>
      </c>
      <c r="E769" s="12">
        <v>46063.560416666667</v>
      </c>
      <c r="F769" s="12">
        <v>46063.583333333336</v>
      </c>
      <c r="G769" s="13" t="s">
        <v>49</v>
      </c>
      <c r="H769" s="11" t="s">
        <v>50</v>
      </c>
      <c r="I769" s="13" t="s">
        <v>1261</v>
      </c>
      <c r="J769" s="13" t="s">
        <v>51</v>
      </c>
      <c r="K769" s="13" t="s">
        <v>52</v>
      </c>
      <c r="L769" s="12" t="s">
        <v>53</v>
      </c>
      <c r="M769" s="12">
        <v>46064.666666666664</v>
      </c>
      <c r="N769" s="12">
        <v>46065.583333333336</v>
      </c>
      <c r="O769" s="12"/>
      <c r="P769" s="55"/>
      <c r="Q769" s="12" t="s">
        <v>93</v>
      </c>
      <c r="R769" s="12"/>
      <c r="S769" s="29">
        <v>46065.64166666667</v>
      </c>
      <c r="T769" s="29">
        <v>46065.666666666664</v>
      </c>
      <c r="U769" s="12">
        <v>46065.663194444445</v>
      </c>
      <c r="V769" s="12">
        <v>46065.688888888886</v>
      </c>
      <c r="W769" s="30">
        <f>IF(N769="","",WEEKNUM(AA769,2)-0)</f>
        <v>7</v>
      </c>
      <c r="X769" s="30">
        <f>IF(N769="","",MONTH(AA769))</f>
        <v>2</v>
      </c>
      <c r="Y76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69" s="30" t="str">
        <f>IF(B769="ROPAX","ROPAX",IF(B769="RORO","RORO","OCEAN"))</f>
        <v>OCEAN</v>
      </c>
      <c r="AA769" s="29">
        <f>+MIN(S769,T769)</f>
        <v>46065.64166666667</v>
      </c>
      <c r="AB769" s="29" t="str">
        <f>CHOOSE(WEEKDAY(T769,2),"Monday","Tuesday","Wednesday","Thursday","Friday","Saturday","Sunday")</f>
        <v>Thursday</v>
      </c>
      <c r="AC769" s="104">
        <f>IF((E769-F769)&lt;=0,0,(TRACKER[[#This Row],[ATA]]-TRACKER[[#This Row],[ETA]])*24)</f>
        <v>0</v>
      </c>
      <c r="AD769" s="29" t="str">
        <f>IF(AC769&lt;=2,"NO","YES")</f>
        <v>NO</v>
      </c>
      <c r="AE769" s="106">
        <f>+TRACKER[[#This Row],[DELIVERY AVAILABLE SINCE]]-TRACKER[[#This Row],[HANDOVER Morocco]]</f>
        <v>46064.666666666664</v>
      </c>
      <c r="AF769" s="104">
        <f>TRACKER[[#This Row],[ATA TO UNLOADING]]*24</f>
        <v>49.950000000069849</v>
      </c>
      <c r="AG769" s="31">
        <f>(M769-E769)</f>
        <v>1.1062499999970896</v>
      </c>
      <c r="AH769" s="35">
        <f>TRACKER[[#This Row],[ATA A OFRECIMIENTO]]*24</f>
        <v>26.549999999930151</v>
      </c>
      <c r="AI769" s="30" t="str">
        <f>IF(AG769="","",IF(AG769&lt;=1.5,"SI","NO"))</f>
        <v>SI</v>
      </c>
      <c r="AJ769" s="30" t="str">
        <f>IF(AG769="","",IF(AG769&lt;=2,"YES","NO"))</f>
        <v>YES</v>
      </c>
      <c r="AK769" s="30" t="str">
        <f>IF(AG769="","",IF(AG769&lt;=3,"SI","NO"))</f>
        <v>SI</v>
      </c>
      <c r="AL769" s="31">
        <f>(N769-M769)</f>
        <v>0.91666666667151731</v>
      </c>
      <c r="AM769" s="35">
        <f>TRACKER[[#This Row],[DEL. AVAILABLE A SLOT]]*24</f>
        <v>22.000000000116415</v>
      </c>
      <c r="AN769" s="31">
        <f>IF((S769-M769)&lt;0,TIME(0,0,0),S769-M769)</f>
        <v>0.97500000000582077</v>
      </c>
      <c r="AO769"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69" s="35" t="str">
        <f>IF(AL769="","",IF(AL769&lt;=1,"SI","NO"))</f>
        <v>SI</v>
      </c>
      <c r="AQ769" s="31">
        <f>(N769-E769)</f>
        <v>2.0229166666686069</v>
      </c>
      <c r="AR769" s="35">
        <f>TRACKER[[#This Row],[ATA A TIMESLOT]]*24</f>
        <v>48.550000000046566</v>
      </c>
      <c r="AS769" s="32">
        <f>IF(AA769&lt;N769,TIME(0,0,0),AA769-N769)</f>
        <v>5.8333333334303461E-2</v>
      </c>
      <c r="AT769" s="35">
        <f>TRACKER[[#This Row],[PUNTUALIDAD (H)]]*24</f>
        <v>1.4000000000232831</v>
      </c>
      <c r="AU769" s="31" t="str">
        <f>IF(AS769&gt;TIME(0,30,0),"NO","SI")</f>
        <v>NO</v>
      </c>
      <c r="AV769" s="33" t="str">
        <f>IF(AS769&gt;TIME(1,0,0),"NO","SI")</f>
        <v>NO</v>
      </c>
      <c r="AW769" s="33">
        <f>(S769-E769)</f>
        <v>2.0812500000029104</v>
      </c>
      <c r="AX769" s="39">
        <f>TRACKER[[#This Row],[ATA TO UNLOADING]]*24</f>
        <v>49.950000000069849</v>
      </c>
      <c r="AY769" s="33">
        <f>IF(O769=0,0,S769-O769)</f>
        <v>0</v>
      </c>
      <c r="AZ769" s="38">
        <f>TRACKER[[#This Row],[TOTAL TT (MARRUECOS)]]*24</f>
        <v>0</v>
      </c>
      <c r="BA769" s="39" t="str">
        <f>IF(AW769="","",IF(AW769&lt;=2,"SI","NO"))</f>
        <v>NO</v>
      </c>
      <c r="BB769" s="39">
        <f>V769-U769</f>
        <v>2.569444444088731E-2</v>
      </c>
      <c r="BC769" s="108">
        <f>(TRACKER[[#This Row],[Driver departure vs DC END DATE 2]])/24</f>
        <v>1.070601851703638E-3</v>
      </c>
      <c r="BD769" s="39" t="str">
        <f>IF(L769="LEFTIES TOLEDO",IF(BC769&gt;=TIME(0,0,0),"YES","NO"),"")</f>
        <v>YES</v>
      </c>
      <c r="BE769" s="93">
        <f>$BH$1</f>
        <v>55</v>
      </c>
      <c r="BF769" s="41">
        <f>$BI$1</f>
        <v>7.5</v>
      </c>
    </row>
    <row r="770" spans="1:58" ht="12.75" hidden="1" customHeight="1">
      <c r="A770" s="24">
        <v>259596277</v>
      </c>
      <c r="B770" s="10" t="s">
        <v>1174</v>
      </c>
      <c r="C770" s="11" t="s">
        <v>78</v>
      </c>
      <c r="D770" s="11" t="s">
        <v>75</v>
      </c>
      <c r="E770" s="12">
        <v>46063.790277777778</v>
      </c>
      <c r="F770" s="12">
        <v>46063.833333333336</v>
      </c>
      <c r="G770" s="13" t="s">
        <v>49</v>
      </c>
      <c r="H770" s="11" t="s">
        <v>50</v>
      </c>
      <c r="I770" s="13" t="s">
        <v>1259</v>
      </c>
      <c r="J770" s="13">
        <v>40</v>
      </c>
      <c r="K770" s="13" t="s">
        <v>60</v>
      </c>
      <c r="L770" s="12" t="s">
        <v>95</v>
      </c>
      <c r="M770" s="12">
        <v>46065.5</v>
      </c>
      <c r="N770" s="12">
        <v>46065.583333333336</v>
      </c>
      <c r="O770" s="12"/>
      <c r="P770" s="55"/>
      <c r="Q770" s="12"/>
      <c r="R770" s="12"/>
      <c r="S770" s="29">
        <v>46065.5625</v>
      </c>
      <c r="T770" s="29">
        <v>46065.604166666664</v>
      </c>
      <c r="U770" s="12"/>
      <c r="V770" s="12">
        <v>46065.727083333331</v>
      </c>
      <c r="W770" s="30">
        <f>IF(N770="","",WEEKNUM(AA770,2)-0)</f>
        <v>7</v>
      </c>
      <c r="X770" s="30">
        <f>IF(N770="","",MONTH(AA770))</f>
        <v>2</v>
      </c>
      <c r="Y77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770" s="30" t="str">
        <f>IF(B770="ROPAX","ROPAX",IF(B770="RORO","RORO","OCEAN"))</f>
        <v>OCEAN</v>
      </c>
      <c r="AA770" s="29">
        <f>+MIN(S770,T770)</f>
        <v>46065.5625</v>
      </c>
      <c r="AB770" s="29" t="str">
        <f>CHOOSE(WEEKDAY(T770,2),"Monday","Tuesday","Wednesday","Thursday","Friday","Saturday","Sunday")</f>
        <v>Thursday</v>
      </c>
      <c r="AC770" s="104">
        <f>IF((E770-F770)&lt;=0,0,(TRACKER[[#This Row],[ATA]]-TRACKER[[#This Row],[ETA]])*24)</f>
        <v>0</v>
      </c>
      <c r="AD770" s="29" t="str">
        <f>IF(AC770&lt;=2,"NO","YES")</f>
        <v>NO</v>
      </c>
      <c r="AE770" s="106">
        <f>+TRACKER[[#This Row],[DELIVERY AVAILABLE SINCE]]-TRACKER[[#This Row],[HANDOVER Morocco]]</f>
        <v>46065.5</v>
      </c>
      <c r="AF770" s="104">
        <f>TRACKER[[#This Row],[ATA TO UNLOADING]]*24</f>
        <v>42.533333333325572</v>
      </c>
      <c r="AG770" s="31">
        <f>(M770-E770)</f>
        <v>1.7097222222218988</v>
      </c>
      <c r="AH770" s="35">
        <f>TRACKER[[#This Row],[ATA A OFRECIMIENTO]]*24</f>
        <v>41.033333333325572</v>
      </c>
      <c r="AI770" s="30" t="str">
        <f>IF(AG770="","",IF(AG770&lt;=1.5,"SI","NO"))</f>
        <v>NO</v>
      </c>
      <c r="AJ770" s="30" t="str">
        <f>IF(AG770="","",IF(AG770&lt;=2,"YES","NO"))</f>
        <v>YES</v>
      </c>
      <c r="AK770" s="30" t="str">
        <f>IF(AG770="","",IF(AG770&lt;=3,"SI","NO"))</f>
        <v>SI</v>
      </c>
      <c r="AL770" s="31">
        <f>(N770-M770)</f>
        <v>8.3333333335758653E-2</v>
      </c>
      <c r="AM770" s="35">
        <f>TRACKER[[#This Row],[DEL. AVAILABLE A SLOT]]*24</f>
        <v>2.0000000000582077</v>
      </c>
      <c r="AN770" s="31">
        <f>IF((S770-M770)&lt;0,TIME(0,0,0),S770-M770)</f>
        <v>6.25E-2</v>
      </c>
      <c r="AO770"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70" s="35" t="str">
        <f>IF(AL770="","",IF(AL770&lt;=1,"SI","NO"))</f>
        <v>SI</v>
      </c>
      <c r="AQ770" s="31">
        <f>(N770-E770)</f>
        <v>1.7930555555576575</v>
      </c>
      <c r="AR770" s="35">
        <f>TRACKER[[#This Row],[ATA A TIMESLOT]]*24</f>
        <v>43.03333333338378</v>
      </c>
      <c r="AS770" s="32">
        <f>IF(AA770&lt;N770,TIME(0,0,0),AA770-N770)</f>
        <v>0</v>
      </c>
      <c r="AT770" s="35">
        <f>TRACKER[[#This Row],[PUNTUALIDAD (H)]]*24</f>
        <v>0</v>
      </c>
      <c r="AU770" s="31" t="str">
        <f>IF(AS770&gt;TIME(0,30,0),"NO","SI")</f>
        <v>SI</v>
      </c>
      <c r="AV770" s="33" t="str">
        <f>IF(AS770&gt;TIME(1,0,0),"NO","SI")</f>
        <v>SI</v>
      </c>
      <c r="AW770" s="33">
        <f>(S770-E770)</f>
        <v>1.7722222222218988</v>
      </c>
      <c r="AX770" s="39">
        <f>TRACKER[[#This Row],[ATA TO UNLOADING]]*24</f>
        <v>42.533333333325572</v>
      </c>
      <c r="AY770" s="33">
        <f>IF(O770=0,0,S770-O770)</f>
        <v>0</v>
      </c>
      <c r="AZ770" s="38">
        <f>TRACKER[[#This Row],[TOTAL TT (MARRUECOS)]]*24</f>
        <v>0</v>
      </c>
      <c r="BA770" s="39" t="str">
        <f>IF(AW770="","",IF(AW770&lt;=2,"SI","NO"))</f>
        <v>SI</v>
      </c>
      <c r="BB770" s="39">
        <f>V770-U770</f>
        <v>46065.727083333331</v>
      </c>
      <c r="BC770" s="108">
        <f>(TRACKER[[#This Row],[Driver departure vs DC END DATE 2]])/24</f>
        <v>1919.4052951388887</v>
      </c>
      <c r="BD770" s="39" t="str">
        <f>IF(L770="LEFTIES TOLEDO",IF(BC770&gt;=TIME(0,0,0),"YES","NO"),"")</f>
        <v/>
      </c>
      <c r="BE770" s="93">
        <f>$BH$1</f>
        <v>55</v>
      </c>
      <c r="BF770" s="41">
        <f>$BI$1</f>
        <v>7.5</v>
      </c>
    </row>
    <row r="771" spans="1:58" ht="12.75" hidden="1" customHeight="1">
      <c r="A771" s="24">
        <v>263198859</v>
      </c>
      <c r="B771" s="10" t="s">
        <v>1173</v>
      </c>
      <c r="C771" s="11" t="s">
        <v>47</v>
      </c>
      <c r="D771" s="11" t="s">
        <v>48</v>
      </c>
      <c r="E771" s="12">
        <v>46063.560416666667</v>
      </c>
      <c r="F771" s="12">
        <v>46063.583333333336</v>
      </c>
      <c r="G771" s="13" t="s">
        <v>49</v>
      </c>
      <c r="H771" s="11" t="s">
        <v>50</v>
      </c>
      <c r="I771" s="13" t="s">
        <v>1267</v>
      </c>
      <c r="J771" s="13" t="s">
        <v>51</v>
      </c>
      <c r="K771" s="13" t="s">
        <v>52</v>
      </c>
      <c r="L771" s="12" t="s">
        <v>53</v>
      </c>
      <c r="M771" s="12">
        <v>46064.666666666664</v>
      </c>
      <c r="N771" s="12">
        <v>46065.666666666664</v>
      </c>
      <c r="O771" s="12"/>
      <c r="P771" s="55"/>
      <c r="Q771" s="12"/>
      <c r="R771" s="12"/>
      <c r="S771" s="29">
        <v>46065.628472222219</v>
      </c>
      <c r="T771" s="29">
        <v>46065.815972222219</v>
      </c>
      <c r="U771" s="12">
        <v>46065.663194444445</v>
      </c>
      <c r="V771" s="29">
        <v>46065.840277777781</v>
      </c>
      <c r="W771" s="30">
        <f>IF(N771="","",WEEKNUM(AA771,2)-0)</f>
        <v>7</v>
      </c>
      <c r="X771" s="30">
        <f>IF(N771="","",MONTH(AA771))</f>
        <v>2</v>
      </c>
      <c r="Y77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71" s="30" t="str">
        <f>IF(B771="ROPAX","ROPAX",IF(B771="RORO","RORO","OCEAN"))</f>
        <v>OCEAN</v>
      </c>
      <c r="AA771" s="29">
        <f>+MIN(S771,T771)</f>
        <v>46065.628472222219</v>
      </c>
      <c r="AB771" s="29" t="str">
        <f>CHOOSE(WEEKDAY(T771,2),"Monday","Tuesday","Wednesday","Thursday","Friday","Saturday","Sunday")</f>
        <v>Thursday</v>
      </c>
      <c r="AC771" s="104">
        <f>IF((E771-F771)&lt;=0,0,(TRACKER[[#This Row],[ATA]]-TRACKER[[#This Row],[ETA]])*24)</f>
        <v>0</v>
      </c>
      <c r="AD771" s="29" t="str">
        <f>IF(AC771&lt;=2,"NO","YES")</f>
        <v>NO</v>
      </c>
      <c r="AE771" s="106">
        <f>+TRACKER[[#This Row],[DELIVERY AVAILABLE SINCE]]-TRACKER[[#This Row],[HANDOVER Morocco]]</f>
        <v>46064.666666666664</v>
      </c>
      <c r="AF771" s="104">
        <f>TRACKER[[#This Row],[ATA TO UNLOADING]]*24</f>
        <v>49.633333333244082</v>
      </c>
      <c r="AG771" s="31">
        <f>(M771-E771)</f>
        <v>1.1062499999970896</v>
      </c>
      <c r="AH771" s="35">
        <f>TRACKER[[#This Row],[ATA A OFRECIMIENTO]]*24</f>
        <v>26.549999999930151</v>
      </c>
      <c r="AI771" s="30" t="str">
        <f>IF(AG771="","",IF(AG771&lt;=1.5,"SI","NO"))</f>
        <v>SI</v>
      </c>
      <c r="AJ771" s="30" t="str">
        <f>IF(AG771="","",IF(AG771&lt;=2,"YES","NO"))</f>
        <v>YES</v>
      </c>
      <c r="AK771" s="30" t="str">
        <f>IF(AG771="","",IF(AG771&lt;=3,"SI","NO"))</f>
        <v>SI</v>
      </c>
      <c r="AL771" s="31">
        <f>(N771-M771)</f>
        <v>1</v>
      </c>
      <c r="AM771" s="35">
        <f>TRACKER[[#This Row],[DEL. AVAILABLE A SLOT]]*24</f>
        <v>24</v>
      </c>
      <c r="AN771" s="31">
        <f>IF((S771-M771)&lt;0,TIME(0,0,0),S771-M771)</f>
        <v>0.96180555555474712</v>
      </c>
      <c r="AO771"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71" s="35" t="str">
        <f>IF(AL771="","",IF(AL771&lt;=1,"SI","NO"))</f>
        <v>SI</v>
      </c>
      <c r="AQ771" s="31">
        <f>(N771-E771)</f>
        <v>2.1062499999970896</v>
      </c>
      <c r="AR771" s="35">
        <f>TRACKER[[#This Row],[ATA A TIMESLOT]]*24</f>
        <v>50.549999999930151</v>
      </c>
      <c r="AS771" s="32">
        <f>IF(AA771&lt;N771,TIME(0,0,0),AA771-N771)</f>
        <v>0</v>
      </c>
      <c r="AT771" s="35">
        <f>TRACKER[[#This Row],[PUNTUALIDAD (H)]]*24</f>
        <v>0</v>
      </c>
      <c r="AU771" s="31" t="str">
        <f>IF(AS771&gt;TIME(0,30,0),"NO","SI")</f>
        <v>SI</v>
      </c>
      <c r="AV771" s="33" t="str">
        <f>IF(AS771&gt;TIME(1,0,0),"NO","SI")</f>
        <v>SI</v>
      </c>
      <c r="AW771" s="33">
        <f>(S771-E771)</f>
        <v>2.0680555555518367</v>
      </c>
      <c r="AX771" s="39">
        <f>TRACKER[[#This Row],[ATA TO UNLOADING]]*24</f>
        <v>49.633333333244082</v>
      </c>
      <c r="AY771" s="33">
        <f>IF(O771=0,0,S771-O771)</f>
        <v>0</v>
      </c>
      <c r="AZ771" s="38">
        <f>TRACKER[[#This Row],[TOTAL TT (MARRUECOS)]]*24</f>
        <v>0</v>
      </c>
      <c r="BA771" s="39" t="str">
        <f>IF(AW771="","",IF(AW771&lt;=2,"SI","NO"))</f>
        <v>NO</v>
      </c>
      <c r="BB771" s="39">
        <f>V771-U771</f>
        <v>0.17708333333575865</v>
      </c>
      <c r="BC771" s="108">
        <f>(TRACKER[[#This Row],[Driver departure vs DC END DATE 2]])/24</f>
        <v>7.3784722223232775E-3</v>
      </c>
      <c r="BD771" s="39" t="str">
        <f>IF(L771="LEFTIES TOLEDO",IF(BC771&gt;=TIME(0,0,0),"YES","NO"),"")</f>
        <v>YES</v>
      </c>
      <c r="BE771" s="93">
        <f>$BH$1</f>
        <v>55</v>
      </c>
      <c r="BF771" s="41">
        <f>$BI$1</f>
        <v>7.5</v>
      </c>
    </row>
    <row r="772" spans="1:58" ht="12.75" hidden="1" customHeight="1">
      <c r="A772" s="24">
        <v>263202454</v>
      </c>
      <c r="B772" s="10" t="s">
        <v>1173</v>
      </c>
      <c r="C772" s="11" t="s">
        <v>47</v>
      </c>
      <c r="D772" s="11" t="s">
        <v>48</v>
      </c>
      <c r="E772" s="12">
        <v>46063.560416666667</v>
      </c>
      <c r="F772" s="12">
        <v>46063.583333333336</v>
      </c>
      <c r="G772" s="13" t="s">
        <v>49</v>
      </c>
      <c r="H772" s="11" t="s">
        <v>50</v>
      </c>
      <c r="I772" s="13" t="s">
        <v>1268</v>
      </c>
      <c r="J772" s="13" t="s">
        <v>51</v>
      </c>
      <c r="K772" s="13" t="s">
        <v>52</v>
      </c>
      <c r="L772" s="12" t="s">
        <v>53</v>
      </c>
      <c r="M772" s="12">
        <v>46064.666666666664</v>
      </c>
      <c r="N772" s="12">
        <v>46065.666666666664</v>
      </c>
      <c r="O772" s="12"/>
      <c r="P772" s="55"/>
      <c r="Q772" s="12"/>
      <c r="R772" s="12"/>
      <c r="S772" s="29">
        <v>46065.667361111111</v>
      </c>
      <c r="T772" s="29">
        <v>46065.833333333336</v>
      </c>
      <c r="U772" s="12">
        <v>46065.686111111114</v>
      </c>
      <c r="V772" s="29">
        <v>46065.854166666664</v>
      </c>
      <c r="W772" s="30">
        <f>IF(N772="","",WEEKNUM(AA772,2)-0)</f>
        <v>7</v>
      </c>
      <c r="X772" s="30">
        <f>IF(N772="","",MONTH(AA772))</f>
        <v>2</v>
      </c>
      <c r="Y77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72" s="30" t="str">
        <f>IF(B772="ROPAX","ROPAX",IF(B772="RORO","RORO","OCEAN"))</f>
        <v>OCEAN</v>
      </c>
      <c r="AA772" s="29">
        <f>+MIN(S772,T772)</f>
        <v>46065.667361111111</v>
      </c>
      <c r="AB772" s="29" t="str">
        <f>CHOOSE(WEEKDAY(T772,2),"Monday","Tuesday","Wednesday","Thursday","Friday","Saturday","Sunday")</f>
        <v>Thursday</v>
      </c>
      <c r="AC772" s="104">
        <f>IF((E772-F772)&lt;=0,0,(TRACKER[[#This Row],[ATA]]-TRACKER[[#This Row],[ETA]])*24)</f>
        <v>0</v>
      </c>
      <c r="AD772" s="29" t="str">
        <f>IF(AC772&lt;=2,"NO","YES")</f>
        <v>NO</v>
      </c>
      <c r="AE772" s="106">
        <f>+TRACKER[[#This Row],[DELIVERY AVAILABLE SINCE]]-TRACKER[[#This Row],[HANDOVER Morocco]]</f>
        <v>46064.666666666664</v>
      </c>
      <c r="AF772" s="104">
        <f>TRACKER[[#This Row],[ATA TO UNLOADING]]*24</f>
        <v>50.566666666651145</v>
      </c>
      <c r="AG772" s="31">
        <f>(M772-E772)</f>
        <v>1.1062499999970896</v>
      </c>
      <c r="AH772" s="35">
        <f>TRACKER[[#This Row],[ATA A OFRECIMIENTO]]*24</f>
        <v>26.549999999930151</v>
      </c>
      <c r="AI772" s="30" t="str">
        <f>IF(AG772="","",IF(AG772&lt;=1.5,"SI","NO"))</f>
        <v>SI</v>
      </c>
      <c r="AJ772" s="30" t="str">
        <f>IF(AG772="","",IF(AG772&lt;=2,"YES","NO"))</f>
        <v>YES</v>
      </c>
      <c r="AK772" s="30" t="str">
        <f>IF(AG772="","",IF(AG772&lt;=3,"SI","NO"))</f>
        <v>SI</v>
      </c>
      <c r="AL772" s="31">
        <f>(N772-M772)</f>
        <v>1</v>
      </c>
      <c r="AM772" s="35">
        <f>TRACKER[[#This Row],[DEL. AVAILABLE A SLOT]]*24</f>
        <v>24</v>
      </c>
      <c r="AN772" s="31">
        <f>IF((S772-M772)&lt;0,TIME(0,0,0),S772-M772)</f>
        <v>1.0006944444467081</v>
      </c>
      <c r="AO772"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772" s="35" t="str">
        <f>IF(AL772="","",IF(AL772&lt;=1,"SI","NO"))</f>
        <v>SI</v>
      </c>
      <c r="AQ772" s="31">
        <f>(N772-E772)</f>
        <v>2.1062499999970896</v>
      </c>
      <c r="AR772" s="35">
        <f>TRACKER[[#This Row],[ATA A TIMESLOT]]*24</f>
        <v>50.549999999930151</v>
      </c>
      <c r="AS772" s="32">
        <f>IF(AA772&lt;N772,TIME(0,0,0),AA772-N772)</f>
        <v>6.944444467080757E-4</v>
      </c>
      <c r="AT772" s="35">
        <f>TRACKER[[#This Row],[PUNTUALIDAD (H)]]*24</f>
        <v>1.6666666720993817E-2</v>
      </c>
      <c r="AU772" s="31" t="str">
        <f>IF(AS772&gt;TIME(0,30,0),"NO","SI")</f>
        <v>SI</v>
      </c>
      <c r="AV772" s="33" t="str">
        <f>IF(AS772&gt;TIME(1,0,0),"NO","SI")</f>
        <v>SI</v>
      </c>
      <c r="AW772" s="33">
        <f>(S772-E772)</f>
        <v>2.1069444444437977</v>
      </c>
      <c r="AX772" s="39">
        <f>TRACKER[[#This Row],[ATA TO UNLOADING]]*24</f>
        <v>50.566666666651145</v>
      </c>
      <c r="AY772" s="33">
        <f>IF(O772=0,0,S772-O772)</f>
        <v>0</v>
      </c>
      <c r="AZ772" s="38">
        <f>TRACKER[[#This Row],[TOTAL TT (MARRUECOS)]]*24</f>
        <v>0</v>
      </c>
      <c r="BA772" s="39" t="str">
        <f>IF(AW772="","",IF(AW772&lt;=2,"SI","NO"))</f>
        <v>NO</v>
      </c>
      <c r="BB772" s="39">
        <f>V772-U772</f>
        <v>0.16805555555038154</v>
      </c>
      <c r="BC772" s="108">
        <f>(TRACKER[[#This Row],[Driver departure vs DC END DATE 2]])/24</f>
        <v>7.0023148145992309E-3</v>
      </c>
      <c r="BD772" s="39" t="str">
        <f>IF(L772="LEFTIES TOLEDO",IF(BC772&gt;=TIME(0,0,0),"YES","NO"),"")</f>
        <v>YES</v>
      </c>
      <c r="BE772" s="93">
        <f>$BH$1</f>
        <v>55</v>
      </c>
      <c r="BF772" s="41">
        <f>$BI$1</f>
        <v>7.5</v>
      </c>
    </row>
    <row r="773" spans="1:58" ht="12.75" hidden="1" customHeight="1">
      <c r="A773" s="24">
        <v>262838111</v>
      </c>
      <c r="B773" s="10" t="s">
        <v>1174</v>
      </c>
      <c r="C773" s="11" t="s">
        <v>47</v>
      </c>
      <c r="D773" s="11" t="s">
        <v>75</v>
      </c>
      <c r="E773" s="12">
        <v>46063.790277777778</v>
      </c>
      <c r="F773" s="12">
        <v>46063.833333333336</v>
      </c>
      <c r="G773" s="13" t="s">
        <v>49</v>
      </c>
      <c r="H773" s="11" t="s">
        <v>50</v>
      </c>
      <c r="I773" s="13" t="s">
        <v>1264</v>
      </c>
      <c r="J773" s="13" t="s">
        <v>51</v>
      </c>
      <c r="K773" s="13" t="s">
        <v>60</v>
      </c>
      <c r="L773" s="12" t="s">
        <v>102</v>
      </c>
      <c r="M773" s="12">
        <v>46065.5</v>
      </c>
      <c r="N773" s="12">
        <v>46065.666666666664</v>
      </c>
      <c r="O773" s="12"/>
      <c r="P773" s="55"/>
      <c r="Q773" s="12"/>
      <c r="R773" s="12"/>
      <c r="S773" s="29">
        <v>46065.645833333328</v>
      </c>
      <c r="T773" s="29">
        <v>46065.659722222219</v>
      </c>
      <c r="U773" s="12"/>
      <c r="V773" s="29">
        <v>46065.9375</v>
      </c>
      <c r="W773" s="30">
        <f>IF(N773="","",WEEKNUM(AA773,2)-0)</f>
        <v>7</v>
      </c>
      <c r="X773" s="30">
        <f>IF(N773="","",MONTH(AA773))</f>
        <v>2</v>
      </c>
      <c r="Y77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73" s="30" t="str">
        <f>IF(B773="ROPAX","ROPAX",IF(B773="RORO","RORO","OCEAN"))</f>
        <v>OCEAN</v>
      </c>
      <c r="AA773" s="29">
        <f>+MIN(S773,T773)</f>
        <v>46065.645833333328</v>
      </c>
      <c r="AB773" s="29" t="str">
        <f>CHOOSE(WEEKDAY(T773,2),"Monday","Tuesday","Wednesday","Thursday","Friday","Saturday","Sunday")</f>
        <v>Thursday</v>
      </c>
      <c r="AC773" s="104">
        <f>IF((E773-F773)&lt;=0,0,(TRACKER[[#This Row],[ATA]]-TRACKER[[#This Row],[ETA]])*24)</f>
        <v>0</v>
      </c>
      <c r="AD773" s="29" t="str">
        <f>IF(AC773&lt;=2,"NO","YES")</f>
        <v>NO</v>
      </c>
      <c r="AE773" s="106">
        <f>+TRACKER[[#This Row],[DELIVERY AVAILABLE SINCE]]-TRACKER[[#This Row],[HANDOVER Morocco]]</f>
        <v>46065.5</v>
      </c>
      <c r="AF773" s="104">
        <f>TRACKER[[#This Row],[ATA TO UNLOADING]]*24</f>
        <v>44.533333333209157</v>
      </c>
      <c r="AG773" s="31">
        <f>(M773-E773)</f>
        <v>1.7097222222218988</v>
      </c>
      <c r="AH773" s="35">
        <f>TRACKER[[#This Row],[ATA A OFRECIMIENTO]]*24</f>
        <v>41.033333333325572</v>
      </c>
      <c r="AI773" s="30" t="str">
        <f>IF(AG773="","",IF(AG773&lt;=1.5,"SI","NO"))</f>
        <v>NO</v>
      </c>
      <c r="AJ773" s="30" t="str">
        <f>IF(AG773="","",IF(AG773&lt;=2,"YES","NO"))</f>
        <v>YES</v>
      </c>
      <c r="AK773" s="30" t="str">
        <f>IF(AG773="","",IF(AG773&lt;=3,"SI","NO"))</f>
        <v>SI</v>
      </c>
      <c r="AL773" s="31">
        <f>(N773-M773)</f>
        <v>0.16666666666424135</v>
      </c>
      <c r="AM773" s="35">
        <f>TRACKER[[#This Row],[DEL. AVAILABLE A SLOT]]*24</f>
        <v>3.9999999999417923</v>
      </c>
      <c r="AN773" s="31">
        <f>IF((S773-M773)&lt;0,TIME(0,0,0),S773-M773)</f>
        <v>0.14583333332848269</v>
      </c>
      <c r="AO773"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73" s="35" t="str">
        <f>IF(AL773="","",IF(AL773&lt;=1,"SI","NO"))</f>
        <v>SI</v>
      </c>
      <c r="AQ773" s="31">
        <f>(N773-E773)</f>
        <v>1.8763888888861402</v>
      </c>
      <c r="AR773" s="35">
        <f>TRACKER[[#This Row],[ATA A TIMESLOT]]*24</f>
        <v>45.033333333267365</v>
      </c>
      <c r="AS773" s="32">
        <f>IF(AA773&lt;N773,TIME(0,0,0),AA773-N773)</f>
        <v>0</v>
      </c>
      <c r="AT773" s="35">
        <f>TRACKER[[#This Row],[PUNTUALIDAD (H)]]*24</f>
        <v>0</v>
      </c>
      <c r="AU773" s="31" t="str">
        <f>IF(AS773&gt;TIME(0,30,0),"NO","SI")</f>
        <v>SI</v>
      </c>
      <c r="AV773" s="33" t="str">
        <f>IF(AS773&gt;TIME(1,0,0),"NO","SI")</f>
        <v>SI</v>
      </c>
      <c r="AW773" s="33">
        <f>(S773-E773)</f>
        <v>1.8555555555503815</v>
      </c>
      <c r="AX773" s="39">
        <f>TRACKER[[#This Row],[ATA TO UNLOADING]]*24</f>
        <v>44.533333333209157</v>
      </c>
      <c r="AY773" s="33">
        <f>IF(O773=0,0,S773-O773)</f>
        <v>0</v>
      </c>
      <c r="AZ773" s="38">
        <f>TRACKER[[#This Row],[TOTAL TT (MARRUECOS)]]*24</f>
        <v>0</v>
      </c>
      <c r="BA773" s="39" t="str">
        <f>IF(AW773="","",IF(AW773&lt;=2,"SI","NO"))</f>
        <v>SI</v>
      </c>
      <c r="BB773" s="39">
        <f>V773-U773</f>
        <v>46065.9375</v>
      </c>
      <c r="BC773" s="108">
        <f>(TRACKER[[#This Row],[Driver departure vs DC END DATE 2]])/24</f>
        <v>1919.4140625</v>
      </c>
      <c r="BD773" s="39" t="str">
        <f>IF(L773="LEFTIES TOLEDO",IF(BC773&gt;=TIME(0,0,0),"YES","NO"),"")</f>
        <v/>
      </c>
      <c r="BE773" s="93">
        <f>$BH$1</f>
        <v>55</v>
      </c>
      <c r="BF773" s="41">
        <f>$BI$1</f>
        <v>7.5</v>
      </c>
    </row>
    <row r="774" spans="1:58" ht="12.75" hidden="1" customHeight="1">
      <c r="A774" s="24">
        <v>262838111</v>
      </c>
      <c r="B774" s="10" t="s">
        <v>1174</v>
      </c>
      <c r="C774" s="11" t="s">
        <v>47</v>
      </c>
      <c r="D774" s="11" t="s">
        <v>75</v>
      </c>
      <c r="E774" s="12">
        <v>46063.790277777778</v>
      </c>
      <c r="F774" s="12">
        <v>46063.833333333336</v>
      </c>
      <c r="G774" s="13" t="s">
        <v>49</v>
      </c>
      <c r="H774" s="11" t="s">
        <v>50</v>
      </c>
      <c r="I774" s="13" t="s">
        <v>1265</v>
      </c>
      <c r="J774" s="13" t="s">
        <v>51</v>
      </c>
      <c r="K774" s="13" t="s">
        <v>60</v>
      </c>
      <c r="L774" s="12" t="s">
        <v>102</v>
      </c>
      <c r="M774" s="12">
        <v>46065.5</v>
      </c>
      <c r="N774" s="12">
        <v>46065.666666666664</v>
      </c>
      <c r="O774" s="12"/>
      <c r="P774" s="55"/>
      <c r="Q774" s="12"/>
      <c r="R774" s="12"/>
      <c r="S774" s="29">
        <v>46065.645833333328</v>
      </c>
      <c r="T774" s="29">
        <v>46065.663194444445</v>
      </c>
      <c r="U774" s="12"/>
      <c r="V774" s="29">
        <v>46065.864583333336</v>
      </c>
      <c r="W774" s="30">
        <f>IF(N774="","",WEEKNUM(AA774,2)-0)</f>
        <v>7</v>
      </c>
      <c r="X774" s="30">
        <f>IF(N774="","",MONTH(AA774))</f>
        <v>2</v>
      </c>
      <c r="Y77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74" s="30" t="str">
        <f>IF(B774="ROPAX","ROPAX",IF(B774="RORO","RORO","OCEAN"))</f>
        <v>OCEAN</v>
      </c>
      <c r="AA774" s="29">
        <f>+MIN(S774,T774)</f>
        <v>46065.645833333328</v>
      </c>
      <c r="AB774" s="29" t="str">
        <f>CHOOSE(WEEKDAY(T774,2),"Monday","Tuesday","Wednesday","Thursday","Friday","Saturday","Sunday")</f>
        <v>Thursday</v>
      </c>
      <c r="AC774" s="104">
        <f>IF((E774-F774)&lt;=0,0,(TRACKER[[#This Row],[ATA]]-TRACKER[[#This Row],[ETA]])*24)</f>
        <v>0</v>
      </c>
      <c r="AD774" s="29" t="str">
        <f>IF(AC774&lt;=2,"NO","YES")</f>
        <v>NO</v>
      </c>
      <c r="AE774" s="106">
        <f>+TRACKER[[#This Row],[DELIVERY AVAILABLE SINCE]]-TRACKER[[#This Row],[HANDOVER Morocco]]</f>
        <v>46065.5</v>
      </c>
      <c r="AF774" s="104">
        <f>TRACKER[[#This Row],[ATA TO UNLOADING]]*24</f>
        <v>44.533333333209157</v>
      </c>
      <c r="AG774" s="31">
        <f>(M774-E774)</f>
        <v>1.7097222222218988</v>
      </c>
      <c r="AH774" s="35">
        <f>TRACKER[[#This Row],[ATA A OFRECIMIENTO]]*24</f>
        <v>41.033333333325572</v>
      </c>
      <c r="AI774" s="30" t="str">
        <f>IF(AG774="","",IF(AG774&lt;=1.5,"SI","NO"))</f>
        <v>NO</v>
      </c>
      <c r="AJ774" s="30" t="str">
        <f>IF(AG774="","",IF(AG774&lt;=2,"YES","NO"))</f>
        <v>YES</v>
      </c>
      <c r="AK774" s="30" t="str">
        <f>IF(AG774="","",IF(AG774&lt;=3,"SI","NO"))</f>
        <v>SI</v>
      </c>
      <c r="AL774" s="31">
        <f>(N774-M774)</f>
        <v>0.16666666666424135</v>
      </c>
      <c r="AM774" s="35">
        <f>TRACKER[[#This Row],[DEL. AVAILABLE A SLOT]]*24</f>
        <v>3.9999999999417923</v>
      </c>
      <c r="AN774" s="31">
        <f>IF((S774-M774)&lt;0,TIME(0,0,0),S774-M774)</f>
        <v>0.14583333332848269</v>
      </c>
      <c r="AO77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74" s="35" t="str">
        <f>IF(AL774="","",IF(AL774&lt;=1,"SI","NO"))</f>
        <v>SI</v>
      </c>
      <c r="AQ774" s="31">
        <f>(N774-E774)</f>
        <v>1.8763888888861402</v>
      </c>
      <c r="AR774" s="35">
        <f>TRACKER[[#This Row],[ATA A TIMESLOT]]*24</f>
        <v>45.033333333267365</v>
      </c>
      <c r="AS774" s="32">
        <f>IF(AA774&lt;N774,TIME(0,0,0),AA774-N774)</f>
        <v>0</v>
      </c>
      <c r="AT774" s="35">
        <f>TRACKER[[#This Row],[PUNTUALIDAD (H)]]*24</f>
        <v>0</v>
      </c>
      <c r="AU774" s="31" t="str">
        <f>IF(AS774&gt;TIME(0,30,0),"NO","SI")</f>
        <v>SI</v>
      </c>
      <c r="AV774" s="33" t="str">
        <f>IF(AS774&gt;TIME(1,0,0),"NO","SI")</f>
        <v>SI</v>
      </c>
      <c r="AW774" s="33">
        <f>(S774-E774)</f>
        <v>1.8555555555503815</v>
      </c>
      <c r="AX774" s="39">
        <f>TRACKER[[#This Row],[ATA TO UNLOADING]]*24</f>
        <v>44.533333333209157</v>
      </c>
      <c r="AY774" s="33">
        <f>IF(O774=0,0,S774-O774)</f>
        <v>0</v>
      </c>
      <c r="AZ774" s="38">
        <f>TRACKER[[#This Row],[TOTAL TT (MARRUECOS)]]*24</f>
        <v>0</v>
      </c>
      <c r="BA774" s="39" t="str">
        <f>IF(AW774="","",IF(AW774&lt;=2,"SI","NO"))</f>
        <v>SI</v>
      </c>
      <c r="BB774" s="39">
        <f>V774-U774</f>
        <v>46065.864583333336</v>
      </c>
      <c r="BC774" s="108">
        <f>(TRACKER[[#This Row],[Driver departure vs DC END DATE 2]])/24</f>
        <v>1919.4110243055557</v>
      </c>
      <c r="BD774" s="39" t="str">
        <f>IF(L774="LEFTIES TOLEDO",IF(BC774&gt;=TIME(0,0,0),"YES","NO"),"")</f>
        <v/>
      </c>
      <c r="BE774" s="93">
        <f>$BH$1</f>
        <v>55</v>
      </c>
      <c r="BF774" s="41">
        <f>$BI$1</f>
        <v>7.5</v>
      </c>
    </row>
    <row r="775" spans="1:58" ht="12.75" hidden="1" customHeight="1">
      <c r="A775" s="24">
        <v>262838111</v>
      </c>
      <c r="B775" s="10" t="s">
        <v>1174</v>
      </c>
      <c r="C775" s="11" t="s">
        <v>47</v>
      </c>
      <c r="D775" s="11" t="s">
        <v>75</v>
      </c>
      <c r="E775" s="12">
        <v>46063.790277777778</v>
      </c>
      <c r="F775" s="12">
        <v>46063.833333333336</v>
      </c>
      <c r="G775" s="13" t="s">
        <v>49</v>
      </c>
      <c r="H775" s="11" t="s">
        <v>50</v>
      </c>
      <c r="I775" s="13" t="s">
        <v>1266</v>
      </c>
      <c r="J775" s="13" t="s">
        <v>51</v>
      </c>
      <c r="K775" s="13" t="s">
        <v>60</v>
      </c>
      <c r="L775" s="12" t="s">
        <v>102</v>
      </c>
      <c r="M775" s="12">
        <v>46065.5</v>
      </c>
      <c r="N775" s="12">
        <v>46065.666666666664</v>
      </c>
      <c r="O775" s="12"/>
      <c r="P775" s="55"/>
      <c r="Q775" s="12"/>
      <c r="R775" s="12"/>
      <c r="S775" s="29">
        <v>46065.645833333328</v>
      </c>
      <c r="T775" s="29">
        <v>46065.722222222219</v>
      </c>
      <c r="U775" s="12"/>
      <c r="V775" s="29">
        <v>46065.951388888891</v>
      </c>
      <c r="W775" s="30">
        <f>IF(N775="","",WEEKNUM(AA775,2)-0)</f>
        <v>7</v>
      </c>
      <c r="X775" s="30">
        <f>IF(N775="","",MONTH(AA775))</f>
        <v>2</v>
      </c>
      <c r="Y77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75" s="30" t="str">
        <f>IF(B775="ROPAX","ROPAX",IF(B775="RORO","RORO","OCEAN"))</f>
        <v>OCEAN</v>
      </c>
      <c r="AA775" s="29">
        <f>+MIN(S775,T775)</f>
        <v>46065.645833333328</v>
      </c>
      <c r="AB775" s="29" t="str">
        <f>CHOOSE(WEEKDAY(T775,2),"Monday","Tuesday","Wednesday","Thursday","Friday","Saturday","Sunday")</f>
        <v>Thursday</v>
      </c>
      <c r="AC775" s="104">
        <f>IF((E775-F775)&lt;=0,0,(TRACKER[[#This Row],[ATA]]-TRACKER[[#This Row],[ETA]])*24)</f>
        <v>0</v>
      </c>
      <c r="AD775" s="29" t="str">
        <f>IF(AC775&lt;=2,"NO","YES")</f>
        <v>NO</v>
      </c>
      <c r="AE775" s="106">
        <f>+TRACKER[[#This Row],[DELIVERY AVAILABLE SINCE]]-TRACKER[[#This Row],[HANDOVER Morocco]]</f>
        <v>46065.5</v>
      </c>
      <c r="AF775" s="104">
        <f>TRACKER[[#This Row],[ATA TO UNLOADING]]*24</f>
        <v>44.533333333209157</v>
      </c>
      <c r="AG775" s="31">
        <f>(M775-E775)</f>
        <v>1.7097222222218988</v>
      </c>
      <c r="AH775" s="35">
        <f>TRACKER[[#This Row],[ATA A OFRECIMIENTO]]*24</f>
        <v>41.033333333325572</v>
      </c>
      <c r="AI775" s="30" t="str">
        <f>IF(AG775="","",IF(AG775&lt;=1.5,"SI","NO"))</f>
        <v>NO</v>
      </c>
      <c r="AJ775" s="30" t="str">
        <f>IF(AG775="","",IF(AG775&lt;=2,"YES","NO"))</f>
        <v>YES</v>
      </c>
      <c r="AK775" s="30" t="str">
        <f>IF(AG775="","",IF(AG775&lt;=3,"SI","NO"))</f>
        <v>SI</v>
      </c>
      <c r="AL775" s="31">
        <f>(N775-M775)</f>
        <v>0.16666666666424135</v>
      </c>
      <c r="AM775" s="35">
        <f>TRACKER[[#This Row],[DEL. AVAILABLE A SLOT]]*24</f>
        <v>3.9999999999417923</v>
      </c>
      <c r="AN775" s="31">
        <f>IF((S775-M775)&lt;0,TIME(0,0,0),S775-M775)</f>
        <v>0.14583333332848269</v>
      </c>
      <c r="AO775"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75" s="35" t="str">
        <f>IF(AL775="","",IF(AL775&lt;=1,"SI","NO"))</f>
        <v>SI</v>
      </c>
      <c r="AQ775" s="31">
        <f>(N775-E775)</f>
        <v>1.8763888888861402</v>
      </c>
      <c r="AR775" s="35">
        <f>TRACKER[[#This Row],[ATA A TIMESLOT]]*24</f>
        <v>45.033333333267365</v>
      </c>
      <c r="AS775" s="32">
        <f>IF(AA775&lt;N775,TIME(0,0,0),AA775-N775)</f>
        <v>0</v>
      </c>
      <c r="AT775" s="35">
        <f>TRACKER[[#This Row],[PUNTUALIDAD (H)]]*24</f>
        <v>0</v>
      </c>
      <c r="AU775" s="31" t="str">
        <f>IF(AS775&gt;TIME(0,30,0),"NO","SI")</f>
        <v>SI</v>
      </c>
      <c r="AV775" s="33" t="str">
        <f>IF(AS775&gt;TIME(1,0,0),"NO","SI")</f>
        <v>SI</v>
      </c>
      <c r="AW775" s="33">
        <f>(S775-E775)</f>
        <v>1.8555555555503815</v>
      </c>
      <c r="AX775" s="39">
        <f>TRACKER[[#This Row],[ATA TO UNLOADING]]*24</f>
        <v>44.533333333209157</v>
      </c>
      <c r="AY775" s="33">
        <f>IF(O775=0,0,S775-O775)</f>
        <v>0</v>
      </c>
      <c r="AZ775" s="38">
        <f>TRACKER[[#This Row],[TOTAL TT (MARRUECOS)]]*24</f>
        <v>0</v>
      </c>
      <c r="BA775" s="39" t="str">
        <f>IF(AW775="","",IF(AW775&lt;=2,"SI","NO"))</f>
        <v>SI</v>
      </c>
      <c r="BB775" s="39">
        <f>V775-U775</f>
        <v>46065.951388888891</v>
      </c>
      <c r="BC775" s="108">
        <f>(TRACKER[[#This Row],[Driver departure vs DC END DATE 2]])/24</f>
        <v>1919.4146412037037</v>
      </c>
      <c r="BD775" s="39" t="str">
        <f>IF(L775="LEFTIES TOLEDO",IF(BC775&gt;=TIME(0,0,0),"YES","NO"),"")</f>
        <v/>
      </c>
      <c r="BE775" s="93">
        <f>$BH$1</f>
        <v>55</v>
      </c>
      <c r="BF775" s="41">
        <f>$BI$1</f>
        <v>7.5</v>
      </c>
    </row>
    <row r="776" spans="1:58" ht="12.75" hidden="1" customHeight="1">
      <c r="A776" s="24">
        <v>261506232</v>
      </c>
      <c r="B776" s="10" t="s">
        <v>1174</v>
      </c>
      <c r="C776" s="11" t="s">
        <v>65</v>
      </c>
      <c r="D776" s="11" t="s">
        <v>75</v>
      </c>
      <c r="E776" s="12">
        <v>46063.790277777778</v>
      </c>
      <c r="F776" s="12">
        <v>46063.833333333336</v>
      </c>
      <c r="G776" s="13" t="s">
        <v>49</v>
      </c>
      <c r="H776" s="11" t="s">
        <v>50</v>
      </c>
      <c r="I776" s="13" t="s">
        <v>1262</v>
      </c>
      <c r="J776" s="13">
        <v>40</v>
      </c>
      <c r="K776" s="13" t="s">
        <v>60</v>
      </c>
      <c r="L776" s="12" t="s">
        <v>95</v>
      </c>
      <c r="M776" s="12">
        <v>46065.5</v>
      </c>
      <c r="N776" s="12">
        <v>46065.666666666664</v>
      </c>
      <c r="O776" s="12"/>
      <c r="P776" s="55"/>
      <c r="Q776" s="12"/>
      <c r="R776" s="12"/>
      <c r="S776" s="29">
        <v>46065.645833333328</v>
      </c>
      <c r="T776" s="29">
        <v>46065.618055555555</v>
      </c>
      <c r="U776" s="12"/>
      <c r="V776" s="12">
        <v>46065.692361111112</v>
      </c>
      <c r="W776" s="30">
        <f>IF(N776="","",WEEKNUM(AA776,2)-0)</f>
        <v>7</v>
      </c>
      <c r="X776" s="30">
        <f>IF(N776="","",MONTH(AA776))</f>
        <v>2</v>
      </c>
      <c r="Y77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776" s="30" t="str">
        <f>IF(B776="ROPAX","ROPAX",IF(B776="RORO","RORO","OCEAN"))</f>
        <v>OCEAN</v>
      </c>
      <c r="AA776" s="12">
        <f>+MIN(S776,T776)</f>
        <v>46065.618055555555</v>
      </c>
      <c r="AB776" s="29" t="str">
        <f>CHOOSE(WEEKDAY(T776,2),"Monday","Tuesday","Wednesday","Thursday","Friday","Saturday","Sunday")</f>
        <v>Thursday</v>
      </c>
      <c r="AC776" s="104">
        <f>IF((E776-F776)&lt;=0,0,(TRACKER[[#This Row],[ATA]]-TRACKER[[#This Row],[ETA]])*24)</f>
        <v>0</v>
      </c>
      <c r="AD776" s="29" t="str">
        <f>IF(AC776&lt;=2,"NO","YES")</f>
        <v>NO</v>
      </c>
      <c r="AE776" s="112">
        <f>+TRACKER[[#This Row],[DELIVERY AVAILABLE SINCE]]-TRACKER[[#This Row],[HANDOVER Morocco]]</f>
        <v>46065.5</v>
      </c>
      <c r="AF776" s="113">
        <f>TRACKER[[#This Row],[ATA TO UNLOADING]]*24</f>
        <v>44.533333333209157</v>
      </c>
      <c r="AG776" s="114">
        <f>(M776-E776)</f>
        <v>1.7097222222218988</v>
      </c>
      <c r="AH776" s="9">
        <f>TRACKER[[#This Row],[ATA A OFRECIMIENTO]]*24</f>
        <v>41.033333333325572</v>
      </c>
      <c r="AI776" s="4" t="str">
        <f>IF(AG776="","",IF(AG776&lt;=1.5,"SI","NO"))</f>
        <v>NO</v>
      </c>
      <c r="AJ776" s="4" t="str">
        <f>IF(AG776="","",IF(AG776&lt;=2,"YES","NO"))</f>
        <v>YES</v>
      </c>
      <c r="AK776" s="4" t="str">
        <f>IF(AG776="","",IF(AG776&lt;=3,"SI","NO"))</f>
        <v>SI</v>
      </c>
      <c r="AL776" s="114">
        <f>(N776-M776)</f>
        <v>0.16666666666424135</v>
      </c>
      <c r="AM776" s="9">
        <f>TRACKER[[#This Row],[DEL. AVAILABLE A SLOT]]*24</f>
        <v>3.9999999999417923</v>
      </c>
      <c r="AN776" s="114">
        <f>IF((S776-M776)&lt;0,TIME(0,0,0),S776-M776)</f>
        <v>0.14583333332848269</v>
      </c>
      <c r="AO776"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76" s="9" t="str">
        <f>IF(AL776="","",IF(AL776&lt;=1,"SI","NO"))</f>
        <v>SI</v>
      </c>
      <c r="AQ776" s="114">
        <f>(N776-E776)</f>
        <v>1.8763888888861402</v>
      </c>
      <c r="AR776" s="9">
        <f>TRACKER[[#This Row],[ATA A TIMESLOT]]*24</f>
        <v>45.033333333267365</v>
      </c>
      <c r="AS776" s="115">
        <f>IF(AA776&lt;N776,TIME(0,0,0),AA776-N776)</f>
        <v>0</v>
      </c>
      <c r="AT776" s="9">
        <f>TRACKER[[#This Row],[PUNTUALIDAD (H)]]*24</f>
        <v>0</v>
      </c>
      <c r="AU776" s="114" t="str">
        <f>IF(AS776&gt;TIME(0,30,0),"NO","SI")</f>
        <v>SI</v>
      </c>
      <c r="AV776" s="116" t="str">
        <f>IF(AS776&gt;TIME(1,0,0),"NO","SI")</f>
        <v>SI</v>
      </c>
      <c r="AW776" s="116">
        <f>(S776-E776)</f>
        <v>1.8555555555503815</v>
      </c>
      <c r="AX776" s="38">
        <f>TRACKER[[#This Row],[ATA TO UNLOADING]]*24</f>
        <v>44.533333333209157</v>
      </c>
      <c r="AY776" s="116">
        <f>IF(O776=0,0,S776-O776)</f>
        <v>0</v>
      </c>
      <c r="AZ776" s="38">
        <f>TRACKER[[#This Row],[TOTAL TT (MARRUECOS)]]*24</f>
        <v>0</v>
      </c>
      <c r="BA776" s="38" t="str">
        <f>IF(AW776="","",IF(AW776&lt;=2,"SI","NO"))</f>
        <v>SI</v>
      </c>
      <c r="BB776" s="39">
        <f>V776-U776</f>
        <v>46065.692361111112</v>
      </c>
      <c r="BC776" s="108">
        <f>(TRACKER[[#This Row],[Driver departure vs DC END DATE 2]])/24</f>
        <v>1919.4038483796296</v>
      </c>
      <c r="BD776" s="39" t="str">
        <f>IF(L776="LEFTIES TOLEDO",IF(BC776&gt;=TIME(0,0,0),"YES","NO"),"")</f>
        <v/>
      </c>
      <c r="BE776" s="41">
        <f>$BH$1</f>
        <v>55</v>
      </c>
      <c r="BF776" s="41">
        <f>$BI$1</f>
        <v>7.5</v>
      </c>
    </row>
    <row r="777" spans="1:58" ht="12.75" hidden="1" customHeight="1">
      <c r="A777" s="24">
        <v>259596277</v>
      </c>
      <c r="B777" s="10" t="s">
        <v>1174</v>
      </c>
      <c r="C777" s="11" t="s">
        <v>78</v>
      </c>
      <c r="D777" s="11" t="s">
        <v>75</v>
      </c>
      <c r="E777" s="12">
        <v>46063.790277777778</v>
      </c>
      <c r="F777" s="12">
        <v>46063.833333333336</v>
      </c>
      <c r="G777" s="13" t="s">
        <v>49</v>
      </c>
      <c r="H777" s="11" t="s">
        <v>50</v>
      </c>
      <c r="I777" s="13" t="s">
        <v>1263</v>
      </c>
      <c r="J777" s="13">
        <v>40</v>
      </c>
      <c r="K777" s="13" t="s">
        <v>60</v>
      </c>
      <c r="L777" s="12" t="s">
        <v>95</v>
      </c>
      <c r="M777" s="12">
        <v>46065.5</v>
      </c>
      <c r="N777" s="12">
        <v>46065.666666666664</v>
      </c>
      <c r="O777" s="12"/>
      <c r="P777" s="55"/>
      <c r="Q777" s="12"/>
      <c r="R777" s="12"/>
      <c r="S777" s="29">
        <v>46065.645833333328</v>
      </c>
      <c r="T777" s="29">
        <v>46065.654166666667</v>
      </c>
      <c r="U777" s="12"/>
      <c r="V777" s="12">
        <v>46065.736111111109</v>
      </c>
      <c r="W777" s="30">
        <f>IF(N777="","",WEEKNUM(AA777,2)-0)</f>
        <v>7</v>
      </c>
      <c r="X777" s="30">
        <f>IF(N777="","",MONTH(AA777))</f>
        <v>2</v>
      </c>
      <c r="Y77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777" s="30" t="str">
        <f>IF(B777="ROPAX","ROPAX",IF(B777="RORO","RORO","OCEAN"))</f>
        <v>OCEAN</v>
      </c>
      <c r="AA777" s="12">
        <f>+MIN(S777,T777)</f>
        <v>46065.645833333328</v>
      </c>
      <c r="AB777" s="29" t="str">
        <f>CHOOSE(WEEKDAY(T777,2),"Monday","Tuesday","Wednesday","Thursday","Friday","Saturday","Sunday")</f>
        <v>Thursday</v>
      </c>
      <c r="AC777" s="104">
        <f>IF((E777-F777)&lt;=0,0,(TRACKER[[#This Row],[ATA]]-TRACKER[[#This Row],[ETA]])*24)</f>
        <v>0</v>
      </c>
      <c r="AD777" s="29" t="str">
        <f>IF(AC777&lt;=2,"NO","YES")</f>
        <v>NO</v>
      </c>
      <c r="AE777" s="112">
        <f>+TRACKER[[#This Row],[DELIVERY AVAILABLE SINCE]]-TRACKER[[#This Row],[HANDOVER Morocco]]</f>
        <v>46065.5</v>
      </c>
      <c r="AF777" s="113">
        <f>TRACKER[[#This Row],[ATA TO UNLOADING]]*24</f>
        <v>44.533333333209157</v>
      </c>
      <c r="AG777" s="114">
        <f>(M777-E777)</f>
        <v>1.7097222222218988</v>
      </c>
      <c r="AH777" s="9">
        <f>TRACKER[[#This Row],[ATA A OFRECIMIENTO]]*24</f>
        <v>41.033333333325572</v>
      </c>
      <c r="AI777" s="4" t="str">
        <f>IF(AG777="","",IF(AG777&lt;=1.5,"SI","NO"))</f>
        <v>NO</v>
      </c>
      <c r="AJ777" s="4" t="str">
        <f>IF(AG777="","",IF(AG777&lt;=2,"YES","NO"))</f>
        <v>YES</v>
      </c>
      <c r="AK777" s="4" t="str">
        <f>IF(AG777="","",IF(AG777&lt;=3,"SI","NO"))</f>
        <v>SI</v>
      </c>
      <c r="AL777" s="114">
        <f>(N777-M777)</f>
        <v>0.16666666666424135</v>
      </c>
      <c r="AM777" s="9">
        <f>TRACKER[[#This Row],[DEL. AVAILABLE A SLOT]]*24</f>
        <v>3.9999999999417923</v>
      </c>
      <c r="AN777" s="114">
        <f>IF((S777-M777)&lt;0,TIME(0,0,0),S777-M777)</f>
        <v>0.14583333332848269</v>
      </c>
      <c r="AO777"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77" s="9" t="str">
        <f>IF(AL777="","",IF(AL777&lt;=1,"SI","NO"))</f>
        <v>SI</v>
      </c>
      <c r="AQ777" s="114">
        <f>(N777-E777)</f>
        <v>1.8763888888861402</v>
      </c>
      <c r="AR777" s="9">
        <f>TRACKER[[#This Row],[ATA A TIMESLOT]]*24</f>
        <v>45.033333333267365</v>
      </c>
      <c r="AS777" s="115">
        <f>IF(AA777&lt;N777,TIME(0,0,0),AA777-N777)</f>
        <v>0</v>
      </c>
      <c r="AT777" s="9">
        <f>TRACKER[[#This Row],[PUNTUALIDAD (H)]]*24</f>
        <v>0</v>
      </c>
      <c r="AU777" s="114" t="str">
        <f>IF(AS777&gt;TIME(0,30,0),"NO","SI")</f>
        <v>SI</v>
      </c>
      <c r="AV777" s="116" t="str">
        <f>IF(AS777&gt;TIME(1,0,0),"NO","SI")</f>
        <v>SI</v>
      </c>
      <c r="AW777" s="116">
        <f>(S777-E777)</f>
        <v>1.8555555555503815</v>
      </c>
      <c r="AX777" s="38">
        <f>TRACKER[[#This Row],[ATA TO UNLOADING]]*24</f>
        <v>44.533333333209157</v>
      </c>
      <c r="AY777" s="116">
        <f>IF(O777=0,0,S777-O777)</f>
        <v>0</v>
      </c>
      <c r="AZ777" s="38">
        <f>TRACKER[[#This Row],[TOTAL TT (MARRUECOS)]]*24</f>
        <v>0</v>
      </c>
      <c r="BA777" s="38" t="str">
        <f>IF(AW777="","",IF(AW777&lt;=2,"SI","NO"))</f>
        <v>SI</v>
      </c>
      <c r="BB777" s="117">
        <f>V777-U777</f>
        <v>46065.736111111109</v>
      </c>
      <c r="BC777" s="118">
        <f>(TRACKER[[#This Row],[Driver departure vs DC END DATE 2]])/24</f>
        <v>1919.4056712962963</v>
      </c>
      <c r="BD777" s="117" t="str">
        <f>IF(L777="LEFTIES TOLEDO",IF(BC777&gt;=TIME(0,0,0),"YES","NO"),"")</f>
        <v/>
      </c>
      <c r="BE777" s="41">
        <f>$BH$1</f>
        <v>55</v>
      </c>
      <c r="BF777" s="41">
        <f>$BI$1</f>
        <v>7.5</v>
      </c>
    </row>
    <row r="778" spans="1:58" ht="12.75" hidden="1" customHeight="1">
      <c r="A778" s="24">
        <v>261506232</v>
      </c>
      <c r="B778" s="10" t="s">
        <v>1174</v>
      </c>
      <c r="C778" s="11" t="s">
        <v>65</v>
      </c>
      <c r="D778" s="11" t="s">
        <v>75</v>
      </c>
      <c r="E778" s="12">
        <v>46063.790277777778</v>
      </c>
      <c r="F778" s="12">
        <v>46063.833333333336</v>
      </c>
      <c r="G778" s="13" t="s">
        <v>49</v>
      </c>
      <c r="H778" s="11" t="s">
        <v>50</v>
      </c>
      <c r="I778" s="13" t="s">
        <v>1269</v>
      </c>
      <c r="J778" s="13" t="s">
        <v>51</v>
      </c>
      <c r="K778" s="13" t="s">
        <v>60</v>
      </c>
      <c r="L778" s="12" t="s">
        <v>95</v>
      </c>
      <c r="M778" s="12">
        <v>46065.5</v>
      </c>
      <c r="N778" s="12">
        <v>46065.666666666664</v>
      </c>
      <c r="O778" s="12"/>
      <c r="P778" s="55"/>
      <c r="Q778" s="12"/>
      <c r="R778" s="12"/>
      <c r="S778" s="29">
        <v>46065.645833333328</v>
      </c>
      <c r="T778" s="29">
        <v>46065.704861111109</v>
      </c>
      <c r="U778" s="12"/>
      <c r="V778" s="29">
        <v>46065.768750000003</v>
      </c>
      <c r="W778" s="30">
        <f>IF(N778="","",WEEKNUM(AA778,2)-0)</f>
        <v>7</v>
      </c>
      <c r="X778" s="30">
        <f>IF(N778="","",MONTH(AA778))</f>
        <v>2</v>
      </c>
      <c r="Y77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778" s="30" t="str">
        <f>IF(B778="ROPAX","ROPAX",IF(B778="RORO","RORO","OCEAN"))</f>
        <v>OCEAN</v>
      </c>
      <c r="AA778" s="12">
        <f>+MIN(S778,T778)</f>
        <v>46065.645833333328</v>
      </c>
      <c r="AB778" s="29" t="str">
        <f>CHOOSE(WEEKDAY(T778,2),"Monday","Tuesday","Wednesday","Thursday","Friday","Saturday","Sunday")</f>
        <v>Thursday</v>
      </c>
      <c r="AC778" s="104">
        <f>IF((E778-F778)&lt;=0,0,(TRACKER[[#This Row],[ATA]]-TRACKER[[#This Row],[ETA]])*24)</f>
        <v>0</v>
      </c>
      <c r="AD778" s="29" t="str">
        <f>IF(AC778&lt;=2,"NO","YES")</f>
        <v>NO</v>
      </c>
      <c r="AE778" s="112">
        <f>+TRACKER[[#This Row],[DELIVERY AVAILABLE SINCE]]-TRACKER[[#This Row],[HANDOVER Morocco]]</f>
        <v>46065.5</v>
      </c>
      <c r="AF778" s="113">
        <f>TRACKER[[#This Row],[ATA TO UNLOADING]]*24</f>
        <v>44.533333333209157</v>
      </c>
      <c r="AG778" s="114">
        <f>(M778-E778)</f>
        <v>1.7097222222218988</v>
      </c>
      <c r="AH778" s="9">
        <f>TRACKER[[#This Row],[ATA A OFRECIMIENTO]]*24</f>
        <v>41.033333333325572</v>
      </c>
      <c r="AI778" s="4" t="str">
        <f>IF(AG778="","",IF(AG778&lt;=1.5,"SI","NO"))</f>
        <v>NO</v>
      </c>
      <c r="AJ778" s="4" t="str">
        <f>IF(AG778="","",IF(AG778&lt;=2,"YES","NO"))</f>
        <v>YES</v>
      </c>
      <c r="AK778" s="4" t="str">
        <f>IF(AG778="","",IF(AG778&lt;=3,"SI","NO"))</f>
        <v>SI</v>
      </c>
      <c r="AL778" s="114">
        <f>(N778-M778)</f>
        <v>0.16666666666424135</v>
      </c>
      <c r="AM778" s="9">
        <f>TRACKER[[#This Row],[DEL. AVAILABLE A SLOT]]*24</f>
        <v>3.9999999999417923</v>
      </c>
      <c r="AN778" s="114">
        <f>IF((S778-M778)&lt;0,TIME(0,0,0),S778-M778)</f>
        <v>0.14583333332848269</v>
      </c>
      <c r="AO778"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78" s="9" t="str">
        <f>IF(AL778="","",IF(AL778&lt;=1,"SI","NO"))</f>
        <v>SI</v>
      </c>
      <c r="AQ778" s="114">
        <f>(N778-E778)</f>
        <v>1.8763888888861402</v>
      </c>
      <c r="AR778" s="9">
        <f>TRACKER[[#This Row],[ATA A TIMESLOT]]*24</f>
        <v>45.033333333267365</v>
      </c>
      <c r="AS778" s="115">
        <f>IF(AA778&lt;N778,TIME(0,0,0),AA778-N778)</f>
        <v>0</v>
      </c>
      <c r="AT778" s="9">
        <f>TRACKER[[#This Row],[PUNTUALIDAD (H)]]*24</f>
        <v>0</v>
      </c>
      <c r="AU778" s="114" t="str">
        <f>IF(AS778&gt;TIME(0,30,0),"NO","SI")</f>
        <v>SI</v>
      </c>
      <c r="AV778" s="116" t="str">
        <f>IF(AS778&gt;TIME(1,0,0),"NO","SI")</f>
        <v>SI</v>
      </c>
      <c r="AW778" s="116">
        <f>(S778-E778)</f>
        <v>1.8555555555503815</v>
      </c>
      <c r="AX778" s="38">
        <f>TRACKER[[#This Row],[ATA TO UNLOADING]]*24</f>
        <v>44.533333333209157</v>
      </c>
      <c r="AY778" s="116">
        <f>IF(O778=0,0,S778-O778)</f>
        <v>0</v>
      </c>
      <c r="AZ778" s="38">
        <f>TRACKER[[#This Row],[TOTAL TT (MARRUECOS)]]*24</f>
        <v>0</v>
      </c>
      <c r="BA778" s="38" t="str">
        <f>IF(AW778="","",IF(AW778&lt;=2,"SI","NO"))</f>
        <v>SI</v>
      </c>
      <c r="BB778" s="117">
        <f>V778-U778</f>
        <v>46065.768750000003</v>
      </c>
      <c r="BC778" s="118">
        <f>(TRACKER[[#This Row],[Driver departure vs DC END DATE 2]])/24</f>
        <v>1919.40703125</v>
      </c>
      <c r="BD778" s="117" t="str">
        <f>IF(L778="LEFTIES TOLEDO",IF(BC778&gt;=TIME(0,0,0),"YES","NO"),"")</f>
        <v/>
      </c>
      <c r="BE778" s="41">
        <f>$BH$1</f>
        <v>55</v>
      </c>
      <c r="BF778" s="41">
        <f>$BI$1</f>
        <v>7.5</v>
      </c>
    </row>
    <row r="779" spans="1:58" ht="12.75" hidden="1" customHeight="1">
      <c r="A779" s="24">
        <v>263198859</v>
      </c>
      <c r="B779" s="10" t="s">
        <v>1173</v>
      </c>
      <c r="C779" s="11" t="s">
        <v>47</v>
      </c>
      <c r="D779" s="11" t="s">
        <v>48</v>
      </c>
      <c r="E779" s="12">
        <v>46063.560416666667</v>
      </c>
      <c r="F779" s="12">
        <v>46063.583333333336</v>
      </c>
      <c r="G779" s="13" t="s">
        <v>49</v>
      </c>
      <c r="H779" s="11" t="s">
        <v>50</v>
      </c>
      <c r="I779" s="13" t="s">
        <v>1270</v>
      </c>
      <c r="J779" s="13" t="s">
        <v>51</v>
      </c>
      <c r="K779" s="13" t="s">
        <v>52</v>
      </c>
      <c r="L779" s="12" t="s">
        <v>53</v>
      </c>
      <c r="M779" s="12">
        <v>46064.666666666664</v>
      </c>
      <c r="N779" s="12">
        <v>46065.75</v>
      </c>
      <c r="O779" s="12"/>
      <c r="P779" s="55"/>
      <c r="Q779" s="12"/>
      <c r="R779" s="12"/>
      <c r="S779" s="29">
        <v>46065.693055555559</v>
      </c>
      <c r="T779" s="29">
        <v>46065.875</v>
      </c>
      <c r="U779" s="12">
        <v>46065.731944444444</v>
      </c>
      <c r="V779" s="12">
        <v>46065.895833333336</v>
      </c>
      <c r="W779" s="30">
        <f>IF(N779="","",WEEKNUM(AA779,2)-0)</f>
        <v>7</v>
      </c>
      <c r="X779" s="30">
        <f>IF(N779="","",MONTH(AA779))</f>
        <v>2</v>
      </c>
      <c r="Y77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79" s="30" t="str">
        <f>IF(B779="ROPAX","ROPAX",IF(B779="RORO","RORO","OCEAN"))</f>
        <v>OCEAN</v>
      </c>
      <c r="AA779" s="12">
        <f>+MIN(S779,T779)</f>
        <v>46065.693055555559</v>
      </c>
      <c r="AB779" s="29" t="str">
        <f>CHOOSE(WEEKDAY(T779,2),"Monday","Tuesday","Wednesday","Thursday","Friday","Saturday","Sunday")</f>
        <v>Thursday</v>
      </c>
      <c r="AC779" s="104">
        <f>IF((E779-F779)&lt;=0,0,(TRACKER[[#This Row],[ATA]]-TRACKER[[#This Row],[ETA]])*24)</f>
        <v>0</v>
      </c>
      <c r="AD779" s="29" t="str">
        <f>IF(AC779&lt;=2,"NO","YES")</f>
        <v>NO</v>
      </c>
      <c r="AE779" s="112">
        <f>+TRACKER[[#This Row],[DELIVERY AVAILABLE SINCE]]-TRACKER[[#This Row],[HANDOVER Morocco]]</f>
        <v>46064.666666666664</v>
      </c>
      <c r="AF779" s="113">
        <f>TRACKER[[#This Row],[ATA TO UNLOADING]]*24</f>
        <v>51.183333333407063</v>
      </c>
      <c r="AG779" s="114">
        <f>(M779-E779)</f>
        <v>1.1062499999970896</v>
      </c>
      <c r="AH779" s="9">
        <f>TRACKER[[#This Row],[ATA A OFRECIMIENTO]]*24</f>
        <v>26.549999999930151</v>
      </c>
      <c r="AI779" s="4" t="str">
        <f>IF(AG779="","",IF(AG779&lt;=1.5,"SI","NO"))</f>
        <v>SI</v>
      </c>
      <c r="AJ779" s="4" t="str">
        <f>IF(AG779="","",IF(AG779&lt;=2,"YES","NO"))</f>
        <v>YES</v>
      </c>
      <c r="AK779" s="4" t="str">
        <f>IF(AG779="","",IF(AG779&lt;=3,"SI","NO"))</f>
        <v>SI</v>
      </c>
      <c r="AL779" s="114">
        <f>(N779-M779)</f>
        <v>1.0833333333357587</v>
      </c>
      <c r="AM779" s="9">
        <f>TRACKER[[#This Row],[DEL. AVAILABLE A SLOT]]*24</f>
        <v>26.000000000058208</v>
      </c>
      <c r="AN779" s="114">
        <f>IF((S779-M779)&lt;0,TIME(0,0,0),S779-M779)</f>
        <v>1.0263888888948713</v>
      </c>
      <c r="AO779"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779" s="9" t="str">
        <f>IF(AL779="","",IF(AL779&lt;=1,"SI","NO"))</f>
        <v>NO</v>
      </c>
      <c r="AQ779" s="114">
        <f>(N779-E779)</f>
        <v>2.1895833333328483</v>
      </c>
      <c r="AR779" s="9">
        <f>TRACKER[[#This Row],[ATA A TIMESLOT]]*24</f>
        <v>52.549999999988358</v>
      </c>
      <c r="AS779" s="115">
        <f>IF(AA779&lt;N779,TIME(0,0,0),AA779-N779)</f>
        <v>0</v>
      </c>
      <c r="AT779" s="9">
        <f>TRACKER[[#This Row],[PUNTUALIDAD (H)]]*24</f>
        <v>0</v>
      </c>
      <c r="AU779" s="114" t="str">
        <f>IF(AS779&gt;TIME(0,30,0),"NO","SI")</f>
        <v>SI</v>
      </c>
      <c r="AV779" s="116" t="str">
        <f>IF(AS779&gt;TIME(1,0,0),"NO","SI")</f>
        <v>SI</v>
      </c>
      <c r="AW779" s="116">
        <f>(S779-E779)</f>
        <v>2.132638888891961</v>
      </c>
      <c r="AX779" s="38">
        <f>TRACKER[[#This Row],[ATA TO UNLOADING]]*24</f>
        <v>51.183333333407063</v>
      </c>
      <c r="AY779" s="116">
        <f>IF(O779=0,0,S779-O779)</f>
        <v>0</v>
      </c>
      <c r="AZ779" s="38">
        <f>TRACKER[[#This Row],[TOTAL TT (MARRUECOS)]]*24</f>
        <v>0</v>
      </c>
      <c r="BA779" s="38" t="str">
        <f>IF(AW779="","",IF(AW779&lt;=2,"SI","NO"))</f>
        <v>NO</v>
      </c>
      <c r="BB779" s="117">
        <f>V779-U779</f>
        <v>0.16388888889196096</v>
      </c>
      <c r="BC779" s="118">
        <f>(TRACKER[[#This Row],[Driver departure vs DC END DATE 2]])/24</f>
        <v>6.8287037038317067E-3</v>
      </c>
      <c r="BD779" s="117" t="str">
        <f>IF(L779="LEFTIES TOLEDO",IF(BC779&gt;=TIME(0,0,0),"YES","NO"),"")</f>
        <v>YES</v>
      </c>
      <c r="BE779" s="41">
        <f>$BH$1</f>
        <v>55</v>
      </c>
      <c r="BF779" s="41">
        <f>$BI$1</f>
        <v>7.5</v>
      </c>
    </row>
    <row r="780" spans="1:58" ht="12.75" hidden="1" customHeight="1">
      <c r="A780" s="24">
        <v>263202177</v>
      </c>
      <c r="B780" s="10" t="s">
        <v>1173</v>
      </c>
      <c r="C780" s="11" t="s">
        <v>47</v>
      </c>
      <c r="D780" s="11" t="s">
        <v>48</v>
      </c>
      <c r="E780" s="12">
        <v>46063.560416666667</v>
      </c>
      <c r="F780" s="12">
        <v>46063.583333333336</v>
      </c>
      <c r="G780" s="13" t="s">
        <v>49</v>
      </c>
      <c r="H780" s="11" t="s">
        <v>50</v>
      </c>
      <c r="I780" s="13" t="s">
        <v>1271</v>
      </c>
      <c r="J780" s="13" t="s">
        <v>51</v>
      </c>
      <c r="K780" s="13" t="s">
        <v>52</v>
      </c>
      <c r="L780" s="12" t="s">
        <v>53</v>
      </c>
      <c r="M780" s="12">
        <v>46064.666666666664</v>
      </c>
      <c r="N780" s="12">
        <v>46065.75</v>
      </c>
      <c r="O780" s="12"/>
      <c r="P780" s="55"/>
      <c r="Q780" s="12"/>
      <c r="R780" s="12"/>
      <c r="S780" s="29">
        <v>46065.704861111109</v>
      </c>
      <c r="T780" s="29">
        <v>46065.8125</v>
      </c>
      <c r="U780" s="12">
        <v>46065.731944444444</v>
      </c>
      <c r="V780" s="12">
        <v>46065.833333333336</v>
      </c>
      <c r="W780" s="30">
        <f>IF(N780="","",WEEKNUM(AA780,2)-0)</f>
        <v>7</v>
      </c>
      <c r="X780" s="30">
        <f>IF(N780="","",MONTH(AA780))</f>
        <v>2</v>
      </c>
      <c r="Y78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80" s="30" t="str">
        <f>IF(B780="ROPAX","ROPAX",IF(B780="RORO","RORO","OCEAN"))</f>
        <v>OCEAN</v>
      </c>
      <c r="AA780" s="12">
        <f>+MIN(S780,T780)</f>
        <v>46065.704861111109</v>
      </c>
      <c r="AB780" s="29" t="str">
        <f>CHOOSE(WEEKDAY(T780,2),"Monday","Tuesday","Wednesday","Thursday","Friday","Saturday","Sunday")</f>
        <v>Thursday</v>
      </c>
      <c r="AC780" s="104">
        <f>IF((E780-F780)&lt;=0,0,(TRACKER[[#This Row],[ATA]]-TRACKER[[#This Row],[ETA]])*24)</f>
        <v>0</v>
      </c>
      <c r="AD780" s="29" t="str">
        <f>IF(AC780&lt;=2,"NO","YES")</f>
        <v>NO</v>
      </c>
      <c r="AE780" s="112">
        <f>+TRACKER[[#This Row],[DELIVERY AVAILABLE SINCE]]-TRACKER[[#This Row],[HANDOVER Morocco]]</f>
        <v>46064.666666666664</v>
      </c>
      <c r="AF780" s="113">
        <f>TRACKER[[#This Row],[ATA TO UNLOADING]]*24</f>
        <v>51.46666666661622</v>
      </c>
      <c r="AG780" s="114">
        <f>(M780-E780)</f>
        <v>1.1062499999970896</v>
      </c>
      <c r="AH780" s="9">
        <f>TRACKER[[#This Row],[ATA A OFRECIMIENTO]]*24</f>
        <v>26.549999999930151</v>
      </c>
      <c r="AI780" s="4" t="str">
        <f>IF(AG780="","",IF(AG780&lt;=1.5,"SI","NO"))</f>
        <v>SI</v>
      </c>
      <c r="AJ780" s="4" t="str">
        <f>IF(AG780="","",IF(AG780&lt;=2,"YES","NO"))</f>
        <v>YES</v>
      </c>
      <c r="AK780" s="4" t="str">
        <f>IF(AG780="","",IF(AG780&lt;=3,"SI","NO"))</f>
        <v>SI</v>
      </c>
      <c r="AL780" s="114">
        <f>(N780-M780)</f>
        <v>1.0833333333357587</v>
      </c>
      <c r="AM780" s="9">
        <f>TRACKER[[#This Row],[DEL. AVAILABLE A SLOT]]*24</f>
        <v>26.000000000058208</v>
      </c>
      <c r="AN780" s="114">
        <f>IF((S780-M780)&lt;0,TIME(0,0,0),S780-M780)</f>
        <v>1.0381944444452529</v>
      </c>
      <c r="AO780"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780" s="9" t="str">
        <f>IF(AL780="","",IF(AL780&lt;=1,"SI","NO"))</f>
        <v>NO</v>
      </c>
      <c r="AQ780" s="114">
        <f>(N780-E780)</f>
        <v>2.1895833333328483</v>
      </c>
      <c r="AR780" s="9">
        <f>TRACKER[[#This Row],[ATA A TIMESLOT]]*24</f>
        <v>52.549999999988358</v>
      </c>
      <c r="AS780" s="115">
        <f>IF(AA780&lt;N780,TIME(0,0,0),AA780-N780)</f>
        <v>0</v>
      </c>
      <c r="AT780" s="9">
        <f>TRACKER[[#This Row],[PUNTUALIDAD (H)]]*24</f>
        <v>0</v>
      </c>
      <c r="AU780" s="114" t="str">
        <f>IF(AS780&gt;TIME(0,30,0),"NO","SI")</f>
        <v>SI</v>
      </c>
      <c r="AV780" s="116" t="str">
        <f>IF(AS780&gt;TIME(1,0,0),"NO","SI")</f>
        <v>SI</v>
      </c>
      <c r="AW780" s="116">
        <f>(S780-E780)</f>
        <v>2.1444444444423425</v>
      </c>
      <c r="AX780" s="38">
        <f>TRACKER[[#This Row],[ATA TO UNLOADING]]*24</f>
        <v>51.46666666661622</v>
      </c>
      <c r="AY780" s="116">
        <f>IF(O780=0,0,S780-O780)</f>
        <v>0</v>
      </c>
      <c r="AZ780" s="38">
        <f>TRACKER[[#This Row],[TOTAL TT (MARRUECOS)]]*24</f>
        <v>0</v>
      </c>
      <c r="BA780" s="38" t="str">
        <f>IF(AW780="","",IF(AW780&lt;=2,"SI","NO"))</f>
        <v>NO</v>
      </c>
      <c r="BB780" s="117">
        <f>V780-U780</f>
        <v>0.10138888889196096</v>
      </c>
      <c r="BC780" s="118">
        <f>(TRACKER[[#This Row],[Driver departure vs DC END DATE 2]])/24</f>
        <v>4.2245370371650397E-3</v>
      </c>
      <c r="BD780" s="117" t="str">
        <f>IF(L780="LEFTIES TOLEDO",IF(BC780&gt;=TIME(0,0,0),"YES","NO"),"")</f>
        <v>YES</v>
      </c>
      <c r="BE780" s="41">
        <f>$BH$1</f>
        <v>55</v>
      </c>
      <c r="BF780" s="41">
        <f>$BI$1</f>
        <v>7.5</v>
      </c>
    </row>
    <row r="781" spans="1:58" ht="12.75" hidden="1" customHeight="1">
      <c r="A781" s="24">
        <v>263198011</v>
      </c>
      <c r="B781" s="10" t="s">
        <v>1173</v>
      </c>
      <c r="C781" s="11" t="s">
        <v>47</v>
      </c>
      <c r="D781" s="11" t="s">
        <v>48</v>
      </c>
      <c r="E781" s="12">
        <v>46063.560416666667</v>
      </c>
      <c r="F781" s="12">
        <v>46063.583333333336</v>
      </c>
      <c r="G781" s="13" t="s">
        <v>49</v>
      </c>
      <c r="H781" s="11" t="s">
        <v>50</v>
      </c>
      <c r="I781" s="13" t="s">
        <v>1272</v>
      </c>
      <c r="J781" s="13" t="s">
        <v>51</v>
      </c>
      <c r="K781" s="13" t="s">
        <v>52</v>
      </c>
      <c r="L781" s="12" t="s">
        <v>53</v>
      </c>
      <c r="M781" s="12">
        <v>46064.666666666664</v>
      </c>
      <c r="N781" s="12">
        <v>46065.791666666664</v>
      </c>
      <c r="O781" s="12"/>
      <c r="P781" s="55"/>
      <c r="Q781" s="12"/>
      <c r="R781" s="12"/>
      <c r="S781" s="29">
        <v>46065.725694444445</v>
      </c>
      <c r="T781" s="29">
        <v>46065.833333333336</v>
      </c>
      <c r="U781" s="12">
        <v>46065.779166666667</v>
      </c>
      <c r="V781" s="12">
        <v>46065.854166666664</v>
      </c>
      <c r="W781" s="30">
        <f>IF(N781="","",WEEKNUM(AA781,2)-0)</f>
        <v>7</v>
      </c>
      <c r="X781" s="30">
        <f>IF(N781="","",MONTH(AA781))</f>
        <v>2</v>
      </c>
      <c r="Y78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81" s="30" t="str">
        <f>IF(B781="ROPAX","ROPAX",IF(B781="RORO","RORO","OCEAN"))</f>
        <v>OCEAN</v>
      </c>
      <c r="AA781" s="12">
        <f>+MIN(S781,T781)</f>
        <v>46065.725694444445</v>
      </c>
      <c r="AB781" s="29" t="str">
        <f>CHOOSE(WEEKDAY(T781,2),"Monday","Tuesday","Wednesday","Thursday","Friday","Saturday","Sunday")</f>
        <v>Thursday</v>
      </c>
      <c r="AC781" s="104">
        <f>IF((E781-F781)&lt;=0,0,(TRACKER[[#This Row],[ATA]]-TRACKER[[#This Row],[ETA]])*24)</f>
        <v>0</v>
      </c>
      <c r="AD781" s="29" t="str">
        <f>IF(AC781&lt;=2,"NO","YES")</f>
        <v>NO</v>
      </c>
      <c r="AE781" s="112">
        <f>+TRACKER[[#This Row],[DELIVERY AVAILABLE SINCE]]-TRACKER[[#This Row],[HANDOVER Morocco]]</f>
        <v>46064.666666666664</v>
      </c>
      <c r="AF781" s="113">
        <f>TRACKER[[#This Row],[ATA TO UNLOADING]]*24</f>
        <v>51.966666666674428</v>
      </c>
      <c r="AG781" s="114">
        <f>(M781-E781)</f>
        <v>1.1062499999970896</v>
      </c>
      <c r="AH781" s="9">
        <f>TRACKER[[#This Row],[ATA A OFRECIMIENTO]]*24</f>
        <v>26.549999999930151</v>
      </c>
      <c r="AI781" s="4" t="str">
        <f>IF(AG781="","",IF(AG781&lt;=1.5,"SI","NO"))</f>
        <v>SI</v>
      </c>
      <c r="AJ781" s="4" t="str">
        <f>IF(AG781="","",IF(AG781&lt;=2,"YES","NO"))</f>
        <v>YES</v>
      </c>
      <c r="AK781" s="4" t="str">
        <f>IF(AG781="","",IF(AG781&lt;=3,"SI","NO"))</f>
        <v>SI</v>
      </c>
      <c r="AL781" s="114">
        <f>(N781-M781)</f>
        <v>1.125</v>
      </c>
      <c r="AM781" s="9">
        <f>TRACKER[[#This Row],[DEL. AVAILABLE A SLOT]]*24</f>
        <v>27</v>
      </c>
      <c r="AN781" s="114">
        <f>IF((S781-M781)&lt;0,TIME(0,0,0),S781-M781)</f>
        <v>1.0590277777810115</v>
      </c>
      <c r="AO781"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781" s="9" t="str">
        <f>IF(AL781="","",IF(AL781&lt;=1,"SI","NO"))</f>
        <v>NO</v>
      </c>
      <c r="AQ781" s="114">
        <f>(N781-E781)</f>
        <v>2.2312499999970896</v>
      </c>
      <c r="AR781" s="9">
        <f>TRACKER[[#This Row],[ATA A TIMESLOT]]*24</f>
        <v>53.549999999930151</v>
      </c>
      <c r="AS781" s="115">
        <f>IF(AA781&lt;N781,TIME(0,0,0),AA781-N781)</f>
        <v>0</v>
      </c>
      <c r="AT781" s="9">
        <f>TRACKER[[#This Row],[PUNTUALIDAD (H)]]*24</f>
        <v>0</v>
      </c>
      <c r="AU781" s="114" t="str">
        <f>IF(AS781&gt;TIME(0,30,0),"NO","SI")</f>
        <v>SI</v>
      </c>
      <c r="AV781" s="116" t="str">
        <f>IF(AS781&gt;TIME(1,0,0),"NO","SI")</f>
        <v>SI</v>
      </c>
      <c r="AW781" s="116">
        <f>(S781-E781)</f>
        <v>2.1652777777781012</v>
      </c>
      <c r="AX781" s="38">
        <f>TRACKER[[#This Row],[ATA TO UNLOADING]]*24</f>
        <v>51.966666666674428</v>
      </c>
      <c r="AY781" s="116">
        <f>IF(O781=0,0,S781-O781)</f>
        <v>0</v>
      </c>
      <c r="AZ781" s="38">
        <f>TRACKER[[#This Row],[TOTAL TT (MARRUECOS)]]*24</f>
        <v>0</v>
      </c>
      <c r="BA781" s="38" t="str">
        <f>IF(AW781="","",IF(AW781&lt;=2,"SI","NO"))</f>
        <v>NO</v>
      </c>
      <c r="BB781" s="117">
        <f>V781-U781</f>
        <v>7.4999999997089617E-2</v>
      </c>
      <c r="BC781" s="118">
        <f>(TRACKER[[#This Row],[Driver departure vs DC END DATE 2]])/24</f>
        <v>3.1249999998787339E-3</v>
      </c>
      <c r="BD781" s="117" t="str">
        <f>IF(L781="LEFTIES TOLEDO",IF(BC781&gt;=TIME(0,0,0),"YES","NO"),"")</f>
        <v>YES</v>
      </c>
      <c r="BE781" s="41">
        <f>$BH$1</f>
        <v>55</v>
      </c>
      <c r="BF781" s="41">
        <f>$BI$1</f>
        <v>7.5</v>
      </c>
    </row>
    <row r="782" spans="1:58" ht="12.75" hidden="1" customHeight="1">
      <c r="A782" s="24">
        <v>261506232</v>
      </c>
      <c r="B782" s="10" t="s">
        <v>1174</v>
      </c>
      <c r="C782" s="11" t="s">
        <v>65</v>
      </c>
      <c r="D782" s="11" t="s">
        <v>75</v>
      </c>
      <c r="E782" s="12">
        <v>46063.790277777778</v>
      </c>
      <c r="F782" s="12">
        <v>46063.833333333336</v>
      </c>
      <c r="G782" s="13" t="s">
        <v>49</v>
      </c>
      <c r="H782" s="11" t="s">
        <v>50</v>
      </c>
      <c r="I782" s="13" t="s">
        <v>1273</v>
      </c>
      <c r="J782" s="13" t="s">
        <v>51</v>
      </c>
      <c r="K782" s="13" t="s">
        <v>60</v>
      </c>
      <c r="L782" s="12" t="s">
        <v>95</v>
      </c>
      <c r="M782" s="12">
        <v>46065.5</v>
      </c>
      <c r="N782" s="12">
        <v>46066.25</v>
      </c>
      <c r="O782" s="12"/>
      <c r="P782" s="55"/>
      <c r="Q782" s="12"/>
      <c r="R782" s="12"/>
      <c r="S782" s="29">
        <v>46066.229166666664</v>
      </c>
      <c r="T782" s="29">
        <v>46066.263888888891</v>
      </c>
      <c r="U782" s="12"/>
      <c r="V782" s="29">
        <v>46066.340277777781</v>
      </c>
      <c r="W782" s="30">
        <f>IF(N782="","",WEEKNUM(AA782,2)-0)</f>
        <v>7</v>
      </c>
      <c r="X782" s="30">
        <f>IF(N782="","",MONTH(AA782))</f>
        <v>2</v>
      </c>
      <c r="Y78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782" s="30" t="str">
        <f>IF(B782="ROPAX","ROPAX",IF(B782="RORO","RORO","OCEAN"))</f>
        <v>OCEAN</v>
      </c>
      <c r="AA782" s="12">
        <f>+MIN(S782,T782)</f>
        <v>46066.229166666664</v>
      </c>
      <c r="AB782" s="29" t="str">
        <f>CHOOSE(WEEKDAY(T782,2),"Monday","Tuesday","Wednesday","Thursday","Friday","Saturday","Sunday")</f>
        <v>Friday</v>
      </c>
      <c r="AC782" s="104">
        <f>IF((E782-F782)&lt;=0,0,(TRACKER[[#This Row],[ATA]]-TRACKER[[#This Row],[ETA]])*24)</f>
        <v>0</v>
      </c>
      <c r="AD782" s="29" t="str">
        <f>IF(AC782&lt;=2,"NO","YES")</f>
        <v>NO</v>
      </c>
      <c r="AE782" s="112">
        <f>+TRACKER[[#This Row],[DELIVERY AVAILABLE SINCE]]-TRACKER[[#This Row],[HANDOVER Morocco]]</f>
        <v>46065.5</v>
      </c>
      <c r="AF782" s="113">
        <f>TRACKER[[#This Row],[ATA TO UNLOADING]]*24</f>
        <v>58.533333333267365</v>
      </c>
      <c r="AG782" s="114">
        <f>(M782-E782)</f>
        <v>1.7097222222218988</v>
      </c>
      <c r="AH782" s="9">
        <f>TRACKER[[#This Row],[ATA A OFRECIMIENTO]]*24</f>
        <v>41.033333333325572</v>
      </c>
      <c r="AI782" s="4" t="str">
        <f>IF(AG782="","",IF(AG782&lt;=1.5,"SI","NO"))</f>
        <v>NO</v>
      </c>
      <c r="AJ782" s="4" t="str">
        <f>IF(AG782="","",IF(AG782&lt;=2,"YES","NO"))</f>
        <v>YES</v>
      </c>
      <c r="AK782" s="4" t="str">
        <f>IF(AG782="","",IF(AG782&lt;=3,"SI","NO"))</f>
        <v>SI</v>
      </c>
      <c r="AL782" s="114">
        <f>(N782-M782)</f>
        <v>0.75</v>
      </c>
      <c r="AM782" s="9">
        <f>TRACKER[[#This Row],[DEL. AVAILABLE A SLOT]]*24</f>
        <v>18</v>
      </c>
      <c r="AN782" s="114">
        <f>IF((S782-M782)&lt;0,TIME(0,0,0),S782-M782)</f>
        <v>0.72916666666424135</v>
      </c>
      <c r="AO782"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82" s="9" t="str">
        <f>IF(AL782="","",IF(AL782&lt;=1,"SI","NO"))</f>
        <v>SI</v>
      </c>
      <c r="AQ782" s="114">
        <f>(N782-E782)</f>
        <v>2.4597222222218988</v>
      </c>
      <c r="AR782" s="9">
        <f>TRACKER[[#This Row],[ATA A TIMESLOT]]*24</f>
        <v>59.033333333325572</v>
      </c>
      <c r="AS782" s="115">
        <f>IF(AA782&lt;N782,TIME(0,0,0),AA782-N782)</f>
        <v>0</v>
      </c>
      <c r="AT782" s="9">
        <f>TRACKER[[#This Row],[PUNTUALIDAD (H)]]*24</f>
        <v>0</v>
      </c>
      <c r="AU782" s="114" t="str">
        <f>IF(AS782&gt;TIME(0,30,0),"NO","SI")</f>
        <v>SI</v>
      </c>
      <c r="AV782" s="116" t="str">
        <f>IF(AS782&gt;TIME(1,0,0),"NO","SI")</f>
        <v>SI</v>
      </c>
      <c r="AW782" s="116">
        <f>(S782-E782)</f>
        <v>2.4388888888861402</v>
      </c>
      <c r="AX782" s="38">
        <f>TRACKER[[#This Row],[ATA TO UNLOADING]]*24</f>
        <v>58.533333333267365</v>
      </c>
      <c r="AY782" s="116">
        <f>IF(O782=0,0,S782-O782)</f>
        <v>0</v>
      </c>
      <c r="AZ782" s="38">
        <f>TRACKER[[#This Row],[TOTAL TT (MARRUECOS)]]*24</f>
        <v>0</v>
      </c>
      <c r="BA782" s="38" t="str">
        <f>IF(AW782="","",IF(AW782&lt;=2,"SI","NO"))</f>
        <v>NO</v>
      </c>
      <c r="BB782" s="117">
        <f>V782-U782</f>
        <v>46066.340277777781</v>
      </c>
      <c r="BC782" s="118">
        <f>(TRACKER[[#This Row],[Driver departure vs DC END DATE 2]])/24</f>
        <v>1919.4308449074076</v>
      </c>
      <c r="BD782" s="117" t="str">
        <f>IF(L782="LEFTIES TOLEDO",IF(BC782&gt;=TIME(0,0,0),"YES","NO"),"")</f>
        <v/>
      </c>
      <c r="BE782" s="41">
        <f>$BH$1</f>
        <v>55</v>
      </c>
      <c r="BF782" s="41">
        <f>$BI$1</f>
        <v>7.5</v>
      </c>
    </row>
    <row r="783" spans="1:58" ht="12.75" hidden="1" customHeight="1">
      <c r="A783" s="24">
        <v>261506234</v>
      </c>
      <c r="B783" s="10" t="s">
        <v>1174</v>
      </c>
      <c r="C783" s="11" t="s">
        <v>65</v>
      </c>
      <c r="D783" s="11" t="s">
        <v>75</v>
      </c>
      <c r="E783" s="12">
        <v>46063.790277777778</v>
      </c>
      <c r="F783" s="12">
        <v>46063.833333333336</v>
      </c>
      <c r="G783" s="13" t="s">
        <v>49</v>
      </c>
      <c r="H783" s="11" t="s">
        <v>50</v>
      </c>
      <c r="I783" s="13" t="s">
        <v>1274</v>
      </c>
      <c r="J783" s="13" t="s">
        <v>51</v>
      </c>
      <c r="K783" s="13" t="s">
        <v>60</v>
      </c>
      <c r="L783" s="12" t="s">
        <v>95</v>
      </c>
      <c r="M783" s="12">
        <v>46065.5</v>
      </c>
      <c r="N783" s="12">
        <v>46066.25</v>
      </c>
      <c r="O783" s="12"/>
      <c r="P783" s="55"/>
      <c r="Q783" s="12"/>
      <c r="R783" s="12"/>
      <c r="S783" s="29">
        <v>46066.229166666664</v>
      </c>
      <c r="T783" s="29">
        <v>46066.305555555555</v>
      </c>
      <c r="U783" s="12"/>
      <c r="V783" s="29">
        <v>46066.336805555555</v>
      </c>
      <c r="W783" s="30">
        <f>IF(N783="","",WEEKNUM(AA783,2)-0)</f>
        <v>7</v>
      </c>
      <c r="X783" s="30">
        <f>IF(N783="","",MONTH(AA783))</f>
        <v>2</v>
      </c>
      <c r="Y78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783" s="30" t="str">
        <f>IF(B783="ROPAX","ROPAX",IF(B783="RORO","RORO","OCEAN"))</f>
        <v>OCEAN</v>
      </c>
      <c r="AA783" s="12">
        <f>+MIN(S783,T783)</f>
        <v>46066.229166666664</v>
      </c>
      <c r="AB783" s="29" t="str">
        <f>CHOOSE(WEEKDAY(T783,2),"Monday","Tuesday","Wednesday","Thursday","Friday","Saturday","Sunday")</f>
        <v>Friday</v>
      </c>
      <c r="AC783" s="104">
        <f>IF((E783-F783)&lt;=0,0,(TRACKER[[#This Row],[ATA]]-TRACKER[[#This Row],[ETA]])*24)</f>
        <v>0</v>
      </c>
      <c r="AD783" s="29" t="str">
        <f>IF(AC783&lt;=2,"NO","YES")</f>
        <v>NO</v>
      </c>
      <c r="AE783" s="112">
        <f>+TRACKER[[#This Row],[DELIVERY AVAILABLE SINCE]]-TRACKER[[#This Row],[HANDOVER Morocco]]</f>
        <v>46065.5</v>
      </c>
      <c r="AF783" s="113">
        <f>TRACKER[[#This Row],[ATA TO UNLOADING]]*24</f>
        <v>58.533333333267365</v>
      </c>
      <c r="AG783" s="114">
        <f>(M783-E783)</f>
        <v>1.7097222222218988</v>
      </c>
      <c r="AH783" s="9">
        <f>TRACKER[[#This Row],[ATA A OFRECIMIENTO]]*24</f>
        <v>41.033333333325572</v>
      </c>
      <c r="AI783" s="4" t="str">
        <f>IF(AG783="","",IF(AG783&lt;=1.5,"SI","NO"))</f>
        <v>NO</v>
      </c>
      <c r="AJ783" s="4" t="str">
        <f>IF(AG783="","",IF(AG783&lt;=2,"YES","NO"))</f>
        <v>YES</v>
      </c>
      <c r="AK783" s="4" t="str">
        <f>IF(AG783="","",IF(AG783&lt;=3,"SI","NO"))</f>
        <v>SI</v>
      </c>
      <c r="AL783" s="114">
        <f>(N783-M783)</f>
        <v>0.75</v>
      </c>
      <c r="AM783" s="9">
        <f>TRACKER[[#This Row],[DEL. AVAILABLE A SLOT]]*24</f>
        <v>18</v>
      </c>
      <c r="AN783" s="114">
        <f>IF((S783-M783)&lt;0,TIME(0,0,0),S783-M783)</f>
        <v>0.72916666666424135</v>
      </c>
      <c r="AO783"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83" s="9" t="str">
        <f>IF(AL783="","",IF(AL783&lt;=1,"SI","NO"))</f>
        <v>SI</v>
      </c>
      <c r="AQ783" s="114">
        <f>(N783-E783)</f>
        <v>2.4597222222218988</v>
      </c>
      <c r="AR783" s="9">
        <f>TRACKER[[#This Row],[ATA A TIMESLOT]]*24</f>
        <v>59.033333333325572</v>
      </c>
      <c r="AS783" s="115">
        <f>IF(AA783&lt;N783,TIME(0,0,0),AA783-N783)</f>
        <v>0</v>
      </c>
      <c r="AT783" s="9">
        <f>TRACKER[[#This Row],[PUNTUALIDAD (H)]]*24</f>
        <v>0</v>
      </c>
      <c r="AU783" s="114" t="str">
        <f>IF(AS783&gt;TIME(0,30,0),"NO","SI")</f>
        <v>SI</v>
      </c>
      <c r="AV783" s="116" t="str">
        <f>IF(AS783&gt;TIME(1,0,0),"NO","SI")</f>
        <v>SI</v>
      </c>
      <c r="AW783" s="116">
        <f>(S783-E783)</f>
        <v>2.4388888888861402</v>
      </c>
      <c r="AX783" s="38">
        <f>TRACKER[[#This Row],[ATA TO UNLOADING]]*24</f>
        <v>58.533333333267365</v>
      </c>
      <c r="AY783" s="116">
        <f>IF(O783=0,0,S783-O783)</f>
        <v>0</v>
      </c>
      <c r="AZ783" s="38">
        <f>TRACKER[[#This Row],[TOTAL TT (MARRUECOS)]]*24</f>
        <v>0</v>
      </c>
      <c r="BA783" s="38" t="str">
        <f>IF(AW783="","",IF(AW783&lt;=2,"SI","NO"))</f>
        <v>NO</v>
      </c>
      <c r="BB783" s="117">
        <f>V783-U783</f>
        <v>46066.336805555555</v>
      </c>
      <c r="BC783" s="118">
        <f>(TRACKER[[#This Row],[Driver departure vs DC END DATE 2]])/24</f>
        <v>1919.4307002314815</v>
      </c>
      <c r="BD783" s="117" t="str">
        <f>IF(L783="LEFTIES TOLEDO",IF(BC783&gt;=TIME(0,0,0),"YES","NO"),"")</f>
        <v/>
      </c>
      <c r="BE783" s="41">
        <f>$BH$1</f>
        <v>55</v>
      </c>
      <c r="BF783" s="41">
        <f>$BI$1</f>
        <v>7.5</v>
      </c>
    </row>
    <row r="784" spans="1:58" ht="12.75" hidden="1" customHeight="1">
      <c r="A784" s="24">
        <v>262838111</v>
      </c>
      <c r="B784" s="10" t="s">
        <v>1174</v>
      </c>
      <c r="C784" s="11" t="s">
        <v>47</v>
      </c>
      <c r="D784" s="11" t="s">
        <v>75</v>
      </c>
      <c r="E784" s="12">
        <v>46063.790277777778</v>
      </c>
      <c r="F784" s="12">
        <v>46063.833333333336</v>
      </c>
      <c r="G784" s="13" t="s">
        <v>49</v>
      </c>
      <c r="H784" s="11" t="s">
        <v>50</v>
      </c>
      <c r="I784" s="13" t="s">
        <v>1275</v>
      </c>
      <c r="J784" s="13" t="s">
        <v>51</v>
      </c>
      <c r="K784" s="13" t="s">
        <v>60</v>
      </c>
      <c r="L784" s="12" t="s">
        <v>102</v>
      </c>
      <c r="M784" s="12">
        <v>46065.5</v>
      </c>
      <c r="N784" s="12">
        <v>46066.291666666664</v>
      </c>
      <c r="O784" s="12"/>
      <c r="P784" s="55"/>
      <c r="Q784" s="12"/>
      <c r="R784" s="12"/>
      <c r="S784" s="29">
        <v>46066.270833333328</v>
      </c>
      <c r="T784" s="29">
        <v>46066.329861111109</v>
      </c>
      <c r="U784" s="12"/>
      <c r="V784" s="29">
        <v>46066.555555555555</v>
      </c>
      <c r="W784" s="30">
        <f>IF(N784="","",WEEKNUM(AA784,2)-0)</f>
        <v>7</v>
      </c>
      <c r="X784" s="30">
        <f>IF(N784="","",MONTH(AA784))</f>
        <v>2</v>
      </c>
      <c r="Y78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84" s="30" t="str">
        <f>IF(B784="ROPAX","ROPAX",IF(B784="RORO","RORO","OCEAN"))</f>
        <v>OCEAN</v>
      </c>
      <c r="AA784" s="12">
        <f>+MIN(S784,T784)</f>
        <v>46066.270833333328</v>
      </c>
      <c r="AB784" s="29" t="str">
        <f>CHOOSE(WEEKDAY(T784,2),"Monday","Tuesday","Wednesday","Thursday","Friday","Saturday","Sunday")</f>
        <v>Friday</v>
      </c>
      <c r="AC784" s="104">
        <f>IF((E784-F784)&lt;=0,0,(TRACKER[[#This Row],[ATA]]-TRACKER[[#This Row],[ETA]])*24)</f>
        <v>0</v>
      </c>
      <c r="AD784" s="29" t="str">
        <f>IF(AC784&lt;=2,"NO","YES")</f>
        <v>NO</v>
      </c>
      <c r="AE784" s="112">
        <f>+TRACKER[[#This Row],[DELIVERY AVAILABLE SINCE]]-TRACKER[[#This Row],[HANDOVER Morocco]]</f>
        <v>46065.5</v>
      </c>
      <c r="AF784" s="113">
        <f>TRACKER[[#This Row],[ATA TO UNLOADING]]*24</f>
        <v>59.533333333209157</v>
      </c>
      <c r="AG784" s="114">
        <f>(M784-E784)</f>
        <v>1.7097222222218988</v>
      </c>
      <c r="AH784" s="9">
        <f>TRACKER[[#This Row],[ATA A OFRECIMIENTO]]*24</f>
        <v>41.033333333325572</v>
      </c>
      <c r="AI784" s="4" t="str">
        <f>IF(AG784="","",IF(AG784&lt;=1.5,"SI","NO"))</f>
        <v>NO</v>
      </c>
      <c r="AJ784" s="4" t="str">
        <f>IF(AG784="","",IF(AG784&lt;=2,"YES","NO"))</f>
        <v>YES</v>
      </c>
      <c r="AK784" s="4" t="str">
        <f>IF(AG784="","",IF(AG784&lt;=3,"SI","NO"))</f>
        <v>SI</v>
      </c>
      <c r="AL784" s="114">
        <f>(N784-M784)</f>
        <v>0.79166666666424135</v>
      </c>
      <c r="AM784" s="9">
        <f>TRACKER[[#This Row],[DEL. AVAILABLE A SLOT]]*24</f>
        <v>18.999999999941792</v>
      </c>
      <c r="AN784" s="114">
        <f>IF((S784-M784)&lt;0,TIME(0,0,0),S784-M784)</f>
        <v>0.77083333332848269</v>
      </c>
      <c r="AO784"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84" s="9" t="str">
        <f>IF(AL784="","",IF(AL784&lt;=1,"SI","NO"))</f>
        <v>SI</v>
      </c>
      <c r="AQ784" s="114">
        <f>(N784-E784)</f>
        <v>2.5013888888861402</v>
      </c>
      <c r="AR784" s="9">
        <f>TRACKER[[#This Row],[ATA A TIMESLOT]]*24</f>
        <v>60.033333333267365</v>
      </c>
      <c r="AS784" s="115">
        <f>IF(AA784&lt;N784,TIME(0,0,0),AA784-N784)</f>
        <v>0</v>
      </c>
      <c r="AT784" s="9">
        <f>TRACKER[[#This Row],[PUNTUALIDAD (H)]]*24</f>
        <v>0</v>
      </c>
      <c r="AU784" s="114" t="str">
        <f>IF(AS784&gt;TIME(0,30,0),"NO","SI")</f>
        <v>SI</v>
      </c>
      <c r="AV784" s="116" t="str">
        <f>IF(AS784&gt;TIME(1,0,0),"NO","SI")</f>
        <v>SI</v>
      </c>
      <c r="AW784" s="116">
        <f>(S784-E784)</f>
        <v>2.4805555555503815</v>
      </c>
      <c r="AX784" s="38">
        <f>TRACKER[[#This Row],[ATA TO UNLOADING]]*24</f>
        <v>59.533333333209157</v>
      </c>
      <c r="AY784" s="116">
        <f>IF(O784=0,0,S784-O784)</f>
        <v>0</v>
      </c>
      <c r="AZ784" s="38">
        <f>TRACKER[[#This Row],[TOTAL TT (MARRUECOS)]]*24</f>
        <v>0</v>
      </c>
      <c r="BA784" s="38" t="str">
        <f>IF(AW784="","",IF(AW784&lt;=2,"SI","NO"))</f>
        <v>NO</v>
      </c>
      <c r="BB784" s="117">
        <f>V784-U784</f>
        <v>46066.555555555555</v>
      </c>
      <c r="BC784" s="118">
        <f>(TRACKER[[#This Row],[Driver departure vs DC END DATE 2]])/24</f>
        <v>1919.4398148148148</v>
      </c>
      <c r="BD784" s="117" t="str">
        <f>IF(L784="LEFTIES TOLEDO",IF(BC784&gt;=TIME(0,0,0),"YES","NO"),"")</f>
        <v/>
      </c>
      <c r="BE784" s="41">
        <f>$BH$1</f>
        <v>55</v>
      </c>
      <c r="BF784" s="41">
        <f>$BI$1</f>
        <v>7.5</v>
      </c>
    </row>
    <row r="785" spans="1:58" ht="12.75" hidden="1" customHeight="1">
      <c r="A785" s="24">
        <v>262838111</v>
      </c>
      <c r="B785" s="10" t="s">
        <v>1174</v>
      </c>
      <c r="C785" s="11" t="s">
        <v>47</v>
      </c>
      <c r="D785" s="11" t="s">
        <v>75</v>
      </c>
      <c r="E785" s="12">
        <v>46063.790277777778</v>
      </c>
      <c r="F785" s="12">
        <v>46063.833333333336</v>
      </c>
      <c r="G785" s="13" t="s">
        <v>49</v>
      </c>
      <c r="H785" s="11" t="s">
        <v>50</v>
      </c>
      <c r="I785" s="13" t="s">
        <v>1276</v>
      </c>
      <c r="J785" s="13" t="s">
        <v>51</v>
      </c>
      <c r="K785" s="13" t="s">
        <v>60</v>
      </c>
      <c r="L785" s="12" t="s">
        <v>102</v>
      </c>
      <c r="M785" s="12">
        <v>46065.5</v>
      </c>
      <c r="N785" s="12">
        <v>46066.291666666664</v>
      </c>
      <c r="O785" s="12"/>
      <c r="P785" s="55"/>
      <c r="Q785" s="12"/>
      <c r="R785" s="12"/>
      <c r="S785" s="29">
        <v>46066.270833333328</v>
      </c>
      <c r="T785" s="29">
        <v>46066.329861111109</v>
      </c>
      <c r="U785" s="12"/>
      <c r="V785" s="29">
        <v>46066.576388888891</v>
      </c>
      <c r="W785" s="30">
        <f>IF(N785="","",WEEKNUM(AA785,2)-0)</f>
        <v>7</v>
      </c>
      <c r="X785" s="30">
        <f>IF(N785="","",MONTH(AA785))</f>
        <v>2</v>
      </c>
      <c r="Y78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85" s="30" t="str">
        <f>IF(B785="ROPAX","ROPAX",IF(B785="RORO","RORO","OCEAN"))</f>
        <v>OCEAN</v>
      </c>
      <c r="AA785" s="12">
        <f>+MIN(S785,T785)</f>
        <v>46066.270833333328</v>
      </c>
      <c r="AB785" s="29" t="str">
        <f>CHOOSE(WEEKDAY(T785,2),"Monday","Tuesday","Wednesday","Thursday","Friday","Saturday","Sunday")</f>
        <v>Friday</v>
      </c>
      <c r="AC785" s="104">
        <f>IF((E785-F785)&lt;=0,0,(TRACKER[[#This Row],[ATA]]-TRACKER[[#This Row],[ETA]])*24)</f>
        <v>0</v>
      </c>
      <c r="AD785" s="29" t="str">
        <f>IF(AC785&lt;=2,"NO","YES")</f>
        <v>NO</v>
      </c>
      <c r="AE785" s="112">
        <f>+TRACKER[[#This Row],[DELIVERY AVAILABLE SINCE]]-TRACKER[[#This Row],[HANDOVER Morocco]]</f>
        <v>46065.5</v>
      </c>
      <c r="AF785" s="113">
        <f>TRACKER[[#This Row],[ATA TO UNLOADING]]*24</f>
        <v>59.533333333209157</v>
      </c>
      <c r="AG785" s="114">
        <f>(M785-E785)</f>
        <v>1.7097222222218988</v>
      </c>
      <c r="AH785" s="9">
        <f>TRACKER[[#This Row],[ATA A OFRECIMIENTO]]*24</f>
        <v>41.033333333325572</v>
      </c>
      <c r="AI785" s="4" t="str">
        <f>IF(AG785="","",IF(AG785&lt;=1.5,"SI","NO"))</f>
        <v>NO</v>
      </c>
      <c r="AJ785" s="4" t="str">
        <f>IF(AG785="","",IF(AG785&lt;=2,"YES","NO"))</f>
        <v>YES</v>
      </c>
      <c r="AK785" s="4" t="str">
        <f>IF(AG785="","",IF(AG785&lt;=3,"SI","NO"))</f>
        <v>SI</v>
      </c>
      <c r="AL785" s="114">
        <f>(N785-M785)</f>
        <v>0.79166666666424135</v>
      </c>
      <c r="AM785" s="9">
        <f>TRACKER[[#This Row],[DEL. AVAILABLE A SLOT]]*24</f>
        <v>18.999999999941792</v>
      </c>
      <c r="AN785" s="114">
        <f>IF((S785-M785)&lt;0,TIME(0,0,0),S785-M785)</f>
        <v>0.77083333332848269</v>
      </c>
      <c r="AO785"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85" s="9" t="str">
        <f>IF(AL785="","",IF(AL785&lt;=1,"SI","NO"))</f>
        <v>SI</v>
      </c>
      <c r="AQ785" s="114">
        <f>(N785-E785)</f>
        <v>2.5013888888861402</v>
      </c>
      <c r="AR785" s="9">
        <f>TRACKER[[#This Row],[ATA A TIMESLOT]]*24</f>
        <v>60.033333333267365</v>
      </c>
      <c r="AS785" s="115">
        <f>IF(AA785&lt;N785,TIME(0,0,0),AA785-N785)</f>
        <v>0</v>
      </c>
      <c r="AT785" s="9">
        <f>TRACKER[[#This Row],[PUNTUALIDAD (H)]]*24</f>
        <v>0</v>
      </c>
      <c r="AU785" s="114" t="str">
        <f>IF(AS785&gt;TIME(0,30,0),"NO","SI")</f>
        <v>SI</v>
      </c>
      <c r="AV785" s="116" t="str">
        <f>IF(AS785&gt;TIME(1,0,0),"NO","SI")</f>
        <v>SI</v>
      </c>
      <c r="AW785" s="116">
        <f>(S785-E785)</f>
        <v>2.4805555555503815</v>
      </c>
      <c r="AX785" s="38">
        <f>TRACKER[[#This Row],[ATA TO UNLOADING]]*24</f>
        <v>59.533333333209157</v>
      </c>
      <c r="AY785" s="116">
        <f>IF(O785=0,0,S785-O785)</f>
        <v>0</v>
      </c>
      <c r="AZ785" s="38">
        <f>TRACKER[[#This Row],[TOTAL TT (MARRUECOS)]]*24</f>
        <v>0</v>
      </c>
      <c r="BA785" s="38" t="str">
        <f>IF(AW785="","",IF(AW785&lt;=2,"SI","NO"))</f>
        <v>NO</v>
      </c>
      <c r="BB785" s="117">
        <f>V785-U785</f>
        <v>46066.576388888891</v>
      </c>
      <c r="BC785" s="118">
        <f>(TRACKER[[#This Row],[Driver departure vs DC END DATE 2]])/24</f>
        <v>1919.4406828703704</v>
      </c>
      <c r="BD785" s="117" t="str">
        <f>IF(L785="LEFTIES TOLEDO",IF(BC785&gt;=TIME(0,0,0),"YES","NO"),"")</f>
        <v/>
      </c>
      <c r="BE785" s="41">
        <f>$BH$1</f>
        <v>55</v>
      </c>
      <c r="BF785" s="41">
        <f>$BI$1</f>
        <v>7.5</v>
      </c>
    </row>
    <row r="786" spans="1:58" ht="12.75" hidden="1" customHeight="1">
      <c r="A786" s="24">
        <v>262052644</v>
      </c>
      <c r="B786" s="10" t="s">
        <v>1174</v>
      </c>
      <c r="C786" s="11" t="s">
        <v>55</v>
      </c>
      <c r="D786" s="11" t="s">
        <v>75</v>
      </c>
      <c r="E786" s="12">
        <v>46063.790277777778</v>
      </c>
      <c r="F786" s="12">
        <v>46063.833333333336</v>
      </c>
      <c r="G786" s="13" t="s">
        <v>49</v>
      </c>
      <c r="H786" s="11" t="s">
        <v>50</v>
      </c>
      <c r="I786" s="13" t="s">
        <v>1277</v>
      </c>
      <c r="J786" s="13" t="s">
        <v>51</v>
      </c>
      <c r="K786" s="13" t="s">
        <v>60</v>
      </c>
      <c r="L786" s="12" t="s">
        <v>102</v>
      </c>
      <c r="M786" s="12">
        <v>46065.5</v>
      </c>
      <c r="N786" s="12">
        <v>46066.291666666664</v>
      </c>
      <c r="O786" s="12"/>
      <c r="P786" s="55"/>
      <c r="Q786" s="12"/>
      <c r="R786" s="12"/>
      <c r="S786" s="29">
        <v>46066.270833333328</v>
      </c>
      <c r="T786" s="29">
        <v>46066.329861111109</v>
      </c>
      <c r="U786" s="12"/>
      <c r="V786" s="29">
        <v>46066.493055555555</v>
      </c>
      <c r="W786" s="30">
        <f>IF(N786="","",WEEKNUM(AA786,2)-0)</f>
        <v>7</v>
      </c>
      <c r="X786" s="30">
        <f>IF(N786="","",MONTH(AA786))</f>
        <v>2</v>
      </c>
      <c r="Y78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86" s="30" t="str">
        <f>IF(B786="ROPAX","ROPAX",IF(B786="RORO","RORO","OCEAN"))</f>
        <v>OCEAN</v>
      </c>
      <c r="AA786" s="12">
        <f>+MIN(S786,T786)</f>
        <v>46066.270833333328</v>
      </c>
      <c r="AB786" s="29" t="str">
        <f>CHOOSE(WEEKDAY(T786,2),"Monday","Tuesday","Wednesday","Thursday","Friday","Saturday","Sunday")</f>
        <v>Friday</v>
      </c>
      <c r="AC786" s="104">
        <f>IF((E786-F786)&lt;=0,0,(TRACKER[[#This Row],[ATA]]-TRACKER[[#This Row],[ETA]])*24)</f>
        <v>0</v>
      </c>
      <c r="AD786" s="29" t="str">
        <f>IF(AC786&lt;=2,"NO","YES")</f>
        <v>NO</v>
      </c>
      <c r="AE786" s="112">
        <f>+TRACKER[[#This Row],[DELIVERY AVAILABLE SINCE]]-TRACKER[[#This Row],[HANDOVER Morocco]]</f>
        <v>46065.5</v>
      </c>
      <c r="AF786" s="113">
        <f>TRACKER[[#This Row],[ATA TO UNLOADING]]*24</f>
        <v>59.533333333209157</v>
      </c>
      <c r="AG786" s="114">
        <f>(M786-E786)</f>
        <v>1.7097222222218988</v>
      </c>
      <c r="AH786" s="9">
        <f>TRACKER[[#This Row],[ATA A OFRECIMIENTO]]*24</f>
        <v>41.033333333325572</v>
      </c>
      <c r="AI786" s="4" t="str">
        <f>IF(AG786="","",IF(AG786&lt;=1.5,"SI","NO"))</f>
        <v>NO</v>
      </c>
      <c r="AJ786" s="4" t="str">
        <f>IF(AG786="","",IF(AG786&lt;=2,"YES","NO"))</f>
        <v>YES</v>
      </c>
      <c r="AK786" s="4" t="str">
        <f>IF(AG786="","",IF(AG786&lt;=3,"SI","NO"))</f>
        <v>SI</v>
      </c>
      <c r="AL786" s="114">
        <f>(N786-M786)</f>
        <v>0.79166666666424135</v>
      </c>
      <c r="AM786" s="9">
        <f>TRACKER[[#This Row],[DEL. AVAILABLE A SLOT]]*24</f>
        <v>18.999999999941792</v>
      </c>
      <c r="AN786" s="114">
        <f>IF((S786-M786)&lt;0,TIME(0,0,0),S786-M786)</f>
        <v>0.77083333332848269</v>
      </c>
      <c r="AO786"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86" s="9" t="str">
        <f>IF(AL786="","",IF(AL786&lt;=1,"SI","NO"))</f>
        <v>SI</v>
      </c>
      <c r="AQ786" s="114">
        <f>(N786-E786)</f>
        <v>2.5013888888861402</v>
      </c>
      <c r="AR786" s="9">
        <f>TRACKER[[#This Row],[ATA A TIMESLOT]]*24</f>
        <v>60.033333333267365</v>
      </c>
      <c r="AS786" s="115">
        <f>IF(AA786&lt;N786,TIME(0,0,0),AA786-N786)</f>
        <v>0</v>
      </c>
      <c r="AT786" s="9">
        <f>TRACKER[[#This Row],[PUNTUALIDAD (H)]]*24</f>
        <v>0</v>
      </c>
      <c r="AU786" s="114" t="str">
        <f>IF(AS786&gt;TIME(0,30,0),"NO","SI")</f>
        <v>SI</v>
      </c>
      <c r="AV786" s="116" t="str">
        <f>IF(AS786&gt;TIME(1,0,0),"NO","SI")</f>
        <v>SI</v>
      </c>
      <c r="AW786" s="116">
        <f>(S786-E786)</f>
        <v>2.4805555555503815</v>
      </c>
      <c r="AX786" s="38">
        <f>TRACKER[[#This Row],[ATA TO UNLOADING]]*24</f>
        <v>59.533333333209157</v>
      </c>
      <c r="AY786" s="116">
        <f>IF(O786=0,0,S786-O786)</f>
        <v>0</v>
      </c>
      <c r="AZ786" s="38">
        <f>TRACKER[[#This Row],[TOTAL TT (MARRUECOS)]]*24</f>
        <v>0</v>
      </c>
      <c r="BA786" s="38" t="str">
        <f>IF(AW786="","",IF(AW786&lt;=2,"SI","NO"))</f>
        <v>NO</v>
      </c>
      <c r="BB786" s="117">
        <f>V786-U786</f>
        <v>46066.493055555555</v>
      </c>
      <c r="BC786" s="118">
        <f>(TRACKER[[#This Row],[Driver departure vs DC END DATE 2]])/24</f>
        <v>1919.437210648148</v>
      </c>
      <c r="BD786" s="117" t="str">
        <f>IF(L786="LEFTIES TOLEDO",IF(BC786&gt;=TIME(0,0,0),"YES","NO"),"")</f>
        <v/>
      </c>
      <c r="BE786" s="41">
        <f>$BH$1</f>
        <v>55</v>
      </c>
      <c r="BF786" s="41">
        <f>$BI$1</f>
        <v>7.5</v>
      </c>
    </row>
    <row r="787" spans="1:58" ht="12.75" hidden="1" customHeight="1">
      <c r="A787" s="24">
        <v>263197875</v>
      </c>
      <c r="B787" s="10" t="s">
        <v>1173</v>
      </c>
      <c r="C787" s="11" t="s">
        <v>47</v>
      </c>
      <c r="D787" s="11" t="s">
        <v>48</v>
      </c>
      <c r="E787" s="12">
        <v>46063.560416666667</v>
      </c>
      <c r="F787" s="12">
        <v>46063.583333333336</v>
      </c>
      <c r="G787" s="13" t="s">
        <v>49</v>
      </c>
      <c r="H787" s="11" t="s">
        <v>50</v>
      </c>
      <c r="I787" s="13" t="s">
        <v>1280</v>
      </c>
      <c r="J787" s="13" t="s">
        <v>51</v>
      </c>
      <c r="K787" s="13" t="s">
        <v>52</v>
      </c>
      <c r="L787" s="12" t="s">
        <v>53</v>
      </c>
      <c r="M787" s="12">
        <v>46064.666666666664</v>
      </c>
      <c r="N787" s="12">
        <v>46066.333333333336</v>
      </c>
      <c r="O787" s="12"/>
      <c r="P787" s="55"/>
      <c r="Q787" s="12"/>
      <c r="R787" s="12"/>
      <c r="S787" s="29">
        <v>46065.802777777775</v>
      </c>
      <c r="T787" s="29">
        <v>46066.298611111109</v>
      </c>
      <c r="U787" s="12">
        <v>46065.861111111109</v>
      </c>
      <c r="V787" s="29">
        <v>46066.319444444445</v>
      </c>
      <c r="W787" s="30">
        <f>IF(N787="","",WEEKNUM(AA787,2)-0)</f>
        <v>7</v>
      </c>
      <c r="X787" s="30">
        <f>IF(N787="","",MONTH(AA787))</f>
        <v>2</v>
      </c>
      <c r="Y78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87" s="30" t="str">
        <f>IF(B787="ROPAX","ROPAX",IF(B787="RORO","RORO","OCEAN"))</f>
        <v>OCEAN</v>
      </c>
      <c r="AA787" s="12">
        <f>+MIN(S787,T787)</f>
        <v>46065.802777777775</v>
      </c>
      <c r="AB787" s="29" t="str">
        <f>CHOOSE(WEEKDAY(T787,2),"Monday","Tuesday","Wednesday","Thursday","Friday","Saturday","Sunday")</f>
        <v>Friday</v>
      </c>
      <c r="AC787" s="104">
        <f>IF((E787-F787)&lt;=0,0,(TRACKER[[#This Row],[ATA]]-TRACKER[[#This Row],[ETA]])*24)</f>
        <v>0</v>
      </c>
      <c r="AD787" s="29" t="str">
        <f>IF(AC787&lt;=2,"NO","YES")</f>
        <v>NO</v>
      </c>
      <c r="AE787" s="112">
        <f>+TRACKER[[#This Row],[DELIVERY AVAILABLE SINCE]]-TRACKER[[#This Row],[HANDOVER Morocco]]</f>
        <v>46064.666666666664</v>
      </c>
      <c r="AF787" s="113">
        <f>TRACKER[[#This Row],[ATA TO UNLOADING]]*24</f>
        <v>53.816666666592937</v>
      </c>
      <c r="AG787" s="114">
        <f>(M787-E787)</f>
        <v>1.1062499999970896</v>
      </c>
      <c r="AH787" s="9">
        <f>TRACKER[[#This Row],[ATA A OFRECIMIENTO]]*24</f>
        <v>26.549999999930151</v>
      </c>
      <c r="AI787" s="4" t="str">
        <f>IF(AG787="","",IF(AG787&lt;=1.5,"SI","NO"))</f>
        <v>SI</v>
      </c>
      <c r="AJ787" s="4" t="str">
        <f>IF(AG787="","",IF(AG787&lt;=2,"YES","NO"))</f>
        <v>YES</v>
      </c>
      <c r="AK787" s="4" t="str">
        <f>IF(AG787="","",IF(AG787&lt;=3,"SI","NO"))</f>
        <v>SI</v>
      </c>
      <c r="AL787" s="114">
        <f>(N787-M787)</f>
        <v>1.6666666666715173</v>
      </c>
      <c r="AM787" s="9">
        <f>TRACKER[[#This Row],[DEL. AVAILABLE A SLOT]]*24</f>
        <v>40.000000000116415</v>
      </c>
      <c r="AN787" s="114">
        <f>IF((S787-M787)&lt;0,TIME(0,0,0),S787-M787)</f>
        <v>1.1361111111109494</v>
      </c>
      <c r="AO787"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787" s="9" t="str">
        <f>IF(AL787="","",IF(AL787&lt;=1,"SI","NO"))</f>
        <v>NO</v>
      </c>
      <c r="AQ787" s="114">
        <f>(N787-E787)</f>
        <v>2.7729166666686069</v>
      </c>
      <c r="AR787" s="9">
        <f>TRACKER[[#This Row],[ATA A TIMESLOT]]*24</f>
        <v>66.550000000046566</v>
      </c>
      <c r="AS787" s="115">
        <f>IF(AA787&lt;N787,TIME(0,0,0),AA787-N787)</f>
        <v>0</v>
      </c>
      <c r="AT787" s="9">
        <f>TRACKER[[#This Row],[PUNTUALIDAD (H)]]*24</f>
        <v>0</v>
      </c>
      <c r="AU787" s="114" t="str">
        <f>IF(AS787&gt;TIME(0,30,0),"NO","SI")</f>
        <v>SI</v>
      </c>
      <c r="AV787" s="116" t="str">
        <f>IF(AS787&gt;TIME(1,0,0),"NO","SI")</f>
        <v>SI</v>
      </c>
      <c r="AW787" s="116">
        <f>(S787-E787)</f>
        <v>2.242361111108039</v>
      </c>
      <c r="AX787" s="38">
        <f>TRACKER[[#This Row],[ATA TO UNLOADING]]*24</f>
        <v>53.816666666592937</v>
      </c>
      <c r="AY787" s="116">
        <f>IF(O787=0,0,S787-O787)</f>
        <v>0</v>
      </c>
      <c r="AZ787" s="38">
        <f>TRACKER[[#This Row],[TOTAL TT (MARRUECOS)]]*24</f>
        <v>0</v>
      </c>
      <c r="BA787" s="38" t="str">
        <f>IF(AW787="","",IF(AW787&lt;=2,"SI","NO"))</f>
        <v>NO</v>
      </c>
      <c r="BB787" s="117">
        <f>V787-U787</f>
        <v>0.45833333333575865</v>
      </c>
      <c r="BC787" s="118">
        <f>(TRACKER[[#This Row],[Driver departure vs DC END DATE 2]])/24</f>
        <v>1.9097222222323278E-2</v>
      </c>
      <c r="BD787" s="117" t="str">
        <f>IF(L787="LEFTIES TOLEDO",IF(BC787&gt;=TIME(0,0,0),"YES","NO"),"")</f>
        <v>YES</v>
      </c>
      <c r="BE787" s="41">
        <f>$BH$1</f>
        <v>55</v>
      </c>
      <c r="BF787" s="41">
        <f>$BI$1</f>
        <v>7.5</v>
      </c>
    </row>
    <row r="788" spans="1:58" ht="12.75" hidden="1" customHeight="1">
      <c r="A788" s="24">
        <v>263202696</v>
      </c>
      <c r="B788" s="10" t="s">
        <v>1173</v>
      </c>
      <c r="C788" s="11" t="s">
        <v>47</v>
      </c>
      <c r="D788" s="11" t="s">
        <v>48</v>
      </c>
      <c r="E788" s="12">
        <v>46063.560416666667</v>
      </c>
      <c r="F788" s="12">
        <v>46063.583333333336</v>
      </c>
      <c r="G788" s="13" t="s">
        <v>49</v>
      </c>
      <c r="H788" s="11" t="s">
        <v>50</v>
      </c>
      <c r="I788" s="13" t="s">
        <v>1281</v>
      </c>
      <c r="J788" s="13" t="s">
        <v>51</v>
      </c>
      <c r="K788" s="13" t="s">
        <v>52</v>
      </c>
      <c r="L788" s="12" t="s">
        <v>53</v>
      </c>
      <c r="M788" s="12">
        <v>46064.666666666664</v>
      </c>
      <c r="N788" s="12">
        <v>46066.333333333336</v>
      </c>
      <c r="O788" s="12"/>
      <c r="P788" s="55"/>
      <c r="Q788" s="12"/>
      <c r="R788" s="12"/>
      <c r="S788" s="29">
        <v>46065.834027777775</v>
      </c>
      <c r="T788" s="29">
        <v>46066.263888888891</v>
      </c>
      <c r="U788" s="12">
        <v>46065.864583333336</v>
      </c>
      <c r="V788" s="29">
        <v>46066.284722222219</v>
      </c>
      <c r="W788" s="30">
        <f>IF(N788="","",WEEKNUM(AA788,2)-0)</f>
        <v>7</v>
      </c>
      <c r="X788" s="30">
        <f>IF(N788="","",MONTH(AA788))</f>
        <v>2</v>
      </c>
      <c r="Y78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88" s="30" t="str">
        <f>IF(B788="ROPAX","ROPAX",IF(B788="RORO","RORO","OCEAN"))</f>
        <v>OCEAN</v>
      </c>
      <c r="AA788" s="12">
        <f>+MIN(S788,T788)</f>
        <v>46065.834027777775</v>
      </c>
      <c r="AB788" s="29" t="str">
        <f>CHOOSE(WEEKDAY(T788,2),"Monday","Tuesday","Wednesday","Thursday","Friday","Saturday","Sunday")</f>
        <v>Friday</v>
      </c>
      <c r="AC788" s="104">
        <f>IF((E788-F788)&lt;=0,0,(TRACKER[[#This Row],[ATA]]-TRACKER[[#This Row],[ETA]])*24)</f>
        <v>0</v>
      </c>
      <c r="AD788" s="29" t="str">
        <f>IF(AC788&lt;=2,"NO","YES")</f>
        <v>NO</v>
      </c>
      <c r="AE788" s="112">
        <f>+TRACKER[[#This Row],[DELIVERY AVAILABLE SINCE]]-TRACKER[[#This Row],[HANDOVER Morocco]]</f>
        <v>46064.666666666664</v>
      </c>
      <c r="AF788" s="113">
        <f>TRACKER[[#This Row],[ATA TO UNLOADING]]*24</f>
        <v>54.566666666592937</v>
      </c>
      <c r="AG788" s="114">
        <f>(M788-E788)</f>
        <v>1.1062499999970896</v>
      </c>
      <c r="AH788" s="9">
        <f>TRACKER[[#This Row],[ATA A OFRECIMIENTO]]*24</f>
        <v>26.549999999930151</v>
      </c>
      <c r="AI788" s="4" t="str">
        <f>IF(AG788="","",IF(AG788&lt;=1.5,"SI","NO"))</f>
        <v>SI</v>
      </c>
      <c r="AJ788" s="4" t="str">
        <f>IF(AG788="","",IF(AG788&lt;=2,"YES","NO"))</f>
        <v>YES</v>
      </c>
      <c r="AK788" s="4" t="str">
        <f>IF(AG788="","",IF(AG788&lt;=3,"SI","NO"))</f>
        <v>SI</v>
      </c>
      <c r="AL788" s="114">
        <f>(N788-M788)</f>
        <v>1.6666666666715173</v>
      </c>
      <c r="AM788" s="9">
        <f>TRACKER[[#This Row],[DEL. AVAILABLE A SLOT]]*24</f>
        <v>40.000000000116415</v>
      </c>
      <c r="AN788" s="114">
        <f>IF((S788-M788)&lt;0,TIME(0,0,0),S788-M788)</f>
        <v>1.1673611111109494</v>
      </c>
      <c r="AO788"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788" s="9" t="str">
        <f>IF(AL788="","",IF(AL788&lt;=1,"SI","NO"))</f>
        <v>NO</v>
      </c>
      <c r="AQ788" s="114">
        <f>(N788-E788)</f>
        <v>2.7729166666686069</v>
      </c>
      <c r="AR788" s="9">
        <f>TRACKER[[#This Row],[ATA A TIMESLOT]]*24</f>
        <v>66.550000000046566</v>
      </c>
      <c r="AS788" s="115">
        <f>IF(AA788&lt;N788,TIME(0,0,0),AA788-N788)</f>
        <v>0</v>
      </c>
      <c r="AT788" s="9">
        <f>TRACKER[[#This Row],[PUNTUALIDAD (H)]]*24</f>
        <v>0</v>
      </c>
      <c r="AU788" s="114" t="str">
        <f>IF(AS788&gt;TIME(0,30,0),"NO","SI")</f>
        <v>SI</v>
      </c>
      <c r="AV788" s="116" t="str">
        <f>IF(AS788&gt;TIME(1,0,0),"NO","SI")</f>
        <v>SI</v>
      </c>
      <c r="AW788" s="116">
        <f>(S788-E788)</f>
        <v>2.273611111108039</v>
      </c>
      <c r="AX788" s="38">
        <f>TRACKER[[#This Row],[ATA TO UNLOADING]]*24</f>
        <v>54.566666666592937</v>
      </c>
      <c r="AY788" s="116">
        <f>IF(O788=0,0,S788-O788)</f>
        <v>0</v>
      </c>
      <c r="AZ788" s="38">
        <f>TRACKER[[#This Row],[TOTAL TT (MARRUECOS)]]*24</f>
        <v>0</v>
      </c>
      <c r="BA788" s="38" t="str">
        <f>IF(AW788="","",IF(AW788&lt;=2,"SI","NO"))</f>
        <v>NO</v>
      </c>
      <c r="BB788" s="117">
        <f>V788-U788</f>
        <v>0.42013888888322981</v>
      </c>
      <c r="BC788" s="118">
        <f>(TRACKER[[#This Row],[Driver departure vs DC END DATE 2]])/24</f>
        <v>1.7505787036801241E-2</v>
      </c>
      <c r="BD788" s="117" t="str">
        <f>IF(L788="LEFTIES TOLEDO",IF(BC788&gt;=TIME(0,0,0),"YES","NO"),"")</f>
        <v>YES</v>
      </c>
      <c r="BE788" s="41">
        <f>$BH$1</f>
        <v>55</v>
      </c>
      <c r="BF788" s="41">
        <f>$BI$1</f>
        <v>7.5</v>
      </c>
    </row>
    <row r="789" spans="1:58" ht="12.75" hidden="1" customHeight="1">
      <c r="A789" s="24">
        <v>261506234</v>
      </c>
      <c r="B789" s="10" t="s">
        <v>1174</v>
      </c>
      <c r="C789" s="11" t="s">
        <v>65</v>
      </c>
      <c r="D789" s="11" t="s">
        <v>75</v>
      </c>
      <c r="E789" s="12">
        <v>46063.790277777778</v>
      </c>
      <c r="F789" s="12">
        <v>46063.833333333336</v>
      </c>
      <c r="G789" s="13" t="s">
        <v>49</v>
      </c>
      <c r="H789" s="11" t="s">
        <v>50</v>
      </c>
      <c r="I789" s="13" t="s">
        <v>1278</v>
      </c>
      <c r="J789" s="13">
        <v>20</v>
      </c>
      <c r="K789" s="13" t="s">
        <v>60</v>
      </c>
      <c r="L789" s="12" t="s">
        <v>95</v>
      </c>
      <c r="M789" s="12">
        <v>46065.5</v>
      </c>
      <c r="N789" s="12">
        <v>46066.333333333336</v>
      </c>
      <c r="O789" s="12"/>
      <c r="P789" s="55"/>
      <c r="Q789" s="12"/>
      <c r="R789" s="12"/>
      <c r="S789" s="29">
        <v>46066.3125</v>
      </c>
      <c r="T789" s="29">
        <v>46066.427083333336</v>
      </c>
      <c r="U789" s="12"/>
      <c r="V789" s="12">
        <v>46066.534722222219</v>
      </c>
      <c r="W789" s="30">
        <f>IF(N789="","",WEEKNUM(AA789,2)-0)</f>
        <v>7</v>
      </c>
      <c r="X789" s="30">
        <f>IF(N789="","",MONTH(AA789))</f>
        <v>2</v>
      </c>
      <c r="Y78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789" s="30" t="str">
        <f>IF(B789="ROPAX","ROPAX",IF(B789="RORO","RORO","OCEAN"))</f>
        <v>OCEAN</v>
      </c>
      <c r="AA789" s="12">
        <f>+MIN(S789,T789)</f>
        <v>46066.3125</v>
      </c>
      <c r="AB789" s="29" t="str">
        <f>CHOOSE(WEEKDAY(T789,2),"Monday","Tuesday","Wednesday","Thursday","Friday","Saturday","Sunday")</f>
        <v>Friday</v>
      </c>
      <c r="AC789" s="104">
        <f>IF((E789-F789)&lt;=0,0,(TRACKER[[#This Row],[ATA]]-TRACKER[[#This Row],[ETA]])*24)</f>
        <v>0</v>
      </c>
      <c r="AD789" s="29" t="str">
        <f>IF(AC789&lt;=2,"NO","YES")</f>
        <v>NO</v>
      </c>
      <c r="AE789" s="112">
        <f>+TRACKER[[#This Row],[DELIVERY AVAILABLE SINCE]]-TRACKER[[#This Row],[HANDOVER Morocco]]</f>
        <v>46065.5</v>
      </c>
      <c r="AF789" s="113">
        <f>TRACKER[[#This Row],[ATA TO UNLOADING]]*24</f>
        <v>60.533333333325572</v>
      </c>
      <c r="AG789" s="114">
        <f>(M789-E789)</f>
        <v>1.7097222222218988</v>
      </c>
      <c r="AH789" s="9">
        <f>TRACKER[[#This Row],[ATA A OFRECIMIENTO]]*24</f>
        <v>41.033333333325572</v>
      </c>
      <c r="AI789" s="4" t="str">
        <f>IF(AG789="","",IF(AG789&lt;=1.5,"SI","NO"))</f>
        <v>NO</v>
      </c>
      <c r="AJ789" s="4" t="str">
        <f>IF(AG789="","",IF(AG789&lt;=2,"YES","NO"))</f>
        <v>YES</v>
      </c>
      <c r="AK789" s="4" t="str">
        <f>IF(AG789="","",IF(AG789&lt;=3,"SI","NO"))</f>
        <v>SI</v>
      </c>
      <c r="AL789" s="114">
        <f>(N789-M789)</f>
        <v>0.83333333333575865</v>
      </c>
      <c r="AM789" s="9">
        <f>TRACKER[[#This Row],[DEL. AVAILABLE A SLOT]]*24</f>
        <v>20.000000000058208</v>
      </c>
      <c r="AN789" s="114">
        <f>IF((S789-M789)&lt;0,TIME(0,0,0),S789-M789)</f>
        <v>0.8125</v>
      </c>
      <c r="AO789"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89" s="9" t="str">
        <f>IF(AL789="","",IF(AL789&lt;=1,"SI","NO"))</f>
        <v>SI</v>
      </c>
      <c r="AQ789" s="114">
        <f>(N789-E789)</f>
        <v>2.5430555555576575</v>
      </c>
      <c r="AR789" s="9">
        <f>TRACKER[[#This Row],[ATA A TIMESLOT]]*24</f>
        <v>61.03333333338378</v>
      </c>
      <c r="AS789" s="115">
        <f>IF(AA789&lt;N789,TIME(0,0,0),AA789-N789)</f>
        <v>0</v>
      </c>
      <c r="AT789" s="9">
        <f>TRACKER[[#This Row],[PUNTUALIDAD (H)]]*24</f>
        <v>0</v>
      </c>
      <c r="AU789" s="114" t="str">
        <f>IF(AS789&gt;TIME(0,30,0),"NO","SI")</f>
        <v>SI</v>
      </c>
      <c r="AV789" s="116" t="str">
        <f>IF(AS789&gt;TIME(1,0,0),"NO","SI")</f>
        <v>SI</v>
      </c>
      <c r="AW789" s="116">
        <f>(S789-E789)</f>
        <v>2.5222222222218988</v>
      </c>
      <c r="AX789" s="38">
        <f>TRACKER[[#This Row],[ATA TO UNLOADING]]*24</f>
        <v>60.533333333325572</v>
      </c>
      <c r="AY789" s="116">
        <f>IF(O789=0,0,S789-O789)</f>
        <v>0</v>
      </c>
      <c r="AZ789" s="38">
        <f>TRACKER[[#This Row],[TOTAL TT (MARRUECOS)]]*24</f>
        <v>0</v>
      </c>
      <c r="BA789" s="38" t="str">
        <f>IF(AW789="","",IF(AW789&lt;=2,"SI","NO"))</f>
        <v>NO</v>
      </c>
      <c r="BB789" s="117">
        <f>V789-U789</f>
        <v>46066.534722222219</v>
      </c>
      <c r="BC789" s="118">
        <f>(TRACKER[[#This Row],[Driver departure vs DC END DATE 2]])/24</f>
        <v>1919.4389467592591</v>
      </c>
      <c r="BD789" s="117" t="str">
        <f>IF(L789="LEFTIES TOLEDO",IF(BC789&gt;=TIME(0,0,0),"YES","NO"),"")</f>
        <v/>
      </c>
      <c r="BE789" s="41">
        <f>$BH$1</f>
        <v>55</v>
      </c>
      <c r="BF789" s="41">
        <f>$BI$1</f>
        <v>7.5</v>
      </c>
    </row>
    <row r="790" spans="1:58" ht="12.75" hidden="1" customHeight="1">
      <c r="A790" s="24">
        <v>263476826</v>
      </c>
      <c r="B790" s="10" t="s">
        <v>1174</v>
      </c>
      <c r="C790" s="11" t="s">
        <v>82</v>
      </c>
      <c r="D790" s="11" t="s">
        <v>75</v>
      </c>
      <c r="E790" s="12">
        <v>46063.790277777778</v>
      </c>
      <c r="F790" s="12">
        <v>46063.833333333336</v>
      </c>
      <c r="G790" s="13" t="s">
        <v>49</v>
      </c>
      <c r="H790" s="11" t="s">
        <v>50</v>
      </c>
      <c r="I790" s="13" t="s">
        <v>1279</v>
      </c>
      <c r="J790" s="13">
        <v>20</v>
      </c>
      <c r="K790" s="13" t="s">
        <v>60</v>
      </c>
      <c r="L790" s="12" t="s">
        <v>95</v>
      </c>
      <c r="M790" s="12">
        <v>46065.5</v>
      </c>
      <c r="N790" s="12">
        <v>46066.333333333336</v>
      </c>
      <c r="O790" s="12"/>
      <c r="P790" s="55"/>
      <c r="Q790" s="12"/>
      <c r="R790" s="12"/>
      <c r="S790" s="29">
        <v>46066.3125</v>
      </c>
      <c r="T790" s="29">
        <v>46066.67083333333</v>
      </c>
      <c r="U790" s="12"/>
      <c r="V790" s="12">
        <v>46066.729166666664</v>
      </c>
      <c r="W790" s="30">
        <f>IF(N790="","",WEEKNUM(AA790,2)-0)</f>
        <v>7</v>
      </c>
      <c r="X790" s="30">
        <f>IF(N790="","",MONTH(AA790))</f>
        <v>2</v>
      </c>
      <c r="Y79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790" s="30" t="str">
        <f>IF(B790="ROPAX","ROPAX",IF(B790="RORO","RORO","OCEAN"))</f>
        <v>OCEAN</v>
      </c>
      <c r="AA790" s="12">
        <f>+MIN(S790,T790)</f>
        <v>46066.3125</v>
      </c>
      <c r="AB790" s="29" t="str">
        <f>CHOOSE(WEEKDAY(T790,2),"Monday","Tuesday","Wednesday","Thursday","Friday","Saturday","Sunday")</f>
        <v>Friday</v>
      </c>
      <c r="AC790" s="104">
        <f>IF((E790-F790)&lt;=0,0,(TRACKER[[#This Row],[ATA]]-TRACKER[[#This Row],[ETA]])*24)</f>
        <v>0</v>
      </c>
      <c r="AD790" s="29" t="str">
        <f>IF(AC790&lt;=2,"NO","YES")</f>
        <v>NO</v>
      </c>
      <c r="AE790" s="112">
        <f>+TRACKER[[#This Row],[DELIVERY AVAILABLE SINCE]]-TRACKER[[#This Row],[HANDOVER Morocco]]</f>
        <v>46065.5</v>
      </c>
      <c r="AF790" s="113">
        <f>TRACKER[[#This Row],[ATA TO UNLOADING]]*24</f>
        <v>60.533333333325572</v>
      </c>
      <c r="AG790" s="114">
        <f>(M790-E790)</f>
        <v>1.7097222222218988</v>
      </c>
      <c r="AH790" s="9">
        <f>TRACKER[[#This Row],[ATA A OFRECIMIENTO]]*24</f>
        <v>41.033333333325572</v>
      </c>
      <c r="AI790" s="4" t="str">
        <f>IF(AG790="","",IF(AG790&lt;=1.5,"SI","NO"))</f>
        <v>NO</v>
      </c>
      <c r="AJ790" s="4" t="str">
        <f>IF(AG790="","",IF(AG790&lt;=2,"YES","NO"))</f>
        <v>YES</v>
      </c>
      <c r="AK790" s="4" t="str">
        <f>IF(AG790="","",IF(AG790&lt;=3,"SI","NO"))</f>
        <v>SI</v>
      </c>
      <c r="AL790" s="114">
        <f>(N790-M790)</f>
        <v>0.83333333333575865</v>
      </c>
      <c r="AM790" s="9">
        <f>TRACKER[[#This Row],[DEL. AVAILABLE A SLOT]]*24</f>
        <v>20.000000000058208</v>
      </c>
      <c r="AN790" s="114">
        <f>IF((S790-M790)&lt;0,TIME(0,0,0),S790-M790)</f>
        <v>0.8125</v>
      </c>
      <c r="AO790"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90" s="9" t="str">
        <f>IF(AL790="","",IF(AL790&lt;=1,"SI","NO"))</f>
        <v>SI</v>
      </c>
      <c r="AQ790" s="114">
        <f>(N790-E790)</f>
        <v>2.5430555555576575</v>
      </c>
      <c r="AR790" s="9">
        <f>TRACKER[[#This Row],[ATA A TIMESLOT]]*24</f>
        <v>61.03333333338378</v>
      </c>
      <c r="AS790" s="115">
        <f>IF(AA790&lt;N790,TIME(0,0,0),AA790-N790)</f>
        <v>0</v>
      </c>
      <c r="AT790" s="9">
        <f>TRACKER[[#This Row],[PUNTUALIDAD (H)]]*24</f>
        <v>0</v>
      </c>
      <c r="AU790" s="114" t="str">
        <f>IF(AS790&gt;TIME(0,30,0),"NO","SI")</f>
        <v>SI</v>
      </c>
      <c r="AV790" s="116" t="str">
        <f>IF(AS790&gt;TIME(1,0,0),"NO","SI")</f>
        <v>SI</v>
      </c>
      <c r="AW790" s="116">
        <f>(S790-E790)</f>
        <v>2.5222222222218988</v>
      </c>
      <c r="AX790" s="38">
        <f>TRACKER[[#This Row],[ATA TO UNLOADING]]*24</f>
        <v>60.533333333325572</v>
      </c>
      <c r="AY790" s="116">
        <f>IF(O790=0,0,S790-O790)</f>
        <v>0</v>
      </c>
      <c r="AZ790" s="38">
        <f>TRACKER[[#This Row],[TOTAL TT (MARRUECOS)]]*24</f>
        <v>0</v>
      </c>
      <c r="BA790" s="38" t="str">
        <f>IF(AW790="","",IF(AW790&lt;=2,"SI","NO"))</f>
        <v>NO</v>
      </c>
      <c r="BB790" s="117">
        <f>V790-U790</f>
        <v>46066.729166666664</v>
      </c>
      <c r="BC790" s="118">
        <f>(TRACKER[[#This Row],[Driver departure vs DC END DATE 2]])/24</f>
        <v>1919.4470486111111</v>
      </c>
      <c r="BD790" s="117" t="str">
        <f>IF(L790="LEFTIES TOLEDO",IF(BC790&gt;=TIME(0,0,0),"YES","NO"),"")</f>
        <v/>
      </c>
      <c r="BE790" s="41">
        <f>$BH$1</f>
        <v>55</v>
      </c>
      <c r="BF790" s="41">
        <f>$BI$1</f>
        <v>7.5</v>
      </c>
    </row>
    <row r="791" spans="1:58" ht="12.75" hidden="1" customHeight="1">
      <c r="A791" s="24">
        <v>263198322</v>
      </c>
      <c r="B791" s="10" t="s">
        <v>1173</v>
      </c>
      <c r="C791" s="11" t="s">
        <v>47</v>
      </c>
      <c r="D791" s="11" t="s">
        <v>48</v>
      </c>
      <c r="E791" s="12">
        <v>46063.560416666667</v>
      </c>
      <c r="F791" s="12">
        <v>46063.583333333336</v>
      </c>
      <c r="G791" s="13" t="s">
        <v>49</v>
      </c>
      <c r="H791" s="11" t="s">
        <v>50</v>
      </c>
      <c r="I791" s="13" t="s">
        <v>1283</v>
      </c>
      <c r="J791" s="13" t="s">
        <v>51</v>
      </c>
      <c r="K791" s="13" t="s">
        <v>52</v>
      </c>
      <c r="L791" s="12" t="s">
        <v>53</v>
      </c>
      <c r="M791" s="12">
        <v>46064.666666666664</v>
      </c>
      <c r="N791" s="12">
        <v>46066.416666666664</v>
      </c>
      <c r="O791" s="12" t="s">
        <v>1532</v>
      </c>
      <c r="P791" s="55"/>
      <c r="Q791" s="12"/>
      <c r="R791" s="12"/>
      <c r="S791" s="29">
        <v>46065.885416666664</v>
      </c>
      <c r="T791" s="29">
        <v>46066.513888888891</v>
      </c>
      <c r="U791" s="12">
        <v>46066.294444444444</v>
      </c>
      <c r="V791" s="29">
        <v>46066.538194444445</v>
      </c>
      <c r="W791" s="30">
        <f>IF(N791="","",WEEKNUM(AA791,2)-0)</f>
        <v>7</v>
      </c>
      <c r="X791" s="30">
        <f>IF(N791="","",MONTH(AA791))</f>
        <v>2</v>
      </c>
      <c r="Y79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91" s="30" t="str">
        <f>IF(B791="ROPAX","ROPAX",IF(B791="RORO","RORO","OCEAN"))</f>
        <v>OCEAN</v>
      </c>
      <c r="AA791" s="12">
        <f>+MIN(S791,T791)</f>
        <v>46065.885416666664</v>
      </c>
      <c r="AB791" s="29" t="str">
        <f>CHOOSE(WEEKDAY(T791,2),"Monday","Tuesday","Wednesday","Thursday","Friday","Saturday","Sunday")</f>
        <v>Friday</v>
      </c>
      <c r="AC791" s="104">
        <f>IF((E791-F791)&lt;=0,0,(TRACKER[[#This Row],[ATA]]-TRACKER[[#This Row],[ETA]])*24)</f>
        <v>0</v>
      </c>
      <c r="AD791" s="29" t="str">
        <f>IF(AC791&lt;=2,"NO","YES")</f>
        <v>NO</v>
      </c>
      <c r="AE791" s="112" t="e">
        <f>+TRACKER[[#This Row],[DELIVERY AVAILABLE SINCE]]-TRACKER[[#This Row],[HANDOVER Morocco]]</f>
        <v>#VALUE!</v>
      </c>
      <c r="AF791" s="113">
        <f>TRACKER[[#This Row],[ATA TO UNLOADING]]*24</f>
        <v>55.799999999930151</v>
      </c>
      <c r="AG791" s="114">
        <f>(M791-E791)</f>
        <v>1.1062499999970896</v>
      </c>
      <c r="AH791" s="9">
        <f>TRACKER[[#This Row],[ATA A OFRECIMIENTO]]*24</f>
        <v>26.549999999930151</v>
      </c>
      <c r="AI791" s="4" t="str">
        <f>IF(AG791="","",IF(AG791&lt;=1.5,"SI","NO"))</f>
        <v>SI</v>
      </c>
      <c r="AJ791" s="4" t="str">
        <f>IF(AG791="","",IF(AG791&lt;=2,"YES","NO"))</f>
        <v>YES</v>
      </c>
      <c r="AK791" s="4" t="str">
        <f>IF(AG791="","",IF(AG791&lt;=3,"SI","NO"))</f>
        <v>SI</v>
      </c>
      <c r="AL791" s="114">
        <f>(N791-M791)</f>
        <v>1.75</v>
      </c>
      <c r="AM791" s="9">
        <f>TRACKER[[#This Row],[DEL. AVAILABLE A SLOT]]*24</f>
        <v>42</v>
      </c>
      <c r="AN791" s="114">
        <f>IF((S791-M791)&lt;0,TIME(0,0,0),S791-M791)</f>
        <v>1.21875</v>
      </c>
      <c r="AO791"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791" s="9" t="str">
        <f>IF(AL791="","",IF(AL791&lt;=1,"SI","NO"))</f>
        <v>NO</v>
      </c>
      <c r="AQ791" s="114">
        <f>(N791-E791)</f>
        <v>2.8562499999970896</v>
      </c>
      <c r="AR791" s="9">
        <f>TRACKER[[#This Row],[ATA A TIMESLOT]]*24</f>
        <v>68.549999999930151</v>
      </c>
      <c r="AS791" s="115">
        <f>IF(AA791&lt;N791,TIME(0,0,0),AA791-N791)</f>
        <v>0</v>
      </c>
      <c r="AT791" s="9">
        <f>TRACKER[[#This Row],[PUNTUALIDAD (H)]]*24</f>
        <v>0</v>
      </c>
      <c r="AU791" s="114" t="str">
        <f>IF(AS791&gt;TIME(0,30,0),"NO","SI")</f>
        <v>SI</v>
      </c>
      <c r="AV791" s="116" t="str">
        <f>IF(AS791&gt;TIME(1,0,0),"NO","SI")</f>
        <v>SI</v>
      </c>
      <c r="AW791" s="116">
        <f>(S791-E791)</f>
        <v>2.3249999999970896</v>
      </c>
      <c r="AX791" s="38">
        <f>TRACKER[[#This Row],[ATA TO UNLOADING]]*24</f>
        <v>55.799999999930151</v>
      </c>
      <c r="AY791" s="116" t="e">
        <f>IF(O791=0,0,S791-O791)</f>
        <v>#VALUE!</v>
      </c>
      <c r="AZ791" s="38" t="e">
        <f>TRACKER[[#This Row],[TOTAL TT (MARRUECOS)]]*24</f>
        <v>#VALUE!</v>
      </c>
      <c r="BA791" s="38" t="str">
        <f>IF(AW791="","",IF(AW791&lt;=2,"SI","NO"))</f>
        <v>NO</v>
      </c>
      <c r="BB791" s="117">
        <f>V791-U791</f>
        <v>0.24375000000145519</v>
      </c>
      <c r="BC791" s="118">
        <f>(TRACKER[[#This Row],[Driver departure vs DC END DATE 2]])/24</f>
        <v>1.0156250000060632E-2</v>
      </c>
      <c r="BD791" s="117" t="str">
        <f>IF(L791="LEFTIES TOLEDO",IF(BC791&gt;=TIME(0,0,0),"YES","NO"),"")</f>
        <v>YES</v>
      </c>
      <c r="BE791" s="41">
        <f>$BH$1</f>
        <v>55</v>
      </c>
      <c r="BF791" s="41">
        <f>$BI$1</f>
        <v>7.5</v>
      </c>
    </row>
    <row r="792" spans="1:58" ht="12.75" hidden="1" customHeight="1">
      <c r="A792" s="24">
        <v>263199255</v>
      </c>
      <c r="B792" s="10" t="s">
        <v>1173</v>
      </c>
      <c r="C792" s="11" t="s">
        <v>47</v>
      </c>
      <c r="D792" s="11" t="s">
        <v>48</v>
      </c>
      <c r="E792" s="12">
        <v>46063.560416666667</v>
      </c>
      <c r="F792" s="12">
        <v>46063.583333333336</v>
      </c>
      <c r="G792" s="13" t="s">
        <v>49</v>
      </c>
      <c r="H792" s="11" t="s">
        <v>50</v>
      </c>
      <c r="I792" s="13" t="s">
        <v>1284</v>
      </c>
      <c r="J792" s="13" t="s">
        <v>51</v>
      </c>
      <c r="K792" s="13" t="s">
        <v>52</v>
      </c>
      <c r="L792" s="12" t="s">
        <v>53</v>
      </c>
      <c r="M792" s="12">
        <v>46064.666666666664</v>
      </c>
      <c r="N792" s="12">
        <v>46066.416666666664</v>
      </c>
      <c r="O792" s="12"/>
      <c r="P792" s="55"/>
      <c r="Q792" s="12"/>
      <c r="R792" s="12"/>
      <c r="S792" s="29">
        <v>46065.848611111112</v>
      </c>
      <c r="T792" s="29">
        <v>46066.263888888891</v>
      </c>
      <c r="U792" s="12">
        <v>46065.878472222219</v>
      </c>
      <c r="V792" s="12">
        <v>46066.284722222219</v>
      </c>
      <c r="W792" s="30">
        <f>IF(N792="","",WEEKNUM(AA792,2)-0)</f>
        <v>7</v>
      </c>
      <c r="X792" s="30">
        <f>IF(N792="","",MONTH(AA792))</f>
        <v>2</v>
      </c>
      <c r="Y79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92" s="30" t="str">
        <f>IF(B792="ROPAX","ROPAX",IF(B792="RORO","RORO","OCEAN"))</f>
        <v>OCEAN</v>
      </c>
      <c r="AA792" s="12">
        <f>+MIN(S792,T792)</f>
        <v>46065.848611111112</v>
      </c>
      <c r="AB792" s="29" t="str">
        <f>CHOOSE(WEEKDAY(T792,2),"Monday","Tuesday","Wednesday","Thursday","Friday","Saturday","Sunday")</f>
        <v>Friday</v>
      </c>
      <c r="AC792" s="104">
        <f>IF((E792-F792)&lt;=0,0,(TRACKER[[#This Row],[ATA]]-TRACKER[[#This Row],[ETA]])*24)</f>
        <v>0</v>
      </c>
      <c r="AD792" s="29" t="str">
        <f>IF(AC792&lt;=2,"NO","YES")</f>
        <v>NO</v>
      </c>
      <c r="AE792" s="112">
        <f>+TRACKER[[#This Row],[DELIVERY AVAILABLE SINCE]]-TRACKER[[#This Row],[HANDOVER Morocco]]</f>
        <v>46064.666666666664</v>
      </c>
      <c r="AF792" s="113">
        <f>TRACKER[[#This Row],[ATA TO UNLOADING]]*24</f>
        <v>54.916666666686069</v>
      </c>
      <c r="AG792" s="114">
        <f>(M792-E792)</f>
        <v>1.1062499999970896</v>
      </c>
      <c r="AH792" s="9">
        <f>TRACKER[[#This Row],[ATA A OFRECIMIENTO]]*24</f>
        <v>26.549999999930151</v>
      </c>
      <c r="AI792" s="4" t="str">
        <f>IF(AG792="","",IF(AG792&lt;=1.5,"SI","NO"))</f>
        <v>SI</v>
      </c>
      <c r="AJ792" s="4" t="str">
        <f>IF(AG792="","",IF(AG792&lt;=2,"YES","NO"))</f>
        <v>YES</v>
      </c>
      <c r="AK792" s="4" t="str">
        <f>IF(AG792="","",IF(AG792&lt;=3,"SI","NO"))</f>
        <v>SI</v>
      </c>
      <c r="AL792" s="114">
        <f>(N792-M792)</f>
        <v>1.75</v>
      </c>
      <c r="AM792" s="9">
        <f>TRACKER[[#This Row],[DEL. AVAILABLE A SLOT]]*24</f>
        <v>42</v>
      </c>
      <c r="AN792" s="114">
        <f>IF((S792-M792)&lt;0,TIME(0,0,0),S792-M792)</f>
        <v>1.1819444444481633</v>
      </c>
      <c r="AO792"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792" s="9" t="str">
        <f>IF(AL792="","",IF(AL792&lt;=1,"SI","NO"))</f>
        <v>NO</v>
      </c>
      <c r="AQ792" s="114">
        <f>(N792-E792)</f>
        <v>2.8562499999970896</v>
      </c>
      <c r="AR792" s="9">
        <f>TRACKER[[#This Row],[ATA A TIMESLOT]]*24</f>
        <v>68.549999999930151</v>
      </c>
      <c r="AS792" s="115">
        <f>IF(AA792&lt;N792,TIME(0,0,0),AA792-N792)</f>
        <v>0</v>
      </c>
      <c r="AT792" s="9">
        <f>TRACKER[[#This Row],[PUNTUALIDAD (H)]]*24</f>
        <v>0</v>
      </c>
      <c r="AU792" s="114" t="str">
        <f>IF(AS792&gt;TIME(0,30,0),"NO","SI")</f>
        <v>SI</v>
      </c>
      <c r="AV792" s="116" t="str">
        <f>IF(AS792&gt;TIME(1,0,0),"NO","SI")</f>
        <v>SI</v>
      </c>
      <c r="AW792" s="116">
        <f>(S792-E792)</f>
        <v>2.2881944444452529</v>
      </c>
      <c r="AX792" s="38">
        <f>TRACKER[[#This Row],[ATA TO UNLOADING]]*24</f>
        <v>54.916666666686069</v>
      </c>
      <c r="AY792" s="116">
        <f>IF(O792=0,0,S792-O792)</f>
        <v>0</v>
      </c>
      <c r="AZ792" s="38">
        <f>TRACKER[[#This Row],[TOTAL TT (MARRUECOS)]]*24</f>
        <v>0</v>
      </c>
      <c r="BA792" s="38" t="str">
        <f>IF(AW792="","",IF(AW792&lt;=2,"SI","NO"))</f>
        <v>NO</v>
      </c>
      <c r="BB792" s="117">
        <f>V792-U792</f>
        <v>0.40625</v>
      </c>
      <c r="BC792" s="118">
        <f>(TRACKER[[#This Row],[Driver departure vs DC END DATE 2]])/24</f>
        <v>1.6927083333333332E-2</v>
      </c>
      <c r="BD792" s="117" t="str">
        <f>IF(L792="LEFTIES TOLEDO",IF(BC792&gt;=TIME(0,0,0),"YES","NO"),"")</f>
        <v>YES</v>
      </c>
      <c r="BE792" s="41">
        <f>$BH$1</f>
        <v>55</v>
      </c>
      <c r="BF792" s="41">
        <f>$BI$1</f>
        <v>7.5</v>
      </c>
    </row>
    <row r="793" spans="1:58" ht="12.75" hidden="1" customHeight="1">
      <c r="A793" s="24">
        <v>259596277</v>
      </c>
      <c r="B793" s="10" t="s">
        <v>1174</v>
      </c>
      <c r="C793" s="11" t="s">
        <v>78</v>
      </c>
      <c r="D793" s="11" t="s">
        <v>75</v>
      </c>
      <c r="E793" s="12">
        <v>46063.790277777778</v>
      </c>
      <c r="F793" s="12">
        <v>46063.833333333336</v>
      </c>
      <c r="G793" s="13" t="s">
        <v>49</v>
      </c>
      <c r="H793" s="11" t="s">
        <v>50</v>
      </c>
      <c r="I793" s="13" t="s">
        <v>1282</v>
      </c>
      <c r="J793" s="13">
        <v>40</v>
      </c>
      <c r="K793" s="13" t="s">
        <v>60</v>
      </c>
      <c r="L793" s="12" t="s">
        <v>95</v>
      </c>
      <c r="M793" s="12">
        <v>46065.5</v>
      </c>
      <c r="N793" s="12">
        <v>46066.416666666664</v>
      </c>
      <c r="O793" s="12"/>
      <c r="P793" s="55"/>
      <c r="Q793" s="12"/>
      <c r="R793" s="12"/>
      <c r="S793" s="29">
        <v>46066.395833333328</v>
      </c>
      <c r="T793" s="29">
        <v>46066.430555555555</v>
      </c>
      <c r="U793" s="12"/>
      <c r="V793" s="12">
        <v>46066.513888888891</v>
      </c>
      <c r="W793" s="30">
        <f>IF(N793="","",WEEKNUM(AA793,2)-0)</f>
        <v>7</v>
      </c>
      <c r="X793" s="30">
        <f>IF(N793="","",MONTH(AA793))</f>
        <v>2</v>
      </c>
      <c r="Y79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793" s="30" t="str">
        <f>IF(B793="ROPAX","ROPAX",IF(B793="RORO","RORO","OCEAN"))</f>
        <v>OCEAN</v>
      </c>
      <c r="AA793" s="12">
        <f>+MIN(S793,T793)</f>
        <v>46066.395833333328</v>
      </c>
      <c r="AB793" s="29" t="str">
        <f>CHOOSE(WEEKDAY(T793,2),"Monday","Tuesday","Wednesday","Thursday","Friday","Saturday","Sunday")</f>
        <v>Friday</v>
      </c>
      <c r="AC793" s="104">
        <f>IF((E793-F793)&lt;=0,0,(TRACKER[[#This Row],[ATA]]-TRACKER[[#This Row],[ETA]])*24)</f>
        <v>0</v>
      </c>
      <c r="AD793" s="29" t="str">
        <f>IF(AC793&lt;=2,"NO","YES")</f>
        <v>NO</v>
      </c>
      <c r="AE793" s="112">
        <f>+TRACKER[[#This Row],[DELIVERY AVAILABLE SINCE]]-TRACKER[[#This Row],[HANDOVER Morocco]]</f>
        <v>46065.5</v>
      </c>
      <c r="AF793" s="113">
        <f>TRACKER[[#This Row],[ATA TO UNLOADING]]*24</f>
        <v>62.533333333209157</v>
      </c>
      <c r="AG793" s="114">
        <f>(M793-E793)</f>
        <v>1.7097222222218988</v>
      </c>
      <c r="AH793" s="9">
        <f>TRACKER[[#This Row],[ATA A OFRECIMIENTO]]*24</f>
        <v>41.033333333325572</v>
      </c>
      <c r="AI793" s="4" t="str">
        <f>IF(AG793="","",IF(AG793&lt;=1.5,"SI","NO"))</f>
        <v>NO</v>
      </c>
      <c r="AJ793" s="4" t="str">
        <f>IF(AG793="","",IF(AG793&lt;=2,"YES","NO"))</f>
        <v>YES</v>
      </c>
      <c r="AK793" s="4" t="str">
        <f>IF(AG793="","",IF(AG793&lt;=3,"SI","NO"))</f>
        <v>SI</v>
      </c>
      <c r="AL793" s="114">
        <f>(N793-M793)</f>
        <v>0.91666666666424135</v>
      </c>
      <c r="AM793" s="9">
        <f>TRACKER[[#This Row],[DEL. AVAILABLE A SLOT]]*24</f>
        <v>21.999999999941792</v>
      </c>
      <c r="AN793" s="114">
        <f>IF((S793-M793)&lt;0,TIME(0,0,0),S793-M793)</f>
        <v>0.89583333332848269</v>
      </c>
      <c r="AO793"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93" s="9" t="str">
        <f>IF(AL793="","",IF(AL793&lt;=1,"SI","NO"))</f>
        <v>SI</v>
      </c>
      <c r="AQ793" s="114">
        <f>(N793-E793)</f>
        <v>2.6263888888861402</v>
      </c>
      <c r="AR793" s="9">
        <f>TRACKER[[#This Row],[ATA A TIMESLOT]]*24</f>
        <v>63.033333333267365</v>
      </c>
      <c r="AS793" s="115">
        <f>IF(AA793&lt;N793,TIME(0,0,0),AA793-N793)</f>
        <v>0</v>
      </c>
      <c r="AT793" s="9">
        <f>TRACKER[[#This Row],[PUNTUALIDAD (H)]]*24</f>
        <v>0</v>
      </c>
      <c r="AU793" s="114" t="str">
        <f>IF(AS793&gt;TIME(0,30,0),"NO","SI")</f>
        <v>SI</v>
      </c>
      <c r="AV793" s="116" t="str">
        <f>IF(AS793&gt;TIME(1,0,0),"NO","SI")</f>
        <v>SI</v>
      </c>
      <c r="AW793" s="116">
        <f>(S793-E793)</f>
        <v>2.6055555555503815</v>
      </c>
      <c r="AX793" s="38">
        <f>TRACKER[[#This Row],[ATA TO UNLOADING]]*24</f>
        <v>62.533333333209157</v>
      </c>
      <c r="AY793" s="116">
        <f>IF(O793=0,0,S793-O793)</f>
        <v>0</v>
      </c>
      <c r="AZ793" s="38">
        <f>TRACKER[[#This Row],[TOTAL TT (MARRUECOS)]]*24</f>
        <v>0</v>
      </c>
      <c r="BA793" s="38" t="str">
        <f>IF(AW793="","",IF(AW793&lt;=2,"SI","NO"))</f>
        <v>NO</v>
      </c>
      <c r="BB793" s="117">
        <f>V793-U793</f>
        <v>46066.513888888891</v>
      </c>
      <c r="BC793" s="118">
        <f>(TRACKER[[#This Row],[Driver departure vs DC END DATE 2]])/24</f>
        <v>1919.4380787037037</v>
      </c>
      <c r="BD793" s="117" t="str">
        <f>IF(L793="LEFTIES TOLEDO",IF(BC793&gt;=TIME(0,0,0),"YES","NO"),"")</f>
        <v/>
      </c>
      <c r="BE793" s="41">
        <f>$BH$1</f>
        <v>55</v>
      </c>
      <c r="BF793" s="41">
        <f>$BI$1</f>
        <v>7.5</v>
      </c>
    </row>
    <row r="794" spans="1:58" ht="12.75" hidden="1" customHeight="1">
      <c r="A794" s="24">
        <v>263199255</v>
      </c>
      <c r="B794" s="10" t="s">
        <v>1173</v>
      </c>
      <c r="C794" s="11" t="s">
        <v>47</v>
      </c>
      <c r="D794" s="11" t="s">
        <v>48</v>
      </c>
      <c r="E794" s="12">
        <v>46063.560416666667</v>
      </c>
      <c r="F794" s="12">
        <v>46063.583333333336</v>
      </c>
      <c r="G794" s="13" t="s">
        <v>49</v>
      </c>
      <c r="H794" s="11" t="s">
        <v>50</v>
      </c>
      <c r="I794" s="13" t="s">
        <v>1288</v>
      </c>
      <c r="J794" s="13" t="s">
        <v>51</v>
      </c>
      <c r="K794" s="13" t="s">
        <v>52</v>
      </c>
      <c r="L794" s="12" t="s">
        <v>53</v>
      </c>
      <c r="M794" s="12">
        <v>46064.666666666664</v>
      </c>
      <c r="N794" s="12">
        <v>46066.5</v>
      </c>
      <c r="O794" s="12"/>
      <c r="P794" s="55"/>
      <c r="Q794" s="12"/>
      <c r="R794" s="12"/>
      <c r="S794" s="29">
        <v>46066.468055555553</v>
      </c>
      <c r="T794" s="29">
        <v>46066.545138888891</v>
      </c>
      <c r="U794" s="12">
        <v>46066.487500000003</v>
      </c>
      <c r="V794" s="29">
        <v>46066.569444444445</v>
      </c>
      <c r="W794" s="30">
        <f>IF(N794="","",WEEKNUM(AA794,2)-0)</f>
        <v>7</v>
      </c>
      <c r="X794" s="30">
        <f>IF(N794="","",MONTH(AA794))</f>
        <v>2</v>
      </c>
      <c r="Y79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94" s="30" t="str">
        <f>IF(B794="ROPAX","ROPAX",IF(B794="RORO","RORO","OCEAN"))</f>
        <v>OCEAN</v>
      </c>
      <c r="AA794" s="12">
        <f>+MIN(S794,T794)</f>
        <v>46066.468055555553</v>
      </c>
      <c r="AB794" s="29" t="str">
        <f>CHOOSE(WEEKDAY(T794,2),"Monday","Tuesday","Wednesday","Thursday","Friday","Saturday","Sunday")</f>
        <v>Friday</v>
      </c>
      <c r="AC794" s="104">
        <f>IF((E794-F794)&lt;=0,0,(TRACKER[[#This Row],[ATA]]-TRACKER[[#This Row],[ETA]])*24)</f>
        <v>0</v>
      </c>
      <c r="AD794" s="29" t="str">
        <f>IF(AC794&lt;=2,"NO","YES")</f>
        <v>NO</v>
      </c>
      <c r="AE794" s="112">
        <f>+TRACKER[[#This Row],[DELIVERY AVAILABLE SINCE]]-TRACKER[[#This Row],[HANDOVER Morocco]]</f>
        <v>46064.666666666664</v>
      </c>
      <c r="AF794" s="113">
        <f>TRACKER[[#This Row],[ATA TO UNLOADING]]*24</f>
        <v>69.783333333267365</v>
      </c>
      <c r="AG794" s="114">
        <f>(M794-E794)</f>
        <v>1.1062499999970896</v>
      </c>
      <c r="AH794" s="9">
        <f>TRACKER[[#This Row],[ATA A OFRECIMIENTO]]*24</f>
        <v>26.549999999930151</v>
      </c>
      <c r="AI794" s="4" t="str">
        <f>IF(AG794="","",IF(AG794&lt;=1.5,"SI","NO"))</f>
        <v>SI</v>
      </c>
      <c r="AJ794" s="4" t="str">
        <f>IF(AG794="","",IF(AG794&lt;=2,"YES","NO"))</f>
        <v>YES</v>
      </c>
      <c r="AK794" s="4" t="str">
        <f>IF(AG794="","",IF(AG794&lt;=3,"SI","NO"))</f>
        <v>SI</v>
      </c>
      <c r="AL794" s="114">
        <f>(N794-M794)</f>
        <v>1.8333333333357587</v>
      </c>
      <c r="AM794" s="9">
        <f>TRACKER[[#This Row],[DEL. AVAILABLE A SLOT]]*24</f>
        <v>44.000000000058208</v>
      </c>
      <c r="AN794" s="114">
        <f>IF((S794-M794)&lt;0,TIME(0,0,0),S794-M794)</f>
        <v>1.8013888888890506</v>
      </c>
      <c r="AO794"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794" s="9" t="str">
        <f>IF(AL794="","",IF(AL794&lt;=1,"SI","NO"))</f>
        <v>NO</v>
      </c>
      <c r="AQ794" s="114">
        <f>(N794-E794)</f>
        <v>2.9395833333328483</v>
      </c>
      <c r="AR794" s="9">
        <f>TRACKER[[#This Row],[ATA A TIMESLOT]]*24</f>
        <v>70.549999999988358</v>
      </c>
      <c r="AS794" s="115">
        <f>IF(AA794&lt;N794,TIME(0,0,0),AA794-N794)</f>
        <v>0</v>
      </c>
      <c r="AT794" s="9">
        <f>TRACKER[[#This Row],[PUNTUALIDAD (H)]]*24</f>
        <v>0</v>
      </c>
      <c r="AU794" s="114" t="str">
        <f>IF(AS794&gt;TIME(0,30,0),"NO","SI")</f>
        <v>SI</v>
      </c>
      <c r="AV794" s="116" t="str">
        <f>IF(AS794&gt;TIME(1,0,0),"NO","SI")</f>
        <v>SI</v>
      </c>
      <c r="AW794" s="116">
        <f>(S794-E794)</f>
        <v>2.9076388888861402</v>
      </c>
      <c r="AX794" s="38">
        <f>TRACKER[[#This Row],[ATA TO UNLOADING]]*24</f>
        <v>69.783333333267365</v>
      </c>
      <c r="AY794" s="116">
        <f>IF(O794=0,0,S794-O794)</f>
        <v>0</v>
      </c>
      <c r="AZ794" s="38">
        <f>TRACKER[[#This Row],[TOTAL TT (MARRUECOS)]]*24</f>
        <v>0</v>
      </c>
      <c r="BA794" s="38" t="str">
        <f>IF(AW794="","",IF(AW794&lt;=2,"SI","NO"))</f>
        <v>NO</v>
      </c>
      <c r="BB794" s="117">
        <f>V794-U794</f>
        <v>8.1944444442342501E-2</v>
      </c>
      <c r="BC794" s="118">
        <f>(TRACKER[[#This Row],[Driver departure vs DC END DATE 2]])/24</f>
        <v>3.414351851764271E-3</v>
      </c>
      <c r="BD794" s="117" t="str">
        <f>IF(L794="LEFTIES TOLEDO",IF(BC794&gt;=TIME(0,0,0),"YES","NO"),"")</f>
        <v>YES</v>
      </c>
      <c r="BE794" s="41">
        <f>$BH$1</f>
        <v>55</v>
      </c>
      <c r="BF794" s="41">
        <f>$BI$1</f>
        <v>7.5</v>
      </c>
    </row>
    <row r="795" spans="1:58" ht="12.75" hidden="1" customHeight="1">
      <c r="A795" s="24">
        <v>263202454</v>
      </c>
      <c r="B795" s="10" t="s">
        <v>1173</v>
      </c>
      <c r="C795" s="11" t="s">
        <v>47</v>
      </c>
      <c r="D795" s="11" t="s">
        <v>48</v>
      </c>
      <c r="E795" s="12">
        <v>46063.560416666667</v>
      </c>
      <c r="F795" s="12">
        <v>46063.583333333336</v>
      </c>
      <c r="G795" s="13" t="s">
        <v>49</v>
      </c>
      <c r="H795" s="11" t="s">
        <v>50</v>
      </c>
      <c r="I795" s="13" t="s">
        <v>1289</v>
      </c>
      <c r="J795" s="13" t="s">
        <v>51</v>
      </c>
      <c r="K795" s="13" t="s">
        <v>52</v>
      </c>
      <c r="L795" s="12" t="s">
        <v>53</v>
      </c>
      <c r="M795" s="12">
        <v>46064.666666666664</v>
      </c>
      <c r="N795" s="12">
        <v>46066.5</v>
      </c>
      <c r="O795" s="12"/>
      <c r="P795" s="55"/>
      <c r="Q795" s="12"/>
      <c r="R795" s="12"/>
      <c r="S795" s="29">
        <v>46066.435416666667</v>
      </c>
      <c r="T795" s="29">
        <v>46066.458333333336</v>
      </c>
      <c r="U795" s="12">
        <v>46066.450694444444</v>
      </c>
      <c r="V795" s="29">
        <v>46066.482638888891</v>
      </c>
      <c r="W795" s="30">
        <f>IF(N795="","",WEEKNUM(AA795,2)-0)</f>
        <v>7</v>
      </c>
      <c r="X795" s="30">
        <f>IF(N795="","",MONTH(AA795))</f>
        <v>2</v>
      </c>
      <c r="Y79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95" s="30" t="str">
        <f>IF(B795="ROPAX","ROPAX",IF(B795="RORO","RORO","OCEAN"))</f>
        <v>OCEAN</v>
      </c>
      <c r="AA795" s="12">
        <f>+MIN(S795,T795)</f>
        <v>46066.435416666667</v>
      </c>
      <c r="AB795" s="29" t="str">
        <f>CHOOSE(WEEKDAY(T795,2),"Monday","Tuesday","Wednesday","Thursday","Friday","Saturday","Sunday")</f>
        <v>Friday</v>
      </c>
      <c r="AC795" s="104">
        <f>IF((E795-F795)&lt;=0,0,(TRACKER[[#This Row],[ATA]]-TRACKER[[#This Row],[ETA]])*24)</f>
        <v>0</v>
      </c>
      <c r="AD795" s="29" t="str">
        <f>IF(AC795&lt;=2,"NO","YES")</f>
        <v>NO</v>
      </c>
      <c r="AE795" s="112">
        <f>+TRACKER[[#This Row],[DELIVERY AVAILABLE SINCE]]-TRACKER[[#This Row],[HANDOVER Morocco]]</f>
        <v>46064.666666666664</v>
      </c>
      <c r="AF795" s="113">
        <f>TRACKER[[#This Row],[ATA TO UNLOADING]]*24</f>
        <v>69</v>
      </c>
      <c r="AG795" s="114">
        <f>(M795-E795)</f>
        <v>1.1062499999970896</v>
      </c>
      <c r="AH795" s="9">
        <f>TRACKER[[#This Row],[ATA A OFRECIMIENTO]]*24</f>
        <v>26.549999999930151</v>
      </c>
      <c r="AI795" s="4" t="str">
        <f>IF(AG795="","",IF(AG795&lt;=1.5,"SI","NO"))</f>
        <v>SI</v>
      </c>
      <c r="AJ795" s="4" t="str">
        <f>IF(AG795="","",IF(AG795&lt;=2,"YES","NO"))</f>
        <v>YES</v>
      </c>
      <c r="AK795" s="4" t="str">
        <f>IF(AG795="","",IF(AG795&lt;=3,"SI","NO"))</f>
        <v>SI</v>
      </c>
      <c r="AL795" s="114">
        <f>(N795-M795)</f>
        <v>1.8333333333357587</v>
      </c>
      <c r="AM795" s="9">
        <f>TRACKER[[#This Row],[DEL. AVAILABLE A SLOT]]*24</f>
        <v>44.000000000058208</v>
      </c>
      <c r="AN795" s="114">
        <f>IF((S795-M795)&lt;0,TIME(0,0,0),S795-M795)</f>
        <v>1.7687500000029104</v>
      </c>
      <c r="AO795"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795" s="9" t="str">
        <f>IF(AL795="","",IF(AL795&lt;=1,"SI","NO"))</f>
        <v>NO</v>
      </c>
      <c r="AQ795" s="114">
        <f>(N795-E795)</f>
        <v>2.9395833333328483</v>
      </c>
      <c r="AR795" s="9">
        <f>TRACKER[[#This Row],[ATA A TIMESLOT]]*24</f>
        <v>70.549999999988358</v>
      </c>
      <c r="AS795" s="115">
        <f>IF(AA795&lt;N795,TIME(0,0,0),AA795-N795)</f>
        <v>0</v>
      </c>
      <c r="AT795" s="9">
        <f>TRACKER[[#This Row],[PUNTUALIDAD (H)]]*24</f>
        <v>0</v>
      </c>
      <c r="AU795" s="114" t="str">
        <f>IF(AS795&gt;TIME(0,30,0),"NO","SI")</f>
        <v>SI</v>
      </c>
      <c r="AV795" s="116" t="str">
        <f>IF(AS795&gt;TIME(1,0,0),"NO","SI")</f>
        <v>SI</v>
      </c>
      <c r="AW795" s="116">
        <f>(S795-E795)</f>
        <v>2.875</v>
      </c>
      <c r="AX795" s="38">
        <f>TRACKER[[#This Row],[ATA TO UNLOADING]]*24</f>
        <v>69</v>
      </c>
      <c r="AY795" s="116">
        <f>IF(O795=0,0,S795-O795)</f>
        <v>0</v>
      </c>
      <c r="AZ795" s="38">
        <f>TRACKER[[#This Row],[TOTAL TT (MARRUECOS)]]*24</f>
        <v>0</v>
      </c>
      <c r="BA795" s="38" t="str">
        <f>IF(AW795="","",IF(AW795&lt;=2,"SI","NO"))</f>
        <v>NO</v>
      </c>
      <c r="BB795" s="117">
        <f>V795-U795</f>
        <v>3.1944444446708076E-2</v>
      </c>
      <c r="BC795" s="118">
        <f>(TRACKER[[#This Row],[Driver departure vs DC END DATE 2]])/24</f>
        <v>1.3310185186128365E-3</v>
      </c>
      <c r="BD795" s="117" t="str">
        <f>IF(L795="LEFTIES TOLEDO",IF(BC795&gt;=TIME(0,0,0),"YES","NO"),"")</f>
        <v>YES</v>
      </c>
      <c r="BE795" s="41">
        <f>$BH$1</f>
        <v>55</v>
      </c>
      <c r="BF795" s="41">
        <f>$BI$1</f>
        <v>7.5</v>
      </c>
    </row>
    <row r="796" spans="1:58" ht="12.75" hidden="1" customHeight="1">
      <c r="A796" s="24">
        <v>264730956</v>
      </c>
      <c r="B796" s="10" t="s">
        <v>1174</v>
      </c>
      <c r="C796" s="11" t="s">
        <v>65</v>
      </c>
      <c r="D796" s="11" t="s">
        <v>75</v>
      </c>
      <c r="E796" s="12">
        <v>46063.790277777778</v>
      </c>
      <c r="F796" s="12">
        <v>46063.833333333336</v>
      </c>
      <c r="G796" s="13" t="s">
        <v>49</v>
      </c>
      <c r="H796" s="11" t="s">
        <v>50</v>
      </c>
      <c r="I796" s="13" t="s">
        <v>1287</v>
      </c>
      <c r="J796" s="13">
        <v>20</v>
      </c>
      <c r="K796" s="13" t="s">
        <v>60</v>
      </c>
      <c r="L796" s="12" t="s">
        <v>102</v>
      </c>
      <c r="M796" s="12">
        <v>46065.5</v>
      </c>
      <c r="N796" s="12">
        <v>46066.5</v>
      </c>
      <c r="O796" s="12"/>
      <c r="P796" s="55"/>
      <c r="Q796" s="12"/>
      <c r="R796" s="12"/>
      <c r="S796" s="29">
        <v>46066.479166666664</v>
      </c>
      <c r="T796" s="29">
        <v>46066.541666666664</v>
      </c>
      <c r="U796" s="12"/>
      <c r="V796" s="29">
        <v>46066.645833333336</v>
      </c>
      <c r="W796" s="30">
        <f>IF(N796="","",WEEKNUM(AA796,2)-0)</f>
        <v>7</v>
      </c>
      <c r="X796" s="30">
        <f>IF(N796="","",MONTH(AA796))</f>
        <v>2</v>
      </c>
      <c r="Y79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96" s="30" t="str">
        <f>IF(B796="ROPAX","ROPAX",IF(B796="RORO","RORO","OCEAN"))</f>
        <v>OCEAN</v>
      </c>
      <c r="AA796" s="12">
        <f>+MIN(S796,T796)</f>
        <v>46066.479166666664</v>
      </c>
      <c r="AB796" s="29" t="str">
        <f>CHOOSE(WEEKDAY(T796,2),"Monday","Tuesday","Wednesday","Thursday","Friday","Saturday","Sunday")</f>
        <v>Friday</v>
      </c>
      <c r="AC796" s="104">
        <f>IF((E796-F796)&lt;=0,0,(TRACKER[[#This Row],[ATA]]-TRACKER[[#This Row],[ETA]])*24)</f>
        <v>0</v>
      </c>
      <c r="AD796" s="29" t="str">
        <f>IF(AC796&lt;=2,"NO","YES")</f>
        <v>NO</v>
      </c>
      <c r="AE796" s="112">
        <f>+TRACKER[[#This Row],[DELIVERY AVAILABLE SINCE]]-TRACKER[[#This Row],[HANDOVER Morocco]]</f>
        <v>46065.5</v>
      </c>
      <c r="AF796" s="113">
        <f>TRACKER[[#This Row],[ATA TO UNLOADING]]*24</f>
        <v>64.533333333267365</v>
      </c>
      <c r="AG796" s="114">
        <f>(M796-E796)</f>
        <v>1.7097222222218988</v>
      </c>
      <c r="AH796" s="9">
        <f>TRACKER[[#This Row],[ATA A OFRECIMIENTO]]*24</f>
        <v>41.033333333325572</v>
      </c>
      <c r="AI796" s="4" t="str">
        <f>IF(AG796="","",IF(AG796&lt;=1.5,"SI","NO"))</f>
        <v>NO</v>
      </c>
      <c r="AJ796" s="4" t="str">
        <f>IF(AG796="","",IF(AG796&lt;=2,"YES","NO"))</f>
        <v>YES</v>
      </c>
      <c r="AK796" s="4" t="str">
        <f>IF(AG796="","",IF(AG796&lt;=3,"SI","NO"))</f>
        <v>SI</v>
      </c>
      <c r="AL796" s="114">
        <f>(N796-M796)</f>
        <v>1</v>
      </c>
      <c r="AM796" s="9">
        <f>TRACKER[[#This Row],[DEL. AVAILABLE A SLOT]]*24</f>
        <v>24</v>
      </c>
      <c r="AN796" s="114">
        <f>IF((S796-M796)&lt;0,TIME(0,0,0),S796-M796)</f>
        <v>0.97916666666424135</v>
      </c>
      <c r="AO796"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96" s="9" t="str">
        <f>IF(AL796="","",IF(AL796&lt;=1,"SI","NO"))</f>
        <v>SI</v>
      </c>
      <c r="AQ796" s="114">
        <f>(N796-E796)</f>
        <v>2.7097222222218988</v>
      </c>
      <c r="AR796" s="9">
        <f>TRACKER[[#This Row],[ATA A TIMESLOT]]*24</f>
        <v>65.033333333325572</v>
      </c>
      <c r="AS796" s="115">
        <f>IF(AA796&lt;N796,TIME(0,0,0),AA796-N796)</f>
        <v>0</v>
      </c>
      <c r="AT796" s="9">
        <f>TRACKER[[#This Row],[PUNTUALIDAD (H)]]*24</f>
        <v>0</v>
      </c>
      <c r="AU796" s="114" t="str">
        <f>IF(AS796&gt;TIME(0,30,0),"NO","SI")</f>
        <v>SI</v>
      </c>
      <c r="AV796" s="116" t="str">
        <f>IF(AS796&gt;TIME(1,0,0),"NO","SI")</f>
        <v>SI</v>
      </c>
      <c r="AW796" s="116">
        <f>(S796-E796)</f>
        <v>2.6888888888861402</v>
      </c>
      <c r="AX796" s="38">
        <f>TRACKER[[#This Row],[ATA TO UNLOADING]]*24</f>
        <v>64.533333333267365</v>
      </c>
      <c r="AY796" s="116">
        <f>IF(O796=0,0,S796-O796)</f>
        <v>0</v>
      </c>
      <c r="AZ796" s="38">
        <f>TRACKER[[#This Row],[TOTAL TT (MARRUECOS)]]*24</f>
        <v>0</v>
      </c>
      <c r="BA796" s="38" t="str">
        <f>IF(AW796="","",IF(AW796&lt;=2,"SI","NO"))</f>
        <v>NO</v>
      </c>
      <c r="BB796" s="117">
        <f>V796-U796</f>
        <v>46066.645833333336</v>
      </c>
      <c r="BC796" s="118">
        <f>(TRACKER[[#This Row],[Driver departure vs DC END DATE 2]])/24</f>
        <v>1919.4435763888889</v>
      </c>
      <c r="BD796" s="117" t="str">
        <f>IF(L796="LEFTIES TOLEDO",IF(BC796&gt;=TIME(0,0,0),"YES","NO"),"")</f>
        <v/>
      </c>
      <c r="BE796" s="41">
        <f>$BH$1</f>
        <v>55</v>
      </c>
      <c r="BF796" s="41">
        <f>$BI$1</f>
        <v>7.5</v>
      </c>
    </row>
    <row r="797" spans="1:58" ht="12.75" hidden="1" customHeight="1">
      <c r="A797" s="24">
        <v>262838157</v>
      </c>
      <c r="B797" s="10" t="s">
        <v>1174</v>
      </c>
      <c r="C797" s="11" t="s">
        <v>47</v>
      </c>
      <c r="D797" s="11" t="s">
        <v>75</v>
      </c>
      <c r="E797" s="12">
        <v>46063.790277777778</v>
      </c>
      <c r="F797" s="12">
        <v>46063.833333333336</v>
      </c>
      <c r="G797" s="13" t="s">
        <v>49</v>
      </c>
      <c r="H797" s="11" t="s">
        <v>50</v>
      </c>
      <c r="I797" s="13" t="s">
        <v>1290</v>
      </c>
      <c r="J797" s="13" t="s">
        <v>51</v>
      </c>
      <c r="K797" s="13" t="s">
        <v>60</v>
      </c>
      <c r="L797" s="12" t="s">
        <v>102</v>
      </c>
      <c r="M797" s="12">
        <v>46065.5</v>
      </c>
      <c r="N797" s="12">
        <v>46066.5</v>
      </c>
      <c r="O797" s="12"/>
      <c r="P797" s="55"/>
      <c r="Q797" s="12"/>
      <c r="R797" s="12"/>
      <c r="S797" s="29">
        <v>46066.479166666664</v>
      </c>
      <c r="T797" s="29">
        <v>46066.590277777781</v>
      </c>
      <c r="U797" s="12"/>
      <c r="V797" s="12">
        <v>46066.727083333331</v>
      </c>
      <c r="W797" s="30">
        <f>IF(N797="","",WEEKNUM(AA797,2)-0)</f>
        <v>7</v>
      </c>
      <c r="X797" s="30">
        <f>IF(N797="","",MONTH(AA797))</f>
        <v>2</v>
      </c>
      <c r="Y79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97" s="30" t="str">
        <f>IF(B797="ROPAX","ROPAX",IF(B797="RORO","RORO","OCEAN"))</f>
        <v>OCEAN</v>
      </c>
      <c r="AA797" s="12">
        <f>+MIN(S797,T797)</f>
        <v>46066.479166666664</v>
      </c>
      <c r="AB797" s="29" t="str">
        <f>CHOOSE(WEEKDAY(T797,2),"Monday","Tuesday","Wednesday","Thursday","Friday","Saturday","Sunday")</f>
        <v>Friday</v>
      </c>
      <c r="AC797" s="104">
        <f>IF((E797-F797)&lt;=0,0,(TRACKER[[#This Row],[ATA]]-TRACKER[[#This Row],[ETA]])*24)</f>
        <v>0</v>
      </c>
      <c r="AD797" s="29" t="str">
        <f>IF(AC797&lt;=2,"NO","YES")</f>
        <v>NO</v>
      </c>
      <c r="AE797" s="112">
        <f>+TRACKER[[#This Row],[DELIVERY AVAILABLE SINCE]]-TRACKER[[#This Row],[HANDOVER Morocco]]</f>
        <v>46065.5</v>
      </c>
      <c r="AF797" s="113">
        <f>TRACKER[[#This Row],[ATA TO UNLOADING]]*24</f>
        <v>64.533333333267365</v>
      </c>
      <c r="AG797" s="114">
        <f>(M797-E797)</f>
        <v>1.7097222222218988</v>
      </c>
      <c r="AH797" s="9">
        <f>TRACKER[[#This Row],[ATA A OFRECIMIENTO]]*24</f>
        <v>41.033333333325572</v>
      </c>
      <c r="AI797" s="4" t="str">
        <f>IF(AG797="","",IF(AG797&lt;=1.5,"SI","NO"))</f>
        <v>NO</v>
      </c>
      <c r="AJ797" s="4" t="str">
        <f>IF(AG797="","",IF(AG797&lt;=2,"YES","NO"))</f>
        <v>YES</v>
      </c>
      <c r="AK797" s="4" t="str">
        <f>IF(AG797="","",IF(AG797&lt;=3,"SI","NO"))</f>
        <v>SI</v>
      </c>
      <c r="AL797" s="114">
        <f>(N797-M797)</f>
        <v>1</v>
      </c>
      <c r="AM797" s="9">
        <f>TRACKER[[#This Row],[DEL. AVAILABLE A SLOT]]*24</f>
        <v>24</v>
      </c>
      <c r="AN797" s="114">
        <f>IF((S797-M797)&lt;0,TIME(0,0,0),S797-M797)</f>
        <v>0.97916666666424135</v>
      </c>
      <c r="AO797"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97" s="9" t="str">
        <f>IF(AL797="","",IF(AL797&lt;=1,"SI","NO"))</f>
        <v>SI</v>
      </c>
      <c r="AQ797" s="114">
        <f>(N797-E797)</f>
        <v>2.7097222222218988</v>
      </c>
      <c r="AR797" s="9">
        <f>TRACKER[[#This Row],[ATA A TIMESLOT]]*24</f>
        <v>65.033333333325572</v>
      </c>
      <c r="AS797" s="115">
        <f>IF(AA797&lt;N797,TIME(0,0,0),AA797-N797)</f>
        <v>0</v>
      </c>
      <c r="AT797" s="9">
        <f>TRACKER[[#This Row],[PUNTUALIDAD (H)]]*24</f>
        <v>0</v>
      </c>
      <c r="AU797" s="114" t="str">
        <f>IF(AS797&gt;TIME(0,30,0),"NO","SI")</f>
        <v>SI</v>
      </c>
      <c r="AV797" s="116" t="str">
        <f>IF(AS797&gt;TIME(1,0,0),"NO","SI")</f>
        <v>SI</v>
      </c>
      <c r="AW797" s="116">
        <f>(S797-E797)</f>
        <v>2.6888888888861402</v>
      </c>
      <c r="AX797" s="38">
        <f>TRACKER[[#This Row],[ATA TO UNLOADING]]*24</f>
        <v>64.533333333267365</v>
      </c>
      <c r="AY797" s="116">
        <f>IF(O797=0,0,S797-O797)</f>
        <v>0</v>
      </c>
      <c r="AZ797" s="38">
        <f>TRACKER[[#This Row],[TOTAL TT (MARRUECOS)]]*24</f>
        <v>0</v>
      </c>
      <c r="BA797" s="38" t="str">
        <f>IF(AW797="","",IF(AW797&lt;=2,"SI","NO"))</f>
        <v>NO</v>
      </c>
      <c r="BB797" s="117">
        <f>V797-U797</f>
        <v>46066.727083333331</v>
      </c>
      <c r="BC797" s="118">
        <f>(TRACKER[[#This Row],[Driver departure vs DC END DATE 2]])/24</f>
        <v>1919.4469618055555</v>
      </c>
      <c r="BD797" s="117" t="str">
        <f>IF(L797="LEFTIES TOLEDO",IF(BC797&gt;=TIME(0,0,0),"YES","NO"),"")</f>
        <v/>
      </c>
      <c r="BE797" s="41">
        <f>$BH$1</f>
        <v>55</v>
      </c>
      <c r="BF797" s="41">
        <f>$BI$1</f>
        <v>7.5</v>
      </c>
    </row>
    <row r="798" spans="1:58" ht="12.75" hidden="1" customHeight="1">
      <c r="A798" s="24">
        <v>262594168</v>
      </c>
      <c r="B798" s="10" t="s">
        <v>1174</v>
      </c>
      <c r="C798" s="11" t="s">
        <v>76</v>
      </c>
      <c r="D798" s="11" t="s">
        <v>75</v>
      </c>
      <c r="E798" s="12">
        <v>46063.790277777778</v>
      </c>
      <c r="F798" s="12">
        <v>46063.833333333336</v>
      </c>
      <c r="G798" s="13" t="s">
        <v>49</v>
      </c>
      <c r="H798" s="11" t="s">
        <v>50</v>
      </c>
      <c r="I798" s="13" t="s">
        <v>1291</v>
      </c>
      <c r="J798" s="13">
        <v>20</v>
      </c>
      <c r="K798" s="13" t="s">
        <v>60</v>
      </c>
      <c r="L798" s="12" t="s">
        <v>102</v>
      </c>
      <c r="M798" s="12">
        <v>46065.5</v>
      </c>
      <c r="N798" s="12">
        <v>46066.5</v>
      </c>
      <c r="O798" s="12"/>
      <c r="P798" s="55"/>
      <c r="Q798" s="12"/>
      <c r="R798" s="12"/>
      <c r="S798" s="29">
        <v>46066.479166666664</v>
      </c>
      <c r="T798" s="29">
        <v>46066.569444444445</v>
      </c>
      <c r="U798" s="12"/>
      <c r="V798" s="12">
        <v>46066.690972222219</v>
      </c>
      <c r="W798" s="30">
        <f>IF(N798="","",WEEKNUM(AA798,2)-0)</f>
        <v>7</v>
      </c>
      <c r="X798" s="30">
        <f>IF(N798="","",MONTH(AA798))</f>
        <v>2</v>
      </c>
      <c r="Y79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798" s="30" t="str">
        <f>IF(B798="ROPAX","ROPAX",IF(B798="RORO","RORO","OCEAN"))</f>
        <v>OCEAN</v>
      </c>
      <c r="AA798" s="12">
        <f>+MIN(S798,T798)</f>
        <v>46066.479166666664</v>
      </c>
      <c r="AB798" s="29" t="str">
        <f>CHOOSE(WEEKDAY(T798,2),"Monday","Tuesday","Wednesday","Thursday","Friday","Saturday","Sunday")</f>
        <v>Friday</v>
      </c>
      <c r="AC798" s="104">
        <f>IF((E798-F798)&lt;=0,0,(TRACKER[[#This Row],[ATA]]-TRACKER[[#This Row],[ETA]])*24)</f>
        <v>0</v>
      </c>
      <c r="AD798" s="29" t="str">
        <f>IF(AC798&lt;=2,"NO","YES")</f>
        <v>NO</v>
      </c>
      <c r="AE798" s="112">
        <f>+TRACKER[[#This Row],[DELIVERY AVAILABLE SINCE]]-TRACKER[[#This Row],[HANDOVER Morocco]]</f>
        <v>46065.5</v>
      </c>
      <c r="AF798" s="113">
        <f>TRACKER[[#This Row],[ATA TO UNLOADING]]*24</f>
        <v>64.533333333267365</v>
      </c>
      <c r="AG798" s="114">
        <f>(M798-E798)</f>
        <v>1.7097222222218988</v>
      </c>
      <c r="AH798" s="9">
        <f>TRACKER[[#This Row],[ATA A OFRECIMIENTO]]*24</f>
        <v>41.033333333325572</v>
      </c>
      <c r="AI798" s="4" t="str">
        <f>IF(AG798="","",IF(AG798&lt;=1.5,"SI","NO"))</f>
        <v>NO</v>
      </c>
      <c r="AJ798" s="4" t="str">
        <f>IF(AG798="","",IF(AG798&lt;=2,"YES","NO"))</f>
        <v>YES</v>
      </c>
      <c r="AK798" s="4" t="str">
        <f>IF(AG798="","",IF(AG798&lt;=3,"SI","NO"))</f>
        <v>SI</v>
      </c>
      <c r="AL798" s="114">
        <f>(N798-M798)</f>
        <v>1</v>
      </c>
      <c r="AM798" s="9">
        <f>TRACKER[[#This Row],[DEL. AVAILABLE A SLOT]]*24</f>
        <v>24</v>
      </c>
      <c r="AN798" s="114">
        <f>IF((S798-M798)&lt;0,TIME(0,0,0),S798-M798)</f>
        <v>0.97916666666424135</v>
      </c>
      <c r="AO798"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98" s="9" t="str">
        <f>IF(AL798="","",IF(AL798&lt;=1,"SI","NO"))</f>
        <v>SI</v>
      </c>
      <c r="AQ798" s="114">
        <f>(N798-E798)</f>
        <v>2.7097222222218988</v>
      </c>
      <c r="AR798" s="9">
        <f>TRACKER[[#This Row],[ATA A TIMESLOT]]*24</f>
        <v>65.033333333325572</v>
      </c>
      <c r="AS798" s="115">
        <f>IF(AA798&lt;N798,TIME(0,0,0),AA798-N798)</f>
        <v>0</v>
      </c>
      <c r="AT798" s="9">
        <f>TRACKER[[#This Row],[PUNTUALIDAD (H)]]*24</f>
        <v>0</v>
      </c>
      <c r="AU798" s="114" t="str">
        <f>IF(AS798&gt;TIME(0,30,0),"NO","SI")</f>
        <v>SI</v>
      </c>
      <c r="AV798" s="116" t="str">
        <f>IF(AS798&gt;TIME(1,0,0),"NO","SI")</f>
        <v>SI</v>
      </c>
      <c r="AW798" s="116">
        <f>(S798-E798)</f>
        <v>2.6888888888861402</v>
      </c>
      <c r="AX798" s="38">
        <f>TRACKER[[#This Row],[ATA TO UNLOADING]]*24</f>
        <v>64.533333333267365</v>
      </c>
      <c r="AY798" s="116">
        <f>IF(O798=0,0,S798-O798)</f>
        <v>0</v>
      </c>
      <c r="AZ798" s="38">
        <f>TRACKER[[#This Row],[TOTAL TT (MARRUECOS)]]*24</f>
        <v>0</v>
      </c>
      <c r="BA798" s="38" t="str">
        <f>IF(AW798="","",IF(AW798&lt;=2,"SI","NO"))</f>
        <v>NO</v>
      </c>
      <c r="BB798" s="117">
        <f>V798-U798</f>
        <v>46066.690972222219</v>
      </c>
      <c r="BC798" s="118">
        <f>(TRACKER[[#This Row],[Driver departure vs DC END DATE 2]])/24</f>
        <v>1919.4454571759259</v>
      </c>
      <c r="BD798" s="117" t="str">
        <f>IF(L798="LEFTIES TOLEDO",IF(BC798&gt;=TIME(0,0,0),"YES","NO"),"")</f>
        <v/>
      </c>
      <c r="BE798" s="41">
        <f>$BH$1</f>
        <v>55</v>
      </c>
      <c r="BF798" s="41">
        <f>$BI$1</f>
        <v>7.5</v>
      </c>
    </row>
    <row r="799" spans="1:58" ht="12.75" hidden="1" customHeight="1">
      <c r="A799" s="24">
        <v>261506232</v>
      </c>
      <c r="B799" s="10" t="s">
        <v>1174</v>
      </c>
      <c r="C799" s="11" t="s">
        <v>65</v>
      </c>
      <c r="D799" s="11" t="s">
        <v>75</v>
      </c>
      <c r="E799" s="12">
        <v>46063.790277777778</v>
      </c>
      <c r="F799" s="12">
        <v>46063.833333333336</v>
      </c>
      <c r="G799" s="13" t="s">
        <v>49</v>
      </c>
      <c r="H799" s="11" t="s">
        <v>50</v>
      </c>
      <c r="I799" s="13" t="s">
        <v>1285</v>
      </c>
      <c r="J799" s="13" t="s">
        <v>51</v>
      </c>
      <c r="K799" s="13" t="s">
        <v>60</v>
      </c>
      <c r="L799" s="12" t="s">
        <v>95</v>
      </c>
      <c r="M799" s="12">
        <v>46065.5</v>
      </c>
      <c r="N799" s="12">
        <v>46066.5</v>
      </c>
      <c r="O799" s="12"/>
      <c r="P799" s="55"/>
      <c r="Q799" s="12"/>
      <c r="R799" s="12"/>
      <c r="S799" s="29">
        <v>46066.479166666664</v>
      </c>
      <c r="T799" s="29">
        <v>46066.489583333336</v>
      </c>
      <c r="U799" s="12"/>
      <c r="V799" s="29">
        <v>46066.625</v>
      </c>
      <c r="W799" s="30">
        <f>IF(N799="","",WEEKNUM(AA799,2)-0)</f>
        <v>7</v>
      </c>
      <c r="X799" s="30">
        <f>IF(N799="","",MONTH(AA799))</f>
        <v>2</v>
      </c>
      <c r="Y79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799" s="30" t="str">
        <f>IF(B799="ROPAX","ROPAX",IF(B799="RORO","RORO","OCEAN"))</f>
        <v>OCEAN</v>
      </c>
      <c r="AA799" s="12">
        <f>+MIN(S799,T799)</f>
        <v>46066.479166666664</v>
      </c>
      <c r="AB799" s="29" t="str">
        <f>CHOOSE(WEEKDAY(T799,2),"Monday","Tuesday","Wednesday","Thursday","Friday","Saturday","Sunday")</f>
        <v>Friday</v>
      </c>
      <c r="AC799" s="104">
        <f>IF((E799-F799)&lt;=0,0,(TRACKER[[#This Row],[ATA]]-TRACKER[[#This Row],[ETA]])*24)</f>
        <v>0</v>
      </c>
      <c r="AD799" s="29" t="str">
        <f>IF(AC799&lt;=2,"NO","YES")</f>
        <v>NO</v>
      </c>
      <c r="AE799" s="112">
        <f>+TRACKER[[#This Row],[DELIVERY AVAILABLE SINCE]]-TRACKER[[#This Row],[HANDOVER Morocco]]</f>
        <v>46065.5</v>
      </c>
      <c r="AF799" s="113">
        <f>TRACKER[[#This Row],[ATA TO UNLOADING]]*24</f>
        <v>64.533333333267365</v>
      </c>
      <c r="AG799" s="114">
        <f>(M799-E799)</f>
        <v>1.7097222222218988</v>
      </c>
      <c r="AH799" s="9">
        <f>TRACKER[[#This Row],[ATA A OFRECIMIENTO]]*24</f>
        <v>41.033333333325572</v>
      </c>
      <c r="AI799" s="4" t="str">
        <f>IF(AG799="","",IF(AG799&lt;=1.5,"SI","NO"))</f>
        <v>NO</v>
      </c>
      <c r="AJ799" s="4" t="str">
        <f>IF(AG799="","",IF(AG799&lt;=2,"YES","NO"))</f>
        <v>YES</v>
      </c>
      <c r="AK799" s="4" t="str">
        <f>IF(AG799="","",IF(AG799&lt;=3,"SI","NO"))</f>
        <v>SI</v>
      </c>
      <c r="AL799" s="114">
        <f>(N799-M799)</f>
        <v>1</v>
      </c>
      <c r="AM799" s="9">
        <f>TRACKER[[#This Row],[DEL. AVAILABLE A SLOT]]*24</f>
        <v>24</v>
      </c>
      <c r="AN799" s="114">
        <f>IF((S799-M799)&lt;0,TIME(0,0,0),S799-M799)</f>
        <v>0.97916666666424135</v>
      </c>
      <c r="AO799"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799" s="9" t="str">
        <f>IF(AL799="","",IF(AL799&lt;=1,"SI","NO"))</f>
        <v>SI</v>
      </c>
      <c r="AQ799" s="114">
        <f>(N799-E799)</f>
        <v>2.7097222222218988</v>
      </c>
      <c r="AR799" s="9">
        <f>TRACKER[[#This Row],[ATA A TIMESLOT]]*24</f>
        <v>65.033333333325572</v>
      </c>
      <c r="AS799" s="115">
        <f>IF(AA799&lt;N799,TIME(0,0,0),AA799-N799)</f>
        <v>0</v>
      </c>
      <c r="AT799" s="9">
        <f>TRACKER[[#This Row],[PUNTUALIDAD (H)]]*24</f>
        <v>0</v>
      </c>
      <c r="AU799" s="114" t="str">
        <f>IF(AS799&gt;TIME(0,30,0),"NO","SI")</f>
        <v>SI</v>
      </c>
      <c r="AV799" s="116" t="str">
        <f>IF(AS799&gt;TIME(1,0,0),"NO","SI")</f>
        <v>SI</v>
      </c>
      <c r="AW799" s="116">
        <f>(S799-E799)</f>
        <v>2.6888888888861402</v>
      </c>
      <c r="AX799" s="38">
        <f>TRACKER[[#This Row],[ATA TO UNLOADING]]*24</f>
        <v>64.533333333267365</v>
      </c>
      <c r="AY799" s="116">
        <f>IF(O799=0,0,S799-O799)</f>
        <v>0</v>
      </c>
      <c r="AZ799" s="38">
        <f>TRACKER[[#This Row],[TOTAL TT (MARRUECOS)]]*24</f>
        <v>0</v>
      </c>
      <c r="BA799" s="38" t="str">
        <f>IF(AW799="","",IF(AW799&lt;=2,"SI","NO"))</f>
        <v>NO</v>
      </c>
      <c r="BB799" s="117">
        <f>V799-U799</f>
        <v>46066.625</v>
      </c>
      <c r="BC799" s="118">
        <f>(TRACKER[[#This Row],[Driver departure vs DC END DATE 2]])/24</f>
        <v>1919.4427083333333</v>
      </c>
      <c r="BD799" s="117" t="str">
        <f>IF(L799="LEFTIES TOLEDO",IF(BC799&gt;=TIME(0,0,0),"YES","NO"),"")</f>
        <v/>
      </c>
      <c r="BE799" s="41">
        <f>$BH$1</f>
        <v>55</v>
      </c>
      <c r="BF799" s="41">
        <f>$BI$1</f>
        <v>7.5</v>
      </c>
    </row>
    <row r="800" spans="1:58" ht="12.75" hidden="1" customHeight="1">
      <c r="A800" s="24">
        <v>259596277</v>
      </c>
      <c r="B800" s="10" t="s">
        <v>1174</v>
      </c>
      <c r="C800" s="11" t="s">
        <v>78</v>
      </c>
      <c r="D800" s="11" t="s">
        <v>75</v>
      </c>
      <c r="E800" s="12">
        <v>46063.790277777778</v>
      </c>
      <c r="F800" s="12">
        <v>46063.833333333336</v>
      </c>
      <c r="G800" s="13" t="s">
        <v>49</v>
      </c>
      <c r="H800" s="11" t="s">
        <v>50</v>
      </c>
      <c r="I800" s="13" t="s">
        <v>1286</v>
      </c>
      <c r="J800" s="13">
        <v>40</v>
      </c>
      <c r="K800" s="13" t="s">
        <v>60</v>
      </c>
      <c r="L800" s="12" t="s">
        <v>95</v>
      </c>
      <c r="M800" s="12">
        <v>46065.5</v>
      </c>
      <c r="N800" s="12">
        <v>46066.5</v>
      </c>
      <c r="O800" s="12"/>
      <c r="P800" s="55"/>
      <c r="Q800" s="12"/>
      <c r="R800" s="12"/>
      <c r="S800" s="29">
        <v>46066.479166666664</v>
      </c>
      <c r="T800" s="29">
        <v>46066.51666666667</v>
      </c>
      <c r="U800" s="12"/>
      <c r="V800" s="29">
        <v>46066.579861111109</v>
      </c>
      <c r="W800" s="30">
        <f>IF(N800="","",WEEKNUM(AA800,2)-0)</f>
        <v>7</v>
      </c>
      <c r="X800" s="30">
        <f>IF(N800="","",MONTH(AA800))</f>
        <v>2</v>
      </c>
      <c r="Y80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800" s="30" t="str">
        <f>IF(B800="ROPAX","ROPAX",IF(B800="RORO","RORO","OCEAN"))</f>
        <v>OCEAN</v>
      </c>
      <c r="AA800" s="12">
        <f>+MIN(S800,T800)</f>
        <v>46066.479166666664</v>
      </c>
      <c r="AB800" s="29" t="str">
        <f>CHOOSE(WEEKDAY(T800,2),"Monday","Tuesday","Wednesday","Thursday","Friday","Saturday","Sunday")</f>
        <v>Friday</v>
      </c>
      <c r="AC800" s="104">
        <f>IF((E800-F800)&lt;=0,0,(TRACKER[[#This Row],[ATA]]-TRACKER[[#This Row],[ETA]])*24)</f>
        <v>0</v>
      </c>
      <c r="AD800" s="29" t="str">
        <f>IF(AC800&lt;=2,"NO","YES")</f>
        <v>NO</v>
      </c>
      <c r="AE800" s="112">
        <f>+TRACKER[[#This Row],[DELIVERY AVAILABLE SINCE]]-TRACKER[[#This Row],[HANDOVER Morocco]]</f>
        <v>46065.5</v>
      </c>
      <c r="AF800" s="113">
        <f>TRACKER[[#This Row],[ATA TO UNLOADING]]*24</f>
        <v>64.533333333267365</v>
      </c>
      <c r="AG800" s="114">
        <f>(M800-E800)</f>
        <v>1.7097222222218988</v>
      </c>
      <c r="AH800" s="9">
        <f>TRACKER[[#This Row],[ATA A OFRECIMIENTO]]*24</f>
        <v>41.033333333325572</v>
      </c>
      <c r="AI800" s="4" t="str">
        <f>IF(AG800="","",IF(AG800&lt;=1.5,"SI","NO"))</f>
        <v>NO</v>
      </c>
      <c r="AJ800" s="4" t="str">
        <f>IF(AG800="","",IF(AG800&lt;=2,"YES","NO"))</f>
        <v>YES</v>
      </c>
      <c r="AK800" s="4" t="str">
        <f>IF(AG800="","",IF(AG800&lt;=3,"SI","NO"))</f>
        <v>SI</v>
      </c>
      <c r="AL800" s="114">
        <f>(N800-M800)</f>
        <v>1</v>
      </c>
      <c r="AM800" s="9">
        <f>TRACKER[[#This Row],[DEL. AVAILABLE A SLOT]]*24</f>
        <v>24</v>
      </c>
      <c r="AN800" s="114">
        <f>IF((S800-M800)&lt;0,TIME(0,0,0),S800-M800)</f>
        <v>0.97916666666424135</v>
      </c>
      <c r="AO800"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800" s="9" t="str">
        <f>IF(AL800="","",IF(AL800&lt;=1,"SI","NO"))</f>
        <v>SI</v>
      </c>
      <c r="AQ800" s="114">
        <f>(N800-E800)</f>
        <v>2.7097222222218988</v>
      </c>
      <c r="AR800" s="9">
        <f>TRACKER[[#This Row],[ATA A TIMESLOT]]*24</f>
        <v>65.033333333325572</v>
      </c>
      <c r="AS800" s="115">
        <f>IF(AA800&lt;N800,TIME(0,0,0),AA800-N800)</f>
        <v>0</v>
      </c>
      <c r="AT800" s="9">
        <f>TRACKER[[#This Row],[PUNTUALIDAD (H)]]*24</f>
        <v>0</v>
      </c>
      <c r="AU800" s="114" t="str">
        <f>IF(AS800&gt;TIME(0,30,0),"NO","SI")</f>
        <v>SI</v>
      </c>
      <c r="AV800" s="116" t="str">
        <f>IF(AS800&gt;TIME(1,0,0),"NO","SI")</f>
        <v>SI</v>
      </c>
      <c r="AW800" s="116">
        <f>(S800-E800)</f>
        <v>2.6888888888861402</v>
      </c>
      <c r="AX800" s="38">
        <f>TRACKER[[#This Row],[ATA TO UNLOADING]]*24</f>
        <v>64.533333333267365</v>
      </c>
      <c r="AY800" s="116">
        <f>IF(O800=0,0,S800-O800)</f>
        <v>0</v>
      </c>
      <c r="AZ800" s="38">
        <f>TRACKER[[#This Row],[TOTAL TT (MARRUECOS)]]*24</f>
        <v>0</v>
      </c>
      <c r="BA800" s="38" t="str">
        <f>IF(AW800="","",IF(AW800&lt;=2,"SI","NO"))</f>
        <v>NO</v>
      </c>
      <c r="BB800" s="117">
        <f>V800-U800</f>
        <v>46066.579861111109</v>
      </c>
      <c r="BC800" s="118">
        <f>(TRACKER[[#This Row],[Driver departure vs DC END DATE 2]])/24</f>
        <v>1919.4408275462963</v>
      </c>
      <c r="BD800" s="117" t="str">
        <f>IF(L800="LEFTIES TOLEDO",IF(BC800&gt;=TIME(0,0,0),"YES","NO"),"")</f>
        <v/>
      </c>
      <c r="BE800" s="41">
        <f>$BH$1</f>
        <v>55</v>
      </c>
      <c r="BF800" s="41">
        <f>$BI$1</f>
        <v>7.5</v>
      </c>
    </row>
    <row r="801" spans="1:58" ht="12.75" hidden="1" customHeight="1">
      <c r="A801" s="24">
        <v>263202177</v>
      </c>
      <c r="B801" s="10" t="s">
        <v>1173</v>
      </c>
      <c r="C801" s="11" t="s">
        <v>47</v>
      </c>
      <c r="D801" s="11" t="s">
        <v>48</v>
      </c>
      <c r="E801" s="12">
        <v>46063.560416666667</v>
      </c>
      <c r="F801" s="12">
        <v>46063.583333333336</v>
      </c>
      <c r="G801" s="13" t="s">
        <v>49</v>
      </c>
      <c r="H801" s="11" t="s">
        <v>50</v>
      </c>
      <c r="I801" s="13" t="s">
        <v>1293</v>
      </c>
      <c r="J801" s="13" t="s">
        <v>51</v>
      </c>
      <c r="K801" s="13" t="s">
        <v>52</v>
      </c>
      <c r="L801" s="12" t="s">
        <v>53</v>
      </c>
      <c r="M801" s="12">
        <v>46064.666666666664</v>
      </c>
      <c r="N801" s="12">
        <v>46066.583333333336</v>
      </c>
      <c r="O801" s="12"/>
      <c r="P801" s="55"/>
      <c r="Q801" s="12"/>
      <c r="R801" s="12"/>
      <c r="S801" s="29">
        <v>46066.446527777778</v>
      </c>
      <c r="T801" s="29">
        <v>46066.590277777781</v>
      </c>
      <c r="U801" s="12">
        <v>46066.522222222222</v>
      </c>
      <c r="V801" s="29">
        <v>46066.614583333336</v>
      </c>
      <c r="W801" s="30">
        <f>IF(N801="","",WEEKNUM(AA801,2)-0)</f>
        <v>7</v>
      </c>
      <c r="X801" s="30">
        <f>IF(N801="","",MONTH(AA801))</f>
        <v>2</v>
      </c>
      <c r="Y80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01" s="30" t="str">
        <f>IF(B801="ROPAX","ROPAX",IF(B801="RORO","RORO","OCEAN"))</f>
        <v>OCEAN</v>
      </c>
      <c r="AA801" s="12">
        <f>+MIN(S801,T801)</f>
        <v>46066.446527777778</v>
      </c>
      <c r="AB801" s="29" t="str">
        <f>CHOOSE(WEEKDAY(T801,2),"Monday","Tuesday","Wednesday","Thursday","Friday","Saturday","Sunday")</f>
        <v>Friday</v>
      </c>
      <c r="AC801" s="104">
        <f>IF((E801-F801)&lt;=0,0,(TRACKER[[#This Row],[ATA]]-TRACKER[[#This Row],[ETA]])*24)</f>
        <v>0</v>
      </c>
      <c r="AD801" s="29" t="str">
        <f>IF(AC801&lt;=2,"NO","YES")</f>
        <v>NO</v>
      </c>
      <c r="AE801" s="112">
        <f>+TRACKER[[#This Row],[DELIVERY AVAILABLE SINCE]]-TRACKER[[#This Row],[HANDOVER Morocco]]</f>
        <v>46064.666666666664</v>
      </c>
      <c r="AF801" s="113">
        <f>TRACKER[[#This Row],[ATA TO UNLOADING]]*24</f>
        <v>69.266666666662786</v>
      </c>
      <c r="AG801" s="114">
        <f>(M801-E801)</f>
        <v>1.1062499999970896</v>
      </c>
      <c r="AH801" s="9">
        <f>TRACKER[[#This Row],[ATA A OFRECIMIENTO]]*24</f>
        <v>26.549999999930151</v>
      </c>
      <c r="AI801" s="4" t="str">
        <f>IF(AG801="","",IF(AG801&lt;=1.5,"SI","NO"))</f>
        <v>SI</v>
      </c>
      <c r="AJ801" s="4" t="str">
        <f>IF(AG801="","",IF(AG801&lt;=2,"YES","NO"))</f>
        <v>YES</v>
      </c>
      <c r="AK801" s="4" t="str">
        <f>IF(AG801="","",IF(AG801&lt;=3,"SI","NO"))</f>
        <v>SI</v>
      </c>
      <c r="AL801" s="114">
        <f>(N801-M801)</f>
        <v>1.9166666666715173</v>
      </c>
      <c r="AM801" s="9">
        <f>TRACKER[[#This Row],[DEL. AVAILABLE A SLOT]]*24</f>
        <v>46.000000000116415</v>
      </c>
      <c r="AN801" s="114">
        <f>IF((S801-M801)&lt;0,TIME(0,0,0),S801-M801)</f>
        <v>1.7798611111138598</v>
      </c>
      <c r="AO801"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801" s="9" t="str">
        <f>IF(AL801="","",IF(AL801&lt;=1,"SI","NO"))</f>
        <v>NO</v>
      </c>
      <c r="AQ801" s="114">
        <f>(N801-E801)</f>
        <v>3.0229166666686069</v>
      </c>
      <c r="AR801" s="9">
        <f>TRACKER[[#This Row],[ATA A TIMESLOT]]*24</f>
        <v>72.550000000046566</v>
      </c>
      <c r="AS801" s="115">
        <f>IF(AA801&lt;N801,TIME(0,0,0),AA801-N801)</f>
        <v>0</v>
      </c>
      <c r="AT801" s="9">
        <f>TRACKER[[#This Row],[PUNTUALIDAD (H)]]*24</f>
        <v>0</v>
      </c>
      <c r="AU801" s="114" t="str">
        <f>IF(AS801&gt;TIME(0,30,0),"NO","SI")</f>
        <v>SI</v>
      </c>
      <c r="AV801" s="116" t="str">
        <f>IF(AS801&gt;TIME(1,0,0),"NO","SI")</f>
        <v>SI</v>
      </c>
      <c r="AW801" s="116">
        <f>(S801-E801)</f>
        <v>2.8861111111109494</v>
      </c>
      <c r="AX801" s="38">
        <f>TRACKER[[#This Row],[ATA TO UNLOADING]]*24</f>
        <v>69.266666666662786</v>
      </c>
      <c r="AY801" s="116">
        <f>IF(O801=0,0,S801-O801)</f>
        <v>0</v>
      </c>
      <c r="AZ801" s="38">
        <f>TRACKER[[#This Row],[TOTAL TT (MARRUECOS)]]*24</f>
        <v>0</v>
      </c>
      <c r="BA801" s="38" t="str">
        <f>IF(AW801="","",IF(AW801&lt;=2,"SI","NO"))</f>
        <v>NO</v>
      </c>
      <c r="BB801" s="117">
        <f>V801-U801</f>
        <v>9.2361111113859806E-2</v>
      </c>
      <c r="BC801" s="118">
        <f>(TRACKER[[#This Row],[Driver departure vs DC END DATE 2]])/24</f>
        <v>3.8483796297441586E-3</v>
      </c>
      <c r="BD801" s="117" t="str">
        <f>IF(L801="LEFTIES TOLEDO",IF(BC801&gt;=TIME(0,0,0),"YES","NO"),"")</f>
        <v>YES</v>
      </c>
      <c r="BE801" s="41">
        <f>$BH$1</f>
        <v>55</v>
      </c>
      <c r="BF801" s="41">
        <f>$BI$1</f>
        <v>7.5</v>
      </c>
    </row>
    <row r="802" spans="1:58" ht="12.75" hidden="1" customHeight="1">
      <c r="A802" s="24">
        <v>263202454</v>
      </c>
      <c r="B802" s="10" t="s">
        <v>1173</v>
      </c>
      <c r="C802" s="11" t="s">
        <v>47</v>
      </c>
      <c r="D802" s="11" t="s">
        <v>48</v>
      </c>
      <c r="E802" s="12">
        <v>46063.560416666667</v>
      </c>
      <c r="F802" s="12">
        <v>46063.583333333336</v>
      </c>
      <c r="G802" s="13" t="s">
        <v>49</v>
      </c>
      <c r="H802" s="11" t="s">
        <v>50</v>
      </c>
      <c r="I802" s="13" t="s">
        <v>1294</v>
      </c>
      <c r="J802" s="13" t="s">
        <v>51</v>
      </c>
      <c r="K802" s="13" t="s">
        <v>52</v>
      </c>
      <c r="L802" s="12" t="s">
        <v>53</v>
      </c>
      <c r="M802" s="12">
        <v>46064.666666666664</v>
      </c>
      <c r="N802" s="12">
        <v>46066.583333333336</v>
      </c>
      <c r="O802" s="12"/>
      <c r="P802" s="55"/>
      <c r="Q802" s="12"/>
      <c r="R802" s="12"/>
      <c r="S802" s="29">
        <v>46066.446527777778</v>
      </c>
      <c r="T802" s="29">
        <v>46066.548611111109</v>
      </c>
      <c r="U802" s="12">
        <v>46066.479861111111</v>
      </c>
      <c r="V802" s="12">
        <v>46066.569444444445</v>
      </c>
      <c r="W802" s="30">
        <f>IF(N802="","",WEEKNUM(AA802,2)-0)</f>
        <v>7</v>
      </c>
      <c r="X802" s="30">
        <f>IF(N802="","",MONTH(AA802))</f>
        <v>2</v>
      </c>
      <c r="Y80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02" s="30" t="str">
        <f>IF(B802="ROPAX","ROPAX",IF(B802="RORO","RORO","OCEAN"))</f>
        <v>OCEAN</v>
      </c>
      <c r="AA802" s="12">
        <f>+MIN(S802,T802)</f>
        <v>46066.446527777778</v>
      </c>
      <c r="AB802" s="29" t="str">
        <f>CHOOSE(WEEKDAY(T802,2),"Monday","Tuesday","Wednesday","Thursday","Friday","Saturday","Sunday")</f>
        <v>Friday</v>
      </c>
      <c r="AC802" s="104">
        <f>IF((E802-F802)&lt;=0,0,(TRACKER[[#This Row],[ATA]]-TRACKER[[#This Row],[ETA]])*24)</f>
        <v>0</v>
      </c>
      <c r="AD802" s="29" t="str">
        <f>IF(AC802&lt;=2,"NO","YES")</f>
        <v>NO</v>
      </c>
      <c r="AE802" s="112">
        <f>+TRACKER[[#This Row],[DELIVERY AVAILABLE SINCE]]-TRACKER[[#This Row],[HANDOVER Morocco]]</f>
        <v>46064.666666666664</v>
      </c>
      <c r="AF802" s="113">
        <f>TRACKER[[#This Row],[ATA TO UNLOADING]]*24</f>
        <v>69.266666666662786</v>
      </c>
      <c r="AG802" s="114">
        <f>(M802-E802)</f>
        <v>1.1062499999970896</v>
      </c>
      <c r="AH802" s="9">
        <f>TRACKER[[#This Row],[ATA A OFRECIMIENTO]]*24</f>
        <v>26.549999999930151</v>
      </c>
      <c r="AI802" s="4" t="str">
        <f>IF(AG802="","",IF(AG802&lt;=1.5,"SI","NO"))</f>
        <v>SI</v>
      </c>
      <c r="AJ802" s="4" t="str">
        <f>IF(AG802="","",IF(AG802&lt;=2,"YES","NO"))</f>
        <v>YES</v>
      </c>
      <c r="AK802" s="4" t="str">
        <f>IF(AG802="","",IF(AG802&lt;=3,"SI","NO"))</f>
        <v>SI</v>
      </c>
      <c r="AL802" s="114">
        <f>(N802-M802)</f>
        <v>1.9166666666715173</v>
      </c>
      <c r="AM802" s="9">
        <f>TRACKER[[#This Row],[DEL. AVAILABLE A SLOT]]*24</f>
        <v>46.000000000116415</v>
      </c>
      <c r="AN802" s="114">
        <f>IF((S802-M802)&lt;0,TIME(0,0,0),S802-M802)</f>
        <v>1.7798611111138598</v>
      </c>
      <c r="AO802"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802" s="9" t="str">
        <f>IF(AL802="","",IF(AL802&lt;=1,"SI","NO"))</f>
        <v>NO</v>
      </c>
      <c r="AQ802" s="114">
        <f>(N802-E802)</f>
        <v>3.0229166666686069</v>
      </c>
      <c r="AR802" s="9">
        <f>TRACKER[[#This Row],[ATA A TIMESLOT]]*24</f>
        <v>72.550000000046566</v>
      </c>
      <c r="AS802" s="115">
        <f>IF(AA802&lt;N802,TIME(0,0,0),AA802-N802)</f>
        <v>0</v>
      </c>
      <c r="AT802" s="9">
        <f>TRACKER[[#This Row],[PUNTUALIDAD (H)]]*24</f>
        <v>0</v>
      </c>
      <c r="AU802" s="114" t="str">
        <f>IF(AS802&gt;TIME(0,30,0),"NO","SI")</f>
        <v>SI</v>
      </c>
      <c r="AV802" s="116" t="str">
        <f>IF(AS802&gt;TIME(1,0,0),"NO","SI")</f>
        <v>SI</v>
      </c>
      <c r="AW802" s="116">
        <f>(S802-E802)</f>
        <v>2.8861111111109494</v>
      </c>
      <c r="AX802" s="38">
        <f>TRACKER[[#This Row],[ATA TO UNLOADING]]*24</f>
        <v>69.266666666662786</v>
      </c>
      <c r="AY802" s="116">
        <f>IF(O802=0,0,S802-O802)</f>
        <v>0</v>
      </c>
      <c r="AZ802" s="38">
        <f>TRACKER[[#This Row],[TOTAL TT (MARRUECOS)]]*24</f>
        <v>0</v>
      </c>
      <c r="BA802" s="38" t="str">
        <f>IF(AW802="","",IF(AW802&lt;=2,"SI","NO"))</f>
        <v>NO</v>
      </c>
      <c r="BB802" s="117">
        <f>V802-U802</f>
        <v>8.9583333334303461E-2</v>
      </c>
      <c r="BC802" s="118">
        <f>(TRACKER[[#This Row],[Driver departure vs DC END DATE 2]])/24</f>
        <v>3.7326388889293107E-3</v>
      </c>
      <c r="BD802" s="117" t="str">
        <f>IF(L802="LEFTIES TOLEDO",IF(BC802&gt;=TIME(0,0,0),"YES","NO"),"")</f>
        <v>YES</v>
      </c>
      <c r="BE802" s="41">
        <f>$BH$1</f>
        <v>55</v>
      </c>
      <c r="BF802" s="41">
        <f>$BI$1</f>
        <v>7.5</v>
      </c>
    </row>
    <row r="803" spans="1:58" ht="12.75" hidden="1" customHeight="1">
      <c r="A803" s="24">
        <v>259596277</v>
      </c>
      <c r="B803" s="10" t="s">
        <v>1174</v>
      </c>
      <c r="C803" s="11" t="s">
        <v>78</v>
      </c>
      <c r="D803" s="11" t="s">
        <v>75</v>
      </c>
      <c r="E803" s="12">
        <v>46063.790277777778</v>
      </c>
      <c r="F803" s="12">
        <v>46063.833333333336</v>
      </c>
      <c r="G803" s="13" t="s">
        <v>49</v>
      </c>
      <c r="H803" s="11" t="s">
        <v>50</v>
      </c>
      <c r="I803" s="13" t="s">
        <v>1292</v>
      </c>
      <c r="J803" s="13" t="s">
        <v>51</v>
      </c>
      <c r="K803" s="13" t="s">
        <v>60</v>
      </c>
      <c r="L803" s="12" t="s">
        <v>95</v>
      </c>
      <c r="M803" s="12">
        <v>46065.5</v>
      </c>
      <c r="N803" s="12">
        <v>46066.583333333336</v>
      </c>
      <c r="O803" s="12"/>
      <c r="P803" s="55"/>
      <c r="Q803" s="12"/>
      <c r="R803" s="12"/>
      <c r="S803" s="29">
        <v>46066.5625</v>
      </c>
      <c r="T803" s="29">
        <v>46066.665972222225</v>
      </c>
      <c r="U803" s="12"/>
      <c r="V803" s="12">
        <v>46066.710416666669</v>
      </c>
      <c r="W803" s="30">
        <f>IF(N803="","",WEEKNUM(AA803,2)-0)</f>
        <v>7</v>
      </c>
      <c r="X803" s="30">
        <f>IF(N803="","",MONTH(AA803))</f>
        <v>2</v>
      </c>
      <c r="Y80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803" s="30" t="str">
        <f>IF(B803="ROPAX","ROPAX",IF(B803="RORO","RORO","OCEAN"))</f>
        <v>OCEAN</v>
      </c>
      <c r="AA803" s="12">
        <f>+MIN(S803,T803)</f>
        <v>46066.5625</v>
      </c>
      <c r="AB803" s="29" t="str">
        <f>CHOOSE(WEEKDAY(T803,2),"Monday","Tuesday","Wednesday","Thursday","Friday","Saturday","Sunday")</f>
        <v>Friday</v>
      </c>
      <c r="AC803" s="104">
        <f>IF((E803-F803)&lt;=0,0,(TRACKER[[#This Row],[ATA]]-TRACKER[[#This Row],[ETA]])*24)</f>
        <v>0</v>
      </c>
      <c r="AD803" s="29" t="str">
        <f>IF(AC803&lt;=2,"NO","YES")</f>
        <v>NO</v>
      </c>
      <c r="AE803" s="112">
        <f>+TRACKER[[#This Row],[DELIVERY AVAILABLE SINCE]]-TRACKER[[#This Row],[HANDOVER Morocco]]</f>
        <v>46065.5</v>
      </c>
      <c r="AF803" s="113">
        <f>TRACKER[[#This Row],[ATA TO UNLOADING]]*24</f>
        <v>66.533333333325572</v>
      </c>
      <c r="AG803" s="114">
        <f>(M803-E803)</f>
        <v>1.7097222222218988</v>
      </c>
      <c r="AH803" s="9">
        <f>TRACKER[[#This Row],[ATA A OFRECIMIENTO]]*24</f>
        <v>41.033333333325572</v>
      </c>
      <c r="AI803" s="4" t="str">
        <f>IF(AG803="","",IF(AG803&lt;=1.5,"SI","NO"))</f>
        <v>NO</v>
      </c>
      <c r="AJ803" s="4" t="str">
        <f>IF(AG803="","",IF(AG803&lt;=2,"YES","NO"))</f>
        <v>YES</v>
      </c>
      <c r="AK803" s="4" t="str">
        <f>IF(AG803="","",IF(AG803&lt;=3,"SI","NO"))</f>
        <v>SI</v>
      </c>
      <c r="AL803" s="114">
        <f>(N803-M803)</f>
        <v>1.0833333333357587</v>
      </c>
      <c r="AM803" s="9">
        <f>TRACKER[[#This Row],[DEL. AVAILABLE A SLOT]]*24</f>
        <v>26.000000000058208</v>
      </c>
      <c r="AN803" s="114">
        <f>IF((S803-M803)&lt;0,TIME(0,0,0),S803-M803)</f>
        <v>1.0625</v>
      </c>
      <c r="AO803"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803" s="9" t="str">
        <f>IF(AL803="","",IF(AL803&lt;=1,"SI","NO"))</f>
        <v>NO</v>
      </c>
      <c r="AQ803" s="114">
        <f>(N803-E803)</f>
        <v>2.7930555555576575</v>
      </c>
      <c r="AR803" s="9">
        <f>TRACKER[[#This Row],[ATA A TIMESLOT]]*24</f>
        <v>67.03333333338378</v>
      </c>
      <c r="AS803" s="115">
        <f>IF(AA803&lt;N803,TIME(0,0,0),AA803-N803)</f>
        <v>0</v>
      </c>
      <c r="AT803" s="9">
        <f>TRACKER[[#This Row],[PUNTUALIDAD (H)]]*24</f>
        <v>0</v>
      </c>
      <c r="AU803" s="114" t="str">
        <f>IF(AS803&gt;TIME(0,30,0),"NO","SI")</f>
        <v>SI</v>
      </c>
      <c r="AV803" s="116" t="str">
        <f>IF(AS803&gt;TIME(1,0,0),"NO","SI")</f>
        <v>SI</v>
      </c>
      <c r="AW803" s="116">
        <f>(S803-E803)</f>
        <v>2.7722222222218988</v>
      </c>
      <c r="AX803" s="38">
        <f>TRACKER[[#This Row],[ATA TO UNLOADING]]*24</f>
        <v>66.533333333325572</v>
      </c>
      <c r="AY803" s="116">
        <f>IF(O803=0,0,S803-O803)</f>
        <v>0</v>
      </c>
      <c r="AZ803" s="38">
        <f>TRACKER[[#This Row],[TOTAL TT (MARRUECOS)]]*24</f>
        <v>0</v>
      </c>
      <c r="BA803" s="38" t="str">
        <f>IF(AW803="","",IF(AW803&lt;=2,"SI","NO"))</f>
        <v>NO</v>
      </c>
      <c r="BB803" s="117">
        <f>V803-U803</f>
        <v>46066.710416666669</v>
      </c>
      <c r="BC803" s="118">
        <f>(TRACKER[[#This Row],[Driver departure vs DC END DATE 2]])/24</f>
        <v>1919.4462673611113</v>
      </c>
      <c r="BD803" s="117" t="str">
        <f>IF(L803="LEFTIES TOLEDO",IF(BC803&gt;=TIME(0,0,0),"YES","NO"),"")</f>
        <v/>
      </c>
      <c r="BE803" s="41">
        <f>$BH$1</f>
        <v>55</v>
      </c>
      <c r="BF803" s="41">
        <f>$BI$1</f>
        <v>7.5</v>
      </c>
    </row>
    <row r="804" spans="1:58" ht="12.75" hidden="1" customHeight="1">
      <c r="A804" s="24">
        <v>263198322</v>
      </c>
      <c r="B804" s="10" t="s">
        <v>1173</v>
      </c>
      <c r="C804" s="11" t="s">
        <v>47</v>
      </c>
      <c r="D804" s="11" t="s">
        <v>48</v>
      </c>
      <c r="E804" s="12">
        <v>46063.560416666667</v>
      </c>
      <c r="F804" s="12">
        <v>46063.583333333336</v>
      </c>
      <c r="G804" s="13" t="s">
        <v>49</v>
      </c>
      <c r="H804" s="11" t="s">
        <v>50</v>
      </c>
      <c r="I804" s="13" t="s">
        <v>1296</v>
      </c>
      <c r="J804" s="13" t="s">
        <v>51</v>
      </c>
      <c r="K804" s="13" t="s">
        <v>52</v>
      </c>
      <c r="L804" s="12" t="s">
        <v>53</v>
      </c>
      <c r="M804" s="12">
        <v>46064.666666666664</v>
      </c>
      <c r="N804" s="12">
        <v>46066.666666666664</v>
      </c>
      <c r="O804" s="12"/>
      <c r="P804" s="55"/>
      <c r="Q804" s="12" t="s">
        <v>59</v>
      </c>
      <c r="R804" s="12"/>
      <c r="S804" s="29">
        <v>46066.876388888886</v>
      </c>
      <c r="T804" s="29">
        <v>46066.888888888891</v>
      </c>
      <c r="U804" s="12">
        <v>46066.900694444441</v>
      </c>
      <c r="V804" s="29">
        <v>46066.90625</v>
      </c>
      <c r="W804" s="30">
        <f>IF(N804="","",WEEKNUM(AA804,2)-0)</f>
        <v>7</v>
      </c>
      <c r="X804" s="30">
        <f>IF(N804="","",MONTH(AA804))</f>
        <v>2</v>
      </c>
      <c r="Y80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04" s="30" t="str">
        <f>IF(B804="ROPAX","ROPAX",IF(B804="RORO","RORO","OCEAN"))</f>
        <v>OCEAN</v>
      </c>
      <c r="AA804" s="12">
        <f>+MIN(S804,T804)</f>
        <v>46066.876388888886</v>
      </c>
      <c r="AB804" s="29" t="str">
        <f>CHOOSE(WEEKDAY(T804,2),"Monday","Tuesday","Wednesday","Thursday","Friday","Saturday","Sunday")</f>
        <v>Friday</v>
      </c>
      <c r="AC804" s="104">
        <f>IF((E804-F804)&lt;=0,0,(TRACKER[[#This Row],[ATA]]-TRACKER[[#This Row],[ETA]])*24)</f>
        <v>0</v>
      </c>
      <c r="AD804" s="29" t="str">
        <f>IF(AC804&lt;=2,"NO","YES")</f>
        <v>NO</v>
      </c>
      <c r="AE804" s="112">
        <f>+TRACKER[[#This Row],[DELIVERY AVAILABLE SINCE]]-TRACKER[[#This Row],[HANDOVER Morocco]]</f>
        <v>46064.666666666664</v>
      </c>
      <c r="AF804" s="113">
        <f>TRACKER[[#This Row],[ATA TO UNLOADING]]*24</f>
        <v>79.583333333255723</v>
      </c>
      <c r="AG804" s="114">
        <f>(M804-E804)</f>
        <v>1.1062499999970896</v>
      </c>
      <c r="AH804" s="9">
        <f>TRACKER[[#This Row],[ATA A OFRECIMIENTO]]*24</f>
        <v>26.549999999930151</v>
      </c>
      <c r="AI804" s="4" t="str">
        <f>IF(AG804="","",IF(AG804&lt;=1.5,"SI","NO"))</f>
        <v>SI</v>
      </c>
      <c r="AJ804" s="4" t="str">
        <f>IF(AG804="","",IF(AG804&lt;=2,"YES","NO"))</f>
        <v>YES</v>
      </c>
      <c r="AK804" s="4" t="str">
        <f>IF(AG804="","",IF(AG804&lt;=3,"SI","NO"))</f>
        <v>SI</v>
      </c>
      <c r="AL804" s="114">
        <f>(N804-M804)</f>
        <v>2</v>
      </c>
      <c r="AM804" s="9">
        <f>TRACKER[[#This Row],[DEL. AVAILABLE A SLOT]]*24</f>
        <v>48</v>
      </c>
      <c r="AN804" s="114">
        <f>IF((S804-M804)&lt;0,TIME(0,0,0),S804-M804)</f>
        <v>2.2097222222218988</v>
      </c>
      <c r="AO804"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804" s="9" t="str">
        <f>IF(AL804="","",IF(AL804&lt;=1,"SI","NO"))</f>
        <v>NO</v>
      </c>
      <c r="AQ804" s="114">
        <f>(N804-E804)</f>
        <v>3.1062499999970896</v>
      </c>
      <c r="AR804" s="9">
        <f>TRACKER[[#This Row],[ATA A TIMESLOT]]*24</f>
        <v>74.549999999930151</v>
      </c>
      <c r="AS804" s="115">
        <f>IF(AA804&lt;N804,TIME(0,0,0),AA804-N804)</f>
        <v>0.20972222222189885</v>
      </c>
      <c r="AT804" s="9">
        <f>TRACKER[[#This Row],[PUNTUALIDAD (H)]]*24</f>
        <v>5.0333333333255723</v>
      </c>
      <c r="AU804" s="114" t="str">
        <f>IF(AS804&gt;TIME(0,30,0),"NO","SI")</f>
        <v>NO</v>
      </c>
      <c r="AV804" s="116" t="str">
        <f>IF(AS804&gt;TIME(1,0,0),"NO","SI")</f>
        <v>NO</v>
      </c>
      <c r="AW804" s="116">
        <f>(S804-E804)</f>
        <v>3.3159722222189885</v>
      </c>
      <c r="AX804" s="38">
        <f>TRACKER[[#This Row],[ATA TO UNLOADING]]*24</f>
        <v>79.583333333255723</v>
      </c>
      <c r="AY804" s="116">
        <f>IF(O804=0,0,S804-O804)</f>
        <v>0</v>
      </c>
      <c r="AZ804" s="38">
        <f>TRACKER[[#This Row],[TOTAL TT (MARRUECOS)]]*24</f>
        <v>0</v>
      </c>
      <c r="BA804" s="38" t="str">
        <f>IF(AW804="","",IF(AW804&lt;=2,"SI","NO"))</f>
        <v>NO</v>
      </c>
      <c r="BB804" s="117">
        <f>V804-U804</f>
        <v>5.5555555591126904E-3</v>
      </c>
      <c r="BC804" s="118">
        <f>(TRACKER[[#This Row],[Driver departure vs DC END DATE 2]])/24</f>
        <v>2.3148148162969542E-4</v>
      </c>
      <c r="BD804" s="117" t="str">
        <f>IF(L804="LEFTIES TOLEDO",IF(BC804&gt;=TIME(0,0,0),"YES","NO"),"")</f>
        <v>YES</v>
      </c>
      <c r="BE804" s="41">
        <f>$BH$1</f>
        <v>55</v>
      </c>
      <c r="BF804" s="41">
        <f>$BI$1</f>
        <v>7.5</v>
      </c>
    </row>
    <row r="805" spans="1:58" ht="12.75" hidden="1" customHeight="1">
      <c r="A805" s="24">
        <v>263202696</v>
      </c>
      <c r="B805" s="10" t="s">
        <v>1173</v>
      </c>
      <c r="C805" s="11" t="s">
        <v>47</v>
      </c>
      <c r="D805" s="11" t="s">
        <v>48</v>
      </c>
      <c r="E805" s="12">
        <v>46063.560416666667</v>
      </c>
      <c r="F805" s="12">
        <v>46063.583333333336</v>
      </c>
      <c r="G805" s="13" t="s">
        <v>49</v>
      </c>
      <c r="H805" s="11" t="s">
        <v>50</v>
      </c>
      <c r="I805" s="13" t="s">
        <v>1297</v>
      </c>
      <c r="J805" s="13" t="s">
        <v>51</v>
      </c>
      <c r="K805" s="13" t="s">
        <v>52</v>
      </c>
      <c r="L805" s="12" t="s">
        <v>53</v>
      </c>
      <c r="M805" s="12">
        <v>46064.666666666664</v>
      </c>
      <c r="N805" s="12">
        <v>46066.666666666664</v>
      </c>
      <c r="O805" s="12"/>
      <c r="P805" s="55"/>
      <c r="Q805" s="12" t="s">
        <v>59</v>
      </c>
      <c r="R805" s="12"/>
      <c r="S805" s="29">
        <v>46066.827777777777</v>
      </c>
      <c r="T805" s="29">
        <v>46066.864583333336</v>
      </c>
      <c r="U805" s="12">
        <v>46066.875</v>
      </c>
      <c r="V805" s="12">
        <v>46066.888888888891</v>
      </c>
      <c r="W805" s="30">
        <f>IF(N805="","",WEEKNUM(AA805,2)-0)</f>
        <v>7</v>
      </c>
      <c r="X805" s="30">
        <f>IF(N805="","",MONTH(AA805))</f>
        <v>2</v>
      </c>
      <c r="Y80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05" s="30" t="str">
        <f>IF(B805="ROPAX","ROPAX",IF(B805="RORO","RORO","OCEAN"))</f>
        <v>OCEAN</v>
      </c>
      <c r="AA805" s="12">
        <f>+MIN(S805,T805)</f>
        <v>46066.827777777777</v>
      </c>
      <c r="AB805" s="29" t="str">
        <f>CHOOSE(WEEKDAY(T805,2),"Monday","Tuesday","Wednesday","Thursday","Friday","Saturday","Sunday")</f>
        <v>Friday</v>
      </c>
      <c r="AC805" s="104">
        <f>IF((E805-F805)&lt;=0,0,(TRACKER[[#This Row],[ATA]]-TRACKER[[#This Row],[ETA]])*24)</f>
        <v>0</v>
      </c>
      <c r="AD805" s="29" t="str">
        <f>IF(AC805&lt;=2,"NO","YES")</f>
        <v>NO</v>
      </c>
      <c r="AE805" s="112">
        <f>+TRACKER[[#This Row],[DELIVERY AVAILABLE SINCE]]-TRACKER[[#This Row],[HANDOVER Morocco]]</f>
        <v>46064.666666666664</v>
      </c>
      <c r="AF805" s="113">
        <f>TRACKER[[#This Row],[ATA TO UNLOADING]]*24</f>
        <v>78.416666666627862</v>
      </c>
      <c r="AG805" s="114">
        <f>(M805-E805)</f>
        <v>1.1062499999970896</v>
      </c>
      <c r="AH805" s="9">
        <f>TRACKER[[#This Row],[ATA A OFRECIMIENTO]]*24</f>
        <v>26.549999999930151</v>
      </c>
      <c r="AI805" s="4" t="str">
        <f>IF(AG805="","",IF(AG805&lt;=1.5,"SI","NO"))</f>
        <v>SI</v>
      </c>
      <c r="AJ805" s="4" t="str">
        <f>IF(AG805="","",IF(AG805&lt;=2,"YES","NO"))</f>
        <v>YES</v>
      </c>
      <c r="AK805" s="4" t="str">
        <f>IF(AG805="","",IF(AG805&lt;=3,"SI","NO"))</f>
        <v>SI</v>
      </c>
      <c r="AL805" s="114">
        <f>(N805-M805)</f>
        <v>2</v>
      </c>
      <c r="AM805" s="9">
        <f>TRACKER[[#This Row],[DEL. AVAILABLE A SLOT]]*24</f>
        <v>48</v>
      </c>
      <c r="AN805" s="114">
        <f>IF((S805-M805)&lt;0,TIME(0,0,0),S805-M805)</f>
        <v>2.1611111111124046</v>
      </c>
      <c r="AO805"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805" s="9" t="str">
        <f>IF(AL805="","",IF(AL805&lt;=1,"SI","NO"))</f>
        <v>NO</v>
      </c>
      <c r="AQ805" s="114">
        <f>(N805-E805)</f>
        <v>3.1062499999970896</v>
      </c>
      <c r="AR805" s="9">
        <f>TRACKER[[#This Row],[ATA A TIMESLOT]]*24</f>
        <v>74.549999999930151</v>
      </c>
      <c r="AS805" s="115">
        <f>IF(AA805&lt;N805,TIME(0,0,0),AA805-N805)</f>
        <v>0.16111111111240461</v>
      </c>
      <c r="AT805" s="9">
        <f>TRACKER[[#This Row],[PUNTUALIDAD (H)]]*24</f>
        <v>3.8666666666977108</v>
      </c>
      <c r="AU805" s="114" t="str">
        <f>IF(AS805&gt;TIME(0,30,0),"NO","SI")</f>
        <v>NO</v>
      </c>
      <c r="AV805" s="116" t="str">
        <f>IF(AS805&gt;TIME(1,0,0),"NO","SI")</f>
        <v>NO</v>
      </c>
      <c r="AW805" s="116">
        <f>(S805-E805)</f>
        <v>3.2673611111094942</v>
      </c>
      <c r="AX805" s="38">
        <f>TRACKER[[#This Row],[ATA TO UNLOADING]]*24</f>
        <v>78.416666666627862</v>
      </c>
      <c r="AY805" s="116">
        <f>IF(O805=0,0,S805-O805)</f>
        <v>0</v>
      </c>
      <c r="AZ805" s="38">
        <f>TRACKER[[#This Row],[TOTAL TT (MARRUECOS)]]*24</f>
        <v>0</v>
      </c>
      <c r="BA805" s="38" t="str">
        <f>IF(AW805="","",IF(AW805&lt;=2,"SI","NO"))</f>
        <v>NO</v>
      </c>
      <c r="BB805" s="117">
        <f>V805-U805</f>
        <v>1.3888888890505768E-2</v>
      </c>
      <c r="BC805" s="118">
        <f>(TRACKER[[#This Row],[Driver departure vs DC END DATE 2]])/24</f>
        <v>5.7870370377107372E-4</v>
      </c>
      <c r="BD805" s="117" t="str">
        <f>IF(L805="LEFTIES TOLEDO",IF(BC805&gt;=TIME(0,0,0),"YES","NO"),"")</f>
        <v>YES</v>
      </c>
      <c r="BE805" s="41">
        <f>$BH$1</f>
        <v>55</v>
      </c>
      <c r="BF805" s="41">
        <f>$BI$1</f>
        <v>7.5</v>
      </c>
    </row>
    <row r="806" spans="1:58" ht="12.75" hidden="1" customHeight="1">
      <c r="A806" s="24" t="s">
        <v>1176</v>
      </c>
      <c r="B806" s="10" t="s">
        <v>1174</v>
      </c>
      <c r="C806" s="11" t="s">
        <v>57</v>
      </c>
      <c r="D806" s="11" t="s">
        <v>75</v>
      </c>
      <c r="E806" s="12">
        <v>46063.790277777778</v>
      </c>
      <c r="F806" s="12">
        <v>46063.833333333336</v>
      </c>
      <c r="G806" s="13" t="s">
        <v>88</v>
      </c>
      <c r="H806" s="11" t="s">
        <v>50</v>
      </c>
      <c r="I806" s="13" t="s">
        <v>1295</v>
      </c>
      <c r="J806" s="13" t="s">
        <v>51</v>
      </c>
      <c r="K806" s="13" t="s">
        <v>60</v>
      </c>
      <c r="L806" s="12" t="s">
        <v>95</v>
      </c>
      <c r="M806" s="12">
        <v>46065.5</v>
      </c>
      <c r="N806" s="12">
        <v>46066.666666666664</v>
      </c>
      <c r="O806" s="12"/>
      <c r="P806" s="55"/>
      <c r="Q806" s="12"/>
      <c r="R806" s="12"/>
      <c r="S806" s="29">
        <v>46066.645833333328</v>
      </c>
      <c r="T806" s="29">
        <v>46066.680555555555</v>
      </c>
      <c r="U806" s="12"/>
      <c r="V806" s="12">
        <v>46066.689583333333</v>
      </c>
      <c r="W806" s="30">
        <f>IF(N806="","",WEEKNUM(AA806,2)-0)</f>
        <v>7</v>
      </c>
      <c r="X806" s="30">
        <f>IF(N806="","",MONTH(AA806))</f>
        <v>2</v>
      </c>
      <c r="Y80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806" s="30" t="str">
        <f>IF(B806="ROPAX","ROPAX",IF(B806="RORO","RORO","OCEAN"))</f>
        <v>OCEAN</v>
      </c>
      <c r="AA806" s="12">
        <f>+MIN(S806,T806)</f>
        <v>46066.645833333328</v>
      </c>
      <c r="AB806" s="29" t="str">
        <f>CHOOSE(WEEKDAY(T806,2),"Monday","Tuesday","Wednesday","Thursday","Friday","Saturday","Sunday")</f>
        <v>Friday</v>
      </c>
      <c r="AC806" s="104">
        <f>IF((E806-F806)&lt;=0,0,(TRACKER[[#This Row],[ATA]]-TRACKER[[#This Row],[ETA]])*24)</f>
        <v>0</v>
      </c>
      <c r="AD806" s="29" t="str">
        <f>IF(AC806&lt;=2,"NO","YES")</f>
        <v>NO</v>
      </c>
      <c r="AE806" s="112">
        <f>+TRACKER[[#This Row],[DELIVERY AVAILABLE SINCE]]-TRACKER[[#This Row],[HANDOVER Morocco]]</f>
        <v>46065.5</v>
      </c>
      <c r="AF806" s="113">
        <f>TRACKER[[#This Row],[ATA TO UNLOADING]]*24</f>
        <v>68.533333333209157</v>
      </c>
      <c r="AG806" s="114">
        <f>(M806-E806)</f>
        <v>1.7097222222218988</v>
      </c>
      <c r="AH806" s="9">
        <f>TRACKER[[#This Row],[ATA A OFRECIMIENTO]]*24</f>
        <v>41.033333333325572</v>
      </c>
      <c r="AI806" s="4" t="str">
        <f>IF(AG806="","",IF(AG806&lt;=1.5,"SI","NO"))</f>
        <v>NO</v>
      </c>
      <c r="AJ806" s="4" t="str">
        <f>IF(AG806="","",IF(AG806&lt;=2,"YES","NO"))</f>
        <v>YES</v>
      </c>
      <c r="AK806" s="4" t="str">
        <f>IF(AG806="","",IF(AG806&lt;=3,"SI","NO"))</f>
        <v>SI</v>
      </c>
      <c r="AL806" s="114">
        <f>(N806-M806)</f>
        <v>1.1666666666642413</v>
      </c>
      <c r="AM806" s="9">
        <f>TRACKER[[#This Row],[DEL. AVAILABLE A SLOT]]*24</f>
        <v>27.999999999941792</v>
      </c>
      <c r="AN806" s="114">
        <f>IF((S806-M806)&lt;0,TIME(0,0,0),S806-M806)</f>
        <v>1.1458333333284827</v>
      </c>
      <c r="AO806"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806" s="9" t="str">
        <f>IF(AL806="","",IF(AL806&lt;=1,"SI","NO"))</f>
        <v>NO</v>
      </c>
      <c r="AQ806" s="114">
        <f>(N806-E806)</f>
        <v>2.8763888888861402</v>
      </c>
      <c r="AR806" s="9">
        <f>TRACKER[[#This Row],[ATA A TIMESLOT]]*24</f>
        <v>69.033333333267365</v>
      </c>
      <c r="AS806" s="115">
        <f>IF(AA806&lt;N806,TIME(0,0,0),AA806-N806)</f>
        <v>0</v>
      </c>
      <c r="AT806" s="9">
        <f>TRACKER[[#This Row],[PUNTUALIDAD (H)]]*24</f>
        <v>0</v>
      </c>
      <c r="AU806" s="114" t="str">
        <f>IF(AS806&gt;TIME(0,30,0),"NO","SI")</f>
        <v>SI</v>
      </c>
      <c r="AV806" s="116" t="str">
        <f>IF(AS806&gt;TIME(1,0,0),"NO","SI")</f>
        <v>SI</v>
      </c>
      <c r="AW806" s="116">
        <f>(S806-E806)</f>
        <v>2.8555555555503815</v>
      </c>
      <c r="AX806" s="38">
        <f>TRACKER[[#This Row],[ATA TO UNLOADING]]*24</f>
        <v>68.533333333209157</v>
      </c>
      <c r="AY806" s="116">
        <f>IF(O806=0,0,S806-O806)</f>
        <v>0</v>
      </c>
      <c r="AZ806" s="38">
        <f>TRACKER[[#This Row],[TOTAL TT (MARRUECOS)]]*24</f>
        <v>0</v>
      </c>
      <c r="BA806" s="38" t="str">
        <f>IF(AW806="","",IF(AW806&lt;=2,"SI","NO"))</f>
        <v>NO</v>
      </c>
      <c r="BB806" s="117">
        <f>V806-U806</f>
        <v>46066.689583333333</v>
      </c>
      <c r="BC806" s="118">
        <f>(TRACKER[[#This Row],[Driver departure vs DC END DATE 2]])/24</f>
        <v>1919.4453993055556</v>
      </c>
      <c r="BD806" s="117" t="str">
        <f>IF(L806="LEFTIES TOLEDO",IF(BC806&gt;=TIME(0,0,0),"YES","NO"),"")</f>
        <v/>
      </c>
      <c r="BE806" s="41">
        <f>$BH$1</f>
        <v>55</v>
      </c>
      <c r="BF806" s="41">
        <f>$BI$1</f>
        <v>7.5</v>
      </c>
    </row>
    <row r="807" spans="1:58" ht="12.75" hidden="1" customHeight="1">
      <c r="A807" s="24">
        <v>263198322</v>
      </c>
      <c r="B807" s="10" t="s">
        <v>1173</v>
      </c>
      <c r="C807" s="11" t="s">
        <v>47</v>
      </c>
      <c r="D807" s="11" t="s">
        <v>48</v>
      </c>
      <c r="E807" s="12">
        <v>46063.560416666667</v>
      </c>
      <c r="F807" s="12">
        <v>46063.583333333336</v>
      </c>
      <c r="G807" s="13" t="s">
        <v>49</v>
      </c>
      <c r="H807" s="11" t="s">
        <v>50</v>
      </c>
      <c r="I807" s="13" t="s">
        <v>1298</v>
      </c>
      <c r="J807" s="13" t="s">
        <v>51</v>
      </c>
      <c r="K807" s="13" t="s">
        <v>52</v>
      </c>
      <c r="L807" s="12" t="s">
        <v>53</v>
      </c>
      <c r="M807" s="12">
        <v>46064.666666666664</v>
      </c>
      <c r="N807" s="12">
        <v>46067.333333333336</v>
      </c>
      <c r="O807" s="12"/>
      <c r="P807" s="55"/>
      <c r="Q807" s="12" t="s">
        <v>62</v>
      </c>
      <c r="R807" s="12"/>
      <c r="S807" s="29">
        <v>46067.404861111114</v>
      </c>
      <c r="T807" s="29">
        <v>46067.451388888891</v>
      </c>
      <c r="U807" s="12">
        <v>46067.432638888888</v>
      </c>
      <c r="V807" s="12">
        <v>46067.472222222219</v>
      </c>
      <c r="W807" s="30">
        <f>IF(N807="","",WEEKNUM(AA807,2)-0)</f>
        <v>7</v>
      </c>
      <c r="X807" s="30">
        <f>IF(N807="","",MONTH(AA807))</f>
        <v>2</v>
      </c>
      <c r="Y80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07" s="30" t="str">
        <f>IF(B807="ROPAX","ROPAX",IF(B807="RORO","RORO","OCEAN"))</f>
        <v>OCEAN</v>
      </c>
      <c r="AA807" s="12">
        <f>+MIN(S807,T807)</f>
        <v>46067.404861111114</v>
      </c>
      <c r="AB807" s="29" t="str">
        <f>CHOOSE(WEEKDAY(T807,2),"Monday","Tuesday","Wednesday","Thursday","Friday","Saturday","Sunday")</f>
        <v>Saturday</v>
      </c>
      <c r="AC807" s="104">
        <f>IF((E807-F807)&lt;=0,0,(TRACKER[[#This Row],[ATA]]-TRACKER[[#This Row],[ETA]])*24)</f>
        <v>0</v>
      </c>
      <c r="AD807" s="29" t="str">
        <f>IF(AC807&lt;=2,"NO","YES")</f>
        <v>NO</v>
      </c>
      <c r="AE807" s="112">
        <f>+TRACKER[[#This Row],[DELIVERY AVAILABLE SINCE]]-TRACKER[[#This Row],[HANDOVER Morocco]]</f>
        <v>46064.666666666664</v>
      </c>
      <c r="AF807" s="113">
        <f>TRACKER[[#This Row],[ATA TO UNLOADING]]*24</f>
        <v>92.266666666720994</v>
      </c>
      <c r="AG807" s="114">
        <f>(M807-E807)</f>
        <v>1.1062499999970896</v>
      </c>
      <c r="AH807" s="9">
        <f>TRACKER[[#This Row],[ATA A OFRECIMIENTO]]*24</f>
        <v>26.549999999930151</v>
      </c>
      <c r="AI807" s="4" t="str">
        <f>IF(AG807="","",IF(AG807&lt;=1.5,"SI","NO"))</f>
        <v>SI</v>
      </c>
      <c r="AJ807" s="4" t="str">
        <f>IF(AG807="","",IF(AG807&lt;=2,"YES","NO"))</f>
        <v>YES</v>
      </c>
      <c r="AK807" s="4" t="str">
        <f>IF(AG807="","",IF(AG807&lt;=3,"SI","NO"))</f>
        <v>SI</v>
      </c>
      <c r="AL807" s="114">
        <f>(N807-M807)</f>
        <v>2.6666666666715173</v>
      </c>
      <c r="AM807" s="9">
        <f>TRACKER[[#This Row],[DEL. AVAILABLE A SLOT]]*24</f>
        <v>64.000000000116415</v>
      </c>
      <c r="AN807" s="114">
        <f>IF((S807-M807)&lt;0,TIME(0,0,0),S807-M807)</f>
        <v>2.7381944444496185</v>
      </c>
      <c r="AO807"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807" s="9" t="str">
        <f>IF(AL807="","",IF(AL807&lt;=1,"SI","NO"))</f>
        <v>NO</v>
      </c>
      <c r="AQ807" s="114">
        <f>(N807-E807)</f>
        <v>3.7729166666686069</v>
      </c>
      <c r="AR807" s="9">
        <f>TRACKER[[#This Row],[ATA A TIMESLOT]]*24</f>
        <v>90.550000000046566</v>
      </c>
      <c r="AS807" s="115">
        <f>IF(AA807&lt;N807,TIME(0,0,0),AA807-N807)</f>
        <v>7.1527777778101154E-2</v>
      </c>
      <c r="AT807" s="9">
        <f>TRACKER[[#This Row],[PUNTUALIDAD (H)]]*24</f>
        <v>1.7166666666744277</v>
      </c>
      <c r="AU807" s="114" t="str">
        <f>IF(AS807&gt;TIME(0,30,0),"NO","SI")</f>
        <v>NO</v>
      </c>
      <c r="AV807" s="116" t="str">
        <f>IF(AS807&gt;TIME(1,0,0),"NO","SI")</f>
        <v>NO</v>
      </c>
      <c r="AW807" s="116">
        <f>(S807-E807)</f>
        <v>3.8444444444467081</v>
      </c>
      <c r="AX807" s="38">
        <f>TRACKER[[#This Row],[ATA TO UNLOADING]]*24</f>
        <v>92.266666666720994</v>
      </c>
      <c r="AY807" s="116">
        <f>IF(O807=0,0,S807-O807)</f>
        <v>0</v>
      </c>
      <c r="AZ807" s="38">
        <f>TRACKER[[#This Row],[TOTAL TT (MARRUECOS)]]*24</f>
        <v>0</v>
      </c>
      <c r="BA807" s="38" t="str">
        <f>IF(AW807="","",IF(AW807&lt;=2,"SI","NO"))</f>
        <v>NO</v>
      </c>
      <c r="BB807" s="117">
        <f>V807-U807</f>
        <v>3.9583333331393078E-2</v>
      </c>
      <c r="BC807" s="118">
        <f>(TRACKER[[#This Row],[Driver departure vs DC END DATE 2]])/24</f>
        <v>1.6493055554747116E-3</v>
      </c>
      <c r="BD807" s="117" t="str">
        <f>IF(L807="LEFTIES TOLEDO",IF(BC807&gt;=TIME(0,0,0),"YES","NO"),"")</f>
        <v>YES</v>
      </c>
      <c r="BE807" s="41">
        <f>$BH$1</f>
        <v>55</v>
      </c>
      <c r="BF807" s="41">
        <f>$BI$1</f>
        <v>7.5</v>
      </c>
    </row>
    <row r="808" spans="1:58" ht="12.75" hidden="1" customHeight="1">
      <c r="A808" s="24">
        <v>263202454</v>
      </c>
      <c r="B808" s="10" t="s">
        <v>1173</v>
      </c>
      <c r="C808" s="11" t="s">
        <v>47</v>
      </c>
      <c r="D808" s="11" t="s">
        <v>48</v>
      </c>
      <c r="E808" s="12">
        <v>46063.560416666667</v>
      </c>
      <c r="F808" s="12">
        <v>46063.583333333336</v>
      </c>
      <c r="G808" s="13" t="s">
        <v>49</v>
      </c>
      <c r="H808" s="11" t="s">
        <v>50</v>
      </c>
      <c r="I808" s="13" t="s">
        <v>1299</v>
      </c>
      <c r="J808" s="13" t="s">
        <v>51</v>
      </c>
      <c r="K808" s="13" t="s">
        <v>52</v>
      </c>
      <c r="L808" s="12" t="s">
        <v>53</v>
      </c>
      <c r="M808" s="12">
        <v>46064.666666666664</v>
      </c>
      <c r="N808" s="12">
        <v>46067.375</v>
      </c>
      <c r="O808" s="12"/>
      <c r="P808" s="55"/>
      <c r="Q808" s="12" t="s">
        <v>62</v>
      </c>
      <c r="R808" s="12"/>
      <c r="S808" s="29">
        <v>46067.404861111114</v>
      </c>
      <c r="T808" s="29">
        <v>46067.486111111109</v>
      </c>
      <c r="U808" s="12">
        <v>46067.432638888888</v>
      </c>
      <c r="V808" s="12">
        <v>46067.506944444445</v>
      </c>
      <c r="W808" s="30">
        <f>IF(N808="","",WEEKNUM(AA808,2)-0)</f>
        <v>7</v>
      </c>
      <c r="X808" s="30">
        <f>IF(N808="","",MONTH(AA808))</f>
        <v>2</v>
      </c>
      <c r="Y80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08" s="30" t="str">
        <f>IF(B808="ROPAX","ROPAX",IF(B808="RORO","RORO","OCEAN"))</f>
        <v>OCEAN</v>
      </c>
      <c r="AA808" s="12">
        <f>+MIN(S808,T808)</f>
        <v>46067.404861111114</v>
      </c>
      <c r="AB808" s="29" t="str">
        <f>CHOOSE(WEEKDAY(T808,2),"Monday","Tuesday","Wednesday","Thursday","Friday","Saturday","Sunday")</f>
        <v>Saturday</v>
      </c>
      <c r="AC808" s="104">
        <f>IF((E808-F808)&lt;=0,0,(TRACKER[[#This Row],[ATA]]-TRACKER[[#This Row],[ETA]])*24)</f>
        <v>0</v>
      </c>
      <c r="AD808" s="29" t="str">
        <f>IF(AC808&lt;=2,"NO","YES")</f>
        <v>NO</v>
      </c>
      <c r="AE808" s="112">
        <f>+TRACKER[[#This Row],[DELIVERY AVAILABLE SINCE]]-TRACKER[[#This Row],[HANDOVER Morocco]]</f>
        <v>46064.666666666664</v>
      </c>
      <c r="AF808" s="113">
        <f>TRACKER[[#This Row],[ATA TO UNLOADING]]*24</f>
        <v>92.266666666720994</v>
      </c>
      <c r="AG808" s="114">
        <f>(M808-E808)</f>
        <v>1.1062499999970896</v>
      </c>
      <c r="AH808" s="9">
        <f>TRACKER[[#This Row],[ATA A OFRECIMIENTO]]*24</f>
        <v>26.549999999930151</v>
      </c>
      <c r="AI808" s="4" t="str">
        <f>IF(AG808="","",IF(AG808&lt;=1.5,"SI","NO"))</f>
        <v>SI</v>
      </c>
      <c r="AJ808" s="4" t="str">
        <f>IF(AG808="","",IF(AG808&lt;=2,"YES","NO"))</f>
        <v>YES</v>
      </c>
      <c r="AK808" s="4" t="str">
        <f>IF(AG808="","",IF(AG808&lt;=3,"SI","NO"))</f>
        <v>SI</v>
      </c>
      <c r="AL808" s="114">
        <f>(N808-M808)</f>
        <v>2.7083333333357587</v>
      </c>
      <c r="AM808" s="9">
        <f>TRACKER[[#This Row],[DEL. AVAILABLE A SLOT]]*24</f>
        <v>65.000000000058208</v>
      </c>
      <c r="AN808" s="114">
        <f>IF((S808-M808)&lt;0,TIME(0,0,0),S808-M808)</f>
        <v>2.7381944444496185</v>
      </c>
      <c r="AO808"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808" s="9" t="str">
        <f>IF(AL808="","",IF(AL808&lt;=1,"SI","NO"))</f>
        <v>NO</v>
      </c>
      <c r="AQ808" s="114">
        <f>(N808-E808)</f>
        <v>3.8145833333328483</v>
      </c>
      <c r="AR808" s="9">
        <f>TRACKER[[#This Row],[ATA A TIMESLOT]]*24</f>
        <v>91.549999999988358</v>
      </c>
      <c r="AS808" s="115">
        <f>IF(AA808&lt;N808,TIME(0,0,0),AA808-N808)</f>
        <v>2.9861111113859806E-2</v>
      </c>
      <c r="AT808" s="9">
        <f>TRACKER[[#This Row],[PUNTUALIDAD (H)]]*24</f>
        <v>0.71666666673263535</v>
      </c>
      <c r="AU808" s="114" t="str">
        <f>IF(AS808&gt;TIME(0,30,0),"NO","SI")</f>
        <v>NO</v>
      </c>
      <c r="AV808" s="116" t="str">
        <f>IF(AS808&gt;TIME(1,0,0),"NO","SI")</f>
        <v>SI</v>
      </c>
      <c r="AW808" s="116">
        <f>(S808-E808)</f>
        <v>3.8444444444467081</v>
      </c>
      <c r="AX808" s="38">
        <f>TRACKER[[#This Row],[ATA TO UNLOADING]]*24</f>
        <v>92.266666666720994</v>
      </c>
      <c r="AY808" s="116">
        <f>IF(O808=0,0,S808-O808)</f>
        <v>0</v>
      </c>
      <c r="AZ808" s="38">
        <f>TRACKER[[#This Row],[TOTAL TT (MARRUECOS)]]*24</f>
        <v>0</v>
      </c>
      <c r="BA808" s="38" t="str">
        <f>IF(AW808="","",IF(AW808&lt;=2,"SI","NO"))</f>
        <v>NO</v>
      </c>
      <c r="BB808" s="117">
        <f>V808-U808</f>
        <v>7.4305555557657499E-2</v>
      </c>
      <c r="BC808" s="118">
        <f>(TRACKER[[#This Row],[Driver departure vs DC END DATE 2]])/24</f>
        <v>3.0960648149023959E-3</v>
      </c>
      <c r="BD808" s="117" t="str">
        <f>IF(L808="LEFTIES TOLEDO",IF(BC808&gt;=TIME(0,0,0),"YES","NO"),"")</f>
        <v>YES</v>
      </c>
      <c r="BE808" s="41">
        <f>$BH$1</f>
        <v>55</v>
      </c>
      <c r="BF808" s="41">
        <f>$BI$1</f>
        <v>7.5</v>
      </c>
    </row>
    <row r="809" spans="1:58" ht="12.75" hidden="1" customHeight="1">
      <c r="A809" s="24">
        <v>263202335</v>
      </c>
      <c r="B809" s="10" t="s">
        <v>1173</v>
      </c>
      <c r="C809" s="11" t="s">
        <v>47</v>
      </c>
      <c r="D809" s="11" t="s">
        <v>48</v>
      </c>
      <c r="E809" s="12">
        <v>46063.560416666667</v>
      </c>
      <c r="F809" s="12">
        <v>46063.583333333336</v>
      </c>
      <c r="G809" s="13" t="s">
        <v>49</v>
      </c>
      <c r="H809" s="11" t="s">
        <v>50</v>
      </c>
      <c r="I809" s="13" t="s">
        <v>1300</v>
      </c>
      <c r="J809" s="13">
        <v>20</v>
      </c>
      <c r="K809" s="13" t="s">
        <v>52</v>
      </c>
      <c r="L809" s="12" t="s">
        <v>53</v>
      </c>
      <c r="M809" s="12">
        <v>46064.666666666664</v>
      </c>
      <c r="N809" s="12">
        <v>46067.416666666664</v>
      </c>
      <c r="O809" s="12"/>
      <c r="P809" s="55"/>
      <c r="Q809" s="12"/>
      <c r="R809" s="12"/>
      <c r="S809" s="29">
        <v>46067.428472222222</v>
      </c>
      <c r="T809" s="29">
        <v>46067.527777777781</v>
      </c>
      <c r="U809" s="12">
        <v>46067.465277777781</v>
      </c>
      <c r="V809" s="12">
        <v>46067.538194444445</v>
      </c>
      <c r="W809" s="30">
        <f>IF(N809="","",WEEKNUM(AA809,2)-0)</f>
        <v>7</v>
      </c>
      <c r="X809" s="30">
        <f>IF(N809="","",MONTH(AA809))</f>
        <v>2</v>
      </c>
      <c r="Y80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09" s="30" t="str">
        <f>IF(B809="ROPAX","ROPAX",IF(B809="RORO","RORO","OCEAN"))</f>
        <v>OCEAN</v>
      </c>
      <c r="AA809" s="12">
        <f>+MIN(S809,T809)</f>
        <v>46067.428472222222</v>
      </c>
      <c r="AB809" s="29" t="str">
        <f>CHOOSE(WEEKDAY(T809,2),"Monday","Tuesday","Wednesday","Thursday","Friday","Saturday","Sunday")</f>
        <v>Saturday</v>
      </c>
      <c r="AC809" s="104">
        <f>IF((E809-F809)&lt;=0,0,(TRACKER[[#This Row],[ATA]]-TRACKER[[#This Row],[ETA]])*24)</f>
        <v>0</v>
      </c>
      <c r="AD809" s="29" t="str">
        <f>IF(AC809&lt;=2,"NO","YES")</f>
        <v>NO</v>
      </c>
      <c r="AE809" s="112">
        <f>+TRACKER[[#This Row],[DELIVERY AVAILABLE SINCE]]-TRACKER[[#This Row],[HANDOVER Morocco]]</f>
        <v>46064.666666666664</v>
      </c>
      <c r="AF809" s="113">
        <f>TRACKER[[#This Row],[ATA TO UNLOADING]]*24</f>
        <v>92.833333333313931</v>
      </c>
      <c r="AG809" s="114">
        <f>(M809-E809)</f>
        <v>1.1062499999970896</v>
      </c>
      <c r="AH809" s="9">
        <f>TRACKER[[#This Row],[ATA A OFRECIMIENTO]]*24</f>
        <v>26.549999999930151</v>
      </c>
      <c r="AI809" s="4" t="str">
        <f>IF(AG809="","",IF(AG809&lt;=1.5,"SI","NO"))</f>
        <v>SI</v>
      </c>
      <c r="AJ809" s="4" t="str">
        <f>IF(AG809="","",IF(AG809&lt;=2,"YES","NO"))</f>
        <v>YES</v>
      </c>
      <c r="AK809" s="4" t="str">
        <f>IF(AG809="","",IF(AG809&lt;=3,"SI","NO"))</f>
        <v>SI</v>
      </c>
      <c r="AL809" s="114">
        <f>(N809-M809)</f>
        <v>2.75</v>
      </c>
      <c r="AM809" s="9">
        <f>TRACKER[[#This Row],[DEL. AVAILABLE A SLOT]]*24</f>
        <v>66</v>
      </c>
      <c r="AN809" s="114">
        <f>IF((S809-M809)&lt;0,TIME(0,0,0),S809-M809)</f>
        <v>2.7618055555576575</v>
      </c>
      <c r="AO809"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809" s="9" t="str">
        <f>IF(AL809="","",IF(AL809&lt;=1,"SI","NO"))</f>
        <v>NO</v>
      </c>
      <c r="AQ809" s="114">
        <f>(N809-E809)</f>
        <v>3.8562499999970896</v>
      </c>
      <c r="AR809" s="9">
        <f>TRACKER[[#This Row],[ATA A TIMESLOT]]*24</f>
        <v>92.549999999930151</v>
      </c>
      <c r="AS809" s="115">
        <f>IF(AA809&lt;N809,TIME(0,0,0),AA809-N809)</f>
        <v>1.1805555557657499E-2</v>
      </c>
      <c r="AT809" s="9">
        <f>TRACKER[[#This Row],[PUNTUALIDAD (H)]]*24</f>
        <v>0.28333333338377997</v>
      </c>
      <c r="AU809" s="114" t="str">
        <f>IF(AS809&gt;TIME(0,30,0),"NO","SI")</f>
        <v>SI</v>
      </c>
      <c r="AV809" s="116" t="str">
        <f>IF(AS809&gt;TIME(1,0,0),"NO","SI")</f>
        <v>SI</v>
      </c>
      <c r="AW809" s="116">
        <f>(S809-E809)</f>
        <v>3.8680555555547471</v>
      </c>
      <c r="AX809" s="38">
        <f>TRACKER[[#This Row],[ATA TO UNLOADING]]*24</f>
        <v>92.833333333313931</v>
      </c>
      <c r="AY809" s="116">
        <f>IF(O809=0,0,S809-O809)</f>
        <v>0</v>
      </c>
      <c r="AZ809" s="38">
        <f>TRACKER[[#This Row],[TOTAL TT (MARRUECOS)]]*24</f>
        <v>0</v>
      </c>
      <c r="BA809" s="38" t="str">
        <f>IF(AW809="","",IF(AW809&lt;=2,"SI","NO"))</f>
        <v>NO</v>
      </c>
      <c r="BB809" s="117">
        <f>V809-U809</f>
        <v>7.2916666664241347E-2</v>
      </c>
      <c r="BC809" s="118">
        <f>(TRACKER[[#This Row],[Driver departure vs DC END DATE 2]])/24</f>
        <v>3.0381944443433895E-3</v>
      </c>
      <c r="BD809" s="117" t="str">
        <f>IF(L809="LEFTIES TOLEDO",IF(BC809&gt;=TIME(0,0,0),"YES","NO"),"")</f>
        <v>YES</v>
      </c>
      <c r="BE809" s="41">
        <f>$BH$1</f>
        <v>55</v>
      </c>
      <c r="BF809" s="41">
        <f>$BI$1</f>
        <v>7.5</v>
      </c>
    </row>
    <row r="810" spans="1:58" ht="12.75" hidden="1" customHeight="1">
      <c r="A810" s="24">
        <v>263199255</v>
      </c>
      <c r="B810" s="10" t="s">
        <v>1173</v>
      </c>
      <c r="C810" s="11" t="s">
        <v>47</v>
      </c>
      <c r="D810" s="11" t="s">
        <v>48</v>
      </c>
      <c r="E810" s="12">
        <v>46063.560416666667</v>
      </c>
      <c r="F810" s="12">
        <v>46063.583333333336</v>
      </c>
      <c r="G810" s="13" t="s">
        <v>49</v>
      </c>
      <c r="H810" s="11" t="s">
        <v>50</v>
      </c>
      <c r="I810" s="13" t="s">
        <v>1301</v>
      </c>
      <c r="J810" s="13" t="s">
        <v>51</v>
      </c>
      <c r="K810" s="13" t="s">
        <v>52</v>
      </c>
      <c r="L810" s="12" t="s">
        <v>53</v>
      </c>
      <c r="M810" s="12">
        <v>46064.666666666664</v>
      </c>
      <c r="N810" s="12">
        <v>46067.458333333336</v>
      </c>
      <c r="O810" s="12"/>
      <c r="P810" s="55"/>
      <c r="Q810" s="12"/>
      <c r="R810" s="12"/>
      <c r="S810" s="29">
        <v>46067.428472222222</v>
      </c>
      <c r="T810" s="29">
        <v>46067.475694444445</v>
      </c>
      <c r="U810" s="12">
        <v>46067.46597222222</v>
      </c>
      <c r="V810" s="12">
        <v>46067.5</v>
      </c>
      <c r="W810" s="30">
        <f>IF(N810="","",WEEKNUM(AA810,2)-0)</f>
        <v>7</v>
      </c>
      <c r="X810" s="30">
        <f>IF(N810="","",MONTH(AA810))</f>
        <v>2</v>
      </c>
      <c r="Y81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10" s="30" t="str">
        <f>IF(B810="ROPAX","ROPAX",IF(B810="RORO","RORO","OCEAN"))</f>
        <v>OCEAN</v>
      </c>
      <c r="AA810" s="12">
        <f>+MIN(S810,T810)</f>
        <v>46067.428472222222</v>
      </c>
      <c r="AB810" s="29" t="str">
        <f>CHOOSE(WEEKDAY(T810,2),"Monday","Tuesday","Wednesday","Thursday","Friday","Saturday","Sunday")</f>
        <v>Saturday</v>
      </c>
      <c r="AC810" s="104">
        <f>IF((E810-F810)&lt;=0,0,(TRACKER[[#This Row],[ATA]]-TRACKER[[#This Row],[ETA]])*24)</f>
        <v>0</v>
      </c>
      <c r="AD810" s="29" t="str">
        <f>IF(AC810&lt;=2,"NO","YES")</f>
        <v>NO</v>
      </c>
      <c r="AE810" s="112">
        <f>+TRACKER[[#This Row],[DELIVERY AVAILABLE SINCE]]-TRACKER[[#This Row],[HANDOVER Morocco]]</f>
        <v>46064.666666666664</v>
      </c>
      <c r="AF810" s="113">
        <f>TRACKER[[#This Row],[ATA TO UNLOADING]]*24</f>
        <v>92.833333333313931</v>
      </c>
      <c r="AG810" s="114">
        <f>(M810-E810)</f>
        <v>1.1062499999970896</v>
      </c>
      <c r="AH810" s="9">
        <f>TRACKER[[#This Row],[ATA A OFRECIMIENTO]]*24</f>
        <v>26.549999999930151</v>
      </c>
      <c r="AI810" s="4" t="str">
        <f>IF(AG810="","",IF(AG810&lt;=1.5,"SI","NO"))</f>
        <v>SI</v>
      </c>
      <c r="AJ810" s="4" t="str">
        <f>IF(AG810="","",IF(AG810&lt;=2,"YES","NO"))</f>
        <v>YES</v>
      </c>
      <c r="AK810" s="4" t="str">
        <f>IF(AG810="","",IF(AG810&lt;=3,"SI","NO"))</f>
        <v>SI</v>
      </c>
      <c r="AL810" s="114">
        <f>(N810-M810)</f>
        <v>2.7916666666715173</v>
      </c>
      <c r="AM810" s="9">
        <f>TRACKER[[#This Row],[DEL. AVAILABLE A SLOT]]*24</f>
        <v>67.000000000116415</v>
      </c>
      <c r="AN810" s="114">
        <f>IF((S810-M810)&lt;0,TIME(0,0,0),S810-M810)</f>
        <v>2.7618055555576575</v>
      </c>
      <c r="AO810"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810" s="9" t="str">
        <f>IF(AL810="","",IF(AL810&lt;=1,"SI","NO"))</f>
        <v>NO</v>
      </c>
      <c r="AQ810" s="114">
        <f>(N810-E810)</f>
        <v>3.8979166666686069</v>
      </c>
      <c r="AR810" s="9">
        <f>TRACKER[[#This Row],[ATA A TIMESLOT]]*24</f>
        <v>93.550000000046566</v>
      </c>
      <c r="AS810" s="115">
        <f>IF(AA810&lt;N810,TIME(0,0,0),AA810-N810)</f>
        <v>0</v>
      </c>
      <c r="AT810" s="9">
        <f>TRACKER[[#This Row],[PUNTUALIDAD (H)]]*24</f>
        <v>0</v>
      </c>
      <c r="AU810" s="114" t="str">
        <f>IF(AS810&gt;TIME(0,30,0),"NO","SI")</f>
        <v>SI</v>
      </c>
      <c r="AV810" s="116" t="str">
        <f>IF(AS810&gt;TIME(1,0,0),"NO","SI")</f>
        <v>SI</v>
      </c>
      <c r="AW810" s="116">
        <f>(S810-E810)</f>
        <v>3.8680555555547471</v>
      </c>
      <c r="AX810" s="38">
        <f>TRACKER[[#This Row],[ATA TO UNLOADING]]*24</f>
        <v>92.833333333313931</v>
      </c>
      <c r="AY810" s="116">
        <f>IF(O810=0,0,S810-O810)</f>
        <v>0</v>
      </c>
      <c r="AZ810" s="38">
        <f>TRACKER[[#This Row],[TOTAL TT (MARRUECOS)]]*24</f>
        <v>0</v>
      </c>
      <c r="BA810" s="38" t="str">
        <f>IF(AW810="","",IF(AW810&lt;=2,"SI","NO"))</f>
        <v>NO</v>
      </c>
      <c r="BB810" s="117">
        <f>V810-U810</f>
        <v>3.4027777779556345E-2</v>
      </c>
      <c r="BC810" s="118">
        <f>(TRACKER[[#This Row],[Driver departure vs DC END DATE 2]])/24</f>
        <v>1.4178240741481811E-3</v>
      </c>
      <c r="BD810" s="117" t="str">
        <f>IF(L810="LEFTIES TOLEDO",IF(BC810&gt;=TIME(0,0,0),"YES","NO"),"")</f>
        <v>YES</v>
      </c>
      <c r="BE810" s="41">
        <f>$BH$1</f>
        <v>55</v>
      </c>
      <c r="BF810" s="41">
        <f>$BI$1</f>
        <v>7.5</v>
      </c>
    </row>
    <row r="811" spans="1:58" ht="12.75" hidden="1" customHeight="1">
      <c r="A811" s="24">
        <v>263202335</v>
      </c>
      <c r="B811" s="10" t="s">
        <v>1173</v>
      </c>
      <c r="C811" s="11" t="s">
        <v>47</v>
      </c>
      <c r="D811" s="11" t="s">
        <v>48</v>
      </c>
      <c r="E811" s="12">
        <v>46063.560416666667</v>
      </c>
      <c r="F811" s="12">
        <v>46063.583333333336</v>
      </c>
      <c r="G811" s="13" t="s">
        <v>49</v>
      </c>
      <c r="H811" s="11" t="s">
        <v>50</v>
      </c>
      <c r="I811" s="13" t="s">
        <v>1302</v>
      </c>
      <c r="J811" s="13" t="s">
        <v>51</v>
      </c>
      <c r="K811" s="13" t="s">
        <v>52</v>
      </c>
      <c r="L811" s="12" t="s">
        <v>53</v>
      </c>
      <c r="M811" s="12">
        <v>46064.666666666664</v>
      </c>
      <c r="N811" s="12">
        <v>46067.5</v>
      </c>
      <c r="O811" s="12"/>
      <c r="P811" s="55"/>
      <c r="Q811" s="12" t="s">
        <v>62</v>
      </c>
      <c r="R811" s="12"/>
      <c r="S811" s="29">
        <v>46067.625</v>
      </c>
      <c r="T811" s="29">
        <v>46067.770833333336</v>
      </c>
      <c r="U811" s="12">
        <v>46067.645833333336</v>
      </c>
      <c r="V811" s="12">
        <v>46067.791666666664</v>
      </c>
      <c r="W811" s="30">
        <f>IF(N811="","",WEEKNUM(AA811,2)-0)</f>
        <v>7</v>
      </c>
      <c r="X811" s="30">
        <f>IF(N811="","",MONTH(AA811))</f>
        <v>2</v>
      </c>
      <c r="Y81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11" s="30" t="str">
        <f>IF(B811="ROPAX","ROPAX",IF(B811="RORO","RORO","OCEAN"))</f>
        <v>OCEAN</v>
      </c>
      <c r="AA811" s="12">
        <f>+MIN(S811,T811)</f>
        <v>46067.625</v>
      </c>
      <c r="AB811" s="29" t="str">
        <f>CHOOSE(WEEKDAY(T811,2),"Monday","Tuesday","Wednesday","Thursday","Friday","Saturday","Sunday")</f>
        <v>Saturday</v>
      </c>
      <c r="AC811" s="104">
        <f>IF((E811-F811)&lt;=0,0,(TRACKER[[#This Row],[ATA]]-TRACKER[[#This Row],[ETA]])*24)</f>
        <v>0</v>
      </c>
      <c r="AD811" s="29" t="str">
        <f>IF(AC811&lt;=2,"NO","YES")</f>
        <v>NO</v>
      </c>
      <c r="AE811" s="112">
        <f>+TRACKER[[#This Row],[DELIVERY AVAILABLE SINCE]]-TRACKER[[#This Row],[HANDOVER Morocco]]</f>
        <v>46064.666666666664</v>
      </c>
      <c r="AF811" s="113">
        <f>TRACKER[[#This Row],[ATA TO UNLOADING]]*24</f>
        <v>97.549999999988358</v>
      </c>
      <c r="AG811" s="114">
        <f>(M811-E811)</f>
        <v>1.1062499999970896</v>
      </c>
      <c r="AH811" s="9">
        <f>TRACKER[[#This Row],[ATA A OFRECIMIENTO]]*24</f>
        <v>26.549999999930151</v>
      </c>
      <c r="AI811" s="4" t="str">
        <f>IF(AG811="","",IF(AG811&lt;=1.5,"SI","NO"))</f>
        <v>SI</v>
      </c>
      <c r="AJ811" s="4" t="str">
        <f>IF(AG811="","",IF(AG811&lt;=2,"YES","NO"))</f>
        <v>YES</v>
      </c>
      <c r="AK811" s="4" t="str">
        <f>IF(AG811="","",IF(AG811&lt;=3,"SI","NO"))</f>
        <v>SI</v>
      </c>
      <c r="AL811" s="114">
        <f>(N811-M811)</f>
        <v>2.8333333333357587</v>
      </c>
      <c r="AM811" s="9">
        <f>TRACKER[[#This Row],[DEL. AVAILABLE A SLOT]]*24</f>
        <v>68.000000000058208</v>
      </c>
      <c r="AN811" s="114">
        <f>IF((S811-M811)&lt;0,TIME(0,0,0),S811-M811)</f>
        <v>2.9583333333357587</v>
      </c>
      <c r="AO811"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811" s="9" t="str">
        <f>IF(AL811="","",IF(AL811&lt;=1,"SI","NO"))</f>
        <v>NO</v>
      </c>
      <c r="AQ811" s="114">
        <f>(N811-E811)</f>
        <v>3.9395833333328483</v>
      </c>
      <c r="AR811" s="9">
        <f>TRACKER[[#This Row],[ATA A TIMESLOT]]*24</f>
        <v>94.549999999988358</v>
      </c>
      <c r="AS811" s="115">
        <f>IF(AA811&lt;N811,TIME(0,0,0),AA811-N811)</f>
        <v>0.125</v>
      </c>
      <c r="AT811" s="9">
        <f>TRACKER[[#This Row],[PUNTUALIDAD (H)]]*24</f>
        <v>3</v>
      </c>
      <c r="AU811" s="114" t="str">
        <f>IF(AS811&gt;TIME(0,30,0),"NO","SI")</f>
        <v>NO</v>
      </c>
      <c r="AV811" s="116" t="str">
        <f>IF(AS811&gt;TIME(1,0,0),"NO","SI")</f>
        <v>NO</v>
      </c>
      <c r="AW811" s="116">
        <f>(S811-E811)</f>
        <v>4.0645833333328483</v>
      </c>
      <c r="AX811" s="38">
        <f>TRACKER[[#This Row],[ATA TO UNLOADING]]*24</f>
        <v>97.549999999988358</v>
      </c>
      <c r="AY811" s="116">
        <f>IF(O811=0,0,S811-O811)</f>
        <v>0</v>
      </c>
      <c r="AZ811" s="38">
        <f>TRACKER[[#This Row],[TOTAL TT (MARRUECOS)]]*24</f>
        <v>0</v>
      </c>
      <c r="BA811" s="38" t="str">
        <f>IF(AW811="","",IF(AW811&lt;=2,"SI","NO"))</f>
        <v>NO</v>
      </c>
      <c r="BB811" s="117">
        <f>V811-U811</f>
        <v>0.14583333332848269</v>
      </c>
      <c r="BC811" s="118">
        <f>(TRACKER[[#This Row],[Driver departure vs DC END DATE 2]])/24</f>
        <v>6.076388888686779E-3</v>
      </c>
      <c r="BD811" s="117" t="str">
        <f>IF(L811="LEFTIES TOLEDO",IF(BC811&gt;=TIME(0,0,0),"YES","NO"),"")</f>
        <v>YES</v>
      </c>
      <c r="BE811" s="41">
        <f>$BH$1</f>
        <v>55</v>
      </c>
      <c r="BF811" s="41">
        <f>$BI$1</f>
        <v>7.5</v>
      </c>
    </row>
    <row r="812" spans="1:58" ht="12.75" hidden="1" customHeight="1">
      <c r="A812" s="24">
        <v>263198216</v>
      </c>
      <c r="B812" s="10" t="s">
        <v>1173</v>
      </c>
      <c r="C812" s="11" t="s">
        <v>47</v>
      </c>
      <c r="D812" s="11" t="s">
        <v>48</v>
      </c>
      <c r="E812" s="12">
        <v>46063.560416666667</v>
      </c>
      <c r="F812" s="12">
        <v>46063.583333333336</v>
      </c>
      <c r="G812" s="13" t="s">
        <v>49</v>
      </c>
      <c r="H812" s="11" t="s">
        <v>50</v>
      </c>
      <c r="I812" s="13" t="s">
        <v>1303</v>
      </c>
      <c r="J812" s="13" t="s">
        <v>51</v>
      </c>
      <c r="K812" s="13" t="s">
        <v>52</v>
      </c>
      <c r="L812" s="12" t="s">
        <v>53</v>
      </c>
      <c r="M812" s="12">
        <v>46064.666666666664</v>
      </c>
      <c r="N812" s="12">
        <v>46067.541666666664</v>
      </c>
      <c r="O812" s="12"/>
      <c r="P812" s="55"/>
      <c r="Q812" s="12" t="s">
        <v>62</v>
      </c>
      <c r="R812" s="12"/>
      <c r="S812" s="29">
        <v>46067.625</v>
      </c>
      <c r="T812" s="29">
        <v>46067.677083333336</v>
      </c>
      <c r="U812" s="12">
        <v>46067.642361111109</v>
      </c>
      <c r="V812" s="12">
        <v>46067.708333333336</v>
      </c>
      <c r="W812" s="30">
        <f>IF(N812="","",WEEKNUM(AA812,2)-0)</f>
        <v>7</v>
      </c>
      <c r="X812" s="30">
        <f>IF(N812="","",MONTH(AA812))</f>
        <v>2</v>
      </c>
      <c r="Y81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12" s="30" t="str">
        <f>IF(B812="ROPAX","ROPAX",IF(B812="RORO","RORO","OCEAN"))</f>
        <v>OCEAN</v>
      </c>
      <c r="AA812" s="12">
        <f>+MIN(S812,T812)</f>
        <v>46067.625</v>
      </c>
      <c r="AB812" s="29" t="str">
        <f>CHOOSE(WEEKDAY(T812,2),"Monday","Tuesday","Wednesday","Thursday","Friday","Saturday","Sunday")</f>
        <v>Saturday</v>
      </c>
      <c r="AC812" s="104">
        <f>IF((E812-F812)&lt;=0,0,(TRACKER[[#This Row],[ATA]]-TRACKER[[#This Row],[ETA]])*24)</f>
        <v>0</v>
      </c>
      <c r="AD812" s="29" t="str">
        <f>IF(AC812&lt;=2,"NO","YES")</f>
        <v>NO</v>
      </c>
      <c r="AE812" s="112">
        <f>+TRACKER[[#This Row],[DELIVERY AVAILABLE SINCE]]-TRACKER[[#This Row],[HANDOVER Morocco]]</f>
        <v>46064.666666666664</v>
      </c>
      <c r="AF812" s="113">
        <f>TRACKER[[#This Row],[ATA TO UNLOADING]]*24</f>
        <v>97.549999999988358</v>
      </c>
      <c r="AG812" s="114">
        <f>(M812-E812)</f>
        <v>1.1062499999970896</v>
      </c>
      <c r="AH812" s="9">
        <f>TRACKER[[#This Row],[ATA A OFRECIMIENTO]]*24</f>
        <v>26.549999999930151</v>
      </c>
      <c r="AI812" s="4" t="str">
        <f>IF(AG812="","",IF(AG812&lt;=1.5,"SI","NO"))</f>
        <v>SI</v>
      </c>
      <c r="AJ812" s="4" t="str">
        <f>IF(AG812="","",IF(AG812&lt;=2,"YES","NO"))</f>
        <v>YES</v>
      </c>
      <c r="AK812" s="4" t="str">
        <f>IF(AG812="","",IF(AG812&lt;=3,"SI","NO"))</f>
        <v>SI</v>
      </c>
      <c r="AL812" s="114">
        <f>(N812-M812)</f>
        <v>2.875</v>
      </c>
      <c r="AM812" s="9">
        <f>TRACKER[[#This Row],[DEL. AVAILABLE A SLOT]]*24</f>
        <v>69</v>
      </c>
      <c r="AN812" s="114">
        <f>IF((S812-M812)&lt;0,TIME(0,0,0),S812-M812)</f>
        <v>2.9583333333357587</v>
      </c>
      <c r="AO812"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812" s="9" t="str">
        <f>IF(AL812="","",IF(AL812&lt;=1,"SI","NO"))</f>
        <v>NO</v>
      </c>
      <c r="AQ812" s="114">
        <f>(N812-E812)</f>
        <v>3.9812499999970896</v>
      </c>
      <c r="AR812" s="9">
        <f>TRACKER[[#This Row],[ATA A TIMESLOT]]*24</f>
        <v>95.549999999930151</v>
      </c>
      <c r="AS812" s="115">
        <f>IF(AA812&lt;N812,TIME(0,0,0),AA812-N812)</f>
        <v>8.3333333335758653E-2</v>
      </c>
      <c r="AT812" s="9">
        <f>TRACKER[[#This Row],[PUNTUALIDAD (H)]]*24</f>
        <v>2.0000000000582077</v>
      </c>
      <c r="AU812" s="114" t="str">
        <f>IF(AS812&gt;TIME(0,30,0),"NO","SI")</f>
        <v>NO</v>
      </c>
      <c r="AV812" s="116" t="str">
        <f>IF(AS812&gt;TIME(1,0,0),"NO","SI")</f>
        <v>NO</v>
      </c>
      <c r="AW812" s="116">
        <f>(S812-E812)</f>
        <v>4.0645833333328483</v>
      </c>
      <c r="AX812" s="38">
        <f>TRACKER[[#This Row],[ATA TO UNLOADING]]*24</f>
        <v>97.549999999988358</v>
      </c>
      <c r="AY812" s="116">
        <f>IF(O812=0,0,S812-O812)</f>
        <v>0</v>
      </c>
      <c r="AZ812" s="38">
        <f>TRACKER[[#This Row],[TOTAL TT (MARRUECOS)]]*24</f>
        <v>0</v>
      </c>
      <c r="BA812" s="38" t="str">
        <f>IF(AW812="","",IF(AW812&lt;=2,"SI","NO"))</f>
        <v>NO</v>
      </c>
      <c r="BB812" s="117">
        <f>V812-U812</f>
        <v>6.5972222226264421E-2</v>
      </c>
      <c r="BC812" s="118">
        <f>(TRACKER[[#This Row],[Driver departure vs DC END DATE 2]])/24</f>
        <v>2.7488425927610174E-3</v>
      </c>
      <c r="BD812" s="117" t="str">
        <f>IF(L812="LEFTIES TOLEDO",IF(BC812&gt;=TIME(0,0,0),"YES","NO"),"")</f>
        <v>YES</v>
      </c>
      <c r="BE812" s="41">
        <f>$BH$1</f>
        <v>55</v>
      </c>
      <c r="BF812" s="41">
        <f>$BI$1</f>
        <v>7.5</v>
      </c>
    </row>
    <row r="813" spans="1:58" ht="12.75" hidden="1" customHeight="1">
      <c r="A813" s="24">
        <v>263199369</v>
      </c>
      <c r="B813" s="10" t="s">
        <v>1173</v>
      </c>
      <c r="C813" s="11" t="s">
        <v>47</v>
      </c>
      <c r="D813" s="11" t="s">
        <v>48</v>
      </c>
      <c r="E813" s="12">
        <v>46063.560416666667</v>
      </c>
      <c r="F813" s="12">
        <v>46063.583333333336</v>
      </c>
      <c r="G813" s="13" t="s">
        <v>49</v>
      </c>
      <c r="H813" s="11" t="s">
        <v>50</v>
      </c>
      <c r="I813" s="13" t="s">
        <v>1304</v>
      </c>
      <c r="J813" s="13" t="s">
        <v>51</v>
      </c>
      <c r="K813" s="13" t="s">
        <v>52</v>
      </c>
      <c r="L813" s="12" t="s">
        <v>53</v>
      </c>
      <c r="M813" s="12">
        <v>46064.666666666664</v>
      </c>
      <c r="N813" s="12">
        <v>46067.583333333336</v>
      </c>
      <c r="O813" s="12"/>
      <c r="P813" s="55">
        <v>1</v>
      </c>
      <c r="Q813" s="12" t="s">
        <v>59</v>
      </c>
      <c r="R813" s="12" t="s">
        <v>1536</v>
      </c>
      <c r="S813" s="29">
        <v>46067.638888888891</v>
      </c>
      <c r="T813" s="29">
        <v>46067.635416666664</v>
      </c>
      <c r="U813" s="12">
        <v>46067.673611111109</v>
      </c>
      <c r="V813" s="12">
        <v>46067.666666666664</v>
      </c>
      <c r="W813" s="30">
        <f>IF(N813="","",WEEKNUM(AA813,2)-0)</f>
        <v>7</v>
      </c>
      <c r="X813" s="30">
        <f>IF(N813="","",MONTH(AA813))</f>
        <v>2</v>
      </c>
      <c r="Y81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13" s="30" t="str">
        <f>IF(B813="ROPAX","ROPAX",IF(B813="RORO","RORO","OCEAN"))</f>
        <v>OCEAN</v>
      </c>
      <c r="AA813" s="12">
        <f>+MIN(S813,T813)</f>
        <v>46067.635416666664</v>
      </c>
      <c r="AB813" s="29" t="str">
        <f>CHOOSE(WEEKDAY(T813,2),"Monday","Tuesday","Wednesday","Thursday","Friday","Saturday","Sunday")</f>
        <v>Saturday</v>
      </c>
      <c r="AC813" s="104">
        <f>IF((E813-F813)&lt;=0,0,(TRACKER[[#This Row],[ATA]]-TRACKER[[#This Row],[ETA]])*24)</f>
        <v>0</v>
      </c>
      <c r="AD813" s="29" t="str">
        <f>IF(AC813&lt;=2,"NO","YES")</f>
        <v>NO</v>
      </c>
      <c r="AE813" s="112">
        <f>+TRACKER[[#This Row],[DELIVERY AVAILABLE SINCE]]-TRACKER[[#This Row],[HANDOVER Morocco]]</f>
        <v>46064.666666666664</v>
      </c>
      <c r="AF813" s="113">
        <f>TRACKER[[#This Row],[ATA TO UNLOADING]]*24</f>
        <v>97.883333333360497</v>
      </c>
      <c r="AG813" s="114">
        <f>(M813-E813)</f>
        <v>1.1062499999970896</v>
      </c>
      <c r="AH813" s="9">
        <f>TRACKER[[#This Row],[ATA A OFRECIMIENTO]]*24</f>
        <v>26.549999999930151</v>
      </c>
      <c r="AI813" s="4" t="str">
        <f>IF(AG813="","",IF(AG813&lt;=1.5,"SI","NO"))</f>
        <v>SI</v>
      </c>
      <c r="AJ813" s="4" t="str">
        <f>IF(AG813="","",IF(AG813&lt;=2,"YES","NO"))</f>
        <v>YES</v>
      </c>
      <c r="AK813" s="4" t="str">
        <f>IF(AG813="","",IF(AG813&lt;=3,"SI","NO"))</f>
        <v>SI</v>
      </c>
      <c r="AL813" s="114">
        <f>(N813-M813)</f>
        <v>2.9166666666715173</v>
      </c>
      <c r="AM813" s="9">
        <f>TRACKER[[#This Row],[DEL. AVAILABLE A SLOT]]*24</f>
        <v>70.000000000116415</v>
      </c>
      <c r="AN813" s="114">
        <f>IF((S813-M813)&lt;0,TIME(0,0,0),S813-M813)</f>
        <v>2.9722222222262644</v>
      </c>
      <c r="AO813"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813" s="9" t="str">
        <f>IF(AL813="","",IF(AL813&lt;=1,"SI","NO"))</f>
        <v>NO</v>
      </c>
      <c r="AQ813" s="114">
        <f>(N813-E813)</f>
        <v>4.0229166666686069</v>
      </c>
      <c r="AR813" s="9">
        <f>TRACKER[[#This Row],[ATA A TIMESLOT]]*24</f>
        <v>96.550000000046566</v>
      </c>
      <c r="AS813" s="115">
        <f>IF(AA813&lt;N813,TIME(0,0,0),AA813-N813)</f>
        <v>5.2083333328482695E-2</v>
      </c>
      <c r="AT813" s="9">
        <f>TRACKER[[#This Row],[PUNTUALIDAD (H)]]*24</f>
        <v>1.2499999998835847</v>
      </c>
      <c r="AU813" s="114" t="str">
        <f>IF(AS813&gt;TIME(0,30,0),"NO","SI")</f>
        <v>NO</v>
      </c>
      <c r="AV813" s="116" t="str">
        <f>IF(AS813&gt;TIME(1,0,0),"NO","SI")</f>
        <v>NO</v>
      </c>
      <c r="AW813" s="116">
        <f>(S813-E813)</f>
        <v>4.078472222223354</v>
      </c>
      <c r="AX813" s="38">
        <f>TRACKER[[#This Row],[ATA TO UNLOADING]]*24</f>
        <v>97.883333333360497</v>
      </c>
      <c r="AY813" s="116">
        <f>IF(O813=0,0,S813-O813)</f>
        <v>0</v>
      </c>
      <c r="AZ813" s="38">
        <f>TRACKER[[#This Row],[TOTAL TT (MARRUECOS)]]*24</f>
        <v>0</v>
      </c>
      <c r="BA813" s="38" t="str">
        <f>IF(AW813="","",IF(AW813&lt;=2,"SI","NO"))</f>
        <v>NO</v>
      </c>
      <c r="BB813" s="117">
        <f>V813-U813</f>
        <v>-6.9444444452528842E-3</v>
      </c>
      <c r="BC813" s="118">
        <f>(TRACKER[[#This Row],[Driver departure vs DC END DATE 2]])/24</f>
        <v>-2.8935185188553686E-4</v>
      </c>
      <c r="BD813" s="117" t="str">
        <f>IF(L813="LEFTIES TOLEDO",IF(BC813&gt;=TIME(0,0,0),"YES","NO"),"")</f>
        <v>NO</v>
      </c>
      <c r="BE813" s="41">
        <f>$BH$1</f>
        <v>55</v>
      </c>
      <c r="BF813" s="41">
        <f>$BI$1</f>
        <v>7.5</v>
      </c>
    </row>
    <row r="814" spans="1:58" ht="12.75" hidden="1" customHeight="1">
      <c r="A814" s="24">
        <v>263198216</v>
      </c>
      <c r="B814" s="10" t="s">
        <v>1173</v>
      </c>
      <c r="C814" s="11" t="s">
        <v>47</v>
      </c>
      <c r="D814" s="11" t="s">
        <v>48</v>
      </c>
      <c r="E814" s="12">
        <v>46063.560416666667</v>
      </c>
      <c r="F814" s="12">
        <v>46063.583333333336</v>
      </c>
      <c r="G814" s="13" t="s">
        <v>49</v>
      </c>
      <c r="H814" s="11" t="s">
        <v>50</v>
      </c>
      <c r="I814" s="13" t="s">
        <v>1305</v>
      </c>
      <c r="J814" s="13" t="s">
        <v>51</v>
      </c>
      <c r="K814" s="13" t="s">
        <v>52</v>
      </c>
      <c r="L814" s="12" t="s">
        <v>53</v>
      </c>
      <c r="M814" s="12">
        <v>46064.666666666664</v>
      </c>
      <c r="N814" s="12">
        <v>46067.625</v>
      </c>
      <c r="O814" s="12"/>
      <c r="P814" s="55">
        <v>1</v>
      </c>
      <c r="Q814" s="12" t="s">
        <v>59</v>
      </c>
      <c r="R814" s="12" t="s">
        <v>1536</v>
      </c>
      <c r="S814" s="29">
        <v>46067.645833333336</v>
      </c>
      <c r="T814" s="29">
        <v>46067.791666666664</v>
      </c>
      <c r="U814" s="12">
        <v>46067.659722222219</v>
      </c>
      <c r="V814" s="12">
        <v>46067.815972222219</v>
      </c>
      <c r="W814" s="30">
        <f>IF(N814="","",WEEKNUM(AA814,2)-0)</f>
        <v>7</v>
      </c>
      <c r="X814" s="30">
        <f>IF(N814="","",MONTH(AA814))</f>
        <v>2</v>
      </c>
      <c r="Y81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14" s="30" t="str">
        <f>IF(B814="ROPAX","ROPAX",IF(B814="RORO","RORO","OCEAN"))</f>
        <v>OCEAN</v>
      </c>
      <c r="AA814" s="12">
        <f>+MIN(S814,T814)</f>
        <v>46067.645833333336</v>
      </c>
      <c r="AB814" s="29" t="str">
        <f>CHOOSE(WEEKDAY(T814,2),"Monday","Tuesday","Wednesday","Thursday","Friday","Saturday","Sunday")</f>
        <v>Saturday</v>
      </c>
      <c r="AC814" s="104">
        <f>IF((E814-F814)&lt;=0,0,(TRACKER[[#This Row],[ATA]]-TRACKER[[#This Row],[ETA]])*24)</f>
        <v>0</v>
      </c>
      <c r="AD814" s="29" t="str">
        <f>IF(AC814&lt;=2,"NO","YES")</f>
        <v>NO</v>
      </c>
      <c r="AE814" s="112">
        <f>+TRACKER[[#This Row],[DELIVERY AVAILABLE SINCE]]-TRACKER[[#This Row],[HANDOVER Morocco]]</f>
        <v>46064.666666666664</v>
      </c>
      <c r="AF814" s="113">
        <f>TRACKER[[#This Row],[ATA TO UNLOADING]]*24</f>
        <v>98.050000000046566</v>
      </c>
      <c r="AG814" s="114">
        <f>(M814-E814)</f>
        <v>1.1062499999970896</v>
      </c>
      <c r="AH814" s="9">
        <f>TRACKER[[#This Row],[ATA A OFRECIMIENTO]]*24</f>
        <v>26.549999999930151</v>
      </c>
      <c r="AI814" s="4" t="str">
        <f>IF(AG814="","",IF(AG814&lt;=1.5,"SI","NO"))</f>
        <v>SI</v>
      </c>
      <c r="AJ814" s="4" t="str">
        <f>IF(AG814="","",IF(AG814&lt;=2,"YES","NO"))</f>
        <v>YES</v>
      </c>
      <c r="AK814" s="4" t="str">
        <f>IF(AG814="","",IF(AG814&lt;=3,"SI","NO"))</f>
        <v>SI</v>
      </c>
      <c r="AL814" s="114">
        <f>(N814-M814)</f>
        <v>2.9583333333357587</v>
      </c>
      <c r="AM814" s="9">
        <f>TRACKER[[#This Row],[DEL. AVAILABLE A SLOT]]*24</f>
        <v>71.000000000058208</v>
      </c>
      <c r="AN814" s="114">
        <f>IF((S814-M814)&lt;0,TIME(0,0,0),S814-M814)</f>
        <v>2.9791666666715173</v>
      </c>
      <c r="AO814"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814" s="9" t="str">
        <f>IF(AL814="","",IF(AL814&lt;=1,"SI","NO"))</f>
        <v>NO</v>
      </c>
      <c r="AQ814" s="114">
        <f>(N814-E814)</f>
        <v>4.0645833333328483</v>
      </c>
      <c r="AR814" s="9">
        <f>TRACKER[[#This Row],[ATA A TIMESLOT]]*24</f>
        <v>97.549999999988358</v>
      </c>
      <c r="AS814" s="115">
        <f>IF(AA814&lt;N814,TIME(0,0,0),AA814-N814)</f>
        <v>2.0833333335758653E-2</v>
      </c>
      <c r="AT814" s="9">
        <f>TRACKER[[#This Row],[PUNTUALIDAD (H)]]*24</f>
        <v>0.50000000005820766</v>
      </c>
      <c r="AU814" s="114" t="str">
        <f>IF(AS814&gt;TIME(0,30,0),"NO","SI")</f>
        <v>NO</v>
      </c>
      <c r="AV814" s="116" t="str">
        <f>IF(AS814&gt;TIME(1,0,0),"NO","SI")</f>
        <v>SI</v>
      </c>
      <c r="AW814" s="116">
        <f>(S814-E814)</f>
        <v>4.0854166666686069</v>
      </c>
      <c r="AX814" s="38">
        <f>TRACKER[[#This Row],[ATA TO UNLOADING]]*24</f>
        <v>98.050000000046566</v>
      </c>
      <c r="AY814" s="116">
        <f>IF(O814=0,0,S814-O814)</f>
        <v>0</v>
      </c>
      <c r="AZ814" s="38">
        <f>TRACKER[[#This Row],[TOTAL TT (MARRUECOS)]]*24</f>
        <v>0</v>
      </c>
      <c r="BA814" s="38" t="str">
        <f>IF(AW814="","",IF(AW814&lt;=2,"SI","NO"))</f>
        <v>NO</v>
      </c>
      <c r="BB814" s="117">
        <f>V814-U814</f>
        <v>0.15625</v>
      </c>
      <c r="BC814" s="118">
        <f>(TRACKER[[#This Row],[Driver departure vs DC END DATE 2]])/24</f>
        <v>6.510416666666667E-3</v>
      </c>
      <c r="BD814" s="117" t="str">
        <f>IF(L814="LEFTIES TOLEDO",IF(BC814&gt;=TIME(0,0,0),"YES","NO"),"")</f>
        <v>YES</v>
      </c>
      <c r="BE814" s="41">
        <f>$BH$1</f>
        <v>55</v>
      </c>
      <c r="BF814" s="41">
        <f>$BI$1</f>
        <v>7.5</v>
      </c>
    </row>
    <row r="815" spans="1:58" ht="12.75" hidden="1" customHeight="1">
      <c r="A815" s="24">
        <v>266052506</v>
      </c>
      <c r="B815" s="10" t="s">
        <v>91</v>
      </c>
      <c r="C815" s="11" t="s">
        <v>79</v>
      </c>
      <c r="D815" s="11" t="s">
        <v>48</v>
      </c>
      <c r="E815" s="12">
        <v>46068.057638888888</v>
      </c>
      <c r="F815" s="12">
        <v>46068.083333333336</v>
      </c>
      <c r="G815" s="13" t="s">
        <v>49</v>
      </c>
      <c r="H815" s="11" t="s">
        <v>99</v>
      </c>
      <c r="I815" s="13" t="s">
        <v>1063</v>
      </c>
      <c r="J815" s="13" t="s">
        <v>1064</v>
      </c>
      <c r="K815" s="13" t="s">
        <v>60</v>
      </c>
      <c r="L815" s="12" t="s">
        <v>71</v>
      </c>
      <c r="M815" s="12">
        <v>46068.958333333336</v>
      </c>
      <c r="N815" s="12">
        <v>46068.96875</v>
      </c>
      <c r="O815" s="12">
        <v>46057</v>
      </c>
      <c r="P815" s="55">
        <v>1</v>
      </c>
      <c r="Q815" s="12"/>
      <c r="R815" s="12" t="s">
        <v>1066</v>
      </c>
      <c r="S815" s="29">
        <v>46068.974999999999</v>
      </c>
      <c r="T815" s="29">
        <v>46069.020833333336</v>
      </c>
      <c r="U815" s="12"/>
      <c r="V815" s="29"/>
      <c r="W815" s="30">
        <f>IF(N815="","",WEEKNUM(AA815,2)-0)</f>
        <v>7</v>
      </c>
      <c r="X815" s="30">
        <f>IF(N815="","",MONTH(AA815))</f>
        <v>2</v>
      </c>
      <c r="Y81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815" s="30" t="str">
        <f>IF(B815="ROPAX","ROPAX",IF(B815="RORO","RORO","OCEAN"))</f>
        <v>OCEAN</v>
      </c>
      <c r="AA815" s="12">
        <f>+MIN(S815,T815)</f>
        <v>46068.974999999999</v>
      </c>
      <c r="AB815" s="29" t="str">
        <f>CHOOSE(WEEKDAY(T815,2),"Monday","Tuesday","Wednesday","Thursday","Friday","Saturday","Sunday")</f>
        <v>Monday</v>
      </c>
      <c r="AC815" s="104">
        <f>IF((E815-F815)&lt;=0,0,(TRACKER[[#This Row],[ATA]]-TRACKER[[#This Row],[ETA]])*24)</f>
        <v>0</v>
      </c>
      <c r="AD815" s="29" t="str">
        <f>IF(AC815&lt;=2,"NO","YES")</f>
        <v>NO</v>
      </c>
      <c r="AE815" s="112">
        <f>+TRACKER[[#This Row],[DELIVERY AVAILABLE SINCE]]-TRACKER[[#This Row],[HANDOVER Morocco]]</f>
        <v>11.958333333335759</v>
      </c>
      <c r="AF815" s="113">
        <f>TRACKER[[#This Row],[ATA TO UNLOADING]]*24</f>
        <v>22.016666666662786</v>
      </c>
      <c r="AG815" s="114">
        <f>(M815-E815)</f>
        <v>0.90069444444816327</v>
      </c>
      <c r="AH815" s="9">
        <f>TRACKER[[#This Row],[ATA A OFRECIMIENTO]]*24</f>
        <v>21.616666666755918</v>
      </c>
      <c r="AI815" s="4" t="str">
        <f>IF(AG815="","",IF(AG815&lt;=1.5,"SI","NO"))</f>
        <v>SI</v>
      </c>
      <c r="AJ815" s="4" t="str">
        <f>IF(AG815="","",IF(AG815&lt;=2,"YES","NO"))</f>
        <v>YES</v>
      </c>
      <c r="AK815" s="4" t="str">
        <f>IF(AG815="","",IF(AG815&lt;=3,"SI","NO"))</f>
        <v>SI</v>
      </c>
      <c r="AL815" s="114">
        <f>(N815-M815)</f>
        <v>1.0416666664241347E-2</v>
      </c>
      <c r="AM815" s="9">
        <f>TRACKER[[#This Row],[DEL. AVAILABLE A SLOT]]*24</f>
        <v>0.24999999994179234</v>
      </c>
      <c r="AN815" s="114">
        <f>IF((S815-M815)&lt;0,TIME(0,0,0),S815-M815)</f>
        <v>1.6666666662786156E-2</v>
      </c>
      <c r="AO815"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815" s="9" t="str">
        <f>IF(AL815="","",IF(AL815&lt;=1,"SI","NO"))</f>
        <v>SI</v>
      </c>
      <c r="AQ815" s="114">
        <f>(N815-E815)</f>
        <v>0.91111111111240461</v>
      </c>
      <c r="AR815" s="9">
        <f>TRACKER[[#This Row],[ATA A TIMESLOT]]*24</f>
        <v>21.866666666697711</v>
      </c>
      <c r="AS815" s="115">
        <f>IF(AA815&lt;N815,TIME(0,0,0),AA815-N815)</f>
        <v>6.2499999985448085E-3</v>
      </c>
      <c r="AT815" s="9">
        <f>TRACKER[[#This Row],[PUNTUALIDAD (H)]]*24</f>
        <v>0.1499999999650754</v>
      </c>
      <c r="AU815" s="114" t="str">
        <f>IF(AS815&gt;TIME(0,30,0),"NO","SI")</f>
        <v>SI</v>
      </c>
      <c r="AV815" s="116" t="str">
        <f>IF(AS815&gt;TIME(1,0,0),"NO","SI")</f>
        <v>SI</v>
      </c>
      <c r="AW815" s="116">
        <f>(S815-E815)</f>
        <v>0.91736111111094942</v>
      </c>
      <c r="AX815" s="38">
        <f>TRACKER[[#This Row],[ATA TO UNLOADING]]*24</f>
        <v>22.016666666662786</v>
      </c>
      <c r="AY815" s="116">
        <f>IF(O815=0,0,S815-O815)</f>
        <v>11.974999999998545</v>
      </c>
      <c r="AZ815" s="38">
        <f>TRACKER[[#This Row],[TOTAL TT (MARRUECOS)]]*24</f>
        <v>287.39999999996508</v>
      </c>
      <c r="BA815" s="38" t="str">
        <f>IF(AW815="","",IF(AW815&lt;=2,"SI","NO"))</f>
        <v>SI</v>
      </c>
      <c r="BB815" s="117">
        <f>V815-U815</f>
        <v>0</v>
      </c>
      <c r="BC815" s="118">
        <f>(TRACKER[[#This Row],[Driver departure vs DC END DATE 2]])/24</f>
        <v>0</v>
      </c>
      <c r="BD815" s="117" t="str">
        <f>IF(L815="LEFTIES TOLEDO",IF(BC815&gt;=TIME(0,0,0),"YES","NO"),"")</f>
        <v/>
      </c>
      <c r="BE815" s="41">
        <f>$BH$1</f>
        <v>55</v>
      </c>
      <c r="BF815" s="41">
        <f>$BI$1</f>
        <v>7.5</v>
      </c>
    </row>
    <row r="816" spans="1:58" ht="12.75" hidden="1" customHeight="1">
      <c r="A816" s="24">
        <v>266053529</v>
      </c>
      <c r="B816" s="10" t="s">
        <v>91</v>
      </c>
      <c r="C816" s="11" t="s">
        <v>79</v>
      </c>
      <c r="D816" s="11" t="s">
        <v>48</v>
      </c>
      <c r="E816" s="12">
        <v>46068.057638888888</v>
      </c>
      <c r="F816" s="12">
        <v>46068.083333333336</v>
      </c>
      <c r="G816" s="13" t="s">
        <v>49</v>
      </c>
      <c r="H816" s="11" t="s">
        <v>99</v>
      </c>
      <c r="I816" s="13" t="s">
        <v>1065</v>
      </c>
      <c r="J816" s="13" t="s">
        <v>1064</v>
      </c>
      <c r="K816" s="13" t="s">
        <v>60</v>
      </c>
      <c r="L816" s="12" t="s">
        <v>71</v>
      </c>
      <c r="M816" s="12">
        <v>46068.958333333336</v>
      </c>
      <c r="N816" s="12">
        <v>46068.96875</v>
      </c>
      <c r="O816" s="12">
        <v>46057</v>
      </c>
      <c r="P816" s="55">
        <v>1</v>
      </c>
      <c r="Q816" s="12"/>
      <c r="R816" s="12" t="s">
        <v>1066</v>
      </c>
      <c r="S816" s="29">
        <v>46068.972222222219</v>
      </c>
      <c r="T816" s="29">
        <v>46069.006944444445</v>
      </c>
      <c r="U816" s="12"/>
      <c r="V816" s="29"/>
      <c r="W816" s="30">
        <f>IF(N816="","",WEEKNUM(AA816,2)-0)</f>
        <v>7</v>
      </c>
      <c r="X816" s="30">
        <f>IF(N816="","",MONTH(AA816))</f>
        <v>2</v>
      </c>
      <c r="Y81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816" s="30" t="str">
        <f>IF(B816="ROPAX","ROPAX",IF(B816="RORO","RORO","OCEAN"))</f>
        <v>OCEAN</v>
      </c>
      <c r="AA816" s="12">
        <f>+MIN(S816,T816)</f>
        <v>46068.972222222219</v>
      </c>
      <c r="AB816" s="29" t="str">
        <f>CHOOSE(WEEKDAY(T816,2),"Monday","Tuesday","Wednesday","Thursday","Friday","Saturday","Sunday")</f>
        <v>Monday</v>
      </c>
      <c r="AC816" s="104">
        <f>IF((E816-F816)&lt;=0,0,(TRACKER[[#This Row],[ATA]]-TRACKER[[#This Row],[ETA]])*24)</f>
        <v>0</v>
      </c>
      <c r="AD816" s="29" t="str">
        <f>IF(AC816&lt;=2,"NO","YES")</f>
        <v>NO</v>
      </c>
      <c r="AE816" s="112">
        <f>+TRACKER[[#This Row],[DELIVERY AVAILABLE SINCE]]-TRACKER[[#This Row],[HANDOVER Morocco]]</f>
        <v>11.958333333335759</v>
      </c>
      <c r="AF816" s="113">
        <f>TRACKER[[#This Row],[ATA TO UNLOADING]]*24</f>
        <v>21.949999999953434</v>
      </c>
      <c r="AG816" s="114">
        <f>(M816-E816)</f>
        <v>0.90069444444816327</v>
      </c>
      <c r="AH816" s="9">
        <f>TRACKER[[#This Row],[ATA A OFRECIMIENTO]]*24</f>
        <v>21.616666666755918</v>
      </c>
      <c r="AI816" s="4" t="str">
        <f>IF(AG816="","",IF(AG816&lt;=1.5,"SI","NO"))</f>
        <v>SI</v>
      </c>
      <c r="AJ816" s="4" t="str">
        <f>IF(AG816="","",IF(AG816&lt;=2,"YES","NO"))</f>
        <v>YES</v>
      </c>
      <c r="AK816" s="4" t="str">
        <f>IF(AG816="","",IF(AG816&lt;=3,"SI","NO"))</f>
        <v>SI</v>
      </c>
      <c r="AL816" s="114">
        <f>(N816-M816)</f>
        <v>1.0416666664241347E-2</v>
      </c>
      <c r="AM816" s="9">
        <f>TRACKER[[#This Row],[DEL. AVAILABLE A SLOT]]*24</f>
        <v>0.24999999994179234</v>
      </c>
      <c r="AN816" s="114">
        <f>IF((S816-M816)&lt;0,TIME(0,0,0),S816-M816)</f>
        <v>1.3888888883229811E-2</v>
      </c>
      <c r="AO816"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816" s="9" t="str">
        <f>IF(AL816="","",IF(AL816&lt;=1,"SI","NO"))</f>
        <v>SI</v>
      </c>
      <c r="AQ816" s="114">
        <f>(N816-E816)</f>
        <v>0.91111111111240461</v>
      </c>
      <c r="AR816" s="9">
        <f>TRACKER[[#This Row],[ATA A TIMESLOT]]*24</f>
        <v>21.866666666697711</v>
      </c>
      <c r="AS816" s="115">
        <f>IF(AA816&lt;N816,TIME(0,0,0),AA816-N816)</f>
        <v>3.4722222189884633E-3</v>
      </c>
      <c r="AT816" s="9">
        <f>TRACKER[[#This Row],[PUNTUALIDAD (H)]]*24</f>
        <v>8.3333333255723119E-2</v>
      </c>
      <c r="AU816" s="114" t="str">
        <f>IF(AS816&gt;TIME(0,30,0),"NO","SI")</f>
        <v>SI</v>
      </c>
      <c r="AV816" s="116" t="str">
        <f>IF(AS816&gt;TIME(1,0,0),"NO","SI")</f>
        <v>SI</v>
      </c>
      <c r="AW816" s="116">
        <f>(S816-E816)</f>
        <v>0.91458333333139308</v>
      </c>
      <c r="AX816" s="38">
        <f>TRACKER[[#This Row],[ATA TO UNLOADING]]*24</f>
        <v>21.949999999953434</v>
      </c>
      <c r="AY816" s="116">
        <f>IF(O816=0,0,S816-O816)</f>
        <v>11.972222222218988</v>
      </c>
      <c r="AZ816" s="38">
        <f>TRACKER[[#This Row],[TOTAL TT (MARRUECOS)]]*24</f>
        <v>287.33333333325572</v>
      </c>
      <c r="BA816" s="38" t="str">
        <f>IF(AW816="","",IF(AW816&lt;=2,"SI","NO"))</f>
        <v>SI</v>
      </c>
      <c r="BB816" s="117">
        <f>V816-U816</f>
        <v>0</v>
      </c>
      <c r="BC816" s="118">
        <f>(TRACKER[[#This Row],[Driver departure vs DC END DATE 2]])/24</f>
        <v>0</v>
      </c>
      <c r="BD816" s="117" t="str">
        <f>IF(L816="LEFTIES TOLEDO",IF(BC816&gt;=TIME(0,0,0),"YES","NO"),"")</f>
        <v/>
      </c>
      <c r="BE816" s="41">
        <f>$BH$1</f>
        <v>55</v>
      </c>
      <c r="BF816" s="41">
        <f>$BI$1</f>
        <v>7.5</v>
      </c>
    </row>
    <row r="817" spans="1:58" ht="12.75" hidden="1" customHeight="1">
      <c r="A817" s="24" t="s">
        <v>1062</v>
      </c>
      <c r="B817" s="10" t="s">
        <v>63</v>
      </c>
      <c r="C817" s="11" t="s">
        <v>79</v>
      </c>
      <c r="D817" s="11" t="s">
        <v>48</v>
      </c>
      <c r="E817" s="12">
        <v>46066.104166666664</v>
      </c>
      <c r="F817" s="12">
        <v>46066.583333333336</v>
      </c>
      <c r="G817" s="13" t="s">
        <v>68</v>
      </c>
      <c r="H817" s="11" t="s">
        <v>99</v>
      </c>
      <c r="I817" s="13" t="s">
        <v>97</v>
      </c>
      <c r="J817" s="13" t="s">
        <v>80</v>
      </c>
      <c r="K817" s="13" t="s">
        <v>60</v>
      </c>
      <c r="L817" s="12" t="s">
        <v>1155</v>
      </c>
      <c r="M817" s="12">
        <v>46069.25</v>
      </c>
      <c r="N817" s="12">
        <v>46069.25</v>
      </c>
      <c r="O817" s="12">
        <v>46057</v>
      </c>
      <c r="P817" s="55"/>
      <c r="Q817" s="12"/>
      <c r="R817" s="12" t="s">
        <v>62</v>
      </c>
      <c r="S817" s="29">
        <v>46069.25</v>
      </c>
      <c r="T817" s="29">
        <v>46069.40625</v>
      </c>
      <c r="U817" s="12"/>
      <c r="V817" s="29"/>
      <c r="W817" s="30">
        <f>IF(N817="","",WEEKNUM(AA817,2)-0)</f>
        <v>8</v>
      </c>
      <c r="X817" s="30">
        <f>IF(N817="","",MONTH(AA817))</f>
        <v>2</v>
      </c>
      <c r="Y81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817" s="30" t="str">
        <f>IF(B817="ROPAX","ROPAX",IF(B817="RORO","RORO","OCEAN"))</f>
        <v>ROPAX</v>
      </c>
      <c r="AA817" s="12">
        <f>+MIN(S817,T817)</f>
        <v>46069.25</v>
      </c>
      <c r="AB817" s="29" t="str">
        <f>CHOOSE(WEEKDAY(T817,2),"Monday","Tuesday","Wednesday","Thursday","Friday","Saturday","Sunday")</f>
        <v>Monday</v>
      </c>
      <c r="AC817" s="104">
        <f>IF((E817-F817)&lt;=0,0,(TRACKER[[#This Row],[ATA]]-TRACKER[[#This Row],[ETA]])*24)</f>
        <v>0</v>
      </c>
      <c r="AD817" s="29" t="str">
        <f>IF(AC817&lt;=2,"NO","YES")</f>
        <v>NO</v>
      </c>
      <c r="AE817" s="112">
        <f>+TRACKER[[#This Row],[DELIVERY AVAILABLE SINCE]]-TRACKER[[#This Row],[HANDOVER Morocco]]</f>
        <v>12.25</v>
      </c>
      <c r="AF817" s="113">
        <f>TRACKER[[#This Row],[ATA TO UNLOADING]]*24</f>
        <v>75.500000000058208</v>
      </c>
      <c r="AG817" s="114">
        <f>(M817-E817)</f>
        <v>3.1458333333357587</v>
      </c>
      <c r="AH817" s="9">
        <f>TRACKER[[#This Row],[ATA A OFRECIMIENTO]]*24</f>
        <v>75.500000000058208</v>
      </c>
      <c r="AI817" s="4" t="str">
        <f>IF(AG817="","",IF(AG817&lt;=1.5,"SI","NO"))</f>
        <v>NO</v>
      </c>
      <c r="AJ817" s="4" t="str">
        <f>IF(AG817="","",IF(AG817&lt;=2,"YES","NO"))</f>
        <v>NO</v>
      </c>
      <c r="AK817" s="4" t="str">
        <f>IF(AG817="","",IF(AG817&lt;=3,"SI","NO"))</f>
        <v>NO</v>
      </c>
      <c r="AL817" s="114">
        <f>(N817-M817)</f>
        <v>0</v>
      </c>
      <c r="AM817" s="9">
        <f>TRACKER[[#This Row],[DEL. AVAILABLE A SLOT]]*24</f>
        <v>0</v>
      </c>
      <c r="AN817" s="114">
        <f>IF((S817-M817)&lt;0,TIME(0,0,0),S817-M817)</f>
        <v>0</v>
      </c>
      <c r="AO817"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817" s="9" t="str">
        <f>IF(AL817="","",IF(AL817&lt;=1,"SI","NO"))</f>
        <v>SI</v>
      </c>
      <c r="AQ817" s="114">
        <f>(N817-E817)</f>
        <v>3.1458333333357587</v>
      </c>
      <c r="AR817" s="9">
        <f>TRACKER[[#This Row],[ATA A TIMESLOT]]*24</f>
        <v>75.500000000058208</v>
      </c>
      <c r="AS817" s="115">
        <f>IF(AA817&lt;N817,TIME(0,0,0),AA817-N817)</f>
        <v>0</v>
      </c>
      <c r="AT817" s="9">
        <f>TRACKER[[#This Row],[PUNTUALIDAD (H)]]*24</f>
        <v>0</v>
      </c>
      <c r="AU817" s="114" t="str">
        <f>IF(AS817&gt;TIME(0,30,0),"NO","SI")</f>
        <v>SI</v>
      </c>
      <c r="AV817" s="116" t="str">
        <f>IF(AS817&gt;TIME(1,0,0),"NO","SI")</f>
        <v>SI</v>
      </c>
      <c r="AW817" s="116">
        <f>(S817-E817)</f>
        <v>3.1458333333357587</v>
      </c>
      <c r="AX817" s="38">
        <f>TRACKER[[#This Row],[ATA TO UNLOADING]]*24</f>
        <v>75.500000000058208</v>
      </c>
      <c r="AY817" s="116">
        <f>IF(O817=0,0,S817-O817)</f>
        <v>12.25</v>
      </c>
      <c r="AZ817" s="38">
        <f>TRACKER[[#This Row],[TOTAL TT (MARRUECOS)]]*24</f>
        <v>294</v>
      </c>
      <c r="BA817" s="38" t="str">
        <f>IF(AW817="","",IF(AW817&lt;=2,"SI","NO"))</f>
        <v>NO</v>
      </c>
      <c r="BB817" s="117">
        <f>V817-U817</f>
        <v>0</v>
      </c>
      <c r="BC817" s="118">
        <f>(TRACKER[[#This Row],[Driver departure vs DC END DATE 2]])/24</f>
        <v>0</v>
      </c>
      <c r="BD817" s="117" t="str">
        <f>IF(L817="LEFTIES TOLEDO",IF(BC817&gt;=TIME(0,0,0),"YES","NO"),"")</f>
        <v/>
      </c>
      <c r="BE817" s="41">
        <f>$BH$1</f>
        <v>55</v>
      </c>
      <c r="BF817" s="41">
        <f>$BI$1</f>
        <v>7.5</v>
      </c>
    </row>
    <row r="818" spans="1:58" ht="12.75" hidden="1" customHeight="1">
      <c r="A818" s="24" t="s">
        <v>1067</v>
      </c>
      <c r="B818" s="10" t="s">
        <v>66</v>
      </c>
      <c r="C818" s="11" t="s">
        <v>79</v>
      </c>
      <c r="D818" s="11" t="s">
        <v>48</v>
      </c>
      <c r="E818" s="12">
        <v>46065.666666666664</v>
      </c>
      <c r="F818" s="12">
        <v>46065.833333333336</v>
      </c>
      <c r="G818" s="13" t="s">
        <v>67</v>
      </c>
      <c r="H818" s="11" t="s">
        <v>99</v>
      </c>
      <c r="I818" s="13" t="s">
        <v>898</v>
      </c>
      <c r="J818" s="13" t="s">
        <v>80</v>
      </c>
      <c r="K818" s="13" t="s">
        <v>60</v>
      </c>
      <c r="L818" s="12" t="s">
        <v>64</v>
      </c>
      <c r="M818" s="12">
        <v>46069.333333333336</v>
      </c>
      <c r="N818" s="12">
        <v>46069.333333333336</v>
      </c>
      <c r="O818" s="12">
        <v>46057</v>
      </c>
      <c r="P818" s="55">
        <v>1</v>
      </c>
      <c r="Q818" s="12" t="s">
        <v>62</v>
      </c>
      <c r="R818" s="12" t="s">
        <v>62</v>
      </c>
      <c r="S818" s="29">
        <v>46069.406944444447</v>
      </c>
      <c r="T818" s="29">
        <v>46069.447916666664</v>
      </c>
      <c r="U818" s="12"/>
      <c r="V818" s="29"/>
      <c r="W818" s="30">
        <f>IF(N818="","",WEEKNUM(AA818,2)-0)</f>
        <v>8</v>
      </c>
      <c r="X818" s="30">
        <f>IF(N818="","",MONTH(AA818))</f>
        <v>2</v>
      </c>
      <c r="Y81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818" s="30" t="str">
        <f>IF(B818="ROPAX","ROPAX",IF(B818="RORO","RORO","OCEAN"))</f>
        <v>RORO</v>
      </c>
      <c r="AA818" s="12">
        <f>+MIN(S818,T818)</f>
        <v>46069.406944444447</v>
      </c>
      <c r="AB818" s="29" t="str">
        <f>CHOOSE(WEEKDAY(T818,2),"Monday","Tuesday","Wednesday","Thursday","Friday","Saturday","Sunday")</f>
        <v>Monday</v>
      </c>
      <c r="AC818" s="104">
        <f>IF((E818-F818)&lt;=0,0,(TRACKER[[#This Row],[ATA]]-TRACKER[[#This Row],[ETA]])*24)</f>
        <v>0</v>
      </c>
      <c r="AD818" s="29" t="str">
        <f>IF(AC818&lt;=2,"NO","YES")</f>
        <v>NO</v>
      </c>
      <c r="AE818" s="112">
        <f>+TRACKER[[#This Row],[DELIVERY AVAILABLE SINCE]]-TRACKER[[#This Row],[HANDOVER Morocco]]</f>
        <v>12.333333333335759</v>
      </c>
      <c r="AF818" s="113">
        <f>TRACKER[[#This Row],[ATA TO UNLOADING]]*24</f>
        <v>89.766666666779201</v>
      </c>
      <c r="AG818" s="114">
        <f>(M818-E818)</f>
        <v>3.6666666666715173</v>
      </c>
      <c r="AH818" s="9">
        <f>TRACKER[[#This Row],[ATA A OFRECIMIENTO]]*24</f>
        <v>88.000000000116415</v>
      </c>
      <c r="AI818" s="4" t="str">
        <f>IF(AG818="","",IF(AG818&lt;=1.5,"SI","NO"))</f>
        <v>NO</v>
      </c>
      <c r="AJ818" s="4" t="str">
        <f>IF(AG818="","",IF(AG818&lt;=2,"YES","NO"))</f>
        <v>NO</v>
      </c>
      <c r="AK818" s="4" t="str">
        <f>IF(AG818="","",IF(AG818&lt;=3,"SI","NO"))</f>
        <v>NO</v>
      </c>
      <c r="AL818" s="114">
        <f>(N818-M818)</f>
        <v>0</v>
      </c>
      <c r="AM818" s="9">
        <f>TRACKER[[#This Row],[DEL. AVAILABLE A SLOT]]*24</f>
        <v>0</v>
      </c>
      <c r="AN818" s="114">
        <f>IF((S818-M818)&lt;0,TIME(0,0,0),S818-M818)</f>
        <v>7.3611111110949423E-2</v>
      </c>
      <c r="AO818"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818" s="9" t="str">
        <f>IF(AL818="","",IF(AL818&lt;=1,"SI","NO"))</f>
        <v>SI</v>
      </c>
      <c r="AQ818" s="114">
        <f>(N818-E818)</f>
        <v>3.6666666666715173</v>
      </c>
      <c r="AR818" s="9">
        <f>TRACKER[[#This Row],[ATA A TIMESLOT]]*24</f>
        <v>88.000000000116415</v>
      </c>
      <c r="AS818" s="115">
        <f>IF(AA818&lt;N818,TIME(0,0,0),AA818-N818)</f>
        <v>7.3611111110949423E-2</v>
      </c>
      <c r="AT818" s="9">
        <f>TRACKER[[#This Row],[PUNTUALIDAD (H)]]*24</f>
        <v>1.7666666666627862</v>
      </c>
      <c r="AU818" s="114" t="str">
        <f>IF(AS818&gt;TIME(0,30,0),"NO","SI")</f>
        <v>NO</v>
      </c>
      <c r="AV818" s="116" t="str">
        <f>IF(AS818&gt;TIME(1,0,0),"NO","SI")</f>
        <v>NO</v>
      </c>
      <c r="AW818" s="116">
        <f>(S818-E818)</f>
        <v>3.7402777777824667</v>
      </c>
      <c r="AX818" s="38">
        <f>TRACKER[[#This Row],[ATA TO UNLOADING]]*24</f>
        <v>89.766666666779201</v>
      </c>
      <c r="AY818" s="116">
        <f>IF(O818=0,0,S818-O818)</f>
        <v>12.406944444446708</v>
      </c>
      <c r="AZ818" s="38">
        <f>TRACKER[[#This Row],[TOTAL TT (MARRUECOS)]]*24</f>
        <v>297.76666666672099</v>
      </c>
      <c r="BA818" s="38" t="str">
        <f>IF(AW818="","",IF(AW818&lt;=2,"SI","NO"))</f>
        <v>NO</v>
      </c>
      <c r="BB818" s="117">
        <f>V818-U818</f>
        <v>0</v>
      </c>
      <c r="BC818" s="118">
        <f>(TRACKER[[#This Row],[Driver departure vs DC END DATE 2]])/24</f>
        <v>0</v>
      </c>
      <c r="BD818" s="117" t="str">
        <f>IF(L818="LEFTIES TOLEDO",IF(BC818&gt;=TIME(0,0,0),"YES","NO"),"")</f>
        <v/>
      </c>
      <c r="BE818" s="41">
        <f>$BH$1</f>
        <v>55</v>
      </c>
      <c r="BF818" s="41">
        <f>$BI$1</f>
        <v>7.5</v>
      </c>
    </row>
    <row r="819" spans="1:58" ht="12.75" hidden="1" customHeight="1">
      <c r="A819" s="24">
        <v>262064776</v>
      </c>
      <c r="B819" s="10" t="s">
        <v>1177</v>
      </c>
      <c r="C819" s="11" t="s">
        <v>55</v>
      </c>
      <c r="D819" s="11" t="s">
        <v>48</v>
      </c>
      <c r="E819" s="12">
        <v>46065.623611111114</v>
      </c>
      <c r="F819" s="12">
        <v>46065.833333333336</v>
      </c>
      <c r="G819" s="13" t="s">
        <v>49</v>
      </c>
      <c r="H819" s="11" t="s">
        <v>50</v>
      </c>
      <c r="I819" s="13" t="s">
        <v>1307</v>
      </c>
      <c r="J819" s="13" t="s">
        <v>51</v>
      </c>
      <c r="K819" s="13" t="s">
        <v>52</v>
      </c>
      <c r="L819" s="12" t="s">
        <v>53</v>
      </c>
      <c r="M819" s="12">
        <v>46066.666666666664</v>
      </c>
      <c r="N819" s="12">
        <v>46069.416666666664</v>
      </c>
      <c r="O819" s="12"/>
      <c r="P819" s="55"/>
      <c r="Q819" s="12" t="s">
        <v>62</v>
      </c>
      <c r="R819" s="12"/>
      <c r="S819" s="29">
        <v>46069.451388888891</v>
      </c>
      <c r="T819" s="29">
        <v>46069.5</v>
      </c>
      <c r="U819" s="12">
        <v>46069.479861111111</v>
      </c>
      <c r="V819" s="29">
        <v>46069.517361111109</v>
      </c>
      <c r="W819" s="30">
        <f>IF(N819="","",WEEKNUM(AA819,2)-0)</f>
        <v>8</v>
      </c>
      <c r="X819" s="30">
        <f>IF(N819="","",MONTH(AA819))</f>
        <v>2</v>
      </c>
      <c r="Y81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19" s="30" t="str">
        <f>IF(B819="ROPAX","ROPAX",IF(B819="RORO","RORO","OCEAN"))</f>
        <v>OCEAN</v>
      </c>
      <c r="AA819" s="12">
        <f>+MIN(S819,T819)</f>
        <v>46069.451388888891</v>
      </c>
      <c r="AB819" s="29" t="str">
        <f>CHOOSE(WEEKDAY(T819,2),"Monday","Tuesday","Wednesday","Thursday","Friday","Saturday","Sunday")</f>
        <v>Monday</v>
      </c>
      <c r="AC819" s="104">
        <f>IF((E819-F819)&lt;=0,0,(TRACKER[[#This Row],[ATA]]-TRACKER[[#This Row],[ETA]])*24)</f>
        <v>0</v>
      </c>
      <c r="AD819" s="29" t="str">
        <f>IF(AC819&lt;=2,"NO","YES")</f>
        <v>NO</v>
      </c>
      <c r="AE819" s="112">
        <f>+TRACKER[[#This Row],[DELIVERY AVAILABLE SINCE]]-TRACKER[[#This Row],[HANDOVER Morocco]]</f>
        <v>46066.666666666664</v>
      </c>
      <c r="AF819" s="113">
        <f>TRACKER[[#This Row],[ATA TO UNLOADING]]*24</f>
        <v>91.866666666639503</v>
      </c>
      <c r="AG819" s="114">
        <f>(M819-E819)</f>
        <v>1.0430555555503815</v>
      </c>
      <c r="AH819" s="9">
        <f>TRACKER[[#This Row],[ATA A OFRECIMIENTO]]*24</f>
        <v>25.033333333209157</v>
      </c>
      <c r="AI819" s="4" t="str">
        <f>IF(AG819="","",IF(AG819&lt;=1.5,"SI","NO"))</f>
        <v>SI</v>
      </c>
      <c r="AJ819" s="4" t="str">
        <f>IF(AG819="","",IF(AG819&lt;=2,"YES","NO"))</f>
        <v>YES</v>
      </c>
      <c r="AK819" s="4" t="str">
        <f>IF(AG819="","",IF(AG819&lt;=3,"SI","NO"))</f>
        <v>SI</v>
      </c>
      <c r="AL819" s="114">
        <f>(N819-M819)</f>
        <v>2.75</v>
      </c>
      <c r="AM819" s="9">
        <f>TRACKER[[#This Row],[DEL. AVAILABLE A SLOT]]*24</f>
        <v>66</v>
      </c>
      <c r="AN819" s="114">
        <f>IF((S819-M819)&lt;0,TIME(0,0,0),S819-M819)</f>
        <v>2.7847222222262644</v>
      </c>
      <c r="AO819"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819" s="9" t="str">
        <f>IF(AL819="","",IF(AL819&lt;=1,"SI","NO"))</f>
        <v>NO</v>
      </c>
      <c r="AQ819" s="114">
        <f>(N819-E819)</f>
        <v>3.7930555555503815</v>
      </c>
      <c r="AR819" s="9">
        <f>TRACKER[[#This Row],[ATA A TIMESLOT]]*24</f>
        <v>91.033333333209157</v>
      </c>
      <c r="AS819" s="115">
        <f>IF(AA819&lt;N819,TIME(0,0,0),AA819-N819)</f>
        <v>3.4722222226264421E-2</v>
      </c>
      <c r="AT819" s="9">
        <f>TRACKER[[#This Row],[PUNTUALIDAD (H)]]*24</f>
        <v>0.8333333334303461</v>
      </c>
      <c r="AU819" s="114" t="str">
        <f>IF(AS819&gt;TIME(0,30,0),"NO","SI")</f>
        <v>NO</v>
      </c>
      <c r="AV819" s="116" t="str">
        <f>IF(AS819&gt;TIME(1,0,0),"NO","SI")</f>
        <v>SI</v>
      </c>
      <c r="AW819" s="116">
        <f>(S819-E819)</f>
        <v>3.827777777776646</v>
      </c>
      <c r="AX819" s="38">
        <f>TRACKER[[#This Row],[ATA TO UNLOADING]]*24</f>
        <v>91.866666666639503</v>
      </c>
      <c r="AY819" s="116">
        <f>IF(O819=0,0,S819-O819)</f>
        <v>0</v>
      </c>
      <c r="AZ819" s="38">
        <f>TRACKER[[#This Row],[TOTAL TT (MARRUECOS)]]*24</f>
        <v>0</v>
      </c>
      <c r="BA819" s="38" t="str">
        <f>IF(AW819="","",IF(AW819&lt;=2,"SI","NO"))</f>
        <v>NO</v>
      </c>
      <c r="BB819" s="117">
        <f>V819-U819</f>
        <v>3.7499999998544808E-2</v>
      </c>
      <c r="BC819" s="118">
        <f>(TRACKER[[#This Row],[Driver departure vs DC END DATE 2]])/24</f>
        <v>1.5624999999393669E-3</v>
      </c>
      <c r="BD819" s="117" t="str">
        <f>IF(L819="LEFTIES TOLEDO",IF(BC819&gt;=TIME(0,0,0),"YES","NO"),"")</f>
        <v>YES</v>
      </c>
      <c r="BE819" s="41">
        <f>$BH$1</f>
        <v>55</v>
      </c>
      <c r="BF819" s="41">
        <f>$BI$1</f>
        <v>7.5</v>
      </c>
    </row>
    <row r="820" spans="1:58" ht="12.75" hidden="1" customHeight="1">
      <c r="A820" s="24">
        <v>264196276</v>
      </c>
      <c r="B820" s="10" t="s">
        <v>1177</v>
      </c>
      <c r="C820" s="11" t="s">
        <v>54</v>
      </c>
      <c r="D820" s="11" t="s">
        <v>48</v>
      </c>
      <c r="E820" s="12">
        <v>46065.623611111114</v>
      </c>
      <c r="F820" s="12">
        <v>46065.833333333336</v>
      </c>
      <c r="G820" s="13" t="s">
        <v>49</v>
      </c>
      <c r="H820" s="11" t="s">
        <v>50</v>
      </c>
      <c r="I820" s="13" t="s">
        <v>1308</v>
      </c>
      <c r="J820" s="13" t="s">
        <v>51</v>
      </c>
      <c r="K820" s="13" t="s">
        <v>52</v>
      </c>
      <c r="L820" s="12" t="s">
        <v>53</v>
      </c>
      <c r="M820" s="12">
        <v>46066.666666666664</v>
      </c>
      <c r="N820" s="12">
        <v>46069.416666666664</v>
      </c>
      <c r="O820" s="12"/>
      <c r="P820" s="55"/>
      <c r="Q820" s="12" t="s">
        <v>93</v>
      </c>
      <c r="R820" s="12"/>
      <c r="S820" s="29">
        <v>46069.451388888891</v>
      </c>
      <c r="T820" s="29">
        <v>46069.527777777781</v>
      </c>
      <c r="U820" s="12">
        <v>46069.479861111111</v>
      </c>
      <c r="V820" s="29">
        <v>46069.544444444444</v>
      </c>
      <c r="W820" s="30">
        <f>IF(N820="","",WEEKNUM(AA820,2)-0)</f>
        <v>8</v>
      </c>
      <c r="X820" s="30">
        <f>IF(N820="","",MONTH(AA820))</f>
        <v>2</v>
      </c>
      <c r="Y82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20" s="30" t="str">
        <f>IF(B820="ROPAX","ROPAX",IF(B820="RORO","RORO","OCEAN"))</f>
        <v>OCEAN</v>
      </c>
      <c r="AA820" s="12">
        <f>+MIN(S820,T820)</f>
        <v>46069.451388888891</v>
      </c>
      <c r="AB820" s="29" t="str">
        <f>CHOOSE(WEEKDAY(T820,2),"Monday","Tuesday","Wednesday","Thursday","Friday","Saturday","Sunday")</f>
        <v>Monday</v>
      </c>
      <c r="AC820" s="104">
        <f>IF((E820-F820)&lt;=0,0,(TRACKER[[#This Row],[ATA]]-TRACKER[[#This Row],[ETA]])*24)</f>
        <v>0</v>
      </c>
      <c r="AD820" s="29" t="str">
        <f>IF(AC820&lt;=2,"NO","YES")</f>
        <v>NO</v>
      </c>
      <c r="AE820" s="112">
        <f>+TRACKER[[#This Row],[DELIVERY AVAILABLE SINCE]]-TRACKER[[#This Row],[HANDOVER Morocco]]</f>
        <v>46066.666666666664</v>
      </c>
      <c r="AF820" s="113">
        <f>TRACKER[[#This Row],[ATA TO UNLOADING]]*24</f>
        <v>91.866666666639503</v>
      </c>
      <c r="AG820" s="114">
        <f>(M820-E820)</f>
        <v>1.0430555555503815</v>
      </c>
      <c r="AH820" s="9">
        <f>TRACKER[[#This Row],[ATA A OFRECIMIENTO]]*24</f>
        <v>25.033333333209157</v>
      </c>
      <c r="AI820" s="4" t="str">
        <f>IF(AG820="","",IF(AG820&lt;=1.5,"SI","NO"))</f>
        <v>SI</v>
      </c>
      <c r="AJ820" s="4" t="str">
        <f>IF(AG820="","",IF(AG820&lt;=2,"YES","NO"))</f>
        <v>YES</v>
      </c>
      <c r="AK820" s="4" t="str">
        <f>IF(AG820="","",IF(AG820&lt;=3,"SI","NO"))</f>
        <v>SI</v>
      </c>
      <c r="AL820" s="114">
        <f>(N820-M820)</f>
        <v>2.75</v>
      </c>
      <c r="AM820" s="9">
        <f>TRACKER[[#This Row],[DEL. AVAILABLE A SLOT]]*24</f>
        <v>66</v>
      </c>
      <c r="AN820" s="114">
        <f>IF((S820-M820)&lt;0,TIME(0,0,0),S820-M820)</f>
        <v>2.7847222222262644</v>
      </c>
      <c r="AO820"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820" s="9" t="str">
        <f>IF(AL820="","",IF(AL820&lt;=1,"SI","NO"))</f>
        <v>NO</v>
      </c>
      <c r="AQ820" s="114">
        <f>(N820-E820)</f>
        <v>3.7930555555503815</v>
      </c>
      <c r="AR820" s="9">
        <f>TRACKER[[#This Row],[ATA A TIMESLOT]]*24</f>
        <v>91.033333333209157</v>
      </c>
      <c r="AS820" s="115">
        <f>IF(AA820&lt;N820,TIME(0,0,0),AA820-N820)</f>
        <v>3.4722222226264421E-2</v>
      </c>
      <c r="AT820" s="9">
        <f>TRACKER[[#This Row],[PUNTUALIDAD (H)]]*24</f>
        <v>0.8333333334303461</v>
      </c>
      <c r="AU820" s="114" t="str">
        <f>IF(AS820&gt;TIME(0,30,0),"NO","SI")</f>
        <v>NO</v>
      </c>
      <c r="AV820" s="116" t="str">
        <f>IF(AS820&gt;TIME(1,0,0),"NO","SI")</f>
        <v>SI</v>
      </c>
      <c r="AW820" s="116">
        <f>(S820-E820)</f>
        <v>3.827777777776646</v>
      </c>
      <c r="AX820" s="38">
        <f>TRACKER[[#This Row],[ATA TO UNLOADING]]*24</f>
        <v>91.866666666639503</v>
      </c>
      <c r="AY820" s="116">
        <f>IF(O820=0,0,S820-O820)</f>
        <v>0</v>
      </c>
      <c r="AZ820" s="38">
        <f>TRACKER[[#This Row],[TOTAL TT (MARRUECOS)]]*24</f>
        <v>0</v>
      </c>
      <c r="BA820" s="38" t="str">
        <f>IF(AW820="","",IF(AW820&lt;=2,"SI","NO"))</f>
        <v>NO</v>
      </c>
      <c r="BB820" s="117">
        <f>V820-U820</f>
        <v>6.4583333332848269E-2</v>
      </c>
      <c r="BC820" s="118">
        <f>(TRACKER[[#This Row],[Driver departure vs DC END DATE 2]])/24</f>
        <v>2.6909722222020114E-3</v>
      </c>
      <c r="BD820" s="117" t="str">
        <f>IF(L820="LEFTIES TOLEDO",IF(BC820&gt;=TIME(0,0,0),"YES","NO"),"")</f>
        <v>YES</v>
      </c>
      <c r="BE820" s="41">
        <f>$BH$1</f>
        <v>55</v>
      </c>
      <c r="BF820" s="41">
        <f>$BI$1</f>
        <v>7.5</v>
      </c>
    </row>
    <row r="821" spans="1:58" ht="12.75" hidden="1" customHeight="1">
      <c r="A821" s="24" t="s">
        <v>1175</v>
      </c>
      <c r="B821" s="10" t="s">
        <v>1174</v>
      </c>
      <c r="C821" s="11" t="s">
        <v>57</v>
      </c>
      <c r="D821" s="11" t="s">
        <v>75</v>
      </c>
      <c r="E821" s="12">
        <v>46063.790277777778</v>
      </c>
      <c r="F821" s="12">
        <v>46063.833333333336</v>
      </c>
      <c r="G821" s="13" t="s">
        <v>88</v>
      </c>
      <c r="H821" s="11" t="s">
        <v>50</v>
      </c>
      <c r="I821" s="13" t="s">
        <v>1306</v>
      </c>
      <c r="J821" s="13" t="s">
        <v>51</v>
      </c>
      <c r="K821" s="13" t="s">
        <v>60</v>
      </c>
      <c r="L821" s="12" t="s">
        <v>95</v>
      </c>
      <c r="M821" s="12">
        <v>46065.5</v>
      </c>
      <c r="N821" s="12">
        <v>46069.416666666664</v>
      </c>
      <c r="O821" s="12"/>
      <c r="P821" s="55"/>
      <c r="Q821" s="12"/>
      <c r="R821" s="12"/>
      <c r="S821" s="29">
        <v>46069.395833333328</v>
      </c>
      <c r="T821" s="29">
        <v>46069.677083333336</v>
      </c>
      <c r="U821" s="12"/>
      <c r="V821" s="12">
        <v>46069.707638888889</v>
      </c>
      <c r="W821" s="30">
        <f>IF(N821="","",WEEKNUM(AA821,2)-0)</f>
        <v>8</v>
      </c>
      <c r="X821" s="30">
        <f>IF(N821="","",MONTH(AA821))</f>
        <v>2</v>
      </c>
      <c r="Y82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821" s="30" t="str">
        <f>IF(B821="ROPAX","ROPAX",IF(B821="RORO","RORO","OCEAN"))</f>
        <v>OCEAN</v>
      </c>
      <c r="AA821" s="12">
        <f>+MIN(S821,T821)</f>
        <v>46069.395833333328</v>
      </c>
      <c r="AB821" s="29" t="str">
        <f>CHOOSE(WEEKDAY(T821,2),"Monday","Tuesday","Wednesday","Thursday","Friday","Saturday","Sunday")</f>
        <v>Monday</v>
      </c>
      <c r="AC821" s="104">
        <f>IF((E821-F821)&lt;=0,0,(TRACKER[[#This Row],[ATA]]-TRACKER[[#This Row],[ETA]])*24)</f>
        <v>0</v>
      </c>
      <c r="AD821" s="29" t="str">
        <f>IF(AC821&lt;=2,"NO","YES")</f>
        <v>NO</v>
      </c>
      <c r="AE821" s="112">
        <f>+TRACKER[[#This Row],[DELIVERY AVAILABLE SINCE]]-TRACKER[[#This Row],[HANDOVER Morocco]]</f>
        <v>46065.5</v>
      </c>
      <c r="AF821" s="113">
        <f>TRACKER[[#This Row],[ATA TO UNLOADING]]*24</f>
        <v>134.53333333320916</v>
      </c>
      <c r="AG821" s="114">
        <f>(M821-E821)</f>
        <v>1.7097222222218988</v>
      </c>
      <c r="AH821" s="9">
        <f>TRACKER[[#This Row],[ATA A OFRECIMIENTO]]*24</f>
        <v>41.033333333325572</v>
      </c>
      <c r="AI821" s="4" t="str">
        <f>IF(AG821="","",IF(AG821&lt;=1.5,"SI","NO"))</f>
        <v>NO</v>
      </c>
      <c r="AJ821" s="4" t="str">
        <f>IF(AG821="","",IF(AG821&lt;=2,"YES","NO"))</f>
        <v>YES</v>
      </c>
      <c r="AK821" s="4" t="str">
        <f>IF(AG821="","",IF(AG821&lt;=3,"SI","NO"))</f>
        <v>SI</v>
      </c>
      <c r="AL821" s="114">
        <f>(N821-M821)</f>
        <v>3.9166666666642413</v>
      </c>
      <c r="AM821" s="9">
        <f>TRACKER[[#This Row],[DEL. AVAILABLE A SLOT]]*24</f>
        <v>93.999999999941792</v>
      </c>
      <c r="AN821" s="114">
        <f>IF((S821-M821)&lt;0,TIME(0,0,0),S821-M821)</f>
        <v>3.8958333333284827</v>
      </c>
      <c r="AO821"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821" s="9" t="str">
        <f>IF(AL821="","",IF(AL821&lt;=1,"SI","NO"))</f>
        <v>NO</v>
      </c>
      <c r="AQ821" s="114">
        <f>(N821-E821)</f>
        <v>5.6263888888861402</v>
      </c>
      <c r="AR821" s="9">
        <f>TRACKER[[#This Row],[ATA A TIMESLOT]]*24</f>
        <v>135.03333333326736</v>
      </c>
      <c r="AS821" s="115">
        <f>IF(AA821&lt;N821,TIME(0,0,0),AA821-N821)</f>
        <v>0</v>
      </c>
      <c r="AT821" s="9">
        <f>TRACKER[[#This Row],[PUNTUALIDAD (H)]]*24</f>
        <v>0</v>
      </c>
      <c r="AU821" s="114" t="str">
        <f>IF(AS821&gt;TIME(0,30,0),"NO","SI")</f>
        <v>SI</v>
      </c>
      <c r="AV821" s="116" t="str">
        <f>IF(AS821&gt;TIME(1,0,0),"NO","SI")</f>
        <v>SI</v>
      </c>
      <c r="AW821" s="116">
        <f>(S821-E821)</f>
        <v>5.6055555555503815</v>
      </c>
      <c r="AX821" s="38">
        <f>TRACKER[[#This Row],[ATA TO UNLOADING]]*24</f>
        <v>134.53333333320916</v>
      </c>
      <c r="AY821" s="116">
        <f>IF(O821=0,0,S821-O821)</f>
        <v>0</v>
      </c>
      <c r="AZ821" s="38">
        <f>TRACKER[[#This Row],[TOTAL TT (MARRUECOS)]]*24</f>
        <v>0</v>
      </c>
      <c r="BA821" s="38" t="str">
        <f>IF(AW821="","",IF(AW821&lt;=2,"SI","NO"))</f>
        <v>NO</v>
      </c>
      <c r="BB821" s="117">
        <f>V821-U821</f>
        <v>46069.707638888889</v>
      </c>
      <c r="BC821" s="118">
        <f>(TRACKER[[#This Row],[Driver departure vs DC END DATE 2]])/24</f>
        <v>1919.5711516203703</v>
      </c>
      <c r="BD821" s="117" t="str">
        <f>IF(L821="LEFTIES TOLEDO",IF(BC821&gt;=TIME(0,0,0),"YES","NO"),"")</f>
        <v/>
      </c>
      <c r="BE821" s="41">
        <f>$BH$1</f>
        <v>55</v>
      </c>
      <c r="BF821" s="41">
        <f>$BI$1</f>
        <v>7.5</v>
      </c>
    </row>
    <row r="822" spans="1:58" ht="12.75" hidden="1" customHeight="1">
      <c r="A822" s="24" t="s">
        <v>1068</v>
      </c>
      <c r="B822" s="10" t="s">
        <v>66</v>
      </c>
      <c r="C822" s="11" t="s">
        <v>79</v>
      </c>
      <c r="D822" s="11" t="s">
        <v>48</v>
      </c>
      <c r="E822" s="12">
        <v>46063.333333333336</v>
      </c>
      <c r="F822" s="12">
        <v>46066.333333333336</v>
      </c>
      <c r="G822" s="13" t="s">
        <v>67</v>
      </c>
      <c r="H822" s="11" t="s">
        <v>100</v>
      </c>
      <c r="I822" s="13" t="s">
        <v>1072</v>
      </c>
      <c r="J822" s="13" t="s">
        <v>80</v>
      </c>
      <c r="K822" s="13" t="s">
        <v>60</v>
      </c>
      <c r="L822" s="12" t="s">
        <v>64</v>
      </c>
      <c r="M822" s="12">
        <v>46068.541666666664</v>
      </c>
      <c r="N822" s="12">
        <v>46069.416666666664</v>
      </c>
      <c r="O822" s="12">
        <v>46057</v>
      </c>
      <c r="P822" s="55"/>
      <c r="Q822" s="12"/>
      <c r="R822" s="12"/>
      <c r="S822" s="29">
        <v>46069.390277777777</v>
      </c>
      <c r="T822" s="29">
        <v>46069.430555555555</v>
      </c>
      <c r="U822" s="12"/>
      <c r="V822" s="12"/>
      <c r="W822" s="30">
        <f>IF(N822="","",WEEKNUM(AA822,2)-0)</f>
        <v>8</v>
      </c>
      <c r="X822" s="30">
        <f>IF(N822="","",MONTH(AA822))</f>
        <v>2</v>
      </c>
      <c r="Y82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822" s="30" t="str">
        <f>IF(B822="ROPAX","ROPAX",IF(B822="RORO","RORO","OCEAN"))</f>
        <v>RORO</v>
      </c>
      <c r="AA822" s="12">
        <f>+MIN(S822,T822)</f>
        <v>46069.390277777777</v>
      </c>
      <c r="AB822" s="29" t="str">
        <f>CHOOSE(WEEKDAY(T822,2),"Monday","Tuesday","Wednesday","Thursday","Friday","Saturday","Sunday")</f>
        <v>Monday</v>
      </c>
      <c r="AC822" s="104">
        <f>IF((E822-F822)&lt;=0,0,(TRACKER[[#This Row],[ATA]]-TRACKER[[#This Row],[ETA]])*24)</f>
        <v>0</v>
      </c>
      <c r="AD822" s="29" t="str">
        <f>IF(AC822&lt;=2,"NO","YES")</f>
        <v>NO</v>
      </c>
      <c r="AE822" s="112">
        <f>+TRACKER[[#This Row],[DELIVERY AVAILABLE SINCE]]-TRACKER[[#This Row],[HANDOVER Morocco]]</f>
        <v>11.541666666664241</v>
      </c>
      <c r="AF822" s="113">
        <f>TRACKER[[#This Row],[ATA TO UNLOADING]]*24</f>
        <v>145.3666666665813</v>
      </c>
      <c r="AG822" s="114">
        <f>(M822-E822)</f>
        <v>5.2083333333284827</v>
      </c>
      <c r="AH822" s="9">
        <f>TRACKER[[#This Row],[ATA A OFRECIMIENTO]]*24</f>
        <v>124.99999999988358</v>
      </c>
      <c r="AI822" s="4" t="str">
        <f>IF(AG822="","",IF(AG822&lt;=1.5,"SI","NO"))</f>
        <v>NO</v>
      </c>
      <c r="AJ822" s="4" t="str">
        <f>IF(AG822="","",IF(AG822&lt;=2,"YES","NO"))</f>
        <v>NO</v>
      </c>
      <c r="AK822" s="4" t="str">
        <f>IF(AG822="","",IF(AG822&lt;=3,"SI","NO"))</f>
        <v>NO</v>
      </c>
      <c r="AL822" s="114">
        <f>(N822-M822)</f>
        <v>0.875</v>
      </c>
      <c r="AM822" s="9">
        <f>TRACKER[[#This Row],[DEL. AVAILABLE A SLOT]]*24</f>
        <v>21</v>
      </c>
      <c r="AN822" s="114">
        <f>IF((S822-M822)&lt;0,TIME(0,0,0),S822-M822)</f>
        <v>0.84861111111240461</v>
      </c>
      <c r="AO822"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822" s="9" t="str">
        <f>IF(AL822="","",IF(AL822&lt;=1,"SI","NO"))</f>
        <v>SI</v>
      </c>
      <c r="AQ822" s="114">
        <f>(N822-E822)</f>
        <v>6.0833333333284827</v>
      </c>
      <c r="AR822" s="9">
        <f>TRACKER[[#This Row],[ATA A TIMESLOT]]*24</f>
        <v>145.99999999988358</v>
      </c>
      <c r="AS822" s="115">
        <f>IF(AA822&lt;N822,TIME(0,0,0),AA822-N822)</f>
        <v>0</v>
      </c>
      <c r="AT822" s="9">
        <f>TRACKER[[#This Row],[PUNTUALIDAD (H)]]*24</f>
        <v>0</v>
      </c>
      <c r="AU822" s="114" t="str">
        <f>IF(AS822&gt;TIME(0,30,0),"NO","SI")</f>
        <v>SI</v>
      </c>
      <c r="AV822" s="116" t="str">
        <f>IF(AS822&gt;TIME(1,0,0),"NO","SI")</f>
        <v>SI</v>
      </c>
      <c r="AW822" s="116">
        <f>(S822-E822)</f>
        <v>6.0569444444408873</v>
      </c>
      <c r="AX822" s="38">
        <f>TRACKER[[#This Row],[ATA TO UNLOADING]]*24</f>
        <v>145.3666666665813</v>
      </c>
      <c r="AY822" s="116">
        <f>IF(O822=0,0,S822-O822)</f>
        <v>12.390277777776646</v>
      </c>
      <c r="AZ822" s="38">
        <f>TRACKER[[#This Row],[TOTAL TT (MARRUECOS)]]*24</f>
        <v>297.3666666666395</v>
      </c>
      <c r="BA822" s="38" t="str">
        <f>IF(AW822="","",IF(AW822&lt;=2,"SI","NO"))</f>
        <v>NO</v>
      </c>
      <c r="BB822" s="117">
        <f>V822-U822</f>
        <v>0</v>
      </c>
      <c r="BC822" s="118">
        <f>(TRACKER[[#This Row],[Driver departure vs DC END DATE 2]])/24</f>
        <v>0</v>
      </c>
      <c r="BD822" s="117" t="str">
        <f>IF(L822="LEFTIES TOLEDO",IF(BC822&gt;=TIME(0,0,0),"YES","NO"),"")</f>
        <v/>
      </c>
      <c r="BE822" s="41">
        <f>$BH$1</f>
        <v>55</v>
      </c>
      <c r="BF822" s="41">
        <f>$BI$1</f>
        <v>7.5</v>
      </c>
    </row>
    <row r="823" spans="1:58" ht="12.75" hidden="1" customHeight="1">
      <c r="A823" s="24" t="s">
        <v>1178</v>
      </c>
      <c r="B823" s="10" t="s">
        <v>1177</v>
      </c>
      <c r="C823" s="11" t="s">
        <v>65</v>
      </c>
      <c r="D823" s="11" t="s">
        <v>48</v>
      </c>
      <c r="E823" s="12">
        <v>46065.623611111114</v>
      </c>
      <c r="F823" s="12">
        <v>46065.833333333336</v>
      </c>
      <c r="G823" s="13" t="s">
        <v>88</v>
      </c>
      <c r="H823" s="11" t="s">
        <v>50</v>
      </c>
      <c r="I823" s="13" t="s">
        <v>1310</v>
      </c>
      <c r="J823" s="13" t="s">
        <v>51</v>
      </c>
      <c r="K823" s="13" t="s">
        <v>52</v>
      </c>
      <c r="L823" s="12" t="s">
        <v>53</v>
      </c>
      <c r="M823" s="12">
        <v>46066.666666666664</v>
      </c>
      <c r="N823" s="12">
        <v>46069.5</v>
      </c>
      <c r="O823" s="12"/>
      <c r="P823" s="55"/>
      <c r="Q823" s="12"/>
      <c r="R823" s="12"/>
      <c r="S823" s="29">
        <v>46069.48541666667</v>
      </c>
      <c r="T823" s="29">
        <v>46069.520833333336</v>
      </c>
      <c r="U823" s="12">
        <v>46069.509027777778</v>
      </c>
      <c r="V823" s="29">
        <v>46069.538194444445</v>
      </c>
      <c r="W823" s="30">
        <f>IF(N823="","",WEEKNUM(AA823,2)-0)</f>
        <v>8</v>
      </c>
      <c r="X823" s="30">
        <f>IF(N823="","",MONTH(AA823))</f>
        <v>2</v>
      </c>
      <c r="Y82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23" s="30" t="str">
        <f>IF(B823="ROPAX","ROPAX",IF(B823="RORO","RORO","OCEAN"))</f>
        <v>OCEAN</v>
      </c>
      <c r="AA823" s="12">
        <f>+MIN(S823,T823)</f>
        <v>46069.48541666667</v>
      </c>
      <c r="AB823" s="29" t="str">
        <f>CHOOSE(WEEKDAY(T823,2),"Monday","Tuesday","Wednesday","Thursday","Friday","Saturday","Sunday")</f>
        <v>Monday</v>
      </c>
      <c r="AC823" s="104">
        <f>IF((E823-F823)&lt;=0,0,(TRACKER[[#This Row],[ATA]]-TRACKER[[#This Row],[ETA]])*24)</f>
        <v>0</v>
      </c>
      <c r="AD823" s="29" t="str">
        <f>IF(AC823&lt;=2,"NO","YES")</f>
        <v>NO</v>
      </c>
      <c r="AE823" s="112">
        <f>+TRACKER[[#This Row],[DELIVERY AVAILABLE SINCE]]-TRACKER[[#This Row],[HANDOVER Morocco]]</f>
        <v>46066.666666666664</v>
      </c>
      <c r="AF823" s="113">
        <f>TRACKER[[#This Row],[ATA TO UNLOADING]]*24</f>
        <v>92.683333333348855</v>
      </c>
      <c r="AG823" s="114">
        <f>(M823-E823)</f>
        <v>1.0430555555503815</v>
      </c>
      <c r="AH823" s="9">
        <f>TRACKER[[#This Row],[ATA A OFRECIMIENTO]]*24</f>
        <v>25.033333333209157</v>
      </c>
      <c r="AI823" s="4" t="str">
        <f>IF(AG823="","",IF(AG823&lt;=1.5,"SI","NO"))</f>
        <v>SI</v>
      </c>
      <c r="AJ823" s="4" t="str">
        <f>IF(AG823="","",IF(AG823&lt;=2,"YES","NO"))</f>
        <v>YES</v>
      </c>
      <c r="AK823" s="4" t="str">
        <f>IF(AG823="","",IF(AG823&lt;=3,"SI","NO"))</f>
        <v>SI</v>
      </c>
      <c r="AL823" s="114">
        <f>(N823-M823)</f>
        <v>2.8333333333357587</v>
      </c>
      <c r="AM823" s="9">
        <f>TRACKER[[#This Row],[DEL. AVAILABLE A SLOT]]*24</f>
        <v>68.000000000058208</v>
      </c>
      <c r="AN823" s="114">
        <f>IF((S823-M823)&lt;0,TIME(0,0,0),S823-M823)</f>
        <v>2.8187500000058208</v>
      </c>
      <c r="AO823"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823" s="9" t="str">
        <f>IF(AL823="","",IF(AL823&lt;=1,"SI","NO"))</f>
        <v>NO</v>
      </c>
      <c r="AQ823" s="114">
        <f>(N823-E823)</f>
        <v>3.8763888888861402</v>
      </c>
      <c r="AR823" s="9">
        <f>TRACKER[[#This Row],[ATA A TIMESLOT]]*24</f>
        <v>93.033333333267365</v>
      </c>
      <c r="AS823" s="115">
        <f>IF(AA823&lt;N823,TIME(0,0,0),AA823-N823)</f>
        <v>0</v>
      </c>
      <c r="AT823" s="9">
        <f>TRACKER[[#This Row],[PUNTUALIDAD (H)]]*24</f>
        <v>0</v>
      </c>
      <c r="AU823" s="114" t="str">
        <f>IF(AS823&gt;TIME(0,30,0),"NO","SI")</f>
        <v>SI</v>
      </c>
      <c r="AV823" s="116" t="str">
        <f>IF(AS823&gt;TIME(1,0,0),"NO","SI")</f>
        <v>SI</v>
      </c>
      <c r="AW823" s="116">
        <f>(S823-E823)</f>
        <v>3.8618055555562023</v>
      </c>
      <c r="AX823" s="38">
        <f>TRACKER[[#This Row],[ATA TO UNLOADING]]*24</f>
        <v>92.683333333348855</v>
      </c>
      <c r="AY823" s="116">
        <f>IF(O823=0,0,S823-O823)</f>
        <v>0</v>
      </c>
      <c r="AZ823" s="38">
        <f>TRACKER[[#This Row],[TOTAL TT (MARRUECOS)]]*24</f>
        <v>0</v>
      </c>
      <c r="BA823" s="38" t="str">
        <f>IF(AW823="","",IF(AW823&lt;=2,"SI","NO"))</f>
        <v>NO</v>
      </c>
      <c r="BB823" s="117">
        <f>V823-U823</f>
        <v>2.9166666667151731E-2</v>
      </c>
      <c r="BC823" s="118">
        <f>(TRACKER[[#This Row],[Driver departure vs DC END DATE 2]])/24</f>
        <v>1.2152777777979888E-3</v>
      </c>
      <c r="BD823" s="117" t="str">
        <f>IF(L823="LEFTIES TOLEDO",IF(BC823&gt;=TIME(0,0,0),"YES","NO"),"")</f>
        <v>YES</v>
      </c>
      <c r="BE823" s="41">
        <f>$BH$1</f>
        <v>55</v>
      </c>
      <c r="BF823" s="41">
        <f>$BI$1</f>
        <v>7.5</v>
      </c>
    </row>
    <row r="824" spans="1:58" ht="12.75" hidden="1" customHeight="1">
      <c r="A824" s="24">
        <v>264196276</v>
      </c>
      <c r="B824" s="10" t="s">
        <v>1177</v>
      </c>
      <c r="C824" s="11" t="s">
        <v>54</v>
      </c>
      <c r="D824" s="11" t="s">
        <v>48</v>
      </c>
      <c r="E824" s="12">
        <v>46065.623611111114</v>
      </c>
      <c r="F824" s="12">
        <v>46065.833333333336</v>
      </c>
      <c r="G824" s="13" t="s">
        <v>49</v>
      </c>
      <c r="H824" s="11" t="s">
        <v>50</v>
      </c>
      <c r="I824" s="13" t="s">
        <v>1311</v>
      </c>
      <c r="J824" s="13" t="s">
        <v>51</v>
      </c>
      <c r="K824" s="13" t="s">
        <v>52</v>
      </c>
      <c r="L824" s="12" t="s">
        <v>53</v>
      </c>
      <c r="M824" s="12">
        <v>46066.666666666664</v>
      </c>
      <c r="N824" s="12">
        <v>46069.5</v>
      </c>
      <c r="O824" s="12"/>
      <c r="P824" s="55"/>
      <c r="Q824" s="12"/>
      <c r="R824" s="12"/>
      <c r="S824" s="29">
        <v>46069.481944444444</v>
      </c>
      <c r="T824" s="29">
        <v>46069.541666666664</v>
      </c>
      <c r="U824" s="12">
        <v>46069.525000000001</v>
      </c>
      <c r="V824" s="12">
        <v>46069.566666666666</v>
      </c>
      <c r="W824" s="30">
        <f>IF(N824="","",WEEKNUM(AA824,2)-0)</f>
        <v>8</v>
      </c>
      <c r="X824" s="30">
        <f>IF(N824="","",MONTH(AA824))</f>
        <v>2</v>
      </c>
      <c r="Y82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24" s="30" t="str">
        <f>IF(B824="ROPAX","ROPAX",IF(B824="RORO","RORO","OCEAN"))</f>
        <v>OCEAN</v>
      </c>
      <c r="AA824" s="12">
        <f>+MIN(S824,T824)</f>
        <v>46069.481944444444</v>
      </c>
      <c r="AB824" s="29" t="str">
        <f>CHOOSE(WEEKDAY(T824,2),"Monday","Tuesday","Wednesday","Thursday","Friday","Saturday","Sunday")</f>
        <v>Monday</v>
      </c>
      <c r="AC824" s="104">
        <f>IF((E824-F824)&lt;=0,0,(TRACKER[[#This Row],[ATA]]-TRACKER[[#This Row],[ETA]])*24)</f>
        <v>0</v>
      </c>
      <c r="AD824" s="29" t="str">
        <f>IF(AC824&lt;=2,"NO","YES")</f>
        <v>NO</v>
      </c>
      <c r="AE824" s="112">
        <f>+TRACKER[[#This Row],[DELIVERY AVAILABLE SINCE]]-TRACKER[[#This Row],[HANDOVER Morocco]]</f>
        <v>46066.666666666664</v>
      </c>
      <c r="AF824" s="113">
        <f>TRACKER[[#This Row],[ATA TO UNLOADING]]*24</f>
        <v>92.599999999918509</v>
      </c>
      <c r="AG824" s="114">
        <f>(M824-E824)</f>
        <v>1.0430555555503815</v>
      </c>
      <c r="AH824" s="9">
        <f>TRACKER[[#This Row],[ATA A OFRECIMIENTO]]*24</f>
        <v>25.033333333209157</v>
      </c>
      <c r="AI824" s="4" t="str">
        <f>IF(AG824="","",IF(AG824&lt;=1.5,"SI","NO"))</f>
        <v>SI</v>
      </c>
      <c r="AJ824" s="4" t="str">
        <f>IF(AG824="","",IF(AG824&lt;=2,"YES","NO"))</f>
        <v>YES</v>
      </c>
      <c r="AK824" s="4" t="str">
        <f>IF(AG824="","",IF(AG824&lt;=3,"SI","NO"))</f>
        <v>SI</v>
      </c>
      <c r="AL824" s="114">
        <f>(N824-M824)</f>
        <v>2.8333333333357587</v>
      </c>
      <c r="AM824" s="9">
        <f>TRACKER[[#This Row],[DEL. AVAILABLE A SLOT]]*24</f>
        <v>68.000000000058208</v>
      </c>
      <c r="AN824" s="114">
        <f>IF((S824-M824)&lt;0,TIME(0,0,0),S824-M824)</f>
        <v>2.8152777777795563</v>
      </c>
      <c r="AO824"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824" s="9" t="str">
        <f>IF(AL824="","",IF(AL824&lt;=1,"SI","NO"))</f>
        <v>NO</v>
      </c>
      <c r="AQ824" s="114">
        <f>(N824-E824)</f>
        <v>3.8763888888861402</v>
      </c>
      <c r="AR824" s="9">
        <f>TRACKER[[#This Row],[ATA A TIMESLOT]]*24</f>
        <v>93.033333333267365</v>
      </c>
      <c r="AS824" s="115">
        <f>IF(AA824&lt;N824,TIME(0,0,0),AA824-N824)</f>
        <v>0</v>
      </c>
      <c r="AT824" s="9">
        <f>TRACKER[[#This Row],[PUNTUALIDAD (H)]]*24</f>
        <v>0</v>
      </c>
      <c r="AU824" s="114" t="str">
        <f>IF(AS824&gt;TIME(0,30,0),"NO","SI")</f>
        <v>SI</v>
      </c>
      <c r="AV824" s="116" t="str">
        <f>IF(AS824&gt;TIME(1,0,0),"NO","SI")</f>
        <v>SI</v>
      </c>
      <c r="AW824" s="116">
        <f>(S824-E824)</f>
        <v>3.8583333333299379</v>
      </c>
      <c r="AX824" s="38">
        <f>TRACKER[[#This Row],[ATA TO UNLOADING]]*24</f>
        <v>92.599999999918509</v>
      </c>
      <c r="AY824" s="116">
        <f>IF(O824=0,0,S824-O824)</f>
        <v>0</v>
      </c>
      <c r="AZ824" s="38">
        <f>TRACKER[[#This Row],[TOTAL TT (MARRUECOS)]]*24</f>
        <v>0</v>
      </c>
      <c r="BA824" s="38" t="str">
        <f>IF(AW824="","",IF(AW824&lt;=2,"SI","NO"))</f>
        <v>NO</v>
      </c>
      <c r="BB824" s="117">
        <f>V824-U824</f>
        <v>4.1666666664241347E-2</v>
      </c>
      <c r="BC824" s="118">
        <f>(TRACKER[[#This Row],[Driver departure vs DC END DATE 2]])/24</f>
        <v>1.7361111110100562E-3</v>
      </c>
      <c r="BD824" s="117" t="str">
        <f>IF(L824="LEFTIES TOLEDO",IF(BC824&gt;=TIME(0,0,0),"YES","NO"),"")</f>
        <v>YES</v>
      </c>
      <c r="BE824" s="41">
        <f>$BH$1</f>
        <v>55</v>
      </c>
      <c r="BF824" s="41">
        <f>$BI$1</f>
        <v>7.5</v>
      </c>
    </row>
    <row r="825" spans="1:58" ht="12.75" hidden="1" customHeight="1">
      <c r="A825" s="24">
        <v>261506232</v>
      </c>
      <c r="B825" s="10" t="s">
        <v>1174</v>
      </c>
      <c r="C825" s="11" t="s">
        <v>65</v>
      </c>
      <c r="D825" s="11" t="s">
        <v>75</v>
      </c>
      <c r="E825" s="12">
        <v>46063.790277777778</v>
      </c>
      <c r="F825" s="12">
        <v>46063.833333333336</v>
      </c>
      <c r="G825" s="13" t="s">
        <v>49</v>
      </c>
      <c r="H825" s="11" t="s">
        <v>50</v>
      </c>
      <c r="I825" s="13" t="s">
        <v>1309</v>
      </c>
      <c r="J825" s="13" t="s">
        <v>51</v>
      </c>
      <c r="K825" s="13" t="s">
        <v>52</v>
      </c>
      <c r="L825" s="12" t="s">
        <v>95</v>
      </c>
      <c r="M825" s="12">
        <v>46065.5</v>
      </c>
      <c r="N825" s="12">
        <v>46069.5</v>
      </c>
      <c r="O825" s="12"/>
      <c r="P825" s="55"/>
      <c r="Q825" s="12"/>
      <c r="R825" s="12"/>
      <c r="S825" s="29">
        <v>46069.479166666664</v>
      </c>
      <c r="T825" s="29">
        <v>46069.770833333336</v>
      </c>
      <c r="U825" s="12"/>
      <c r="V825" s="12">
        <v>46069.840277777781</v>
      </c>
      <c r="W825" s="30">
        <f>IF(N825="","",WEEKNUM(AA825,2)-0)</f>
        <v>8</v>
      </c>
      <c r="X825" s="30">
        <f>IF(N825="","",MONTH(AA825))</f>
        <v>2</v>
      </c>
      <c r="Y82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825" s="30" t="str">
        <f>IF(B825="ROPAX","ROPAX",IF(B825="RORO","RORO","OCEAN"))</f>
        <v>OCEAN</v>
      </c>
      <c r="AA825" s="12">
        <f>+MIN(S825,T825)</f>
        <v>46069.479166666664</v>
      </c>
      <c r="AB825" s="29" t="str">
        <f>CHOOSE(WEEKDAY(T825,2),"Monday","Tuesday","Wednesday","Thursday","Friday","Saturday","Sunday")</f>
        <v>Monday</v>
      </c>
      <c r="AC825" s="104">
        <f>IF((E825-F825)&lt;=0,0,(TRACKER[[#This Row],[ATA]]-TRACKER[[#This Row],[ETA]])*24)</f>
        <v>0</v>
      </c>
      <c r="AD825" s="29" t="str">
        <f>IF(AC825&lt;=2,"NO","YES")</f>
        <v>NO</v>
      </c>
      <c r="AE825" s="112">
        <f>+TRACKER[[#This Row],[DELIVERY AVAILABLE SINCE]]-TRACKER[[#This Row],[HANDOVER Morocco]]</f>
        <v>46065.5</v>
      </c>
      <c r="AF825" s="113">
        <f>TRACKER[[#This Row],[ATA TO UNLOADING]]*24</f>
        <v>136.53333333326736</v>
      </c>
      <c r="AG825" s="114">
        <f>(M825-E825)</f>
        <v>1.7097222222218988</v>
      </c>
      <c r="AH825" s="9">
        <f>TRACKER[[#This Row],[ATA A OFRECIMIENTO]]*24</f>
        <v>41.033333333325572</v>
      </c>
      <c r="AI825" s="4" t="str">
        <f>IF(AG825="","",IF(AG825&lt;=1.5,"SI","NO"))</f>
        <v>NO</v>
      </c>
      <c r="AJ825" s="4" t="str">
        <f>IF(AG825="","",IF(AG825&lt;=2,"YES","NO"))</f>
        <v>YES</v>
      </c>
      <c r="AK825" s="4" t="str">
        <f>IF(AG825="","",IF(AG825&lt;=3,"SI","NO"))</f>
        <v>SI</v>
      </c>
      <c r="AL825" s="114">
        <f>(N825-M825)</f>
        <v>4</v>
      </c>
      <c r="AM825" s="9">
        <f>TRACKER[[#This Row],[DEL. AVAILABLE A SLOT]]*24</f>
        <v>96</v>
      </c>
      <c r="AN825" s="114">
        <f>IF((S825-M825)&lt;0,TIME(0,0,0),S825-M825)</f>
        <v>3.9791666666642413</v>
      </c>
      <c r="AO825"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825" s="9" t="str">
        <f>IF(AL825="","",IF(AL825&lt;=1,"SI","NO"))</f>
        <v>NO</v>
      </c>
      <c r="AQ825" s="114">
        <f>(N825-E825)</f>
        <v>5.7097222222218988</v>
      </c>
      <c r="AR825" s="9">
        <f>TRACKER[[#This Row],[ATA A TIMESLOT]]*24</f>
        <v>137.03333333332557</v>
      </c>
      <c r="AS825" s="115">
        <f>IF(AA825&lt;N825,TIME(0,0,0),AA825-N825)</f>
        <v>0</v>
      </c>
      <c r="AT825" s="9">
        <f>TRACKER[[#This Row],[PUNTUALIDAD (H)]]*24</f>
        <v>0</v>
      </c>
      <c r="AU825" s="114" t="str">
        <f>IF(AS825&gt;TIME(0,30,0),"NO","SI")</f>
        <v>SI</v>
      </c>
      <c r="AV825" s="116" t="str">
        <f>IF(AS825&gt;TIME(1,0,0),"NO","SI")</f>
        <v>SI</v>
      </c>
      <c r="AW825" s="116">
        <f>(S825-E825)</f>
        <v>5.6888888888861402</v>
      </c>
      <c r="AX825" s="38">
        <f>TRACKER[[#This Row],[ATA TO UNLOADING]]*24</f>
        <v>136.53333333326736</v>
      </c>
      <c r="AY825" s="116">
        <f>IF(O825=0,0,S825-O825)</f>
        <v>0</v>
      </c>
      <c r="AZ825" s="38">
        <f>TRACKER[[#This Row],[TOTAL TT (MARRUECOS)]]*24</f>
        <v>0</v>
      </c>
      <c r="BA825" s="38" t="str">
        <f>IF(AW825="","",IF(AW825&lt;=2,"SI","NO"))</f>
        <v>NO</v>
      </c>
      <c r="BB825" s="117">
        <f>V825-U825</f>
        <v>46069.840277777781</v>
      </c>
      <c r="BC825" s="118">
        <f>(TRACKER[[#This Row],[Driver departure vs DC END DATE 2]])/24</f>
        <v>1919.5766782407409</v>
      </c>
      <c r="BD825" s="117" t="str">
        <f>IF(L825="LEFTIES TOLEDO",IF(BC825&gt;=TIME(0,0,0),"YES","NO"),"")</f>
        <v/>
      </c>
      <c r="BE825" s="41">
        <f>$BH$1</f>
        <v>55</v>
      </c>
      <c r="BF825" s="41">
        <f>$BI$1</f>
        <v>7.5</v>
      </c>
    </row>
    <row r="826" spans="1:58" ht="12.75" hidden="1" customHeight="1">
      <c r="A826" s="24" t="s">
        <v>1069</v>
      </c>
      <c r="B826" s="10" t="s">
        <v>66</v>
      </c>
      <c r="C826" s="11" t="s">
        <v>79</v>
      </c>
      <c r="D826" s="11" t="s">
        <v>48</v>
      </c>
      <c r="E826" s="12">
        <v>46066.583333333336</v>
      </c>
      <c r="F826" s="12">
        <v>46066.583333333336</v>
      </c>
      <c r="G826" s="13" t="s">
        <v>67</v>
      </c>
      <c r="H826" s="11" t="s">
        <v>100</v>
      </c>
      <c r="I826" s="13" t="s">
        <v>1073</v>
      </c>
      <c r="J826" s="13" t="s">
        <v>80</v>
      </c>
      <c r="K826" s="13" t="s">
        <v>60</v>
      </c>
      <c r="L826" s="12" t="s">
        <v>73</v>
      </c>
      <c r="M826" s="12">
        <v>46069.333333333336</v>
      </c>
      <c r="N826" s="12">
        <v>46069.583333333336</v>
      </c>
      <c r="O826" s="12">
        <v>46057</v>
      </c>
      <c r="P826" s="55"/>
      <c r="Q826" s="12"/>
      <c r="R826" s="12"/>
      <c r="S826" s="29">
        <v>46069.583333333336</v>
      </c>
      <c r="T826" s="29">
        <v>46069.604166666664</v>
      </c>
      <c r="U826" s="12"/>
      <c r="V826" s="29"/>
      <c r="W826" s="30">
        <f>IF(N826="","",WEEKNUM(AA826,2)-0)</f>
        <v>8</v>
      </c>
      <c r="X826" s="30">
        <f>IF(N826="","",MONTH(AA826))</f>
        <v>2</v>
      </c>
      <c r="Y82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826" s="30" t="str">
        <f>IF(B826="ROPAX","ROPAX",IF(B826="RORO","RORO","OCEAN"))</f>
        <v>RORO</v>
      </c>
      <c r="AA826" s="12">
        <f>+MIN(S826,T826)</f>
        <v>46069.583333333336</v>
      </c>
      <c r="AB826" s="29" t="str">
        <f>CHOOSE(WEEKDAY(T826,2),"Monday","Tuesday","Wednesday","Thursday","Friday","Saturday","Sunday")</f>
        <v>Monday</v>
      </c>
      <c r="AC826" s="104">
        <f>IF((E826-F826)&lt;=0,0,(TRACKER[[#This Row],[ATA]]-TRACKER[[#This Row],[ETA]])*24)</f>
        <v>0</v>
      </c>
      <c r="AD826" s="29" t="str">
        <f>IF(AC826&lt;=2,"NO","YES")</f>
        <v>NO</v>
      </c>
      <c r="AE826" s="112">
        <f>+TRACKER[[#This Row],[DELIVERY AVAILABLE SINCE]]-TRACKER[[#This Row],[HANDOVER Morocco]]</f>
        <v>12.333333333335759</v>
      </c>
      <c r="AF826" s="113">
        <f>TRACKER[[#This Row],[ATA TO UNLOADING]]*24</f>
        <v>72</v>
      </c>
      <c r="AG826" s="114">
        <f>(M826-E826)</f>
        <v>2.75</v>
      </c>
      <c r="AH826" s="9">
        <f>TRACKER[[#This Row],[ATA A OFRECIMIENTO]]*24</f>
        <v>66</v>
      </c>
      <c r="AI826" s="4" t="str">
        <f>IF(AG826="","",IF(AG826&lt;=1.5,"SI","NO"))</f>
        <v>NO</v>
      </c>
      <c r="AJ826" s="4" t="str">
        <f>IF(AG826="","",IF(AG826&lt;=2,"YES","NO"))</f>
        <v>NO</v>
      </c>
      <c r="AK826" s="4" t="str">
        <f>IF(AG826="","",IF(AG826&lt;=3,"SI","NO"))</f>
        <v>SI</v>
      </c>
      <c r="AL826" s="114">
        <f>(N826-M826)</f>
        <v>0.25</v>
      </c>
      <c r="AM826" s="9">
        <f>TRACKER[[#This Row],[DEL. AVAILABLE A SLOT]]*24</f>
        <v>6</v>
      </c>
      <c r="AN826" s="114">
        <f>IF((S826-M826)&lt;0,TIME(0,0,0),S826-M826)</f>
        <v>0.25</v>
      </c>
      <c r="AO826"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826" s="9" t="str">
        <f>IF(AL826="","",IF(AL826&lt;=1,"SI","NO"))</f>
        <v>SI</v>
      </c>
      <c r="AQ826" s="114">
        <f>(N826-E826)</f>
        <v>3</v>
      </c>
      <c r="AR826" s="9">
        <f>TRACKER[[#This Row],[ATA A TIMESLOT]]*24</f>
        <v>72</v>
      </c>
      <c r="AS826" s="115">
        <f>IF(AA826&lt;N826,TIME(0,0,0),AA826-N826)</f>
        <v>0</v>
      </c>
      <c r="AT826" s="9">
        <f>TRACKER[[#This Row],[PUNTUALIDAD (H)]]*24</f>
        <v>0</v>
      </c>
      <c r="AU826" s="114" t="str">
        <f>IF(AS826&gt;TIME(0,30,0),"NO","SI")</f>
        <v>SI</v>
      </c>
      <c r="AV826" s="116" t="str">
        <f>IF(AS826&gt;TIME(1,0,0),"NO","SI")</f>
        <v>SI</v>
      </c>
      <c r="AW826" s="116">
        <f>(S826-E826)</f>
        <v>3</v>
      </c>
      <c r="AX826" s="38">
        <f>TRACKER[[#This Row],[ATA TO UNLOADING]]*24</f>
        <v>72</v>
      </c>
      <c r="AY826" s="116">
        <f>IF(O826=0,0,S826-O826)</f>
        <v>12.583333333335759</v>
      </c>
      <c r="AZ826" s="38">
        <f>TRACKER[[#This Row],[TOTAL TT (MARRUECOS)]]*24</f>
        <v>302.00000000005821</v>
      </c>
      <c r="BA826" s="38" t="str">
        <f>IF(AW826="","",IF(AW826&lt;=2,"SI","NO"))</f>
        <v>NO</v>
      </c>
      <c r="BB826" s="117">
        <f>V826-U826</f>
        <v>0</v>
      </c>
      <c r="BC826" s="118">
        <f>(TRACKER[[#This Row],[Driver departure vs DC END DATE 2]])/24</f>
        <v>0</v>
      </c>
      <c r="BD826" s="117" t="str">
        <f>IF(L826="LEFTIES TOLEDO",IF(BC826&gt;=TIME(0,0,0),"YES","NO"),"")</f>
        <v/>
      </c>
      <c r="BE826" s="41">
        <f>$BH$1</f>
        <v>55</v>
      </c>
      <c r="BF826" s="41">
        <f>$BI$1</f>
        <v>7.5</v>
      </c>
    </row>
    <row r="827" spans="1:58" ht="12.75" hidden="1" customHeight="1">
      <c r="A827" s="24">
        <v>266053525</v>
      </c>
      <c r="B827" s="10" t="s">
        <v>91</v>
      </c>
      <c r="C827" s="11" t="s">
        <v>79</v>
      </c>
      <c r="D827" s="11" t="s">
        <v>48</v>
      </c>
      <c r="E827" s="12">
        <v>46068.057638888888</v>
      </c>
      <c r="F827" s="12">
        <v>46068.083333333336</v>
      </c>
      <c r="G827" s="13" t="s">
        <v>49</v>
      </c>
      <c r="H827" s="11" t="s">
        <v>1074</v>
      </c>
      <c r="I827" s="13" t="s">
        <v>1075</v>
      </c>
      <c r="J827" s="13" t="s">
        <v>1064</v>
      </c>
      <c r="K827" s="13" t="s">
        <v>60</v>
      </c>
      <c r="L827" s="12" t="s">
        <v>71</v>
      </c>
      <c r="M827" s="12">
        <v>46068.958333333336</v>
      </c>
      <c r="N827" s="12">
        <v>46069.635416666664</v>
      </c>
      <c r="O827" s="12">
        <v>46057</v>
      </c>
      <c r="P827" s="55">
        <v>1</v>
      </c>
      <c r="Q827" s="12"/>
      <c r="R827" s="12" t="s">
        <v>1066</v>
      </c>
      <c r="S827" s="29">
        <v>46069.571527777778</v>
      </c>
      <c r="T827" s="29">
        <v>46069.652777777781</v>
      </c>
      <c r="U827" s="12"/>
      <c r="V827" s="29"/>
      <c r="W827" s="30">
        <f>IF(N827="","",WEEKNUM(AA827,2)-0)</f>
        <v>8</v>
      </c>
      <c r="X827" s="30">
        <f>IF(N827="","",MONTH(AA827))</f>
        <v>2</v>
      </c>
      <c r="Y82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827" s="30" t="str">
        <f>IF(B827="ROPAX","ROPAX",IF(B827="RORO","RORO","OCEAN"))</f>
        <v>OCEAN</v>
      </c>
      <c r="AA827" s="12">
        <f>+MIN(S827,T827)</f>
        <v>46069.571527777778</v>
      </c>
      <c r="AB827" s="29" t="str">
        <f>CHOOSE(WEEKDAY(T827,2),"Monday","Tuesday","Wednesday","Thursday","Friday","Saturday","Sunday")</f>
        <v>Monday</v>
      </c>
      <c r="AC827" s="104">
        <f>IF((E827-F827)&lt;=0,0,(TRACKER[[#This Row],[ATA]]-TRACKER[[#This Row],[ETA]])*24)</f>
        <v>0</v>
      </c>
      <c r="AD827" s="29" t="str">
        <f>IF(AC827&lt;=2,"NO","YES")</f>
        <v>NO</v>
      </c>
      <c r="AE827" s="112">
        <f>+TRACKER[[#This Row],[DELIVERY AVAILABLE SINCE]]-TRACKER[[#This Row],[HANDOVER Morocco]]</f>
        <v>11.958333333335759</v>
      </c>
      <c r="AF827" s="113">
        <f>TRACKER[[#This Row],[ATA TO UNLOADING]]*24</f>
        <v>36.333333333372138</v>
      </c>
      <c r="AG827" s="114">
        <f>(M827-E827)</f>
        <v>0.90069444444816327</v>
      </c>
      <c r="AH827" s="9">
        <f>TRACKER[[#This Row],[ATA A OFRECIMIENTO]]*24</f>
        <v>21.616666666755918</v>
      </c>
      <c r="AI827" s="4" t="str">
        <f>IF(AG827="","",IF(AG827&lt;=1.5,"SI","NO"))</f>
        <v>SI</v>
      </c>
      <c r="AJ827" s="4" t="str">
        <f>IF(AG827="","",IF(AG827&lt;=2,"YES","NO"))</f>
        <v>YES</v>
      </c>
      <c r="AK827" s="4" t="str">
        <f>IF(AG827="","",IF(AG827&lt;=3,"SI","NO"))</f>
        <v>SI</v>
      </c>
      <c r="AL827" s="114">
        <f>(N827-M827)</f>
        <v>0.67708333332848269</v>
      </c>
      <c r="AM827" s="9">
        <f>TRACKER[[#This Row],[DEL. AVAILABLE A SLOT]]*24</f>
        <v>16.249999999883585</v>
      </c>
      <c r="AN827" s="114">
        <f>IF((S827-M827)&lt;0,TIME(0,0,0),S827-M827)</f>
        <v>0.6131944444423425</v>
      </c>
      <c r="AO827"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827" s="9" t="str">
        <f>IF(AL827="","",IF(AL827&lt;=1,"SI","NO"))</f>
        <v>SI</v>
      </c>
      <c r="AQ827" s="114">
        <f>(N827-E827)</f>
        <v>1.577777777776646</v>
      </c>
      <c r="AR827" s="9">
        <f>TRACKER[[#This Row],[ATA A TIMESLOT]]*24</f>
        <v>37.866666666639503</v>
      </c>
      <c r="AS827" s="115">
        <f>IF(AA827&lt;N827,TIME(0,0,0),AA827-N827)</f>
        <v>0</v>
      </c>
      <c r="AT827" s="9">
        <f>TRACKER[[#This Row],[PUNTUALIDAD (H)]]*24</f>
        <v>0</v>
      </c>
      <c r="AU827" s="114" t="str">
        <f>IF(AS827&gt;TIME(0,30,0),"NO","SI")</f>
        <v>SI</v>
      </c>
      <c r="AV827" s="116" t="str">
        <f>IF(AS827&gt;TIME(1,0,0),"NO","SI")</f>
        <v>SI</v>
      </c>
      <c r="AW827" s="116">
        <f>(S827-E827)</f>
        <v>1.5138888888905058</v>
      </c>
      <c r="AX827" s="38">
        <f>TRACKER[[#This Row],[ATA TO UNLOADING]]*24</f>
        <v>36.333333333372138</v>
      </c>
      <c r="AY827" s="116">
        <f>IF(O827=0,0,S827-O827)</f>
        <v>12.571527777778101</v>
      </c>
      <c r="AZ827" s="38">
        <f>TRACKER[[#This Row],[TOTAL TT (MARRUECOS)]]*24</f>
        <v>301.71666666667443</v>
      </c>
      <c r="BA827" s="38" t="str">
        <f>IF(AW827="","",IF(AW827&lt;=2,"SI","NO"))</f>
        <v>SI</v>
      </c>
      <c r="BB827" s="117">
        <f>V827-U827</f>
        <v>0</v>
      </c>
      <c r="BC827" s="118">
        <f>(TRACKER[[#This Row],[Driver departure vs DC END DATE 2]])/24</f>
        <v>0</v>
      </c>
      <c r="BD827" s="117" t="str">
        <f>IF(L827="LEFTIES TOLEDO",IF(BC827&gt;=TIME(0,0,0),"YES","NO"),"")</f>
        <v/>
      </c>
      <c r="BE827" s="41">
        <f>$BH$1</f>
        <v>55</v>
      </c>
      <c r="BF827" s="41">
        <f>$BI$1</f>
        <v>7.5</v>
      </c>
    </row>
    <row r="828" spans="1:58" ht="12.75" hidden="1" customHeight="1">
      <c r="A828" s="24">
        <v>264196276</v>
      </c>
      <c r="B828" s="10" t="s">
        <v>1177</v>
      </c>
      <c r="C828" s="11" t="s">
        <v>54</v>
      </c>
      <c r="D828" s="11" t="s">
        <v>48</v>
      </c>
      <c r="E828" s="12">
        <v>46065.623611111114</v>
      </c>
      <c r="F828" s="12">
        <v>46065.833333333336</v>
      </c>
      <c r="G828" s="13" t="s">
        <v>49</v>
      </c>
      <c r="H828" s="11" t="s">
        <v>50</v>
      </c>
      <c r="I828" s="13" t="s">
        <v>1312</v>
      </c>
      <c r="J828" s="13" t="s">
        <v>51</v>
      </c>
      <c r="K828" s="13" t="s">
        <v>52</v>
      </c>
      <c r="L828" s="12" t="s">
        <v>53</v>
      </c>
      <c r="M828" s="12">
        <v>46066.666666666664</v>
      </c>
      <c r="N828" s="12">
        <v>46069.666666666664</v>
      </c>
      <c r="O828" s="12"/>
      <c r="P828" s="55"/>
      <c r="Q828" s="12"/>
      <c r="R828" s="12"/>
      <c r="S828" s="29">
        <v>46069.631249999999</v>
      </c>
      <c r="T828" s="29">
        <v>46069.75</v>
      </c>
      <c r="U828" s="12">
        <v>46069.661111111112</v>
      </c>
      <c r="V828" s="12">
        <v>46069.774305555555</v>
      </c>
      <c r="W828" s="30">
        <f>IF(N828="","",WEEKNUM(AA828,2)-0)</f>
        <v>8</v>
      </c>
      <c r="X828" s="30">
        <f>IF(N828="","",MONTH(AA828))</f>
        <v>2</v>
      </c>
      <c r="Y82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28" s="30" t="str">
        <f>IF(B828="ROPAX","ROPAX",IF(B828="RORO","RORO","OCEAN"))</f>
        <v>OCEAN</v>
      </c>
      <c r="AA828" s="12">
        <f>+MIN(S828,T828)</f>
        <v>46069.631249999999</v>
      </c>
      <c r="AB828" s="29" t="str">
        <f>CHOOSE(WEEKDAY(T828,2),"Monday","Tuesday","Wednesday","Thursday","Friday","Saturday","Sunday")</f>
        <v>Monday</v>
      </c>
      <c r="AC828" s="104">
        <f>IF((E828-F828)&lt;=0,0,(TRACKER[[#This Row],[ATA]]-TRACKER[[#This Row],[ETA]])*24)</f>
        <v>0</v>
      </c>
      <c r="AD828" s="29" t="str">
        <f>IF(AC828&lt;=2,"NO","YES")</f>
        <v>NO</v>
      </c>
      <c r="AE828" s="112">
        <f>+TRACKER[[#This Row],[DELIVERY AVAILABLE SINCE]]-TRACKER[[#This Row],[HANDOVER Morocco]]</f>
        <v>46066.666666666664</v>
      </c>
      <c r="AF828" s="113">
        <f>TRACKER[[#This Row],[ATA TO UNLOADING]]*24</f>
        <v>96.18333333323244</v>
      </c>
      <c r="AG828" s="114">
        <f>(M828-E828)</f>
        <v>1.0430555555503815</v>
      </c>
      <c r="AH828" s="9">
        <f>TRACKER[[#This Row],[ATA A OFRECIMIENTO]]*24</f>
        <v>25.033333333209157</v>
      </c>
      <c r="AI828" s="4" t="str">
        <f>IF(AG828="","",IF(AG828&lt;=1.5,"SI","NO"))</f>
        <v>SI</v>
      </c>
      <c r="AJ828" s="4" t="str">
        <f>IF(AG828="","",IF(AG828&lt;=2,"YES","NO"))</f>
        <v>YES</v>
      </c>
      <c r="AK828" s="4" t="str">
        <f>IF(AG828="","",IF(AG828&lt;=3,"SI","NO"))</f>
        <v>SI</v>
      </c>
      <c r="AL828" s="114">
        <f>(N828-M828)</f>
        <v>3</v>
      </c>
      <c r="AM828" s="9">
        <f>TRACKER[[#This Row],[DEL. AVAILABLE A SLOT]]*24</f>
        <v>72</v>
      </c>
      <c r="AN828" s="114">
        <f>IF((S828-M828)&lt;0,TIME(0,0,0),S828-M828)</f>
        <v>2.9645833333343035</v>
      </c>
      <c r="AO828"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828" s="9" t="str">
        <f>IF(AL828="","",IF(AL828&lt;=1,"SI","NO"))</f>
        <v>NO</v>
      </c>
      <c r="AQ828" s="114">
        <f>(N828-E828)</f>
        <v>4.0430555555503815</v>
      </c>
      <c r="AR828" s="9">
        <f>TRACKER[[#This Row],[ATA A TIMESLOT]]*24</f>
        <v>97.033333333209157</v>
      </c>
      <c r="AS828" s="115">
        <f>IF(AA828&lt;N828,TIME(0,0,0),AA828-N828)</f>
        <v>0</v>
      </c>
      <c r="AT828" s="9">
        <f>TRACKER[[#This Row],[PUNTUALIDAD (H)]]*24</f>
        <v>0</v>
      </c>
      <c r="AU828" s="114" t="str">
        <f>IF(AS828&gt;TIME(0,30,0),"NO","SI")</f>
        <v>SI</v>
      </c>
      <c r="AV828" s="116" t="str">
        <f>IF(AS828&gt;TIME(1,0,0),"NO","SI")</f>
        <v>SI</v>
      </c>
      <c r="AW828" s="116">
        <f>(S828-E828)</f>
        <v>4.007638888884685</v>
      </c>
      <c r="AX828" s="38">
        <f>TRACKER[[#This Row],[ATA TO UNLOADING]]*24</f>
        <v>96.18333333323244</v>
      </c>
      <c r="AY828" s="116">
        <f>IF(O828=0,0,S828-O828)</f>
        <v>0</v>
      </c>
      <c r="AZ828" s="38">
        <f>TRACKER[[#This Row],[TOTAL TT (MARRUECOS)]]*24</f>
        <v>0</v>
      </c>
      <c r="BA828" s="38" t="str">
        <f>IF(AW828="","",IF(AW828&lt;=2,"SI","NO"))</f>
        <v>NO</v>
      </c>
      <c r="BB828" s="117">
        <f>V828-U828</f>
        <v>0.1131944444423425</v>
      </c>
      <c r="BC828" s="118">
        <f>(TRACKER[[#This Row],[Driver departure vs DC END DATE 2]])/24</f>
        <v>4.7164351850976045E-3</v>
      </c>
      <c r="BD828" s="117" t="str">
        <f>IF(L828="LEFTIES TOLEDO",IF(BC828&gt;=TIME(0,0,0),"YES","NO"),"")</f>
        <v>YES</v>
      </c>
      <c r="BE828" s="41">
        <f>$BH$1</f>
        <v>55</v>
      </c>
      <c r="BF828" s="41">
        <f>$BI$1</f>
        <v>7.5</v>
      </c>
    </row>
    <row r="829" spans="1:58" ht="12.75" hidden="1" customHeight="1">
      <c r="A829" s="24">
        <v>264196276</v>
      </c>
      <c r="B829" s="10" t="s">
        <v>1177</v>
      </c>
      <c r="C829" s="11" t="s">
        <v>54</v>
      </c>
      <c r="D829" s="11" t="s">
        <v>48</v>
      </c>
      <c r="E829" s="12">
        <v>46065.623611111114</v>
      </c>
      <c r="F829" s="12">
        <v>46065.833333333336</v>
      </c>
      <c r="G829" s="13" t="s">
        <v>49</v>
      </c>
      <c r="H829" s="11" t="s">
        <v>50</v>
      </c>
      <c r="I829" s="13" t="s">
        <v>1313</v>
      </c>
      <c r="J829" s="13" t="s">
        <v>51</v>
      </c>
      <c r="K829" s="13" t="s">
        <v>52</v>
      </c>
      <c r="L829" s="12" t="s">
        <v>53</v>
      </c>
      <c r="M829" s="12">
        <v>46066.666666666664</v>
      </c>
      <c r="N829" s="12">
        <v>46069.666666666664</v>
      </c>
      <c r="O829" s="12"/>
      <c r="P829" s="55"/>
      <c r="Q829" s="12"/>
      <c r="R829" s="12"/>
      <c r="S829" s="29">
        <v>46069.654166666667</v>
      </c>
      <c r="T829" s="29">
        <v>46069.802083333336</v>
      </c>
      <c r="U829" s="12">
        <v>46069.704861111109</v>
      </c>
      <c r="V829" s="12">
        <v>46069.833333333336</v>
      </c>
      <c r="W829" s="30">
        <f>IF(N829="","",WEEKNUM(AA829,2)-0)</f>
        <v>8</v>
      </c>
      <c r="X829" s="30">
        <f>IF(N829="","",MONTH(AA829))</f>
        <v>2</v>
      </c>
      <c r="Y82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29" s="30" t="str">
        <f>IF(B829="ROPAX","ROPAX",IF(B829="RORO","RORO","OCEAN"))</f>
        <v>OCEAN</v>
      </c>
      <c r="AA829" s="12">
        <f>+MIN(S829,T829)</f>
        <v>46069.654166666667</v>
      </c>
      <c r="AB829" s="29" t="str">
        <f>CHOOSE(WEEKDAY(T829,2),"Monday","Tuesday","Wednesday","Thursday","Friday","Saturday","Sunday")</f>
        <v>Monday</v>
      </c>
      <c r="AC829" s="104">
        <f>IF((E829-F829)&lt;=0,0,(TRACKER[[#This Row],[ATA]]-TRACKER[[#This Row],[ETA]])*24)</f>
        <v>0</v>
      </c>
      <c r="AD829" s="29" t="str">
        <f>IF(AC829&lt;=2,"NO","YES")</f>
        <v>NO</v>
      </c>
      <c r="AE829" s="112">
        <f>+TRACKER[[#This Row],[DELIVERY AVAILABLE SINCE]]-TRACKER[[#This Row],[HANDOVER Morocco]]</f>
        <v>46066.666666666664</v>
      </c>
      <c r="AF829" s="113">
        <f>TRACKER[[#This Row],[ATA TO UNLOADING]]*24</f>
        <v>96.733333333279006</v>
      </c>
      <c r="AG829" s="114">
        <f>(M829-E829)</f>
        <v>1.0430555555503815</v>
      </c>
      <c r="AH829" s="9">
        <f>TRACKER[[#This Row],[ATA A OFRECIMIENTO]]*24</f>
        <v>25.033333333209157</v>
      </c>
      <c r="AI829" s="4" t="str">
        <f>IF(AG829="","",IF(AG829&lt;=1.5,"SI","NO"))</f>
        <v>SI</v>
      </c>
      <c r="AJ829" s="4" t="str">
        <f>IF(AG829="","",IF(AG829&lt;=2,"YES","NO"))</f>
        <v>YES</v>
      </c>
      <c r="AK829" s="4" t="str">
        <f>IF(AG829="","",IF(AG829&lt;=3,"SI","NO"))</f>
        <v>SI</v>
      </c>
      <c r="AL829" s="114">
        <f>(N829-M829)</f>
        <v>3</v>
      </c>
      <c r="AM829" s="9">
        <f>TRACKER[[#This Row],[DEL. AVAILABLE A SLOT]]*24</f>
        <v>72</v>
      </c>
      <c r="AN829" s="114">
        <f>IF((S829-M829)&lt;0,TIME(0,0,0),S829-M829)</f>
        <v>2.9875000000029104</v>
      </c>
      <c r="AO829"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829" s="9" t="str">
        <f>IF(AL829="","",IF(AL829&lt;=1,"SI","NO"))</f>
        <v>NO</v>
      </c>
      <c r="AQ829" s="114">
        <f>(N829-E829)</f>
        <v>4.0430555555503815</v>
      </c>
      <c r="AR829" s="9">
        <f>TRACKER[[#This Row],[ATA A TIMESLOT]]*24</f>
        <v>97.033333333209157</v>
      </c>
      <c r="AS829" s="115">
        <f>IF(AA829&lt;N829,TIME(0,0,0),AA829-N829)</f>
        <v>0</v>
      </c>
      <c r="AT829" s="9">
        <f>TRACKER[[#This Row],[PUNTUALIDAD (H)]]*24</f>
        <v>0</v>
      </c>
      <c r="AU829" s="114" t="str">
        <f>IF(AS829&gt;TIME(0,30,0),"NO","SI")</f>
        <v>SI</v>
      </c>
      <c r="AV829" s="116" t="str">
        <f>IF(AS829&gt;TIME(1,0,0),"NO","SI")</f>
        <v>SI</v>
      </c>
      <c r="AW829" s="116">
        <f>(S829-E829)</f>
        <v>4.0305555555532919</v>
      </c>
      <c r="AX829" s="38">
        <f>TRACKER[[#This Row],[ATA TO UNLOADING]]*24</f>
        <v>96.733333333279006</v>
      </c>
      <c r="AY829" s="116">
        <f>IF(O829=0,0,S829-O829)</f>
        <v>0</v>
      </c>
      <c r="AZ829" s="38">
        <f>TRACKER[[#This Row],[TOTAL TT (MARRUECOS)]]*24</f>
        <v>0</v>
      </c>
      <c r="BA829" s="38" t="str">
        <f>IF(AW829="","",IF(AW829&lt;=2,"SI","NO"))</f>
        <v>NO</v>
      </c>
      <c r="BB829" s="117">
        <f>V829-U829</f>
        <v>0.12847222222626442</v>
      </c>
      <c r="BC829" s="118">
        <f>(TRACKER[[#This Row],[Driver departure vs DC END DATE 2]])/24</f>
        <v>5.3530092594276839E-3</v>
      </c>
      <c r="BD829" s="117" t="str">
        <f>IF(L829="LEFTIES TOLEDO",IF(BC829&gt;=TIME(0,0,0),"YES","NO"),"")</f>
        <v>YES</v>
      </c>
      <c r="BE829" s="41">
        <f>$BH$1</f>
        <v>55</v>
      </c>
      <c r="BF829" s="41">
        <f>$BI$1</f>
        <v>7.5</v>
      </c>
    </row>
    <row r="830" spans="1:58" ht="12.75" hidden="1" customHeight="1">
      <c r="A830" s="24">
        <v>264196276</v>
      </c>
      <c r="B830" s="10" t="s">
        <v>1177</v>
      </c>
      <c r="C830" s="11" t="s">
        <v>54</v>
      </c>
      <c r="D830" s="11" t="s">
        <v>48</v>
      </c>
      <c r="E830" s="12">
        <v>46065.623611111114</v>
      </c>
      <c r="F830" s="12">
        <v>46065.833333333336</v>
      </c>
      <c r="G830" s="13" t="s">
        <v>49</v>
      </c>
      <c r="H830" s="11" t="s">
        <v>50</v>
      </c>
      <c r="I830" s="13" t="s">
        <v>1314</v>
      </c>
      <c r="J830" s="13" t="s">
        <v>51</v>
      </c>
      <c r="K830" s="13" t="s">
        <v>52</v>
      </c>
      <c r="L830" s="12" t="s">
        <v>53</v>
      </c>
      <c r="M830" s="12">
        <v>46066.666666666664</v>
      </c>
      <c r="N830" s="12">
        <v>46069.75</v>
      </c>
      <c r="O830" s="12"/>
      <c r="P830" s="55"/>
      <c r="Q830" s="12"/>
      <c r="R830" s="12"/>
      <c r="S830" s="29">
        <v>46069.634722222225</v>
      </c>
      <c r="T830" s="29">
        <v>46069.875</v>
      </c>
      <c r="U830" s="12">
        <v>46069.671527777777</v>
      </c>
      <c r="V830" s="12">
        <v>46069.895833333336</v>
      </c>
      <c r="W830" s="30">
        <f>IF(N830="","",WEEKNUM(AA830,2)-0)</f>
        <v>8</v>
      </c>
      <c r="X830" s="30">
        <f>IF(N830="","",MONTH(AA830))</f>
        <v>2</v>
      </c>
      <c r="Y83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30" s="30" t="str">
        <f>IF(B830="ROPAX","ROPAX",IF(B830="RORO","RORO","OCEAN"))</f>
        <v>OCEAN</v>
      </c>
      <c r="AA830" s="12">
        <f>+MIN(S830,T830)</f>
        <v>46069.634722222225</v>
      </c>
      <c r="AB830" s="29" t="str">
        <f>CHOOSE(WEEKDAY(T830,2),"Monday","Tuesday","Wednesday","Thursday","Friday","Saturday","Sunday")</f>
        <v>Monday</v>
      </c>
      <c r="AC830" s="104">
        <f>IF((E830-F830)&lt;=0,0,(TRACKER[[#This Row],[ATA]]-TRACKER[[#This Row],[ETA]])*24)</f>
        <v>0</v>
      </c>
      <c r="AD830" s="29" t="str">
        <f>IF(AC830&lt;=2,"NO","YES")</f>
        <v>NO</v>
      </c>
      <c r="AE830" s="112">
        <f>+TRACKER[[#This Row],[DELIVERY AVAILABLE SINCE]]-TRACKER[[#This Row],[HANDOVER Morocco]]</f>
        <v>46066.666666666664</v>
      </c>
      <c r="AF830" s="113">
        <f>TRACKER[[#This Row],[ATA TO UNLOADING]]*24</f>
        <v>96.266666666662786</v>
      </c>
      <c r="AG830" s="114">
        <f>(M830-E830)</f>
        <v>1.0430555555503815</v>
      </c>
      <c r="AH830" s="9">
        <f>TRACKER[[#This Row],[ATA A OFRECIMIENTO]]*24</f>
        <v>25.033333333209157</v>
      </c>
      <c r="AI830" s="4" t="str">
        <f>IF(AG830="","",IF(AG830&lt;=1.5,"SI","NO"))</f>
        <v>SI</v>
      </c>
      <c r="AJ830" s="4" t="str">
        <f>IF(AG830="","",IF(AG830&lt;=2,"YES","NO"))</f>
        <v>YES</v>
      </c>
      <c r="AK830" s="4" t="str">
        <f>IF(AG830="","",IF(AG830&lt;=3,"SI","NO"))</f>
        <v>SI</v>
      </c>
      <c r="AL830" s="114">
        <f>(N830-M830)</f>
        <v>3.0833333333357587</v>
      </c>
      <c r="AM830" s="9">
        <f>TRACKER[[#This Row],[DEL. AVAILABLE A SLOT]]*24</f>
        <v>74.000000000058208</v>
      </c>
      <c r="AN830" s="114">
        <f>IF((S830-M830)&lt;0,TIME(0,0,0),S830-M830)</f>
        <v>2.9680555555605679</v>
      </c>
      <c r="AO830"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830" s="9" t="str">
        <f>IF(AL830="","",IF(AL830&lt;=1,"SI","NO"))</f>
        <v>NO</v>
      </c>
      <c r="AQ830" s="114">
        <f>(N830-E830)</f>
        <v>4.1263888888861402</v>
      </c>
      <c r="AR830" s="9">
        <f>TRACKER[[#This Row],[ATA A TIMESLOT]]*24</f>
        <v>99.033333333267365</v>
      </c>
      <c r="AS830" s="115">
        <f>IF(AA830&lt;N830,TIME(0,0,0),AA830-N830)</f>
        <v>0</v>
      </c>
      <c r="AT830" s="9">
        <f>TRACKER[[#This Row],[PUNTUALIDAD (H)]]*24</f>
        <v>0</v>
      </c>
      <c r="AU830" s="114" t="str">
        <f>IF(AS830&gt;TIME(0,30,0),"NO","SI")</f>
        <v>SI</v>
      </c>
      <c r="AV830" s="116" t="str">
        <f>IF(AS830&gt;TIME(1,0,0),"NO","SI")</f>
        <v>SI</v>
      </c>
      <c r="AW830" s="116">
        <f>(S830-E830)</f>
        <v>4.0111111111109494</v>
      </c>
      <c r="AX830" s="38">
        <f>TRACKER[[#This Row],[ATA TO UNLOADING]]*24</f>
        <v>96.266666666662786</v>
      </c>
      <c r="AY830" s="116">
        <f>IF(O830=0,0,S830-O830)</f>
        <v>0</v>
      </c>
      <c r="AZ830" s="38">
        <f>TRACKER[[#This Row],[TOTAL TT (MARRUECOS)]]*24</f>
        <v>0</v>
      </c>
      <c r="BA830" s="38" t="str">
        <f>IF(AW830="","",IF(AW830&lt;=2,"SI","NO"))</f>
        <v>NO</v>
      </c>
      <c r="BB830" s="117">
        <f>V830-U830</f>
        <v>0.22430555555911269</v>
      </c>
      <c r="BC830" s="118">
        <f>(TRACKER[[#This Row],[Driver departure vs DC END DATE 2]])/24</f>
        <v>9.3460648149630288E-3</v>
      </c>
      <c r="BD830" s="117" t="str">
        <f>IF(L830="LEFTIES TOLEDO",IF(BC830&gt;=TIME(0,0,0),"YES","NO"),"")</f>
        <v>YES</v>
      </c>
      <c r="BE830" s="41">
        <f>$BH$1</f>
        <v>55</v>
      </c>
      <c r="BF830" s="41">
        <f>$BI$1</f>
        <v>7.5</v>
      </c>
    </row>
    <row r="831" spans="1:58" ht="12.75" hidden="1" customHeight="1">
      <c r="A831" s="24">
        <v>264196276</v>
      </c>
      <c r="B831" s="10" t="s">
        <v>1177</v>
      </c>
      <c r="C831" s="11" t="s">
        <v>54</v>
      </c>
      <c r="D831" s="11" t="s">
        <v>48</v>
      </c>
      <c r="E831" s="12">
        <v>46065.623611111114</v>
      </c>
      <c r="F831" s="12">
        <v>46065.833333333336</v>
      </c>
      <c r="G831" s="13" t="s">
        <v>49</v>
      </c>
      <c r="H831" s="11" t="s">
        <v>50</v>
      </c>
      <c r="I831" s="13" t="s">
        <v>1315</v>
      </c>
      <c r="J831" s="13" t="s">
        <v>51</v>
      </c>
      <c r="K831" s="13" t="s">
        <v>52</v>
      </c>
      <c r="L831" s="12" t="s">
        <v>53</v>
      </c>
      <c r="M831" s="12">
        <v>46066.666666666664</v>
      </c>
      <c r="N831" s="12">
        <v>46069.75</v>
      </c>
      <c r="O831" s="12"/>
      <c r="P831" s="55"/>
      <c r="Q831" s="12"/>
      <c r="R831" s="12"/>
      <c r="S831" s="29">
        <v>46069.691666666666</v>
      </c>
      <c r="T831" s="29">
        <v>46069.871527777781</v>
      </c>
      <c r="U831" s="12">
        <v>46069.720833333333</v>
      </c>
      <c r="V831" s="12">
        <v>46069.894444444442</v>
      </c>
      <c r="W831" s="30">
        <f>IF(N831="","",WEEKNUM(AA831,2)-0)</f>
        <v>8</v>
      </c>
      <c r="X831" s="30">
        <f>IF(N831="","",MONTH(AA831))</f>
        <v>2</v>
      </c>
      <c r="Y83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31" s="30" t="str">
        <f>IF(B831="ROPAX","ROPAX",IF(B831="RORO","RORO","OCEAN"))</f>
        <v>OCEAN</v>
      </c>
      <c r="AA831" s="12">
        <f>+MIN(S831,T831)</f>
        <v>46069.691666666666</v>
      </c>
      <c r="AB831" s="29" t="str">
        <f>CHOOSE(WEEKDAY(T831,2),"Monday","Tuesday","Wednesday","Thursday","Friday","Saturday","Sunday")</f>
        <v>Monday</v>
      </c>
      <c r="AC831" s="104">
        <f>IF((E831-F831)&lt;=0,0,(TRACKER[[#This Row],[ATA]]-TRACKER[[#This Row],[ETA]])*24)</f>
        <v>0</v>
      </c>
      <c r="AD831" s="29" t="str">
        <f>IF(AC831&lt;=2,"NO","YES")</f>
        <v>NO</v>
      </c>
      <c r="AE831" s="112">
        <f>+TRACKER[[#This Row],[DELIVERY AVAILABLE SINCE]]-TRACKER[[#This Row],[HANDOVER Morocco]]</f>
        <v>46066.666666666664</v>
      </c>
      <c r="AF831" s="113">
        <f>TRACKER[[#This Row],[ATA TO UNLOADING]]*24</f>
        <v>97.633333333244082</v>
      </c>
      <c r="AG831" s="114">
        <f>(M831-E831)</f>
        <v>1.0430555555503815</v>
      </c>
      <c r="AH831" s="9">
        <f>TRACKER[[#This Row],[ATA A OFRECIMIENTO]]*24</f>
        <v>25.033333333209157</v>
      </c>
      <c r="AI831" s="4" t="str">
        <f>IF(AG831="","",IF(AG831&lt;=1.5,"SI","NO"))</f>
        <v>SI</v>
      </c>
      <c r="AJ831" s="4" t="str">
        <f>IF(AG831="","",IF(AG831&lt;=2,"YES","NO"))</f>
        <v>YES</v>
      </c>
      <c r="AK831" s="4" t="str">
        <f>IF(AG831="","",IF(AG831&lt;=3,"SI","NO"))</f>
        <v>SI</v>
      </c>
      <c r="AL831" s="114">
        <f>(N831-M831)</f>
        <v>3.0833333333357587</v>
      </c>
      <c r="AM831" s="9">
        <f>TRACKER[[#This Row],[DEL. AVAILABLE A SLOT]]*24</f>
        <v>74.000000000058208</v>
      </c>
      <c r="AN831" s="114">
        <f>IF((S831-M831)&lt;0,TIME(0,0,0),S831-M831)</f>
        <v>3.0250000000014552</v>
      </c>
      <c r="AO831"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831" s="9" t="str">
        <f>IF(AL831="","",IF(AL831&lt;=1,"SI","NO"))</f>
        <v>NO</v>
      </c>
      <c r="AQ831" s="114">
        <f>(N831-E831)</f>
        <v>4.1263888888861402</v>
      </c>
      <c r="AR831" s="9">
        <f>TRACKER[[#This Row],[ATA A TIMESLOT]]*24</f>
        <v>99.033333333267365</v>
      </c>
      <c r="AS831" s="115">
        <f>IF(AA831&lt;N831,TIME(0,0,0),AA831-N831)</f>
        <v>0</v>
      </c>
      <c r="AT831" s="9">
        <f>TRACKER[[#This Row],[PUNTUALIDAD (H)]]*24</f>
        <v>0</v>
      </c>
      <c r="AU831" s="114" t="str">
        <f>IF(AS831&gt;TIME(0,30,0),"NO","SI")</f>
        <v>SI</v>
      </c>
      <c r="AV831" s="116" t="str">
        <f>IF(AS831&gt;TIME(1,0,0),"NO","SI")</f>
        <v>SI</v>
      </c>
      <c r="AW831" s="116">
        <f>(S831-E831)</f>
        <v>4.0680555555518367</v>
      </c>
      <c r="AX831" s="38">
        <f>TRACKER[[#This Row],[ATA TO UNLOADING]]*24</f>
        <v>97.633333333244082</v>
      </c>
      <c r="AY831" s="116">
        <f>IF(O831=0,0,S831-O831)</f>
        <v>0</v>
      </c>
      <c r="AZ831" s="38">
        <f>TRACKER[[#This Row],[TOTAL TT (MARRUECOS)]]*24</f>
        <v>0</v>
      </c>
      <c r="BA831" s="38" t="str">
        <f>IF(AW831="","",IF(AW831&lt;=2,"SI","NO"))</f>
        <v>NO</v>
      </c>
      <c r="BB831" s="117">
        <f>V831-U831</f>
        <v>0.17361111110949423</v>
      </c>
      <c r="BC831" s="118">
        <f>(TRACKER[[#This Row],[Driver departure vs DC END DATE 2]])/24</f>
        <v>7.2337962962289266E-3</v>
      </c>
      <c r="BD831" s="117" t="str">
        <f>IF(L831="LEFTIES TOLEDO",IF(BC831&gt;=TIME(0,0,0),"YES","NO"),"")</f>
        <v>YES</v>
      </c>
      <c r="BE831" s="41">
        <f>$BH$1</f>
        <v>55</v>
      </c>
      <c r="BF831" s="41">
        <f>$BI$1</f>
        <v>7.5</v>
      </c>
    </row>
    <row r="832" spans="1:58" ht="12.75" hidden="1" customHeight="1">
      <c r="A832" s="24" t="s">
        <v>1070</v>
      </c>
      <c r="B832" s="10" t="s">
        <v>63</v>
      </c>
      <c r="C832" s="11" t="s">
        <v>79</v>
      </c>
      <c r="D832" s="11" t="s">
        <v>48</v>
      </c>
      <c r="E832" s="12">
        <v>46068.1875</v>
      </c>
      <c r="F832" s="12">
        <v>46068.583333333336</v>
      </c>
      <c r="G832" s="13" t="s">
        <v>68</v>
      </c>
      <c r="H832" s="11" t="s">
        <v>99</v>
      </c>
      <c r="I832" s="13" t="s">
        <v>115</v>
      </c>
      <c r="J832" s="13" t="s">
        <v>80</v>
      </c>
      <c r="K832" s="13" t="s">
        <v>60</v>
      </c>
      <c r="L832" s="12" t="s">
        <v>64</v>
      </c>
      <c r="M832" s="12">
        <v>46069.791666666664</v>
      </c>
      <c r="N832" s="12">
        <v>46069.791666666664</v>
      </c>
      <c r="O832" s="12">
        <v>46065</v>
      </c>
      <c r="P832" s="55"/>
      <c r="Q832" s="12"/>
      <c r="R832" s="12"/>
      <c r="S832" s="29">
        <v>46069.690972222219</v>
      </c>
      <c r="T832" s="29">
        <v>46069.725694444445</v>
      </c>
      <c r="U832" s="12"/>
      <c r="V832" s="29"/>
      <c r="W832" s="30">
        <f>IF(N832="","",WEEKNUM(AA832,2)-0)</f>
        <v>8</v>
      </c>
      <c r="X832" s="30">
        <f>IF(N832="","",MONTH(AA832))</f>
        <v>2</v>
      </c>
      <c r="Y83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832" s="30" t="str">
        <f>IF(B832="ROPAX","ROPAX",IF(B832="RORO","RORO","OCEAN"))</f>
        <v>ROPAX</v>
      </c>
      <c r="AA832" s="12">
        <f>+MIN(S832,T832)</f>
        <v>46069.690972222219</v>
      </c>
      <c r="AB832" s="29" t="str">
        <f>CHOOSE(WEEKDAY(T832,2),"Monday","Tuesday","Wednesday","Thursday","Friday","Saturday","Sunday")</f>
        <v>Monday</v>
      </c>
      <c r="AC832" s="104">
        <f>IF((E832-F832)&lt;=0,0,(TRACKER[[#This Row],[ATA]]-TRACKER[[#This Row],[ETA]])*24)</f>
        <v>0</v>
      </c>
      <c r="AD832" s="29" t="str">
        <f>IF(AC832&lt;=2,"NO","YES")</f>
        <v>NO</v>
      </c>
      <c r="AE832" s="112">
        <f>+TRACKER[[#This Row],[DELIVERY AVAILABLE SINCE]]-TRACKER[[#This Row],[HANDOVER Morocco]]</f>
        <v>4.7916666666642413</v>
      </c>
      <c r="AF832" s="113">
        <f>TRACKER[[#This Row],[ATA TO UNLOADING]]*24</f>
        <v>36.083333333255723</v>
      </c>
      <c r="AG832" s="114">
        <f>(M832-E832)</f>
        <v>1.6041666666642413</v>
      </c>
      <c r="AH832" s="9">
        <f>TRACKER[[#This Row],[ATA A OFRECIMIENTO]]*24</f>
        <v>38.499999999941792</v>
      </c>
      <c r="AI832" s="4" t="str">
        <f>IF(AG832="","",IF(AG832&lt;=1.5,"SI","NO"))</f>
        <v>NO</v>
      </c>
      <c r="AJ832" s="4" t="str">
        <f>IF(AG832="","",IF(AG832&lt;=2,"YES","NO"))</f>
        <v>YES</v>
      </c>
      <c r="AK832" s="4" t="str">
        <f>IF(AG832="","",IF(AG832&lt;=3,"SI","NO"))</f>
        <v>SI</v>
      </c>
      <c r="AL832" s="114">
        <f>(N832-M832)</f>
        <v>0</v>
      </c>
      <c r="AM832" s="9">
        <f>TRACKER[[#This Row],[DEL. AVAILABLE A SLOT]]*24</f>
        <v>0</v>
      </c>
      <c r="AN832" s="114">
        <f>IF((S832-M832)&lt;0,TIME(0,0,0),S832-M832)</f>
        <v>0</v>
      </c>
      <c r="AO832"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832" s="9" t="str">
        <f>IF(AL832="","",IF(AL832&lt;=1,"SI","NO"))</f>
        <v>SI</v>
      </c>
      <c r="AQ832" s="114">
        <f>(N832-E832)</f>
        <v>1.6041666666642413</v>
      </c>
      <c r="AR832" s="9">
        <f>TRACKER[[#This Row],[ATA A TIMESLOT]]*24</f>
        <v>38.499999999941792</v>
      </c>
      <c r="AS832" s="115">
        <f>IF(AA832&lt;N832,TIME(0,0,0),AA832-N832)</f>
        <v>0</v>
      </c>
      <c r="AT832" s="9">
        <f>TRACKER[[#This Row],[PUNTUALIDAD (H)]]*24</f>
        <v>0</v>
      </c>
      <c r="AU832" s="114" t="str">
        <f>IF(AS832&gt;TIME(0,30,0),"NO","SI")</f>
        <v>SI</v>
      </c>
      <c r="AV832" s="116" t="str">
        <f>IF(AS832&gt;TIME(1,0,0),"NO","SI")</f>
        <v>SI</v>
      </c>
      <c r="AW832" s="116">
        <f>(S832-E832)</f>
        <v>1.5034722222189885</v>
      </c>
      <c r="AX832" s="38">
        <f>TRACKER[[#This Row],[ATA TO UNLOADING]]*24</f>
        <v>36.083333333255723</v>
      </c>
      <c r="AY832" s="116">
        <f>IF(O832=0,0,S832-O832)</f>
        <v>4.6909722222189885</v>
      </c>
      <c r="AZ832" s="38">
        <f>TRACKER[[#This Row],[TOTAL TT (MARRUECOS)]]*24</f>
        <v>112.58333333325572</v>
      </c>
      <c r="BA832" s="38" t="str">
        <f>IF(AW832="","",IF(AW832&lt;=2,"SI","NO"))</f>
        <v>SI</v>
      </c>
      <c r="BB832" s="117">
        <f>V832-U832</f>
        <v>0</v>
      </c>
      <c r="BC832" s="118">
        <f>(TRACKER[[#This Row],[Driver departure vs DC END DATE 2]])/24</f>
        <v>0</v>
      </c>
      <c r="BD832" s="117" t="str">
        <f>IF(L832="LEFTIES TOLEDO",IF(BC832&gt;=TIME(0,0,0),"YES","NO"),"")</f>
        <v/>
      </c>
      <c r="BE832" s="41">
        <f>$BH$1</f>
        <v>55</v>
      </c>
      <c r="BF832" s="41">
        <f>$BI$1</f>
        <v>7.5</v>
      </c>
    </row>
    <row r="833" spans="1:58" ht="12.75" hidden="1" customHeight="1">
      <c r="A833" s="24">
        <v>264196276</v>
      </c>
      <c r="B833" s="10" t="s">
        <v>1177</v>
      </c>
      <c r="C833" s="11" t="s">
        <v>54</v>
      </c>
      <c r="D833" s="11" t="s">
        <v>48</v>
      </c>
      <c r="E833" s="12">
        <v>46065.623611111114</v>
      </c>
      <c r="F833" s="12">
        <v>46065.833333333336</v>
      </c>
      <c r="G833" s="13" t="s">
        <v>49</v>
      </c>
      <c r="H833" s="11" t="s">
        <v>50</v>
      </c>
      <c r="I833" s="13" t="s">
        <v>1316</v>
      </c>
      <c r="J833" s="13" t="s">
        <v>51</v>
      </c>
      <c r="K833" s="13" t="s">
        <v>52</v>
      </c>
      <c r="L833" s="12" t="s">
        <v>53</v>
      </c>
      <c r="M833" s="12">
        <v>46066.666666666664</v>
      </c>
      <c r="N833" s="12">
        <v>46069.833333333336</v>
      </c>
      <c r="O833" s="12"/>
      <c r="P833" s="55"/>
      <c r="Q833" s="12"/>
      <c r="R833" s="12"/>
      <c r="S833" s="29">
        <v>46069.750694444447</v>
      </c>
      <c r="T833" s="29">
        <v>46069.270833333336</v>
      </c>
      <c r="U833" s="12">
        <v>46069.79583333333</v>
      </c>
      <c r="V833" s="12">
        <v>46069.291666666664</v>
      </c>
      <c r="W833" s="30">
        <f>IF(N833="","",WEEKNUM(AA833,2)-0)</f>
        <v>8</v>
      </c>
      <c r="X833" s="30">
        <f>IF(N833="","",MONTH(AA833))</f>
        <v>2</v>
      </c>
      <c r="Y83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33" s="30" t="str">
        <f>IF(B833="ROPAX","ROPAX",IF(B833="RORO","RORO","OCEAN"))</f>
        <v>OCEAN</v>
      </c>
      <c r="AA833" s="12">
        <f>+MIN(S833,T833)</f>
        <v>46069.270833333336</v>
      </c>
      <c r="AB833" s="29" t="str">
        <f>CHOOSE(WEEKDAY(T833,2),"Monday","Tuesday","Wednesday","Thursday","Friday","Saturday","Sunday")</f>
        <v>Monday</v>
      </c>
      <c r="AC833" s="104">
        <f>IF((E833-F833)&lt;=0,0,(TRACKER[[#This Row],[ATA]]-TRACKER[[#This Row],[ETA]])*24)</f>
        <v>0</v>
      </c>
      <c r="AD833" s="29" t="str">
        <f>IF(AC833&lt;=2,"NO","YES")</f>
        <v>NO</v>
      </c>
      <c r="AE833" s="112">
        <f>+TRACKER[[#This Row],[DELIVERY AVAILABLE SINCE]]-TRACKER[[#This Row],[HANDOVER Morocco]]</f>
        <v>46066.666666666664</v>
      </c>
      <c r="AF833" s="113">
        <f>TRACKER[[#This Row],[ATA TO UNLOADING]]*24</f>
        <v>99.049999999988358</v>
      </c>
      <c r="AG833" s="114">
        <f>(M833-E833)</f>
        <v>1.0430555555503815</v>
      </c>
      <c r="AH833" s="9">
        <f>TRACKER[[#This Row],[ATA A OFRECIMIENTO]]*24</f>
        <v>25.033333333209157</v>
      </c>
      <c r="AI833" s="4" t="str">
        <f>IF(AG833="","",IF(AG833&lt;=1.5,"SI","NO"))</f>
        <v>SI</v>
      </c>
      <c r="AJ833" s="4" t="str">
        <f>IF(AG833="","",IF(AG833&lt;=2,"YES","NO"))</f>
        <v>YES</v>
      </c>
      <c r="AK833" s="4" t="str">
        <f>IF(AG833="","",IF(AG833&lt;=3,"SI","NO"))</f>
        <v>SI</v>
      </c>
      <c r="AL833" s="114">
        <f>(N833-M833)</f>
        <v>3.1666666666715173</v>
      </c>
      <c r="AM833" s="9">
        <f>TRACKER[[#This Row],[DEL. AVAILABLE A SLOT]]*24</f>
        <v>76.000000000116415</v>
      </c>
      <c r="AN833" s="114">
        <f>IF((S833-M833)&lt;0,TIME(0,0,0),S833-M833)</f>
        <v>3.0840277777824667</v>
      </c>
      <c r="AO833"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833" s="9" t="str">
        <f>IF(AL833="","",IF(AL833&lt;=1,"SI","NO"))</f>
        <v>NO</v>
      </c>
      <c r="AQ833" s="114">
        <f>(N833-E833)</f>
        <v>4.2097222222218988</v>
      </c>
      <c r="AR833" s="9">
        <f>TRACKER[[#This Row],[ATA A TIMESLOT]]*24</f>
        <v>101.03333333332557</v>
      </c>
      <c r="AS833" s="115">
        <f>IF(AA833&lt;N833,TIME(0,0,0),AA833-N833)</f>
        <v>0</v>
      </c>
      <c r="AT833" s="9">
        <f>TRACKER[[#This Row],[PUNTUALIDAD (H)]]*24</f>
        <v>0</v>
      </c>
      <c r="AU833" s="114" t="str">
        <f>IF(AS833&gt;TIME(0,30,0),"NO","SI")</f>
        <v>SI</v>
      </c>
      <c r="AV833" s="116" t="str">
        <f>IF(AS833&gt;TIME(1,0,0),"NO","SI")</f>
        <v>SI</v>
      </c>
      <c r="AW833" s="116">
        <f>(S833-E833)</f>
        <v>4.1270833333328483</v>
      </c>
      <c r="AX833" s="38">
        <f>TRACKER[[#This Row],[ATA TO UNLOADING]]*24</f>
        <v>99.049999999988358</v>
      </c>
      <c r="AY833" s="116">
        <f>IF(O833=0,0,S833-O833)</f>
        <v>0</v>
      </c>
      <c r="AZ833" s="38">
        <f>TRACKER[[#This Row],[TOTAL TT (MARRUECOS)]]*24</f>
        <v>0</v>
      </c>
      <c r="BA833" s="38" t="str">
        <f>IF(AW833="","",IF(AW833&lt;=2,"SI","NO"))</f>
        <v>NO</v>
      </c>
      <c r="BB833" s="117">
        <f>V833-U833</f>
        <v>-0.50416666666569654</v>
      </c>
      <c r="BC833" s="118">
        <f>(TRACKER[[#This Row],[Driver departure vs DC END DATE 2]])/24</f>
        <v>-2.1006944444404024E-2</v>
      </c>
      <c r="BD833" s="117" t="str">
        <f>IF(L833="LEFTIES TOLEDO",IF(BC833&gt;=TIME(0,0,0),"YES","NO"),"")</f>
        <v>NO</v>
      </c>
      <c r="BE833" s="41">
        <f>$BH$1</f>
        <v>55</v>
      </c>
      <c r="BF833" s="41">
        <f>$BI$1</f>
        <v>7.5</v>
      </c>
    </row>
    <row r="834" spans="1:58" ht="12.75" hidden="1" customHeight="1">
      <c r="A834" s="24">
        <v>264196276</v>
      </c>
      <c r="B834" s="10" t="s">
        <v>1177</v>
      </c>
      <c r="C834" s="11" t="s">
        <v>54</v>
      </c>
      <c r="D834" s="11" t="s">
        <v>48</v>
      </c>
      <c r="E834" s="12">
        <v>46065.623611111114</v>
      </c>
      <c r="F834" s="12">
        <v>46065.833333333336</v>
      </c>
      <c r="G834" s="13" t="s">
        <v>49</v>
      </c>
      <c r="H834" s="11" t="s">
        <v>50</v>
      </c>
      <c r="I834" s="13" t="s">
        <v>1317</v>
      </c>
      <c r="J834" s="13" t="s">
        <v>51</v>
      </c>
      <c r="K834" s="13" t="s">
        <v>52</v>
      </c>
      <c r="L834" s="12" t="s">
        <v>53</v>
      </c>
      <c r="M834" s="12">
        <v>46066.666666666664</v>
      </c>
      <c r="N834" s="12">
        <v>46069.833333333336</v>
      </c>
      <c r="O834" s="12"/>
      <c r="P834" s="55"/>
      <c r="Q834" s="12"/>
      <c r="R834" s="12"/>
      <c r="S834" s="29">
        <v>46069.738888888889</v>
      </c>
      <c r="T834" s="29">
        <v>46069.423611111109</v>
      </c>
      <c r="U834" s="12">
        <v>46069.789583333331</v>
      </c>
      <c r="V834" s="12">
        <v>46069.444444444445</v>
      </c>
      <c r="W834" s="30">
        <f>IF(N834="","",WEEKNUM(AA834,2)-0)</f>
        <v>8</v>
      </c>
      <c r="X834" s="30">
        <f>IF(N834="","",MONTH(AA834))</f>
        <v>2</v>
      </c>
      <c r="Y83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34" s="30" t="str">
        <f>IF(B834="ROPAX","ROPAX",IF(B834="RORO","RORO","OCEAN"))</f>
        <v>OCEAN</v>
      </c>
      <c r="AA834" s="12">
        <f>+MIN(S834,T834)</f>
        <v>46069.423611111109</v>
      </c>
      <c r="AB834" s="29" t="str">
        <f>CHOOSE(WEEKDAY(T834,2),"Monday","Tuesday","Wednesday","Thursday","Friday","Saturday","Sunday")</f>
        <v>Monday</v>
      </c>
      <c r="AC834" s="104">
        <f>IF((E834-F834)&lt;=0,0,(TRACKER[[#This Row],[ATA]]-TRACKER[[#This Row],[ETA]])*24)</f>
        <v>0</v>
      </c>
      <c r="AD834" s="29" t="str">
        <f>IF(AC834&lt;=2,"NO","YES")</f>
        <v>NO</v>
      </c>
      <c r="AE834" s="112">
        <f>+TRACKER[[#This Row],[DELIVERY AVAILABLE SINCE]]-TRACKER[[#This Row],[HANDOVER Morocco]]</f>
        <v>46066.666666666664</v>
      </c>
      <c r="AF834" s="113">
        <f>TRACKER[[#This Row],[ATA TO UNLOADING]]*24</f>
        <v>98.766666666604578</v>
      </c>
      <c r="AG834" s="114">
        <f>(M834-E834)</f>
        <v>1.0430555555503815</v>
      </c>
      <c r="AH834" s="9">
        <f>TRACKER[[#This Row],[ATA A OFRECIMIENTO]]*24</f>
        <v>25.033333333209157</v>
      </c>
      <c r="AI834" s="4" t="str">
        <f>IF(AG834="","",IF(AG834&lt;=1.5,"SI","NO"))</f>
        <v>SI</v>
      </c>
      <c r="AJ834" s="4" t="str">
        <f>IF(AG834="","",IF(AG834&lt;=2,"YES","NO"))</f>
        <v>YES</v>
      </c>
      <c r="AK834" s="4" t="str">
        <f>IF(AG834="","",IF(AG834&lt;=3,"SI","NO"))</f>
        <v>SI</v>
      </c>
      <c r="AL834" s="114">
        <f>(N834-M834)</f>
        <v>3.1666666666715173</v>
      </c>
      <c r="AM834" s="9">
        <f>TRACKER[[#This Row],[DEL. AVAILABLE A SLOT]]*24</f>
        <v>76.000000000116415</v>
      </c>
      <c r="AN834" s="114">
        <f>IF((S834-M834)&lt;0,TIME(0,0,0),S834-M834)</f>
        <v>3.0722222222248092</v>
      </c>
      <c r="AO834"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834" s="9" t="str">
        <f>IF(AL834="","",IF(AL834&lt;=1,"SI","NO"))</f>
        <v>NO</v>
      </c>
      <c r="AQ834" s="114">
        <f>(N834-E834)</f>
        <v>4.2097222222218988</v>
      </c>
      <c r="AR834" s="9">
        <f>TRACKER[[#This Row],[ATA A TIMESLOT]]*24</f>
        <v>101.03333333332557</v>
      </c>
      <c r="AS834" s="115">
        <f>IF(AA834&lt;N834,TIME(0,0,0),AA834-N834)</f>
        <v>0</v>
      </c>
      <c r="AT834" s="9">
        <f>TRACKER[[#This Row],[PUNTUALIDAD (H)]]*24</f>
        <v>0</v>
      </c>
      <c r="AU834" s="114" t="str">
        <f>IF(AS834&gt;TIME(0,30,0),"NO","SI")</f>
        <v>SI</v>
      </c>
      <c r="AV834" s="116" t="str">
        <f>IF(AS834&gt;TIME(1,0,0),"NO","SI")</f>
        <v>SI</v>
      </c>
      <c r="AW834" s="116">
        <f>(S834-E834)</f>
        <v>4.1152777777751908</v>
      </c>
      <c r="AX834" s="38">
        <f>TRACKER[[#This Row],[ATA TO UNLOADING]]*24</f>
        <v>98.766666666604578</v>
      </c>
      <c r="AY834" s="116">
        <f>IF(O834=0,0,S834-O834)</f>
        <v>0</v>
      </c>
      <c r="AZ834" s="38">
        <f>TRACKER[[#This Row],[TOTAL TT (MARRUECOS)]]*24</f>
        <v>0</v>
      </c>
      <c r="BA834" s="38" t="str">
        <f>IF(AW834="","",IF(AW834&lt;=2,"SI","NO"))</f>
        <v>NO</v>
      </c>
      <c r="BB834" s="117">
        <f>V834-U834</f>
        <v>-0.34513888888614019</v>
      </c>
      <c r="BC834" s="118">
        <f>(TRACKER[[#This Row],[Driver departure vs DC END DATE 2]])/24</f>
        <v>-1.4380787036922507E-2</v>
      </c>
      <c r="BD834" s="117" t="str">
        <f>IF(L834="LEFTIES TOLEDO",IF(BC834&gt;=TIME(0,0,0),"YES","NO"),"")</f>
        <v>NO</v>
      </c>
      <c r="BE834" s="41">
        <f>$BH$1</f>
        <v>55</v>
      </c>
      <c r="BF834" s="41">
        <f>$BI$1</f>
        <v>7.5</v>
      </c>
    </row>
    <row r="835" spans="1:58" ht="12.75" hidden="1" customHeight="1">
      <c r="A835" s="24">
        <v>259596277</v>
      </c>
      <c r="B835" s="10" t="s">
        <v>1174</v>
      </c>
      <c r="C835" s="11" t="s">
        <v>78</v>
      </c>
      <c r="D835" s="11" t="s">
        <v>75</v>
      </c>
      <c r="E835" s="12">
        <v>46063.790277777778</v>
      </c>
      <c r="F835" s="12">
        <v>46063.833333333336</v>
      </c>
      <c r="G835" s="13" t="s">
        <v>49</v>
      </c>
      <c r="H835" s="11" t="s">
        <v>50</v>
      </c>
      <c r="I835" s="13" t="s">
        <v>1318</v>
      </c>
      <c r="J835" s="13">
        <v>40</v>
      </c>
      <c r="K835" s="13" t="s">
        <v>60</v>
      </c>
      <c r="L835" s="12" t="s">
        <v>95</v>
      </c>
      <c r="M835" s="12">
        <v>46065.5</v>
      </c>
      <c r="N835" s="12">
        <v>46070.25</v>
      </c>
      <c r="O835" s="12"/>
      <c r="P835" s="55"/>
      <c r="Q835" s="12"/>
      <c r="R835" s="12"/>
      <c r="S835" s="29">
        <v>46070.229166666664</v>
      </c>
      <c r="T835" s="29">
        <v>46070.378472222219</v>
      </c>
      <c r="U835" s="12"/>
      <c r="V835" s="29">
        <v>46070.430555555555</v>
      </c>
      <c r="W835" s="30">
        <f>IF(N835="","",WEEKNUM(AA835,2)-0)</f>
        <v>8</v>
      </c>
      <c r="X835" s="30">
        <f>IF(N835="","",MONTH(AA835))</f>
        <v>2</v>
      </c>
      <c r="Y83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835" s="30" t="str">
        <f>IF(B835="ROPAX","ROPAX",IF(B835="RORO","RORO","OCEAN"))</f>
        <v>OCEAN</v>
      </c>
      <c r="AA835" s="12">
        <f>+MIN(S835,T835)</f>
        <v>46070.229166666664</v>
      </c>
      <c r="AB835" s="29" t="str">
        <f>CHOOSE(WEEKDAY(T835,2),"Monday","Tuesday","Wednesday","Thursday","Friday","Saturday","Sunday")</f>
        <v>Tuesday</v>
      </c>
      <c r="AC835" s="104">
        <f>IF((E835-F835)&lt;=0,0,(TRACKER[[#This Row],[ATA]]-TRACKER[[#This Row],[ETA]])*24)</f>
        <v>0</v>
      </c>
      <c r="AD835" s="29" t="str">
        <f>IF(AC835&lt;=2,"NO","YES")</f>
        <v>NO</v>
      </c>
      <c r="AE835" s="112">
        <f>+TRACKER[[#This Row],[DELIVERY AVAILABLE SINCE]]-TRACKER[[#This Row],[HANDOVER Morocco]]</f>
        <v>46065.5</v>
      </c>
      <c r="AF835" s="113">
        <f>TRACKER[[#This Row],[ATA TO UNLOADING]]*24</f>
        <v>154.53333333326736</v>
      </c>
      <c r="AG835" s="114">
        <f>(M835-E835)</f>
        <v>1.7097222222218988</v>
      </c>
      <c r="AH835" s="9">
        <f>TRACKER[[#This Row],[ATA A OFRECIMIENTO]]*24</f>
        <v>41.033333333325572</v>
      </c>
      <c r="AI835" s="4" t="str">
        <f>IF(AG835="","",IF(AG835&lt;=1.5,"SI","NO"))</f>
        <v>NO</v>
      </c>
      <c r="AJ835" s="4" t="str">
        <f>IF(AG835="","",IF(AG835&lt;=2,"YES","NO"))</f>
        <v>YES</v>
      </c>
      <c r="AK835" s="4" t="str">
        <f>IF(AG835="","",IF(AG835&lt;=3,"SI","NO"))</f>
        <v>SI</v>
      </c>
      <c r="AL835" s="114">
        <f>(N835-M835)</f>
        <v>4.75</v>
      </c>
      <c r="AM835" s="9">
        <f>TRACKER[[#This Row],[DEL. AVAILABLE A SLOT]]*24</f>
        <v>114</v>
      </c>
      <c r="AN835" s="114">
        <f>IF((S835-M835)&lt;0,TIME(0,0,0),S835-M835)</f>
        <v>4.7291666666642413</v>
      </c>
      <c r="AO835"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835" s="9" t="str">
        <f>IF(AL835="","",IF(AL835&lt;=1,"SI","NO"))</f>
        <v>NO</v>
      </c>
      <c r="AQ835" s="114">
        <f>(N835-E835)</f>
        <v>6.4597222222218988</v>
      </c>
      <c r="AR835" s="9">
        <f>TRACKER[[#This Row],[ATA A TIMESLOT]]*24</f>
        <v>155.03333333332557</v>
      </c>
      <c r="AS835" s="115">
        <f>IF(AA835&lt;N835,TIME(0,0,0),AA835-N835)</f>
        <v>0</v>
      </c>
      <c r="AT835" s="9">
        <f>TRACKER[[#This Row],[PUNTUALIDAD (H)]]*24</f>
        <v>0</v>
      </c>
      <c r="AU835" s="114" t="str">
        <f>IF(AS835&gt;TIME(0,30,0),"NO","SI")</f>
        <v>SI</v>
      </c>
      <c r="AV835" s="116" t="str">
        <f>IF(AS835&gt;TIME(1,0,0),"NO","SI")</f>
        <v>SI</v>
      </c>
      <c r="AW835" s="116">
        <f>(S835-E835)</f>
        <v>6.4388888888861402</v>
      </c>
      <c r="AX835" s="38">
        <f>TRACKER[[#This Row],[ATA TO UNLOADING]]*24</f>
        <v>154.53333333326736</v>
      </c>
      <c r="AY835" s="116">
        <f>IF(O835=0,0,S835-O835)</f>
        <v>0</v>
      </c>
      <c r="AZ835" s="38">
        <f>TRACKER[[#This Row],[TOTAL TT (MARRUECOS)]]*24</f>
        <v>0</v>
      </c>
      <c r="BA835" s="38" t="str">
        <f>IF(AW835="","",IF(AW835&lt;=2,"SI","NO"))</f>
        <v>NO</v>
      </c>
      <c r="BB835" s="117">
        <f>V835-U835</f>
        <v>46070.430555555555</v>
      </c>
      <c r="BC835" s="118">
        <f>(TRACKER[[#This Row],[Driver departure vs DC END DATE 2]])/24</f>
        <v>1919.601273148148</v>
      </c>
      <c r="BD835" s="117" t="str">
        <f>IF(L835="LEFTIES TOLEDO",IF(BC835&gt;=TIME(0,0,0),"YES","NO"),"")</f>
        <v/>
      </c>
      <c r="BE835" s="41">
        <f>$BH$1</f>
        <v>55</v>
      </c>
      <c r="BF835" s="41">
        <f>$BI$1</f>
        <v>7.5</v>
      </c>
    </row>
    <row r="836" spans="1:58" ht="12.75" hidden="1" customHeight="1">
      <c r="A836" s="24">
        <v>255456909</v>
      </c>
      <c r="B836" s="10" t="s">
        <v>1177</v>
      </c>
      <c r="C836" s="11" t="s">
        <v>76</v>
      </c>
      <c r="D836" s="11" t="s">
        <v>48</v>
      </c>
      <c r="E836" s="12">
        <v>46065.623611111114</v>
      </c>
      <c r="F836" s="12">
        <v>46065.833333333336</v>
      </c>
      <c r="G836" s="13" t="s">
        <v>49</v>
      </c>
      <c r="H836" s="11" t="s">
        <v>50</v>
      </c>
      <c r="I836" s="13" t="s">
        <v>1319</v>
      </c>
      <c r="J836" s="13">
        <v>40</v>
      </c>
      <c r="K836" s="13" t="s">
        <v>52</v>
      </c>
      <c r="L836" s="12" t="s">
        <v>53</v>
      </c>
      <c r="M836" s="12">
        <v>46066.666666666664</v>
      </c>
      <c r="N836" s="12">
        <v>46070.333333333336</v>
      </c>
      <c r="O836" s="12"/>
      <c r="P836" s="55"/>
      <c r="Q836" s="12"/>
      <c r="R836" s="12"/>
      <c r="S836" s="29">
        <v>46069.777083333334</v>
      </c>
      <c r="T836" s="29">
        <v>46070.291666666664</v>
      </c>
      <c r="U836" s="12">
        <v>46069.865277777775</v>
      </c>
      <c r="V836" s="12">
        <v>46070.3125</v>
      </c>
      <c r="W836" s="30">
        <f>IF(N836="","",WEEKNUM(AA836,2)-0)</f>
        <v>8</v>
      </c>
      <c r="X836" s="30">
        <f>IF(N836="","",MONTH(AA836))</f>
        <v>2</v>
      </c>
      <c r="Y83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36" s="30" t="str">
        <f>IF(B836="ROPAX","ROPAX",IF(B836="RORO","RORO","OCEAN"))</f>
        <v>OCEAN</v>
      </c>
      <c r="AA836" s="12">
        <f>+MIN(S836,T836)</f>
        <v>46069.777083333334</v>
      </c>
      <c r="AB836" s="29" t="str">
        <f>CHOOSE(WEEKDAY(T836,2),"Monday","Tuesday","Wednesday","Thursday","Friday","Saturday","Sunday")</f>
        <v>Tuesday</v>
      </c>
      <c r="AC836" s="104">
        <f>IF((E836-F836)&lt;=0,0,(TRACKER[[#This Row],[ATA]]-TRACKER[[#This Row],[ETA]])*24)</f>
        <v>0</v>
      </c>
      <c r="AD836" s="29" t="str">
        <f>IF(AC836&lt;=2,"NO","YES")</f>
        <v>NO</v>
      </c>
      <c r="AE836" s="112">
        <f>+TRACKER[[#This Row],[DELIVERY AVAILABLE SINCE]]-TRACKER[[#This Row],[HANDOVER Morocco]]</f>
        <v>46066.666666666664</v>
      </c>
      <c r="AF836" s="113">
        <f>TRACKER[[#This Row],[ATA TO UNLOADING]]*24</f>
        <v>99.683333333290648</v>
      </c>
      <c r="AG836" s="114">
        <f>(M836-E836)</f>
        <v>1.0430555555503815</v>
      </c>
      <c r="AH836" s="9">
        <f>TRACKER[[#This Row],[ATA A OFRECIMIENTO]]*24</f>
        <v>25.033333333209157</v>
      </c>
      <c r="AI836" s="4" t="str">
        <f>IF(AG836="","",IF(AG836&lt;=1.5,"SI","NO"))</f>
        <v>SI</v>
      </c>
      <c r="AJ836" s="4" t="str">
        <f>IF(AG836="","",IF(AG836&lt;=2,"YES","NO"))</f>
        <v>YES</v>
      </c>
      <c r="AK836" s="4" t="str">
        <f>IF(AG836="","",IF(AG836&lt;=3,"SI","NO"))</f>
        <v>SI</v>
      </c>
      <c r="AL836" s="114">
        <f>(N836-M836)</f>
        <v>3.6666666666715173</v>
      </c>
      <c r="AM836" s="9">
        <f>TRACKER[[#This Row],[DEL. AVAILABLE A SLOT]]*24</f>
        <v>88.000000000116415</v>
      </c>
      <c r="AN836" s="114">
        <f>IF((S836-M836)&lt;0,TIME(0,0,0),S836-M836)</f>
        <v>3.1104166666700621</v>
      </c>
      <c r="AO836"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836" s="9" t="str">
        <f>IF(AL836="","",IF(AL836&lt;=1,"SI","NO"))</f>
        <v>NO</v>
      </c>
      <c r="AQ836" s="114">
        <f>(N836-E836)</f>
        <v>4.7097222222218988</v>
      </c>
      <c r="AR836" s="9">
        <f>TRACKER[[#This Row],[ATA A TIMESLOT]]*24</f>
        <v>113.03333333332557</v>
      </c>
      <c r="AS836" s="115">
        <f>IF(AA836&lt;N836,TIME(0,0,0),AA836-N836)</f>
        <v>0</v>
      </c>
      <c r="AT836" s="9">
        <f>TRACKER[[#This Row],[PUNTUALIDAD (H)]]*24</f>
        <v>0</v>
      </c>
      <c r="AU836" s="114" t="str">
        <f>IF(AS836&gt;TIME(0,30,0),"NO","SI")</f>
        <v>SI</v>
      </c>
      <c r="AV836" s="116" t="str">
        <f>IF(AS836&gt;TIME(1,0,0),"NO","SI")</f>
        <v>SI</v>
      </c>
      <c r="AW836" s="116">
        <f>(S836-E836)</f>
        <v>4.1534722222204437</v>
      </c>
      <c r="AX836" s="38">
        <f>TRACKER[[#This Row],[ATA TO UNLOADING]]*24</f>
        <v>99.683333333290648</v>
      </c>
      <c r="AY836" s="116">
        <f>IF(O836=0,0,S836-O836)</f>
        <v>0</v>
      </c>
      <c r="AZ836" s="38">
        <f>TRACKER[[#This Row],[TOTAL TT (MARRUECOS)]]*24</f>
        <v>0</v>
      </c>
      <c r="BA836" s="38" t="str">
        <f>IF(AW836="","",IF(AW836&lt;=2,"SI","NO"))</f>
        <v>NO</v>
      </c>
      <c r="BB836" s="117">
        <f>V836-U836</f>
        <v>0.44722222222480923</v>
      </c>
      <c r="BC836" s="118">
        <f>(TRACKER[[#This Row],[Driver departure vs DC END DATE 2]])/24</f>
        <v>1.8634259259367052E-2</v>
      </c>
      <c r="BD836" s="117" t="str">
        <f>IF(L836="LEFTIES TOLEDO",IF(BC836&gt;=TIME(0,0,0),"YES","NO"),"")</f>
        <v>YES</v>
      </c>
      <c r="BE836" s="41">
        <f>$BH$1</f>
        <v>55</v>
      </c>
      <c r="BF836" s="41">
        <f>$BI$1</f>
        <v>7.5</v>
      </c>
    </row>
    <row r="837" spans="1:58" ht="12.75" hidden="1" customHeight="1">
      <c r="A837" s="24" t="s">
        <v>1178</v>
      </c>
      <c r="B837" s="10" t="s">
        <v>1177</v>
      </c>
      <c r="C837" s="11" t="s">
        <v>65</v>
      </c>
      <c r="D837" s="11" t="s">
        <v>48</v>
      </c>
      <c r="E837" s="12">
        <v>46065.623611111114</v>
      </c>
      <c r="F837" s="12">
        <v>46065.833333333336</v>
      </c>
      <c r="G837" s="13" t="s">
        <v>88</v>
      </c>
      <c r="H837" s="11" t="s">
        <v>50</v>
      </c>
      <c r="I837" s="13" t="s">
        <v>1320</v>
      </c>
      <c r="J837" s="13" t="s">
        <v>51</v>
      </c>
      <c r="K837" s="13" t="s">
        <v>52</v>
      </c>
      <c r="L837" s="12" t="s">
        <v>53</v>
      </c>
      <c r="M837" s="12">
        <v>46066.666666666664</v>
      </c>
      <c r="N837" s="12">
        <v>46070.333333333336</v>
      </c>
      <c r="O837" s="12"/>
      <c r="P837" s="55"/>
      <c r="Q837" s="12"/>
      <c r="R837" s="12"/>
      <c r="S837" s="29">
        <v>46069.873611111114</v>
      </c>
      <c r="T837" s="29">
        <v>46070.479166666664</v>
      </c>
      <c r="U837" s="12">
        <v>46069.911805555559</v>
      </c>
      <c r="V837" s="12">
        <v>46070.5</v>
      </c>
      <c r="W837" s="30">
        <f>IF(N837="","",WEEKNUM(AA837,2)-0)</f>
        <v>8</v>
      </c>
      <c r="X837" s="30">
        <f>IF(N837="","",MONTH(AA837))</f>
        <v>2</v>
      </c>
      <c r="Y83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37" s="30" t="str">
        <f>IF(B837="ROPAX","ROPAX",IF(B837="RORO","RORO","OCEAN"))</f>
        <v>OCEAN</v>
      </c>
      <c r="AA837" s="12">
        <f>+MIN(S837,T837)</f>
        <v>46069.873611111114</v>
      </c>
      <c r="AB837" s="29" t="str">
        <f>CHOOSE(WEEKDAY(T837,2),"Monday","Tuesday","Wednesday","Thursday","Friday","Saturday","Sunday")</f>
        <v>Tuesday</v>
      </c>
      <c r="AC837" s="104">
        <f>IF((E837-F837)&lt;=0,0,(TRACKER[[#This Row],[ATA]]-TRACKER[[#This Row],[ETA]])*24)</f>
        <v>0</v>
      </c>
      <c r="AD837" s="29" t="str">
        <f>IF(AC837&lt;=2,"NO","YES")</f>
        <v>NO</v>
      </c>
      <c r="AE837" s="112">
        <f>+TRACKER[[#This Row],[DELIVERY AVAILABLE SINCE]]-TRACKER[[#This Row],[HANDOVER Morocco]]</f>
        <v>46066.666666666664</v>
      </c>
      <c r="AF837" s="113">
        <f>TRACKER[[#This Row],[ATA TO UNLOADING]]*24</f>
        <v>102</v>
      </c>
      <c r="AG837" s="114">
        <f>(M837-E837)</f>
        <v>1.0430555555503815</v>
      </c>
      <c r="AH837" s="9">
        <f>TRACKER[[#This Row],[ATA A OFRECIMIENTO]]*24</f>
        <v>25.033333333209157</v>
      </c>
      <c r="AI837" s="4" t="str">
        <f>IF(AG837="","",IF(AG837&lt;=1.5,"SI","NO"))</f>
        <v>SI</v>
      </c>
      <c r="AJ837" s="4" t="str">
        <f>IF(AG837="","",IF(AG837&lt;=2,"YES","NO"))</f>
        <v>YES</v>
      </c>
      <c r="AK837" s="4" t="str">
        <f>IF(AG837="","",IF(AG837&lt;=3,"SI","NO"))</f>
        <v>SI</v>
      </c>
      <c r="AL837" s="114">
        <f>(N837-M837)</f>
        <v>3.6666666666715173</v>
      </c>
      <c r="AM837" s="9">
        <f>TRACKER[[#This Row],[DEL. AVAILABLE A SLOT]]*24</f>
        <v>88.000000000116415</v>
      </c>
      <c r="AN837" s="114">
        <f>IF((S837-M837)&lt;0,TIME(0,0,0),S837-M837)</f>
        <v>3.2069444444496185</v>
      </c>
      <c r="AO837"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837" s="9" t="str">
        <f>IF(AL837="","",IF(AL837&lt;=1,"SI","NO"))</f>
        <v>NO</v>
      </c>
      <c r="AQ837" s="114">
        <f>(N837-E837)</f>
        <v>4.7097222222218988</v>
      </c>
      <c r="AR837" s="9">
        <f>TRACKER[[#This Row],[ATA A TIMESLOT]]*24</f>
        <v>113.03333333332557</v>
      </c>
      <c r="AS837" s="115">
        <f>IF(AA837&lt;N837,TIME(0,0,0),AA837-N837)</f>
        <v>0</v>
      </c>
      <c r="AT837" s="9">
        <f>TRACKER[[#This Row],[PUNTUALIDAD (H)]]*24</f>
        <v>0</v>
      </c>
      <c r="AU837" s="114" t="str">
        <f>IF(AS837&gt;TIME(0,30,0),"NO","SI")</f>
        <v>SI</v>
      </c>
      <c r="AV837" s="116" t="str">
        <f>IF(AS837&gt;TIME(1,0,0),"NO","SI")</f>
        <v>SI</v>
      </c>
      <c r="AW837" s="116">
        <f>(S837-E837)</f>
        <v>4.25</v>
      </c>
      <c r="AX837" s="38">
        <f>TRACKER[[#This Row],[ATA TO UNLOADING]]*24</f>
        <v>102</v>
      </c>
      <c r="AY837" s="116">
        <f>IF(O837=0,0,S837-O837)</f>
        <v>0</v>
      </c>
      <c r="AZ837" s="38">
        <f>TRACKER[[#This Row],[TOTAL TT (MARRUECOS)]]*24</f>
        <v>0</v>
      </c>
      <c r="BA837" s="38" t="str">
        <f>IF(AW837="","",IF(AW837&lt;=2,"SI","NO"))</f>
        <v>NO</v>
      </c>
      <c r="BB837" s="117">
        <f>V837-U837</f>
        <v>0.58819444444088731</v>
      </c>
      <c r="BC837" s="118">
        <f>(TRACKER[[#This Row],[Driver departure vs DC END DATE 2]])/24</f>
        <v>2.4508101851703639E-2</v>
      </c>
      <c r="BD837" s="117" t="str">
        <f>IF(L837="LEFTIES TOLEDO",IF(BC837&gt;=TIME(0,0,0),"YES","NO"),"")</f>
        <v>YES</v>
      </c>
      <c r="BE837" s="41">
        <f>$BH$1</f>
        <v>55</v>
      </c>
      <c r="BF837" s="41">
        <f>$BI$1</f>
        <v>7.5</v>
      </c>
    </row>
    <row r="838" spans="1:58" ht="12.75" hidden="1" customHeight="1">
      <c r="A838" s="24">
        <v>264196276</v>
      </c>
      <c r="B838" s="10" t="s">
        <v>1177</v>
      </c>
      <c r="C838" s="11" t="s">
        <v>54</v>
      </c>
      <c r="D838" s="11" t="s">
        <v>48</v>
      </c>
      <c r="E838" s="12">
        <v>46065.623611111114</v>
      </c>
      <c r="F838" s="12">
        <v>46065.833333333336</v>
      </c>
      <c r="G838" s="13" t="s">
        <v>49</v>
      </c>
      <c r="H838" s="11" t="s">
        <v>50</v>
      </c>
      <c r="I838" s="13" t="s">
        <v>1322</v>
      </c>
      <c r="J838" s="13" t="s">
        <v>51</v>
      </c>
      <c r="K838" s="13" t="s">
        <v>52</v>
      </c>
      <c r="L838" s="12" t="s">
        <v>53</v>
      </c>
      <c r="M838" s="12">
        <v>46066.666666666664</v>
      </c>
      <c r="N838" s="12">
        <v>46070.416666666664</v>
      </c>
      <c r="O838" s="12"/>
      <c r="P838" s="55"/>
      <c r="Q838" s="12"/>
      <c r="R838" s="12"/>
      <c r="S838" s="29">
        <v>46070.416666666664</v>
      </c>
      <c r="T838" s="29">
        <v>46070.520833333336</v>
      </c>
      <c r="U838" s="12">
        <v>46070.451388888891</v>
      </c>
      <c r="V838" s="29">
        <v>46070.541666666664</v>
      </c>
      <c r="W838" s="30">
        <f>IF(N838="","",WEEKNUM(AA838,2)-0)</f>
        <v>8</v>
      </c>
      <c r="X838" s="30">
        <f>IF(N838="","",MONTH(AA838))</f>
        <v>2</v>
      </c>
      <c r="Y83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38" s="30" t="str">
        <f>IF(B838="ROPAX","ROPAX",IF(B838="RORO","RORO","OCEAN"))</f>
        <v>OCEAN</v>
      </c>
      <c r="AA838" s="12">
        <f>+MIN(S838,T838)</f>
        <v>46070.416666666664</v>
      </c>
      <c r="AB838" s="29" t="str">
        <f>CHOOSE(WEEKDAY(T838,2),"Monday","Tuesday","Wednesday","Thursday","Friday","Saturday","Sunday")</f>
        <v>Tuesday</v>
      </c>
      <c r="AC838" s="104">
        <f>IF((E838-F838)&lt;=0,0,(TRACKER[[#This Row],[ATA]]-TRACKER[[#This Row],[ETA]])*24)</f>
        <v>0</v>
      </c>
      <c r="AD838" s="29" t="str">
        <f>IF(AC838&lt;=2,"NO","YES")</f>
        <v>NO</v>
      </c>
      <c r="AE838" s="112">
        <f>+TRACKER[[#This Row],[DELIVERY AVAILABLE SINCE]]-TRACKER[[#This Row],[HANDOVER Morocco]]</f>
        <v>46066.666666666664</v>
      </c>
      <c r="AF838" s="113">
        <f>TRACKER[[#This Row],[ATA TO UNLOADING]]*24</f>
        <v>115.03333333320916</v>
      </c>
      <c r="AG838" s="114">
        <f>(M838-E838)</f>
        <v>1.0430555555503815</v>
      </c>
      <c r="AH838" s="9">
        <f>TRACKER[[#This Row],[ATA A OFRECIMIENTO]]*24</f>
        <v>25.033333333209157</v>
      </c>
      <c r="AI838" s="4" t="str">
        <f>IF(AG838="","",IF(AG838&lt;=1.5,"SI","NO"))</f>
        <v>SI</v>
      </c>
      <c r="AJ838" s="4" t="str">
        <f>IF(AG838="","",IF(AG838&lt;=2,"YES","NO"))</f>
        <v>YES</v>
      </c>
      <c r="AK838" s="4" t="str">
        <f>IF(AG838="","",IF(AG838&lt;=3,"SI","NO"))</f>
        <v>SI</v>
      </c>
      <c r="AL838" s="114">
        <f>(N838-M838)</f>
        <v>3.75</v>
      </c>
      <c r="AM838" s="9">
        <f>TRACKER[[#This Row],[DEL. AVAILABLE A SLOT]]*24</f>
        <v>90</v>
      </c>
      <c r="AN838" s="114">
        <f>IF((S838-M838)&lt;0,TIME(0,0,0),S838-M838)</f>
        <v>3.75</v>
      </c>
      <c r="AO838"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838" s="9" t="str">
        <f>IF(AL838="","",IF(AL838&lt;=1,"SI","NO"))</f>
        <v>NO</v>
      </c>
      <c r="AQ838" s="114">
        <f>(N838-E838)</f>
        <v>4.7930555555503815</v>
      </c>
      <c r="AR838" s="9">
        <f>TRACKER[[#This Row],[ATA A TIMESLOT]]*24</f>
        <v>115.03333333320916</v>
      </c>
      <c r="AS838" s="115">
        <f>IF(AA838&lt;N838,TIME(0,0,0),AA838-N838)</f>
        <v>0</v>
      </c>
      <c r="AT838" s="9">
        <f>TRACKER[[#This Row],[PUNTUALIDAD (H)]]*24</f>
        <v>0</v>
      </c>
      <c r="AU838" s="114" t="str">
        <f>IF(AS838&gt;TIME(0,30,0),"NO","SI")</f>
        <v>SI</v>
      </c>
      <c r="AV838" s="116" t="str">
        <f>IF(AS838&gt;TIME(1,0,0),"NO","SI")</f>
        <v>SI</v>
      </c>
      <c r="AW838" s="116">
        <f>(S838-E838)</f>
        <v>4.7930555555503815</v>
      </c>
      <c r="AX838" s="38">
        <f>TRACKER[[#This Row],[ATA TO UNLOADING]]*24</f>
        <v>115.03333333320916</v>
      </c>
      <c r="AY838" s="116">
        <f>IF(O838=0,0,S838-O838)</f>
        <v>0</v>
      </c>
      <c r="AZ838" s="38">
        <f>TRACKER[[#This Row],[TOTAL TT (MARRUECOS)]]*24</f>
        <v>0</v>
      </c>
      <c r="BA838" s="38" t="str">
        <f>IF(AW838="","",IF(AW838&lt;=2,"SI","NO"))</f>
        <v>NO</v>
      </c>
      <c r="BB838" s="117">
        <f>V838-U838</f>
        <v>9.0277777773735579E-2</v>
      </c>
      <c r="BC838" s="118">
        <f>(TRACKER[[#This Row],[Driver departure vs DC END DATE 2]])/24</f>
        <v>3.7615740739056491E-3</v>
      </c>
      <c r="BD838" s="117" t="str">
        <f>IF(L838="LEFTIES TOLEDO",IF(BC838&gt;=TIME(0,0,0),"YES","NO"),"")</f>
        <v>YES</v>
      </c>
      <c r="BE838" s="41">
        <f>$BH$1</f>
        <v>55</v>
      </c>
      <c r="BF838" s="41">
        <f>$BI$1</f>
        <v>7.5</v>
      </c>
    </row>
    <row r="839" spans="1:58" ht="12.75" hidden="1" customHeight="1">
      <c r="A839" s="24">
        <v>264196276</v>
      </c>
      <c r="B839" s="10" t="s">
        <v>1177</v>
      </c>
      <c r="C839" s="11" t="s">
        <v>54</v>
      </c>
      <c r="D839" s="11" t="s">
        <v>48</v>
      </c>
      <c r="E839" s="12">
        <v>46065.623611111114</v>
      </c>
      <c r="F839" s="12">
        <v>46065.833333333336</v>
      </c>
      <c r="G839" s="13" t="s">
        <v>49</v>
      </c>
      <c r="H839" s="11" t="s">
        <v>50</v>
      </c>
      <c r="I839" s="13" t="s">
        <v>1323</v>
      </c>
      <c r="J839" s="13" t="s">
        <v>51</v>
      </c>
      <c r="K839" s="13" t="s">
        <v>52</v>
      </c>
      <c r="L839" s="12" t="s">
        <v>53</v>
      </c>
      <c r="M839" s="12">
        <v>46066.666666666664</v>
      </c>
      <c r="N839" s="12">
        <v>46070.416666666664</v>
      </c>
      <c r="O839" s="12"/>
      <c r="P839" s="55"/>
      <c r="Q839" s="12"/>
      <c r="R839" s="12"/>
      <c r="S839" s="29">
        <v>46070.416666666664</v>
      </c>
      <c r="T839" s="29">
        <v>46070.701388888891</v>
      </c>
      <c r="U839" s="12">
        <v>46070.451388888891</v>
      </c>
      <c r="V839" s="12">
        <v>46070.736111111109</v>
      </c>
      <c r="W839" s="30">
        <f>IF(N839="","",WEEKNUM(AA839,2)-0)</f>
        <v>8</v>
      </c>
      <c r="X839" s="30">
        <f>IF(N839="","",MONTH(AA839))</f>
        <v>2</v>
      </c>
      <c r="Y83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39" s="30" t="str">
        <f>IF(B839="ROPAX","ROPAX",IF(B839="RORO","RORO","OCEAN"))</f>
        <v>OCEAN</v>
      </c>
      <c r="AA839" s="12">
        <f>+MIN(S839,T839)</f>
        <v>46070.416666666664</v>
      </c>
      <c r="AB839" s="29" t="str">
        <f>CHOOSE(WEEKDAY(T839,2),"Monday","Tuesday","Wednesday","Thursday","Friday","Saturday","Sunday")</f>
        <v>Tuesday</v>
      </c>
      <c r="AC839" s="104">
        <f>IF((E839-F839)&lt;=0,0,(TRACKER[[#This Row],[ATA]]-TRACKER[[#This Row],[ETA]])*24)</f>
        <v>0</v>
      </c>
      <c r="AD839" s="29" t="str">
        <f>IF(AC839&lt;=2,"NO","YES")</f>
        <v>NO</v>
      </c>
      <c r="AE839" s="112">
        <f>+TRACKER[[#This Row],[DELIVERY AVAILABLE SINCE]]-TRACKER[[#This Row],[HANDOVER Morocco]]</f>
        <v>46066.666666666664</v>
      </c>
      <c r="AF839" s="113">
        <f>TRACKER[[#This Row],[ATA TO UNLOADING]]*24</f>
        <v>115.03333333320916</v>
      </c>
      <c r="AG839" s="114">
        <f>(M839-E839)</f>
        <v>1.0430555555503815</v>
      </c>
      <c r="AH839" s="9">
        <f>TRACKER[[#This Row],[ATA A OFRECIMIENTO]]*24</f>
        <v>25.033333333209157</v>
      </c>
      <c r="AI839" s="4" t="str">
        <f>IF(AG839="","",IF(AG839&lt;=1.5,"SI","NO"))</f>
        <v>SI</v>
      </c>
      <c r="AJ839" s="4" t="str">
        <f>IF(AG839="","",IF(AG839&lt;=2,"YES","NO"))</f>
        <v>YES</v>
      </c>
      <c r="AK839" s="4" t="str">
        <f>IF(AG839="","",IF(AG839&lt;=3,"SI","NO"))</f>
        <v>SI</v>
      </c>
      <c r="AL839" s="114">
        <f>(N839-M839)</f>
        <v>3.75</v>
      </c>
      <c r="AM839" s="9">
        <f>TRACKER[[#This Row],[DEL. AVAILABLE A SLOT]]*24</f>
        <v>90</v>
      </c>
      <c r="AN839" s="114">
        <f>IF((S839-M839)&lt;0,TIME(0,0,0),S839-M839)</f>
        <v>3.75</v>
      </c>
      <c r="AO839"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839" s="9" t="str">
        <f>IF(AL839="","",IF(AL839&lt;=1,"SI","NO"))</f>
        <v>NO</v>
      </c>
      <c r="AQ839" s="114">
        <f>(N839-E839)</f>
        <v>4.7930555555503815</v>
      </c>
      <c r="AR839" s="9">
        <f>TRACKER[[#This Row],[ATA A TIMESLOT]]*24</f>
        <v>115.03333333320916</v>
      </c>
      <c r="AS839" s="115">
        <f>IF(AA839&lt;N839,TIME(0,0,0),AA839-N839)</f>
        <v>0</v>
      </c>
      <c r="AT839" s="9">
        <f>TRACKER[[#This Row],[PUNTUALIDAD (H)]]*24</f>
        <v>0</v>
      </c>
      <c r="AU839" s="114" t="str">
        <f>IF(AS839&gt;TIME(0,30,0),"NO","SI")</f>
        <v>SI</v>
      </c>
      <c r="AV839" s="116" t="str">
        <f>IF(AS839&gt;TIME(1,0,0),"NO","SI")</f>
        <v>SI</v>
      </c>
      <c r="AW839" s="116">
        <f>(S839-E839)</f>
        <v>4.7930555555503815</v>
      </c>
      <c r="AX839" s="38">
        <f>TRACKER[[#This Row],[ATA TO UNLOADING]]*24</f>
        <v>115.03333333320916</v>
      </c>
      <c r="AY839" s="116">
        <f>IF(O839=0,0,S839-O839)</f>
        <v>0</v>
      </c>
      <c r="AZ839" s="38">
        <f>TRACKER[[#This Row],[TOTAL TT (MARRUECOS)]]*24</f>
        <v>0</v>
      </c>
      <c r="BA839" s="38" t="str">
        <f>IF(AW839="","",IF(AW839&lt;=2,"SI","NO"))</f>
        <v>NO</v>
      </c>
      <c r="BB839" s="117">
        <f>V839-U839</f>
        <v>0.28472222221898846</v>
      </c>
      <c r="BC839" s="118">
        <f>(TRACKER[[#This Row],[Driver departure vs DC END DATE 2]])/24</f>
        <v>1.1863425925791185E-2</v>
      </c>
      <c r="BD839" s="117" t="str">
        <f>IF(L839="LEFTIES TOLEDO",IF(BC839&gt;=TIME(0,0,0),"YES","NO"),"")</f>
        <v>YES</v>
      </c>
      <c r="BE839" s="41">
        <f>$BH$1</f>
        <v>55</v>
      </c>
      <c r="BF839" s="41">
        <f>$BI$1</f>
        <v>7.5</v>
      </c>
    </row>
    <row r="840" spans="1:58" ht="12.75" hidden="1" customHeight="1">
      <c r="A840" s="24">
        <v>261506232</v>
      </c>
      <c r="B840" s="10" t="s">
        <v>1174</v>
      </c>
      <c r="C840" s="11" t="s">
        <v>65</v>
      </c>
      <c r="D840" s="11" t="s">
        <v>75</v>
      </c>
      <c r="E840" s="12">
        <v>46063.790277777778</v>
      </c>
      <c r="F840" s="12">
        <v>46063.833333333336</v>
      </c>
      <c r="G840" s="13" t="s">
        <v>49</v>
      </c>
      <c r="H840" s="11" t="s">
        <v>50</v>
      </c>
      <c r="I840" s="13" t="s">
        <v>1321</v>
      </c>
      <c r="J840" s="13" t="s">
        <v>51</v>
      </c>
      <c r="K840" s="13" t="s">
        <v>52</v>
      </c>
      <c r="L840" s="12" t="s">
        <v>95</v>
      </c>
      <c r="M840" s="12">
        <v>46065.5</v>
      </c>
      <c r="N840" s="12">
        <v>46070.416666666664</v>
      </c>
      <c r="O840" s="12"/>
      <c r="P840" s="55"/>
      <c r="Q840" s="12"/>
      <c r="R840" s="12"/>
      <c r="S840" s="29">
        <v>46070.395833333328</v>
      </c>
      <c r="T840" s="29">
        <v>46070.465277777781</v>
      </c>
      <c r="U840" s="12"/>
      <c r="V840" s="12">
        <v>46070.541666666664</v>
      </c>
      <c r="W840" s="30">
        <f>IF(N840="","",WEEKNUM(AA840,2)-0)</f>
        <v>8</v>
      </c>
      <c r="X840" s="30">
        <f>IF(N840="","",MONTH(AA840))</f>
        <v>2</v>
      </c>
      <c r="Y84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840" s="30" t="str">
        <f>IF(B840="ROPAX","ROPAX",IF(B840="RORO","RORO","OCEAN"))</f>
        <v>OCEAN</v>
      </c>
      <c r="AA840" s="12">
        <f>+MIN(S840,T840)</f>
        <v>46070.395833333328</v>
      </c>
      <c r="AB840" s="29" t="str">
        <f>CHOOSE(WEEKDAY(T840,2),"Monday","Tuesday","Wednesday","Thursday","Friday","Saturday","Sunday")</f>
        <v>Tuesday</v>
      </c>
      <c r="AC840" s="104">
        <f>IF((E840-F840)&lt;=0,0,(TRACKER[[#This Row],[ATA]]-TRACKER[[#This Row],[ETA]])*24)</f>
        <v>0</v>
      </c>
      <c r="AD840" s="29" t="str">
        <f>IF(AC840&lt;=2,"NO","YES")</f>
        <v>NO</v>
      </c>
      <c r="AE840" s="112">
        <f>+TRACKER[[#This Row],[DELIVERY AVAILABLE SINCE]]-TRACKER[[#This Row],[HANDOVER Morocco]]</f>
        <v>46065.5</v>
      </c>
      <c r="AF840" s="113">
        <f>TRACKER[[#This Row],[ATA TO UNLOADING]]*24</f>
        <v>158.53333333320916</v>
      </c>
      <c r="AG840" s="114">
        <f>(M840-E840)</f>
        <v>1.7097222222218988</v>
      </c>
      <c r="AH840" s="9">
        <f>TRACKER[[#This Row],[ATA A OFRECIMIENTO]]*24</f>
        <v>41.033333333325572</v>
      </c>
      <c r="AI840" s="4" t="str">
        <f>IF(AG840="","",IF(AG840&lt;=1.5,"SI","NO"))</f>
        <v>NO</v>
      </c>
      <c r="AJ840" s="4" t="str">
        <f>IF(AG840="","",IF(AG840&lt;=2,"YES","NO"))</f>
        <v>YES</v>
      </c>
      <c r="AK840" s="4" t="str">
        <f>IF(AG840="","",IF(AG840&lt;=3,"SI","NO"))</f>
        <v>SI</v>
      </c>
      <c r="AL840" s="114">
        <f>(N840-M840)</f>
        <v>4.9166666666642413</v>
      </c>
      <c r="AM840" s="9">
        <f>TRACKER[[#This Row],[DEL. AVAILABLE A SLOT]]*24</f>
        <v>117.99999999994179</v>
      </c>
      <c r="AN840" s="114">
        <f>IF((S840-M840)&lt;0,TIME(0,0,0),S840-M840)</f>
        <v>4.8958333333284827</v>
      </c>
      <c r="AO840"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840" s="9" t="str">
        <f>IF(AL840="","",IF(AL840&lt;=1,"SI","NO"))</f>
        <v>NO</v>
      </c>
      <c r="AQ840" s="114">
        <f>(N840-E840)</f>
        <v>6.6263888888861402</v>
      </c>
      <c r="AR840" s="9">
        <f>TRACKER[[#This Row],[ATA A TIMESLOT]]*24</f>
        <v>159.03333333326736</v>
      </c>
      <c r="AS840" s="115">
        <f>IF(AA840&lt;N840,TIME(0,0,0),AA840-N840)</f>
        <v>0</v>
      </c>
      <c r="AT840" s="9">
        <f>TRACKER[[#This Row],[PUNTUALIDAD (H)]]*24</f>
        <v>0</v>
      </c>
      <c r="AU840" s="114" t="str">
        <f>IF(AS840&gt;TIME(0,30,0),"NO","SI")</f>
        <v>SI</v>
      </c>
      <c r="AV840" s="116" t="str">
        <f>IF(AS840&gt;TIME(1,0,0),"NO","SI")</f>
        <v>SI</v>
      </c>
      <c r="AW840" s="116">
        <f>(S840-E840)</f>
        <v>6.6055555555503815</v>
      </c>
      <c r="AX840" s="38">
        <f>TRACKER[[#This Row],[ATA TO UNLOADING]]*24</f>
        <v>158.53333333320916</v>
      </c>
      <c r="AY840" s="116">
        <f>IF(O840=0,0,S840-O840)</f>
        <v>0</v>
      </c>
      <c r="AZ840" s="38">
        <f>TRACKER[[#This Row],[TOTAL TT (MARRUECOS)]]*24</f>
        <v>0</v>
      </c>
      <c r="BA840" s="38" t="str">
        <f>IF(AW840="","",IF(AW840&lt;=2,"SI","NO"))</f>
        <v>NO</v>
      </c>
      <c r="BB840" s="117">
        <f>V840-U840</f>
        <v>46070.541666666664</v>
      </c>
      <c r="BC840" s="118">
        <f>(TRACKER[[#This Row],[Driver departure vs DC END DATE 2]])/24</f>
        <v>1919.6059027777776</v>
      </c>
      <c r="BD840" s="117" t="str">
        <f>IF(L840="LEFTIES TOLEDO",IF(BC840&gt;=TIME(0,0,0),"YES","NO"),"")</f>
        <v/>
      </c>
      <c r="BE840" s="41">
        <f>$BH$1</f>
        <v>55</v>
      </c>
      <c r="BF840" s="41">
        <f>$BI$1</f>
        <v>7.5</v>
      </c>
    </row>
    <row r="841" spans="1:58" ht="12.75" hidden="1" customHeight="1">
      <c r="A841" s="24">
        <v>264196276</v>
      </c>
      <c r="B841" s="10" t="s">
        <v>1177</v>
      </c>
      <c r="C841" s="11" t="s">
        <v>54</v>
      </c>
      <c r="D841" s="11" t="s">
        <v>48</v>
      </c>
      <c r="E841" s="12">
        <v>46065.623611111114</v>
      </c>
      <c r="F841" s="12">
        <v>46065.833333333336</v>
      </c>
      <c r="G841" s="13" t="s">
        <v>49</v>
      </c>
      <c r="H841" s="11" t="s">
        <v>50</v>
      </c>
      <c r="I841" s="13" t="s">
        <v>1326</v>
      </c>
      <c r="J841" s="13" t="s">
        <v>51</v>
      </c>
      <c r="K841" s="13" t="s">
        <v>52</v>
      </c>
      <c r="L841" s="12" t="s">
        <v>53</v>
      </c>
      <c r="M841" s="12">
        <v>46066.666666666664</v>
      </c>
      <c r="N841" s="12">
        <v>46070.5</v>
      </c>
      <c r="O841" s="12"/>
      <c r="P841" s="55"/>
      <c r="Q841" s="12" t="s">
        <v>62</v>
      </c>
      <c r="R841" s="12" t="s">
        <v>62</v>
      </c>
      <c r="S841" s="29">
        <v>46070.525000000001</v>
      </c>
      <c r="T841" s="29">
        <v>46070.652777777781</v>
      </c>
      <c r="U841" s="12">
        <v>46070.54791666667</v>
      </c>
      <c r="V841" s="29">
        <v>46070.677083333336</v>
      </c>
      <c r="W841" s="30">
        <f>IF(N841="","",WEEKNUM(AA841,2)-0)</f>
        <v>8</v>
      </c>
      <c r="X841" s="30">
        <f>IF(N841="","",MONTH(AA841))</f>
        <v>2</v>
      </c>
      <c r="Y84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41" s="30" t="str">
        <f>IF(B841="ROPAX","ROPAX",IF(B841="RORO","RORO","OCEAN"))</f>
        <v>OCEAN</v>
      </c>
      <c r="AA841" s="12">
        <f>+MIN(S841,T841)</f>
        <v>46070.525000000001</v>
      </c>
      <c r="AB841" s="29" t="str">
        <f>CHOOSE(WEEKDAY(T841,2),"Monday","Tuesday","Wednesday","Thursday","Friday","Saturday","Sunday")</f>
        <v>Tuesday</v>
      </c>
      <c r="AC841" s="104">
        <f>IF((E841-F841)&lt;=0,0,(TRACKER[[#This Row],[ATA]]-TRACKER[[#This Row],[ETA]])*24)</f>
        <v>0</v>
      </c>
      <c r="AD841" s="29" t="str">
        <f>IF(AC841&lt;=2,"NO","YES")</f>
        <v>NO</v>
      </c>
      <c r="AE841" s="112">
        <f>+TRACKER[[#This Row],[DELIVERY AVAILABLE SINCE]]-TRACKER[[#This Row],[HANDOVER Morocco]]</f>
        <v>46066.666666666664</v>
      </c>
      <c r="AF841" s="113">
        <f>TRACKER[[#This Row],[ATA TO UNLOADING]]*24</f>
        <v>117.63333333330229</v>
      </c>
      <c r="AG841" s="114">
        <f>(M841-E841)</f>
        <v>1.0430555555503815</v>
      </c>
      <c r="AH841" s="9">
        <f>TRACKER[[#This Row],[ATA A OFRECIMIENTO]]*24</f>
        <v>25.033333333209157</v>
      </c>
      <c r="AI841" s="4" t="str">
        <f>IF(AG841="","",IF(AG841&lt;=1.5,"SI","NO"))</f>
        <v>SI</v>
      </c>
      <c r="AJ841" s="4" t="str">
        <f>IF(AG841="","",IF(AG841&lt;=2,"YES","NO"))</f>
        <v>YES</v>
      </c>
      <c r="AK841" s="4" t="str">
        <f>IF(AG841="","",IF(AG841&lt;=3,"SI","NO"))</f>
        <v>SI</v>
      </c>
      <c r="AL841" s="114">
        <f>(N841-M841)</f>
        <v>3.8333333333357587</v>
      </c>
      <c r="AM841" s="9">
        <f>TRACKER[[#This Row],[DEL. AVAILABLE A SLOT]]*24</f>
        <v>92.000000000058208</v>
      </c>
      <c r="AN841" s="114">
        <f>IF((S841-M841)&lt;0,TIME(0,0,0),S841-M841)</f>
        <v>3.8583333333372138</v>
      </c>
      <c r="AO841"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841" s="9" t="str">
        <f>IF(AL841="","",IF(AL841&lt;=1,"SI","NO"))</f>
        <v>NO</v>
      </c>
      <c r="AQ841" s="114">
        <f>(N841-E841)</f>
        <v>4.8763888888861402</v>
      </c>
      <c r="AR841" s="9">
        <f>TRACKER[[#This Row],[ATA A TIMESLOT]]*24</f>
        <v>117.03333333326736</v>
      </c>
      <c r="AS841" s="115">
        <f>IF(AA841&lt;N841,TIME(0,0,0),AA841-N841)</f>
        <v>2.5000000001455192E-2</v>
      </c>
      <c r="AT841" s="9">
        <f>TRACKER[[#This Row],[PUNTUALIDAD (H)]]*24</f>
        <v>0.6000000000349246</v>
      </c>
      <c r="AU841" s="114" t="str">
        <f>IF(AS841&gt;TIME(0,30,0),"NO","SI")</f>
        <v>NO</v>
      </c>
      <c r="AV841" s="116" t="str">
        <f>IF(AS841&gt;TIME(1,0,0),"NO","SI")</f>
        <v>SI</v>
      </c>
      <c r="AW841" s="116">
        <f>(S841-E841)</f>
        <v>4.9013888888875954</v>
      </c>
      <c r="AX841" s="38">
        <f>TRACKER[[#This Row],[ATA TO UNLOADING]]*24</f>
        <v>117.63333333330229</v>
      </c>
      <c r="AY841" s="116">
        <f>IF(O841=0,0,S841-O841)</f>
        <v>0</v>
      </c>
      <c r="AZ841" s="38">
        <f>TRACKER[[#This Row],[TOTAL TT (MARRUECOS)]]*24</f>
        <v>0</v>
      </c>
      <c r="BA841" s="38" t="str">
        <f>IF(AW841="","",IF(AW841&lt;=2,"SI","NO"))</f>
        <v>NO</v>
      </c>
      <c r="BB841" s="117">
        <f>V841-U841</f>
        <v>0.12916666666569654</v>
      </c>
      <c r="BC841" s="118">
        <f>(TRACKER[[#This Row],[Driver departure vs DC END DATE 2]])/24</f>
        <v>5.3819444444040227E-3</v>
      </c>
      <c r="BD841" s="117" t="str">
        <f>IF(L841="LEFTIES TOLEDO",IF(BC841&gt;=TIME(0,0,0),"YES","NO"),"")</f>
        <v>YES</v>
      </c>
      <c r="BE841" s="41">
        <f>$BH$1</f>
        <v>55</v>
      </c>
      <c r="BF841" s="41">
        <f>$BI$1</f>
        <v>7.5</v>
      </c>
    </row>
    <row r="842" spans="1:58" ht="12.75" hidden="1" customHeight="1">
      <c r="A842" s="24">
        <v>264196276</v>
      </c>
      <c r="B842" s="10" t="s">
        <v>1177</v>
      </c>
      <c r="C842" s="11" t="s">
        <v>54</v>
      </c>
      <c r="D842" s="11" t="s">
        <v>48</v>
      </c>
      <c r="E842" s="12">
        <v>46065.623611111114</v>
      </c>
      <c r="F842" s="12">
        <v>46065.833333333336</v>
      </c>
      <c r="G842" s="13" t="s">
        <v>49</v>
      </c>
      <c r="H842" s="11" t="s">
        <v>50</v>
      </c>
      <c r="I842" s="13" t="s">
        <v>1327</v>
      </c>
      <c r="J842" s="13" t="s">
        <v>51</v>
      </c>
      <c r="K842" s="13" t="s">
        <v>52</v>
      </c>
      <c r="L842" s="12" t="s">
        <v>53</v>
      </c>
      <c r="M842" s="12">
        <v>46066.666666666664</v>
      </c>
      <c r="N842" s="12">
        <v>46070.5</v>
      </c>
      <c r="O842" s="12"/>
      <c r="P842" s="55"/>
      <c r="Q842" s="12" t="s">
        <v>59</v>
      </c>
      <c r="R842" s="12" t="s">
        <v>59</v>
      </c>
      <c r="S842" s="29">
        <v>46070.547222222223</v>
      </c>
      <c r="T842" s="29">
        <v>46070.652777777781</v>
      </c>
      <c r="U842" s="12">
        <v>46070.59375</v>
      </c>
      <c r="V842" s="29">
        <v>46070.6875</v>
      </c>
      <c r="W842" s="30">
        <f>IF(N842="","",WEEKNUM(AA842,2)-0)</f>
        <v>8</v>
      </c>
      <c r="X842" s="30">
        <f>IF(N842="","",MONTH(AA842))</f>
        <v>2</v>
      </c>
      <c r="Y84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42" s="30" t="str">
        <f>IF(B842="ROPAX","ROPAX",IF(B842="RORO","RORO","OCEAN"))</f>
        <v>OCEAN</v>
      </c>
      <c r="AA842" s="12">
        <f>+MIN(S842,T842)</f>
        <v>46070.547222222223</v>
      </c>
      <c r="AB842" s="29" t="str">
        <f>CHOOSE(WEEKDAY(T842,2),"Monday","Tuesday","Wednesday","Thursday","Friday","Saturday","Sunday")</f>
        <v>Tuesday</v>
      </c>
      <c r="AC842" s="104">
        <f>IF((E842-F842)&lt;=0,0,(TRACKER[[#This Row],[ATA]]-TRACKER[[#This Row],[ETA]])*24)</f>
        <v>0</v>
      </c>
      <c r="AD842" s="29" t="str">
        <f>IF(AC842&lt;=2,"NO","YES")</f>
        <v>NO</v>
      </c>
      <c r="AE842" s="112">
        <f>+TRACKER[[#This Row],[DELIVERY AVAILABLE SINCE]]-TRACKER[[#This Row],[HANDOVER Morocco]]</f>
        <v>46066.666666666664</v>
      </c>
      <c r="AF842" s="113">
        <f>TRACKER[[#This Row],[ATA TO UNLOADING]]*24</f>
        <v>118.16666666662786</v>
      </c>
      <c r="AG842" s="114">
        <f>(M842-E842)</f>
        <v>1.0430555555503815</v>
      </c>
      <c r="AH842" s="9">
        <f>TRACKER[[#This Row],[ATA A OFRECIMIENTO]]*24</f>
        <v>25.033333333209157</v>
      </c>
      <c r="AI842" s="4" t="str">
        <f>IF(AG842="","",IF(AG842&lt;=1.5,"SI","NO"))</f>
        <v>SI</v>
      </c>
      <c r="AJ842" s="4" t="str">
        <f>IF(AG842="","",IF(AG842&lt;=2,"YES","NO"))</f>
        <v>YES</v>
      </c>
      <c r="AK842" s="4" t="str">
        <f>IF(AG842="","",IF(AG842&lt;=3,"SI","NO"))</f>
        <v>SI</v>
      </c>
      <c r="AL842" s="114">
        <f>(N842-M842)</f>
        <v>3.8333333333357587</v>
      </c>
      <c r="AM842" s="9">
        <f>TRACKER[[#This Row],[DEL. AVAILABLE A SLOT]]*24</f>
        <v>92.000000000058208</v>
      </c>
      <c r="AN842" s="114">
        <f>IF((S842-M842)&lt;0,TIME(0,0,0),S842-M842)</f>
        <v>3.8805555555591127</v>
      </c>
      <c r="AO842"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842" s="9" t="str">
        <f>IF(AL842="","",IF(AL842&lt;=1,"SI","NO"))</f>
        <v>NO</v>
      </c>
      <c r="AQ842" s="114">
        <f>(N842-E842)</f>
        <v>4.8763888888861402</v>
      </c>
      <c r="AR842" s="9">
        <f>TRACKER[[#This Row],[ATA A TIMESLOT]]*24</f>
        <v>117.03333333326736</v>
      </c>
      <c r="AS842" s="115">
        <f>IF(AA842&lt;N842,TIME(0,0,0),AA842-N842)</f>
        <v>4.7222222223354038E-2</v>
      </c>
      <c r="AT842" s="9">
        <f>TRACKER[[#This Row],[PUNTUALIDAD (H)]]*24</f>
        <v>1.1333333333604969</v>
      </c>
      <c r="AU842" s="114" t="str">
        <f>IF(AS842&gt;TIME(0,30,0),"NO","SI")</f>
        <v>NO</v>
      </c>
      <c r="AV842" s="116" t="str">
        <f>IF(AS842&gt;TIME(1,0,0),"NO","SI")</f>
        <v>NO</v>
      </c>
      <c r="AW842" s="116">
        <f>(S842-E842)</f>
        <v>4.9236111111094942</v>
      </c>
      <c r="AX842" s="38">
        <f>TRACKER[[#This Row],[ATA TO UNLOADING]]*24</f>
        <v>118.16666666662786</v>
      </c>
      <c r="AY842" s="116">
        <f>IF(O842=0,0,S842-O842)</f>
        <v>0</v>
      </c>
      <c r="AZ842" s="38">
        <f>TRACKER[[#This Row],[TOTAL TT (MARRUECOS)]]*24</f>
        <v>0</v>
      </c>
      <c r="BA842" s="38" t="str">
        <f>IF(AW842="","",IF(AW842&lt;=2,"SI","NO"))</f>
        <v>NO</v>
      </c>
      <c r="BB842" s="117">
        <f>V842-U842</f>
        <v>9.375E-2</v>
      </c>
      <c r="BC842" s="118">
        <f>(TRACKER[[#This Row],[Driver departure vs DC END DATE 2]])/24</f>
        <v>3.90625E-3</v>
      </c>
      <c r="BD842" s="117" t="str">
        <f>IF(L842="LEFTIES TOLEDO",IF(BC842&gt;=TIME(0,0,0),"YES","NO"),"")</f>
        <v>YES</v>
      </c>
      <c r="BE842" s="41">
        <f>$BH$1</f>
        <v>55</v>
      </c>
      <c r="BF842" s="41">
        <f>$BI$1</f>
        <v>7.5</v>
      </c>
    </row>
    <row r="843" spans="1:58" ht="12.75" hidden="1" customHeight="1">
      <c r="A843" s="24" t="s">
        <v>1179</v>
      </c>
      <c r="B843" s="10" t="s">
        <v>1174</v>
      </c>
      <c r="C843" s="11" t="s">
        <v>55</v>
      </c>
      <c r="D843" s="11" t="s">
        <v>75</v>
      </c>
      <c r="E843" s="12">
        <v>46063.790277777778</v>
      </c>
      <c r="F843" s="12">
        <v>46063.833333333336</v>
      </c>
      <c r="G843" s="13" t="s">
        <v>88</v>
      </c>
      <c r="H843" s="11" t="s">
        <v>50</v>
      </c>
      <c r="I843" s="13" t="s">
        <v>1324</v>
      </c>
      <c r="J843" s="13">
        <v>40</v>
      </c>
      <c r="K843" s="13" t="s">
        <v>60</v>
      </c>
      <c r="L843" s="12" t="s">
        <v>95</v>
      </c>
      <c r="M843" s="12">
        <v>46065.5</v>
      </c>
      <c r="N843" s="12">
        <v>46070.5</v>
      </c>
      <c r="O843" s="12"/>
      <c r="P843" s="55"/>
      <c r="Q843" s="12"/>
      <c r="R843" s="12"/>
      <c r="S843" s="29">
        <v>46070.479166666664</v>
      </c>
      <c r="T843" s="29">
        <v>46070.486111111109</v>
      </c>
      <c r="U843" s="12"/>
      <c r="V843" s="12">
        <v>46070.527777777781</v>
      </c>
      <c r="W843" s="30">
        <f>IF(N843="","",WEEKNUM(AA843,2)-0)</f>
        <v>8</v>
      </c>
      <c r="X843" s="30">
        <f>IF(N843="","",MONTH(AA843))</f>
        <v>2</v>
      </c>
      <c r="Y84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843" s="30" t="str">
        <f>IF(B843="ROPAX","ROPAX",IF(B843="RORO","RORO","OCEAN"))</f>
        <v>OCEAN</v>
      </c>
      <c r="AA843" s="12">
        <f>+MIN(S843,T843)</f>
        <v>46070.479166666664</v>
      </c>
      <c r="AB843" s="29" t="str">
        <f>CHOOSE(WEEKDAY(T843,2),"Monday","Tuesday","Wednesday","Thursday","Friday","Saturday","Sunday")</f>
        <v>Tuesday</v>
      </c>
      <c r="AC843" s="104">
        <f>IF((E843-F843)&lt;=0,0,(TRACKER[[#This Row],[ATA]]-TRACKER[[#This Row],[ETA]])*24)</f>
        <v>0</v>
      </c>
      <c r="AD843" s="29" t="str">
        <f>IF(AC843&lt;=2,"NO","YES")</f>
        <v>NO</v>
      </c>
      <c r="AE843" s="112">
        <f>+TRACKER[[#This Row],[DELIVERY AVAILABLE SINCE]]-TRACKER[[#This Row],[HANDOVER Morocco]]</f>
        <v>46065.5</v>
      </c>
      <c r="AF843" s="113">
        <f>TRACKER[[#This Row],[ATA TO UNLOADING]]*24</f>
        <v>160.53333333326736</v>
      </c>
      <c r="AG843" s="114">
        <f>(M843-E843)</f>
        <v>1.7097222222218988</v>
      </c>
      <c r="AH843" s="9">
        <f>TRACKER[[#This Row],[ATA A OFRECIMIENTO]]*24</f>
        <v>41.033333333325572</v>
      </c>
      <c r="AI843" s="4" t="str">
        <f>IF(AG843="","",IF(AG843&lt;=1.5,"SI","NO"))</f>
        <v>NO</v>
      </c>
      <c r="AJ843" s="4" t="str">
        <f>IF(AG843="","",IF(AG843&lt;=2,"YES","NO"))</f>
        <v>YES</v>
      </c>
      <c r="AK843" s="4" t="str">
        <f>IF(AG843="","",IF(AG843&lt;=3,"SI","NO"))</f>
        <v>SI</v>
      </c>
      <c r="AL843" s="114">
        <f>(N843-M843)</f>
        <v>5</v>
      </c>
      <c r="AM843" s="9">
        <f>TRACKER[[#This Row],[DEL. AVAILABLE A SLOT]]*24</f>
        <v>120</v>
      </c>
      <c r="AN843" s="114">
        <f>IF((S843-M843)&lt;0,TIME(0,0,0),S843-M843)</f>
        <v>4.9791666666642413</v>
      </c>
      <c r="AO843"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843" s="9" t="str">
        <f>IF(AL843="","",IF(AL843&lt;=1,"SI","NO"))</f>
        <v>NO</v>
      </c>
      <c r="AQ843" s="114">
        <f>(N843-E843)</f>
        <v>6.7097222222218988</v>
      </c>
      <c r="AR843" s="9">
        <f>TRACKER[[#This Row],[ATA A TIMESLOT]]*24</f>
        <v>161.03333333332557</v>
      </c>
      <c r="AS843" s="115">
        <f>IF(AA843&lt;N843,TIME(0,0,0),AA843-N843)</f>
        <v>0</v>
      </c>
      <c r="AT843" s="9">
        <f>TRACKER[[#This Row],[PUNTUALIDAD (H)]]*24</f>
        <v>0</v>
      </c>
      <c r="AU843" s="114" t="str">
        <f>IF(AS843&gt;TIME(0,30,0),"NO","SI")</f>
        <v>SI</v>
      </c>
      <c r="AV843" s="116" t="str">
        <f>IF(AS843&gt;TIME(1,0,0),"NO","SI")</f>
        <v>SI</v>
      </c>
      <c r="AW843" s="116">
        <f>(S843-E843)</f>
        <v>6.6888888888861402</v>
      </c>
      <c r="AX843" s="38">
        <f>TRACKER[[#This Row],[ATA TO UNLOADING]]*24</f>
        <v>160.53333333326736</v>
      </c>
      <c r="AY843" s="116">
        <f>IF(O843=0,0,S843-O843)</f>
        <v>0</v>
      </c>
      <c r="AZ843" s="38">
        <f>TRACKER[[#This Row],[TOTAL TT (MARRUECOS)]]*24</f>
        <v>0</v>
      </c>
      <c r="BA843" s="38" t="str">
        <f>IF(AW843="","",IF(AW843&lt;=2,"SI","NO"))</f>
        <v>NO</v>
      </c>
      <c r="BB843" s="117">
        <f>V843-U843</f>
        <v>46070.527777777781</v>
      </c>
      <c r="BC843" s="118">
        <f>(TRACKER[[#This Row],[Driver departure vs DC END DATE 2]])/24</f>
        <v>1919.6053240740741</v>
      </c>
      <c r="BD843" s="117" t="str">
        <f>IF(L843="LEFTIES TOLEDO",IF(BC843&gt;=TIME(0,0,0),"YES","NO"),"")</f>
        <v/>
      </c>
      <c r="BE843" s="41">
        <f>$BH$1</f>
        <v>55</v>
      </c>
      <c r="BF843" s="41">
        <f>$BI$1</f>
        <v>7.5</v>
      </c>
    </row>
    <row r="844" spans="1:58" ht="12.75" hidden="1" customHeight="1">
      <c r="A844" s="24">
        <v>259596277</v>
      </c>
      <c r="B844" s="10" t="s">
        <v>1174</v>
      </c>
      <c r="C844" s="11" t="s">
        <v>78</v>
      </c>
      <c r="D844" s="11" t="s">
        <v>75</v>
      </c>
      <c r="E844" s="12">
        <v>46063.790277777778</v>
      </c>
      <c r="F844" s="12">
        <v>46063.833333333336</v>
      </c>
      <c r="G844" s="13" t="s">
        <v>49</v>
      </c>
      <c r="H844" s="11" t="s">
        <v>50</v>
      </c>
      <c r="I844" s="13" t="s">
        <v>1325</v>
      </c>
      <c r="J844" s="13" t="s">
        <v>51</v>
      </c>
      <c r="K844" s="13" t="s">
        <v>60</v>
      </c>
      <c r="L844" s="12" t="s">
        <v>95</v>
      </c>
      <c r="M844" s="12">
        <v>46065.5</v>
      </c>
      <c r="N844" s="12">
        <v>46070.5</v>
      </c>
      <c r="O844" s="12"/>
      <c r="P844" s="55"/>
      <c r="Q844" s="12"/>
      <c r="R844" s="12"/>
      <c r="S844" s="29">
        <v>46070.479166666664</v>
      </c>
      <c r="T844" s="29">
        <v>46070.729166666664</v>
      </c>
      <c r="U844" s="12"/>
      <c r="V844" s="12">
        <v>46070.774305555555</v>
      </c>
      <c r="W844" s="30">
        <f>IF(N844="","",WEEKNUM(AA844,2)-0)</f>
        <v>8</v>
      </c>
      <c r="X844" s="30">
        <f>IF(N844="","",MONTH(AA844))</f>
        <v>2</v>
      </c>
      <c r="Y84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844" s="30" t="str">
        <f>IF(B844="ROPAX","ROPAX",IF(B844="RORO","RORO","OCEAN"))</f>
        <v>OCEAN</v>
      </c>
      <c r="AA844" s="12">
        <f>+MIN(S844,T844)</f>
        <v>46070.479166666664</v>
      </c>
      <c r="AB844" s="29" t="str">
        <f>CHOOSE(WEEKDAY(T844,2),"Monday","Tuesday","Wednesday","Thursday","Friday","Saturday","Sunday")</f>
        <v>Tuesday</v>
      </c>
      <c r="AC844" s="104">
        <f>IF((E844-F844)&lt;=0,0,(TRACKER[[#This Row],[ATA]]-TRACKER[[#This Row],[ETA]])*24)</f>
        <v>0</v>
      </c>
      <c r="AD844" s="29" t="str">
        <f>IF(AC844&lt;=2,"NO","YES")</f>
        <v>NO</v>
      </c>
      <c r="AE844" s="112">
        <f>+TRACKER[[#This Row],[DELIVERY AVAILABLE SINCE]]-TRACKER[[#This Row],[HANDOVER Morocco]]</f>
        <v>46065.5</v>
      </c>
      <c r="AF844" s="113">
        <f>TRACKER[[#This Row],[ATA TO UNLOADING]]*24</f>
        <v>160.53333333326736</v>
      </c>
      <c r="AG844" s="114">
        <f>(M844-E844)</f>
        <v>1.7097222222218988</v>
      </c>
      <c r="AH844" s="9">
        <f>TRACKER[[#This Row],[ATA A OFRECIMIENTO]]*24</f>
        <v>41.033333333325572</v>
      </c>
      <c r="AI844" s="4" t="str">
        <f>IF(AG844="","",IF(AG844&lt;=1.5,"SI","NO"))</f>
        <v>NO</v>
      </c>
      <c r="AJ844" s="4" t="str">
        <f>IF(AG844="","",IF(AG844&lt;=2,"YES","NO"))</f>
        <v>YES</v>
      </c>
      <c r="AK844" s="4" t="str">
        <f>IF(AG844="","",IF(AG844&lt;=3,"SI","NO"))</f>
        <v>SI</v>
      </c>
      <c r="AL844" s="114">
        <f>(N844-M844)</f>
        <v>5</v>
      </c>
      <c r="AM844" s="9">
        <f>TRACKER[[#This Row],[DEL. AVAILABLE A SLOT]]*24</f>
        <v>120</v>
      </c>
      <c r="AN844" s="114">
        <f>IF((S844-M844)&lt;0,TIME(0,0,0),S844-M844)</f>
        <v>4.9791666666642413</v>
      </c>
      <c r="AO844"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844" s="9" t="str">
        <f>IF(AL844="","",IF(AL844&lt;=1,"SI","NO"))</f>
        <v>NO</v>
      </c>
      <c r="AQ844" s="114">
        <f>(N844-E844)</f>
        <v>6.7097222222218988</v>
      </c>
      <c r="AR844" s="9">
        <f>TRACKER[[#This Row],[ATA A TIMESLOT]]*24</f>
        <v>161.03333333332557</v>
      </c>
      <c r="AS844" s="115">
        <f>IF(AA844&lt;N844,TIME(0,0,0),AA844-N844)</f>
        <v>0</v>
      </c>
      <c r="AT844" s="9">
        <f>TRACKER[[#This Row],[PUNTUALIDAD (H)]]*24</f>
        <v>0</v>
      </c>
      <c r="AU844" s="114" t="str">
        <f>IF(AS844&gt;TIME(0,30,0),"NO","SI")</f>
        <v>SI</v>
      </c>
      <c r="AV844" s="116" t="str">
        <f>IF(AS844&gt;TIME(1,0,0),"NO","SI")</f>
        <v>SI</v>
      </c>
      <c r="AW844" s="116">
        <f>(S844-E844)</f>
        <v>6.6888888888861402</v>
      </c>
      <c r="AX844" s="38">
        <f>TRACKER[[#This Row],[ATA TO UNLOADING]]*24</f>
        <v>160.53333333326736</v>
      </c>
      <c r="AY844" s="116">
        <f>IF(O844=0,0,S844-O844)</f>
        <v>0</v>
      </c>
      <c r="AZ844" s="38">
        <f>TRACKER[[#This Row],[TOTAL TT (MARRUECOS)]]*24</f>
        <v>0</v>
      </c>
      <c r="BA844" s="38" t="str">
        <f>IF(AW844="","",IF(AW844&lt;=2,"SI","NO"))</f>
        <v>NO</v>
      </c>
      <c r="BB844" s="117">
        <f>V844-U844</f>
        <v>46070.774305555555</v>
      </c>
      <c r="BC844" s="118">
        <f>(TRACKER[[#This Row],[Driver departure vs DC END DATE 2]])/24</f>
        <v>1919.6155960648148</v>
      </c>
      <c r="BD844" s="117" t="str">
        <f>IF(L844="LEFTIES TOLEDO",IF(BC844&gt;=TIME(0,0,0),"YES","NO"),"")</f>
        <v/>
      </c>
      <c r="BE844" s="41">
        <f>$BH$1</f>
        <v>55</v>
      </c>
      <c r="BF844" s="41">
        <f>$BI$1</f>
        <v>7.5</v>
      </c>
    </row>
    <row r="845" spans="1:58" ht="12.75" hidden="1" customHeight="1">
      <c r="A845" s="24">
        <v>263199750</v>
      </c>
      <c r="B845" s="10" t="s">
        <v>1173</v>
      </c>
      <c r="C845" s="11" t="s">
        <v>47</v>
      </c>
      <c r="D845" s="11" t="s">
        <v>48</v>
      </c>
      <c r="E845" s="12">
        <v>46063.560416666667</v>
      </c>
      <c r="F845" s="12">
        <v>46063.583333333336</v>
      </c>
      <c r="G845" s="13" t="s">
        <v>49</v>
      </c>
      <c r="H845" s="11" t="s">
        <v>50</v>
      </c>
      <c r="I845" s="13" t="s">
        <v>1328</v>
      </c>
      <c r="J845" s="13" t="s">
        <v>51</v>
      </c>
      <c r="K845" s="13" t="s">
        <v>52</v>
      </c>
      <c r="L845" s="12" t="s">
        <v>53</v>
      </c>
      <c r="M845" s="12">
        <v>46064.666666666664</v>
      </c>
      <c r="N845" s="12">
        <v>46070.583333333336</v>
      </c>
      <c r="O845" s="12"/>
      <c r="P845" s="55">
        <v>2</v>
      </c>
      <c r="Q845" s="12"/>
      <c r="R845" s="12" t="s">
        <v>1536</v>
      </c>
      <c r="S845" s="29">
        <v>46070.574305555558</v>
      </c>
      <c r="T845" s="29">
        <v>46070.621527777781</v>
      </c>
      <c r="U845" s="12">
        <v>46070.620138888888</v>
      </c>
      <c r="V845" s="12">
        <v>46070.645833333336</v>
      </c>
      <c r="W845" s="30">
        <f>IF(N845="","",WEEKNUM(AA845,2)-0)</f>
        <v>8</v>
      </c>
      <c r="X845" s="30">
        <f>IF(N845="","",MONTH(AA845))</f>
        <v>2</v>
      </c>
      <c r="Y84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45" s="30" t="str">
        <f>IF(B845="ROPAX","ROPAX",IF(B845="RORO","RORO","OCEAN"))</f>
        <v>OCEAN</v>
      </c>
      <c r="AA845" s="12">
        <f>+MIN(S845,T845)</f>
        <v>46070.574305555558</v>
      </c>
      <c r="AB845" s="29" t="str">
        <f>CHOOSE(WEEKDAY(T845,2),"Monday","Tuesday","Wednesday","Thursday","Friday","Saturday","Sunday")</f>
        <v>Tuesday</v>
      </c>
      <c r="AC845" s="104">
        <f>IF((E845-F845)&lt;=0,0,(TRACKER[[#This Row],[ATA]]-TRACKER[[#This Row],[ETA]])*24)</f>
        <v>0</v>
      </c>
      <c r="AD845" s="29" t="str">
        <f>IF(AC845&lt;=2,"NO","YES")</f>
        <v>NO</v>
      </c>
      <c r="AE845" s="112">
        <f>+TRACKER[[#This Row],[DELIVERY AVAILABLE SINCE]]-TRACKER[[#This Row],[HANDOVER Morocco]]</f>
        <v>46064.666666666664</v>
      </c>
      <c r="AF845" s="113">
        <f>TRACKER[[#This Row],[ATA TO UNLOADING]]*24</f>
        <v>168.33333333337214</v>
      </c>
      <c r="AG845" s="114">
        <f>(M845-E845)</f>
        <v>1.1062499999970896</v>
      </c>
      <c r="AH845" s="9">
        <f>TRACKER[[#This Row],[ATA A OFRECIMIENTO]]*24</f>
        <v>26.549999999930151</v>
      </c>
      <c r="AI845" s="4" t="str">
        <f>IF(AG845="","",IF(AG845&lt;=1.5,"SI","NO"))</f>
        <v>SI</v>
      </c>
      <c r="AJ845" s="4" t="str">
        <f>IF(AG845="","",IF(AG845&lt;=2,"YES","NO"))</f>
        <v>YES</v>
      </c>
      <c r="AK845" s="4" t="str">
        <f>IF(AG845="","",IF(AG845&lt;=3,"SI","NO"))</f>
        <v>SI</v>
      </c>
      <c r="AL845" s="114">
        <f>(N845-M845)</f>
        <v>5.9166666666715173</v>
      </c>
      <c r="AM845" s="9">
        <f>TRACKER[[#This Row],[DEL. AVAILABLE A SLOT]]*24</f>
        <v>142.00000000011642</v>
      </c>
      <c r="AN845" s="114">
        <f>IF((S845-M845)&lt;0,TIME(0,0,0),S845-M845)</f>
        <v>5.9076388888934162</v>
      </c>
      <c r="AO845"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845" s="9" t="str">
        <f>IF(AL845="","",IF(AL845&lt;=1,"SI","NO"))</f>
        <v>NO</v>
      </c>
      <c r="AQ845" s="114">
        <f>(N845-E845)</f>
        <v>7.0229166666686069</v>
      </c>
      <c r="AR845" s="9">
        <f>TRACKER[[#This Row],[ATA A TIMESLOT]]*24</f>
        <v>168.55000000004657</v>
      </c>
      <c r="AS845" s="115">
        <f>IF(AA845&lt;N845,TIME(0,0,0),AA845-N845)</f>
        <v>0</v>
      </c>
      <c r="AT845" s="9">
        <f>TRACKER[[#This Row],[PUNTUALIDAD (H)]]*24</f>
        <v>0</v>
      </c>
      <c r="AU845" s="114" t="str">
        <f>IF(AS845&gt;TIME(0,30,0),"NO","SI")</f>
        <v>SI</v>
      </c>
      <c r="AV845" s="116" t="str">
        <f>IF(AS845&gt;TIME(1,0,0),"NO","SI")</f>
        <v>SI</v>
      </c>
      <c r="AW845" s="116">
        <f>(S845-E845)</f>
        <v>7.0138888888905058</v>
      </c>
      <c r="AX845" s="38">
        <f>TRACKER[[#This Row],[ATA TO UNLOADING]]*24</f>
        <v>168.33333333337214</v>
      </c>
      <c r="AY845" s="116">
        <f>IF(O845=0,0,S845-O845)</f>
        <v>0</v>
      </c>
      <c r="AZ845" s="38">
        <f>TRACKER[[#This Row],[TOTAL TT (MARRUECOS)]]*24</f>
        <v>0</v>
      </c>
      <c r="BA845" s="38" t="str">
        <f>IF(AW845="","",IF(AW845&lt;=2,"SI","NO"))</f>
        <v>NO</v>
      </c>
      <c r="BB845" s="117">
        <f>V845-U845</f>
        <v>2.5694444448163267E-2</v>
      </c>
      <c r="BC845" s="118">
        <f>(TRACKER[[#This Row],[Driver departure vs DC END DATE 2]])/24</f>
        <v>1.0706018520068028E-3</v>
      </c>
      <c r="BD845" s="117" t="str">
        <f>IF(L845="LEFTIES TOLEDO",IF(BC845&gt;=TIME(0,0,0),"YES","NO"),"")</f>
        <v>YES</v>
      </c>
      <c r="BE845" s="41">
        <f>$BH$1</f>
        <v>55</v>
      </c>
      <c r="BF845" s="41">
        <f>$BI$1</f>
        <v>7.5</v>
      </c>
    </row>
    <row r="846" spans="1:58" ht="12.75" hidden="1" customHeight="1">
      <c r="A846" s="24">
        <v>266053523</v>
      </c>
      <c r="B846" s="10" t="s">
        <v>91</v>
      </c>
      <c r="C846" s="11" t="s">
        <v>79</v>
      </c>
      <c r="D846" s="11" t="s">
        <v>48</v>
      </c>
      <c r="E846" s="12">
        <v>46068.057638888888</v>
      </c>
      <c r="F846" s="12">
        <v>46068.083333333336</v>
      </c>
      <c r="G846" s="13" t="s">
        <v>49</v>
      </c>
      <c r="H846" s="11" t="s">
        <v>1074</v>
      </c>
      <c r="I846" s="13" t="s">
        <v>1076</v>
      </c>
      <c r="J846" s="13" t="s">
        <v>1064</v>
      </c>
      <c r="K846" s="13" t="s">
        <v>60</v>
      </c>
      <c r="L846" s="12" t="s">
        <v>71</v>
      </c>
      <c r="M846" s="12">
        <v>46070.541666666664</v>
      </c>
      <c r="N846" s="12">
        <v>46070.635416666664</v>
      </c>
      <c r="O846" s="12">
        <v>46057</v>
      </c>
      <c r="P846" s="55">
        <v>1</v>
      </c>
      <c r="Q846" s="12"/>
      <c r="R846" s="12" t="s">
        <v>1066</v>
      </c>
      <c r="S846" s="29">
        <v>46070.570833333331</v>
      </c>
      <c r="T846" s="29">
        <v>46070.652777777781</v>
      </c>
      <c r="U846" s="12"/>
      <c r="V846" s="29"/>
      <c r="W846" s="30">
        <f>IF(N846="","",WEEKNUM(AA846,2)-0)</f>
        <v>8</v>
      </c>
      <c r="X846" s="30">
        <f>IF(N846="","",MONTH(AA846))</f>
        <v>2</v>
      </c>
      <c r="Y84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846" s="30" t="str">
        <f>IF(B846="ROPAX","ROPAX",IF(B846="RORO","RORO","OCEAN"))</f>
        <v>OCEAN</v>
      </c>
      <c r="AA846" s="12">
        <f>+MIN(S846,T846)</f>
        <v>46070.570833333331</v>
      </c>
      <c r="AB846" s="29" t="str">
        <f>CHOOSE(WEEKDAY(T846,2),"Monday","Tuesday","Wednesday","Thursday","Friday","Saturday","Sunday")</f>
        <v>Tuesday</v>
      </c>
      <c r="AC846" s="104">
        <f>IF((E846-F846)&lt;=0,0,(TRACKER[[#This Row],[ATA]]-TRACKER[[#This Row],[ETA]])*24)</f>
        <v>0</v>
      </c>
      <c r="AD846" s="29" t="str">
        <f>IF(AC846&lt;=2,"NO","YES")</f>
        <v>NO</v>
      </c>
      <c r="AE846" s="112">
        <f>+TRACKER[[#This Row],[DELIVERY AVAILABLE SINCE]]-TRACKER[[#This Row],[HANDOVER Morocco]]</f>
        <v>13.541666666664241</v>
      </c>
      <c r="AF846" s="113">
        <f>TRACKER[[#This Row],[ATA TO UNLOADING]]*24</f>
        <v>60.316666666651145</v>
      </c>
      <c r="AG846" s="114">
        <f>(M846-E846)</f>
        <v>2.484027777776646</v>
      </c>
      <c r="AH846" s="9">
        <f>TRACKER[[#This Row],[ATA A OFRECIMIENTO]]*24</f>
        <v>59.616666666639503</v>
      </c>
      <c r="AI846" s="4" t="str">
        <f>IF(AG846="","",IF(AG846&lt;=1.5,"SI","NO"))</f>
        <v>NO</v>
      </c>
      <c r="AJ846" s="4" t="str">
        <f>IF(AG846="","",IF(AG846&lt;=2,"YES","NO"))</f>
        <v>NO</v>
      </c>
      <c r="AK846" s="4" t="str">
        <f>IF(AG846="","",IF(AG846&lt;=3,"SI","NO"))</f>
        <v>SI</v>
      </c>
      <c r="AL846" s="114">
        <f>(N846-M846)</f>
        <v>9.375E-2</v>
      </c>
      <c r="AM846" s="9">
        <f>TRACKER[[#This Row],[DEL. AVAILABLE A SLOT]]*24</f>
        <v>2.25</v>
      </c>
      <c r="AN846" s="114">
        <f>IF((S846-M846)&lt;0,TIME(0,0,0),S846-M846)</f>
        <v>2.9166666667151731E-2</v>
      </c>
      <c r="AO846"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846" s="9" t="str">
        <f>IF(AL846="","",IF(AL846&lt;=1,"SI","NO"))</f>
        <v>SI</v>
      </c>
      <c r="AQ846" s="114">
        <f>(N846-E846)</f>
        <v>2.577777777776646</v>
      </c>
      <c r="AR846" s="9">
        <f>TRACKER[[#This Row],[ATA A TIMESLOT]]*24</f>
        <v>61.866666666639503</v>
      </c>
      <c r="AS846" s="115">
        <f>IF(AA846&lt;N846,TIME(0,0,0),AA846-N846)</f>
        <v>0</v>
      </c>
      <c r="AT846" s="9">
        <f>TRACKER[[#This Row],[PUNTUALIDAD (H)]]*24</f>
        <v>0</v>
      </c>
      <c r="AU846" s="114" t="str">
        <f>IF(AS846&gt;TIME(0,30,0),"NO","SI")</f>
        <v>SI</v>
      </c>
      <c r="AV846" s="116" t="str">
        <f>IF(AS846&gt;TIME(1,0,0),"NO","SI")</f>
        <v>SI</v>
      </c>
      <c r="AW846" s="116">
        <f>(S846-E846)</f>
        <v>2.5131944444437977</v>
      </c>
      <c r="AX846" s="38">
        <f>TRACKER[[#This Row],[ATA TO UNLOADING]]*24</f>
        <v>60.316666666651145</v>
      </c>
      <c r="AY846" s="116">
        <f>IF(O846=0,0,S846-O846)</f>
        <v>13.570833333331393</v>
      </c>
      <c r="AZ846" s="38">
        <f>TRACKER[[#This Row],[TOTAL TT (MARRUECOS)]]*24</f>
        <v>325.69999999995343</v>
      </c>
      <c r="BA846" s="38" t="str">
        <f>IF(AW846="","",IF(AW846&lt;=2,"SI","NO"))</f>
        <v>NO</v>
      </c>
      <c r="BB846" s="117">
        <f>V846-U846</f>
        <v>0</v>
      </c>
      <c r="BC846" s="118">
        <f>(TRACKER[[#This Row],[Driver departure vs DC END DATE 2]])/24</f>
        <v>0</v>
      </c>
      <c r="BD846" s="117" t="str">
        <f>IF(L846="LEFTIES TOLEDO",IF(BC846&gt;=TIME(0,0,0),"YES","NO"),"")</f>
        <v/>
      </c>
      <c r="BE846" s="41">
        <f>$BH$1</f>
        <v>55</v>
      </c>
      <c r="BF846" s="41">
        <f>$BI$1</f>
        <v>7.5</v>
      </c>
    </row>
    <row r="847" spans="1:58" ht="12.75" hidden="1" customHeight="1">
      <c r="A847" s="24">
        <v>266053527</v>
      </c>
      <c r="B847" s="10" t="s">
        <v>91</v>
      </c>
      <c r="C847" s="11" t="s">
        <v>79</v>
      </c>
      <c r="D847" s="11" t="s">
        <v>48</v>
      </c>
      <c r="E847" s="12">
        <v>46068.057638888888</v>
      </c>
      <c r="F847" s="12">
        <v>46068.083333333336</v>
      </c>
      <c r="G847" s="13" t="s">
        <v>49</v>
      </c>
      <c r="H847" s="11" t="s">
        <v>99</v>
      </c>
      <c r="I847" s="13" t="s">
        <v>1077</v>
      </c>
      <c r="J847" s="13" t="s">
        <v>1064</v>
      </c>
      <c r="K847" s="13" t="s">
        <v>60</v>
      </c>
      <c r="L847" s="12" t="s">
        <v>64</v>
      </c>
      <c r="M847" s="12">
        <v>46070.625</v>
      </c>
      <c r="N847" s="12">
        <v>46070.645833333336</v>
      </c>
      <c r="O847" s="12">
        <v>46057</v>
      </c>
      <c r="P847" s="55">
        <v>1</v>
      </c>
      <c r="Q847" s="12"/>
      <c r="R847" s="12" t="s">
        <v>1066</v>
      </c>
      <c r="S847" s="29">
        <v>46070.661805555559</v>
      </c>
      <c r="T847" s="29">
        <v>46070.680555555555</v>
      </c>
      <c r="U847" s="12"/>
      <c r="V847" s="29"/>
      <c r="W847" s="30">
        <f>IF(N847="","",WEEKNUM(AA847,2)-0)</f>
        <v>8</v>
      </c>
      <c r="X847" s="30">
        <f>IF(N847="","",MONTH(AA847))</f>
        <v>2</v>
      </c>
      <c r="Y84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847" s="30" t="str">
        <f>IF(B847="ROPAX","ROPAX",IF(B847="RORO","RORO","OCEAN"))</f>
        <v>OCEAN</v>
      </c>
      <c r="AA847" s="12">
        <f>+MIN(S847,T847)</f>
        <v>46070.661805555559</v>
      </c>
      <c r="AB847" s="29" t="str">
        <f>CHOOSE(WEEKDAY(T847,2),"Monday","Tuesday","Wednesday","Thursday","Friday","Saturday","Sunday")</f>
        <v>Tuesday</v>
      </c>
      <c r="AC847" s="104">
        <f>IF((E847-F847)&lt;=0,0,(TRACKER[[#This Row],[ATA]]-TRACKER[[#This Row],[ETA]])*24)</f>
        <v>0</v>
      </c>
      <c r="AD847" s="29" t="str">
        <f>IF(AC847&lt;=2,"NO","YES")</f>
        <v>NO</v>
      </c>
      <c r="AE847" s="112">
        <f>+TRACKER[[#This Row],[DELIVERY AVAILABLE SINCE]]-TRACKER[[#This Row],[HANDOVER Morocco]]</f>
        <v>13.625</v>
      </c>
      <c r="AF847" s="113">
        <f>TRACKER[[#This Row],[ATA TO UNLOADING]]*24</f>
        <v>62.500000000116415</v>
      </c>
      <c r="AG847" s="114">
        <f>(M847-E847)</f>
        <v>2.5673611111124046</v>
      </c>
      <c r="AH847" s="9">
        <f>TRACKER[[#This Row],[ATA A OFRECIMIENTO]]*24</f>
        <v>61.616666666697711</v>
      </c>
      <c r="AI847" s="4" t="str">
        <f>IF(AG847="","",IF(AG847&lt;=1.5,"SI","NO"))</f>
        <v>NO</v>
      </c>
      <c r="AJ847" s="4" t="str">
        <f>IF(AG847="","",IF(AG847&lt;=2,"YES","NO"))</f>
        <v>NO</v>
      </c>
      <c r="AK847" s="4" t="str">
        <f>IF(AG847="","",IF(AG847&lt;=3,"SI","NO"))</f>
        <v>SI</v>
      </c>
      <c r="AL847" s="114">
        <f>(N847-M847)</f>
        <v>2.0833333335758653E-2</v>
      </c>
      <c r="AM847" s="9">
        <f>TRACKER[[#This Row],[DEL. AVAILABLE A SLOT]]*24</f>
        <v>0.50000000005820766</v>
      </c>
      <c r="AN847" s="114">
        <f>IF((S847-M847)&lt;0,TIME(0,0,0),S847-M847)</f>
        <v>3.680555555911269E-2</v>
      </c>
      <c r="AO847"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847" s="9" t="str">
        <f>IF(AL847="","",IF(AL847&lt;=1,"SI","NO"))</f>
        <v>SI</v>
      </c>
      <c r="AQ847" s="114">
        <f>(N847-E847)</f>
        <v>2.5881944444481633</v>
      </c>
      <c r="AR847" s="9">
        <f>TRACKER[[#This Row],[ATA A TIMESLOT]]*24</f>
        <v>62.116666666755918</v>
      </c>
      <c r="AS847" s="115">
        <f>IF(AA847&lt;N847,TIME(0,0,0),AA847-N847)</f>
        <v>1.5972222223354038E-2</v>
      </c>
      <c r="AT847" s="9">
        <f>TRACKER[[#This Row],[PUNTUALIDAD (H)]]*24</f>
        <v>0.38333333336049691</v>
      </c>
      <c r="AU847" s="114" t="str">
        <f>IF(AS847&gt;TIME(0,30,0),"NO","SI")</f>
        <v>SI</v>
      </c>
      <c r="AV847" s="116" t="str">
        <f>IF(AS847&gt;TIME(1,0,0),"NO","SI")</f>
        <v>SI</v>
      </c>
      <c r="AW847" s="116">
        <f>(S847-E847)</f>
        <v>2.6041666666715173</v>
      </c>
      <c r="AX847" s="38">
        <f>TRACKER[[#This Row],[ATA TO UNLOADING]]*24</f>
        <v>62.500000000116415</v>
      </c>
      <c r="AY847" s="116">
        <f>IF(O847=0,0,S847-O847)</f>
        <v>13.661805555559113</v>
      </c>
      <c r="AZ847" s="38">
        <f>TRACKER[[#This Row],[TOTAL TT (MARRUECOS)]]*24</f>
        <v>327.8833333334187</v>
      </c>
      <c r="BA847" s="38" t="str">
        <f>IF(AW847="","",IF(AW847&lt;=2,"SI","NO"))</f>
        <v>NO</v>
      </c>
      <c r="BB847" s="117">
        <f>V847-U847</f>
        <v>0</v>
      </c>
      <c r="BC847" s="118">
        <f>(TRACKER[[#This Row],[Driver departure vs DC END DATE 2]])/24</f>
        <v>0</v>
      </c>
      <c r="BD847" s="117" t="str">
        <f>IF(L847="LEFTIES TOLEDO",IF(BC847&gt;=TIME(0,0,0),"YES","NO"),"")</f>
        <v/>
      </c>
      <c r="BE847" s="41">
        <f>$BH$1</f>
        <v>55</v>
      </c>
      <c r="BF847" s="41">
        <f>$BI$1</f>
        <v>7.5</v>
      </c>
    </row>
    <row r="848" spans="1:58" ht="12.75" hidden="1" customHeight="1">
      <c r="A848" s="24">
        <v>264196276</v>
      </c>
      <c r="B848" s="10" t="s">
        <v>1177</v>
      </c>
      <c r="C848" s="11" t="s">
        <v>54</v>
      </c>
      <c r="D848" s="11" t="s">
        <v>48</v>
      </c>
      <c r="E848" s="12">
        <v>46065.623611111114</v>
      </c>
      <c r="F848" s="12">
        <v>46065.833333333336</v>
      </c>
      <c r="G848" s="13" t="s">
        <v>49</v>
      </c>
      <c r="H848" s="11" t="s">
        <v>50</v>
      </c>
      <c r="I848" s="13" t="s">
        <v>1329</v>
      </c>
      <c r="J848" s="13" t="s">
        <v>51</v>
      </c>
      <c r="K848" s="13" t="s">
        <v>52</v>
      </c>
      <c r="L848" s="12" t="s">
        <v>53</v>
      </c>
      <c r="M848" s="12">
        <v>46066.666666666664</v>
      </c>
      <c r="N848" s="12">
        <v>46070.666666666664</v>
      </c>
      <c r="O848" s="12"/>
      <c r="P848" s="55"/>
      <c r="Q848" s="12"/>
      <c r="R848" s="12"/>
      <c r="S848" s="29">
        <v>46070.654861111114</v>
      </c>
      <c r="T848" s="29">
        <v>46070.701388888891</v>
      </c>
      <c r="U848" s="12">
        <v>46070.689583333333</v>
      </c>
      <c r="V848" s="12">
        <v>46070.725694444445</v>
      </c>
      <c r="W848" s="30">
        <f>IF(N848="","",WEEKNUM(AA848,2)-0)</f>
        <v>8</v>
      </c>
      <c r="X848" s="30">
        <f>IF(N848="","",MONTH(AA848))</f>
        <v>2</v>
      </c>
      <c r="Y84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48" s="30" t="str">
        <f>IF(B848="ROPAX","ROPAX",IF(B848="RORO","RORO","OCEAN"))</f>
        <v>OCEAN</v>
      </c>
      <c r="AA848" s="12">
        <f>+MIN(S848,T848)</f>
        <v>46070.654861111114</v>
      </c>
      <c r="AB848" s="29" t="str">
        <f>CHOOSE(WEEKDAY(T848,2),"Monday","Tuesday","Wednesday","Thursday","Friday","Saturday","Sunday")</f>
        <v>Tuesday</v>
      </c>
      <c r="AC848" s="104">
        <f>IF((E848-F848)&lt;=0,0,(TRACKER[[#This Row],[ATA]]-TRACKER[[#This Row],[ETA]])*24)</f>
        <v>0</v>
      </c>
      <c r="AD848" s="29" t="str">
        <f>IF(AC848&lt;=2,"NO","YES")</f>
        <v>NO</v>
      </c>
      <c r="AE848" s="112">
        <f>+TRACKER[[#This Row],[DELIVERY AVAILABLE SINCE]]-TRACKER[[#This Row],[HANDOVER Morocco]]</f>
        <v>46066.666666666664</v>
      </c>
      <c r="AF848" s="113">
        <f>TRACKER[[#This Row],[ATA TO UNLOADING]]*24</f>
        <v>120.75</v>
      </c>
      <c r="AG848" s="114">
        <f>(M848-E848)</f>
        <v>1.0430555555503815</v>
      </c>
      <c r="AH848" s="9">
        <f>TRACKER[[#This Row],[ATA A OFRECIMIENTO]]*24</f>
        <v>25.033333333209157</v>
      </c>
      <c r="AI848" s="4" t="str">
        <f>IF(AG848="","",IF(AG848&lt;=1.5,"SI","NO"))</f>
        <v>SI</v>
      </c>
      <c r="AJ848" s="4" t="str">
        <f>IF(AG848="","",IF(AG848&lt;=2,"YES","NO"))</f>
        <v>YES</v>
      </c>
      <c r="AK848" s="4" t="str">
        <f>IF(AG848="","",IF(AG848&lt;=3,"SI","NO"))</f>
        <v>SI</v>
      </c>
      <c r="AL848" s="114">
        <f>(N848-M848)</f>
        <v>4</v>
      </c>
      <c r="AM848" s="9">
        <f>TRACKER[[#This Row],[DEL. AVAILABLE A SLOT]]*24</f>
        <v>96</v>
      </c>
      <c r="AN848" s="114">
        <f>IF((S848-M848)&lt;0,TIME(0,0,0),S848-M848)</f>
        <v>3.9881944444496185</v>
      </c>
      <c r="AO848"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848" s="9" t="str">
        <f>IF(AL848="","",IF(AL848&lt;=1,"SI","NO"))</f>
        <v>NO</v>
      </c>
      <c r="AQ848" s="114">
        <f>(N848-E848)</f>
        <v>5.0430555555503815</v>
      </c>
      <c r="AR848" s="9">
        <f>TRACKER[[#This Row],[ATA A TIMESLOT]]*24</f>
        <v>121.03333333320916</v>
      </c>
      <c r="AS848" s="115">
        <f>IF(AA848&lt;N848,TIME(0,0,0),AA848-N848)</f>
        <v>0</v>
      </c>
      <c r="AT848" s="9">
        <f>TRACKER[[#This Row],[PUNTUALIDAD (H)]]*24</f>
        <v>0</v>
      </c>
      <c r="AU848" s="114" t="str">
        <f>IF(AS848&gt;TIME(0,30,0),"NO","SI")</f>
        <v>SI</v>
      </c>
      <c r="AV848" s="116" t="str">
        <f>IF(AS848&gt;TIME(1,0,0),"NO","SI")</f>
        <v>SI</v>
      </c>
      <c r="AW848" s="116">
        <f>(S848-E848)</f>
        <v>5.03125</v>
      </c>
      <c r="AX848" s="38">
        <f>TRACKER[[#This Row],[ATA TO UNLOADING]]*24</f>
        <v>120.75</v>
      </c>
      <c r="AY848" s="116">
        <f>IF(O848=0,0,S848-O848)</f>
        <v>0</v>
      </c>
      <c r="AZ848" s="38">
        <f>TRACKER[[#This Row],[TOTAL TT (MARRUECOS)]]*24</f>
        <v>0</v>
      </c>
      <c r="BA848" s="38" t="str">
        <f>IF(AW848="","",IF(AW848&lt;=2,"SI","NO"))</f>
        <v>NO</v>
      </c>
      <c r="BB848" s="117">
        <f>V848-U848</f>
        <v>3.6111111112404615E-2</v>
      </c>
      <c r="BC848" s="118">
        <f>(TRACKER[[#This Row],[Driver departure vs DC END DATE 2]])/24</f>
        <v>1.5046296296835255E-3</v>
      </c>
      <c r="BD848" s="117" t="str">
        <f>IF(L848="LEFTIES TOLEDO",IF(BC848&gt;=TIME(0,0,0),"YES","NO"),"")</f>
        <v>YES</v>
      </c>
      <c r="BE848" s="41">
        <f>$BH$1</f>
        <v>55</v>
      </c>
      <c r="BF848" s="41">
        <f>$BI$1</f>
        <v>7.5</v>
      </c>
    </row>
    <row r="849" spans="1:58" ht="12.75" hidden="1" customHeight="1">
      <c r="A849" s="24">
        <v>264196276</v>
      </c>
      <c r="B849" s="10" t="s">
        <v>1177</v>
      </c>
      <c r="C849" s="11" t="s">
        <v>54</v>
      </c>
      <c r="D849" s="11" t="s">
        <v>48</v>
      </c>
      <c r="E849" s="12">
        <v>46065.623611111114</v>
      </c>
      <c r="F849" s="12">
        <v>46065.833333333336</v>
      </c>
      <c r="G849" s="13" t="s">
        <v>49</v>
      </c>
      <c r="H849" s="11" t="s">
        <v>50</v>
      </c>
      <c r="I849" s="13" t="s">
        <v>1330</v>
      </c>
      <c r="J849" s="13" t="s">
        <v>51</v>
      </c>
      <c r="K849" s="13" t="s">
        <v>52</v>
      </c>
      <c r="L849" s="12" t="s">
        <v>53</v>
      </c>
      <c r="M849" s="12">
        <v>46066.666666666664</v>
      </c>
      <c r="N849" s="12">
        <v>46070.666666666664</v>
      </c>
      <c r="O849" s="12"/>
      <c r="P849" s="55"/>
      <c r="Q849" s="12"/>
      <c r="R849" s="12"/>
      <c r="S849" s="29">
        <v>46070.618750000001</v>
      </c>
      <c r="T849" s="29">
        <v>46070.291666666664</v>
      </c>
      <c r="U849" s="12">
        <v>46070.665972222225</v>
      </c>
      <c r="V849" s="12">
        <v>46070.3125</v>
      </c>
      <c r="W849" s="30">
        <f>IF(N849="","",WEEKNUM(AA849,2)-0)</f>
        <v>8</v>
      </c>
      <c r="X849" s="30">
        <f>IF(N849="","",MONTH(AA849))</f>
        <v>2</v>
      </c>
      <c r="Y84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49" s="30" t="str">
        <f>IF(B849="ROPAX","ROPAX",IF(B849="RORO","RORO","OCEAN"))</f>
        <v>OCEAN</v>
      </c>
      <c r="AA849" s="12">
        <f>+MIN(S849,T849)</f>
        <v>46070.291666666664</v>
      </c>
      <c r="AB849" s="29" t="str">
        <f>CHOOSE(WEEKDAY(T849,2),"Monday","Tuesday","Wednesday","Thursday","Friday","Saturday","Sunday")</f>
        <v>Tuesday</v>
      </c>
      <c r="AC849" s="104">
        <f>IF((E849-F849)&lt;=0,0,(TRACKER[[#This Row],[ATA]]-TRACKER[[#This Row],[ETA]])*24)</f>
        <v>0</v>
      </c>
      <c r="AD849" s="29" t="str">
        <f>IF(AC849&lt;=2,"NO","YES")</f>
        <v>NO</v>
      </c>
      <c r="AE849" s="112">
        <f>+TRACKER[[#This Row],[DELIVERY AVAILABLE SINCE]]-TRACKER[[#This Row],[HANDOVER Morocco]]</f>
        <v>46066.666666666664</v>
      </c>
      <c r="AF849" s="113">
        <f>TRACKER[[#This Row],[ATA TO UNLOADING]]*24</f>
        <v>119.88333333330229</v>
      </c>
      <c r="AG849" s="114">
        <f>(M849-E849)</f>
        <v>1.0430555555503815</v>
      </c>
      <c r="AH849" s="9">
        <f>TRACKER[[#This Row],[ATA A OFRECIMIENTO]]*24</f>
        <v>25.033333333209157</v>
      </c>
      <c r="AI849" s="4" t="str">
        <f>IF(AG849="","",IF(AG849&lt;=1.5,"SI","NO"))</f>
        <v>SI</v>
      </c>
      <c r="AJ849" s="4" t="str">
        <f>IF(AG849="","",IF(AG849&lt;=2,"YES","NO"))</f>
        <v>YES</v>
      </c>
      <c r="AK849" s="4" t="str">
        <f>IF(AG849="","",IF(AG849&lt;=3,"SI","NO"))</f>
        <v>SI</v>
      </c>
      <c r="AL849" s="114">
        <f>(N849-M849)</f>
        <v>4</v>
      </c>
      <c r="AM849" s="9">
        <f>TRACKER[[#This Row],[DEL. AVAILABLE A SLOT]]*24</f>
        <v>96</v>
      </c>
      <c r="AN849" s="114">
        <f>IF((S849-M849)&lt;0,TIME(0,0,0),S849-M849)</f>
        <v>3.9520833333372138</v>
      </c>
      <c r="AO849"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849" s="9" t="str">
        <f>IF(AL849="","",IF(AL849&lt;=1,"SI","NO"))</f>
        <v>NO</v>
      </c>
      <c r="AQ849" s="114">
        <f>(N849-E849)</f>
        <v>5.0430555555503815</v>
      </c>
      <c r="AR849" s="9">
        <f>TRACKER[[#This Row],[ATA A TIMESLOT]]*24</f>
        <v>121.03333333320916</v>
      </c>
      <c r="AS849" s="115">
        <f>IF(AA849&lt;N849,TIME(0,0,0),AA849-N849)</f>
        <v>0</v>
      </c>
      <c r="AT849" s="9">
        <f>TRACKER[[#This Row],[PUNTUALIDAD (H)]]*24</f>
        <v>0</v>
      </c>
      <c r="AU849" s="114" t="str">
        <f>IF(AS849&gt;TIME(0,30,0),"NO","SI")</f>
        <v>SI</v>
      </c>
      <c r="AV849" s="116" t="str">
        <f>IF(AS849&gt;TIME(1,0,0),"NO","SI")</f>
        <v>SI</v>
      </c>
      <c r="AW849" s="116">
        <f>(S849-E849)</f>
        <v>4.9951388888875954</v>
      </c>
      <c r="AX849" s="38">
        <f>TRACKER[[#This Row],[ATA TO UNLOADING]]*24</f>
        <v>119.88333333330229</v>
      </c>
      <c r="AY849" s="116">
        <f>IF(O849=0,0,S849-O849)</f>
        <v>0</v>
      </c>
      <c r="AZ849" s="38">
        <f>TRACKER[[#This Row],[TOTAL TT (MARRUECOS)]]*24</f>
        <v>0</v>
      </c>
      <c r="BA849" s="38" t="str">
        <f>IF(AW849="","",IF(AW849&lt;=2,"SI","NO"))</f>
        <v>NO</v>
      </c>
      <c r="BB849" s="117">
        <f>V849-U849</f>
        <v>-0.35347222222480923</v>
      </c>
      <c r="BC849" s="118">
        <f>(TRACKER[[#This Row],[Driver departure vs DC END DATE 2]])/24</f>
        <v>-1.4728009259367051E-2</v>
      </c>
      <c r="BD849" s="117" t="str">
        <f>IF(L849="LEFTIES TOLEDO",IF(BC849&gt;=TIME(0,0,0),"YES","NO"),"")</f>
        <v>NO</v>
      </c>
      <c r="BE849" s="41">
        <f>$BH$1</f>
        <v>55</v>
      </c>
      <c r="BF849" s="41">
        <f>$BI$1</f>
        <v>7.5</v>
      </c>
    </row>
    <row r="850" spans="1:58" ht="12.75" hidden="1" customHeight="1">
      <c r="A850" s="24">
        <v>263198216</v>
      </c>
      <c r="B850" s="10" t="s">
        <v>1173</v>
      </c>
      <c r="C850" s="11" t="s">
        <v>47</v>
      </c>
      <c r="D850" s="11" t="s">
        <v>48</v>
      </c>
      <c r="E850" s="12">
        <v>46063.560416666667</v>
      </c>
      <c r="F850" s="12">
        <v>46063.583333333336</v>
      </c>
      <c r="G850" s="13" t="s">
        <v>49</v>
      </c>
      <c r="H850" s="11" t="s">
        <v>50</v>
      </c>
      <c r="I850" s="13" t="s">
        <v>1331</v>
      </c>
      <c r="J850" s="13" t="s">
        <v>51</v>
      </c>
      <c r="K850" s="13" t="s">
        <v>52</v>
      </c>
      <c r="L850" s="12" t="s">
        <v>53</v>
      </c>
      <c r="M850" s="12">
        <v>46064.666666666664</v>
      </c>
      <c r="N850" s="12">
        <v>46070.75</v>
      </c>
      <c r="O850" s="12"/>
      <c r="P850" s="55">
        <v>2</v>
      </c>
      <c r="Q850" s="12"/>
      <c r="R850" s="12" t="s">
        <v>1536</v>
      </c>
      <c r="S850" s="29">
        <v>46070.590277777781</v>
      </c>
      <c r="T850" s="29">
        <v>46070.784722222219</v>
      </c>
      <c r="U850" s="12">
        <v>46070.718055555553</v>
      </c>
      <c r="V850" s="12">
        <v>46070.802083333336</v>
      </c>
      <c r="W850" s="30">
        <f>IF(N850="","",WEEKNUM(AA850,2)-0)</f>
        <v>8</v>
      </c>
      <c r="X850" s="30">
        <f>IF(N850="","",MONTH(AA850))</f>
        <v>2</v>
      </c>
      <c r="Y85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50" s="30" t="str">
        <f>IF(B850="ROPAX","ROPAX",IF(B850="RORO","RORO","OCEAN"))</f>
        <v>OCEAN</v>
      </c>
      <c r="AA850" s="12">
        <f>+MIN(S850,T850)</f>
        <v>46070.590277777781</v>
      </c>
      <c r="AB850" s="29" t="str">
        <f>CHOOSE(WEEKDAY(T850,2),"Monday","Tuesday","Wednesday","Thursday","Friday","Saturday","Sunday")</f>
        <v>Tuesday</v>
      </c>
      <c r="AC850" s="104">
        <f>IF((E850-F850)&lt;=0,0,(TRACKER[[#This Row],[ATA]]-TRACKER[[#This Row],[ETA]])*24)</f>
        <v>0</v>
      </c>
      <c r="AD850" s="29" t="str">
        <f>IF(AC850&lt;=2,"NO","YES")</f>
        <v>NO</v>
      </c>
      <c r="AE850" s="112">
        <f>+TRACKER[[#This Row],[DELIVERY AVAILABLE SINCE]]-TRACKER[[#This Row],[HANDOVER Morocco]]</f>
        <v>46064.666666666664</v>
      </c>
      <c r="AF850" s="113">
        <f>TRACKER[[#This Row],[ATA TO UNLOADING]]*24</f>
        <v>168.71666666673264</v>
      </c>
      <c r="AG850" s="114">
        <f>(M850-E850)</f>
        <v>1.1062499999970896</v>
      </c>
      <c r="AH850" s="9">
        <f>TRACKER[[#This Row],[ATA A OFRECIMIENTO]]*24</f>
        <v>26.549999999930151</v>
      </c>
      <c r="AI850" s="4" t="str">
        <f>IF(AG850="","",IF(AG850&lt;=1.5,"SI","NO"))</f>
        <v>SI</v>
      </c>
      <c r="AJ850" s="4" t="str">
        <f>IF(AG850="","",IF(AG850&lt;=2,"YES","NO"))</f>
        <v>YES</v>
      </c>
      <c r="AK850" s="4" t="str">
        <f>IF(AG850="","",IF(AG850&lt;=3,"SI","NO"))</f>
        <v>SI</v>
      </c>
      <c r="AL850" s="114">
        <f>(N850-M850)</f>
        <v>6.0833333333357587</v>
      </c>
      <c r="AM850" s="9">
        <f>TRACKER[[#This Row],[DEL. AVAILABLE A SLOT]]*24</f>
        <v>146.00000000005821</v>
      </c>
      <c r="AN850" s="114">
        <f>IF((S850-M850)&lt;0,TIME(0,0,0),S850-M850)</f>
        <v>5.9236111111167702</v>
      </c>
      <c r="AO850"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850" s="9" t="str">
        <f>IF(AL850="","",IF(AL850&lt;=1,"SI","NO"))</f>
        <v>NO</v>
      </c>
      <c r="AQ850" s="114">
        <f>(N850-E850)</f>
        <v>7.1895833333328483</v>
      </c>
      <c r="AR850" s="9">
        <f>TRACKER[[#This Row],[ATA A TIMESLOT]]*24</f>
        <v>172.54999999998836</v>
      </c>
      <c r="AS850" s="115">
        <f>IF(AA850&lt;N850,TIME(0,0,0),AA850-N850)</f>
        <v>0</v>
      </c>
      <c r="AT850" s="9">
        <f>TRACKER[[#This Row],[PUNTUALIDAD (H)]]*24</f>
        <v>0</v>
      </c>
      <c r="AU850" s="114" t="str">
        <f>IF(AS850&gt;TIME(0,30,0),"NO","SI")</f>
        <v>SI</v>
      </c>
      <c r="AV850" s="116" t="str">
        <f>IF(AS850&gt;TIME(1,0,0),"NO","SI")</f>
        <v>SI</v>
      </c>
      <c r="AW850" s="116">
        <f>(S850-E850)</f>
        <v>7.0298611111138598</v>
      </c>
      <c r="AX850" s="38">
        <f>TRACKER[[#This Row],[ATA TO UNLOADING]]*24</f>
        <v>168.71666666673264</v>
      </c>
      <c r="AY850" s="116">
        <f>IF(O850=0,0,S850-O850)</f>
        <v>0</v>
      </c>
      <c r="AZ850" s="38">
        <f>TRACKER[[#This Row],[TOTAL TT (MARRUECOS)]]*24</f>
        <v>0</v>
      </c>
      <c r="BA850" s="38" t="str">
        <f>IF(AW850="","",IF(AW850&lt;=2,"SI","NO"))</f>
        <v>NO</v>
      </c>
      <c r="BB850" s="117">
        <f>V850-U850</f>
        <v>8.4027777782466728E-2</v>
      </c>
      <c r="BC850" s="118">
        <f>(TRACKER[[#This Row],[Driver departure vs DC END DATE 2]])/24</f>
        <v>3.5011574076027805E-3</v>
      </c>
      <c r="BD850" s="117" t="str">
        <f>IF(L850="LEFTIES TOLEDO",IF(BC850&gt;=TIME(0,0,0),"YES","NO"),"")</f>
        <v>YES</v>
      </c>
      <c r="BE850" s="41">
        <f>$BH$1</f>
        <v>55</v>
      </c>
      <c r="BF850" s="41">
        <f>$BI$1</f>
        <v>7.5</v>
      </c>
    </row>
    <row r="851" spans="1:58" ht="12.75" hidden="1" customHeight="1">
      <c r="A851" s="24">
        <v>264196276</v>
      </c>
      <c r="B851" s="10" t="s">
        <v>1177</v>
      </c>
      <c r="C851" s="11" t="s">
        <v>54</v>
      </c>
      <c r="D851" s="11" t="s">
        <v>48</v>
      </c>
      <c r="E851" s="12">
        <v>46065.623611111114</v>
      </c>
      <c r="F851" s="12">
        <v>46065.833333333336</v>
      </c>
      <c r="G851" s="13" t="s">
        <v>49</v>
      </c>
      <c r="H851" s="11" t="s">
        <v>50</v>
      </c>
      <c r="I851" s="13" t="s">
        <v>1332</v>
      </c>
      <c r="J851" s="13" t="s">
        <v>51</v>
      </c>
      <c r="K851" s="13" t="s">
        <v>52</v>
      </c>
      <c r="L851" s="12" t="s">
        <v>53</v>
      </c>
      <c r="M851" s="12">
        <v>46066.666666666664</v>
      </c>
      <c r="N851" s="12">
        <v>46070.75</v>
      </c>
      <c r="O851" s="12"/>
      <c r="P851" s="55"/>
      <c r="Q851" s="12"/>
      <c r="R851" s="12"/>
      <c r="S851" s="29">
        <v>46070.602777777778</v>
      </c>
      <c r="T851" s="29">
        <v>46070.774305555555</v>
      </c>
      <c r="U851" s="12">
        <v>46070.738194444442</v>
      </c>
      <c r="V851" s="12">
        <v>46070.805555555555</v>
      </c>
      <c r="W851" s="30">
        <f>IF(N851="","",WEEKNUM(AA851,2)-0)</f>
        <v>8</v>
      </c>
      <c r="X851" s="30">
        <f>IF(N851="","",MONTH(AA851))</f>
        <v>2</v>
      </c>
      <c r="Y85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51" s="30" t="str">
        <f>IF(B851="ROPAX","ROPAX",IF(B851="RORO","RORO","OCEAN"))</f>
        <v>OCEAN</v>
      </c>
      <c r="AA851" s="12">
        <f>+MIN(S851,T851)</f>
        <v>46070.602777777778</v>
      </c>
      <c r="AB851" s="29" t="str">
        <f>CHOOSE(WEEKDAY(T851,2),"Monday","Tuesday","Wednesday","Thursday","Friday","Saturday","Sunday")</f>
        <v>Tuesday</v>
      </c>
      <c r="AC851" s="104">
        <f>IF((E851-F851)&lt;=0,0,(TRACKER[[#This Row],[ATA]]-TRACKER[[#This Row],[ETA]])*24)</f>
        <v>0</v>
      </c>
      <c r="AD851" s="29" t="str">
        <f>IF(AC851&lt;=2,"NO","YES")</f>
        <v>NO</v>
      </c>
      <c r="AE851" s="112">
        <f>+TRACKER[[#This Row],[DELIVERY AVAILABLE SINCE]]-TRACKER[[#This Row],[HANDOVER Morocco]]</f>
        <v>46066.666666666664</v>
      </c>
      <c r="AF851" s="113">
        <f>TRACKER[[#This Row],[ATA TO UNLOADING]]*24</f>
        <v>119.49999999994179</v>
      </c>
      <c r="AG851" s="114">
        <f>(M851-E851)</f>
        <v>1.0430555555503815</v>
      </c>
      <c r="AH851" s="9">
        <f>TRACKER[[#This Row],[ATA A OFRECIMIENTO]]*24</f>
        <v>25.033333333209157</v>
      </c>
      <c r="AI851" s="4" t="str">
        <f>IF(AG851="","",IF(AG851&lt;=1.5,"SI","NO"))</f>
        <v>SI</v>
      </c>
      <c r="AJ851" s="4" t="str">
        <f>IF(AG851="","",IF(AG851&lt;=2,"YES","NO"))</f>
        <v>YES</v>
      </c>
      <c r="AK851" s="4" t="str">
        <f>IF(AG851="","",IF(AG851&lt;=3,"SI","NO"))</f>
        <v>SI</v>
      </c>
      <c r="AL851" s="114">
        <f>(N851-M851)</f>
        <v>4.0833333333357587</v>
      </c>
      <c r="AM851" s="9">
        <f>TRACKER[[#This Row],[DEL. AVAILABLE A SLOT]]*24</f>
        <v>98.000000000058208</v>
      </c>
      <c r="AN851" s="114">
        <f>IF((S851-M851)&lt;0,TIME(0,0,0),S851-M851)</f>
        <v>3.9361111111138598</v>
      </c>
      <c r="AO851"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851" s="9" t="str">
        <f>IF(AL851="","",IF(AL851&lt;=1,"SI","NO"))</f>
        <v>NO</v>
      </c>
      <c r="AQ851" s="114">
        <f>(N851-E851)</f>
        <v>5.1263888888861402</v>
      </c>
      <c r="AR851" s="9">
        <f>TRACKER[[#This Row],[ATA A TIMESLOT]]*24</f>
        <v>123.03333333326736</v>
      </c>
      <c r="AS851" s="115">
        <f>IF(AA851&lt;N851,TIME(0,0,0),AA851-N851)</f>
        <v>0</v>
      </c>
      <c r="AT851" s="9">
        <f>TRACKER[[#This Row],[PUNTUALIDAD (H)]]*24</f>
        <v>0</v>
      </c>
      <c r="AU851" s="114" t="str">
        <f>IF(AS851&gt;TIME(0,30,0),"NO","SI")</f>
        <v>SI</v>
      </c>
      <c r="AV851" s="116" t="str">
        <f>IF(AS851&gt;TIME(1,0,0),"NO","SI")</f>
        <v>SI</v>
      </c>
      <c r="AW851" s="116">
        <f>(S851-E851)</f>
        <v>4.9791666666642413</v>
      </c>
      <c r="AX851" s="38">
        <f>TRACKER[[#This Row],[ATA TO UNLOADING]]*24</f>
        <v>119.49999999994179</v>
      </c>
      <c r="AY851" s="116">
        <f>IF(O851=0,0,S851-O851)</f>
        <v>0</v>
      </c>
      <c r="AZ851" s="38">
        <f>TRACKER[[#This Row],[TOTAL TT (MARRUECOS)]]*24</f>
        <v>0</v>
      </c>
      <c r="BA851" s="38" t="str">
        <f>IF(AW851="","",IF(AW851&lt;=2,"SI","NO"))</f>
        <v>NO</v>
      </c>
      <c r="BB851" s="117">
        <f>V851-U851</f>
        <v>6.7361111112404615E-2</v>
      </c>
      <c r="BC851" s="118">
        <f>(TRACKER[[#This Row],[Driver departure vs DC END DATE 2]])/24</f>
        <v>2.8067129630168588E-3</v>
      </c>
      <c r="BD851" s="117" t="str">
        <f>IF(L851="LEFTIES TOLEDO",IF(BC851&gt;=TIME(0,0,0),"YES","NO"),"")</f>
        <v>YES</v>
      </c>
      <c r="BE851" s="41">
        <f>$BH$1</f>
        <v>55</v>
      </c>
      <c r="BF851" s="41">
        <f>$BI$1</f>
        <v>7.5</v>
      </c>
    </row>
    <row r="852" spans="1:58" ht="12.75" hidden="1" customHeight="1">
      <c r="A852" s="24">
        <v>264196276</v>
      </c>
      <c r="B852" s="10" t="s">
        <v>1177</v>
      </c>
      <c r="C852" s="11" t="s">
        <v>54</v>
      </c>
      <c r="D852" s="11" t="s">
        <v>48</v>
      </c>
      <c r="E852" s="12">
        <v>46065.623611111114</v>
      </c>
      <c r="F852" s="12">
        <v>46065.833333333336</v>
      </c>
      <c r="G852" s="13" t="s">
        <v>49</v>
      </c>
      <c r="H852" s="11" t="s">
        <v>50</v>
      </c>
      <c r="I852" s="13" t="s">
        <v>1333</v>
      </c>
      <c r="J852" s="13" t="s">
        <v>51</v>
      </c>
      <c r="K852" s="13" t="s">
        <v>52</v>
      </c>
      <c r="L852" s="12" t="s">
        <v>53</v>
      </c>
      <c r="M852" s="12">
        <v>46066.666666666664</v>
      </c>
      <c r="N852" s="12">
        <v>46070.75</v>
      </c>
      <c r="O852" s="12"/>
      <c r="P852" s="55"/>
      <c r="Q852" s="12"/>
      <c r="R852" s="12"/>
      <c r="S852" s="29">
        <v>46070.729861111111</v>
      </c>
      <c r="T852" s="29">
        <v>46070.868055555555</v>
      </c>
      <c r="U852" s="12">
        <v>46070.753472222219</v>
      </c>
      <c r="V852" s="12">
        <v>46070.892361111109</v>
      </c>
      <c r="W852" s="30">
        <f>IF(N852="","",WEEKNUM(AA852,2)-0)</f>
        <v>8</v>
      </c>
      <c r="X852" s="30">
        <f>IF(N852="","",MONTH(AA852))</f>
        <v>2</v>
      </c>
      <c r="Y85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52" s="30" t="str">
        <f>IF(B852="ROPAX","ROPAX",IF(B852="RORO","RORO","OCEAN"))</f>
        <v>OCEAN</v>
      </c>
      <c r="AA852" s="12">
        <f>+MIN(S852,T852)</f>
        <v>46070.729861111111</v>
      </c>
      <c r="AB852" s="29" t="str">
        <f>CHOOSE(WEEKDAY(T852,2),"Monday","Tuesday","Wednesday","Thursday","Friday","Saturday","Sunday")</f>
        <v>Tuesday</v>
      </c>
      <c r="AC852" s="104">
        <f>IF((E852-F852)&lt;=0,0,(TRACKER[[#This Row],[ATA]]-TRACKER[[#This Row],[ETA]])*24)</f>
        <v>0</v>
      </c>
      <c r="AD852" s="29" t="str">
        <f>IF(AC852&lt;=2,"NO","YES")</f>
        <v>NO</v>
      </c>
      <c r="AE852" s="112">
        <f>+TRACKER[[#This Row],[DELIVERY AVAILABLE SINCE]]-TRACKER[[#This Row],[HANDOVER Morocco]]</f>
        <v>46066.666666666664</v>
      </c>
      <c r="AF852" s="113">
        <f>TRACKER[[#This Row],[ATA TO UNLOADING]]*24</f>
        <v>122.54999999993015</v>
      </c>
      <c r="AG852" s="114">
        <f>(M852-E852)</f>
        <v>1.0430555555503815</v>
      </c>
      <c r="AH852" s="9">
        <f>TRACKER[[#This Row],[ATA A OFRECIMIENTO]]*24</f>
        <v>25.033333333209157</v>
      </c>
      <c r="AI852" s="4" t="str">
        <f>IF(AG852="","",IF(AG852&lt;=1.5,"SI","NO"))</f>
        <v>SI</v>
      </c>
      <c r="AJ852" s="4" t="str">
        <f>IF(AG852="","",IF(AG852&lt;=2,"YES","NO"))</f>
        <v>YES</v>
      </c>
      <c r="AK852" s="4" t="str">
        <f>IF(AG852="","",IF(AG852&lt;=3,"SI","NO"))</f>
        <v>SI</v>
      </c>
      <c r="AL852" s="114">
        <f>(N852-M852)</f>
        <v>4.0833333333357587</v>
      </c>
      <c r="AM852" s="9">
        <f>TRACKER[[#This Row],[DEL. AVAILABLE A SLOT]]*24</f>
        <v>98.000000000058208</v>
      </c>
      <c r="AN852" s="114">
        <f>IF((S852-M852)&lt;0,TIME(0,0,0),S852-M852)</f>
        <v>4.0631944444467081</v>
      </c>
      <c r="AO852"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852" s="9" t="str">
        <f>IF(AL852="","",IF(AL852&lt;=1,"SI","NO"))</f>
        <v>NO</v>
      </c>
      <c r="AQ852" s="114">
        <f>(N852-E852)</f>
        <v>5.1263888888861402</v>
      </c>
      <c r="AR852" s="9">
        <f>TRACKER[[#This Row],[ATA A TIMESLOT]]*24</f>
        <v>123.03333333326736</v>
      </c>
      <c r="AS852" s="115">
        <f>IF(AA852&lt;N852,TIME(0,0,0),AA852-N852)</f>
        <v>0</v>
      </c>
      <c r="AT852" s="9">
        <f>TRACKER[[#This Row],[PUNTUALIDAD (H)]]*24</f>
        <v>0</v>
      </c>
      <c r="AU852" s="114" t="str">
        <f>IF(AS852&gt;TIME(0,30,0),"NO","SI")</f>
        <v>SI</v>
      </c>
      <c r="AV852" s="116" t="str">
        <f>IF(AS852&gt;TIME(1,0,0),"NO","SI")</f>
        <v>SI</v>
      </c>
      <c r="AW852" s="116">
        <f>(S852-E852)</f>
        <v>5.1062499999970896</v>
      </c>
      <c r="AX852" s="38">
        <f>TRACKER[[#This Row],[ATA TO UNLOADING]]*24</f>
        <v>122.54999999993015</v>
      </c>
      <c r="AY852" s="116">
        <f>IF(O852=0,0,S852-O852)</f>
        <v>0</v>
      </c>
      <c r="AZ852" s="38">
        <f>TRACKER[[#This Row],[TOTAL TT (MARRUECOS)]]*24</f>
        <v>0</v>
      </c>
      <c r="BA852" s="38" t="str">
        <f>IF(AW852="","",IF(AW852&lt;=2,"SI","NO"))</f>
        <v>NO</v>
      </c>
      <c r="BB852" s="117">
        <f>V852-U852</f>
        <v>0.13888888889050577</v>
      </c>
      <c r="BC852" s="118">
        <f>(TRACKER[[#This Row],[Driver departure vs DC END DATE 2]])/24</f>
        <v>5.7870370371044073E-3</v>
      </c>
      <c r="BD852" s="117" t="str">
        <f>IF(L852="LEFTIES TOLEDO",IF(BC852&gt;=TIME(0,0,0),"YES","NO"),"")</f>
        <v>YES</v>
      </c>
      <c r="BE852" s="41">
        <f>$BH$1</f>
        <v>55</v>
      </c>
      <c r="BF852" s="41">
        <f>$BI$1</f>
        <v>7.5</v>
      </c>
    </row>
    <row r="853" spans="1:58" ht="12.75" hidden="1" customHeight="1">
      <c r="A853" s="24" t="s">
        <v>1180</v>
      </c>
      <c r="B853" s="10" t="s">
        <v>1071</v>
      </c>
      <c r="C853" s="11" t="s">
        <v>72</v>
      </c>
      <c r="D853" s="11" t="s">
        <v>48</v>
      </c>
      <c r="E853" s="12">
        <v>46068.80972222222</v>
      </c>
      <c r="F853" s="12">
        <v>46068.833333333336</v>
      </c>
      <c r="G853" s="13" t="s">
        <v>88</v>
      </c>
      <c r="H853" s="11" t="s">
        <v>50</v>
      </c>
      <c r="I853" s="13" t="s">
        <v>1334</v>
      </c>
      <c r="J853" s="13" t="s">
        <v>51</v>
      </c>
      <c r="K853" s="13" t="s">
        <v>52</v>
      </c>
      <c r="L853" s="12" t="s">
        <v>53</v>
      </c>
      <c r="M853" s="12">
        <v>46069.666666666664</v>
      </c>
      <c r="N853" s="12">
        <v>46070.833333333336</v>
      </c>
      <c r="O853" s="12"/>
      <c r="P853" s="55"/>
      <c r="Q853" s="12"/>
      <c r="R853" s="12"/>
      <c r="S853" s="29">
        <v>46070.6875</v>
      </c>
      <c r="T853" s="29">
        <v>46070.798611111109</v>
      </c>
      <c r="U853" s="12">
        <v>46070.811111111114</v>
      </c>
      <c r="V853" s="12">
        <v>46070.805555555555</v>
      </c>
      <c r="W853" s="30">
        <f>IF(N853="","",WEEKNUM(AA853,2)-0)</f>
        <v>8</v>
      </c>
      <c r="X853" s="30">
        <f>IF(N853="","",MONTH(AA853))</f>
        <v>2</v>
      </c>
      <c r="Y85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53" s="30" t="str">
        <f>IF(B853="ROPAX","ROPAX",IF(B853="RORO","RORO","OCEAN"))</f>
        <v>OCEAN</v>
      </c>
      <c r="AA853" s="12">
        <f>+MIN(S853,T853)</f>
        <v>46070.6875</v>
      </c>
      <c r="AB853" s="29" t="str">
        <f>CHOOSE(WEEKDAY(T853,2),"Monday","Tuesday","Wednesday","Thursday","Friday","Saturday","Sunday")</f>
        <v>Tuesday</v>
      </c>
      <c r="AC853" s="104">
        <f>IF((E853-F853)&lt;=0,0,(TRACKER[[#This Row],[ATA]]-TRACKER[[#This Row],[ETA]])*24)</f>
        <v>0</v>
      </c>
      <c r="AD853" s="29" t="str">
        <f>IF(AC853&lt;=2,"NO","YES")</f>
        <v>NO</v>
      </c>
      <c r="AE853" s="112">
        <f>+TRACKER[[#This Row],[DELIVERY AVAILABLE SINCE]]-TRACKER[[#This Row],[HANDOVER Morocco]]</f>
        <v>46069.666666666664</v>
      </c>
      <c r="AF853" s="113">
        <f>TRACKER[[#This Row],[ATA TO UNLOADING]]*24</f>
        <v>45.066666666709352</v>
      </c>
      <c r="AG853" s="114">
        <f>(M853-E853)</f>
        <v>0.85694444444379769</v>
      </c>
      <c r="AH853" s="9">
        <f>TRACKER[[#This Row],[ATA A OFRECIMIENTO]]*24</f>
        <v>20.566666666651145</v>
      </c>
      <c r="AI853" s="4" t="str">
        <f>IF(AG853="","",IF(AG853&lt;=1.5,"SI","NO"))</f>
        <v>SI</v>
      </c>
      <c r="AJ853" s="4" t="str">
        <f>IF(AG853="","",IF(AG853&lt;=2,"YES","NO"))</f>
        <v>YES</v>
      </c>
      <c r="AK853" s="4" t="str">
        <f>IF(AG853="","",IF(AG853&lt;=3,"SI","NO"))</f>
        <v>SI</v>
      </c>
      <c r="AL853" s="114">
        <f>(N853-M853)</f>
        <v>1.1666666666715173</v>
      </c>
      <c r="AM853" s="9">
        <f>TRACKER[[#This Row],[DEL. AVAILABLE A SLOT]]*24</f>
        <v>28.000000000116415</v>
      </c>
      <c r="AN853" s="114">
        <f>IF((S853-M853)&lt;0,TIME(0,0,0),S853-M853)</f>
        <v>1.0208333333357587</v>
      </c>
      <c r="AO853"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853" s="9" t="str">
        <f>IF(AL853="","",IF(AL853&lt;=1,"SI","NO"))</f>
        <v>NO</v>
      </c>
      <c r="AQ853" s="114">
        <f>(N853-E853)</f>
        <v>2.023611111115315</v>
      </c>
      <c r="AR853" s="9">
        <f>TRACKER[[#This Row],[ATA A TIMESLOT]]*24</f>
        <v>48.56666666676756</v>
      </c>
      <c r="AS853" s="115">
        <f>IF(AA853&lt;N853,TIME(0,0,0),AA853-N853)</f>
        <v>0</v>
      </c>
      <c r="AT853" s="9">
        <f>TRACKER[[#This Row],[PUNTUALIDAD (H)]]*24</f>
        <v>0</v>
      </c>
      <c r="AU853" s="114" t="str">
        <f>IF(AS853&gt;TIME(0,30,0),"NO","SI")</f>
        <v>SI</v>
      </c>
      <c r="AV853" s="116" t="str">
        <f>IF(AS853&gt;TIME(1,0,0),"NO","SI")</f>
        <v>SI</v>
      </c>
      <c r="AW853" s="116">
        <f>(S853-E853)</f>
        <v>1.8777777777795563</v>
      </c>
      <c r="AX853" s="38">
        <f>TRACKER[[#This Row],[ATA TO UNLOADING]]*24</f>
        <v>45.066666666709352</v>
      </c>
      <c r="AY853" s="116">
        <f>IF(O853=0,0,S853-O853)</f>
        <v>0</v>
      </c>
      <c r="AZ853" s="38">
        <f>TRACKER[[#This Row],[TOTAL TT (MARRUECOS)]]*24</f>
        <v>0</v>
      </c>
      <c r="BA853" s="38" t="str">
        <f>IF(AW853="","",IF(AW853&lt;=2,"SI","NO"))</f>
        <v>SI</v>
      </c>
      <c r="BB853" s="117">
        <f>V853-U853</f>
        <v>-5.5555555591126904E-3</v>
      </c>
      <c r="BC853" s="118">
        <f>(TRACKER[[#This Row],[Driver departure vs DC END DATE 2]])/24</f>
        <v>-2.3148148162969542E-4</v>
      </c>
      <c r="BD853" s="117" t="str">
        <f>IF(L853="LEFTIES TOLEDO",IF(BC853&gt;=TIME(0,0,0),"YES","NO"),"")</f>
        <v>NO</v>
      </c>
      <c r="BE853" s="41">
        <f>$BH$1</f>
        <v>55</v>
      </c>
      <c r="BF853" s="41">
        <f>$BI$1</f>
        <v>7.5</v>
      </c>
    </row>
    <row r="854" spans="1:58" ht="12.75" hidden="1" customHeight="1">
      <c r="A854" s="24">
        <v>262217333</v>
      </c>
      <c r="B854" s="10" t="s">
        <v>1177</v>
      </c>
      <c r="C854" s="11" t="s">
        <v>57</v>
      </c>
      <c r="D854" s="11" t="s">
        <v>48</v>
      </c>
      <c r="E854" s="12">
        <v>46065.623611111114</v>
      </c>
      <c r="F854" s="12">
        <v>46065.833333333336</v>
      </c>
      <c r="G854" s="13" t="s">
        <v>49</v>
      </c>
      <c r="H854" s="11" t="s">
        <v>50</v>
      </c>
      <c r="I854" s="13" t="s">
        <v>1335</v>
      </c>
      <c r="J854" s="13" t="s">
        <v>51</v>
      </c>
      <c r="K854" s="13" t="s">
        <v>52</v>
      </c>
      <c r="L854" s="12" t="s">
        <v>53</v>
      </c>
      <c r="M854" s="12">
        <v>46066.666666666664</v>
      </c>
      <c r="N854" s="12">
        <v>46070.833333333336</v>
      </c>
      <c r="O854" s="12"/>
      <c r="P854" s="55"/>
      <c r="Q854" s="12"/>
      <c r="R854" s="12"/>
      <c r="S854" s="29">
        <v>46070.729861111111</v>
      </c>
      <c r="T854" s="29">
        <v>46070.25</v>
      </c>
      <c r="U854" s="12">
        <v>46070.8125</v>
      </c>
      <c r="V854" s="12">
        <v>46070.277777777781</v>
      </c>
      <c r="W854" s="30">
        <f>IF(N854="","",WEEKNUM(AA854,2)-0)</f>
        <v>8</v>
      </c>
      <c r="X854" s="30">
        <f>IF(N854="","",MONTH(AA854))</f>
        <v>2</v>
      </c>
      <c r="Y85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54" s="30" t="str">
        <f>IF(B854="ROPAX","ROPAX",IF(B854="RORO","RORO","OCEAN"))</f>
        <v>OCEAN</v>
      </c>
      <c r="AA854" s="12">
        <f>+MIN(S854,T854)</f>
        <v>46070.25</v>
      </c>
      <c r="AB854" s="29" t="str">
        <f>CHOOSE(WEEKDAY(T854,2),"Monday","Tuesday","Wednesday","Thursday","Friday","Saturday","Sunday")</f>
        <v>Tuesday</v>
      </c>
      <c r="AC854" s="104">
        <f>IF((E854-F854)&lt;=0,0,(TRACKER[[#This Row],[ATA]]-TRACKER[[#This Row],[ETA]])*24)</f>
        <v>0</v>
      </c>
      <c r="AD854" s="29" t="str">
        <f>IF(AC854&lt;=2,"NO","YES")</f>
        <v>NO</v>
      </c>
      <c r="AE854" s="112">
        <f>+TRACKER[[#This Row],[DELIVERY AVAILABLE SINCE]]-TRACKER[[#This Row],[HANDOVER Morocco]]</f>
        <v>46066.666666666664</v>
      </c>
      <c r="AF854" s="113">
        <f>TRACKER[[#This Row],[ATA TO UNLOADING]]*24</f>
        <v>122.54999999993015</v>
      </c>
      <c r="AG854" s="114">
        <f>(M854-E854)</f>
        <v>1.0430555555503815</v>
      </c>
      <c r="AH854" s="9">
        <f>TRACKER[[#This Row],[ATA A OFRECIMIENTO]]*24</f>
        <v>25.033333333209157</v>
      </c>
      <c r="AI854" s="4" t="str">
        <f>IF(AG854="","",IF(AG854&lt;=1.5,"SI","NO"))</f>
        <v>SI</v>
      </c>
      <c r="AJ854" s="4" t="str">
        <f>IF(AG854="","",IF(AG854&lt;=2,"YES","NO"))</f>
        <v>YES</v>
      </c>
      <c r="AK854" s="4" t="str">
        <f>IF(AG854="","",IF(AG854&lt;=3,"SI","NO"))</f>
        <v>SI</v>
      </c>
      <c r="AL854" s="114">
        <f>(N854-M854)</f>
        <v>4.1666666666715173</v>
      </c>
      <c r="AM854" s="9">
        <f>TRACKER[[#This Row],[DEL. AVAILABLE A SLOT]]*24</f>
        <v>100.00000000011642</v>
      </c>
      <c r="AN854" s="114">
        <f>IF((S854-M854)&lt;0,TIME(0,0,0),S854-M854)</f>
        <v>4.0631944444467081</v>
      </c>
      <c r="AO854"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854" s="9" t="str">
        <f>IF(AL854="","",IF(AL854&lt;=1,"SI","NO"))</f>
        <v>NO</v>
      </c>
      <c r="AQ854" s="114">
        <f>(N854-E854)</f>
        <v>5.2097222222218988</v>
      </c>
      <c r="AR854" s="9">
        <f>TRACKER[[#This Row],[ATA A TIMESLOT]]*24</f>
        <v>125.03333333332557</v>
      </c>
      <c r="AS854" s="115">
        <f>IF(AA854&lt;N854,TIME(0,0,0),AA854-N854)</f>
        <v>0</v>
      </c>
      <c r="AT854" s="9">
        <f>TRACKER[[#This Row],[PUNTUALIDAD (H)]]*24</f>
        <v>0</v>
      </c>
      <c r="AU854" s="114" t="str">
        <f>IF(AS854&gt;TIME(0,30,0),"NO","SI")</f>
        <v>SI</v>
      </c>
      <c r="AV854" s="116" t="str">
        <f>IF(AS854&gt;TIME(1,0,0),"NO","SI")</f>
        <v>SI</v>
      </c>
      <c r="AW854" s="116">
        <f>(S854-E854)</f>
        <v>5.1062499999970896</v>
      </c>
      <c r="AX854" s="38">
        <f>TRACKER[[#This Row],[ATA TO UNLOADING]]*24</f>
        <v>122.54999999993015</v>
      </c>
      <c r="AY854" s="116">
        <f>IF(O854=0,0,S854-O854)</f>
        <v>0</v>
      </c>
      <c r="AZ854" s="38">
        <f>TRACKER[[#This Row],[TOTAL TT (MARRUECOS)]]*24</f>
        <v>0</v>
      </c>
      <c r="BA854" s="38" t="str">
        <f>IF(AW854="","",IF(AW854&lt;=2,"SI","NO"))</f>
        <v>NO</v>
      </c>
      <c r="BB854" s="117">
        <f>V854-U854</f>
        <v>-0.53472222221898846</v>
      </c>
      <c r="BC854" s="118">
        <f>(TRACKER[[#This Row],[Driver departure vs DC END DATE 2]])/24</f>
        <v>-2.2280092592457851E-2</v>
      </c>
      <c r="BD854" s="117" t="str">
        <f>IF(L854="LEFTIES TOLEDO",IF(BC854&gt;=TIME(0,0,0),"YES","NO"),"")</f>
        <v>NO</v>
      </c>
      <c r="BE854" s="41">
        <f>$BH$1</f>
        <v>55</v>
      </c>
      <c r="BF854" s="41">
        <f>$BI$1</f>
        <v>7.5</v>
      </c>
    </row>
    <row r="855" spans="1:58" ht="12.75" hidden="1" customHeight="1">
      <c r="A855" s="24">
        <v>266147565</v>
      </c>
      <c r="B855" s="10" t="s">
        <v>1071</v>
      </c>
      <c r="C855" s="11" t="s">
        <v>79</v>
      </c>
      <c r="D855" s="11" t="s">
        <v>48</v>
      </c>
      <c r="E855" s="12">
        <v>46068.80972222222</v>
      </c>
      <c r="F855" s="12">
        <v>46068.833333333336</v>
      </c>
      <c r="G855" s="13" t="s">
        <v>49</v>
      </c>
      <c r="H855" s="11" t="s">
        <v>1048</v>
      </c>
      <c r="I855" s="13" t="s">
        <v>408</v>
      </c>
      <c r="J855" s="13" t="s">
        <v>107</v>
      </c>
      <c r="K855" s="13" t="s">
        <v>60</v>
      </c>
      <c r="L855" s="12" t="s">
        <v>71</v>
      </c>
      <c r="M855" s="12">
        <v>46070.916666666664</v>
      </c>
      <c r="N855" s="12">
        <v>46070.916666666664</v>
      </c>
      <c r="O855" s="12">
        <v>46059</v>
      </c>
      <c r="P855" s="55">
        <v>1</v>
      </c>
      <c r="Q855" s="12"/>
      <c r="R855" s="12" t="s">
        <v>1078</v>
      </c>
      <c r="S855" s="29">
        <v>46070.930555555555</v>
      </c>
      <c r="T855" s="29">
        <v>46070.96875</v>
      </c>
      <c r="U855" s="12"/>
      <c r="V855" s="29"/>
      <c r="W855" s="30">
        <f>IF(N855="","",WEEKNUM(AA855,2)-0)</f>
        <v>8</v>
      </c>
      <c r="X855" s="30">
        <f>IF(N855="","",MONTH(AA855))</f>
        <v>2</v>
      </c>
      <c r="Y85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855" s="30" t="str">
        <f>IF(B855="ROPAX","ROPAX",IF(B855="RORO","RORO","OCEAN"))</f>
        <v>OCEAN</v>
      </c>
      <c r="AA855" s="12">
        <f>+MIN(S855,T855)</f>
        <v>46070.930555555555</v>
      </c>
      <c r="AB855" s="29" t="str">
        <f>CHOOSE(WEEKDAY(T855,2),"Monday","Tuesday","Wednesday","Thursday","Friday","Saturday","Sunday")</f>
        <v>Tuesday</v>
      </c>
      <c r="AC855" s="104">
        <f>IF((E855-F855)&lt;=0,0,(TRACKER[[#This Row],[ATA]]-TRACKER[[#This Row],[ETA]])*24)</f>
        <v>0</v>
      </c>
      <c r="AD855" s="29" t="str">
        <f>IF(AC855&lt;=2,"NO","YES")</f>
        <v>NO</v>
      </c>
      <c r="AE855" s="112">
        <f>+TRACKER[[#This Row],[DELIVERY AVAILABLE SINCE]]-TRACKER[[#This Row],[HANDOVER Morocco]]</f>
        <v>11.916666666664241</v>
      </c>
      <c r="AF855" s="113">
        <f>TRACKER[[#This Row],[ATA TO UNLOADING]]*24</f>
        <v>50.900000000023283</v>
      </c>
      <c r="AG855" s="114">
        <f>(M855-E855)</f>
        <v>2.1069444444437977</v>
      </c>
      <c r="AH855" s="9">
        <f>TRACKER[[#This Row],[ATA A OFRECIMIENTO]]*24</f>
        <v>50.566666666651145</v>
      </c>
      <c r="AI855" s="4" t="str">
        <f>IF(AG855="","",IF(AG855&lt;=1.5,"SI","NO"))</f>
        <v>NO</v>
      </c>
      <c r="AJ855" s="4" t="str">
        <f>IF(AG855="","",IF(AG855&lt;=2,"YES","NO"))</f>
        <v>NO</v>
      </c>
      <c r="AK855" s="4" t="str">
        <f>IF(AG855="","",IF(AG855&lt;=3,"SI","NO"))</f>
        <v>SI</v>
      </c>
      <c r="AL855" s="114">
        <f>(N855-M855)</f>
        <v>0</v>
      </c>
      <c r="AM855" s="9">
        <f>TRACKER[[#This Row],[DEL. AVAILABLE A SLOT]]*24</f>
        <v>0</v>
      </c>
      <c r="AN855" s="114">
        <f>IF((S855-M855)&lt;0,TIME(0,0,0),S855-M855)</f>
        <v>1.3888888890505768E-2</v>
      </c>
      <c r="AO855"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855" s="9" t="str">
        <f>IF(AL855="","",IF(AL855&lt;=1,"SI","NO"))</f>
        <v>SI</v>
      </c>
      <c r="AQ855" s="114">
        <f>(N855-E855)</f>
        <v>2.1069444444437977</v>
      </c>
      <c r="AR855" s="9">
        <f>TRACKER[[#This Row],[ATA A TIMESLOT]]*24</f>
        <v>50.566666666651145</v>
      </c>
      <c r="AS855" s="115">
        <f>IF(AA855&lt;N855,TIME(0,0,0),AA855-N855)</f>
        <v>1.3888888890505768E-2</v>
      </c>
      <c r="AT855" s="9">
        <f>TRACKER[[#This Row],[PUNTUALIDAD (H)]]*24</f>
        <v>0.33333333337213844</v>
      </c>
      <c r="AU855" s="114" t="str">
        <f>IF(AS855&gt;TIME(0,30,0),"NO","SI")</f>
        <v>SI</v>
      </c>
      <c r="AV855" s="116" t="str">
        <f>IF(AS855&gt;TIME(1,0,0),"NO","SI")</f>
        <v>SI</v>
      </c>
      <c r="AW855" s="116">
        <f>(S855-E855)</f>
        <v>2.1208333333343035</v>
      </c>
      <c r="AX855" s="38">
        <f>TRACKER[[#This Row],[ATA TO UNLOADING]]*24</f>
        <v>50.900000000023283</v>
      </c>
      <c r="AY855" s="116">
        <f>IF(O855=0,0,S855-O855)</f>
        <v>11.930555555554747</v>
      </c>
      <c r="AZ855" s="38">
        <f>TRACKER[[#This Row],[TOTAL TT (MARRUECOS)]]*24</f>
        <v>286.33333333331393</v>
      </c>
      <c r="BA855" s="38" t="str">
        <f>IF(AW855="","",IF(AW855&lt;=2,"SI","NO"))</f>
        <v>NO</v>
      </c>
      <c r="BB855" s="117">
        <f>V855-U855</f>
        <v>0</v>
      </c>
      <c r="BC855" s="118">
        <f>(TRACKER[[#This Row],[Driver departure vs DC END DATE 2]])/24</f>
        <v>0</v>
      </c>
      <c r="BD855" s="117" t="str">
        <f>IF(L855="LEFTIES TOLEDO",IF(BC855&gt;=TIME(0,0,0),"YES","NO"),"")</f>
        <v/>
      </c>
      <c r="BE855" s="41">
        <f>$BH$1</f>
        <v>55</v>
      </c>
      <c r="BF855" s="41">
        <f>$BI$1</f>
        <v>7.5</v>
      </c>
    </row>
    <row r="856" spans="1:58" ht="12.75" hidden="1" customHeight="1">
      <c r="A856" s="24" t="s">
        <v>1181</v>
      </c>
      <c r="B856" s="10" t="s">
        <v>1071</v>
      </c>
      <c r="C856" s="11" t="s">
        <v>72</v>
      </c>
      <c r="D856" s="11" t="s">
        <v>48</v>
      </c>
      <c r="E856" s="12">
        <v>46068.80972222222</v>
      </c>
      <c r="F856" s="12">
        <v>46068.833333333336</v>
      </c>
      <c r="G856" s="13" t="s">
        <v>88</v>
      </c>
      <c r="H856" s="11" t="s">
        <v>50</v>
      </c>
      <c r="I856" s="13" t="s">
        <v>1336</v>
      </c>
      <c r="J856" s="13" t="s">
        <v>51</v>
      </c>
      <c r="K856" s="13" t="s">
        <v>60</v>
      </c>
      <c r="L856" s="12" t="s">
        <v>95</v>
      </c>
      <c r="M856" s="12">
        <v>46069.666666666664</v>
      </c>
      <c r="N856" s="12">
        <v>46071.416666666664</v>
      </c>
      <c r="O856" s="12"/>
      <c r="P856" s="55"/>
      <c r="Q856" s="12"/>
      <c r="R856" s="12"/>
      <c r="S856" s="29">
        <v>46071.395833333328</v>
      </c>
      <c r="T856" s="29">
        <v>46071.416666666664</v>
      </c>
      <c r="U856" s="12"/>
      <c r="V856" s="29">
        <v>46071.625</v>
      </c>
      <c r="W856" s="30">
        <f>IF(N856="","",WEEKNUM(AA856,2)-0)</f>
        <v>8</v>
      </c>
      <c r="X856" s="30">
        <f>IF(N856="","",MONTH(AA856))</f>
        <v>2</v>
      </c>
      <c r="Y85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856" s="30" t="str">
        <f>IF(B856="ROPAX","ROPAX",IF(B856="RORO","RORO","OCEAN"))</f>
        <v>OCEAN</v>
      </c>
      <c r="AA856" s="12">
        <f>+MIN(S856,T856)</f>
        <v>46071.395833333328</v>
      </c>
      <c r="AB856" s="29" t="str">
        <f>CHOOSE(WEEKDAY(T856,2),"Monday","Tuesday","Wednesday","Thursday","Friday","Saturday","Sunday")</f>
        <v>Wednesday</v>
      </c>
      <c r="AC856" s="104">
        <f>IF((E856-F856)&lt;=0,0,(TRACKER[[#This Row],[ATA]]-TRACKER[[#This Row],[ETA]])*24)</f>
        <v>0</v>
      </c>
      <c r="AD856" s="29" t="str">
        <f>IF(AC856&lt;=2,"NO","YES")</f>
        <v>NO</v>
      </c>
      <c r="AE856" s="112">
        <f>+TRACKER[[#This Row],[DELIVERY AVAILABLE SINCE]]-TRACKER[[#This Row],[HANDOVER Morocco]]</f>
        <v>46069.666666666664</v>
      </c>
      <c r="AF856" s="113">
        <f>TRACKER[[#This Row],[ATA TO UNLOADING]]*24</f>
        <v>62.066666666592937</v>
      </c>
      <c r="AG856" s="114">
        <f>(M856-E856)</f>
        <v>0.85694444444379769</v>
      </c>
      <c r="AH856" s="9">
        <f>TRACKER[[#This Row],[ATA A OFRECIMIENTO]]*24</f>
        <v>20.566666666651145</v>
      </c>
      <c r="AI856" s="4" t="str">
        <f>IF(AG856="","",IF(AG856&lt;=1.5,"SI","NO"))</f>
        <v>SI</v>
      </c>
      <c r="AJ856" s="4" t="str">
        <f>IF(AG856="","",IF(AG856&lt;=2,"YES","NO"))</f>
        <v>YES</v>
      </c>
      <c r="AK856" s="4" t="str">
        <f>IF(AG856="","",IF(AG856&lt;=3,"SI","NO"))</f>
        <v>SI</v>
      </c>
      <c r="AL856" s="114">
        <f>(N856-M856)</f>
        <v>1.75</v>
      </c>
      <c r="AM856" s="9">
        <f>TRACKER[[#This Row],[DEL. AVAILABLE A SLOT]]*24</f>
        <v>42</v>
      </c>
      <c r="AN856" s="114">
        <f>IF((S856-M856)&lt;0,TIME(0,0,0),S856-M856)</f>
        <v>1.7291666666642413</v>
      </c>
      <c r="AO856"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856" s="9" t="str">
        <f>IF(AL856="","",IF(AL856&lt;=1,"SI","NO"))</f>
        <v>NO</v>
      </c>
      <c r="AQ856" s="114">
        <f>(N856-E856)</f>
        <v>2.6069444444437977</v>
      </c>
      <c r="AR856" s="9">
        <f>TRACKER[[#This Row],[ATA A TIMESLOT]]*24</f>
        <v>62.566666666651145</v>
      </c>
      <c r="AS856" s="115">
        <f>IF(AA856&lt;N856,TIME(0,0,0),AA856-N856)</f>
        <v>0</v>
      </c>
      <c r="AT856" s="9">
        <f>TRACKER[[#This Row],[PUNTUALIDAD (H)]]*24</f>
        <v>0</v>
      </c>
      <c r="AU856" s="114" t="str">
        <f>IF(AS856&gt;TIME(0,30,0),"NO","SI")</f>
        <v>SI</v>
      </c>
      <c r="AV856" s="116" t="str">
        <f>IF(AS856&gt;TIME(1,0,0),"NO","SI")</f>
        <v>SI</v>
      </c>
      <c r="AW856" s="116">
        <f>(S856-E856)</f>
        <v>2.586111111108039</v>
      </c>
      <c r="AX856" s="38">
        <f>TRACKER[[#This Row],[ATA TO UNLOADING]]*24</f>
        <v>62.066666666592937</v>
      </c>
      <c r="AY856" s="116">
        <f>IF(O856=0,0,S856-O856)</f>
        <v>0</v>
      </c>
      <c r="AZ856" s="38">
        <f>TRACKER[[#This Row],[TOTAL TT (MARRUECOS)]]*24</f>
        <v>0</v>
      </c>
      <c r="BA856" s="38" t="str">
        <f>IF(AW856="","",IF(AW856&lt;=2,"SI","NO"))</f>
        <v>NO</v>
      </c>
      <c r="BB856" s="117">
        <f>V856-U856</f>
        <v>46071.625</v>
      </c>
      <c r="BC856" s="118">
        <f>(TRACKER[[#This Row],[Driver departure vs DC END DATE 2]])/24</f>
        <v>1919.6510416666667</v>
      </c>
      <c r="BD856" s="117" t="str">
        <f>IF(L856="LEFTIES TOLEDO",IF(BC856&gt;=TIME(0,0,0),"YES","NO"),"")</f>
        <v/>
      </c>
      <c r="BE856" s="41">
        <f>$BH$1</f>
        <v>55</v>
      </c>
      <c r="BF856" s="41">
        <f>$BI$1</f>
        <v>7.5</v>
      </c>
    </row>
    <row r="857" spans="1:58" ht="12.75" hidden="1" customHeight="1">
      <c r="A857" s="24" t="s">
        <v>1079</v>
      </c>
      <c r="B857" s="10" t="s">
        <v>63</v>
      </c>
      <c r="C857" s="11" t="s">
        <v>79</v>
      </c>
      <c r="D857" s="11" t="s">
        <v>48</v>
      </c>
      <c r="E857" s="12">
        <v>46069.979166666664</v>
      </c>
      <c r="F857" s="12">
        <v>46070.333333333336</v>
      </c>
      <c r="G857" s="13" t="s">
        <v>68</v>
      </c>
      <c r="H857" s="11" t="s">
        <v>100</v>
      </c>
      <c r="I857" s="13" t="s">
        <v>1081</v>
      </c>
      <c r="J857" s="13" t="s">
        <v>80</v>
      </c>
      <c r="K857" s="13" t="s">
        <v>60</v>
      </c>
      <c r="L857" s="12" t="s">
        <v>71</v>
      </c>
      <c r="M857" s="12">
        <v>46070.958333333336</v>
      </c>
      <c r="N857" s="12">
        <v>46071.458333333336</v>
      </c>
      <c r="O857" s="12">
        <v>46067</v>
      </c>
      <c r="P857" s="55">
        <v>1</v>
      </c>
      <c r="Q857" s="12"/>
      <c r="R857" s="12" t="s">
        <v>1083</v>
      </c>
      <c r="S857" s="29">
        <v>46071.463888888888</v>
      </c>
      <c r="T857" s="29">
        <v>46071.520833333336</v>
      </c>
      <c r="U857" s="12"/>
      <c r="V857" s="29"/>
      <c r="W857" s="30">
        <f>IF(N857="","",WEEKNUM(AA857,2)-0)</f>
        <v>8</v>
      </c>
      <c r="X857" s="30">
        <f>IF(N857="","",MONTH(AA857))</f>
        <v>2</v>
      </c>
      <c r="Y85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857" s="30" t="str">
        <f>IF(B857="ROPAX","ROPAX",IF(B857="RORO","RORO","OCEAN"))</f>
        <v>ROPAX</v>
      </c>
      <c r="AA857" s="12">
        <f>+MIN(S857,T857)</f>
        <v>46071.463888888888</v>
      </c>
      <c r="AB857" s="29" t="str">
        <f>CHOOSE(WEEKDAY(T857,2),"Monday","Tuesday","Wednesday","Thursday","Friday","Saturday","Sunday")</f>
        <v>Wednesday</v>
      </c>
      <c r="AC857" s="104">
        <f>IF((E857-F857)&lt;=0,0,(TRACKER[[#This Row],[ATA]]-TRACKER[[#This Row],[ETA]])*24)</f>
        <v>0</v>
      </c>
      <c r="AD857" s="29" t="str">
        <f>IF(AC857&lt;=2,"NO","YES")</f>
        <v>NO</v>
      </c>
      <c r="AE857" s="112">
        <f>+TRACKER[[#This Row],[DELIVERY AVAILABLE SINCE]]-TRACKER[[#This Row],[HANDOVER Morocco]]</f>
        <v>3.9583333333357587</v>
      </c>
      <c r="AF857" s="113">
        <f>TRACKER[[#This Row],[ATA TO UNLOADING]]*24</f>
        <v>35.633333333360497</v>
      </c>
      <c r="AG857" s="114">
        <f>(M857-E857)</f>
        <v>0.97916666667151731</v>
      </c>
      <c r="AH857" s="9">
        <f>TRACKER[[#This Row],[ATA A OFRECIMIENTO]]*24</f>
        <v>23.500000000116415</v>
      </c>
      <c r="AI857" s="4" t="str">
        <f>IF(AG857="","",IF(AG857&lt;=1.5,"SI","NO"))</f>
        <v>SI</v>
      </c>
      <c r="AJ857" s="4" t="str">
        <f>IF(AG857="","",IF(AG857&lt;=2,"YES","NO"))</f>
        <v>YES</v>
      </c>
      <c r="AK857" s="4" t="str">
        <f>IF(AG857="","",IF(AG857&lt;=3,"SI","NO"))</f>
        <v>SI</v>
      </c>
      <c r="AL857" s="114">
        <f>(N857-M857)</f>
        <v>0.5</v>
      </c>
      <c r="AM857" s="9">
        <f>TRACKER[[#This Row],[DEL. AVAILABLE A SLOT]]*24</f>
        <v>12</v>
      </c>
      <c r="AN857" s="114">
        <f>IF((S857-M857)&lt;0,TIME(0,0,0),S857-M857)</f>
        <v>0.50555555555183673</v>
      </c>
      <c r="AO857"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857" s="9" t="str">
        <f>IF(AL857="","",IF(AL857&lt;=1,"SI","NO"))</f>
        <v>SI</v>
      </c>
      <c r="AQ857" s="114">
        <f>(N857-E857)</f>
        <v>1.4791666666715173</v>
      </c>
      <c r="AR857" s="9">
        <f>TRACKER[[#This Row],[ATA A TIMESLOT]]*24</f>
        <v>35.500000000116415</v>
      </c>
      <c r="AS857" s="115">
        <f>IF(AA857&lt;N857,TIME(0,0,0),AA857-N857)</f>
        <v>5.5555555518367328E-3</v>
      </c>
      <c r="AT857" s="9">
        <f>TRACKER[[#This Row],[PUNTUALIDAD (H)]]*24</f>
        <v>0.13333333324408159</v>
      </c>
      <c r="AU857" s="114" t="str">
        <f>IF(AS857&gt;TIME(0,30,0),"NO","SI")</f>
        <v>SI</v>
      </c>
      <c r="AV857" s="116" t="str">
        <f>IF(AS857&gt;TIME(1,0,0),"NO","SI")</f>
        <v>SI</v>
      </c>
      <c r="AW857" s="116">
        <f>(S857-E857)</f>
        <v>1.484722222223354</v>
      </c>
      <c r="AX857" s="38">
        <f>TRACKER[[#This Row],[ATA TO UNLOADING]]*24</f>
        <v>35.633333333360497</v>
      </c>
      <c r="AY857" s="116">
        <f>IF(O857=0,0,S857-O857)</f>
        <v>4.4638888888875954</v>
      </c>
      <c r="AZ857" s="38">
        <f>TRACKER[[#This Row],[TOTAL TT (MARRUECOS)]]*24</f>
        <v>107.13333333330229</v>
      </c>
      <c r="BA857" s="38" t="str">
        <f>IF(AW857="","",IF(AW857&lt;=2,"SI","NO"))</f>
        <v>SI</v>
      </c>
      <c r="BB857" s="117">
        <f>V857-U857</f>
        <v>0</v>
      </c>
      <c r="BC857" s="118">
        <f>(TRACKER[[#This Row],[Driver departure vs DC END DATE 2]])/24</f>
        <v>0</v>
      </c>
      <c r="BD857" s="117" t="str">
        <f>IF(L857="LEFTIES TOLEDO",IF(BC857&gt;=TIME(0,0,0),"YES","NO"),"")</f>
        <v/>
      </c>
      <c r="BE857" s="41">
        <f>$BH$1</f>
        <v>55</v>
      </c>
      <c r="BF857" s="41">
        <f>$BI$1</f>
        <v>7.5</v>
      </c>
    </row>
    <row r="858" spans="1:58" ht="12.75" hidden="1" customHeight="1">
      <c r="A858" s="24">
        <v>265991898</v>
      </c>
      <c r="B858" s="10" t="s">
        <v>1071</v>
      </c>
      <c r="C858" s="11" t="s">
        <v>79</v>
      </c>
      <c r="D858" s="11" t="s">
        <v>48</v>
      </c>
      <c r="E858" s="12">
        <v>46068.80972222222</v>
      </c>
      <c r="F858" s="12">
        <v>46068.833333333336</v>
      </c>
      <c r="G858" s="13" t="s">
        <v>49</v>
      </c>
      <c r="H858" s="11" t="s">
        <v>99</v>
      </c>
      <c r="I858" s="13" t="s">
        <v>1082</v>
      </c>
      <c r="J858" s="13" t="s">
        <v>1064</v>
      </c>
      <c r="K858" s="13" t="s">
        <v>60</v>
      </c>
      <c r="L858" s="12" t="s">
        <v>71</v>
      </c>
      <c r="M858" s="12">
        <v>46071.416666666664</v>
      </c>
      <c r="N858" s="12">
        <v>46071.458333333336</v>
      </c>
      <c r="O858" s="12">
        <v>46056</v>
      </c>
      <c r="P858" s="55">
        <v>1</v>
      </c>
      <c r="Q858" s="12"/>
      <c r="R858" s="12" t="s">
        <v>1078</v>
      </c>
      <c r="S858" s="29">
        <v>46071.438194444447</v>
      </c>
      <c r="T858" s="29">
        <v>46071.458333333336</v>
      </c>
      <c r="U858" s="12"/>
      <c r="V858" s="29"/>
      <c r="W858" s="30">
        <f>IF(N858="","",WEEKNUM(AA858,2)-0)</f>
        <v>8</v>
      </c>
      <c r="X858" s="30">
        <f>IF(N858="","",MONTH(AA858))</f>
        <v>2</v>
      </c>
      <c r="Y85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858" s="30" t="str">
        <f>IF(B858="ROPAX","ROPAX",IF(B858="RORO","RORO","OCEAN"))</f>
        <v>OCEAN</v>
      </c>
      <c r="AA858" s="12">
        <f>+MIN(S858,T858)</f>
        <v>46071.438194444447</v>
      </c>
      <c r="AB858" s="29" t="str">
        <f>CHOOSE(WEEKDAY(T858,2),"Monday","Tuesday","Wednesday","Thursday","Friday","Saturday","Sunday")</f>
        <v>Wednesday</v>
      </c>
      <c r="AC858" s="104">
        <f>IF((E858-F858)&lt;=0,0,(TRACKER[[#This Row],[ATA]]-TRACKER[[#This Row],[ETA]])*24)</f>
        <v>0</v>
      </c>
      <c r="AD858" s="29" t="str">
        <f>IF(AC858&lt;=2,"NO","YES")</f>
        <v>NO</v>
      </c>
      <c r="AE858" s="112">
        <f>+TRACKER[[#This Row],[DELIVERY AVAILABLE SINCE]]-TRACKER[[#This Row],[HANDOVER Morocco]]</f>
        <v>15.416666666664241</v>
      </c>
      <c r="AF858" s="113">
        <f>TRACKER[[#This Row],[ATA TO UNLOADING]]*24</f>
        <v>63.083333333430346</v>
      </c>
      <c r="AG858" s="114">
        <f>(M858-E858)</f>
        <v>2.6069444444437977</v>
      </c>
      <c r="AH858" s="9">
        <f>TRACKER[[#This Row],[ATA A OFRECIMIENTO]]*24</f>
        <v>62.566666666651145</v>
      </c>
      <c r="AI858" s="4" t="str">
        <f>IF(AG858="","",IF(AG858&lt;=1.5,"SI","NO"))</f>
        <v>NO</v>
      </c>
      <c r="AJ858" s="4" t="str">
        <f>IF(AG858="","",IF(AG858&lt;=2,"YES","NO"))</f>
        <v>NO</v>
      </c>
      <c r="AK858" s="4" t="str">
        <f>IF(AG858="","",IF(AG858&lt;=3,"SI","NO"))</f>
        <v>SI</v>
      </c>
      <c r="AL858" s="114">
        <f>(N858-M858)</f>
        <v>4.1666666671517305E-2</v>
      </c>
      <c r="AM858" s="9">
        <f>TRACKER[[#This Row],[DEL. AVAILABLE A SLOT]]*24</f>
        <v>1.0000000001164153</v>
      </c>
      <c r="AN858" s="114">
        <f>IF((S858-M858)&lt;0,TIME(0,0,0),S858-M858)</f>
        <v>2.1527777782466728E-2</v>
      </c>
      <c r="AO858"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858" s="9" t="str">
        <f>IF(AL858="","",IF(AL858&lt;=1,"SI","NO"))</f>
        <v>SI</v>
      </c>
      <c r="AQ858" s="114">
        <f>(N858-E858)</f>
        <v>2.648611111115315</v>
      </c>
      <c r="AR858" s="9">
        <f>TRACKER[[#This Row],[ATA A TIMESLOT]]*24</f>
        <v>63.56666666676756</v>
      </c>
      <c r="AS858" s="115">
        <f>IF(AA858&lt;N858,TIME(0,0,0),AA858-N858)</f>
        <v>0</v>
      </c>
      <c r="AT858" s="9">
        <f>TRACKER[[#This Row],[PUNTUALIDAD (H)]]*24</f>
        <v>0</v>
      </c>
      <c r="AU858" s="114" t="str">
        <f>IF(AS858&gt;TIME(0,30,0),"NO","SI")</f>
        <v>SI</v>
      </c>
      <c r="AV858" s="116" t="str">
        <f>IF(AS858&gt;TIME(1,0,0),"NO","SI")</f>
        <v>SI</v>
      </c>
      <c r="AW858" s="116">
        <f>(S858-E858)</f>
        <v>2.6284722222262644</v>
      </c>
      <c r="AX858" s="38">
        <f>TRACKER[[#This Row],[ATA TO UNLOADING]]*24</f>
        <v>63.083333333430346</v>
      </c>
      <c r="AY858" s="116">
        <f>IF(O858=0,0,S858-O858)</f>
        <v>15.438194444446708</v>
      </c>
      <c r="AZ858" s="38">
        <f>TRACKER[[#This Row],[TOTAL TT (MARRUECOS)]]*24</f>
        <v>370.51666666672099</v>
      </c>
      <c r="BA858" s="38" t="str">
        <f>IF(AW858="","",IF(AW858&lt;=2,"SI","NO"))</f>
        <v>NO</v>
      </c>
      <c r="BB858" s="117">
        <f>V858-U858</f>
        <v>0</v>
      </c>
      <c r="BC858" s="118">
        <f>(TRACKER[[#This Row],[Driver departure vs DC END DATE 2]])/24</f>
        <v>0</v>
      </c>
      <c r="BD858" s="117" t="str">
        <f>IF(L858="LEFTIES TOLEDO",IF(BC858&gt;=TIME(0,0,0),"YES","NO"),"")</f>
        <v/>
      </c>
      <c r="BE858" s="41">
        <f>$BH$1</f>
        <v>55</v>
      </c>
      <c r="BF858" s="41">
        <f>$BI$1</f>
        <v>7.5</v>
      </c>
    </row>
    <row r="859" spans="1:58" ht="12.75" hidden="1" customHeight="1">
      <c r="A859" s="24">
        <v>266147564</v>
      </c>
      <c r="B859" s="10" t="s">
        <v>1071</v>
      </c>
      <c r="C859" s="11" t="s">
        <v>79</v>
      </c>
      <c r="D859" s="11" t="s">
        <v>48</v>
      </c>
      <c r="E859" s="12">
        <v>46068.80972222222</v>
      </c>
      <c r="F859" s="12">
        <v>46068.833333333336</v>
      </c>
      <c r="G859" s="13" t="s">
        <v>49</v>
      </c>
      <c r="H859" s="11" t="s">
        <v>1048</v>
      </c>
      <c r="I859" s="13" t="s">
        <v>1080</v>
      </c>
      <c r="J859" s="13" t="s">
        <v>107</v>
      </c>
      <c r="K859" s="13" t="s">
        <v>60</v>
      </c>
      <c r="L859" s="12" t="s">
        <v>64</v>
      </c>
      <c r="M859" s="12">
        <v>46071.458333333336</v>
      </c>
      <c r="N859" s="12">
        <v>46071.458333333336</v>
      </c>
      <c r="O859" s="12">
        <v>46059</v>
      </c>
      <c r="P859" s="55">
        <v>1</v>
      </c>
      <c r="Q859" s="12"/>
      <c r="R859" s="12" t="s">
        <v>1078</v>
      </c>
      <c r="S859" s="29">
        <v>46071.428472222222</v>
      </c>
      <c r="T859" s="29">
        <v>46071.46875</v>
      </c>
      <c r="U859" s="12"/>
      <c r="V859" s="29"/>
      <c r="W859" s="30">
        <f>IF(N859="","",WEEKNUM(AA859,2)-0)</f>
        <v>8</v>
      </c>
      <c r="X859" s="30">
        <f>IF(N859="","",MONTH(AA859))</f>
        <v>2</v>
      </c>
      <c r="Y85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859" s="30" t="str">
        <f>IF(B859="ROPAX","ROPAX",IF(B859="RORO","RORO","OCEAN"))</f>
        <v>OCEAN</v>
      </c>
      <c r="AA859" s="12">
        <f>+MIN(S859,T859)</f>
        <v>46071.428472222222</v>
      </c>
      <c r="AB859" s="29" t="str">
        <f>CHOOSE(WEEKDAY(T859,2),"Monday","Tuesday","Wednesday","Thursday","Friday","Saturday","Sunday")</f>
        <v>Wednesday</v>
      </c>
      <c r="AC859" s="104">
        <f>IF((E859-F859)&lt;=0,0,(TRACKER[[#This Row],[ATA]]-TRACKER[[#This Row],[ETA]])*24)</f>
        <v>0</v>
      </c>
      <c r="AD859" s="29" t="str">
        <f>IF(AC859&lt;=2,"NO","YES")</f>
        <v>NO</v>
      </c>
      <c r="AE859" s="112">
        <f>+TRACKER[[#This Row],[DELIVERY AVAILABLE SINCE]]-TRACKER[[#This Row],[HANDOVER Morocco]]</f>
        <v>12.458333333335759</v>
      </c>
      <c r="AF859" s="113">
        <f>TRACKER[[#This Row],[ATA TO UNLOADING]]*24</f>
        <v>62.850000000034925</v>
      </c>
      <c r="AG859" s="114">
        <f>(M859-E859)</f>
        <v>2.648611111115315</v>
      </c>
      <c r="AH859" s="9">
        <f>TRACKER[[#This Row],[ATA A OFRECIMIENTO]]*24</f>
        <v>63.56666666676756</v>
      </c>
      <c r="AI859" s="4" t="str">
        <f>IF(AG859="","",IF(AG859&lt;=1.5,"SI","NO"))</f>
        <v>NO</v>
      </c>
      <c r="AJ859" s="4" t="str">
        <f>IF(AG859="","",IF(AG859&lt;=2,"YES","NO"))</f>
        <v>NO</v>
      </c>
      <c r="AK859" s="4" t="str">
        <f>IF(AG859="","",IF(AG859&lt;=3,"SI","NO"))</f>
        <v>SI</v>
      </c>
      <c r="AL859" s="114">
        <f>(N859-M859)</f>
        <v>0</v>
      </c>
      <c r="AM859" s="9">
        <f>TRACKER[[#This Row],[DEL. AVAILABLE A SLOT]]*24</f>
        <v>0</v>
      </c>
      <c r="AN859" s="114">
        <f>IF((S859-M859)&lt;0,TIME(0,0,0),S859-M859)</f>
        <v>0</v>
      </c>
      <c r="AO859"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859" s="9" t="str">
        <f>IF(AL859="","",IF(AL859&lt;=1,"SI","NO"))</f>
        <v>SI</v>
      </c>
      <c r="AQ859" s="114">
        <f>(N859-E859)</f>
        <v>2.648611111115315</v>
      </c>
      <c r="AR859" s="9">
        <f>TRACKER[[#This Row],[ATA A TIMESLOT]]*24</f>
        <v>63.56666666676756</v>
      </c>
      <c r="AS859" s="115">
        <f>IF(AA859&lt;N859,TIME(0,0,0),AA859-N859)</f>
        <v>0</v>
      </c>
      <c r="AT859" s="9">
        <f>TRACKER[[#This Row],[PUNTUALIDAD (H)]]*24</f>
        <v>0</v>
      </c>
      <c r="AU859" s="114" t="str">
        <f>IF(AS859&gt;TIME(0,30,0),"NO","SI")</f>
        <v>SI</v>
      </c>
      <c r="AV859" s="116" t="str">
        <f>IF(AS859&gt;TIME(1,0,0),"NO","SI")</f>
        <v>SI</v>
      </c>
      <c r="AW859" s="116">
        <f>(S859-E859)</f>
        <v>2.6187500000014552</v>
      </c>
      <c r="AX859" s="38">
        <f>TRACKER[[#This Row],[ATA TO UNLOADING]]*24</f>
        <v>62.850000000034925</v>
      </c>
      <c r="AY859" s="116">
        <f>IF(O859=0,0,S859-O859)</f>
        <v>12.428472222221899</v>
      </c>
      <c r="AZ859" s="38">
        <f>TRACKER[[#This Row],[TOTAL TT (MARRUECOS)]]*24</f>
        <v>298.28333333332557</v>
      </c>
      <c r="BA859" s="38" t="str">
        <f>IF(AW859="","",IF(AW859&lt;=2,"SI","NO"))</f>
        <v>NO</v>
      </c>
      <c r="BB859" s="117">
        <f>V859-U859</f>
        <v>0</v>
      </c>
      <c r="BC859" s="118">
        <f>(TRACKER[[#This Row],[Driver departure vs DC END DATE 2]])/24</f>
        <v>0</v>
      </c>
      <c r="BD859" s="117" t="str">
        <f>IF(L859="LEFTIES TOLEDO",IF(BC859&gt;=TIME(0,0,0),"YES","NO"),"")</f>
        <v/>
      </c>
      <c r="BE859" s="41">
        <f>$BH$1</f>
        <v>55</v>
      </c>
      <c r="BF859" s="41">
        <f>$BI$1</f>
        <v>7.5</v>
      </c>
    </row>
    <row r="860" spans="1:58" ht="12.75" hidden="1" customHeight="1">
      <c r="A860" s="24">
        <v>266147563</v>
      </c>
      <c r="B860" s="10" t="s">
        <v>1071</v>
      </c>
      <c r="C860" s="11" t="s">
        <v>79</v>
      </c>
      <c r="D860" s="11" t="s">
        <v>48</v>
      </c>
      <c r="E860" s="12">
        <v>46068.80972222222</v>
      </c>
      <c r="F860" s="12">
        <v>46068.833333333336</v>
      </c>
      <c r="G860" s="13" t="s">
        <v>49</v>
      </c>
      <c r="H860" s="11" t="s">
        <v>1048</v>
      </c>
      <c r="I860" s="13" t="s">
        <v>1084</v>
      </c>
      <c r="J860" s="13" t="s">
        <v>51</v>
      </c>
      <c r="K860" s="13" t="s">
        <v>60</v>
      </c>
      <c r="L860" s="12" t="s">
        <v>1121</v>
      </c>
      <c r="M860" s="12">
        <v>46071.5</v>
      </c>
      <c r="N860" s="12">
        <v>46071.5</v>
      </c>
      <c r="O860" s="12">
        <v>46059</v>
      </c>
      <c r="P860" s="55">
        <v>1</v>
      </c>
      <c r="Q860" s="12" t="s">
        <v>62</v>
      </c>
      <c r="R860" s="12" t="s">
        <v>1078</v>
      </c>
      <c r="S860" s="29">
        <v>46071.559027777781</v>
      </c>
      <c r="T860" s="29">
        <v>46071.583333333336</v>
      </c>
      <c r="U860" s="12"/>
      <c r="V860" s="29"/>
      <c r="W860" s="30">
        <f>IF(N860="","",WEEKNUM(AA860,2)-0)</f>
        <v>8</v>
      </c>
      <c r="X860" s="30">
        <f>IF(N860="","",MONTH(AA860))</f>
        <v>2</v>
      </c>
      <c r="Y86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860" s="30" t="str">
        <f>IF(B860="ROPAX","ROPAX",IF(B860="RORO","RORO","OCEAN"))</f>
        <v>OCEAN</v>
      </c>
      <c r="AA860" s="12">
        <f>+MIN(S860,T860)</f>
        <v>46071.559027777781</v>
      </c>
      <c r="AB860" s="29" t="str">
        <f>CHOOSE(WEEKDAY(T860,2),"Monday","Tuesday","Wednesday","Thursday","Friday","Saturday","Sunday")</f>
        <v>Wednesday</v>
      </c>
      <c r="AC860" s="104">
        <f>IF((E860-F860)&lt;=0,0,(TRACKER[[#This Row],[ATA]]-TRACKER[[#This Row],[ETA]])*24)</f>
        <v>0</v>
      </c>
      <c r="AD860" s="29" t="str">
        <f>IF(AC860&lt;=2,"NO","YES")</f>
        <v>NO</v>
      </c>
      <c r="AE860" s="112">
        <f>+TRACKER[[#This Row],[DELIVERY AVAILABLE SINCE]]-TRACKER[[#This Row],[HANDOVER Morocco]]</f>
        <v>12.5</v>
      </c>
      <c r="AF860" s="113">
        <f>TRACKER[[#This Row],[ATA TO UNLOADING]]*24</f>
        <v>65.983333333453629</v>
      </c>
      <c r="AG860" s="114">
        <f>(M860-E860)</f>
        <v>2.6902777777795563</v>
      </c>
      <c r="AH860" s="9">
        <f>TRACKER[[#This Row],[ATA A OFRECIMIENTO]]*24</f>
        <v>64.566666666709352</v>
      </c>
      <c r="AI860" s="4" t="str">
        <f>IF(AG860="","",IF(AG860&lt;=1.5,"SI","NO"))</f>
        <v>NO</v>
      </c>
      <c r="AJ860" s="4" t="str">
        <f>IF(AG860="","",IF(AG860&lt;=2,"YES","NO"))</f>
        <v>NO</v>
      </c>
      <c r="AK860" s="4" t="str">
        <f>IF(AG860="","",IF(AG860&lt;=3,"SI","NO"))</f>
        <v>SI</v>
      </c>
      <c r="AL860" s="114">
        <f>(N860-M860)</f>
        <v>0</v>
      </c>
      <c r="AM860" s="9">
        <f>TRACKER[[#This Row],[DEL. AVAILABLE A SLOT]]*24</f>
        <v>0</v>
      </c>
      <c r="AN860" s="114">
        <f>IF((S860-M860)&lt;0,TIME(0,0,0),S860-M860)</f>
        <v>5.9027777781011537E-2</v>
      </c>
      <c r="AO860"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860" s="9" t="str">
        <f>IF(AL860="","",IF(AL860&lt;=1,"SI","NO"))</f>
        <v>SI</v>
      </c>
      <c r="AQ860" s="114">
        <f>(N860-E860)</f>
        <v>2.6902777777795563</v>
      </c>
      <c r="AR860" s="9">
        <f>TRACKER[[#This Row],[ATA A TIMESLOT]]*24</f>
        <v>64.566666666709352</v>
      </c>
      <c r="AS860" s="115">
        <f>IF(AA860&lt;N860,TIME(0,0,0),AA860-N860)</f>
        <v>5.9027777781011537E-2</v>
      </c>
      <c r="AT860" s="9">
        <f>TRACKER[[#This Row],[PUNTUALIDAD (H)]]*24</f>
        <v>1.4166666667442769</v>
      </c>
      <c r="AU860" s="114" t="str">
        <f>IF(AS860&gt;TIME(0,30,0),"NO","SI")</f>
        <v>NO</v>
      </c>
      <c r="AV860" s="116" t="str">
        <f>IF(AS860&gt;TIME(1,0,0),"NO","SI")</f>
        <v>NO</v>
      </c>
      <c r="AW860" s="116">
        <f>(S860-E860)</f>
        <v>2.7493055555605679</v>
      </c>
      <c r="AX860" s="38">
        <f>TRACKER[[#This Row],[ATA TO UNLOADING]]*24</f>
        <v>65.983333333453629</v>
      </c>
      <c r="AY860" s="116">
        <f>IF(O860=0,0,S860-O860)</f>
        <v>12.559027777781012</v>
      </c>
      <c r="AZ860" s="38">
        <f>TRACKER[[#This Row],[TOTAL TT (MARRUECOS)]]*24</f>
        <v>301.41666666674428</v>
      </c>
      <c r="BA860" s="38" t="str">
        <f>IF(AW860="","",IF(AW860&lt;=2,"SI","NO"))</f>
        <v>NO</v>
      </c>
      <c r="BB860" s="117">
        <f>V860-U860</f>
        <v>0</v>
      </c>
      <c r="BC860" s="118">
        <f>(TRACKER[[#This Row],[Driver departure vs DC END DATE 2]])/24</f>
        <v>0</v>
      </c>
      <c r="BD860" s="117" t="str">
        <f>IF(L860="LEFTIES TOLEDO",IF(BC860&gt;=TIME(0,0,0),"YES","NO"),"")</f>
        <v/>
      </c>
      <c r="BE860" s="41">
        <f>$BH$1</f>
        <v>55</v>
      </c>
      <c r="BF860" s="41">
        <f>$BI$1</f>
        <v>7.5</v>
      </c>
    </row>
    <row r="861" spans="1:58" ht="12.75" hidden="1" customHeight="1">
      <c r="A861" s="24" t="s">
        <v>1181</v>
      </c>
      <c r="B861" s="10" t="s">
        <v>1071</v>
      </c>
      <c r="C861" s="11" t="s">
        <v>72</v>
      </c>
      <c r="D861" s="11" t="s">
        <v>48</v>
      </c>
      <c r="E861" s="12">
        <v>46068.80972222222</v>
      </c>
      <c r="F861" s="12">
        <v>46068.833333333336</v>
      </c>
      <c r="G861" s="13" t="s">
        <v>88</v>
      </c>
      <c r="H861" s="11" t="s">
        <v>50</v>
      </c>
      <c r="I861" s="13" t="s">
        <v>1337</v>
      </c>
      <c r="J861" s="13" t="s">
        <v>51</v>
      </c>
      <c r="K861" s="13" t="s">
        <v>60</v>
      </c>
      <c r="L861" s="12" t="s">
        <v>95</v>
      </c>
      <c r="M861" s="12">
        <v>46069.666666666664</v>
      </c>
      <c r="N861" s="12">
        <v>46071.5</v>
      </c>
      <c r="O861" s="12"/>
      <c r="P861" s="55"/>
      <c r="Q861" s="12"/>
      <c r="R861" s="12"/>
      <c r="S861" s="29">
        <v>46071.479166666664</v>
      </c>
      <c r="T861" s="29">
        <v>46071.628472222219</v>
      </c>
      <c r="U861" s="12"/>
      <c r="V861" s="29">
        <v>46071.67083333333</v>
      </c>
      <c r="W861" s="30">
        <f>IF(N861="","",WEEKNUM(AA861,2)-0)</f>
        <v>8</v>
      </c>
      <c r="X861" s="30">
        <f>IF(N861="","",MONTH(AA861))</f>
        <v>2</v>
      </c>
      <c r="Y86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861" s="30" t="str">
        <f>IF(B861="ROPAX","ROPAX",IF(B861="RORO","RORO","OCEAN"))</f>
        <v>OCEAN</v>
      </c>
      <c r="AA861" s="12">
        <f>+MIN(S861,T861)</f>
        <v>46071.479166666664</v>
      </c>
      <c r="AB861" s="29" t="str">
        <f>CHOOSE(WEEKDAY(T861,2),"Monday","Tuesday","Wednesday","Thursday","Friday","Saturday","Sunday")</f>
        <v>Wednesday</v>
      </c>
      <c r="AC861" s="104">
        <f>IF((E861-F861)&lt;=0,0,(TRACKER[[#This Row],[ATA]]-TRACKER[[#This Row],[ETA]])*24)</f>
        <v>0</v>
      </c>
      <c r="AD861" s="29" t="str">
        <f>IF(AC861&lt;=2,"NO","YES")</f>
        <v>NO</v>
      </c>
      <c r="AE861" s="112">
        <f>+TRACKER[[#This Row],[DELIVERY AVAILABLE SINCE]]-TRACKER[[#This Row],[HANDOVER Morocco]]</f>
        <v>46069.666666666664</v>
      </c>
      <c r="AF861" s="113">
        <f>TRACKER[[#This Row],[ATA TO UNLOADING]]*24</f>
        <v>64.066666666651145</v>
      </c>
      <c r="AG861" s="114">
        <f>(M861-E861)</f>
        <v>0.85694444444379769</v>
      </c>
      <c r="AH861" s="9">
        <f>TRACKER[[#This Row],[ATA A OFRECIMIENTO]]*24</f>
        <v>20.566666666651145</v>
      </c>
      <c r="AI861" s="4" t="str">
        <f>IF(AG861="","",IF(AG861&lt;=1.5,"SI","NO"))</f>
        <v>SI</v>
      </c>
      <c r="AJ861" s="4" t="str">
        <f>IF(AG861="","",IF(AG861&lt;=2,"YES","NO"))</f>
        <v>YES</v>
      </c>
      <c r="AK861" s="4" t="str">
        <f>IF(AG861="","",IF(AG861&lt;=3,"SI","NO"))</f>
        <v>SI</v>
      </c>
      <c r="AL861" s="114">
        <f>(N861-M861)</f>
        <v>1.8333333333357587</v>
      </c>
      <c r="AM861" s="9">
        <f>TRACKER[[#This Row],[DEL. AVAILABLE A SLOT]]*24</f>
        <v>44.000000000058208</v>
      </c>
      <c r="AN861" s="114">
        <f>IF((S861-M861)&lt;0,TIME(0,0,0),S861-M861)</f>
        <v>1.8125</v>
      </c>
      <c r="AO861"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861" s="9" t="str">
        <f>IF(AL861="","",IF(AL861&lt;=1,"SI","NO"))</f>
        <v>NO</v>
      </c>
      <c r="AQ861" s="114">
        <f>(N861-E861)</f>
        <v>2.6902777777795563</v>
      </c>
      <c r="AR861" s="9">
        <f>TRACKER[[#This Row],[ATA A TIMESLOT]]*24</f>
        <v>64.566666666709352</v>
      </c>
      <c r="AS861" s="115">
        <f>IF(AA861&lt;N861,TIME(0,0,0),AA861-N861)</f>
        <v>0</v>
      </c>
      <c r="AT861" s="9">
        <f>TRACKER[[#This Row],[PUNTUALIDAD (H)]]*24</f>
        <v>0</v>
      </c>
      <c r="AU861" s="114" t="str">
        <f>IF(AS861&gt;TIME(0,30,0),"NO","SI")</f>
        <v>SI</v>
      </c>
      <c r="AV861" s="116" t="str">
        <f>IF(AS861&gt;TIME(1,0,0),"NO","SI")</f>
        <v>SI</v>
      </c>
      <c r="AW861" s="116">
        <f>(S861-E861)</f>
        <v>2.6694444444437977</v>
      </c>
      <c r="AX861" s="38">
        <f>TRACKER[[#This Row],[ATA TO UNLOADING]]*24</f>
        <v>64.066666666651145</v>
      </c>
      <c r="AY861" s="116">
        <f>IF(O861=0,0,S861-O861)</f>
        <v>0</v>
      </c>
      <c r="AZ861" s="38">
        <f>TRACKER[[#This Row],[TOTAL TT (MARRUECOS)]]*24</f>
        <v>0</v>
      </c>
      <c r="BA861" s="38" t="str">
        <f>IF(AW861="","",IF(AW861&lt;=2,"SI","NO"))</f>
        <v>NO</v>
      </c>
      <c r="BB861" s="117">
        <f>V861-U861</f>
        <v>46071.67083333333</v>
      </c>
      <c r="BC861" s="118">
        <f>(TRACKER[[#This Row],[Driver departure vs DC END DATE 2]])/24</f>
        <v>1919.6529513888888</v>
      </c>
      <c r="BD861" s="117" t="str">
        <f>IF(L861="LEFTIES TOLEDO",IF(BC861&gt;=TIME(0,0,0),"YES","NO"),"")</f>
        <v/>
      </c>
      <c r="BE861" s="41">
        <f>$BH$1</f>
        <v>55</v>
      </c>
      <c r="BF861" s="41">
        <f>$BI$1</f>
        <v>7.5</v>
      </c>
    </row>
    <row r="862" spans="1:58" ht="12.75" hidden="1" customHeight="1">
      <c r="A862" s="24">
        <v>261506234</v>
      </c>
      <c r="B862" s="10" t="s">
        <v>1174</v>
      </c>
      <c r="C862" s="11" t="s">
        <v>65</v>
      </c>
      <c r="D862" s="11" t="s">
        <v>75</v>
      </c>
      <c r="E862" s="12">
        <v>46063.790277777778</v>
      </c>
      <c r="F862" s="12">
        <v>46063.833333333336</v>
      </c>
      <c r="G862" s="13" t="s">
        <v>49</v>
      </c>
      <c r="H862" s="11" t="s">
        <v>50</v>
      </c>
      <c r="I862" s="13" t="s">
        <v>1338</v>
      </c>
      <c r="J862" s="13" t="s">
        <v>51</v>
      </c>
      <c r="K862" s="13" t="s">
        <v>52</v>
      </c>
      <c r="L862" s="12" t="s">
        <v>95</v>
      </c>
      <c r="M862" s="12">
        <v>46065.5</v>
      </c>
      <c r="N862" s="12">
        <v>46071.5</v>
      </c>
      <c r="O862" s="12"/>
      <c r="P862" s="55"/>
      <c r="Q862" s="12"/>
      <c r="R862" s="12"/>
      <c r="S862" s="29">
        <v>46071.479166666664</v>
      </c>
      <c r="T862" s="29">
        <v>46071.583333333336</v>
      </c>
      <c r="U862" s="12"/>
      <c r="V862" s="29">
        <v>46071.65625</v>
      </c>
      <c r="W862" s="30">
        <f>IF(N862="","",WEEKNUM(AA862,2)-0)</f>
        <v>8</v>
      </c>
      <c r="X862" s="30">
        <f>IF(N862="","",MONTH(AA862))</f>
        <v>2</v>
      </c>
      <c r="Y86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862" s="30" t="str">
        <f>IF(B862="ROPAX","ROPAX",IF(B862="RORO","RORO","OCEAN"))</f>
        <v>OCEAN</v>
      </c>
      <c r="AA862" s="12">
        <f>+MIN(S862,T862)</f>
        <v>46071.479166666664</v>
      </c>
      <c r="AB862" s="29" t="str">
        <f>CHOOSE(WEEKDAY(T862,2),"Monday","Tuesday","Wednesday","Thursday","Friday","Saturday","Sunday")</f>
        <v>Wednesday</v>
      </c>
      <c r="AC862" s="104">
        <f>IF((E862-F862)&lt;=0,0,(TRACKER[[#This Row],[ATA]]-TRACKER[[#This Row],[ETA]])*24)</f>
        <v>0</v>
      </c>
      <c r="AD862" s="29" t="str">
        <f>IF(AC862&lt;=2,"NO","YES")</f>
        <v>NO</v>
      </c>
      <c r="AE862" s="112">
        <f>+TRACKER[[#This Row],[DELIVERY AVAILABLE SINCE]]-TRACKER[[#This Row],[HANDOVER Morocco]]</f>
        <v>46065.5</v>
      </c>
      <c r="AF862" s="113">
        <f>TRACKER[[#This Row],[ATA TO UNLOADING]]*24</f>
        <v>184.53333333326736</v>
      </c>
      <c r="AG862" s="114">
        <f>(M862-E862)</f>
        <v>1.7097222222218988</v>
      </c>
      <c r="AH862" s="9">
        <f>TRACKER[[#This Row],[ATA A OFRECIMIENTO]]*24</f>
        <v>41.033333333325572</v>
      </c>
      <c r="AI862" s="4" t="str">
        <f>IF(AG862="","",IF(AG862&lt;=1.5,"SI","NO"))</f>
        <v>NO</v>
      </c>
      <c r="AJ862" s="4" t="str">
        <f>IF(AG862="","",IF(AG862&lt;=2,"YES","NO"))</f>
        <v>YES</v>
      </c>
      <c r="AK862" s="4" t="str">
        <f>IF(AG862="","",IF(AG862&lt;=3,"SI","NO"))</f>
        <v>SI</v>
      </c>
      <c r="AL862" s="114">
        <f>(N862-M862)</f>
        <v>6</v>
      </c>
      <c r="AM862" s="9">
        <f>TRACKER[[#This Row],[DEL. AVAILABLE A SLOT]]*24</f>
        <v>144</v>
      </c>
      <c r="AN862" s="114">
        <f>IF((S862-M862)&lt;0,TIME(0,0,0),S862-M862)</f>
        <v>5.9791666666642413</v>
      </c>
      <c r="AO862"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862" s="9" t="str">
        <f>IF(AL862="","",IF(AL862&lt;=1,"SI","NO"))</f>
        <v>NO</v>
      </c>
      <c r="AQ862" s="114">
        <f>(N862-E862)</f>
        <v>7.7097222222218988</v>
      </c>
      <c r="AR862" s="9">
        <f>TRACKER[[#This Row],[ATA A TIMESLOT]]*24</f>
        <v>185.03333333332557</v>
      </c>
      <c r="AS862" s="115">
        <f>IF(AA862&lt;N862,TIME(0,0,0),AA862-N862)</f>
        <v>0</v>
      </c>
      <c r="AT862" s="9">
        <f>TRACKER[[#This Row],[PUNTUALIDAD (H)]]*24</f>
        <v>0</v>
      </c>
      <c r="AU862" s="114" t="str">
        <f>IF(AS862&gt;TIME(0,30,0),"NO","SI")</f>
        <v>SI</v>
      </c>
      <c r="AV862" s="116" t="str">
        <f>IF(AS862&gt;TIME(1,0,0),"NO","SI")</f>
        <v>SI</v>
      </c>
      <c r="AW862" s="116">
        <f>(S862-E862)</f>
        <v>7.6888888888861402</v>
      </c>
      <c r="AX862" s="38">
        <f>TRACKER[[#This Row],[ATA TO UNLOADING]]*24</f>
        <v>184.53333333326736</v>
      </c>
      <c r="AY862" s="116">
        <f>IF(O862=0,0,S862-O862)</f>
        <v>0</v>
      </c>
      <c r="AZ862" s="38">
        <f>TRACKER[[#This Row],[TOTAL TT (MARRUECOS)]]*24</f>
        <v>0</v>
      </c>
      <c r="BA862" s="38" t="str">
        <f>IF(AW862="","",IF(AW862&lt;=2,"SI","NO"))</f>
        <v>NO</v>
      </c>
      <c r="BB862" s="117">
        <f>V862-U862</f>
        <v>46071.65625</v>
      </c>
      <c r="BC862" s="118">
        <f>(TRACKER[[#This Row],[Driver departure vs DC END DATE 2]])/24</f>
        <v>1919.65234375</v>
      </c>
      <c r="BD862" s="117" t="str">
        <f>IF(L862="LEFTIES TOLEDO",IF(BC862&gt;=TIME(0,0,0),"YES","NO"),"")</f>
        <v/>
      </c>
      <c r="BE862" s="41">
        <f>$BH$1</f>
        <v>55</v>
      </c>
      <c r="BF862" s="41">
        <f>$BI$1</f>
        <v>7.5</v>
      </c>
    </row>
    <row r="863" spans="1:58" ht="12.75" hidden="1" customHeight="1">
      <c r="A863" s="24">
        <v>261506232</v>
      </c>
      <c r="B863" s="10" t="s">
        <v>1174</v>
      </c>
      <c r="C863" s="11" t="s">
        <v>65</v>
      </c>
      <c r="D863" s="11" t="s">
        <v>75</v>
      </c>
      <c r="E863" s="12">
        <v>46063.790277777778</v>
      </c>
      <c r="F863" s="12">
        <v>46063.833333333336</v>
      </c>
      <c r="G863" s="13" t="s">
        <v>49</v>
      </c>
      <c r="H863" s="11" t="s">
        <v>50</v>
      </c>
      <c r="I863" s="13" t="s">
        <v>1339</v>
      </c>
      <c r="J863" s="13" t="s">
        <v>51</v>
      </c>
      <c r="K863" s="13" t="s">
        <v>52</v>
      </c>
      <c r="L863" s="12" t="s">
        <v>95</v>
      </c>
      <c r="M863" s="12">
        <v>46065.5</v>
      </c>
      <c r="N863" s="12">
        <v>46071.5</v>
      </c>
      <c r="O863" s="12"/>
      <c r="P863" s="55"/>
      <c r="Q863" s="12"/>
      <c r="R863" s="12"/>
      <c r="S863" s="29">
        <v>46071.479166666664</v>
      </c>
      <c r="T863" s="29">
        <v>46071.604166666664</v>
      </c>
      <c r="U863" s="12"/>
      <c r="V863" s="29">
        <v>46071.680555555555</v>
      </c>
      <c r="W863" s="30">
        <f>IF(N863="","",WEEKNUM(AA863,2)-0)</f>
        <v>8</v>
      </c>
      <c r="X863" s="30">
        <f>IF(N863="","",MONTH(AA863))</f>
        <v>2</v>
      </c>
      <c r="Y86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863" s="30" t="str">
        <f>IF(B863="ROPAX","ROPAX",IF(B863="RORO","RORO","OCEAN"))</f>
        <v>OCEAN</v>
      </c>
      <c r="AA863" s="12">
        <f>+MIN(S863,T863)</f>
        <v>46071.479166666664</v>
      </c>
      <c r="AB863" s="29" t="str">
        <f>CHOOSE(WEEKDAY(T863,2),"Monday","Tuesday","Wednesday","Thursday","Friday","Saturday","Sunday")</f>
        <v>Wednesday</v>
      </c>
      <c r="AC863" s="104">
        <f>IF((E863-F863)&lt;=0,0,(TRACKER[[#This Row],[ATA]]-TRACKER[[#This Row],[ETA]])*24)</f>
        <v>0</v>
      </c>
      <c r="AD863" s="29" t="str">
        <f>IF(AC863&lt;=2,"NO","YES")</f>
        <v>NO</v>
      </c>
      <c r="AE863" s="112">
        <f>+TRACKER[[#This Row],[DELIVERY AVAILABLE SINCE]]-TRACKER[[#This Row],[HANDOVER Morocco]]</f>
        <v>46065.5</v>
      </c>
      <c r="AF863" s="113">
        <f>TRACKER[[#This Row],[ATA TO UNLOADING]]*24</f>
        <v>184.53333333326736</v>
      </c>
      <c r="AG863" s="114">
        <f>(M863-E863)</f>
        <v>1.7097222222218988</v>
      </c>
      <c r="AH863" s="9">
        <f>TRACKER[[#This Row],[ATA A OFRECIMIENTO]]*24</f>
        <v>41.033333333325572</v>
      </c>
      <c r="AI863" s="4" t="str">
        <f>IF(AG863="","",IF(AG863&lt;=1.5,"SI","NO"))</f>
        <v>NO</v>
      </c>
      <c r="AJ863" s="4" t="str">
        <f>IF(AG863="","",IF(AG863&lt;=2,"YES","NO"))</f>
        <v>YES</v>
      </c>
      <c r="AK863" s="4" t="str">
        <f>IF(AG863="","",IF(AG863&lt;=3,"SI","NO"))</f>
        <v>SI</v>
      </c>
      <c r="AL863" s="114">
        <f>(N863-M863)</f>
        <v>6</v>
      </c>
      <c r="AM863" s="9">
        <f>TRACKER[[#This Row],[DEL. AVAILABLE A SLOT]]*24</f>
        <v>144</v>
      </c>
      <c r="AN863" s="114">
        <f>IF((S863-M863)&lt;0,TIME(0,0,0),S863-M863)</f>
        <v>5.9791666666642413</v>
      </c>
      <c r="AO863"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863" s="9" t="str">
        <f>IF(AL863="","",IF(AL863&lt;=1,"SI","NO"))</f>
        <v>NO</v>
      </c>
      <c r="AQ863" s="114">
        <f>(N863-E863)</f>
        <v>7.7097222222218988</v>
      </c>
      <c r="AR863" s="9">
        <f>TRACKER[[#This Row],[ATA A TIMESLOT]]*24</f>
        <v>185.03333333332557</v>
      </c>
      <c r="AS863" s="115">
        <f>IF(AA863&lt;N863,TIME(0,0,0),AA863-N863)</f>
        <v>0</v>
      </c>
      <c r="AT863" s="9">
        <f>TRACKER[[#This Row],[PUNTUALIDAD (H)]]*24</f>
        <v>0</v>
      </c>
      <c r="AU863" s="114" t="str">
        <f>IF(AS863&gt;TIME(0,30,0),"NO","SI")</f>
        <v>SI</v>
      </c>
      <c r="AV863" s="116" t="str">
        <f>IF(AS863&gt;TIME(1,0,0),"NO","SI")</f>
        <v>SI</v>
      </c>
      <c r="AW863" s="116">
        <f>(S863-E863)</f>
        <v>7.6888888888861402</v>
      </c>
      <c r="AX863" s="38">
        <f>TRACKER[[#This Row],[ATA TO UNLOADING]]*24</f>
        <v>184.53333333326736</v>
      </c>
      <c r="AY863" s="116">
        <f>IF(O863=0,0,S863-O863)</f>
        <v>0</v>
      </c>
      <c r="AZ863" s="38">
        <f>TRACKER[[#This Row],[TOTAL TT (MARRUECOS)]]*24</f>
        <v>0</v>
      </c>
      <c r="BA863" s="38" t="str">
        <f>IF(AW863="","",IF(AW863&lt;=2,"SI","NO"))</f>
        <v>NO</v>
      </c>
      <c r="BB863" s="117">
        <f>V863-U863</f>
        <v>46071.680555555555</v>
      </c>
      <c r="BC863" s="118">
        <f>(TRACKER[[#This Row],[Driver departure vs DC END DATE 2]])/24</f>
        <v>1919.6533564814815</v>
      </c>
      <c r="BD863" s="117" t="str">
        <f>IF(L863="LEFTIES TOLEDO",IF(BC863&gt;=TIME(0,0,0),"YES","NO"),"")</f>
        <v/>
      </c>
      <c r="BE863" s="41">
        <f>$BH$1</f>
        <v>55</v>
      </c>
      <c r="BF863" s="41">
        <f>$BI$1</f>
        <v>7.5</v>
      </c>
    </row>
    <row r="864" spans="1:58" ht="12.75" hidden="1" customHeight="1">
      <c r="A864" s="24">
        <v>263476826</v>
      </c>
      <c r="B864" s="10" t="s">
        <v>1174</v>
      </c>
      <c r="C864" s="11" t="s">
        <v>82</v>
      </c>
      <c r="D864" s="11" t="s">
        <v>75</v>
      </c>
      <c r="E864" s="12">
        <v>46063.790277777778</v>
      </c>
      <c r="F864" s="12">
        <v>46063.833333333336</v>
      </c>
      <c r="G864" s="13" t="s">
        <v>49</v>
      </c>
      <c r="H864" s="11" t="s">
        <v>50</v>
      </c>
      <c r="I864" s="13" t="s">
        <v>1340</v>
      </c>
      <c r="J864" s="13" t="s">
        <v>51</v>
      </c>
      <c r="K864" s="13" t="s">
        <v>52</v>
      </c>
      <c r="L864" s="12" t="s">
        <v>95</v>
      </c>
      <c r="M864" s="12">
        <v>46065.5</v>
      </c>
      <c r="N864" s="12">
        <v>46071.583333333336</v>
      </c>
      <c r="O864" s="12"/>
      <c r="P864" s="55"/>
      <c r="Q864" s="12"/>
      <c r="R864" s="12"/>
      <c r="S864" s="29">
        <v>46071.5625</v>
      </c>
      <c r="T864" s="29">
        <v>46071.472222222219</v>
      </c>
      <c r="U864" s="12"/>
      <c r="V864" s="29">
        <v>46071.513888888891</v>
      </c>
      <c r="W864" s="30">
        <f>IF(N864="","",WEEKNUM(AA864,2)-0)</f>
        <v>8</v>
      </c>
      <c r="X864" s="30">
        <f>IF(N864="","",MONTH(AA864))</f>
        <v>2</v>
      </c>
      <c r="Y86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864" s="30" t="str">
        <f>IF(B864="ROPAX","ROPAX",IF(B864="RORO","RORO","OCEAN"))</f>
        <v>OCEAN</v>
      </c>
      <c r="AA864" s="12">
        <f>+MIN(S864,T864)</f>
        <v>46071.472222222219</v>
      </c>
      <c r="AB864" s="29" t="str">
        <f>CHOOSE(WEEKDAY(T864,2),"Monday","Tuesday","Wednesday","Thursday","Friday","Saturday","Sunday")</f>
        <v>Wednesday</v>
      </c>
      <c r="AC864" s="104">
        <f>IF((E864-F864)&lt;=0,0,(TRACKER[[#This Row],[ATA]]-TRACKER[[#This Row],[ETA]])*24)</f>
        <v>0</v>
      </c>
      <c r="AD864" s="29" t="str">
        <f>IF(AC864&lt;=2,"NO","YES")</f>
        <v>NO</v>
      </c>
      <c r="AE864" s="112">
        <f>+TRACKER[[#This Row],[DELIVERY AVAILABLE SINCE]]-TRACKER[[#This Row],[HANDOVER Morocco]]</f>
        <v>46065.5</v>
      </c>
      <c r="AF864" s="113">
        <f>TRACKER[[#This Row],[ATA TO UNLOADING]]*24</f>
        <v>186.53333333332557</v>
      </c>
      <c r="AG864" s="114">
        <f>(M864-E864)</f>
        <v>1.7097222222218988</v>
      </c>
      <c r="AH864" s="9">
        <f>TRACKER[[#This Row],[ATA A OFRECIMIENTO]]*24</f>
        <v>41.033333333325572</v>
      </c>
      <c r="AI864" s="4" t="str">
        <f>IF(AG864="","",IF(AG864&lt;=1.5,"SI","NO"))</f>
        <v>NO</v>
      </c>
      <c r="AJ864" s="4" t="str">
        <f>IF(AG864="","",IF(AG864&lt;=2,"YES","NO"))</f>
        <v>YES</v>
      </c>
      <c r="AK864" s="4" t="str">
        <f>IF(AG864="","",IF(AG864&lt;=3,"SI","NO"))</f>
        <v>SI</v>
      </c>
      <c r="AL864" s="114">
        <f>(N864-M864)</f>
        <v>6.0833333333357587</v>
      </c>
      <c r="AM864" s="9">
        <f>TRACKER[[#This Row],[DEL. AVAILABLE A SLOT]]*24</f>
        <v>146.00000000005821</v>
      </c>
      <c r="AN864" s="114">
        <f>IF((S864-M864)&lt;0,TIME(0,0,0),S864-M864)</f>
        <v>6.0625</v>
      </c>
      <c r="AO864"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864" s="9" t="str">
        <f>IF(AL864="","",IF(AL864&lt;=1,"SI","NO"))</f>
        <v>NO</v>
      </c>
      <c r="AQ864" s="114">
        <f>(N864-E864)</f>
        <v>7.7930555555576575</v>
      </c>
      <c r="AR864" s="9">
        <f>TRACKER[[#This Row],[ATA A TIMESLOT]]*24</f>
        <v>187.03333333338378</v>
      </c>
      <c r="AS864" s="115">
        <f>IF(AA864&lt;N864,TIME(0,0,0),AA864-N864)</f>
        <v>0</v>
      </c>
      <c r="AT864" s="9">
        <f>TRACKER[[#This Row],[PUNTUALIDAD (H)]]*24</f>
        <v>0</v>
      </c>
      <c r="AU864" s="114" t="str">
        <f>IF(AS864&gt;TIME(0,30,0),"NO","SI")</f>
        <v>SI</v>
      </c>
      <c r="AV864" s="116" t="str">
        <f>IF(AS864&gt;TIME(1,0,0),"NO","SI")</f>
        <v>SI</v>
      </c>
      <c r="AW864" s="116">
        <f>(S864-E864)</f>
        <v>7.7722222222218988</v>
      </c>
      <c r="AX864" s="38">
        <f>TRACKER[[#This Row],[ATA TO UNLOADING]]*24</f>
        <v>186.53333333332557</v>
      </c>
      <c r="AY864" s="116">
        <f>IF(O864=0,0,S864-O864)</f>
        <v>0</v>
      </c>
      <c r="AZ864" s="38">
        <f>TRACKER[[#This Row],[TOTAL TT (MARRUECOS)]]*24</f>
        <v>0</v>
      </c>
      <c r="BA864" s="38" t="str">
        <f>IF(AW864="","",IF(AW864&lt;=2,"SI","NO"))</f>
        <v>NO</v>
      </c>
      <c r="BB864" s="117">
        <f>V864-U864</f>
        <v>46071.513888888891</v>
      </c>
      <c r="BC864" s="118">
        <f>(TRACKER[[#This Row],[Driver departure vs DC END DATE 2]])/24</f>
        <v>1919.6464120370372</v>
      </c>
      <c r="BD864" s="117" t="str">
        <f>IF(L864="LEFTIES TOLEDO",IF(BC864&gt;=TIME(0,0,0),"YES","NO"),"")</f>
        <v/>
      </c>
      <c r="BE864" s="41">
        <f>$BH$1</f>
        <v>55</v>
      </c>
      <c r="BF864" s="41">
        <f>$BI$1</f>
        <v>7.5</v>
      </c>
    </row>
    <row r="865" spans="1:58" ht="12.75" hidden="1" customHeight="1">
      <c r="A865" s="24" t="s">
        <v>1182</v>
      </c>
      <c r="B865" s="10" t="s">
        <v>1174</v>
      </c>
      <c r="C865" s="11" t="s">
        <v>57</v>
      </c>
      <c r="D865" s="11" t="s">
        <v>75</v>
      </c>
      <c r="E865" s="12">
        <v>46063.790277777778</v>
      </c>
      <c r="F865" s="12">
        <v>46063.833333333336</v>
      </c>
      <c r="G865" s="13" t="s">
        <v>88</v>
      </c>
      <c r="H865" s="11" t="s">
        <v>50</v>
      </c>
      <c r="I865" s="13" t="s">
        <v>1341</v>
      </c>
      <c r="J865" s="13" t="s">
        <v>51</v>
      </c>
      <c r="K865" s="13" t="s">
        <v>60</v>
      </c>
      <c r="L865" s="12" t="s">
        <v>95</v>
      </c>
      <c r="M865" s="12">
        <v>46065.5</v>
      </c>
      <c r="N865" s="12">
        <v>46071.583333333336</v>
      </c>
      <c r="O865" s="12"/>
      <c r="P865" s="55"/>
      <c r="Q865" s="12"/>
      <c r="R865" s="12"/>
      <c r="S865" s="29">
        <v>46071.5625</v>
      </c>
      <c r="T865" s="29">
        <v>46071.680555555555</v>
      </c>
      <c r="U865" s="12"/>
      <c r="V865" s="29">
        <v>46071.708333333336</v>
      </c>
      <c r="W865" s="30">
        <f>IF(N865="","",WEEKNUM(AA865,2)-0)</f>
        <v>8</v>
      </c>
      <c r="X865" s="30">
        <f>IF(N865="","",MONTH(AA865))</f>
        <v>2</v>
      </c>
      <c r="Y86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865" s="30" t="str">
        <f>IF(B865="ROPAX","ROPAX",IF(B865="RORO","RORO","OCEAN"))</f>
        <v>OCEAN</v>
      </c>
      <c r="AA865" s="12">
        <f>+MIN(S865,T865)</f>
        <v>46071.5625</v>
      </c>
      <c r="AB865" s="29" t="str">
        <f>CHOOSE(WEEKDAY(T865,2),"Monday","Tuesday","Wednesday","Thursday","Friday","Saturday","Sunday")</f>
        <v>Wednesday</v>
      </c>
      <c r="AC865" s="104">
        <f>IF((E865-F865)&lt;=0,0,(TRACKER[[#This Row],[ATA]]-TRACKER[[#This Row],[ETA]])*24)</f>
        <v>0</v>
      </c>
      <c r="AD865" s="29" t="str">
        <f>IF(AC865&lt;=2,"NO","YES")</f>
        <v>NO</v>
      </c>
      <c r="AE865" s="112">
        <f>+TRACKER[[#This Row],[DELIVERY AVAILABLE SINCE]]-TRACKER[[#This Row],[HANDOVER Morocco]]</f>
        <v>46065.5</v>
      </c>
      <c r="AF865" s="113">
        <f>TRACKER[[#This Row],[ATA TO UNLOADING]]*24</f>
        <v>186.53333333332557</v>
      </c>
      <c r="AG865" s="114">
        <f>(M865-E865)</f>
        <v>1.7097222222218988</v>
      </c>
      <c r="AH865" s="9">
        <f>TRACKER[[#This Row],[ATA A OFRECIMIENTO]]*24</f>
        <v>41.033333333325572</v>
      </c>
      <c r="AI865" s="4" t="str">
        <f>IF(AG865="","",IF(AG865&lt;=1.5,"SI","NO"))</f>
        <v>NO</v>
      </c>
      <c r="AJ865" s="4" t="str">
        <f>IF(AG865="","",IF(AG865&lt;=2,"YES","NO"))</f>
        <v>YES</v>
      </c>
      <c r="AK865" s="4" t="str">
        <f>IF(AG865="","",IF(AG865&lt;=3,"SI","NO"))</f>
        <v>SI</v>
      </c>
      <c r="AL865" s="114">
        <f>(N865-M865)</f>
        <v>6.0833333333357587</v>
      </c>
      <c r="AM865" s="9">
        <f>TRACKER[[#This Row],[DEL. AVAILABLE A SLOT]]*24</f>
        <v>146.00000000005821</v>
      </c>
      <c r="AN865" s="114">
        <f>IF((S865-M865)&lt;0,TIME(0,0,0),S865-M865)</f>
        <v>6.0625</v>
      </c>
      <c r="AO865"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865" s="9" t="str">
        <f>IF(AL865="","",IF(AL865&lt;=1,"SI","NO"))</f>
        <v>NO</v>
      </c>
      <c r="AQ865" s="114">
        <f>(N865-E865)</f>
        <v>7.7930555555576575</v>
      </c>
      <c r="AR865" s="9">
        <f>TRACKER[[#This Row],[ATA A TIMESLOT]]*24</f>
        <v>187.03333333338378</v>
      </c>
      <c r="AS865" s="115">
        <f>IF(AA865&lt;N865,TIME(0,0,0),AA865-N865)</f>
        <v>0</v>
      </c>
      <c r="AT865" s="9">
        <f>TRACKER[[#This Row],[PUNTUALIDAD (H)]]*24</f>
        <v>0</v>
      </c>
      <c r="AU865" s="114" t="str">
        <f>IF(AS865&gt;TIME(0,30,0),"NO","SI")</f>
        <v>SI</v>
      </c>
      <c r="AV865" s="116" t="str">
        <f>IF(AS865&gt;TIME(1,0,0),"NO","SI")</f>
        <v>SI</v>
      </c>
      <c r="AW865" s="116">
        <f>(S865-E865)</f>
        <v>7.7722222222218988</v>
      </c>
      <c r="AX865" s="38">
        <f>TRACKER[[#This Row],[ATA TO UNLOADING]]*24</f>
        <v>186.53333333332557</v>
      </c>
      <c r="AY865" s="116">
        <f>IF(O865=0,0,S865-O865)</f>
        <v>0</v>
      </c>
      <c r="AZ865" s="38">
        <f>TRACKER[[#This Row],[TOTAL TT (MARRUECOS)]]*24</f>
        <v>0</v>
      </c>
      <c r="BA865" s="38" t="str">
        <f>IF(AW865="","",IF(AW865&lt;=2,"SI","NO"))</f>
        <v>NO</v>
      </c>
      <c r="BB865" s="117">
        <f>V865-U865</f>
        <v>46071.708333333336</v>
      </c>
      <c r="BC865" s="118">
        <f>(TRACKER[[#This Row],[Driver departure vs DC END DATE 2]])/24</f>
        <v>1919.6545138888889</v>
      </c>
      <c r="BD865" s="117" t="str">
        <f>IF(L865="LEFTIES TOLEDO",IF(BC865&gt;=TIME(0,0,0),"YES","NO"),"")</f>
        <v/>
      </c>
      <c r="BE865" s="41">
        <f>$BH$1</f>
        <v>55</v>
      </c>
      <c r="BF865" s="41">
        <f>$BI$1</f>
        <v>7.5</v>
      </c>
    </row>
    <row r="866" spans="1:58" ht="12.75" hidden="1" customHeight="1">
      <c r="A866" s="24" t="s">
        <v>1085</v>
      </c>
      <c r="B866" s="10" t="s">
        <v>66</v>
      </c>
      <c r="C866" s="11" t="s">
        <v>79</v>
      </c>
      <c r="D866" s="11" t="s">
        <v>48</v>
      </c>
      <c r="E866" s="12">
        <v>46070.625</v>
      </c>
      <c r="F866" s="12">
        <v>46070.583333333336</v>
      </c>
      <c r="G866" s="13" t="s">
        <v>67</v>
      </c>
      <c r="H866" s="11" t="s">
        <v>1074</v>
      </c>
      <c r="I866" s="13" t="s">
        <v>580</v>
      </c>
      <c r="J866" s="13" t="s">
        <v>80</v>
      </c>
      <c r="K866" s="13" t="s">
        <v>60</v>
      </c>
      <c r="L866" s="12" t="s">
        <v>71</v>
      </c>
      <c r="M866" s="12">
        <v>46071.333333333336</v>
      </c>
      <c r="N866" s="12">
        <v>46071.666666666664</v>
      </c>
      <c r="O866" s="12">
        <v>46067</v>
      </c>
      <c r="P866" s="55">
        <v>1</v>
      </c>
      <c r="Q866" s="12"/>
      <c r="R866" s="12" t="s">
        <v>62</v>
      </c>
      <c r="S866" s="29">
        <v>46071.63958333333</v>
      </c>
      <c r="T866" s="29">
        <v>46071.652777777781</v>
      </c>
      <c r="U866" s="12"/>
      <c r="V866" s="29"/>
      <c r="W866" s="30">
        <f>IF(N866="","",WEEKNUM(AA866,2)-0)</f>
        <v>8</v>
      </c>
      <c r="X866" s="30">
        <f>IF(N866="","",MONTH(AA866))</f>
        <v>2</v>
      </c>
      <c r="Y86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866" s="30" t="str">
        <f>IF(B866="ROPAX","ROPAX",IF(B866="RORO","RORO","OCEAN"))</f>
        <v>RORO</v>
      </c>
      <c r="AA866" s="12">
        <f>+MIN(S866,T866)</f>
        <v>46071.63958333333</v>
      </c>
      <c r="AB866" s="29" t="str">
        <f>CHOOSE(WEEKDAY(T866,2),"Monday","Tuesday","Wednesday","Thursday","Friday","Saturday","Sunday")</f>
        <v>Wednesday</v>
      </c>
      <c r="AC866" s="104">
        <f>IF((E866-F866)&lt;=0,0,(TRACKER[[#This Row],[ATA]]-TRACKER[[#This Row],[ETA]])*24)</f>
        <v>0.99999999994179234</v>
      </c>
      <c r="AD866" s="29" t="str">
        <f>IF(AC866&lt;=2,"NO","YES")</f>
        <v>NO</v>
      </c>
      <c r="AE866" s="112">
        <f>+TRACKER[[#This Row],[DELIVERY AVAILABLE SINCE]]-TRACKER[[#This Row],[HANDOVER Morocco]]</f>
        <v>4.3333333333357587</v>
      </c>
      <c r="AF866" s="113">
        <f>TRACKER[[#This Row],[ATA TO UNLOADING]]*24</f>
        <v>24.349999999918509</v>
      </c>
      <c r="AG866" s="114">
        <f>(M866-E866)</f>
        <v>0.70833333333575865</v>
      </c>
      <c r="AH866" s="9">
        <f>TRACKER[[#This Row],[ATA A OFRECIMIENTO]]*24</f>
        <v>17.000000000058208</v>
      </c>
      <c r="AI866" s="4" t="str">
        <f>IF(AG866="","",IF(AG866&lt;=1.5,"SI","NO"))</f>
        <v>SI</v>
      </c>
      <c r="AJ866" s="4" t="str">
        <f>IF(AG866="","",IF(AG866&lt;=2,"YES","NO"))</f>
        <v>YES</v>
      </c>
      <c r="AK866" s="4" t="str">
        <f>IF(AG866="","",IF(AG866&lt;=3,"SI","NO"))</f>
        <v>SI</v>
      </c>
      <c r="AL866" s="114">
        <f>(N866-M866)</f>
        <v>0.33333333332848269</v>
      </c>
      <c r="AM866" s="9">
        <f>TRACKER[[#This Row],[DEL. AVAILABLE A SLOT]]*24</f>
        <v>7.9999999998835847</v>
      </c>
      <c r="AN866" s="114">
        <f>IF((S866-M866)&lt;0,TIME(0,0,0),S866-M866)</f>
        <v>0.30624999999417923</v>
      </c>
      <c r="AO866"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866" s="9" t="str">
        <f>IF(AL866="","",IF(AL866&lt;=1,"SI","NO"))</f>
        <v>SI</v>
      </c>
      <c r="AQ866" s="114">
        <f>(N866-E866)</f>
        <v>1.0416666666642413</v>
      </c>
      <c r="AR866" s="9">
        <f>TRACKER[[#This Row],[ATA A TIMESLOT]]*24</f>
        <v>24.999999999941792</v>
      </c>
      <c r="AS866" s="115">
        <f>IF(AA866&lt;N866,TIME(0,0,0),AA866-N866)</f>
        <v>0</v>
      </c>
      <c r="AT866" s="9">
        <f>TRACKER[[#This Row],[PUNTUALIDAD (H)]]*24</f>
        <v>0</v>
      </c>
      <c r="AU866" s="114" t="str">
        <f>IF(AS866&gt;TIME(0,30,0),"NO","SI")</f>
        <v>SI</v>
      </c>
      <c r="AV866" s="116" t="str">
        <f>IF(AS866&gt;TIME(1,0,0),"NO","SI")</f>
        <v>SI</v>
      </c>
      <c r="AW866" s="116">
        <f>(S866-E866)</f>
        <v>1.0145833333299379</v>
      </c>
      <c r="AX866" s="38">
        <f>TRACKER[[#This Row],[ATA TO UNLOADING]]*24</f>
        <v>24.349999999918509</v>
      </c>
      <c r="AY866" s="116">
        <f>IF(O866=0,0,S866-O866)</f>
        <v>4.6395833333299379</v>
      </c>
      <c r="AZ866" s="38">
        <f>TRACKER[[#This Row],[TOTAL TT (MARRUECOS)]]*24</f>
        <v>111.34999999991851</v>
      </c>
      <c r="BA866" s="38" t="str">
        <f>IF(AW866="","",IF(AW866&lt;=2,"SI","NO"))</f>
        <v>SI</v>
      </c>
      <c r="BB866" s="117">
        <f>V866-U866</f>
        <v>0</v>
      </c>
      <c r="BC866" s="118">
        <f>(TRACKER[[#This Row],[Driver departure vs DC END DATE 2]])/24</f>
        <v>0</v>
      </c>
      <c r="BD866" s="117" t="str">
        <f>IF(L866="LEFTIES TOLEDO",IF(BC866&gt;=TIME(0,0,0),"YES","NO"),"")</f>
        <v/>
      </c>
      <c r="BE866" s="41">
        <f>$BH$1</f>
        <v>55</v>
      </c>
      <c r="BF866" s="41">
        <f>$BI$1</f>
        <v>7.5</v>
      </c>
    </row>
    <row r="867" spans="1:58" ht="12.75" hidden="1" customHeight="1">
      <c r="A867" s="24" t="s">
        <v>1179</v>
      </c>
      <c r="B867" s="10" t="s">
        <v>1174</v>
      </c>
      <c r="C867" s="11" t="s">
        <v>55</v>
      </c>
      <c r="D867" s="11" t="s">
        <v>75</v>
      </c>
      <c r="E867" s="12">
        <v>46063.790277777778</v>
      </c>
      <c r="F867" s="12">
        <v>46063.833333333336</v>
      </c>
      <c r="G867" s="13" t="s">
        <v>88</v>
      </c>
      <c r="H867" s="11" t="s">
        <v>50</v>
      </c>
      <c r="I867" s="13" t="s">
        <v>1342</v>
      </c>
      <c r="J867" s="13" t="s">
        <v>51</v>
      </c>
      <c r="K867" s="13" t="s">
        <v>60</v>
      </c>
      <c r="L867" s="12" t="s">
        <v>95</v>
      </c>
      <c r="M867" s="12">
        <v>46065.5</v>
      </c>
      <c r="N867" s="12">
        <v>46071.666666666664</v>
      </c>
      <c r="O867" s="12"/>
      <c r="P867" s="55"/>
      <c r="Q867" s="12"/>
      <c r="R867" s="12"/>
      <c r="S867" s="29">
        <v>46071.645833333328</v>
      </c>
      <c r="T867" s="29">
        <v>46071.715277777781</v>
      </c>
      <c r="U867" s="12"/>
      <c r="V867" s="29">
        <v>46071.753472222219</v>
      </c>
      <c r="W867" s="30">
        <f>IF(N867="","",WEEKNUM(AA867,2)-0)</f>
        <v>8</v>
      </c>
      <c r="X867" s="30">
        <f>IF(N867="","",MONTH(AA867))</f>
        <v>2</v>
      </c>
      <c r="Y86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867" s="30" t="str">
        <f>IF(B867="ROPAX","ROPAX",IF(B867="RORO","RORO","OCEAN"))</f>
        <v>OCEAN</v>
      </c>
      <c r="AA867" s="12">
        <f>+MIN(S867,T867)</f>
        <v>46071.645833333328</v>
      </c>
      <c r="AB867" s="29" t="str">
        <f>CHOOSE(WEEKDAY(T867,2),"Monday","Tuesday","Wednesday","Thursday","Friday","Saturday","Sunday")</f>
        <v>Wednesday</v>
      </c>
      <c r="AC867" s="104">
        <f>IF((E867-F867)&lt;=0,0,(TRACKER[[#This Row],[ATA]]-TRACKER[[#This Row],[ETA]])*24)</f>
        <v>0</v>
      </c>
      <c r="AD867" s="29" t="str">
        <f>IF(AC867&lt;=2,"NO","YES")</f>
        <v>NO</v>
      </c>
      <c r="AE867" s="112">
        <f>+TRACKER[[#This Row],[DELIVERY AVAILABLE SINCE]]-TRACKER[[#This Row],[HANDOVER Morocco]]</f>
        <v>46065.5</v>
      </c>
      <c r="AF867" s="113">
        <f>TRACKER[[#This Row],[ATA TO UNLOADING]]*24</f>
        <v>188.53333333320916</v>
      </c>
      <c r="AG867" s="114">
        <f>(M867-E867)</f>
        <v>1.7097222222218988</v>
      </c>
      <c r="AH867" s="9">
        <f>TRACKER[[#This Row],[ATA A OFRECIMIENTO]]*24</f>
        <v>41.033333333325572</v>
      </c>
      <c r="AI867" s="4" t="str">
        <f>IF(AG867="","",IF(AG867&lt;=1.5,"SI","NO"))</f>
        <v>NO</v>
      </c>
      <c r="AJ867" s="4" t="str">
        <f>IF(AG867="","",IF(AG867&lt;=2,"YES","NO"))</f>
        <v>YES</v>
      </c>
      <c r="AK867" s="4" t="str">
        <f>IF(AG867="","",IF(AG867&lt;=3,"SI","NO"))</f>
        <v>SI</v>
      </c>
      <c r="AL867" s="114">
        <f>(N867-M867)</f>
        <v>6.1666666666642413</v>
      </c>
      <c r="AM867" s="9">
        <f>TRACKER[[#This Row],[DEL. AVAILABLE A SLOT]]*24</f>
        <v>147.99999999994179</v>
      </c>
      <c r="AN867" s="114">
        <f>IF((S867-M867)&lt;0,TIME(0,0,0),S867-M867)</f>
        <v>6.1458333333284827</v>
      </c>
      <c r="AO867"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867" s="9" t="str">
        <f>IF(AL867="","",IF(AL867&lt;=1,"SI","NO"))</f>
        <v>NO</v>
      </c>
      <c r="AQ867" s="114">
        <f>(N867-E867)</f>
        <v>7.8763888888861402</v>
      </c>
      <c r="AR867" s="9">
        <f>TRACKER[[#This Row],[ATA A TIMESLOT]]*24</f>
        <v>189.03333333326736</v>
      </c>
      <c r="AS867" s="115">
        <f>IF(AA867&lt;N867,TIME(0,0,0),AA867-N867)</f>
        <v>0</v>
      </c>
      <c r="AT867" s="9">
        <f>TRACKER[[#This Row],[PUNTUALIDAD (H)]]*24</f>
        <v>0</v>
      </c>
      <c r="AU867" s="114" t="str">
        <f>IF(AS867&gt;TIME(0,30,0),"NO","SI")</f>
        <v>SI</v>
      </c>
      <c r="AV867" s="116" t="str">
        <f>IF(AS867&gt;TIME(1,0,0),"NO","SI")</f>
        <v>SI</v>
      </c>
      <c r="AW867" s="116">
        <f>(S867-E867)</f>
        <v>7.8555555555503815</v>
      </c>
      <c r="AX867" s="38">
        <f>TRACKER[[#This Row],[ATA TO UNLOADING]]*24</f>
        <v>188.53333333320916</v>
      </c>
      <c r="AY867" s="116">
        <f>IF(O867=0,0,S867-O867)</f>
        <v>0</v>
      </c>
      <c r="AZ867" s="38">
        <f>TRACKER[[#This Row],[TOTAL TT (MARRUECOS)]]*24</f>
        <v>0</v>
      </c>
      <c r="BA867" s="38" t="str">
        <f>IF(AW867="","",IF(AW867&lt;=2,"SI","NO"))</f>
        <v>NO</v>
      </c>
      <c r="BB867" s="117">
        <f>V867-U867</f>
        <v>46071.753472222219</v>
      </c>
      <c r="BC867" s="118">
        <f>(TRACKER[[#This Row],[Driver departure vs DC END DATE 2]])/24</f>
        <v>1919.6563946759259</v>
      </c>
      <c r="BD867" s="117" t="str">
        <f>IF(L867="LEFTIES TOLEDO",IF(BC867&gt;=TIME(0,0,0),"YES","NO"),"")</f>
        <v/>
      </c>
      <c r="BE867" s="41">
        <f>$BH$1</f>
        <v>55</v>
      </c>
      <c r="BF867" s="41">
        <f>$BI$1</f>
        <v>7.5</v>
      </c>
    </row>
    <row r="868" spans="1:58" ht="12.75" hidden="1" customHeight="1">
      <c r="A868" s="24" t="s">
        <v>1175</v>
      </c>
      <c r="B868" s="10" t="s">
        <v>1174</v>
      </c>
      <c r="C868" s="11" t="s">
        <v>57</v>
      </c>
      <c r="D868" s="11" t="s">
        <v>75</v>
      </c>
      <c r="E868" s="12">
        <v>46063.790277777778</v>
      </c>
      <c r="F868" s="12">
        <v>46063.833333333336</v>
      </c>
      <c r="G868" s="13" t="s">
        <v>88</v>
      </c>
      <c r="H868" s="11" t="s">
        <v>50</v>
      </c>
      <c r="I868" s="13" t="s">
        <v>1343</v>
      </c>
      <c r="J868" s="13" t="s">
        <v>51</v>
      </c>
      <c r="K868" s="13" t="s">
        <v>60</v>
      </c>
      <c r="L868" s="12" t="s">
        <v>95</v>
      </c>
      <c r="M868" s="12">
        <v>46065.5</v>
      </c>
      <c r="N868" s="12">
        <v>46071.666666666664</v>
      </c>
      <c r="O868" s="12"/>
      <c r="P868" s="55"/>
      <c r="Q868" s="12"/>
      <c r="R868" s="12"/>
      <c r="S868" s="29">
        <v>46071.645833333328</v>
      </c>
      <c r="T868" s="29">
        <v>46071.732638888891</v>
      </c>
      <c r="U868" s="12"/>
      <c r="V868" s="29">
        <v>46071.798611111109</v>
      </c>
      <c r="W868" s="30">
        <f>IF(N868="","",WEEKNUM(AA868,2)-0)</f>
        <v>8</v>
      </c>
      <c r="X868" s="30">
        <f>IF(N868="","",MONTH(AA868))</f>
        <v>2</v>
      </c>
      <c r="Y86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868" s="30" t="str">
        <f>IF(B868="ROPAX","ROPAX",IF(B868="RORO","RORO","OCEAN"))</f>
        <v>OCEAN</v>
      </c>
      <c r="AA868" s="12">
        <f>+MIN(S868,T868)</f>
        <v>46071.645833333328</v>
      </c>
      <c r="AB868" s="29" t="str">
        <f>CHOOSE(WEEKDAY(T868,2),"Monday","Tuesday","Wednesday","Thursday","Friday","Saturday","Sunday")</f>
        <v>Wednesday</v>
      </c>
      <c r="AC868" s="104">
        <f>IF((E868-F868)&lt;=0,0,(TRACKER[[#This Row],[ATA]]-TRACKER[[#This Row],[ETA]])*24)</f>
        <v>0</v>
      </c>
      <c r="AD868" s="29" t="str">
        <f>IF(AC868&lt;=2,"NO","YES")</f>
        <v>NO</v>
      </c>
      <c r="AE868" s="112">
        <f>+TRACKER[[#This Row],[DELIVERY AVAILABLE SINCE]]-TRACKER[[#This Row],[HANDOVER Morocco]]</f>
        <v>46065.5</v>
      </c>
      <c r="AF868" s="113">
        <f>TRACKER[[#This Row],[ATA TO UNLOADING]]*24</f>
        <v>188.53333333320916</v>
      </c>
      <c r="AG868" s="114">
        <f>(M868-E868)</f>
        <v>1.7097222222218988</v>
      </c>
      <c r="AH868" s="9">
        <f>TRACKER[[#This Row],[ATA A OFRECIMIENTO]]*24</f>
        <v>41.033333333325572</v>
      </c>
      <c r="AI868" s="4" t="str">
        <f>IF(AG868="","",IF(AG868&lt;=1.5,"SI","NO"))</f>
        <v>NO</v>
      </c>
      <c r="AJ868" s="4" t="str">
        <f>IF(AG868="","",IF(AG868&lt;=2,"YES","NO"))</f>
        <v>YES</v>
      </c>
      <c r="AK868" s="4" t="str">
        <f>IF(AG868="","",IF(AG868&lt;=3,"SI","NO"))</f>
        <v>SI</v>
      </c>
      <c r="AL868" s="114">
        <f>(N868-M868)</f>
        <v>6.1666666666642413</v>
      </c>
      <c r="AM868" s="9">
        <f>TRACKER[[#This Row],[DEL. AVAILABLE A SLOT]]*24</f>
        <v>147.99999999994179</v>
      </c>
      <c r="AN868" s="114">
        <f>IF((S868-M868)&lt;0,TIME(0,0,0),S868-M868)</f>
        <v>6.1458333333284827</v>
      </c>
      <c r="AO868"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868" s="9" t="str">
        <f>IF(AL868="","",IF(AL868&lt;=1,"SI","NO"))</f>
        <v>NO</v>
      </c>
      <c r="AQ868" s="114">
        <f>(N868-E868)</f>
        <v>7.8763888888861402</v>
      </c>
      <c r="AR868" s="9">
        <f>TRACKER[[#This Row],[ATA A TIMESLOT]]*24</f>
        <v>189.03333333326736</v>
      </c>
      <c r="AS868" s="115">
        <f>IF(AA868&lt;N868,TIME(0,0,0),AA868-N868)</f>
        <v>0</v>
      </c>
      <c r="AT868" s="9">
        <f>TRACKER[[#This Row],[PUNTUALIDAD (H)]]*24</f>
        <v>0</v>
      </c>
      <c r="AU868" s="114" t="str">
        <f>IF(AS868&gt;TIME(0,30,0),"NO","SI")</f>
        <v>SI</v>
      </c>
      <c r="AV868" s="116" t="str">
        <f>IF(AS868&gt;TIME(1,0,0),"NO","SI")</f>
        <v>SI</v>
      </c>
      <c r="AW868" s="116">
        <f>(S868-E868)</f>
        <v>7.8555555555503815</v>
      </c>
      <c r="AX868" s="38">
        <f>TRACKER[[#This Row],[ATA TO UNLOADING]]*24</f>
        <v>188.53333333320916</v>
      </c>
      <c r="AY868" s="116">
        <f>IF(O868=0,0,S868-O868)</f>
        <v>0</v>
      </c>
      <c r="AZ868" s="38">
        <f>TRACKER[[#This Row],[TOTAL TT (MARRUECOS)]]*24</f>
        <v>0</v>
      </c>
      <c r="BA868" s="38" t="str">
        <f>IF(AW868="","",IF(AW868&lt;=2,"SI","NO"))</f>
        <v>NO</v>
      </c>
      <c r="BB868" s="117">
        <f>V868-U868</f>
        <v>46071.798611111109</v>
      </c>
      <c r="BC868" s="118">
        <f>(TRACKER[[#This Row],[Driver departure vs DC END DATE 2]])/24</f>
        <v>1919.6582754629628</v>
      </c>
      <c r="BD868" s="117" t="str">
        <f>IF(L868="LEFTIES TOLEDO",IF(BC868&gt;=TIME(0,0,0),"YES","NO"),"")</f>
        <v/>
      </c>
      <c r="BE868" s="41">
        <f>$BH$1</f>
        <v>55</v>
      </c>
      <c r="BF868" s="41">
        <f>$BI$1</f>
        <v>7.5</v>
      </c>
    </row>
    <row r="869" spans="1:58" ht="12.75" hidden="1" customHeight="1">
      <c r="A869" s="24">
        <v>265993428</v>
      </c>
      <c r="B869" s="10" t="s">
        <v>1071</v>
      </c>
      <c r="C869" s="11" t="s">
        <v>79</v>
      </c>
      <c r="D869" s="11" t="s">
        <v>48</v>
      </c>
      <c r="E869" s="12">
        <v>46068.80972222222</v>
      </c>
      <c r="F869" s="12">
        <v>46068.833333333336</v>
      </c>
      <c r="G869" s="13" t="s">
        <v>49</v>
      </c>
      <c r="H869" s="11" t="s">
        <v>99</v>
      </c>
      <c r="I869" s="13" t="s">
        <v>1086</v>
      </c>
      <c r="J869" s="13" t="s">
        <v>1064</v>
      </c>
      <c r="K869" s="13" t="s">
        <v>60</v>
      </c>
      <c r="L869" s="12" t="s">
        <v>64</v>
      </c>
      <c r="M869" s="12">
        <v>46071.75</v>
      </c>
      <c r="N869" s="12">
        <v>46071.75</v>
      </c>
      <c r="O869" s="12">
        <v>46056</v>
      </c>
      <c r="P869" s="55">
        <v>1</v>
      </c>
      <c r="Q869" s="12"/>
      <c r="R869" s="12" t="s">
        <v>1078</v>
      </c>
      <c r="S869" s="29">
        <v>46071.729861111111</v>
      </c>
      <c r="T869" s="29">
        <v>46071.756944444445</v>
      </c>
      <c r="U869" s="12"/>
      <c r="V869" s="29"/>
      <c r="W869" s="30">
        <f>IF(N869="","",WEEKNUM(AA869,2)-0)</f>
        <v>8</v>
      </c>
      <c r="X869" s="30">
        <f>IF(N869="","",MONTH(AA869))</f>
        <v>2</v>
      </c>
      <c r="Y86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869" s="30" t="str">
        <f>IF(B869="ROPAX","ROPAX",IF(B869="RORO","RORO","OCEAN"))</f>
        <v>OCEAN</v>
      </c>
      <c r="AA869" s="12">
        <f>+MIN(S869,T869)</f>
        <v>46071.729861111111</v>
      </c>
      <c r="AB869" s="29" t="str">
        <f>CHOOSE(WEEKDAY(T869,2),"Monday","Tuesday","Wednesday","Thursday","Friday","Saturday","Sunday")</f>
        <v>Wednesday</v>
      </c>
      <c r="AC869" s="104">
        <f>IF((E869-F869)&lt;=0,0,(TRACKER[[#This Row],[ATA]]-TRACKER[[#This Row],[ETA]])*24)</f>
        <v>0</v>
      </c>
      <c r="AD869" s="29" t="str">
        <f>IF(AC869&lt;=2,"NO","YES")</f>
        <v>NO</v>
      </c>
      <c r="AE869" s="112">
        <f>+TRACKER[[#This Row],[DELIVERY AVAILABLE SINCE]]-TRACKER[[#This Row],[HANDOVER Morocco]]</f>
        <v>15.75</v>
      </c>
      <c r="AF869" s="113">
        <f>TRACKER[[#This Row],[ATA TO UNLOADING]]*24</f>
        <v>70.083333333372138</v>
      </c>
      <c r="AG869" s="114">
        <f>(M869-E869)</f>
        <v>2.9402777777795563</v>
      </c>
      <c r="AH869" s="9">
        <f>TRACKER[[#This Row],[ATA A OFRECIMIENTO]]*24</f>
        <v>70.566666666709352</v>
      </c>
      <c r="AI869" s="4" t="str">
        <f>IF(AG869="","",IF(AG869&lt;=1.5,"SI","NO"))</f>
        <v>NO</v>
      </c>
      <c r="AJ869" s="4" t="str">
        <f>IF(AG869="","",IF(AG869&lt;=2,"YES","NO"))</f>
        <v>NO</v>
      </c>
      <c r="AK869" s="4" t="str">
        <f>IF(AG869="","",IF(AG869&lt;=3,"SI","NO"))</f>
        <v>SI</v>
      </c>
      <c r="AL869" s="114">
        <f>(N869-M869)</f>
        <v>0</v>
      </c>
      <c r="AM869" s="9">
        <f>TRACKER[[#This Row],[DEL. AVAILABLE A SLOT]]*24</f>
        <v>0</v>
      </c>
      <c r="AN869" s="114">
        <f>IF((S869-M869)&lt;0,TIME(0,0,0),S869-M869)</f>
        <v>0</v>
      </c>
      <c r="AO869"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869" s="9" t="str">
        <f>IF(AL869="","",IF(AL869&lt;=1,"SI","NO"))</f>
        <v>SI</v>
      </c>
      <c r="AQ869" s="114">
        <f>(N869-E869)</f>
        <v>2.9402777777795563</v>
      </c>
      <c r="AR869" s="9">
        <f>TRACKER[[#This Row],[ATA A TIMESLOT]]*24</f>
        <v>70.566666666709352</v>
      </c>
      <c r="AS869" s="115">
        <f>IF(AA869&lt;N869,TIME(0,0,0),AA869-N869)</f>
        <v>0</v>
      </c>
      <c r="AT869" s="9">
        <f>TRACKER[[#This Row],[PUNTUALIDAD (H)]]*24</f>
        <v>0</v>
      </c>
      <c r="AU869" s="114" t="str">
        <f>IF(AS869&gt;TIME(0,30,0),"NO","SI")</f>
        <v>SI</v>
      </c>
      <c r="AV869" s="116" t="str">
        <f>IF(AS869&gt;TIME(1,0,0),"NO","SI")</f>
        <v>SI</v>
      </c>
      <c r="AW869" s="116">
        <f>(S869-E869)</f>
        <v>2.9201388888905058</v>
      </c>
      <c r="AX869" s="38">
        <f>TRACKER[[#This Row],[ATA TO UNLOADING]]*24</f>
        <v>70.083333333372138</v>
      </c>
      <c r="AY869" s="116">
        <f>IF(O869=0,0,S869-O869)</f>
        <v>15.729861111110949</v>
      </c>
      <c r="AZ869" s="38">
        <f>TRACKER[[#This Row],[TOTAL TT (MARRUECOS)]]*24</f>
        <v>377.51666666666279</v>
      </c>
      <c r="BA869" s="38" t="str">
        <f>IF(AW869="","",IF(AW869&lt;=2,"SI","NO"))</f>
        <v>NO</v>
      </c>
      <c r="BB869" s="117">
        <f>V869-U869</f>
        <v>0</v>
      </c>
      <c r="BC869" s="118">
        <f>(TRACKER[[#This Row],[Driver departure vs DC END DATE 2]])/24</f>
        <v>0</v>
      </c>
      <c r="BD869" s="117" t="str">
        <f>IF(L869="LEFTIES TOLEDO",IF(BC869&gt;=TIME(0,0,0),"YES","NO"),"")</f>
        <v/>
      </c>
      <c r="BE869" s="41">
        <f>$BH$1</f>
        <v>55</v>
      </c>
      <c r="BF869" s="41">
        <f>$BI$1</f>
        <v>7.5</v>
      </c>
    </row>
    <row r="870" spans="1:58" ht="12.75" hidden="1" customHeight="1">
      <c r="A870" s="24" t="s">
        <v>1087</v>
      </c>
      <c r="B870" s="10" t="s">
        <v>63</v>
      </c>
      <c r="C870" s="11" t="s">
        <v>79</v>
      </c>
      <c r="D870" s="11" t="s">
        <v>48</v>
      </c>
      <c r="E870" s="12">
        <v>46070.979166666664</v>
      </c>
      <c r="F870" s="12">
        <v>46071.333333333336</v>
      </c>
      <c r="G870" s="13" t="s">
        <v>68</v>
      </c>
      <c r="H870" s="11" t="s">
        <v>100</v>
      </c>
      <c r="I870" s="13" t="s">
        <v>422</v>
      </c>
      <c r="J870" s="13" t="s">
        <v>80</v>
      </c>
      <c r="K870" s="13" t="s">
        <v>60</v>
      </c>
      <c r="L870" s="12" t="s">
        <v>71</v>
      </c>
      <c r="M870" s="12">
        <v>46071.958333333336</v>
      </c>
      <c r="N870" s="12">
        <v>46071.96875</v>
      </c>
      <c r="O870" s="12">
        <v>46067</v>
      </c>
      <c r="P870" s="55"/>
      <c r="Q870" s="12"/>
      <c r="R870" s="12"/>
      <c r="S870" s="29">
        <v>46071.969444444447</v>
      </c>
      <c r="T870" s="29">
        <v>46072.010416666664</v>
      </c>
      <c r="U870" s="12"/>
      <c r="V870" s="29"/>
      <c r="W870" s="30">
        <f>IF(N870="","",WEEKNUM(AA870,2)-0)</f>
        <v>8</v>
      </c>
      <c r="X870" s="30">
        <f>IF(N870="","",MONTH(AA870))</f>
        <v>2</v>
      </c>
      <c r="Y87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870" s="30" t="str">
        <f>IF(B870="ROPAX","ROPAX",IF(B870="RORO","RORO","OCEAN"))</f>
        <v>ROPAX</v>
      </c>
      <c r="AA870" s="12">
        <f>+MIN(S870,T870)</f>
        <v>46071.969444444447</v>
      </c>
      <c r="AB870" s="29" t="str">
        <f>CHOOSE(WEEKDAY(T870,2),"Monday","Tuesday","Wednesday","Thursday","Friday","Saturday","Sunday")</f>
        <v>Thursday</v>
      </c>
      <c r="AC870" s="104">
        <f>IF((E870-F870)&lt;=0,0,(TRACKER[[#This Row],[ATA]]-TRACKER[[#This Row],[ETA]])*24)</f>
        <v>0</v>
      </c>
      <c r="AD870" s="29" t="str">
        <f>IF(AC870&lt;=2,"NO","YES")</f>
        <v>NO</v>
      </c>
      <c r="AE870" s="112">
        <f>+TRACKER[[#This Row],[DELIVERY AVAILABLE SINCE]]-TRACKER[[#This Row],[HANDOVER Morocco]]</f>
        <v>4.9583333333357587</v>
      </c>
      <c r="AF870" s="113">
        <f>TRACKER[[#This Row],[ATA TO UNLOADING]]*24</f>
        <v>23.766666666779201</v>
      </c>
      <c r="AG870" s="114">
        <f>(M870-E870)</f>
        <v>0.97916666667151731</v>
      </c>
      <c r="AH870" s="9">
        <f>TRACKER[[#This Row],[ATA A OFRECIMIENTO]]*24</f>
        <v>23.500000000116415</v>
      </c>
      <c r="AI870" s="4" t="str">
        <f>IF(AG870="","",IF(AG870&lt;=1.5,"SI","NO"))</f>
        <v>SI</v>
      </c>
      <c r="AJ870" s="4" t="str">
        <f>IF(AG870="","",IF(AG870&lt;=2,"YES","NO"))</f>
        <v>YES</v>
      </c>
      <c r="AK870" s="4" t="str">
        <f>IF(AG870="","",IF(AG870&lt;=3,"SI","NO"))</f>
        <v>SI</v>
      </c>
      <c r="AL870" s="114">
        <f>(N870-M870)</f>
        <v>1.0416666664241347E-2</v>
      </c>
      <c r="AM870" s="9">
        <f>TRACKER[[#This Row],[DEL. AVAILABLE A SLOT]]*24</f>
        <v>0.24999999994179234</v>
      </c>
      <c r="AN870" s="114">
        <f>IF((S870-M870)&lt;0,TIME(0,0,0),S870-M870)</f>
        <v>1.1111111110949423E-2</v>
      </c>
      <c r="AO870"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870" s="9" t="str">
        <f>IF(AL870="","",IF(AL870&lt;=1,"SI","NO"))</f>
        <v>SI</v>
      </c>
      <c r="AQ870" s="114">
        <f>(N870-E870)</f>
        <v>0.98958333333575865</v>
      </c>
      <c r="AR870" s="9">
        <f>TRACKER[[#This Row],[ATA A TIMESLOT]]*24</f>
        <v>23.750000000058208</v>
      </c>
      <c r="AS870" s="115">
        <f>IF(AA870&lt;N870,TIME(0,0,0),AA870-N870)</f>
        <v>6.944444467080757E-4</v>
      </c>
      <c r="AT870" s="9">
        <f>TRACKER[[#This Row],[PUNTUALIDAD (H)]]*24</f>
        <v>1.6666666720993817E-2</v>
      </c>
      <c r="AU870" s="114" t="str">
        <f>IF(AS870&gt;TIME(0,30,0),"NO","SI")</f>
        <v>SI</v>
      </c>
      <c r="AV870" s="116" t="str">
        <f>IF(AS870&gt;TIME(1,0,0),"NO","SI")</f>
        <v>SI</v>
      </c>
      <c r="AW870" s="116">
        <f>(S870-E870)</f>
        <v>0.99027777778246673</v>
      </c>
      <c r="AX870" s="38">
        <f>TRACKER[[#This Row],[ATA TO UNLOADING]]*24</f>
        <v>23.766666666779201</v>
      </c>
      <c r="AY870" s="116">
        <f>IF(O870=0,0,S870-O870)</f>
        <v>4.9694444444467081</v>
      </c>
      <c r="AZ870" s="38">
        <f>TRACKER[[#This Row],[TOTAL TT (MARRUECOS)]]*24</f>
        <v>119.26666666672099</v>
      </c>
      <c r="BA870" s="38" t="str">
        <f>IF(AW870="","",IF(AW870&lt;=2,"SI","NO"))</f>
        <v>SI</v>
      </c>
      <c r="BB870" s="117">
        <f>V870-U870</f>
        <v>0</v>
      </c>
      <c r="BC870" s="118">
        <f>(TRACKER[[#This Row],[Driver departure vs DC END DATE 2]])/24</f>
        <v>0</v>
      </c>
      <c r="BD870" s="117" t="str">
        <f>IF(L870="LEFTIES TOLEDO",IF(BC870&gt;=TIME(0,0,0),"YES","NO"),"")</f>
        <v/>
      </c>
      <c r="BE870" s="41">
        <f>$BH$1</f>
        <v>55</v>
      </c>
      <c r="BF870" s="41">
        <f>$BI$1</f>
        <v>7.5</v>
      </c>
    </row>
    <row r="871" spans="1:58" ht="12.75" hidden="1" customHeight="1">
      <c r="A871" s="24" t="s">
        <v>1088</v>
      </c>
      <c r="B871" s="10" t="s">
        <v>66</v>
      </c>
      <c r="C871" s="11" t="s">
        <v>79</v>
      </c>
      <c r="D871" s="11" t="s">
        <v>48</v>
      </c>
      <c r="E871" s="12">
        <v>46070.625</v>
      </c>
      <c r="F871" s="12">
        <v>46070.583333333336</v>
      </c>
      <c r="G871" s="13" t="s">
        <v>67</v>
      </c>
      <c r="H871" s="11" t="s">
        <v>100</v>
      </c>
      <c r="I871" s="13" t="s">
        <v>570</v>
      </c>
      <c r="J871" s="13" t="s">
        <v>80</v>
      </c>
      <c r="K871" s="13" t="s">
        <v>60</v>
      </c>
      <c r="L871" s="12" t="s">
        <v>73</v>
      </c>
      <c r="M871" s="12">
        <v>46071.833333333336</v>
      </c>
      <c r="N871" s="12">
        <v>46072.291666666664</v>
      </c>
      <c r="O871" s="12">
        <v>46067</v>
      </c>
      <c r="P871" s="55">
        <v>1</v>
      </c>
      <c r="Q871" s="12"/>
      <c r="R871" s="12" t="s">
        <v>66</v>
      </c>
      <c r="S871" s="29">
        <v>46072.267361111109</v>
      </c>
      <c r="T871" s="29">
        <v>46072.277777777781</v>
      </c>
      <c r="U871" s="12"/>
      <c r="V871" s="29"/>
      <c r="W871" s="30">
        <f>IF(N871="","",WEEKNUM(AA871,2)-0)</f>
        <v>8</v>
      </c>
      <c r="X871" s="30">
        <f>IF(N871="","",MONTH(AA871))</f>
        <v>2</v>
      </c>
      <c r="Y87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871" s="30" t="str">
        <f>IF(B871="ROPAX","ROPAX",IF(B871="RORO","RORO","OCEAN"))</f>
        <v>RORO</v>
      </c>
      <c r="AA871" s="12">
        <f>+MIN(S871,T871)</f>
        <v>46072.267361111109</v>
      </c>
      <c r="AB871" s="29" t="str">
        <f>CHOOSE(WEEKDAY(T871,2),"Monday","Tuesday","Wednesday","Thursday","Friday","Saturday","Sunday")</f>
        <v>Thursday</v>
      </c>
      <c r="AC871" s="104">
        <f>IF((E871-F871)&lt;=0,0,(TRACKER[[#This Row],[ATA]]-TRACKER[[#This Row],[ETA]])*24)</f>
        <v>0.99999999994179234</v>
      </c>
      <c r="AD871" s="29" t="str">
        <f>IF(AC871&lt;=2,"NO","YES")</f>
        <v>NO</v>
      </c>
      <c r="AE871" s="112">
        <f>+TRACKER[[#This Row],[DELIVERY AVAILABLE SINCE]]-TRACKER[[#This Row],[HANDOVER Morocco]]</f>
        <v>4.8333333333357587</v>
      </c>
      <c r="AF871" s="113">
        <f>TRACKER[[#This Row],[ATA TO UNLOADING]]*24</f>
        <v>39.416666666627862</v>
      </c>
      <c r="AG871" s="114">
        <f>(M871-E871)</f>
        <v>1.2083333333357587</v>
      </c>
      <c r="AH871" s="9">
        <f>TRACKER[[#This Row],[ATA A OFRECIMIENTO]]*24</f>
        <v>29.000000000058208</v>
      </c>
      <c r="AI871" s="4" t="str">
        <f>IF(AG871="","",IF(AG871&lt;=1.5,"SI","NO"))</f>
        <v>SI</v>
      </c>
      <c r="AJ871" s="4" t="str">
        <f>IF(AG871="","",IF(AG871&lt;=2,"YES","NO"))</f>
        <v>YES</v>
      </c>
      <c r="AK871" s="4" t="str">
        <f>IF(AG871="","",IF(AG871&lt;=3,"SI","NO"))</f>
        <v>SI</v>
      </c>
      <c r="AL871" s="114">
        <f>(N871-M871)</f>
        <v>0.45833333332848269</v>
      </c>
      <c r="AM871" s="9">
        <f>TRACKER[[#This Row],[DEL. AVAILABLE A SLOT]]*24</f>
        <v>10.999999999883585</v>
      </c>
      <c r="AN871" s="114">
        <f>IF((S871-M871)&lt;0,TIME(0,0,0),S871-M871)</f>
        <v>0.43402777777373558</v>
      </c>
      <c r="AO871"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871" s="9" t="str">
        <f>IF(AL871="","",IF(AL871&lt;=1,"SI","NO"))</f>
        <v>SI</v>
      </c>
      <c r="AQ871" s="114">
        <f>(N871-E871)</f>
        <v>1.6666666666642413</v>
      </c>
      <c r="AR871" s="9">
        <f>TRACKER[[#This Row],[ATA A TIMESLOT]]*24</f>
        <v>39.999999999941792</v>
      </c>
      <c r="AS871" s="115">
        <f>IF(AA871&lt;N871,TIME(0,0,0),AA871-N871)</f>
        <v>0</v>
      </c>
      <c r="AT871" s="9">
        <f>TRACKER[[#This Row],[PUNTUALIDAD (H)]]*24</f>
        <v>0</v>
      </c>
      <c r="AU871" s="114" t="str">
        <f>IF(AS871&gt;TIME(0,30,0),"NO","SI")</f>
        <v>SI</v>
      </c>
      <c r="AV871" s="116" t="str">
        <f>IF(AS871&gt;TIME(1,0,0),"NO","SI")</f>
        <v>SI</v>
      </c>
      <c r="AW871" s="116">
        <f>(S871-E871)</f>
        <v>1.6423611111094942</v>
      </c>
      <c r="AX871" s="38">
        <f>TRACKER[[#This Row],[ATA TO UNLOADING]]*24</f>
        <v>39.416666666627862</v>
      </c>
      <c r="AY871" s="116">
        <f>IF(O871=0,0,S871-O871)</f>
        <v>5.2673611111094942</v>
      </c>
      <c r="AZ871" s="38">
        <f>TRACKER[[#This Row],[TOTAL TT (MARRUECOS)]]*24</f>
        <v>126.41666666662786</v>
      </c>
      <c r="BA871" s="38" t="str">
        <f>IF(AW871="","",IF(AW871&lt;=2,"SI","NO"))</f>
        <v>SI</v>
      </c>
      <c r="BB871" s="117">
        <f>V871-U871</f>
        <v>0</v>
      </c>
      <c r="BC871" s="118">
        <f>(TRACKER[[#This Row],[Driver departure vs DC END DATE 2]])/24</f>
        <v>0</v>
      </c>
      <c r="BD871" s="117" t="str">
        <f>IF(L871="LEFTIES TOLEDO",IF(BC871&gt;=TIME(0,0,0),"YES","NO"),"")</f>
        <v/>
      </c>
      <c r="BE871" s="41">
        <f>$BH$1</f>
        <v>55</v>
      </c>
      <c r="BF871" s="41">
        <f>$BI$1</f>
        <v>7.5</v>
      </c>
    </row>
    <row r="872" spans="1:58" ht="12.75" hidden="1" customHeight="1">
      <c r="A872" s="24">
        <v>266147561</v>
      </c>
      <c r="B872" s="10" t="s">
        <v>1089</v>
      </c>
      <c r="C872" s="11" t="s">
        <v>79</v>
      </c>
      <c r="D872" s="11" t="s">
        <v>48</v>
      </c>
      <c r="E872" s="12">
        <v>46069.583333333336</v>
      </c>
      <c r="F872" s="12">
        <v>46069.75</v>
      </c>
      <c r="G872" s="13" t="s">
        <v>49</v>
      </c>
      <c r="H872" s="11" t="s">
        <v>1048</v>
      </c>
      <c r="I872" s="13" t="s">
        <v>1091</v>
      </c>
      <c r="J872" s="13" t="s">
        <v>51</v>
      </c>
      <c r="K872" s="13" t="s">
        <v>60</v>
      </c>
      <c r="L872" s="12" t="s">
        <v>73</v>
      </c>
      <c r="M872" s="12">
        <v>46072.625</v>
      </c>
      <c r="N872" s="12">
        <v>46072.625</v>
      </c>
      <c r="O872" s="12">
        <v>46059</v>
      </c>
      <c r="P872" s="55"/>
      <c r="Q872" s="12" t="s">
        <v>93</v>
      </c>
      <c r="R872" s="12"/>
      <c r="S872" s="29">
        <v>46072.75</v>
      </c>
      <c r="T872" s="29">
        <v>46072.753472222219</v>
      </c>
      <c r="U872" s="12"/>
      <c r="V872" s="29"/>
      <c r="W872" s="30">
        <f>IF(N872="","",WEEKNUM(AA872,2)-0)</f>
        <v>8</v>
      </c>
      <c r="X872" s="30">
        <f>IF(N872="","",MONTH(AA872))</f>
        <v>2</v>
      </c>
      <c r="Y87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872" s="30" t="str">
        <f>IF(B872="ROPAX","ROPAX",IF(B872="RORO","RORO","OCEAN"))</f>
        <v>OCEAN</v>
      </c>
      <c r="AA872" s="12">
        <f>+MIN(S872,T872)</f>
        <v>46072.75</v>
      </c>
      <c r="AB872" s="29" t="str">
        <f>CHOOSE(WEEKDAY(T872,2),"Monday","Tuesday","Wednesday","Thursday","Friday","Saturday","Sunday")</f>
        <v>Thursday</v>
      </c>
      <c r="AC872" s="104">
        <f>IF((E872-F872)&lt;=0,0,(TRACKER[[#This Row],[ATA]]-TRACKER[[#This Row],[ETA]])*24)</f>
        <v>0</v>
      </c>
      <c r="AD872" s="29" t="str">
        <f>IF(AC872&lt;=2,"NO","YES")</f>
        <v>NO</v>
      </c>
      <c r="AE872" s="112">
        <f>+TRACKER[[#This Row],[DELIVERY AVAILABLE SINCE]]-TRACKER[[#This Row],[HANDOVER Morocco]]</f>
        <v>13.625</v>
      </c>
      <c r="AF872" s="113">
        <f>TRACKER[[#This Row],[ATA TO UNLOADING]]*24</f>
        <v>75.999999999941792</v>
      </c>
      <c r="AG872" s="114">
        <f>(M872-E872)</f>
        <v>3.0416666666642413</v>
      </c>
      <c r="AH872" s="9">
        <f>TRACKER[[#This Row],[ATA A OFRECIMIENTO]]*24</f>
        <v>72.999999999941792</v>
      </c>
      <c r="AI872" s="4" t="str">
        <f>IF(AG872="","",IF(AG872&lt;=1.5,"SI","NO"))</f>
        <v>NO</v>
      </c>
      <c r="AJ872" s="4" t="str">
        <f>IF(AG872="","",IF(AG872&lt;=2,"YES","NO"))</f>
        <v>NO</v>
      </c>
      <c r="AK872" s="4" t="str">
        <f>IF(AG872="","",IF(AG872&lt;=3,"SI","NO"))</f>
        <v>NO</v>
      </c>
      <c r="AL872" s="114">
        <f>(N872-M872)</f>
        <v>0</v>
      </c>
      <c r="AM872" s="9">
        <f>TRACKER[[#This Row],[DEL. AVAILABLE A SLOT]]*24</f>
        <v>0</v>
      </c>
      <c r="AN872" s="114">
        <f>IF((S872-M872)&lt;0,TIME(0,0,0),S872-M872)</f>
        <v>0.125</v>
      </c>
      <c r="AO872"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872" s="9" t="str">
        <f>IF(AL872="","",IF(AL872&lt;=1,"SI","NO"))</f>
        <v>SI</v>
      </c>
      <c r="AQ872" s="114">
        <f>(N872-E872)</f>
        <v>3.0416666666642413</v>
      </c>
      <c r="AR872" s="9">
        <f>TRACKER[[#This Row],[ATA A TIMESLOT]]*24</f>
        <v>72.999999999941792</v>
      </c>
      <c r="AS872" s="115">
        <f>IF(AA872&lt;N872,TIME(0,0,0),AA872-N872)</f>
        <v>0.125</v>
      </c>
      <c r="AT872" s="9">
        <f>TRACKER[[#This Row],[PUNTUALIDAD (H)]]*24</f>
        <v>3</v>
      </c>
      <c r="AU872" s="114" t="str">
        <f>IF(AS872&gt;TIME(0,30,0),"NO","SI")</f>
        <v>NO</v>
      </c>
      <c r="AV872" s="116" t="str">
        <f>IF(AS872&gt;TIME(1,0,0),"NO","SI")</f>
        <v>NO</v>
      </c>
      <c r="AW872" s="116">
        <f>(S872-E872)</f>
        <v>3.1666666666642413</v>
      </c>
      <c r="AX872" s="38">
        <f>TRACKER[[#This Row],[ATA TO UNLOADING]]*24</f>
        <v>75.999999999941792</v>
      </c>
      <c r="AY872" s="116">
        <f>IF(O872=0,0,S872-O872)</f>
        <v>13.75</v>
      </c>
      <c r="AZ872" s="38">
        <f>TRACKER[[#This Row],[TOTAL TT (MARRUECOS)]]*24</f>
        <v>330</v>
      </c>
      <c r="BA872" s="38" t="str">
        <f>IF(AW872="","",IF(AW872&lt;=2,"SI","NO"))</f>
        <v>NO</v>
      </c>
      <c r="BB872" s="117">
        <f>V872-U872</f>
        <v>0</v>
      </c>
      <c r="BC872" s="118">
        <f>(TRACKER[[#This Row],[Driver departure vs DC END DATE 2]])/24</f>
        <v>0</v>
      </c>
      <c r="BD872" s="117" t="str">
        <f>IF(L872="LEFTIES TOLEDO",IF(BC872&gt;=TIME(0,0,0),"YES","NO"),"")</f>
        <v/>
      </c>
      <c r="BE872" s="41">
        <f>$BH$1</f>
        <v>55</v>
      </c>
      <c r="BF872" s="41">
        <f>$BI$1</f>
        <v>7.5</v>
      </c>
    </row>
    <row r="873" spans="1:58" ht="12.75" hidden="1" customHeight="1">
      <c r="A873" s="24" t="s">
        <v>1090</v>
      </c>
      <c r="B873" s="10" t="s">
        <v>66</v>
      </c>
      <c r="C873" s="11" t="s">
        <v>79</v>
      </c>
      <c r="D873" s="11" t="s">
        <v>48</v>
      </c>
      <c r="E873" s="12">
        <v>46070.333333333336</v>
      </c>
      <c r="F873" s="12">
        <v>46071.333333333336</v>
      </c>
      <c r="G873" s="13" t="s">
        <v>67</v>
      </c>
      <c r="H873" s="11" t="s">
        <v>100</v>
      </c>
      <c r="I873" s="13" t="s">
        <v>568</v>
      </c>
      <c r="J873" s="13" t="s">
        <v>80</v>
      </c>
      <c r="K873" s="13" t="s">
        <v>60</v>
      </c>
      <c r="L873" s="12" t="s">
        <v>73</v>
      </c>
      <c r="M873" s="12">
        <v>46072.666666666664</v>
      </c>
      <c r="N873" s="12">
        <v>46072.666666666664</v>
      </c>
      <c r="O873" s="12">
        <v>46067</v>
      </c>
      <c r="P873" s="55"/>
      <c r="Q873" s="12" t="s">
        <v>62</v>
      </c>
      <c r="R873" s="12"/>
      <c r="S873" s="29">
        <v>46073.310416666667</v>
      </c>
      <c r="T873" s="29">
        <v>46073.319444444445</v>
      </c>
      <c r="U873" s="12"/>
      <c r="V873" s="29"/>
      <c r="W873" s="30">
        <f>IF(N873="","",WEEKNUM(AA873,2)-0)</f>
        <v>8</v>
      </c>
      <c r="X873" s="30">
        <f>IF(N873="","",MONTH(AA873))</f>
        <v>2</v>
      </c>
      <c r="Y87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873" s="30" t="str">
        <f>IF(B873="ROPAX","ROPAX",IF(B873="RORO","RORO","OCEAN"))</f>
        <v>RORO</v>
      </c>
      <c r="AA873" s="12">
        <f>+MIN(S873,T873)</f>
        <v>46073.310416666667</v>
      </c>
      <c r="AB873" s="29" t="str">
        <f>CHOOSE(WEEKDAY(T873,2),"Monday","Tuesday","Wednesday","Thursday","Friday","Saturday","Sunday")</f>
        <v>Friday</v>
      </c>
      <c r="AC873" s="104">
        <f>IF((E873-F873)&lt;=0,0,(TRACKER[[#This Row],[ATA]]-TRACKER[[#This Row],[ETA]])*24)</f>
        <v>0</v>
      </c>
      <c r="AD873" s="29" t="str">
        <f>IF(AC873&lt;=2,"NO","YES")</f>
        <v>NO</v>
      </c>
      <c r="AE873" s="112">
        <f>+TRACKER[[#This Row],[DELIVERY AVAILABLE SINCE]]-TRACKER[[#This Row],[HANDOVER Morocco]]</f>
        <v>5.6666666666642413</v>
      </c>
      <c r="AF873" s="113">
        <f>TRACKER[[#This Row],[ATA TO UNLOADING]]*24</f>
        <v>71.449999999953434</v>
      </c>
      <c r="AG873" s="114">
        <f>(M873-E873)</f>
        <v>2.3333333333284827</v>
      </c>
      <c r="AH873" s="9">
        <f>TRACKER[[#This Row],[ATA A OFRECIMIENTO]]*24</f>
        <v>55.999999999883585</v>
      </c>
      <c r="AI873" s="4" t="str">
        <f>IF(AG873="","",IF(AG873&lt;=1.5,"SI","NO"))</f>
        <v>NO</v>
      </c>
      <c r="AJ873" s="4" t="str">
        <f>IF(AG873="","",IF(AG873&lt;=2,"YES","NO"))</f>
        <v>NO</v>
      </c>
      <c r="AK873" s="4" t="str">
        <f>IF(AG873="","",IF(AG873&lt;=3,"SI","NO"))</f>
        <v>SI</v>
      </c>
      <c r="AL873" s="114">
        <f>(N873-M873)</f>
        <v>0</v>
      </c>
      <c r="AM873" s="9">
        <f>TRACKER[[#This Row],[DEL. AVAILABLE A SLOT]]*24</f>
        <v>0</v>
      </c>
      <c r="AN873" s="114">
        <f>IF((S873-M873)&lt;0,TIME(0,0,0),S873-M873)</f>
        <v>0.64375000000291038</v>
      </c>
      <c r="AO873"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873" s="9" t="str">
        <f>IF(AL873="","",IF(AL873&lt;=1,"SI","NO"))</f>
        <v>SI</v>
      </c>
      <c r="AQ873" s="114">
        <f>(N873-E873)</f>
        <v>2.3333333333284827</v>
      </c>
      <c r="AR873" s="9">
        <f>TRACKER[[#This Row],[ATA A TIMESLOT]]*24</f>
        <v>55.999999999883585</v>
      </c>
      <c r="AS873" s="115">
        <f>IF(AA873&lt;N873,TIME(0,0,0),AA873-N873)</f>
        <v>0.64375000000291038</v>
      </c>
      <c r="AT873" s="9">
        <f>TRACKER[[#This Row],[PUNTUALIDAD (H)]]*24</f>
        <v>15.450000000069849</v>
      </c>
      <c r="AU873" s="114" t="str">
        <f>IF(AS873&gt;TIME(0,30,0),"NO","SI")</f>
        <v>NO</v>
      </c>
      <c r="AV873" s="116" t="str">
        <f>IF(AS873&gt;TIME(1,0,0),"NO","SI")</f>
        <v>NO</v>
      </c>
      <c r="AW873" s="116">
        <f>(S873-E873)</f>
        <v>2.9770833333313931</v>
      </c>
      <c r="AX873" s="38">
        <f>TRACKER[[#This Row],[ATA TO UNLOADING]]*24</f>
        <v>71.449999999953434</v>
      </c>
      <c r="AY873" s="116">
        <f>IF(O873=0,0,S873-O873)</f>
        <v>6.3104166666671517</v>
      </c>
      <c r="AZ873" s="38">
        <f>TRACKER[[#This Row],[TOTAL TT (MARRUECOS)]]*24</f>
        <v>151.45000000001164</v>
      </c>
      <c r="BA873" s="38" t="str">
        <f>IF(AW873="","",IF(AW873&lt;=2,"SI","NO"))</f>
        <v>NO</v>
      </c>
      <c r="BB873" s="117">
        <f>V873-U873</f>
        <v>0</v>
      </c>
      <c r="BC873" s="118">
        <f>(TRACKER[[#This Row],[Driver departure vs DC END DATE 2]])/24</f>
        <v>0</v>
      </c>
      <c r="BD873" s="117" t="str">
        <f>IF(L873="LEFTIES TOLEDO",IF(BC873&gt;=TIME(0,0,0),"YES","NO"),"")</f>
        <v/>
      </c>
      <c r="BE873" s="41">
        <f>$BH$1</f>
        <v>55</v>
      </c>
      <c r="BF873" s="41">
        <f>$BI$1</f>
        <v>7.5</v>
      </c>
    </row>
    <row r="874" spans="1:58" ht="12.75" hidden="1" customHeight="1">
      <c r="A874" s="24" t="s">
        <v>1092</v>
      </c>
      <c r="B874" s="10" t="s">
        <v>63</v>
      </c>
      <c r="C874" s="11" t="s">
        <v>79</v>
      </c>
      <c r="D874" s="11" t="s">
        <v>48</v>
      </c>
      <c r="E874" s="12">
        <v>46071.270833333336</v>
      </c>
      <c r="F874" s="12">
        <v>46071.583333333336</v>
      </c>
      <c r="G874" s="13" t="s">
        <v>68</v>
      </c>
      <c r="H874" s="11" t="s">
        <v>100</v>
      </c>
      <c r="I874" s="13" t="s">
        <v>406</v>
      </c>
      <c r="J874" s="13" t="s">
        <v>80</v>
      </c>
      <c r="K874" s="13" t="s">
        <v>60</v>
      </c>
      <c r="L874" s="12" t="s">
        <v>73</v>
      </c>
      <c r="M874" s="12">
        <v>46072.75</v>
      </c>
      <c r="N874" s="12">
        <v>46073.25</v>
      </c>
      <c r="O874" s="12">
        <v>46069</v>
      </c>
      <c r="P874" s="55"/>
      <c r="Q874" s="12"/>
      <c r="R874" s="12"/>
      <c r="S874" s="29">
        <v>46073.257638888892</v>
      </c>
      <c r="T874" s="29">
        <v>46073.270833333336</v>
      </c>
      <c r="U874" s="12"/>
      <c r="V874" s="29"/>
      <c r="W874" s="30">
        <f>IF(N874="","",WEEKNUM(AA874,2)-0)</f>
        <v>8</v>
      </c>
      <c r="X874" s="30">
        <f>IF(N874="","",MONTH(AA874))</f>
        <v>2</v>
      </c>
      <c r="Y87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874" s="30" t="str">
        <f>IF(B874="ROPAX","ROPAX",IF(B874="RORO","RORO","OCEAN"))</f>
        <v>ROPAX</v>
      </c>
      <c r="AA874" s="12">
        <f>+MIN(S874,T874)</f>
        <v>46073.257638888892</v>
      </c>
      <c r="AB874" s="29" t="str">
        <f>CHOOSE(WEEKDAY(T874,2),"Monday","Tuesday","Wednesday","Thursday","Friday","Saturday","Sunday")</f>
        <v>Friday</v>
      </c>
      <c r="AC874" s="104">
        <f>IF((E874-F874)&lt;=0,0,(TRACKER[[#This Row],[ATA]]-TRACKER[[#This Row],[ETA]])*24)</f>
        <v>0</v>
      </c>
      <c r="AD874" s="29" t="str">
        <f>IF(AC874&lt;=2,"NO","YES")</f>
        <v>NO</v>
      </c>
      <c r="AE874" s="112">
        <f>+TRACKER[[#This Row],[DELIVERY AVAILABLE SINCE]]-TRACKER[[#This Row],[HANDOVER Morocco]]</f>
        <v>3.75</v>
      </c>
      <c r="AF874" s="113">
        <f>TRACKER[[#This Row],[ATA TO UNLOADING]]*24</f>
        <v>47.683333333348855</v>
      </c>
      <c r="AG874" s="114">
        <f>(M874-E874)</f>
        <v>1.4791666666642413</v>
      </c>
      <c r="AH874" s="9">
        <f>TRACKER[[#This Row],[ATA A OFRECIMIENTO]]*24</f>
        <v>35.499999999941792</v>
      </c>
      <c r="AI874" s="4" t="str">
        <f>IF(AG874="","",IF(AG874&lt;=1.5,"SI","NO"))</f>
        <v>SI</v>
      </c>
      <c r="AJ874" s="4" t="str">
        <f>IF(AG874="","",IF(AG874&lt;=2,"YES","NO"))</f>
        <v>YES</v>
      </c>
      <c r="AK874" s="4" t="str">
        <f>IF(AG874="","",IF(AG874&lt;=3,"SI","NO"))</f>
        <v>SI</v>
      </c>
      <c r="AL874" s="114">
        <f>(N874-M874)</f>
        <v>0.5</v>
      </c>
      <c r="AM874" s="9">
        <f>TRACKER[[#This Row],[DEL. AVAILABLE A SLOT]]*24</f>
        <v>12</v>
      </c>
      <c r="AN874" s="114">
        <f>IF((S874-M874)&lt;0,TIME(0,0,0),S874-M874)</f>
        <v>0.50763888889196096</v>
      </c>
      <c r="AO874"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874" s="9" t="str">
        <f>IF(AL874="","",IF(AL874&lt;=1,"SI","NO"))</f>
        <v>SI</v>
      </c>
      <c r="AQ874" s="114">
        <f>(N874-E874)</f>
        <v>1.9791666666642413</v>
      </c>
      <c r="AR874" s="9">
        <f>TRACKER[[#This Row],[ATA A TIMESLOT]]*24</f>
        <v>47.499999999941792</v>
      </c>
      <c r="AS874" s="115">
        <f>IF(AA874&lt;N874,TIME(0,0,0),AA874-N874)</f>
        <v>7.6388888919609599E-3</v>
      </c>
      <c r="AT874" s="9">
        <f>TRACKER[[#This Row],[PUNTUALIDAD (H)]]*24</f>
        <v>0.18333333340706304</v>
      </c>
      <c r="AU874" s="114" t="str">
        <f>IF(AS874&gt;TIME(0,30,0),"NO","SI")</f>
        <v>SI</v>
      </c>
      <c r="AV874" s="116" t="str">
        <f>IF(AS874&gt;TIME(1,0,0),"NO","SI")</f>
        <v>SI</v>
      </c>
      <c r="AW874" s="116">
        <f>(S874-E874)</f>
        <v>1.9868055555562023</v>
      </c>
      <c r="AX874" s="38">
        <f>TRACKER[[#This Row],[ATA TO UNLOADING]]*24</f>
        <v>47.683333333348855</v>
      </c>
      <c r="AY874" s="116">
        <f>IF(O874=0,0,S874-O874)</f>
        <v>4.257638888891961</v>
      </c>
      <c r="AZ874" s="38">
        <f>TRACKER[[#This Row],[TOTAL TT (MARRUECOS)]]*24</f>
        <v>102.18333333340706</v>
      </c>
      <c r="BA874" s="38" t="str">
        <f>IF(AW874="","",IF(AW874&lt;=2,"SI","NO"))</f>
        <v>SI</v>
      </c>
      <c r="BB874" s="117">
        <f>V874-U874</f>
        <v>0</v>
      </c>
      <c r="BC874" s="118">
        <f>(TRACKER[[#This Row],[Driver departure vs DC END DATE 2]])/24</f>
        <v>0</v>
      </c>
      <c r="BD874" s="117" t="str">
        <f>IF(L874="LEFTIES TOLEDO",IF(BC874&gt;=TIME(0,0,0),"YES","NO"),"")</f>
        <v/>
      </c>
      <c r="BE874" s="41">
        <f>$BH$1</f>
        <v>55</v>
      </c>
      <c r="BF874" s="41">
        <f>$BI$1</f>
        <v>7.5</v>
      </c>
    </row>
    <row r="875" spans="1:58" ht="12.75" customHeight="1">
      <c r="A875" s="24" t="s">
        <v>1158</v>
      </c>
      <c r="B875" s="10" t="s">
        <v>1159</v>
      </c>
      <c r="C875" s="11" t="s">
        <v>78</v>
      </c>
      <c r="D875" s="11" t="s">
        <v>48</v>
      </c>
      <c r="E875" s="12">
        <v>46071.569444444445</v>
      </c>
      <c r="F875" s="12">
        <v>46071.583333333336</v>
      </c>
      <c r="G875" s="13" t="s">
        <v>49</v>
      </c>
      <c r="H875" s="11" t="s">
        <v>50</v>
      </c>
      <c r="I875" s="13" t="s">
        <v>1160</v>
      </c>
      <c r="J875" s="13" t="s">
        <v>51</v>
      </c>
      <c r="K875" s="13" t="s">
        <v>60</v>
      </c>
      <c r="L875" s="12" t="s">
        <v>81</v>
      </c>
      <c r="M875" s="12">
        <v>46072.208333333336</v>
      </c>
      <c r="N875" s="12">
        <v>46073.333333333336</v>
      </c>
      <c r="O875" s="12"/>
      <c r="P875" s="55"/>
      <c r="Q875" s="12"/>
      <c r="R875" s="12"/>
      <c r="S875" s="29">
        <v>46073.311805555553</v>
      </c>
      <c r="T875" s="29">
        <v>46073.326388888891</v>
      </c>
      <c r="U875" s="12"/>
      <c r="V875" s="29"/>
      <c r="W875" s="30">
        <f>IF(N875="","",WEEKNUM(AA875,2)-0)</f>
        <v>8</v>
      </c>
      <c r="X875" s="30">
        <f>IF(N875="","",MONTH(AA875))</f>
        <v>2</v>
      </c>
      <c r="Y87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875" s="30" t="str">
        <f>IF(B875="ROPAX","ROPAX",IF(B875="RORO","RORO","OCEAN"))</f>
        <v>OCEAN</v>
      </c>
      <c r="AA875" s="12">
        <f>+MIN(S875,T875)</f>
        <v>46073.311805555553</v>
      </c>
      <c r="AB875" s="29" t="str">
        <f>CHOOSE(WEEKDAY(T875,2),"Monday","Tuesday","Wednesday","Thursday","Friday","Saturday","Sunday")</f>
        <v>Friday</v>
      </c>
      <c r="AC875" s="104">
        <f>IF((E875-F875)&lt;=0,0,(TRACKER[[#This Row],[ATA]]-TRACKER[[#This Row],[ETA]])*24)</f>
        <v>0</v>
      </c>
      <c r="AD875" s="29" t="str">
        <f>IF(AC875&lt;=2,"NO","YES")</f>
        <v>NO</v>
      </c>
      <c r="AE875" s="112">
        <f>+TRACKER[[#This Row],[DELIVERY AVAILABLE SINCE]]-TRACKER[[#This Row],[HANDOVER Morocco]]</f>
        <v>46072.208333333336</v>
      </c>
      <c r="AF875" s="113">
        <f>TRACKER[[#This Row],[ATA TO UNLOADING]]*24</f>
        <v>41.816666666592937</v>
      </c>
      <c r="AG875" s="114">
        <f>(M875-E875)</f>
        <v>0.63888888889050577</v>
      </c>
      <c r="AH875" s="9">
        <f>TRACKER[[#This Row],[ATA A OFRECIMIENTO]]*24</f>
        <v>15.333333333372138</v>
      </c>
      <c r="AI875" s="4" t="str">
        <f>IF(AG875="","",IF(AG875&lt;=1.5,"SI","NO"))</f>
        <v>SI</v>
      </c>
      <c r="AJ875" s="4" t="str">
        <f>IF(AG875="","",IF(AG875&lt;=2,"YES","NO"))</f>
        <v>YES</v>
      </c>
      <c r="AK875" s="4" t="str">
        <f>IF(AG875="","",IF(AG875&lt;=3,"SI","NO"))</f>
        <v>SI</v>
      </c>
      <c r="AL875" s="114">
        <f>(N875-M875)</f>
        <v>1.125</v>
      </c>
      <c r="AM875" s="9">
        <f>TRACKER[[#This Row],[DEL. AVAILABLE A SLOT]]*24</f>
        <v>27</v>
      </c>
      <c r="AN875" s="114">
        <f>IF((S875-M875)&lt;0,TIME(0,0,0),S875-M875)</f>
        <v>1.1034722222175333</v>
      </c>
      <c r="AO875"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875" s="9" t="str">
        <f>IF(AL875="","",IF(AL875&lt;=1,"SI","NO"))</f>
        <v>NO</v>
      </c>
      <c r="AQ875" s="114">
        <f>(N875-E875)</f>
        <v>1.7638888888905058</v>
      </c>
      <c r="AR875" s="9">
        <f>TRACKER[[#This Row],[ATA A TIMESLOT]]*24</f>
        <v>42.333333333372138</v>
      </c>
      <c r="AS875" s="115">
        <f>IF(AA875&lt;N875,TIME(0,0,0),AA875-N875)</f>
        <v>0</v>
      </c>
      <c r="AT875" s="9">
        <f>TRACKER[[#This Row],[PUNTUALIDAD (H)]]*24</f>
        <v>0</v>
      </c>
      <c r="AU875" s="114" t="str">
        <f>IF(AS875&gt;TIME(0,30,0),"NO","SI")</f>
        <v>SI</v>
      </c>
      <c r="AV875" s="116" t="str">
        <f>IF(AS875&gt;TIME(1,0,0),"NO","SI")</f>
        <v>SI</v>
      </c>
      <c r="AW875" s="116">
        <f>(S875-E875)</f>
        <v>1.742361111108039</v>
      </c>
      <c r="AX875" s="38">
        <f>TRACKER[[#This Row],[ATA TO UNLOADING]]*24</f>
        <v>41.816666666592937</v>
      </c>
      <c r="AY875" s="116">
        <f>IF(O875=0,0,S875-O875)</f>
        <v>0</v>
      </c>
      <c r="AZ875" s="38">
        <f>TRACKER[[#This Row],[TOTAL TT (MARRUECOS)]]*24</f>
        <v>0</v>
      </c>
      <c r="BA875" s="38" t="str">
        <f>IF(AW875="","",IF(AW875&lt;=2,"SI","NO"))</f>
        <v>SI</v>
      </c>
      <c r="BB875" s="117">
        <f>V875-U875</f>
        <v>0</v>
      </c>
      <c r="BC875" s="118">
        <f>(TRACKER[[#This Row],[Driver departure vs DC END DATE 2]])/24</f>
        <v>0</v>
      </c>
      <c r="BD875" s="117" t="str">
        <f>IF(L875="LEFTIES TOLEDO",IF(BC875&gt;=TIME(0,0,0),"YES","NO"),"")</f>
        <v/>
      </c>
      <c r="BE875" s="41">
        <f>$BH$1</f>
        <v>55</v>
      </c>
      <c r="BF875" s="41">
        <f>$BI$1</f>
        <v>7.5</v>
      </c>
    </row>
    <row r="876" spans="1:58" ht="12.75" hidden="1" customHeight="1">
      <c r="A876" s="24">
        <v>262543870</v>
      </c>
      <c r="B876" s="10" t="s">
        <v>1183</v>
      </c>
      <c r="C876" s="11" t="s">
        <v>78</v>
      </c>
      <c r="D876" s="11" t="s">
        <v>75</v>
      </c>
      <c r="E876" s="12">
        <v>46072.604166666664</v>
      </c>
      <c r="F876" s="12">
        <v>46072.333333333336</v>
      </c>
      <c r="G876" s="13" t="s">
        <v>49</v>
      </c>
      <c r="H876" s="11" t="s">
        <v>50</v>
      </c>
      <c r="I876" s="13" t="s">
        <v>1344</v>
      </c>
      <c r="J876" s="13" t="s">
        <v>51</v>
      </c>
      <c r="K876" s="13" t="s">
        <v>60</v>
      </c>
      <c r="L876" s="12" t="s">
        <v>95</v>
      </c>
      <c r="M876" s="12">
        <v>46072.666666666664</v>
      </c>
      <c r="N876" s="12">
        <v>46073.333333333336</v>
      </c>
      <c r="O876" s="12"/>
      <c r="P876" s="55"/>
      <c r="Q876" s="12"/>
      <c r="R876" s="12"/>
      <c r="S876" s="29">
        <v>46073.3125</v>
      </c>
      <c r="T876" s="29">
        <v>46073.3125</v>
      </c>
      <c r="U876" s="12"/>
      <c r="V876" s="29">
        <v>46073.368055555555</v>
      </c>
      <c r="W876" s="30">
        <f>IF(N876="","",WEEKNUM(AA876,2)-0)</f>
        <v>8</v>
      </c>
      <c r="X876" s="30">
        <f>IF(N876="","",MONTH(AA876))</f>
        <v>2</v>
      </c>
      <c r="Y87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876" s="30" t="str">
        <f>IF(B876="ROPAX","ROPAX",IF(B876="RORO","RORO","OCEAN"))</f>
        <v>OCEAN</v>
      </c>
      <c r="AA876" s="12">
        <f>+MIN(S876,T876)</f>
        <v>46073.3125</v>
      </c>
      <c r="AB876" s="29" t="str">
        <f>CHOOSE(WEEKDAY(T876,2),"Monday","Tuesday","Wednesday","Thursday","Friday","Saturday","Sunday")</f>
        <v>Friday</v>
      </c>
      <c r="AC876" s="104">
        <f>IF((E876-F876)&lt;=0,0,(TRACKER[[#This Row],[ATA]]-TRACKER[[#This Row],[ETA]])*24)</f>
        <v>6.4999999998835847</v>
      </c>
      <c r="AD876" s="29" t="str">
        <f>IF(AC876&lt;=2,"NO","YES")</f>
        <v>YES</v>
      </c>
      <c r="AE876" s="112">
        <f>+TRACKER[[#This Row],[DELIVERY AVAILABLE SINCE]]-TRACKER[[#This Row],[HANDOVER Morocco]]</f>
        <v>46072.666666666664</v>
      </c>
      <c r="AF876" s="113">
        <f>TRACKER[[#This Row],[ATA TO UNLOADING]]*24</f>
        <v>17.000000000058208</v>
      </c>
      <c r="AG876" s="114">
        <f>(M876-E876)</f>
        <v>6.25E-2</v>
      </c>
      <c r="AH876" s="9">
        <f>TRACKER[[#This Row],[ATA A OFRECIMIENTO]]*24</f>
        <v>1.5</v>
      </c>
      <c r="AI876" s="4" t="str">
        <f>IF(AG876="","",IF(AG876&lt;=1.5,"SI","NO"))</f>
        <v>SI</v>
      </c>
      <c r="AJ876" s="4" t="str">
        <f>IF(AG876="","",IF(AG876&lt;=2,"YES","NO"))</f>
        <v>YES</v>
      </c>
      <c r="AK876" s="4" t="str">
        <f>IF(AG876="","",IF(AG876&lt;=3,"SI","NO"))</f>
        <v>SI</v>
      </c>
      <c r="AL876" s="114">
        <f>(N876-M876)</f>
        <v>0.66666666667151731</v>
      </c>
      <c r="AM876" s="9">
        <f>TRACKER[[#This Row],[DEL. AVAILABLE A SLOT]]*24</f>
        <v>16.000000000116415</v>
      </c>
      <c r="AN876" s="114">
        <f>IF((S876-M876)&lt;0,TIME(0,0,0),S876-M876)</f>
        <v>0.64583333333575865</v>
      </c>
      <c r="AO876"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876" s="9" t="str">
        <f>IF(AL876="","",IF(AL876&lt;=1,"SI","NO"))</f>
        <v>SI</v>
      </c>
      <c r="AQ876" s="114">
        <f>(N876-E876)</f>
        <v>0.72916666667151731</v>
      </c>
      <c r="AR876" s="9">
        <f>TRACKER[[#This Row],[ATA A TIMESLOT]]*24</f>
        <v>17.500000000116415</v>
      </c>
      <c r="AS876" s="115">
        <f>IF(AA876&lt;N876,TIME(0,0,0),AA876-N876)</f>
        <v>0</v>
      </c>
      <c r="AT876" s="9">
        <f>TRACKER[[#This Row],[PUNTUALIDAD (H)]]*24</f>
        <v>0</v>
      </c>
      <c r="AU876" s="114" t="str">
        <f>IF(AS876&gt;TIME(0,30,0),"NO","SI")</f>
        <v>SI</v>
      </c>
      <c r="AV876" s="116" t="str">
        <f>IF(AS876&gt;TIME(1,0,0),"NO","SI")</f>
        <v>SI</v>
      </c>
      <c r="AW876" s="116">
        <f>(S876-E876)</f>
        <v>0.70833333333575865</v>
      </c>
      <c r="AX876" s="38">
        <f>TRACKER[[#This Row],[ATA TO UNLOADING]]*24</f>
        <v>17.000000000058208</v>
      </c>
      <c r="AY876" s="116">
        <f>IF(O876=0,0,S876-O876)</f>
        <v>0</v>
      </c>
      <c r="AZ876" s="38">
        <f>TRACKER[[#This Row],[TOTAL TT (MARRUECOS)]]*24</f>
        <v>0</v>
      </c>
      <c r="BA876" s="38" t="str">
        <f>IF(AW876="","",IF(AW876&lt;=2,"SI","NO"))</f>
        <v>SI</v>
      </c>
      <c r="BB876" s="117">
        <f>V876-U876</f>
        <v>46073.368055555555</v>
      </c>
      <c r="BC876" s="118">
        <f>(TRACKER[[#This Row],[Driver departure vs DC END DATE 2]])/24</f>
        <v>1919.7236689814815</v>
      </c>
      <c r="BD876" s="117" t="str">
        <f>IF(L876="LEFTIES TOLEDO",IF(BC876&gt;=TIME(0,0,0),"YES","NO"),"")</f>
        <v/>
      </c>
      <c r="BE876" s="41">
        <f>$BH$1</f>
        <v>55</v>
      </c>
      <c r="BF876" s="41">
        <f>$BI$1</f>
        <v>7.5</v>
      </c>
    </row>
    <row r="877" spans="1:58" ht="12.75" hidden="1" customHeight="1">
      <c r="A877" s="24">
        <v>263501705</v>
      </c>
      <c r="B877" s="10" t="s">
        <v>112</v>
      </c>
      <c r="C877" s="11" t="s">
        <v>58</v>
      </c>
      <c r="D877" s="11" t="s">
        <v>48</v>
      </c>
      <c r="E877" s="12">
        <v>46072.320138888892</v>
      </c>
      <c r="F877" s="12">
        <v>46072.333333333336</v>
      </c>
      <c r="G877" s="13" t="s">
        <v>49</v>
      </c>
      <c r="H877" s="11" t="s">
        <v>50</v>
      </c>
      <c r="I877" s="13" t="s">
        <v>1345</v>
      </c>
      <c r="J877" s="13" t="s">
        <v>51</v>
      </c>
      <c r="K877" s="13" t="s">
        <v>60</v>
      </c>
      <c r="L877" s="12" t="s">
        <v>53</v>
      </c>
      <c r="M877" s="12">
        <v>46072.75</v>
      </c>
      <c r="N877" s="12">
        <v>46073.416666666664</v>
      </c>
      <c r="O877" s="12"/>
      <c r="P877" s="55">
        <v>1</v>
      </c>
      <c r="Q877" s="12"/>
      <c r="R877" s="12" t="s">
        <v>108</v>
      </c>
      <c r="S877" s="29">
        <v>46073.40902777778</v>
      </c>
      <c r="T877" s="29">
        <v>46073.4375</v>
      </c>
      <c r="U877" s="12">
        <v>46073.472222222219</v>
      </c>
      <c r="V877" s="29">
        <v>46073.454861111109</v>
      </c>
      <c r="W877" s="30">
        <f>IF(N877="","",WEEKNUM(AA877,2)-0)</f>
        <v>8</v>
      </c>
      <c r="X877" s="30">
        <f>IF(N877="","",MONTH(AA877))</f>
        <v>2</v>
      </c>
      <c r="Y87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77" s="30" t="str">
        <f>IF(B877="ROPAX","ROPAX",IF(B877="RORO","RORO","OCEAN"))</f>
        <v>OCEAN</v>
      </c>
      <c r="AA877" s="12">
        <f>+MIN(S877,T877)</f>
        <v>46073.40902777778</v>
      </c>
      <c r="AB877" s="29" t="str">
        <f>CHOOSE(WEEKDAY(T877,2),"Monday","Tuesday","Wednesday","Thursday","Friday","Saturday","Sunday")</f>
        <v>Friday</v>
      </c>
      <c r="AC877" s="104">
        <f>IF((E877-F877)&lt;=0,0,(TRACKER[[#This Row],[ATA]]-TRACKER[[#This Row],[ETA]])*24)</f>
        <v>0</v>
      </c>
      <c r="AD877" s="29" t="str">
        <f>IF(AC877&lt;=2,"NO","YES")</f>
        <v>NO</v>
      </c>
      <c r="AE877" s="112">
        <f>+TRACKER[[#This Row],[DELIVERY AVAILABLE SINCE]]-TRACKER[[#This Row],[HANDOVER Morocco]]</f>
        <v>46072.75</v>
      </c>
      <c r="AF877" s="113">
        <f>TRACKER[[#This Row],[ATA TO UNLOADING]]*24</f>
        <v>26.133333333302289</v>
      </c>
      <c r="AG877" s="114">
        <f>(M877-E877)</f>
        <v>0.42986111110803904</v>
      </c>
      <c r="AH877" s="9">
        <f>TRACKER[[#This Row],[ATA A OFRECIMIENTO]]*24</f>
        <v>10.316666666592937</v>
      </c>
      <c r="AI877" s="4" t="str">
        <f>IF(AG877="","",IF(AG877&lt;=1.5,"SI","NO"))</f>
        <v>SI</v>
      </c>
      <c r="AJ877" s="4" t="str">
        <f>IF(AG877="","",IF(AG877&lt;=2,"YES","NO"))</f>
        <v>YES</v>
      </c>
      <c r="AK877" s="4" t="str">
        <f>IF(AG877="","",IF(AG877&lt;=3,"SI","NO"))</f>
        <v>SI</v>
      </c>
      <c r="AL877" s="114">
        <f>(N877-M877)</f>
        <v>0.66666666666424135</v>
      </c>
      <c r="AM877" s="9">
        <f>TRACKER[[#This Row],[DEL. AVAILABLE A SLOT]]*24</f>
        <v>15.999999999941792</v>
      </c>
      <c r="AN877" s="114">
        <f>IF((S877-M877)&lt;0,TIME(0,0,0),S877-M877)</f>
        <v>0.65902777777955635</v>
      </c>
      <c r="AO877"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877" s="9" t="str">
        <f>IF(AL877="","",IF(AL877&lt;=1,"SI","NO"))</f>
        <v>SI</v>
      </c>
      <c r="AQ877" s="114">
        <f>(N877-E877)</f>
        <v>1.0965277777722804</v>
      </c>
      <c r="AR877" s="9">
        <f>TRACKER[[#This Row],[ATA A TIMESLOT]]*24</f>
        <v>26.316666666534729</v>
      </c>
      <c r="AS877" s="115">
        <f>IF(AA877&lt;N877,TIME(0,0,0),AA877-N877)</f>
        <v>0</v>
      </c>
      <c r="AT877" s="9">
        <f>TRACKER[[#This Row],[PUNTUALIDAD (H)]]*24</f>
        <v>0</v>
      </c>
      <c r="AU877" s="114" t="str">
        <f>IF(AS877&gt;TIME(0,30,0),"NO","SI")</f>
        <v>SI</v>
      </c>
      <c r="AV877" s="116" t="str">
        <f>IF(AS877&gt;TIME(1,0,0),"NO","SI")</f>
        <v>SI</v>
      </c>
      <c r="AW877" s="116">
        <f>(S877-E877)</f>
        <v>1.0888888888875954</v>
      </c>
      <c r="AX877" s="38">
        <f>TRACKER[[#This Row],[ATA TO UNLOADING]]*24</f>
        <v>26.133333333302289</v>
      </c>
      <c r="AY877" s="116">
        <f>IF(O877=0,0,S877-O877)</f>
        <v>0</v>
      </c>
      <c r="AZ877" s="38">
        <f>TRACKER[[#This Row],[TOTAL TT (MARRUECOS)]]*24</f>
        <v>0</v>
      </c>
      <c r="BA877" s="38" t="str">
        <f>IF(AW877="","",IF(AW877&lt;=2,"SI","NO"))</f>
        <v>SI</v>
      </c>
      <c r="BB877" s="117">
        <f>V877-U877</f>
        <v>-1.7361111109494232E-2</v>
      </c>
      <c r="BC877" s="118">
        <f>(TRACKER[[#This Row],[Driver departure vs DC END DATE 2]])/24</f>
        <v>-7.2337962956225965E-4</v>
      </c>
      <c r="BD877" s="117"/>
      <c r="BE877" s="41">
        <f>$BH$1</f>
        <v>55</v>
      </c>
      <c r="BF877" s="41">
        <f>$BI$1</f>
        <v>7.5</v>
      </c>
    </row>
    <row r="878" spans="1:58" ht="12.75" hidden="1" customHeight="1">
      <c r="A878" s="24">
        <v>263501361</v>
      </c>
      <c r="B878" s="10" t="s">
        <v>112</v>
      </c>
      <c r="C878" s="11" t="s">
        <v>58</v>
      </c>
      <c r="D878" s="11" t="s">
        <v>48</v>
      </c>
      <c r="E878" s="12">
        <v>46072.320138888892</v>
      </c>
      <c r="F878" s="12">
        <v>46072.333333333336</v>
      </c>
      <c r="G878" s="13" t="s">
        <v>49</v>
      </c>
      <c r="H878" s="11" t="s">
        <v>50</v>
      </c>
      <c r="I878" s="13" t="s">
        <v>1346</v>
      </c>
      <c r="J878" s="13" t="s">
        <v>51</v>
      </c>
      <c r="K878" s="13" t="s">
        <v>60</v>
      </c>
      <c r="L878" s="12" t="s">
        <v>53</v>
      </c>
      <c r="M878" s="12">
        <v>46072.75</v>
      </c>
      <c r="N878" s="12">
        <v>46073.5</v>
      </c>
      <c r="O878" s="12"/>
      <c r="P878" s="55">
        <v>1</v>
      </c>
      <c r="Q878" s="12"/>
      <c r="R878" s="12" t="s">
        <v>108</v>
      </c>
      <c r="S878" s="29">
        <v>46073.470833333333</v>
      </c>
      <c r="T878" s="29">
        <v>46073.5</v>
      </c>
      <c r="U878" s="12">
        <v>46073.52847222222</v>
      </c>
      <c r="V878" s="29">
        <v>46073.518750000003</v>
      </c>
      <c r="W878" s="30">
        <f>IF(N878="","",WEEKNUM(AA878,2)-0)</f>
        <v>8</v>
      </c>
      <c r="X878" s="30">
        <f>IF(N878="","",MONTH(AA878))</f>
        <v>2</v>
      </c>
      <c r="Y87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78" s="30" t="str">
        <f>IF(B878="ROPAX","ROPAX",IF(B878="RORO","RORO","OCEAN"))</f>
        <v>OCEAN</v>
      </c>
      <c r="AA878" s="12">
        <f>+MIN(S878,T878)</f>
        <v>46073.470833333333</v>
      </c>
      <c r="AB878" s="29" t="str">
        <f>CHOOSE(WEEKDAY(T878,2),"Monday","Tuesday","Wednesday","Thursday","Friday","Saturday","Sunday")</f>
        <v>Friday</v>
      </c>
      <c r="AC878" s="104">
        <f>IF((E878-F878)&lt;=0,0,(TRACKER[[#This Row],[ATA]]-TRACKER[[#This Row],[ETA]])*24)</f>
        <v>0</v>
      </c>
      <c r="AD878" s="29" t="str">
        <f>IF(AC878&lt;=2,"NO","YES")</f>
        <v>NO</v>
      </c>
      <c r="AE878" s="112">
        <f>+TRACKER[[#This Row],[DELIVERY AVAILABLE SINCE]]-TRACKER[[#This Row],[HANDOVER Morocco]]</f>
        <v>46072.75</v>
      </c>
      <c r="AF878" s="113">
        <f>TRACKER[[#This Row],[ATA TO UNLOADING]]*24</f>
        <v>27.616666666581295</v>
      </c>
      <c r="AG878" s="114">
        <f>(M878-E878)</f>
        <v>0.42986111110803904</v>
      </c>
      <c r="AH878" s="9">
        <f>TRACKER[[#This Row],[ATA A OFRECIMIENTO]]*24</f>
        <v>10.316666666592937</v>
      </c>
      <c r="AI878" s="4" t="str">
        <f>IF(AG878="","",IF(AG878&lt;=1.5,"SI","NO"))</f>
        <v>SI</v>
      </c>
      <c r="AJ878" s="4" t="str">
        <f>IF(AG878="","",IF(AG878&lt;=2,"YES","NO"))</f>
        <v>YES</v>
      </c>
      <c r="AK878" s="4" t="str">
        <f>IF(AG878="","",IF(AG878&lt;=3,"SI","NO"))</f>
        <v>SI</v>
      </c>
      <c r="AL878" s="114">
        <f>(N878-M878)</f>
        <v>0.75</v>
      </c>
      <c r="AM878" s="9">
        <f>TRACKER[[#This Row],[DEL. AVAILABLE A SLOT]]*24</f>
        <v>18</v>
      </c>
      <c r="AN878" s="114">
        <f>IF((S878-M878)&lt;0,TIME(0,0,0),S878-M878)</f>
        <v>0.72083333333284827</v>
      </c>
      <c r="AO878"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878" s="9" t="str">
        <f>IF(AL878="","",IF(AL878&lt;=1,"SI","NO"))</f>
        <v>SI</v>
      </c>
      <c r="AQ878" s="114">
        <f>(N878-E878)</f>
        <v>1.179861111108039</v>
      </c>
      <c r="AR878" s="9">
        <f>TRACKER[[#This Row],[ATA A TIMESLOT]]*24</f>
        <v>28.316666666592937</v>
      </c>
      <c r="AS878" s="115">
        <f>IF(AA878&lt;N878,TIME(0,0,0),AA878-N878)</f>
        <v>0</v>
      </c>
      <c r="AT878" s="9">
        <f>TRACKER[[#This Row],[PUNTUALIDAD (H)]]*24</f>
        <v>0</v>
      </c>
      <c r="AU878" s="114" t="str">
        <f>IF(AS878&gt;TIME(0,30,0),"NO","SI")</f>
        <v>SI</v>
      </c>
      <c r="AV878" s="116" t="str">
        <f>IF(AS878&gt;TIME(1,0,0),"NO","SI")</f>
        <v>SI</v>
      </c>
      <c r="AW878" s="116">
        <f>(S878-E878)</f>
        <v>1.1506944444408873</v>
      </c>
      <c r="AX878" s="38">
        <f>TRACKER[[#This Row],[ATA TO UNLOADING]]*24</f>
        <v>27.616666666581295</v>
      </c>
      <c r="AY878" s="116">
        <f>IF(O878=0,0,S878-O878)</f>
        <v>0</v>
      </c>
      <c r="AZ878" s="38">
        <f>TRACKER[[#This Row],[TOTAL TT (MARRUECOS)]]*24</f>
        <v>0</v>
      </c>
      <c r="BA878" s="38" t="str">
        <f>IF(AW878="","",IF(AW878&lt;=2,"SI","NO"))</f>
        <v>SI</v>
      </c>
      <c r="BB878" s="117">
        <f>V878-U878</f>
        <v>-9.7222222175332718E-3</v>
      </c>
      <c r="BC878" s="118">
        <f>(TRACKER[[#This Row],[Driver departure vs DC END DATE 2]])/24</f>
        <v>-4.0509259239721967E-4</v>
      </c>
      <c r="BD878" s="117"/>
      <c r="BE878" s="41">
        <f>$BH$1</f>
        <v>55</v>
      </c>
      <c r="BF878" s="41">
        <f>$BI$1</f>
        <v>7.5</v>
      </c>
    </row>
    <row r="879" spans="1:58" ht="12.75" hidden="1" customHeight="1">
      <c r="A879" s="24" t="s">
        <v>1093</v>
      </c>
      <c r="B879" s="10" t="s">
        <v>66</v>
      </c>
      <c r="C879" s="11" t="s">
        <v>79</v>
      </c>
      <c r="D879" s="11" t="s">
        <v>48</v>
      </c>
      <c r="E879" s="12">
        <v>46071.333333333336</v>
      </c>
      <c r="F879" s="12">
        <v>46072.333333333336</v>
      </c>
      <c r="G879" s="13" t="s">
        <v>67</v>
      </c>
      <c r="H879" s="11" t="s">
        <v>100</v>
      </c>
      <c r="I879" s="13" t="s">
        <v>208</v>
      </c>
      <c r="J879" s="13" t="s">
        <v>80</v>
      </c>
      <c r="K879" s="13" t="s">
        <v>60</v>
      </c>
      <c r="L879" s="12" t="s">
        <v>1121</v>
      </c>
      <c r="M879" s="12">
        <v>46073.541666666664</v>
      </c>
      <c r="N879" s="12">
        <v>46073.541666666664</v>
      </c>
      <c r="O879" s="12">
        <v>46067</v>
      </c>
      <c r="P879" s="55"/>
      <c r="Q879" s="12" t="s">
        <v>1094</v>
      </c>
      <c r="R879" s="12"/>
      <c r="S879" s="29">
        <v>46073.616666666669</v>
      </c>
      <c r="T879" s="29">
        <v>46073.628472222219</v>
      </c>
      <c r="U879" s="12"/>
      <c r="V879" s="29"/>
      <c r="W879" s="30">
        <f>IF(N879="","",WEEKNUM(AA879,2)-0)</f>
        <v>8</v>
      </c>
      <c r="X879" s="30">
        <f>IF(N879="","",MONTH(AA879))</f>
        <v>2</v>
      </c>
      <c r="Y87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879" s="30" t="str">
        <f>IF(B879="ROPAX","ROPAX",IF(B879="RORO","RORO","OCEAN"))</f>
        <v>RORO</v>
      </c>
      <c r="AA879" s="12">
        <f>+MIN(S879,T879)</f>
        <v>46073.616666666669</v>
      </c>
      <c r="AB879" s="29" t="str">
        <f>CHOOSE(WEEKDAY(T879,2),"Monday","Tuesday","Wednesday","Thursday","Friday","Saturday","Sunday")</f>
        <v>Friday</v>
      </c>
      <c r="AC879" s="104">
        <f>IF((E879-F879)&lt;=0,0,(TRACKER[[#This Row],[ATA]]-TRACKER[[#This Row],[ETA]])*24)</f>
        <v>0</v>
      </c>
      <c r="AD879" s="29" t="str">
        <f>IF(AC879&lt;=2,"NO","YES")</f>
        <v>NO</v>
      </c>
      <c r="AE879" s="112">
        <f>+TRACKER[[#This Row],[DELIVERY AVAILABLE SINCE]]-TRACKER[[#This Row],[HANDOVER Morocco]]</f>
        <v>6.5416666666642413</v>
      </c>
      <c r="AF879" s="113">
        <f>TRACKER[[#This Row],[ATA TO UNLOADING]]*24</f>
        <v>54.799999999988358</v>
      </c>
      <c r="AG879" s="114">
        <f>(M879-E879)</f>
        <v>2.2083333333284827</v>
      </c>
      <c r="AH879" s="9">
        <f>TRACKER[[#This Row],[ATA A OFRECIMIENTO]]*24</f>
        <v>52.999999999883585</v>
      </c>
      <c r="AI879" s="4" t="str">
        <f>IF(AG879="","",IF(AG879&lt;=1.5,"SI","NO"))</f>
        <v>NO</v>
      </c>
      <c r="AJ879" s="4" t="str">
        <f>IF(AG879="","",IF(AG879&lt;=2,"YES","NO"))</f>
        <v>NO</v>
      </c>
      <c r="AK879" s="4" t="str">
        <f>IF(AG879="","",IF(AG879&lt;=3,"SI","NO"))</f>
        <v>SI</v>
      </c>
      <c r="AL879" s="114">
        <f>(N879-M879)</f>
        <v>0</v>
      </c>
      <c r="AM879" s="9">
        <f>TRACKER[[#This Row],[DEL. AVAILABLE A SLOT]]*24</f>
        <v>0</v>
      </c>
      <c r="AN879" s="114">
        <f>IF((S879-M879)&lt;0,TIME(0,0,0),S879-M879)</f>
        <v>7.5000000004365575E-2</v>
      </c>
      <c r="AO879"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879" s="9" t="str">
        <f>IF(AL879="","",IF(AL879&lt;=1,"SI","NO"))</f>
        <v>SI</v>
      </c>
      <c r="AQ879" s="114">
        <f>(N879-E879)</f>
        <v>2.2083333333284827</v>
      </c>
      <c r="AR879" s="9">
        <f>TRACKER[[#This Row],[ATA A TIMESLOT]]*24</f>
        <v>52.999999999883585</v>
      </c>
      <c r="AS879" s="115">
        <f>IF(AA879&lt;N879,TIME(0,0,0),AA879-N879)</f>
        <v>7.5000000004365575E-2</v>
      </c>
      <c r="AT879" s="9">
        <f>TRACKER[[#This Row],[PUNTUALIDAD (H)]]*24</f>
        <v>1.8000000001047738</v>
      </c>
      <c r="AU879" s="114" t="str">
        <f>IF(AS879&gt;TIME(0,30,0),"NO","SI")</f>
        <v>NO</v>
      </c>
      <c r="AV879" s="116" t="str">
        <f>IF(AS879&gt;TIME(1,0,0),"NO","SI")</f>
        <v>NO</v>
      </c>
      <c r="AW879" s="116">
        <f>(S879-E879)</f>
        <v>2.2833333333328483</v>
      </c>
      <c r="AX879" s="38">
        <f>TRACKER[[#This Row],[ATA TO UNLOADING]]*24</f>
        <v>54.799999999988358</v>
      </c>
      <c r="AY879" s="116">
        <f>IF(O879=0,0,S879-O879)</f>
        <v>6.6166666666686069</v>
      </c>
      <c r="AZ879" s="38">
        <f>TRACKER[[#This Row],[TOTAL TT (MARRUECOS)]]*24</f>
        <v>158.80000000004657</v>
      </c>
      <c r="BA879" s="38" t="str">
        <f>IF(AW879="","",IF(AW879&lt;=2,"SI","NO"))</f>
        <v>NO</v>
      </c>
      <c r="BB879" s="117">
        <f>V879-U879</f>
        <v>0</v>
      </c>
      <c r="BC879" s="118">
        <f>(TRACKER[[#This Row],[Driver departure vs DC END DATE 2]])/24</f>
        <v>0</v>
      </c>
      <c r="BD879" s="117" t="str">
        <f>IF(L879="LEFTIES TOLEDO",IF(BC879&gt;=TIME(0,0,0),"YES","NO"),"")</f>
        <v/>
      </c>
      <c r="BE879" s="41">
        <f>$BH$1</f>
        <v>55</v>
      </c>
      <c r="BF879" s="41">
        <f>$BI$1</f>
        <v>7.5</v>
      </c>
    </row>
    <row r="880" spans="1:58" ht="12.75" hidden="1" customHeight="1">
      <c r="A880" s="24">
        <v>263501705</v>
      </c>
      <c r="B880" s="10" t="s">
        <v>112</v>
      </c>
      <c r="C880" s="11" t="s">
        <v>58</v>
      </c>
      <c r="D880" s="11" t="s">
        <v>48</v>
      </c>
      <c r="E880" s="12">
        <v>46072.320138888892</v>
      </c>
      <c r="F880" s="12">
        <v>46072.333333333336</v>
      </c>
      <c r="G880" s="13" t="s">
        <v>49</v>
      </c>
      <c r="H880" s="11" t="s">
        <v>50</v>
      </c>
      <c r="I880" s="13" t="s">
        <v>1349</v>
      </c>
      <c r="J880" s="13" t="s">
        <v>51</v>
      </c>
      <c r="K880" s="13" t="s">
        <v>60</v>
      </c>
      <c r="L880" s="12" t="s">
        <v>53</v>
      </c>
      <c r="M880" s="12">
        <v>46072.75</v>
      </c>
      <c r="N880" s="12">
        <v>46073.583333333336</v>
      </c>
      <c r="O880" s="12"/>
      <c r="P880" s="55">
        <v>1</v>
      </c>
      <c r="Q880" s="12"/>
      <c r="R880" s="12" t="s">
        <v>108</v>
      </c>
      <c r="S880" s="29">
        <v>46073.533333333333</v>
      </c>
      <c r="T880" s="29">
        <v>46073.548611111109</v>
      </c>
      <c r="U880" s="12">
        <v>46073.575694444444</v>
      </c>
      <c r="V880" s="29">
        <v>46073.569444444445</v>
      </c>
      <c r="W880" s="30">
        <f>IF(N880="","",WEEKNUM(AA880,2)-0)</f>
        <v>8</v>
      </c>
      <c r="X880" s="30">
        <f>IF(N880="","",MONTH(AA880))</f>
        <v>2</v>
      </c>
      <c r="Y88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80" s="30" t="str">
        <f>IF(B880="ROPAX","ROPAX",IF(B880="RORO","RORO","OCEAN"))</f>
        <v>OCEAN</v>
      </c>
      <c r="AA880" s="12">
        <f>+MIN(S880,T880)</f>
        <v>46073.533333333333</v>
      </c>
      <c r="AB880" s="29" t="str">
        <f>CHOOSE(WEEKDAY(T880,2),"Monday","Tuesday","Wednesday","Thursday","Friday","Saturday","Sunday")</f>
        <v>Friday</v>
      </c>
      <c r="AC880" s="104">
        <f>IF((E880-F880)&lt;=0,0,(TRACKER[[#This Row],[ATA]]-TRACKER[[#This Row],[ETA]])*24)</f>
        <v>0</v>
      </c>
      <c r="AD880" s="29" t="str">
        <f>IF(AC880&lt;=2,"NO","YES")</f>
        <v>NO</v>
      </c>
      <c r="AE880" s="112">
        <f>+TRACKER[[#This Row],[DELIVERY AVAILABLE SINCE]]-TRACKER[[#This Row],[HANDOVER Morocco]]</f>
        <v>46072.75</v>
      </c>
      <c r="AF880" s="113">
        <f>TRACKER[[#This Row],[ATA TO UNLOADING]]*24</f>
        <v>29.116666666581295</v>
      </c>
      <c r="AG880" s="114">
        <f>(M880-E880)</f>
        <v>0.42986111110803904</v>
      </c>
      <c r="AH880" s="9">
        <f>TRACKER[[#This Row],[ATA A OFRECIMIENTO]]*24</f>
        <v>10.316666666592937</v>
      </c>
      <c r="AI880" s="4" t="str">
        <f>IF(AG880="","",IF(AG880&lt;=1.5,"SI","NO"))</f>
        <v>SI</v>
      </c>
      <c r="AJ880" s="4" t="str">
        <f>IF(AG880="","",IF(AG880&lt;=2,"YES","NO"))</f>
        <v>YES</v>
      </c>
      <c r="AK880" s="4" t="str">
        <f>IF(AG880="","",IF(AG880&lt;=3,"SI","NO"))</f>
        <v>SI</v>
      </c>
      <c r="AL880" s="114">
        <f>(N880-M880)</f>
        <v>0.83333333333575865</v>
      </c>
      <c r="AM880" s="9">
        <f>TRACKER[[#This Row],[DEL. AVAILABLE A SLOT]]*24</f>
        <v>20.000000000058208</v>
      </c>
      <c r="AN880" s="114">
        <f>IF((S880-M880)&lt;0,TIME(0,0,0),S880-M880)</f>
        <v>0.78333333333284827</v>
      </c>
      <c r="AO880"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880" s="9" t="str">
        <f>IF(AL880="","",IF(AL880&lt;=1,"SI","NO"))</f>
        <v>SI</v>
      </c>
      <c r="AQ880" s="114">
        <f>(N880-E880)</f>
        <v>1.2631944444437977</v>
      </c>
      <c r="AR880" s="9">
        <f>TRACKER[[#This Row],[ATA A TIMESLOT]]*24</f>
        <v>30.316666666651145</v>
      </c>
      <c r="AS880" s="115">
        <f>IF(AA880&lt;N880,TIME(0,0,0),AA880-N880)</f>
        <v>0</v>
      </c>
      <c r="AT880" s="9">
        <f>TRACKER[[#This Row],[PUNTUALIDAD (H)]]*24</f>
        <v>0</v>
      </c>
      <c r="AU880" s="114" t="str">
        <f>IF(AS880&gt;TIME(0,30,0),"NO","SI")</f>
        <v>SI</v>
      </c>
      <c r="AV880" s="116" t="str">
        <f>IF(AS880&gt;TIME(1,0,0),"NO","SI")</f>
        <v>SI</v>
      </c>
      <c r="AW880" s="116">
        <f>(S880-E880)</f>
        <v>1.2131944444408873</v>
      </c>
      <c r="AX880" s="38">
        <f>TRACKER[[#This Row],[ATA TO UNLOADING]]*24</f>
        <v>29.116666666581295</v>
      </c>
      <c r="AY880" s="116">
        <f>IF(O880=0,0,S880-O880)</f>
        <v>0</v>
      </c>
      <c r="AZ880" s="38">
        <f>TRACKER[[#This Row],[TOTAL TT (MARRUECOS)]]*24</f>
        <v>0</v>
      </c>
      <c r="BA880" s="38" t="str">
        <f>IF(AW880="","",IF(AW880&lt;=2,"SI","NO"))</f>
        <v>SI</v>
      </c>
      <c r="BB880" s="117">
        <f>V880-U880</f>
        <v>-6.2499999985448085E-3</v>
      </c>
      <c r="BC880" s="118">
        <f>(TRACKER[[#This Row],[Driver departure vs DC END DATE 2]])/24</f>
        <v>-2.6041666660603369E-4</v>
      </c>
      <c r="BD880" s="117"/>
      <c r="BE880" s="41">
        <f>$BH$1</f>
        <v>55</v>
      </c>
      <c r="BF880" s="41">
        <f>$BI$1</f>
        <v>7.5</v>
      </c>
    </row>
    <row r="881" spans="1:58" ht="12.75" hidden="1" customHeight="1">
      <c r="A881" s="24">
        <v>262543870</v>
      </c>
      <c r="B881" s="10" t="s">
        <v>1183</v>
      </c>
      <c r="C881" s="11" t="s">
        <v>78</v>
      </c>
      <c r="D881" s="11" t="s">
        <v>75</v>
      </c>
      <c r="E881" s="12">
        <v>46072.604166666664</v>
      </c>
      <c r="F881" s="12">
        <v>46072.333333333336</v>
      </c>
      <c r="G881" s="13" t="s">
        <v>49</v>
      </c>
      <c r="H881" s="11" t="s">
        <v>50</v>
      </c>
      <c r="I881" s="13" t="s">
        <v>1347</v>
      </c>
      <c r="J881" s="13" t="s">
        <v>51</v>
      </c>
      <c r="K881" s="13" t="s">
        <v>60</v>
      </c>
      <c r="L881" s="12" t="s">
        <v>95</v>
      </c>
      <c r="M881" s="12">
        <v>46073.333333333336</v>
      </c>
      <c r="N881" s="12">
        <v>46073.583333333336</v>
      </c>
      <c r="O881" s="12"/>
      <c r="P881" s="55">
        <v>2</v>
      </c>
      <c r="Q881" s="12"/>
      <c r="R881" s="12" t="s">
        <v>108</v>
      </c>
      <c r="S881" s="29">
        <v>46073.5625</v>
      </c>
      <c r="T881" s="29">
        <v>46073.520833333336</v>
      </c>
      <c r="U881" s="12"/>
      <c r="V881" s="29">
        <v>46073.583333333336</v>
      </c>
      <c r="W881" s="30">
        <f>IF(N881="","",WEEKNUM(AA881,2)-0)</f>
        <v>8</v>
      </c>
      <c r="X881" s="30">
        <f>IF(N881="","",MONTH(AA881))</f>
        <v>2</v>
      </c>
      <c r="Y88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881" s="30" t="str">
        <f>IF(B881="ROPAX","ROPAX",IF(B881="RORO","RORO","OCEAN"))</f>
        <v>OCEAN</v>
      </c>
      <c r="AA881" s="12">
        <f>+MIN(S881,T881)</f>
        <v>46073.520833333336</v>
      </c>
      <c r="AB881" s="29" t="str">
        <f>CHOOSE(WEEKDAY(T881,2),"Monday","Tuesday","Wednesday","Thursday","Friday","Saturday","Sunday")</f>
        <v>Friday</v>
      </c>
      <c r="AC881" s="104">
        <f>IF((E881-F881)&lt;=0,0,(TRACKER[[#This Row],[ATA]]-TRACKER[[#This Row],[ETA]])*24)</f>
        <v>6.4999999998835847</v>
      </c>
      <c r="AD881" s="29" t="str">
        <f>IF(AC881&lt;=2,"NO","YES")</f>
        <v>YES</v>
      </c>
      <c r="AE881" s="112">
        <f>+TRACKER[[#This Row],[DELIVERY AVAILABLE SINCE]]-TRACKER[[#This Row],[HANDOVER Morocco]]</f>
        <v>46073.333333333336</v>
      </c>
      <c r="AF881" s="113">
        <f>TRACKER[[#This Row],[ATA TO UNLOADING]]*24</f>
        <v>23.000000000058208</v>
      </c>
      <c r="AG881" s="114">
        <f>(M881-E881)</f>
        <v>0.72916666667151731</v>
      </c>
      <c r="AH881" s="9">
        <f>TRACKER[[#This Row],[ATA A OFRECIMIENTO]]*24</f>
        <v>17.500000000116415</v>
      </c>
      <c r="AI881" s="4" t="str">
        <f>IF(AG881="","",IF(AG881&lt;=1.5,"SI","NO"))</f>
        <v>SI</v>
      </c>
      <c r="AJ881" s="4" t="str">
        <f>IF(AG881="","",IF(AG881&lt;=2,"YES","NO"))</f>
        <v>YES</v>
      </c>
      <c r="AK881" s="4" t="str">
        <f>IF(AG881="","",IF(AG881&lt;=3,"SI","NO"))</f>
        <v>SI</v>
      </c>
      <c r="AL881" s="114">
        <f>(N881-M881)</f>
        <v>0.25</v>
      </c>
      <c r="AM881" s="9">
        <f>TRACKER[[#This Row],[DEL. AVAILABLE A SLOT]]*24</f>
        <v>6</v>
      </c>
      <c r="AN881" s="114">
        <f>IF((S881-M881)&lt;0,TIME(0,0,0),S881-M881)</f>
        <v>0.22916666666424135</v>
      </c>
      <c r="AO881"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881" s="9" t="str">
        <f>IF(AL881="","",IF(AL881&lt;=1,"SI","NO"))</f>
        <v>SI</v>
      </c>
      <c r="AQ881" s="114">
        <f>(N881-E881)</f>
        <v>0.97916666667151731</v>
      </c>
      <c r="AR881" s="9">
        <f>TRACKER[[#This Row],[ATA A TIMESLOT]]*24</f>
        <v>23.500000000116415</v>
      </c>
      <c r="AS881" s="115">
        <f>IF(AA881&lt;N881,TIME(0,0,0),AA881-N881)</f>
        <v>0</v>
      </c>
      <c r="AT881" s="9">
        <f>TRACKER[[#This Row],[PUNTUALIDAD (H)]]*24</f>
        <v>0</v>
      </c>
      <c r="AU881" s="114" t="str">
        <f>IF(AS881&gt;TIME(0,30,0),"NO","SI")</f>
        <v>SI</v>
      </c>
      <c r="AV881" s="116" t="str">
        <f>IF(AS881&gt;TIME(1,0,0),"NO","SI")</f>
        <v>SI</v>
      </c>
      <c r="AW881" s="116">
        <f>(S881-E881)</f>
        <v>0.95833333333575865</v>
      </c>
      <c r="AX881" s="38">
        <f>TRACKER[[#This Row],[ATA TO UNLOADING]]*24</f>
        <v>23.000000000058208</v>
      </c>
      <c r="AY881" s="116">
        <f>IF(O881=0,0,S881-O881)</f>
        <v>0</v>
      </c>
      <c r="AZ881" s="38">
        <f>TRACKER[[#This Row],[TOTAL TT (MARRUECOS)]]*24</f>
        <v>0</v>
      </c>
      <c r="BA881" s="38" t="str">
        <f>IF(AW881="","",IF(AW881&lt;=2,"SI","NO"))</f>
        <v>SI</v>
      </c>
      <c r="BB881" s="117">
        <f>V881-U881</f>
        <v>46073.583333333336</v>
      </c>
      <c r="BC881" s="118">
        <f>(TRACKER[[#This Row],[Driver departure vs DC END DATE 2]])/24</f>
        <v>1919.7326388888889</v>
      </c>
      <c r="BD881" s="117" t="str">
        <f>IF(L881="LEFTIES TOLEDO",IF(BC881&gt;=TIME(0,0,0),"YES","NO"),"")</f>
        <v/>
      </c>
      <c r="BE881" s="41">
        <f>$BH$1</f>
        <v>55</v>
      </c>
      <c r="BF881" s="41">
        <f>$BI$1</f>
        <v>7.5</v>
      </c>
    </row>
    <row r="882" spans="1:58" ht="12.75" hidden="1" customHeight="1">
      <c r="A882" s="24">
        <v>262543870</v>
      </c>
      <c r="B882" s="10" t="s">
        <v>1183</v>
      </c>
      <c r="C882" s="11" t="s">
        <v>78</v>
      </c>
      <c r="D882" s="11" t="s">
        <v>75</v>
      </c>
      <c r="E882" s="12">
        <v>46072.604166666664</v>
      </c>
      <c r="F882" s="12">
        <v>46072.333333333336</v>
      </c>
      <c r="G882" s="13" t="s">
        <v>49</v>
      </c>
      <c r="H882" s="11" t="s">
        <v>50</v>
      </c>
      <c r="I882" s="13" t="s">
        <v>1348</v>
      </c>
      <c r="J882" s="13" t="s">
        <v>51</v>
      </c>
      <c r="K882" s="13" t="s">
        <v>60</v>
      </c>
      <c r="L882" s="12" t="s">
        <v>95</v>
      </c>
      <c r="M882" s="12">
        <v>46072.666666666664</v>
      </c>
      <c r="N882" s="12">
        <v>46073.583333333336</v>
      </c>
      <c r="O882" s="12"/>
      <c r="P882" s="55">
        <v>1</v>
      </c>
      <c r="Q882" s="12"/>
      <c r="R882" s="12" t="s">
        <v>108</v>
      </c>
      <c r="S882" s="29">
        <v>46073.5625</v>
      </c>
      <c r="T882" s="29">
        <v>46073.732638888891</v>
      </c>
      <c r="U882" s="12"/>
      <c r="V882" s="29">
        <v>46073.805555555555</v>
      </c>
      <c r="W882" s="30">
        <f>IF(N882="","",WEEKNUM(AA882,2)-0)</f>
        <v>8</v>
      </c>
      <c r="X882" s="30">
        <f>IF(N882="","",MONTH(AA882))</f>
        <v>2</v>
      </c>
      <c r="Y88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882" s="30" t="str">
        <f>IF(B882="ROPAX","ROPAX",IF(B882="RORO","RORO","OCEAN"))</f>
        <v>OCEAN</v>
      </c>
      <c r="AA882" s="12">
        <f>+MIN(S882,T882)</f>
        <v>46073.5625</v>
      </c>
      <c r="AB882" s="29" t="str">
        <f>CHOOSE(WEEKDAY(T882,2),"Monday","Tuesday","Wednesday","Thursday","Friday","Saturday","Sunday")</f>
        <v>Friday</v>
      </c>
      <c r="AC882" s="104">
        <f>IF((E882-F882)&lt;=0,0,(TRACKER[[#This Row],[ATA]]-TRACKER[[#This Row],[ETA]])*24)</f>
        <v>6.4999999998835847</v>
      </c>
      <c r="AD882" s="29" t="str">
        <f>IF(AC882&lt;=2,"NO","YES")</f>
        <v>YES</v>
      </c>
      <c r="AE882" s="112">
        <f>+TRACKER[[#This Row],[DELIVERY AVAILABLE SINCE]]-TRACKER[[#This Row],[HANDOVER Morocco]]</f>
        <v>46072.666666666664</v>
      </c>
      <c r="AF882" s="113">
        <f>TRACKER[[#This Row],[ATA TO UNLOADING]]*24</f>
        <v>23.000000000058208</v>
      </c>
      <c r="AG882" s="114">
        <f>(M882-E882)</f>
        <v>6.25E-2</v>
      </c>
      <c r="AH882" s="9">
        <f>TRACKER[[#This Row],[ATA A OFRECIMIENTO]]*24</f>
        <v>1.5</v>
      </c>
      <c r="AI882" s="4" t="str">
        <f>IF(AG882="","",IF(AG882&lt;=1.5,"SI","NO"))</f>
        <v>SI</v>
      </c>
      <c r="AJ882" s="4" t="str">
        <f>IF(AG882="","",IF(AG882&lt;=2,"YES","NO"))</f>
        <v>YES</v>
      </c>
      <c r="AK882" s="4" t="str">
        <f>IF(AG882="","",IF(AG882&lt;=3,"SI","NO"))</f>
        <v>SI</v>
      </c>
      <c r="AL882" s="114">
        <f>(N882-M882)</f>
        <v>0.91666666667151731</v>
      </c>
      <c r="AM882" s="9">
        <f>TRACKER[[#This Row],[DEL. AVAILABLE A SLOT]]*24</f>
        <v>22.000000000116415</v>
      </c>
      <c r="AN882" s="114">
        <f>IF((S882-M882)&lt;0,TIME(0,0,0),S882-M882)</f>
        <v>0.89583333333575865</v>
      </c>
      <c r="AO882"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882" s="9" t="str">
        <f>IF(AL882="","",IF(AL882&lt;=1,"SI","NO"))</f>
        <v>SI</v>
      </c>
      <c r="AQ882" s="114">
        <f>(N882-E882)</f>
        <v>0.97916666667151731</v>
      </c>
      <c r="AR882" s="9">
        <f>TRACKER[[#This Row],[ATA A TIMESLOT]]*24</f>
        <v>23.500000000116415</v>
      </c>
      <c r="AS882" s="115">
        <f>IF(AA882&lt;N882,TIME(0,0,0),AA882-N882)</f>
        <v>0</v>
      </c>
      <c r="AT882" s="9">
        <f>TRACKER[[#This Row],[PUNTUALIDAD (H)]]*24</f>
        <v>0</v>
      </c>
      <c r="AU882" s="114" t="str">
        <f>IF(AS882&gt;TIME(0,30,0),"NO","SI")</f>
        <v>SI</v>
      </c>
      <c r="AV882" s="116" t="str">
        <f>IF(AS882&gt;TIME(1,0,0),"NO","SI")</f>
        <v>SI</v>
      </c>
      <c r="AW882" s="116">
        <f>(S882-E882)</f>
        <v>0.95833333333575865</v>
      </c>
      <c r="AX882" s="38">
        <f>TRACKER[[#This Row],[ATA TO UNLOADING]]*24</f>
        <v>23.000000000058208</v>
      </c>
      <c r="AY882" s="116">
        <f>IF(O882=0,0,S882-O882)</f>
        <v>0</v>
      </c>
      <c r="AZ882" s="38">
        <f>TRACKER[[#This Row],[TOTAL TT (MARRUECOS)]]*24</f>
        <v>0</v>
      </c>
      <c r="BA882" s="38" t="str">
        <f>IF(AW882="","",IF(AW882&lt;=2,"SI","NO"))</f>
        <v>SI</v>
      </c>
      <c r="BB882" s="117">
        <f>V882-U882</f>
        <v>46073.805555555555</v>
      </c>
      <c r="BC882" s="118">
        <f>(TRACKER[[#This Row],[Driver departure vs DC END DATE 2]])/24</f>
        <v>1919.741898148148</v>
      </c>
      <c r="BD882" s="117" t="str">
        <f>IF(L882="LEFTIES TOLEDO",IF(BC882&gt;=TIME(0,0,0),"YES","NO"),"")</f>
        <v/>
      </c>
      <c r="BE882" s="41">
        <f>$BH$1</f>
        <v>55</v>
      </c>
      <c r="BF882" s="41">
        <f>$BI$1</f>
        <v>7.5</v>
      </c>
    </row>
    <row r="883" spans="1:58" ht="12.75" hidden="1" customHeight="1">
      <c r="A883" s="24">
        <v>262912475</v>
      </c>
      <c r="B883" s="10" t="s">
        <v>1183</v>
      </c>
      <c r="C883" s="11" t="s">
        <v>47</v>
      </c>
      <c r="D883" s="11" t="s">
        <v>75</v>
      </c>
      <c r="E883" s="12">
        <v>46072.604166666664</v>
      </c>
      <c r="F883" s="12">
        <v>46072.333333333336</v>
      </c>
      <c r="G883" s="13" t="s">
        <v>49</v>
      </c>
      <c r="H883" s="11" t="s">
        <v>50</v>
      </c>
      <c r="I883" s="13" t="s">
        <v>1350</v>
      </c>
      <c r="J883" s="13" t="s">
        <v>51</v>
      </c>
      <c r="K883" s="13" t="s">
        <v>60</v>
      </c>
      <c r="L883" s="12" t="s">
        <v>102</v>
      </c>
      <c r="M883" s="12">
        <v>46073.333333333336</v>
      </c>
      <c r="N883" s="12">
        <v>46073.625</v>
      </c>
      <c r="O883" s="12"/>
      <c r="P883" s="55"/>
      <c r="Q883" s="12"/>
      <c r="R883" s="12"/>
      <c r="S883" s="29">
        <v>46073.604166666664</v>
      </c>
      <c r="T883" s="29">
        <v>46073.628472222219</v>
      </c>
      <c r="U883" s="12"/>
      <c r="V883" s="29">
        <v>46073.881944444445</v>
      </c>
      <c r="W883" s="30">
        <f>IF(N883="","",WEEKNUM(AA883,2)-0)</f>
        <v>8</v>
      </c>
      <c r="X883" s="30">
        <f>IF(N883="","",MONTH(AA883))</f>
        <v>2</v>
      </c>
      <c r="Y88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83" s="30" t="str">
        <f>IF(B883="ROPAX","ROPAX",IF(B883="RORO","RORO","OCEAN"))</f>
        <v>OCEAN</v>
      </c>
      <c r="AA883" s="12">
        <f>+MIN(S883,T883)</f>
        <v>46073.604166666664</v>
      </c>
      <c r="AB883" s="29" t="str">
        <f>CHOOSE(WEEKDAY(T883,2),"Monday","Tuesday","Wednesday","Thursday","Friday","Saturday","Sunday")</f>
        <v>Friday</v>
      </c>
      <c r="AC883" s="104">
        <f>IF((E883-F883)&lt;=0,0,(TRACKER[[#This Row],[ATA]]-TRACKER[[#This Row],[ETA]])*24)</f>
        <v>6.4999999998835847</v>
      </c>
      <c r="AD883" s="29" t="str">
        <f>IF(AC883&lt;=2,"NO","YES")</f>
        <v>YES</v>
      </c>
      <c r="AE883" s="112">
        <f>+TRACKER[[#This Row],[DELIVERY AVAILABLE SINCE]]-TRACKER[[#This Row],[HANDOVER Morocco]]</f>
        <v>46073.333333333336</v>
      </c>
      <c r="AF883" s="113">
        <f>TRACKER[[#This Row],[ATA TO UNLOADING]]*24</f>
        <v>24</v>
      </c>
      <c r="AG883" s="114">
        <f>(M883-E883)</f>
        <v>0.72916666667151731</v>
      </c>
      <c r="AH883" s="9">
        <f>TRACKER[[#This Row],[ATA A OFRECIMIENTO]]*24</f>
        <v>17.500000000116415</v>
      </c>
      <c r="AI883" s="4" t="str">
        <f>IF(AG883="","",IF(AG883&lt;=1.5,"SI","NO"))</f>
        <v>SI</v>
      </c>
      <c r="AJ883" s="4" t="str">
        <f>IF(AG883="","",IF(AG883&lt;=2,"YES","NO"))</f>
        <v>YES</v>
      </c>
      <c r="AK883" s="4" t="str">
        <f>IF(AG883="","",IF(AG883&lt;=3,"SI","NO"))</f>
        <v>SI</v>
      </c>
      <c r="AL883" s="114">
        <f>(N883-M883)</f>
        <v>0.29166666666424135</v>
      </c>
      <c r="AM883" s="9">
        <f>TRACKER[[#This Row],[DEL. AVAILABLE A SLOT]]*24</f>
        <v>6.9999999999417923</v>
      </c>
      <c r="AN883" s="114">
        <f>IF((S883-M883)&lt;0,TIME(0,0,0),S883-M883)</f>
        <v>0.27083333332848269</v>
      </c>
      <c r="AO883"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883" s="9" t="str">
        <f>IF(AL883="","",IF(AL883&lt;=1,"SI","NO"))</f>
        <v>SI</v>
      </c>
      <c r="AQ883" s="114">
        <f>(N883-E883)</f>
        <v>1.0208333333357587</v>
      </c>
      <c r="AR883" s="9">
        <f>TRACKER[[#This Row],[ATA A TIMESLOT]]*24</f>
        <v>24.500000000058208</v>
      </c>
      <c r="AS883" s="115">
        <f>IF(AA883&lt;N883,TIME(0,0,0),AA883-N883)</f>
        <v>0</v>
      </c>
      <c r="AT883" s="9">
        <f>TRACKER[[#This Row],[PUNTUALIDAD (H)]]*24</f>
        <v>0</v>
      </c>
      <c r="AU883" s="114" t="str">
        <f>IF(AS883&gt;TIME(0,30,0),"NO","SI")</f>
        <v>SI</v>
      </c>
      <c r="AV883" s="116" t="str">
        <f>IF(AS883&gt;TIME(1,0,0),"NO","SI")</f>
        <v>SI</v>
      </c>
      <c r="AW883" s="116">
        <f>(S883-E883)</f>
        <v>1</v>
      </c>
      <c r="AX883" s="38">
        <f>TRACKER[[#This Row],[ATA TO UNLOADING]]*24</f>
        <v>24</v>
      </c>
      <c r="AY883" s="116">
        <f>IF(O883=0,0,S883-O883)</f>
        <v>0</v>
      </c>
      <c r="AZ883" s="38">
        <f>TRACKER[[#This Row],[TOTAL TT (MARRUECOS)]]*24</f>
        <v>0</v>
      </c>
      <c r="BA883" s="38" t="str">
        <f>IF(AW883="","",IF(AW883&lt;=2,"SI","NO"))</f>
        <v>SI</v>
      </c>
      <c r="BB883" s="117">
        <f>V883-U883</f>
        <v>46073.881944444445</v>
      </c>
      <c r="BC883" s="118">
        <f>(TRACKER[[#This Row],[Driver departure vs DC END DATE 2]])/24</f>
        <v>1919.7450810185185</v>
      </c>
      <c r="BD883" s="117" t="str">
        <f>IF(L883="LEFTIES TOLEDO",IF(BC883&gt;=TIME(0,0,0),"YES","NO"),"")</f>
        <v/>
      </c>
      <c r="BE883" s="41">
        <f>$BH$1</f>
        <v>55</v>
      </c>
      <c r="BF883" s="41">
        <f>$BI$1</f>
        <v>7.5</v>
      </c>
    </row>
    <row r="884" spans="1:58" ht="12.75" hidden="1" customHeight="1">
      <c r="A884" s="24">
        <v>262912475</v>
      </c>
      <c r="B884" s="10" t="s">
        <v>1183</v>
      </c>
      <c r="C884" s="11" t="s">
        <v>47</v>
      </c>
      <c r="D884" s="11" t="s">
        <v>75</v>
      </c>
      <c r="E884" s="12">
        <v>46072.604166666664</v>
      </c>
      <c r="F884" s="12">
        <v>46072.333333333336</v>
      </c>
      <c r="G884" s="13" t="s">
        <v>49</v>
      </c>
      <c r="H884" s="11" t="s">
        <v>50</v>
      </c>
      <c r="I884" s="13" t="s">
        <v>1351</v>
      </c>
      <c r="J884" s="13" t="s">
        <v>51</v>
      </c>
      <c r="K884" s="13" t="s">
        <v>60</v>
      </c>
      <c r="L884" s="12" t="s">
        <v>102</v>
      </c>
      <c r="M884" s="12">
        <v>46073.333333333336</v>
      </c>
      <c r="N884" s="12">
        <v>46073.625</v>
      </c>
      <c r="O884" s="12"/>
      <c r="P884" s="55"/>
      <c r="Q884" s="12"/>
      <c r="R884" s="12"/>
      <c r="S884" s="29">
        <v>46073.604166666664</v>
      </c>
      <c r="T884" s="29">
        <v>46073.611111111109</v>
      </c>
      <c r="U884" s="12"/>
      <c r="V884" s="29">
        <v>46073.784722222219</v>
      </c>
      <c r="W884" s="30">
        <f>IF(N884="","",WEEKNUM(AA884,2)-0)</f>
        <v>8</v>
      </c>
      <c r="X884" s="30">
        <f>IF(N884="","",MONTH(AA884))</f>
        <v>2</v>
      </c>
      <c r="Y88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84" s="30" t="str">
        <f>IF(B884="ROPAX","ROPAX",IF(B884="RORO","RORO","OCEAN"))</f>
        <v>OCEAN</v>
      </c>
      <c r="AA884" s="12">
        <f>+MIN(S884,T884)</f>
        <v>46073.604166666664</v>
      </c>
      <c r="AB884" s="29" t="str">
        <f>CHOOSE(WEEKDAY(T884,2),"Monday","Tuesday","Wednesday","Thursday","Friday","Saturday","Sunday")</f>
        <v>Friday</v>
      </c>
      <c r="AC884" s="104">
        <f>IF((E884-F884)&lt;=0,0,(TRACKER[[#This Row],[ATA]]-TRACKER[[#This Row],[ETA]])*24)</f>
        <v>6.4999999998835847</v>
      </c>
      <c r="AD884" s="29" t="str">
        <f>IF(AC884&lt;=2,"NO","YES")</f>
        <v>YES</v>
      </c>
      <c r="AE884" s="112">
        <f>+TRACKER[[#This Row],[DELIVERY AVAILABLE SINCE]]-TRACKER[[#This Row],[HANDOVER Morocco]]</f>
        <v>46073.333333333336</v>
      </c>
      <c r="AF884" s="113">
        <f>TRACKER[[#This Row],[ATA TO UNLOADING]]*24</f>
        <v>24</v>
      </c>
      <c r="AG884" s="114">
        <f>(M884-E884)</f>
        <v>0.72916666667151731</v>
      </c>
      <c r="AH884" s="9">
        <f>TRACKER[[#This Row],[ATA A OFRECIMIENTO]]*24</f>
        <v>17.500000000116415</v>
      </c>
      <c r="AI884" s="4" t="str">
        <f>IF(AG884="","",IF(AG884&lt;=1.5,"SI","NO"))</f>
        <v>SI</v>
      </c>
      <c r="AJ884" s="4" t="str">
        <f>IF(AG884="","",IF(AG884&lt;=2,"YES","NO"))</f>
        <v>YES</v>
      </c>
      <c r="AK884" s="4" t="str">
        <f>IF(AG884="","",IF(AG884&lt;=3,"SI","NO"))</f>
        <v>SI</v>
      </c>
      <c r="AL884" s="114">
        <f>(N884-M884)</f>
        <v>0.29166666666424135</v>
      </c>
      <c r="AM884" s="9">
        <f>TRACKER[[#This Row],[DEL. AVAILABLE A SLOT]]*24</f>
        <v>6.9999999999417923</v>
      </c>
      <c r="AN884" s="114">
        <f>IF((S884-M884)&lt;0,TIME(0,0,0),S884-M884)</f>
        <v>0.27083333332848269</v>
      </c>
      <c r="AO884"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884" s="9" t="str">
        <f>IF(AL884="","",IF(AL884&lt;=1,"SI","NO"))</f>
        <v>SI</v>
      </c>
      <c r="AQ884" s="114">
        <f>(N884-E884)</f>
        <v>1.0208333333357587</v>
      </c>
      <c r="AR884" s="9">
        <f>TRACKER[[#This Row],[ATA A TIMESLOT]]*24</f>
        <v>24.500000000058208</v>
      </c>
      <c r="AS884" s="115">
        <f>IF(AA884&lt;N884,TIME(0,0,0),AA884-N884)</f>
        <v>0</v>
      </c>
      <c r="AT884" s="9">
        <f>TRACKER[[#This Row],[PUNTUALIDAD (H)]]*24</f>
        <v>0</v>
      </c>
      <c r="AU884" s="114" t="str">
        <f>IF(AS884&gt;TIME(0,30,0),"NO","SI")</f>
        <v>SI</v>
      </c>
      <c r="AV884" s="116" t="str">
        <f>IF(AS884&gt;TIME(1,0,0),"NO","SI")</f>
        <v>SI</v>
      </c>
      <c r="AW884" s="116">
        <f>(S884-E884)</f>
        <v>1</v>
      </c>
      <c r="AX884" s="38">
        <f>TRACKER[[#This Row],[ATA TO UNLOADING]]*24</f>
        <v>24</v>
      </c>
      <c r="AY884" s="116">
        <f>IF(O884=0,0,S884-O884)</f>
        <v>0</v>
      </c>
      <c r="AZ884" s="38">
        <f>TRACKER[[#This Row],[TOTAL TT (MARRUECOS)]]*24</f>
        <v>0</v>
      </c>
      <c r="BA884" s="38" t="str">
        <f>IF(AW884="","",IF(AW884&lt;=2,"SI","NO"))</f>
        <v>SI</v>
      </c>
      <c r="BB884" s="117">
        <f>V884-U884</f>
        <v>46073.784722222219</v>
      </c>
      <c r="BC884" s="118">
        <f>(TRACKER[[#This Row],[Driver departure vs DC END DATE 2]])/24</f>
        <v>1919.7410300925924</v>
      </c>
      <c r="BD884" s="117" t="str">
        <f>IF(L884="LEFTIES TOLEDO",IF(BC884&gt;=TIME(0,0,0),"YES","NO"),"")</f>
        <v/>
      </c>
      <c r="BE884" s="41">
        <f>$BH$1</f>
        <v>55</v>
      </c>
      <c r="BF884" s="41">
        <f>$BI$1</f>
        <v>7.5</v>
      </c>
    </row>
    <row r="885" spans="1:58" ht="12.75" hidden="1" customHeight="1">
      <c r="A885" s="24" t="s">
        <v>1095</v>
      </c>
      <c r="B885" s="10" t="s">
        <v>66</v>
      </c>
      <c r="C885" s="11" t="s">
        <v>79</v>
      </c>
      <c r="D885" s="11" t="s">
        <v>48</v>
      </c>
      <c r="E885" s="12">
        <v>46072.333333333336</v>
      </c>
      <c r="F885" s="12">
        <v>46072.333333333336</v>
      </c>
      <c r="G885" s="13" t="s">
        <v>67</v>
      </c>
      <c r="H885" s="11" t="s">
        <v>100</v>
      </c>
      <c r="I885" s="13" t="s">
        <v>94</v>
      </c>
      <c r="J885" s="13" t="s">
        <v>80</v>
      </c>
      <c r="K885" s="13" t="s">
        <v>60</v>
      </c>
      <c r="L885" s="12" t="s">
        <v>74</v>
      </c>
      <c r="M885" s="12">
        <v>46073.541666666664</v>
      </c>
      <c r="N885" s="12">
        <v>46073.666666666664</v>
      </c>
      <c r="O885" s="12">
        <v>46069</v>
      </c>
      <c r="P885" s="55"/>
      <c r="Q885" s="12"/>
      <c r="R885" s="12"/>
      <c r="S885" s="29">
        <v>46073.647222222222</v>
      </c>
      <c r="T885" s="29">
        <v>46073.6875</v>
      </c>
      <c r="U885" s="12"/>
      <c r="V885" s="29"/>
      <c r="W885" s="30">
        <f>IF(N885="","",WEEKNUM(AA885,2)-0)</f>
        <v>8</v>
      </c>
      <c r="X885" s="30">
        <f>IF(N885="","",MONTH(AA885))</f>
        <v>2</v>
      </c>
      <c r="Y88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885" s="30" t="str">
        <f>IF(B885="ROPAX","ROPAX",IF(B885="RORO","RORO","OCEAN"))</f>
        <v>RORO</v>
      </c>
      <c r="AA885" s="12">
        <f>+MIN(S885,T885)</f>
        <v>46073.647222222222</v>
      </c>
      <c r="AB885" s="29" t="str">
        <f>CHOOSE(WEEKDAY(T885,2),"Monday","Tuesday","Wednesday","Thursday","Friday","Saturday","Sunday")</f>
        <v>Friday</v>
      </c>
      <c r="AC885" s="104">
        <f>IF((E885-F885)&lt;=0,0,(TRACKER[[#This Row],[ATA]]-TRACKER[[#This Row],[ETA]])*24)</f>
        <v>0</v>
      </c>
      <c r="AD885" s="29" t="str">
        <f>IF(AC885&lt;=2,"NO","YES")</f>
        <v>NO</v>
      </c>
      <c r="AE885" s="112">
        <f>+TRACKER[[#This Row],[DELIVERY AVAILABLE SINCE]]-TRACKER[[#This Row],[HANDOVER Morocco]]</f>
        <v>4.5416666666642413</v>
      </c>
      <c r="AF885" s="113">
        <f>TRACKER[[#This Row],[ATA TO UNLOADING]]*24</f>
        <v>31.533333333267365</v>
      </c>
      <c r="AG885" s="114">
        <f>(M885-E885)</f>
        <v>1.2083333333284827</v>
      </c>
      <c r="AH885" s="9">
        <f>TRACKER[[#This Row],[ATA A OFRECIMIENTO]]*24</f>
        <v>28.999999999883585</v>
      </c>
      <c r="AI885" s="4" t="str">
        <f>IF(AG885="","",IF(AG885&lt;=1.5,"SI","NO"))</f>
        <v>SI</v>
      </c>
      <c r="AJ885" s="4" t="str">
        <f>IF(AG885="","",IF(AG885&lt;=2,"YES","NO"))</f>
        <v>YES</v>
      </c>
      <c r="AK885" s="4" t="str">
        <f>IF(AG885="","",IF(AG885&lt;=3,"SI","NO"))</f>
        <v>SI</v>
      </c>
      <c r="AL885" s="114">
        <f>(N885-M885)</f>
        <v>0.125</v>
      </c>
      <c r="AM885" s="9">
        <f>TRACKER[[#This Row],[DEL. AVAILABLE A SLOT]]*24</f>
        <v>3</v>
      </c>
      <c r="AN885" s="114">
        <f>IF((S885-M885)&lt;0,TIME(0,0,0),S885-M885)</f>
        <v>0.1055555555576575</v>
      </c>
      <c r="AO885"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885" s="9" t="str">
        <f>IF(AL885="","",IF(AL885&lt;=1,"SI","NO"))</f>
        <v>SI</v>
      </c>
      <c r="AQ885" s="114">
        <f>(N885-E885)</f>
        <v>1.3333333333284827</v>
      </c>
      <c r="AR885" s="9">
        <f>TRACKER[[#This Row],[ATA A TIMESLOT]]*24</f>
        <v>31.999999999883585</v>
      </c>
      <c r="AS885" s="115">
        <f>IF(AA885&lt;N885,TIME(0,0,0),AA885-N885)</f>
        <v>0</v>
      </c>
      <c r="AT885" s="9">
        <f>TRACKER[[#This Row],[PUNTUALIDAD (H)]]*24</f>
        <v>0</v>
      </c>
      <c r="AU885" s="114" t="str">
        <f>IF(AS885&gt;TIME(0,30,0),"NO","SI")</f>
        <v>SI</v>
      </c>
      <c r="AV885" s="116" t="str">
        <f>IF(AS885&gt;TIME(1,0,0),"NO","SI")</f>
        <v>SI</v>
      </c>
      <c r="AW885" s="116">
        <f>(S885-E885)</f>
        <v>1.3138888888861402</v>
      </c>
      <c r="AX885" s="38">
        <f>TRACKER[[#This Row],[ATA TO UNLOADING]]*24</f>
        <v>31.533333333267365</v>
      </c>
      <c r="AY885" s="116">
        <f>IF(O885=0,0,S885-O885)</f>
        <v>4.6472222222218988</v>
      </c>
      <c r="AZ885" s="38">
        <f>TRACKER[[#This Row],[TOTAL TT (MARRUECOS)]]*24</f>
        <v>111.53333333332557</v>
      </c>
      <c r="BA885" s="38" t="str">
        <f>IF(AW885="","",IF(AW885&lt;=2,"SI","NO"))</f>
        <v>SI</v>
      </c>
      <c r="BB885" s="117">
        <f>V885-U885</f>
        <v>0</v>
      </c>
      <c r="BC885" s="118">
        <f>(TRACKER[[#This Row],[Driver departure vs DC END DATE 2]])/24</f>
        <v>0</v>
      </c>
      <c r="BD885" s="117" t="str">
        <f>IF(L885="LEFTIES TOLEDO",IF(BC885&gt;=TIME(0,0,0),"YES","NO"),"")</f>
        <v/>
      </c>
      <c r="BE885" s="41">
        <f>$BH$1</f>
        <v>55</v>
      </c>
      <c r="BF885" s="41">
        <f>$BI$1</f>
        <v>7.5</v>
      </c>
    </row>
    <row r="886" spans="1:58" ht="12.75" hidden="1" customHeight="1">
      <c r="A886" s="24">
        <v>265096791</v>
      </c>
      <c r="B886" s="10" t="s">
        <v>1159</v>
      </c>
      <c r="C886" s="11" t="s">
        <v>54</v>
      </c>
      <c r="D886" s="11" t="s">
        <v>48</v>
      </c>
      <c r="E886" s="12">
        <v>46071.569444444445</v>
      </c>
      <c r="F886" s="12">
        <v>46071.583333333336</v>
      </c>
      <c r="G886" s="13" t="s">
        <v>49</v>
      </c>
      <c r="H886" s="11" t="s">
        <v>50</v>
      </c>
      <c r="I886" s="13" t="s">
        <v>1355</v>
      </c>
      <c r="J886" s="13" t="s">
        <v>51</v>
      </c>
      <c r="K886" s="13" t="s">
        <v>52</v>
      </c>
      <c r="L886" s="12" t="s">
        <v>53</v>
      </c>
      <c r="M886" s="12">
        <v>46073.666666666664</v>
      </c>
      <c r="N886" s="12">
        <v>46073.666666666664</v>
      </c>
      <c r="O886" s="12"/>
      <c r="P886" s="55"/>
      <c r="Q886" s="12"/>
      <c r="R886" s="12"/>
      <c r="S886" s="29">
        <v>46073.529166666667</v>
      </c>
      <c r="T886" s="29">
        <v>46073.666666666664</v>
      </c>
      <c r="U886" s="12">
        <v>46073.565972222219</v>
      </c>
      <c r="V886" s="29">
        <v>46073.697916666664</v>
      </c>
      <c r="W886" s="30">
        <f>IF(N886="","",WEEKNUM(AA886,2)-0)</f>
        <v>8</v>
      </c>
      <c r="X886" s="30">
        <f>IF(N886="","",MONTH(AA886))</f>
        <v>2</v>
      </c>
      <c r="Y88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86" s="30" t="str">
        <f>IF(B886="ROPAX","ROPAX",IF(B886="RORO","RORO","OCEAN"))</f>
        <v>OCEAN</v>
      </c>
      <c r="AA886" s="12">
        <f>+MIN(S886,T886)</f>
        <v>46073.529166666667</v>
      </c>
      <c r="AB886" s="29" t="str">
        <f>CHOOSE(WEEKDAY(T886,2),"Monday","Tuesday","Wednesday","Thursday","Friday","Saturday","Sunday")</f>
        <v>Friday</v>
      </c>
      <c r="AC886" s="104">
        <f>IF((E886-F886)&lt;=0,0,(TRACKER[[#This Row],[ATA]]-TRACKER[[#This Row],[ETA]])*24)</f>
        <v>0</v>
      </c>
      <c r="AD886" s="29" t="str">
        <f>IF(AC886&lt;=2,"NO","YES")</f>
        <v>NO</v>
      </c>
      <c r="AE886" s="112">
        <f>+TRACKER[[#This Row],[DELIVERY AVAILABLE SINCE]]-TRACKER[[#This Row],[HANDOVER Morocco]]</f>
        <v>46073.666666666664</v>
      </c>
      <c r="AF886" s="113">
        <f>TRACKER[[#This Row],[ATA TO UNLOADING]]*24</f>
        <v>47.033333333325572</v>
      </c>
      <c r="AG886" s="114">
        <f>(M886-E886)</f>
        <v>2.0972222222189885</v>
      </c>
      <c r="AH886" s="9">
        <f>TRACKER[[#This Row],[ATA A OFRECIMIENTO]]*24</f>
        <v>50.333333333255723</v>
      </c>
      <c r="AI886" s="4" t="str">
        <f>IF(AG886="","",IF(AG886&lt;=1.5,"SI","NO"))</f>
        <v>NO</v>
      </c>
      <c r="AJ886" s="4" t="str">
        <f>IF(AG886="","",IF(AG886&lt;=2,"YES","NO"))</f>
        <v>NO</v>
      </c>
      <c r="AK886" s="4" t="str">
        <f>IF(AG886="","",IF(AG886&lt;=3,"SI","NO"))</f>
        <v>SI</v>
      </c>
      <c r="AL886" s="114">
        <f>(N886-M886)</f>
        <v>0</v>
      </c>
      <c r="AM886" s="9">
        <f>TRACKER[[#This Row],[DEL. AVAILABLE A SLOT]]*24</f>
        <v>0</v>
      </c>
      <c r="AN886" s="114">
        <f>IF((S886-M886)&lt;0,TIME(0,0,0),S886-M886)</f>
        <v>0</v>
      </c>
      <c r="AO886"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886" s="9" t="str">
        <f>IF(AL886="","",IF(AL886&lt;=1,"SI","NO"))</f>
        <v>SI</v>
      </c>
      <c r="AQ886" s="114">
        <f>(N886-E886)</f>
        <v>2.0972222222189885</v>
      </c>
      <c r="AR886" s="9">
        <f>TRACKER[[#This Row],[ATA A TIMESLOT]]*24</f>
        <v>50.333333333255723</v>
      </c>
      <c r="AS886" s="115">
        <f>IF(AA886&lt;N886,TIME(0,0,0),AA886-N886)</f>
        <v>0</v>
      </c>
      <c r="AT886" s="9">
        <f>TRACKER[[#This Row],[PUNTUALIDAD (H)]]*24</f>
        <v>0</v>
      </c>
      <c r="AU886" s="114" t="str">
        <f>IF(AS886&gt;TIME(0,30,0),"NO","SI")</f>
        <v>SI</v>
      </c>
      <c r="AV886" s="116" t="str">
        <f>IF(AS886&gt;TIME(1,0,0),"NO","SI")</f>
        <v>SI</v>
      </c>
      <c r="AW886" s="116">
        <f>(S886-E886)</f>
        <v>1.9597222222218988</v>
      </c>
      <c r="AX886" s="38">
        <f>TRACKER[[#This Row],[ATA TO UNLOADING]]*24</f>
        <v>47.033333333325572</v>
      </c>
      <c r="AY886" s="116">
        <f>IF(O886=0,0,S886-O886)</f>
        <v>0</v>
      </c>
      <c r="AZ886" s="38">
        <f>TRACKER[[#This Row],[TOTAL TT (MARRUECOS)]]*24</f>
        <v>0</v>
      </c>
      <c r="BA886" s="38" t="str">
        <f>IF(AW886="","",IF(AW886&lt;=2,"SI","NO"))</f>
        <v>SI</v>
      </c>
      <c r="BB886" s="117">
        <f>V886-U886</f>
        <v>0.13194444444525288</v>
      </c>
      <c r="BC886" s="118">
        <f>(TRACKER[[#This Row],[Driver departure vs DC END DATE 2]])/24</f>
        <v>5.4976851852188702E-3</v>
      </c>
      <c r="BD886" s="117" t="str">
        <f>IF(L886="LEFTIES TOLEDO",IF(BC886&gt;=TIME(0,0,0),"YES","NO"),"")</f>
        <v>YES</v>
      </c>
      <c r="BE886" s="41">
        <f>$BH$1</f>
        <v>55</v>
      </c>
      <c r="BF886" s="41">
        <f>$BI$1</f>
        <v>7.5</v>
      </c>
    </row>
    <row r="887" spans="1:58" ht="12.75" hidden="1" customHeight="1">
      <c r="A887" s="24">
        <v>264169137</v>
      </c>
      <c r="B887" s="10" t="s">
        <v>1184</v>
      </c>
      <c r="C887" s="11" t="s">
        <v>47</v>
      </c>
      <c r="D887" s="11" t="s">
        <v>48</v>
      </c>
      <c r="E887" s="12">
        <v>46070.795138888891</v>
      </c>
      <c r="F887" s="12">
        <v>46070.833333333336</v>
      </c>
      <c r="G887" s="13" t="s">
        <v>49</v>
      </c>
      <c r="H887" s="11" t="s">
        <v>50</v>
      </c>
      <c r="I887" s="13" t="s">
        <v>1356</v>
      </c>
      <c r="J887" s="13" t="s">
        <v>51</v>
      </c>
      <c r="K887" s="13" t="s">
        <v>52</v>
      </c>
      <c r="L887" s="12" t="s">
        <v>53</v>
      </c>
      <c r="M887" s="12">
        <v>46073.666666666664</v>
      </c>
      <c r="N887" s="12">
        <v>46073.666666666664</v>
      </c>
      <c r="O887" s="12"/>
      <c r="P887" s="55"/>
      <c r="Q887" s="12"/>
      <c r="R887" s="12"/>
      <c r="S887" s="29">
        <v>46073.540277777778</v>
      </c>
      <c r="T887" s="29">
        <v>46073.554861111108</v>
      </c>
      <c r="U887" s="12">
        <v>46073.579861111109</v>
      </c>
      <c r="V887" s="29">
        <v>46073.576388888891</v>
      </c>
      <c r="W887" s="30">
        <f>IF(N887="","",WEEKNUM(AA887,2)-0)</f>
        <v>8</v>
      </c>
      <c r="X887" s="30">
        <f>IF(N887="","",MONTH(AA887))</f>
        <v>2</v>
      </c>
      <c r="Y88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87" s="30" t="str">
        <f>IF(B887="ROPAX","ROPAX",IF(B887="RORO","RORO","OCEAN"))</f>
        <v>OCEAN</v>
      </c>
      <c r="AA887" s="12">
        <f>+MIN(S887,T887)</f>
        <v>46073.540277777778</v>
      </c>
      <c r="AB887" s="29" t="str">
        <f>CHOOSE(WEEKDAY(T887,2),"Monday","Tuesday","Wednesday","Thursday","Friday","Saturday","Sunday")</f>
        <v>Friday</v>
      </c>
      <c r="AC887" s="104">
        <f>IF((E887-F887)&lt;=0,0,(TRACKER[[#This Row],[ATA]]-TRACKER[[#This Row],[ETA]])*24)</f>
        <v>0</v>
      </c>
      <c r="AD887" s="29" t="str">
        <f>IF(AC887&lt;=2,"NO","YES")</f>
        <v>NO</v>
      </c>
      <c r="AE887" s="112">
        <f>+TRACKER[[#This Row],[DELIVERY AVAILABLE SINCE]]-TRACKER[[#This Row],[HANDOVER Morocco]]</f>
        <v>46073.666666666664</v>
      </c>
      <c r="AF887" s="113">
        <f>TRACKER[[#This Row],[ATA TO UNLOADING]]*24</f>
        <v>65.883333333302289</v>
      </c>
      <c r="AG887" s="114">
        <f>(M887-E887)</f>
        <v>2.8715277777737356</v>
      </c>
      <c r="AH887" s="9">
        <f>TRACKER[[#This Row],[ATA A OFRECIMIENTO]]*24</f>
        <v>68.916666666569654</v>
      </c>
      <c r="AI887" s="4" t="str">
        <f>IF(AG887="","",IF(AG887&lt;=1.5,"SI","NO"))</f>
        <v>NO</v>
      </c>
      <c r="AJ887" s="4" t="str">
        <f>IF(AG887="","",IF(AG887&lt;=2,"YES","NO"))</f>
        <v>NO</v>
      </c>
      <c r="AK887" s="4" t="str">
        <f>IF(AG887="","",IF(AG887&lt;=3,"SI","NO"))</f>
        <v>SI</v>
      </c>
      <c r="AL887" s="114">
        <f>(N887-M887)</f>
        <v>0</v>
      </c>
      <c r="AM887" s="9">
        <f>TRACKER[[#This Row],[DEL. AVAILABLE A SLOT]]*24</f>
        <v>0</v>
      </c>
      <c r="AN887" s="114">
        <f>IF((S887-M887)&lt;0,TIME(0,0,0),S887-M887)</f>
        <v>0</v>
      </c>
      <c r="AO887"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887" s="9" t="str">
        <f>IF(AL887="","",IF(AL887&lt;=1,"SI","NO"))</f>
        <v>SI</v>
      </c>
      <c r="AQ887" s="114">
        <f>(N887-E887)</f>
        <v>2.8715277777737356</v>
      </c>
      <c r="AR887" s="9">
        <f>TRACKER[[#This Row],[ATA A TIMESLOT]]*24</f>
        <v>68.916666666569654</v>
      </c>
      <c r="AS887" s="115">
        <f>IF(AA887&lt;N887,TIME(0,0,0),AA887-N887)</f>
        <v>0</v>
      </c>
      <c r="AT887" s="9">
        <f>TRACKER[[#This Row],[PUNTUALIDAD (H)]]*24</f>
        <v>0</v>
      </c>
      <c r="AU887" s="114" t="str">
        <f>IF(AS887&gt;TIME(0,30,0),"NO","SI")</f>
        <v>SI</v>
      </c>
      <c r="AV887" s="116" t="str">
        <f>IF(AS887&gt;TIME(1,0,0),"NO","SI")</f>
        <v>SI</v>
      </c>
      <c r="AW887" s="116">
        <f>(S887-E887)</f>
        <v>2.7451388888875954</v>
      </c>
      <c r="AX887" s="38">
        <f>TRACKER[[#This Row],[ATA TO UNLOADING]]*24</f>
        <v>65.883333333302289</v>
      </c>
      <c r="AY887" s="116">
        <f>IF(O887=0,0,S887-O887)</f>
        <v>0</v>
      </c>
      <c r="AZ887" s="38">
        <f>TRACKER[[#This Row],[TOTAL TT (MARRUECOS)]]*24</f>
        <v>0</v>
      </c>
      <c r="BA887" s="38" t="str">
        <f>IF(AW887="","",IF(AW887&lt;=2,"SI","NO"))</f>
        <v>NO</v>
      </c>
      <c r="BB887" s="117">
        <f>V887-U887</f>
        <v>-3.4722222189884633E-3</v>
      </c>
      <c r="BC887" s="118">
        <f>(TRACKER[[#This Row],[Driver departure vs DC END DATE 2]])/24</f>
        <v>-1.4467592579118596E-4</v>
      </c>
      <c r="BD887" s="117" t="str">
        <f>IF(L887="LEFTIES TOLEDO",IF(BC887&gt;=TIME(0,0,0),"YES","NO"),"")</f>
        <v>NO</v>
      </c>
      <c r="BE887" s="41">
        <f>$BH$1</f>
        <v>55</v>
      </c>
      <c r="BF887" s="41">
        <f>$BI$1</f>
        <v>7.5</v>
      </c>
    </row>
    <row r="888" spans="1:58" ht="12.75" customHeight="1">
      <c r="A888" s="24">
        <v>263048074</v>
      </c>
      <c r="B888" s="10" t="s">
        <v>112</v>
      </c>
      <c r="C888" s="11" t="s">
        <v>1161</v>
      </c>
      <c r="D888" s="11" t="s">
        <v>48</v>
      </c>
      <c r="E888" s="12">
        <v>46072.320138888892</v>
      </c>
      <c r="F888" s="12">
        <v>46072.333333333336</v>
      </c>
      <c r="G888" s="13" t="s">
        <v>49</v>
      </c>
      <c r="H888" s="11" t="s">
        <v>50</v>
      </c>
      <c r="I888" s="13" t="s">
        <v>1162</v>
      </c>
      <c r="J888" s="13" t="s">
        <v>51</v>
      </c>
      <c r="K888" s="13" t="s">
        <v>60</v>
      </c>
      <c r="L888" s="12" t="s">
        <v>81</v>
      </c>
      <c r="M888" s="12">
        <v>46072.958333333336</v>
      </c>
      <c r="N888" s="12">
        <v>46073.666666666664</v>
      </c>
      <c r="O888" s="12"/>
      <c r="P888" s="55"/>
      <c r="Q888" s="12"/>
      <c r="R888" s="12"/>
      <c r="S888" s="29">
        <v>46073.652777777781</v>
      </c>
      <c r="T888" s="29">
        <v>46073.6875</v>
      </c>
      <c r="U888" s="12"/>
      <c r="V888" s="29"/>
      <c r="W888" s="30">
        <f>IF(N888="","",WEEKNUM(AA888,2)-0)</f>
        <v>8</v>
      </c>
      <c r="X888" s="30">
        <f>IF(N888="","",MONTH(AA888))</f>
        <v>2</v>
      </c>
      <c r="Y88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888" s="30" t="str">
        <f>IF(B888="ROPAX","ROPAX",IF(B888="RORO","RORO","OCEAN"))</f>
        <v>OCEAN</v>
      </c>
      <c r="AA888" s="12">
        <f>+MIN(S888,T888)</f>
        <v>46073.652777777781</v>
      </c>
      <c r="AB888" s="29" t="str">
        <f>CHOOSE(WEEKDAY(T888,2),"Monday","Tuesday","Wednesday","Thursday","Friday","Saturday","Sunday")</f>
        <v>Friday</v>
      </c>
      <c r="AC888" s="104">
        <f>IF((E888-F888)&lt;=0,0,(TRACKER[[#This Row],[ATA]]-TRACKER[[#This Row],[ETA]])*24)</f>
        <v>0</v>
      </c>
      <c r="AD888" s="29" t="str">
        <f>IF(AC888&lt;=2,"NO","YES")</f>
        <v>NO</v>
      </c>
      <c r="AE888" s="112">
        <f>+TRACKER[[#This Row],[DELIVERY AVAILABLE SINCE]]-TRACKER[[#This Row],[HANDOVER Morocco]]</f>
        <v>46072.958333333336</v>
      </c>
      <c r="AF888" s="113">
        <f>TRACKER[[#This Row],[ATA TO UNLOADING]]*24</f>
        <v>31.983333333337214</v>
      </c>
      <c r="AG888" s="114">
        <f>(M888-E888)</f>
        <v>0.63819444444379769</v>
      </c>
      <c r="AH888" s="9">
        <f>TRACKER[[#This Row],[ATA A OFRECIMIENTO]]*24</f>
        <v>15.316666666651145</v>
      </c>
      <c r="AI888" s="4" t="str">
        <f>IF(AG888="","",IF(AG888&lt;=1.5,"SI","NO"))</f>
        <v>SI</v>
      </c>
      <c r="AJ888" s="4" t="str">
        <f>IF(AG888="","",IF(AG888&lt;=2,"YES","NO"))</f>
        <v>YES</v>
      </c>
      <c r="AK888" s="4" t="str">
        <f>IF(AG888="","",IF(AG888&lt;=3,"SI","NO"))</f>
        <v>SI</v>
      </c>
      <c r="AL888" s="114">
        <f>(N888-M888)</f>
        <v>0.70833333332848269</v>
      </c>
      <c r="AM888" s="9">
        <f>TRACKER[[#This Row],[DEL. AVAILABLE A SLOT]]*24</f>
        <v>16.999999999883585</v>
      </c>
      <c r="AN888" s="114">
        <f>IF((S888-M888)&lt;0,TIME(0,0,0),S888-M888)</f>
        <v>0.69444444444525288</v>
      </c>
      <c r="AO888"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888" s="9" t="str">
        <f>IF(AL888="","",IF(AL888&lt;=1,"SI","NO"))</f>
        <v>SI</v>
      </c>
      <c r="AQ888" s="114">
        <f>(N888-E888)</f>
        <v>1.3465277777722804</v>
      </c>
      <c r="AR888" s="9">
        <f>TRACKER[[#This Row],[ATA A TIMESLOT]]*24</f>
        <v>32.316666666534729</v>
      </c>
      <c r="AS888" s="115">
        <f>IF(AA888&lt;N888,TIME(0,0,0),AA888-N888)</f>
        <v>0</v>
      </c>
      <c r="AT888" s="9">
        <f>TRACKER[[#This Row],[PUNTUALIDAD (H)]]*24</f>
        <v>0</v>
      </c>
      <c r="AU888" s="114" t="str">
        <f>IF(AS888&gt;TIME(0,30,0),"NO","SI")</f>
        <v>SI</v>
      </c>
      <c r="AV888" s="116" t="str">
        <f>IF(AS888&gt;TIME(1,0,0),"NO","SI")</f>
        <v>SI</v>
      </c>
      <c r="AW888" s="116">
        <f>(S888-E888)</f>
        <v>1.3326388888890506</v>
      </c>
      <c r="AX888" s="38">
        <f>TRACKER[[#This Row],[ATA TO UNLOADING]]*24</f>
        <v>31.983333333337214</v>
      </c>
      <c r="AY888" s="116">
        <f>IF(O888=0,0,S888-O888)</f>
        <v>0</v>
      </c>
      <c r="AZ888" s="38">
        <f>TRACKER[[#This Row],[TOTAL TT (MARRUECOS)]]*24</f>
        <v>0</v>
      </c>
      <c r="BA888" s="38" t="str">
        <f>IF(AW888="","",IF(AW888&lt;=2,"SI","NO"))</f>
        <v>SI</v>
      </c>
      <c r="BB888" s="117">
        <f>V888-U888</f>
        <v>0</v>
      </c>
      <c r="BC888" s="118">
        <f>(TRACKER[[#This Row],[Driver departure vs DC END DATE 2]])/24</f>
        <v>0</v>
      </c>
      <c r="BD888" s="117" t="str">
        <f>IF(L888="LEFTIES TOLEDO",IF(BC888&gt;=TIME(0,0,0),"YES","NO"),"")</f>
        <v/>
      </c>
      <c r="BE888" s="41">
        <f>$BH$1</f>
        <v>55</v>
      </c>
      <c r="BF888" s="41">
        <f>$BI$1</f>
        <v>7.5</v>
      </c>
    </row>
    <row r="889" spans="1:58" ht="12.75" customHeight="1">
      <c r="A889" s="24">
        <v>263048074</v>
      </c>
      <c r="B889" s="10" t="s">
        <v>112</v>
      </c>
      <c r="C889" s="11" t="s">
        <v>1161</v>
      </c>
      <c r="D889" s="11" t="s">
        <v>48</v>
      </c>
      <c r="E889" s="12">
        <v>46072.320138888892</v>
      </c>
      <c r="F889" s="12">
        <v>46072.333333333336</v>
      </c>
      <c r="G889" s="13" t="s">
        <v>49</v>
      </c>
      <c r="H889" s="11" t="s">
        <v>50</v>
      </c>
      <c r="I889" s="13" t="s">
        <v>1163</v>
      </c>
      <c r="J889" s="13" t="s">
        <v>51</v>
      </c>
      <c r="K889" s="13" t="s">
        <v>60</v>
      </c>
      <c r="L889" s="12" t="s">
        <v>81</v>
      </c>
      <c r="M889" s="12">
        <v>46072.958333333336</v>
      </c>
      <c r="N889" s="12">
        <v>46073.666666666664</v>
      </c>
      <c r="O889" s="12"/>
      <c r="P889" s="55"/>
      <c r="Q889" s="12"/>
      <c r="R889" s="12"/>
      <c r="S889" s="29">
        <v>46073.659722222219</v>
      </c>
      <c r="T889" s="29">
        <v>46073.667361111111</v>
      </c>
      <c r="U889" s="12"/>
      <c r="V889" s="29"/>
      <c r="W889" s="30">
        <f>IF(N889="","",WEEKNUM(AA889,2)-0)</f>
        <v>8</v>
      </c>
      <c r="X889" s="30">
        <f>IF(N889="","",MONTH(AA889))</f>
        <v>2</v>
      </c>
      <c r="Y88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889" s="30" t="str">
        <f>IF(B889="ROPAX","ROPAX",IF(B889="RORO","RORO","OCEAN"))</f>
        <v>OCEAN</v>
      </c>
      <c r="AA889" s="12">
        <f>+MIN(S889,T889)</f>
        <v>46073.659722222219</v>
      </c>
      <c r="AB889" s="29" t="str">
        <f>CHOOSE(WEEKDAY(T889,2),"Monday","Tuesday","Wednesday","Thursday","Friday","Saturday","Sunday")</f>
        <v>Friday</v>
      </c>
      <c r="AC889" s="104">
        <f>IF((E889-F889)&lt;=0,0,(TRACKER[[#This Row],[ATA]]-TRACKER[[#This Row],[ETA]])*24)</f>
        <v>0</v>
      </c>
      <c r="AD889" s="29" t="str">
        <f>IF(AC889&lt;=2,"NO","YES")</f>
        <v>NO</v>
      </c>
      <c r="AE889" s="112">
        <f>+TRACKER[[#This Row],[DELIVERY AVAILABLE SINCE]]-TRACKER[[#This Row],[HANDOVER Morocco]]</f>
        <v>46072.958333333336</v>
      </c>
      <c r="AF889" s="113">
        <f>TRACKER[[#This Row],[ATA TO UNLOADING]]*24</f>
        <v>32.14999999984866</v>
      </c>
      <c r="AG889" s="114">
        <f>(M889-E889)</f>
        <v>0.63819444444379769</v>
      </c>
      <c r="AH889" s="9">
        <f>TRACKER[[#This Row],[ATA A OFRECIMIENTO]]*24</f>
        <v>15.316666666651145</v>
      </c>
      <c r="AI889" s="4" t="str">
        <f>IF(AG889="","",IF(AG889&lt;=1.5,"SI","NO"))</f>
        <v>SI</v>
      </c>
      <c r="AJ889" s="4" t="str">
        <f>IF(AG889="","",IF(AG889&lt;=2,"YES","NO"))</f>
        <v>YES</v>
      </c>
      <c r="AK889" s="4" t="str">
        <f>IF(AG889="","",IF(AG889&lt;=3,"SI","NO"))</f>
        <v>SI</v>
      </c>
      <c r="AL889" s="114">
        <f>(N889-M889)</f>
        <v>0.70833333332848269</v>
      </c>
      <c r="AM889" s="9">
        <f>TRACKER[[#This Row],[DEL. AVAILABLE A SLOT]]*24</f>
        <v>16.999999999883585</v>
      </c>
      <c r="AN889" s="114">
        <f>IF((S889-M889)&lt;0,TIME(0,0,0),S889-M889)</f>
        <v>0.70138888888322981</v>
      </c>
      <c r="AO889"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889" s="9" t="str">
        <f>IF(AL889="","",IF(AL889&lt;=1,"SI","NO"))</f>
        <v>SI</v>
      </c>
      <c r="AQ889" s="114">
        <f>(N889-E889)</f>
        <v>1.3465277777722804</v>
      </c>
      <c r="AR889" s="9">
        <f>TRACKER[[#This Row],[ATA A TIMESLOT]]*24</f>
        <v>32.316666666534729</v>
      </c>
      <c r="AS889" s="115">
        <f>IF(AA889&lt;N889,TIME(0,0,0),AA889-N889)</f>
        <v>0</v>
      </c>
      <c r="AT889" s="9">
        <f>TRACKER[[#This Row],[PUNTUALIDAD (H)]]*24</f>
        <v>0</v>
      </c>
      <c r="AU889" s="114" t="str">
        <f>IF(AS889&gt;TIME(0,30,0),"NO","SI")</f>
        <v>SI</v>
      </c>
      <c r="AV889" s="116" t="str">
        <f>IF(AS889&gt;TIME(1,0,0),"NO","SI")</f>
        <v>SI</v>
      </c>
      <c r="AW889" s="116">
        <f>(S889-E889)</f>
        <v>1.3395833333270275</v>
      </c>
      <c r="AX889" s="38">
        <f>TRACKER[[#This Row],[ATA TO UNLOADING]]*24</f>
        <v>32.14999999984866</v>
      </c>
      <c r="AY889" s="116">
        <f>IF(O889=0,0,S889-O889)</f>
        <v>0</v>
      </c>
      <c r="AZ889" s="38">
        <f>TRACKER[[#This Row],[TOTAL TT (MARRUECOS)]]*24</f>
        <v>0</v>
      </c>
      <c r="BA889" s="38" t="str">
        <f>IF(AW889="","",IF(AW889&lt;=2,"SI","NO"))</f>
        <v>SI</v>
      </c>
      <c r="BB889" s="117">
        <f>V889-U889</f>
        <v>0</v>
      </c>
      <c r="BC889" s="118">
        <f>(TRACKER[[#This Row],[Driver departure vs DC END DATE 2]])/24</f>
        <v>0</v>
      </c>
      <c r="BD889" s="117" t="str">
        <f>IF(L889="LEFTIES TOLEDO",IF(BC889&gt;=TIME(0,0,0),"YES","NO"),"")</f>
        <v/>
      </c>
      <c r="BE889" s="41">
        <f>$BH$1</f>
        <v>55</v>
      </c>
      <c r="BF889" s="41">
        <f>$BI$1</f>
        <v>7.5</v>
      </c>
    </row>
    <row r="890" spans="1:58" ht="12.75" customHeight="1">
      <c r="A890" s="24">
        <v>263048074</v>
      </c>
      <c r="B890" s="10" t="s">
        <v>112</v>
      </c>
      <c r="C890" s="11" t="s">
        <v>1161</v>
      </c>
      <c r="D890" s="11" t="s">
        <v>48</v>
      </c>
      <c r="E890" s="12">
        <v>46072.320138888892</v>
      </c>
      <c r="F890" s="12">
        <v>46072.333333333336</v>
      </c>
      <c r="G890" s="13" t="s">
        <v>49</v>
      </c>
      <c r="H890" s="11" t="s">
        <v>50</v>
      </c>
      <c r="I890" s="13" t="s">
        <v>1164</v>
      </c>
      <c r="J890" s="13" t="s">
        <v>51</v>
      </c>
      <c r="K890" s="13" t="s">
        <v>60</v>
      </c>
      <c r="L890" s="12" t="s">
        <v>81</v>
      </c>
      <c r="M890" s="12">
        <v>46072.958333333336</v>
      </c>
      <c r="N890" s="12">
        <v>46073.666666666664</v>
      </c>
      <c r="O890" s="12"/>
      <c r="P890" s="55"/>
      <c r="Q890" s="12"/>
      <c r="R890" s="12"/>
      <c r="S890" s="29">
        <v>46073.657638888886</v>
      </c>
      <c r="T890" s="29">
        <v>46073.667361111111</v>
      </c>
      <c r="U890" s="12"/>
      <c r="V890" s="29"/>
      <c r="W890" s="30">
        <f>IF(N890="","",WEEKNUM(AA890,2)-0)</f>
        <v>8</v>
      </c>
      <c r="X890" s="30">
        <f>IF(N890="","",MONTH(AA890))</f>
        <v>2</v>
      </c>
      <c r="Y89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890" s="30" t="str">
        <f>IF(B890="ROPAX","ROPAX",IF(B890="RORO","RORO","OCEAN"))</f>
        <v>OCEAN</v>
      </c>
      <c r="AA890" s="12">
        <f>+MIN(S890,T890)</f>
        <v>46073.657638888886</v>
      </c>
      <c r="AB890" s="29" t="str">
        <f>CHOOSE(WEEKDAY(T890,2),"Monday","Tuesday","Wednesday","Thursday","Friday","Saturday","Sunday")</f>
        <v>Friday</v>
      </c>
      <c r="AC890" s="104">
        <f>IF((E890-F890)&lt;=0,0,(TRACKER[[#This Row],[ATA]]-TRACKER[[#This Row],[ETA]])*24)</f>
        <v>0</v>
      </c>
      <c r="AD890" s="29" t="str">
        <f>IF(AC890&lt;=2,"NO","YES")</f>
        <v>NO</v>
      </c>
      <c r="AE890" s="112">
        <f>+TRACKER[[#This Row],[DELIVERY AVAILABLE SINCE]]-TRACKER[[#This Row],[HANDOVER Morocco]]</f>
        <v>46072.958333333336</v>
      </c>
      <c r="AF890" s="113">
        <f>TRACKER[[#This Row],[ATA TO UNLOADING]]*24</f>
        <v>32.099999999860302</v>
      </c>
      <c r="AG890" s="114">
        <f>(M890-E890)</f>
        <v>0.63819444444379769</v>
      </c>
      <c r="AH890" s="9">
        <f>TRACKER[[#This Row],[ATA A OFRECIMIENTO]]*24</f>
        <v>15.316666666651145</v>
      </c>
      <c r="AI890" s="4" t="str">
        <f>IF(AG890="","",IF(AG890&lt;=1.5,"SI","NO"))</f>
        <v>SI</v>
      </c>
      <c r="AJ890" s="4" t="str">
        <f>IF(AG890="","",IF(AG890&lt;=2,"YES","NO"))</f>
        <v>YES</v>
      </c>
      <c r="AK890" s="4" t="str">
        <f>IF(AG890="","",IF(AG890&lt;=3,"SI","NO"))</f>
        <v>SI</v>
      </c>
      <c r="AL890" s="114">
        <f>(N890-M890)</f>
        <v>0.70833333332848269</v>
      </c>
      <c r="AM890" s="9">
        <f>TRACKER[[#This Row],[DEL. AVAILABLE A SLOT]]*24</f>
        <v>16.999999999883585</v>
      </c>
      <c r="AN890" s="114">
        <f>IF((S890-M890)&lt;0,TIME(0,0,0),S890-M890)</f>
        <v>0.69930555555038154</v>
      </c>
      <c r="AO890"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890" s="9" t="str">
        <f>IF(AL890="","",IF(AL890&lt;=1,"SI","NO"))</f>
        <v>SI</v>
      </c>
      <c r="AQ890" s="114">
        <f>(N890-E890)</f>
        <v>1.3465277777722804</v>
      </c>
      <c r="AR890" s="9">
        <f>TRACKER[[#This Row],[ATA A TIMESLOT]]*24</f>
        <v>32.316666666534729</v>
      </c>
      <c r="AS890" s="115">
        <f>IF(AA890&lt;N890,TIME(0,0,0),AA890-N890)</f>
        <v>0</v>
      </c>
      <c r="AT890" s="9">
        <f>TRACKER[[#This Row],[PUNTUALIDAD (H)]]*24</f>
        <v>0</v>
      </c>
      <c r="AU890" s="114" t="str">
        <f>IF(AS890&gt;TIME(0,30,0),"NO","SI")</f>
        <v>SI</v>
      </c>
      <c r="AV890" s="116" t="str">
        <f>IF(AS890&gt;TIME(1,0,0),"NO","SI")</f>
        <v>SI</v>
      </c>
      <c r="AW890" s="116">
        <f>(S890-E890)</f>
        <v>1.3374999999941792</v>
      </c>
      <c r="AX890" s="38">
        <f>TRACKER[[#This Row],[ATA TO UNLOADING]]*24</f>
        <v>32.099999999860302</v>
      </c>
      <c r="AY890" s="116">
        <f>IF(O890=0,0,S890-O890)</f>
        <v>0</v>
      </c>
      <c r="AZ890" s="38">
        <f>TRACKER[[#This Row],[TOTAL TT (MARRUECOS)]]*24</f>
        <v>0</v>
      </c>
      <c r="BA890" s="38" t="str">
        <f>IF(AW890="","",IF(AW890&lt;=2,"SI","NO"))</f>
        <v>SI</v>
      </c>
      <c r="BB890" s="117">
        <f>V890-U890</f>
        <v>0</v>
      </c>
      <c r="BC890" s="118">
        <f>(TRACKER[[#This Row],[Driver departure vs DC END DATE 2]])/24</f>
        <v>0</v>
      </c>
      <c r="BD890" s="117" t="str">
        <f>IF(L890="LEFTIES TOLEDO",IF(BC890&gt;=TIME(0,0,0),"YES","NO"),"")</f>
        <v/>
      </c>
      <c r="BE890" s="41">
        <f>$BH$1</f>
        <v>55</v>
      </c>
      <c r="BF890" s="41">
        <f>$BI$1</f>
        <v>7.5</v>
      </c>
    </row>
    <row r="891" spans="1:58" ht="12.75" hidden="1" customHeight="1">
      <c r="A891" s="24">
        <v>262543870</v>
      </c>
      <c r="B891" s="10" t="s">
        <v>1183</v>
      </c>
      <c r="C891" s="11" t="s">
        <v>78</v>
      </c>
      <c r="D891" s="11" t="s">
        <v>75</v>
      </c>
      <c r="E891" s="12">
        <v>46072.604166666664</v>
      </c>
      <c r="F891" s="12">
        <v>46072.333333333336</v>
      </c>
      <c r="G891" s="13" t="s">
        <v>49</v>
      </c>
      <c r="H891" s="11" t="s">
        <v>50</v>
      </c>
      <c r="I891" s="13" t="s">
        <v>1352</v>
      </c>
      <c r="J891" s="13" t="s">
        <v>51</v>
      </c>
      <c r="K891" s="13" t="s">
        <v>60</v>
      </c>
      <c r="L891" s="12" t="s">
        <v>95</v>
      </c>
      <c r="M891" s="12">
        <v>46072.666666666664</v>
      </c>
      <c r="N891" s="12">
        <v>46073.666666666664</v>
      </c>
      <c r="O891" s="12"/>
      <c r="P891" s="55">
        <v>1</v>
      </c>
      <c r="Q891" s="12"/>
      <c r="R891" s="12" t="s">
        <v>108</v>
      </c>
      <c r="S891" s="29">
        <v>46073.645833333328</v>
      </c>
      <c r="T891" s="29">
        <v>46073.719444444447</v>
      </c>
      <c r="U891" s="12"/>
      <c r="V891" s="29">
        <v>46073.777777777781</v>
      </c>
      <c r="W891" s="30">
        <f>IF(N891="","",WEEKNUM(AA891,2)-0)</f>
        <v>8</v>
      </c>
      <c r="X891" s="30">
        <f>IF(N891="","",MONTH(AA891))</f>
        <v>2</v>
      </c>
      <c r="Y89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891" s="30" t="str">
        <f>IF(B891="ROPAX","ROPAX",IF(B891="RORO","RORO","OCEAN"))</f>
        <v>OCEAN</v>
      </c>
      <c r="AA891" s="12">
        <f>+MIN(S891,T891)</f>
        <v>46073.645833333328</v>
      </c>
      <c r="AB891" s="29" t="str">
        <f>CHOOSE(WEEKDAY(T891,2),"Monday","Tuesday","Wednesday","Thursday","Friday","Saturday","Sunday")</f>
        <v>Friday</v>
      </c>
      <c r="AC891" s="104">
        <f>IF((E891-F891)&lt;=0,0,(TRACKER[[#This Row],[ATA]]-TRACKER[[#This Row],[ETA]])*24)</f>
        <v>6.4999999998835847</v>
      </c>
      <c r="AD891" s="29" t="str">
        <f>IF(AC891&lt;=2,"NO","YES")</f>
        <v>YES</v>
      </c>
      <c r="AE891" s="112">
        <f>+TRACKER[[#This Row],[DELIVERY AVAILABLE SINCE]]-TRACKER[[#This Row],[HANDOVER Morocco]]</f>
        <v>46072.666666666664</v>
      </c>
      <c r="AF891" s="113">
        <f>TRACKER[[#This Row],[ATA TO UNLOADING]]*24</f>
        <v>24.999999999941792</v>
      </c>
      <c r="AG891" s="114">
        <f>(M891-E891)</f>
        <v>6.25E-2</v>
      </c>
      <c r="AH891" s="9">
        <f>TRACKER[[#This Row],[ATA A OFRECIMIENTO]]*24</f>
        <v>1.5</v>
      </c>
      <c r="AI891" s="4" t="str">
        <f>IF(AG891="","",IF(AG891&lt;=1.5,"SI","NO"))</f>
        <v>SI</v>
      </c>
      <c r="AJ891" s="4" t="str">
        <f>IF(AG891="","",IF(AG891&lt;=2,"YES","NO"))</f>
        <v>YES</v>
      </c>
      <c r="AK891" s="4" t="str">
        <f>IF(AG891="","",IF(AG891&lt;=3,"SI","NO"))</f>
        <v>SI</v>
      </c>
      <c r="AL891" s="114">
        <f>(N891-M891)</f>
        <v>1</v>
      </c>
      <c r="AM891" s="9">
        <f>TRACKER[[#This Row],[DEL. AVAILABLE A SLOT]]*24</f>
        <v>24</v>
      </c>
      <c r="AN891" s="114">
        <f>IF((S891-M891)&lt;0,TIME(0,0,0),S891-M891)</f>
        <v>0.97916666666424135</v>
      </c>
      <c r="AO891"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891" s="9" t="str">
        <f>IF(AL891="","",IF(AL891&lt;=1,"SI","NO"))</f>
        <v>SI</v>
      </c>
      <c r="AQ891" s="114">
        <f>(N891-E891)</f>
        <v>1.0625</v>
      </c>
      <c r="AR891" s="9">
        <f>TRACKER[[#This Row],[ATA A TIMESLOT]]*24</f>
        <v>25.5</v>
      </c>
      <c r="AS891" s="115">
        <f>IF(AA891&lt;N891,TIME(0,0,0),AA891-N891)</f>
        <v>0</v>
      </c>
      <c r="AT891" s="9">
        <f>TRACKER[[#This Row],[PUNTUALIDAD (H)]]*24</f>
        <v>0</v>
      </c>
      <c r="AU891" s="114" t="str">
        <f>IF(AS891&gt;TIME(0,30,0),"NO","SI")</f>
        <v>SI</v>
      </c>
      <c r="AV891" s="116" t="str">
        <f>IF(AS891&gt;TIME(1,0,0),"NO","SI")</f>
        <v>SI</v>
      </c>
      <c r="AW891" s="116">
        <f>(S891-E891)</f>
        <v>1.0416666666642413</v>
      </c>
      <c r="AX891" s="38">
        <f>TRACKER[[#This Row],[ATA TO UNLOADING]]*24</f>
        <v>24.999999999941792</v>
      </c>
      <c r="AY891" s="116">
        <f>IF(O891=0,0,S891-O891)</f>
        <v>0</v>
      </c>
      <c r="AZ891" s="38">
        <f>TRACKER[[#This Row],[TOTAL TT (MARRUECOS)]]*24</f>
        <v>0</v>
      </c>
      <c r="BA891" s="38" t="str">
        <f>IF(AW891="","",IF(AW891&lt;=2,"SI","NO"))</f>
        <v>SI</v>
      </c>
      <c r="BB891" s="117">
        <f>V891-U891</f>
        <v>46073.777777777781</v>
      </c>
      <c r="BC891" s="118">
        <f>(TRACKER[[#This Row],[Driver departure vs DC END DATE 2]])/24</f>
        <v>1919.7407407407409</v>
      </c>
      <c r="BD891" s="117" t="str">
        <f>IF(L891="LEFTIES TOLEDO",IF(BC891&gt;=TIME(0,0,0),"YES","NO"),"")</f>
        <v/>
      </c>
      <c r="BE891" s="41">
        <f>$BH$1</f>
        <v>55</v>
      </c>
      <c r="BF891" s="41">
        <f>$BI$1</f>
        <v>7.5</v>
      </c>
    </row>
    <row r="892" spans="1:58" ht="12.75" hidden="1" customHeight="1">
      <c r="A892" s="24">
        <v>262543870</v>
      </c>
      <c r="B892" s="10" t="s">
        <v>1183</v>
      </c>
      <c r="C892" s="11" t="s">
        <v>78</v>
      </c>
      <c r="D892" s="11" t="s">
        <v>75</v>
      </c>
      <c r="E892" s="12">
        <v>46072.604166666664</v>
      </c>
      <c r="F892" s="12">
        <v>46072.333333333336</v>
      </c>
      <c r="G892" s="13" t="s">
        <v>49</v>
      </c>
      <c r="H892" s="11" t="s">
        <v>50</v>
      </c>
      <c r="I892" s="13" t="s">
        <v>1353</v>
      </c>
      <c r="J892" s="13" t="s">
        <v>51</v>
      </c>
      <c r="K892" s="13" t="s">
        <v>60</v>
      </c>
      <c r="L892" s="12" t="s">
        <v>95</v>
      </c>
      <c r="M892" s="12">
        <v>46073.333333333336</v>
      </c>
      <c r="N892" s="12">
        <v>46073.666666666664</v>
      </c>
      <c r="O892" s="12"/>
      <c r="P892" s="55">
        <v>2</v>
      </c>
      <c r="Q892" s="12"/>
      <c r="R892" s="12" t="s">
        <v>108</v>
      </c>
      <c r="S892" s="29">
        <v>46073.645833333328</v>
      </c>
      <c r="T892" s="29">
        <v>46073.681250000001</v>
      </c>
      <c r="U892" s="12"/>
      <c r="V892" s="12">
        <v>46073.736111111109</v>
      </c>
      <c r="W892" s="30">
        <f>IF(N892="","",WEEKNUM(AA892,2)-0)</f>
        <v>8</v>
      </c>
      <c r="X892" s="30">
        <f>IF(N892="","",MONTH(AA892))</f>
        <v>2</v>
      </c>
      <c r="Y89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892" s="30" t="str">
        <f>IF(B892="ROPAX","ROPAX",IF(B892="RORO","RORO","OCEAN"))</f>
        <v>OCEAN</v>
      </c>
      <c r="AA892" s="12">
        <f>+MIN(S892,T892)</f>
        <v>46073.645833333328</v>
      </c>
      <c r="AB892" s="29" t="str">
        <f>CHOOSE(WEEKDAY(T892,2),"Monday","Tuesday","Wednesday","Thursday","Friday","Saturday","Sunday")</f>
        <v>Friday</v>
      </c>
      <c r="AC892" s="104">
        <f>IF((E892-F892)&lt;=0,0,(TRACKER[[#This Row],[ATA]]-TRACKER[[#This Row],[ETA]])*24)</f>
        <v>6.4999999998835847</v>
      </c>
      <c r="AD892" s="29" t="str">
        <f>IF(AC892&lt;=2,"NO","YES")</f>
        <v>YES</v>
      </c>
      <c r="AE892" s="112">
        <f>+TRACKER[[#This Row],[DELIVERY AVAILABLE SINCE]]-TRACKER[[#This Row],[HANDOVER Morocco]]</f>
        <v>46073.333333333336</v>
      </c>
      <c r="AF892" s="113">
        <f>TRACKER[[#This Row],[ATA TO UNLOADING]]*24</f>
        <v>24.999999999941792</v>
      </c>
      <c r="AG892" s="114">
        <f>(M892-E892)</f>
        <v>0.72916666667151731</v>
      </c>
      <c r="AH892" s="9">
        <f>TRACKER[[#This Row],[ATA A OFRECIMIENTO]]*24</f>
        <v>17.500000000116415</v>
      </c>
      <c r="AI892" s="4" t="str">
        <f>IF(AG892="","",IF(AG892&lt;=1.5,"SI","NO"))</f>
        <v>SI</v>
      </c>
      <c r="AJ892" s="4" t="str">
        <f>IF(AG892="","",IF(AG892&lt;=2,"YES","NO"))</f>
        <v>YES</v>
      </c>
      <c r="AK892" s="4" t="str">
        <f>IF(AG892="","",IF(AG892&lt;=3,"SI","NO"))</f>
        <v>SI</v>
      </c>
      <c r="AL892" s="114">
        <f>(N892-M892)</f>
        <v>0.33333333332848269</v>
      </c>
      <c r="AM892" s="9">
        <f>TRACKER[[#This Row],[DEL. AVAILABLE A SLOT]]*24</f>
        <v>7.9999999998835847</v>
      </c>
      <c r="AN892" s="114">
        <f>IF((S892-M892)&lt;0,TIME(0,0,0),S892-M892)</f>
        <v>0.31249999999272404</v>
      </c>
      <c r="AO892"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892" s="9" t="str">
        <f>IF(AL892="","",IF(AL892&lt;=1,"SI","NO"))</f>
        <v>SI</v>
      </c>
      <c r="AQ892" s="114">
        <f>(N892-E892)</f>
        <v>1.0625</v>
      </c>
      <c r="AR892" s="9">
        <f>TRACKER[[#This Row],[ATA A TIMESLOT]]*24</f>
        <v>25.5</v>
      </c>
      <c r="AS892" s="115">
        <f>IF(AA892&lt;N892,TIME(0,0,0),AA892-N892)</f>
        <v>0</v>
      </c>
      <c r="AT892" s="9">
        <f>TRACKER[[#This Row],[PUNTUALIDAD (H)]]*24</f>
        <v>0</v>
      </c>
      <c r="AU892" s="114" t="str">
        <f>IF(AS892&gt;TIME(0,30,0),"NO","SI")</f>
        <v>SI</v>
      </c>
      <c r="AV892" s="116" t="str">
        <f>IF(AS892&gt;TIME(1,0,0),"NO","SI")</f>
        <v>SI</v>
      </c>
      <c r="AW892" s="116">
        <f>(S892-E892)</f>
        <v>1.0416666666642413</v>
      </c>
      <c r="AX892" s="38">
        <f>TRACKER[[#This Row],[ATA TO UNLOADING]]*24</f>
        <v>24.999999999941792</v>
      </c>
      <c r="AY892" s="116">
        <f>IF(O892=0,0,S892-O892)</f>
        <v>0</v>
      </c>
      <c r="AZ892" s="38">
        <f>TRACKER[[#This Row],[TOTAL TT (MARRUECOS)]]*24</f>
        <v>0</v>
      </c>
      <c r="BA892" s="38" t="str">
        <f>IF(AW892="","",IF(AW892&lt;=2,"SI","NO"))</f>
        <v>SI</v>
      </c>
      <c r="BB892" s="117">
        <f>V892-U892</f>
        <v>46073.736111111109</v>
      </c>
      <c r="BC892" s="118">
        <f>(TRACKER[[#This Row],[Driver departure vs DC END DATE 2]])/24</f>
        <v>1919.7390046296296</v>
      </c>
      <c r="BD892" s="117" t="str">
        <f>IF(L892="LEFTIES TOLEDO",IF(BC892&gt;=TIME(0,0,0),"YES","NO"),"")</f>
        <v/>
      </c>
      <c r="BE892" s="41">
        <f>$BH$1</f>
        <v>55</v>
      </c>
      <c r="BF892" s="41">
        <f>$BI$1</f>
        <v>7.5</v>
      </c>
    </row>
    <row r="893" spans="1:58" ht="12.75" hidden="1" customHeight="1">
      <c r="A893" s="24">
        <v>262543870</v>
      </c>
      <c r="B893" s="10" t="s">
        <v>1183</v>
      </c>
      <c r="C893" s="11" t="s">
        <v>78</v>
      </c>
      <c r="D893" s="11" t="s">
        <v>75</v>
      </c>
      <c r="E893" s="12">
        <v>46072.604166666664</v>
      </c>
      <c r="F893" s="12">
        <v>46072.333333333336</v>
      </c>
      <c r="G893" s="13" t="s">
        <v>49</v>
      </c>
      <c r="H893" s="11" t="s">
        <v>50</v>
      </c>
      <c r="I893" s="13" t="s">
        <v>1354</v>
      </c>
      <c r="J893" s="13" t="s">
        <v>51</v>
      </c>
      <c r="K893" s="13" t="s">
        <v>60</v>
      </c>
      <c r="L893" s="12" t="s">
        <v>95</v>
      </c>
      <c r="M893" s="12">
        <v>46072.666666666664</v>
      </c>
      <c r="N893" s="12">
        <v>46073.666666666664</v>
      </c>
      <c r="O893" s="12"/>
      <c r="P893" s="55"/>
      <c r="Q893" s="12"/>
      <c r="R893" s="12"/>
      <c r="S893" s="29">
        <v>46073.645833333328</v>
      </c>
      <c r="T893" s="29">
        <v>46073.667361111111</v>
      </c>
      <c r="U893" s="12"/>
      <c r="V893" s="12">
        <v>46073.743055555555</v>
      </c>
      <c r="W893" s="30">
        <f>IF(N893="","",WEEKNUM(AA893,2)-0)</f>
        <v>8</v>
      </c>
      <c r="X893" s="30">
        <f>IF(N893="","",MONTH(AA893))</f>
        <v>2</v>
      </c>
      <c r="Y89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893" s="30" t="str">
        <f>IF(B893="ROPAX","ROPAX",IF(B893="RORO","RORO","OCEAN"))</f>
        <v>OCEAN</v>
      </c>
      <c r="AA893" s="12">
        <f>+MIN(S893,T893)</f>
        <v>46073.645833333328</v>
      </c>
      <c r="AB893" s="29" t="str">
        <f>CHOOSE(WEEKDAY(T893,2),"Monday","Tuesday","Wednesday","Thursday","Friday","Saturday","Sunday")</f>
        <v>Friday</v>
      </c>
      <c r="AC893" s="104">
        <f>IF((E893-F893)&lt;=0,0,(TRACKER[[#This Row],[ATA]]-TRACKER[[#This Row],[ETA]])*24)</f>
        <v>6.4999999998835847</v>
      </c>
      <c r="AD893" s="29" t="str">
        <f>IF(AC893&lt;=2,"NO","YES")</f>
        <v>YES</v>
      </c>
      <c r="AE893" s="112">
        <f>+TRACKER[[#This Row],[DELIVERY AVAILABLE SINCE]]-TRACKER[[#This Row],[HANDOVER Morocco]]</f>
        <v>46072.666666666664</v>
      </c>
      <c r="AF893" s="113">
        <f>TRACKER[[#This Row],[ATA TO UNLOADING]]*24</f>
        <v>24.999999999941792</v>
      </c>
      <c r="AG893" s="114">
        <f>(M893-E893)</f>
        <v>6.25E-2</v>
      </c>
      <c r="AH893" s="9">
        <f>TRACKER[[#This Row],[ATA A OFRECIMIENTO]]*24</f>
        <v>1.5</v>
      </c>
      <c r="AI893" s="4" t="str">
        <f>IF(AG893="","",IF(AG893&lt;=1.5,"SI","NO"))</f>
        <v>SI</v>
      </c>
      <c r="AJ893" s="4" t="str">
        <f>IF(AG893="","",IF(AG893&lt;=2,"YES","NO"))</f>
        <v>YES</v>
      </c>
      <c r="AK893" s="4" t="str">
        <f>IF(AG893="","",IF(AG893&lt;=3,"SI","NO"))</f>
        <v>SI</v>
      </c>
      <c r="AL893" s="114">
        <f>(N893-M893)</f>
        <v>1</v>
      </c>
      <c r="AM893" s="9">
        <f>TRACKER[[#This Row],[DEL. AVAILABLE A SLOT]]*24</f>
        <v>24</v>
      </c>
      <c r="AN893" s="114">
        <f>IF((S893-M893)&lt;0,TIME(0,0,0),S893-M893)</f>
        <v>0.97916666666424135</v>
      </c>
      <c r="AO893"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893" s="9" t="str">
        <f>IF(AL893="","",IF(AL893&lt;=1,"SI","NO"))</f>
        <v>SI</v>
      </c>
      <c r="AQ893" s="114">
        <f>(N893-E893)</f>
        <v>1.0625</v>
      </c>
      <c r="AR893" s="9">
        <f>TRACKER[[#This Row],[ATA A TIMESLOT]]*24</f>
        <v>25.5</v>
      </c>
      <c r="AS893" s="115">
        <f>IF(AA893&lt;N893,TIME(0,0,0),AA893-N893)</f>
        <v>0</v>
      </c>
      <c r="AT893" s="9">
        <f>TRACKER[[#This Row],[PUNTUALIDAD (H)]]*24</f>
        <v>0</v>
      </c>
      <c r="AU893" s="114" t="str">
        <f>IF(AS893&gt;TIME(0,30,0),"NO","SI")</f>
        <v>SI</v>
      </c>
      <c r="AV893" s="116" t="str">
        <f>IF(AS893&gt;TIME(1,0,0),"NO","SI")</f>
        <v>SI</v>
      </c>
      <c r="AW893" s="116">
        <f>(S893-E893)</f>
        <v>1.0416666666642413</v>
      </c>
      <c r="AX893" s="38">
        <f>TRACKER[[#This Row],[ATA TO UNLOADING]]*24</f>
        <v>24.999999999941792</v>
      </c>
      <c r="AY893" s="116">
        <f>IF(O893=0,0,S893-O893)</f>
        <v>0</v>
      </c>
      <c r="AZ893" s="38">
        <f>TRACKER[[#This Row],[TOTAL TT (MARRUECOS)]]*24</f>
        <v>0</v>
      </c>
      <c r="BA893" s="38" t="str">
        <f>IF(AW893="","",IF(AW893&lt;=2,"SI","NO"))</f>
        <v>SI</v>
      </c>
      <c r="BB893" s="117">
        <f>V893-U893</f>
        <v>46073.743055555555</v>
      </c>
      <c r="BC893" s="118">
        <f>(TRACKER[[#This Row],[Driver departure vs DC END DATE 2]])/24</f>
        <v>1919.7392939814815</v>
      </c>
      <c r="BD893" s="117" t="str">
        <f>IF(L893="LEFTIES TOLEDO",IF(BC893&gt;=TIME(0,0,0),"YES","NO"),"")</f>
        <v/>
      </c>
      <c r="BE893" s="41">
        <f>$BH$1</f>
        <v>55</v>
      </c>
      <c r="BF893" s="41">
        <f>$BI$1</f>
        <v>7.5</v>
      </c>
    </row>
    <row r="894" spans="1:58" ht="12.75" hidden="1" customHeight="1">
      <c r="A894" s="24">
        <v>262914199</v>
      </c>
      <c r="B894" s="10" t="s">
        <v>1183</v>
      </c>
      <c r="C894" s="11" t="s">
        <v>47</v>
      </c>
      <c r="D894" s="11" t="s">
        <v>75</v>
      </c>
      <c r="E894" s="12">
        <v>46072.604166666664</v>
      </c>
      <c r="F894" s="12">
        <v>46072.333333333336</v>
      </c>
      <c r="G894" s="13" t="s">
        <v>49</v>
      </c>
      <c r="H894" s="11" t="s">
        <v>50</v>
      </c>
      <c r="I894" s="13" t="s">
        <v>1357</v>
      </c>
      <c r="J894" s="13">
        <v>20</v>
      </c>
      <c r="K894" s="13" t="s">
        <v>60</v>
      </c>
      <c r="L894" s="12" t="s">
        <v>102</v>
      </c>
      <c r="M894" s="12">
        <v>46073.333333333336</v>
      </c>
      <c r="N894" s="12">
        <v>46073.708333333336</v>
      </c>
      <c r="O894" s="12"/>
      <c r="P894" s="55"/>
      <c r="Q894" s="12"/>
      <c r="R894" s="12"/>
      <c r="S894" s="29">
        <v>46073.6875</v>
      </c>
      <c r="T894" s="29">
        <v>46073.711805555555</v>
      </c>
      <c r="U894" s="12"/>
      <c r="V894" s="29">
        <v>46073.743055555555</v>
      </c>
      <c r="W894" s="30">
        <f>IF(N894="","",WEEKNUM(AA894,2)-0)</f>
        <v>8</v>
      </c>
      <c r="X894" s="30">
        <f>IF(N894="","",MONTH(AA894))</f>
        <v>2</v>
      </c>
      <c r="Y89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94" s="30" t="str">
        <f>IF(B894="ROPAX","ROPAX",IF(B894="RORO","RORO","OCEAN"))</f>
        <v>OCEAN</v>
      </c>
      <c r="AA894" s="12">
        <f>+MIN(S894,T894)</f>
        <v>46073.6875</v>
      </c>
      <c r="AB894" s="29" t="str">
        <f>CHOOSE(WEEKDAY(T894,2),"Monday","Tuesday","Wednesday","Thursday","Friday","Saturday","Sunday")</f>
        <v>Friday</v>
      </c>
      <c r="AC894" s="104">
        <f>IF((E894-F894)&lt;=0,0,(TRACKER[[#This Row],[ATA]]-TRACKER[[#This Row],[ETA]])*24)</f>
        <v>6.4999999998835847</v>
      </c>
      <c r="AD894" s="29" t="str">
        <f>IF(AC894&lt;=2,"NO","YES")</f>
        <v>YES</v>
      </c>
      <c r="AE894" s="112">
        <f>+TRACKER[[#This Row],[DELIVERY AVAILABLE SINCE]]-TRACKER[[#This Row],[HANDOVER Morocco]]</f>
        <v>46073.333333333336</v>
      </c>
      <c r="AF894" s="113">
        <f>TRACKER[[#This Row],[ATA TO UNLOADING]]*24</f>
        <v>26.000000000058208</v>
      </c>
      <c r="AG894" s="114">
        <f>(M894-E894)</f>
        <v>0.72916666667151731</v>
      </c>
      <c r="AH894" s="9">
        <f>TRACKER[[#This Row],[ATA A OFRECIMIENTO]]*24</f>
        <v>17.500000000116415</v>
      </c>
      <c r="AI894" s="4" t="str">
        <f>IF(AG894="","",IF(AG894&lt;=1.5,"SI","NO"))</f>
        <v>SI</v>
      </c>
      <c r="AJ894" s="4" t="str">
        <f>IF(AG894="","",IF(AG894&lt;=2,"YES","NO"))</f>
        <v>YES</v>
      </c>
      <c r="AK894" s="4" t="str">
        <f>IF(AG894="","",IF(AG894&lt;=3,"SI","NO"))</f>
        <v>SI</v>
      </c>
      <c r="AL894" s="114">
        <f>(N894-M894)</f>
        <v>0.375</v>
      </c>
      <c r="AM894" s="9">
        <f>TRACKER[[#This Row],[DEL. AVAILABLE A SLOT]]*24</f>
        <v>9</v>
      </c>
      <c r="AN894" s="114">
        <f>IF((S894-M894)&lt;0,TIME(0,0,0),S894-M894)</f>
        <v>0.35416666666424135</v>
      </c>
      <c r="AO894"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894" s="9" t="str">
        <f>IF(AL894="","",IF(AL894&lt;=1,"SI","NO"))</f>
        <v>SI</v>
      </c>
      <c r="AQ894" s="114">
        <f>(N894-E894)</f>
        <v>1.1041666666715173</v>
      </c>
      <c r="AR894" s="9">
        <f>TRACKER[[#This Row],[ATA A TIMESLOT]]*24</f>
        <v>26.500000000116415</v>
      </c>
      <c r="AS894" s="115">
        <f>IF(AA894&lt;N894,TIME(0,0,0),AA894-N894)</f>
        <v>0</v>
      </c>
      <c r="AT894" s="9">
        <f>TRACKER[[#This Row],[PUNTUALIDAD (H)]]*24</f>
        <v>0</v>
      </c>
      <c r="AU894" s="114" t="str">
        <f>IF(AS894&gt;TIME(0,30,0),"NO","SI")</f>
        <v>SI</v>
      </c>
      <c r="AV894" s="116" t="str">
        <f>IF(AS894&gt;TIME(1,0,0),"NO","SI")</f>
        <v>SI</v>
      </c>
      <c r="AW894" s="116">
        <f>(S894-E894)</f>
        <v>1.0833333333357587</v>
      </c>
      <c r="AX894" s="38">
        <f>TRACKER[[#This Row],[ATA TO UNLOADING]]*24</f>
        <v>26.000000000058208</v>
      </c>
      <c r="AY894" s="116">
        <f>IF(O894=0,0,S894-O894)</f>
        <v>0</v>
      </c>
      <c r="AZ894" s="38">
        <f>TRACKER[[#This Row],[TOTAL TT (MARRUECOS)]]*24</f>
        <v>0</v>
      </c>
      <c r="BA894" s="38" t="str">
        <f>IF(AW894="","",IF(AW894&lt;=2,"SI","NO"))</f>
        <v>SI</v>
      </c>
      <c r="BB894" s="117">
        <f>V894-U894</f>
        <v>46073.743055555555</v>
      </c>
      <c r="BC894" s="118">
        <f>(TRACKER[[#This Row],[Driver departure vs DC END DATE 2]])/24</f>
        <v>1919.7392939814815</v>
      </c>
      <c r="BD894" s="117" t="str">
        <f>IF(L894="LEFTIES TOLEDO",IF(BC894&gt;=TIME(0,0,0),"YES","NO"),"")</f>
        <v/>
      </c>
      <c r="BE894" s="41">
        <f>$BH$1</f>
        <v>55</v>
      </c>
      <c r="BF894" s="41">
        <f>$BI$1</f>
        <v>7.5</v>
      </c>
    </row>
    <row r="895" spans="1:58" ht="12.75" hidden="1" customHeight="1">
      <c r="A895" s="24">
        <v>264730873</v>
      </c>
      <c r="B895" s="10" t="s">
        <v>1183</v>
      </c>
      <c r="C895" s="11" t="s">
        <v>65</v>
      </c>
      <c r="D895" s="11" t="s">
        <v>75</v>
      </c>
      <c r="E895" s="12">
        <v>46072.604166666664</v>
      </c>
      <c r="F895" s="12">
        <v>46072.333333333336</v>
      </c>
      <c r="G895" s="13" t="s">
        <v>49</v>
      </c>
      <c r="H895" s="11" t="s">
        <v>50</v>
      </c>
      <c r="I895" s="13" t="s">
        <v>1358</v>
      </c>
      <c r="J895" s="13">
        <v>20</v>
      </c>
      <c r="K895" s="13" t="s">
        <v>60</v>
      </c>
      <c r="L895" s="12" t="s">
        <v>102</v>
      </c>
      <c r="M895" s="12">
        <v>46073.333333333336</v>
      </c>
      <c r="N895" s="12">
        <v>46073.708333333336</v>
      </c>
      <c r="O895" s="12"/>
      <c r="P895" s="55"/>
      <c r="Q895" s="12"/>
      <c r="R895" s="12"/>
      <c r="S895" s="29">
        <v>46073.6875</v>
      </c>
      <c r="T895" s="29">
        <v>46073.697916666664</v>
      </c>
      <c r="U895" s="12"/>
      <c r="V895" s="29">
        <v>46073.743055555555</v>
      </c>
      <c r="W895" s="30">
        <f>IF(N895="","",WEEKNUM(AA895,2)-0)</f>
        <v>8</v>
      </c>
      <c r="X895" s="30">
        <f>IF(N895="","",MONTH(AA895))</f>
        <v>2</v>
      </c>
      <c r="Y89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95" s="30" t="str">
        <f>IF(B895="ROPAX","ROPAX",IF(B895="RORO","RORO","OCEAN"))</f>
        <v>OCEAN</v>
      </c>
      <c r="AA895" s="12">
        <f>+MIN(S895,T895)</f>
        <v>46073.6875</v>
      </c>
      <c r="AB895" s="29" t="str">
        <f>CHOOSE(WEEKDAY(T895,2),"Monday","Tuesday","Wednesday","Thursday","Friday","Saturday","Sunday")</f>
        <v>Friday</v>
      </c>
      <c r="AC895" s="104">
        <f>IF((E895-F895)&lt;=0,0,(TRACKER[[#This Row],[ATA]]-TRACKER[[#This Row],[ETA]])*24)</f>
        <v>6.4999999998835847</v>
      </c>
      <c r="AD895" s="29" t="str">
        <f>IF(AC895&lt;=2,"NO","YES")</f>
        <v>YES</v>
      </c>
      <c r="AE895" s="112">
        <f>+TRACKER[[#This Row],[DELIVERY AVAILABLE SINCE]]-TRACKER[[#This Row],[HANDOVER Morocco]]</f>
        <v>46073.333333333336</v>
      </c>
      <c r="AF895" s="113">
        <f>TRACKER[[#This Row],[ATA TO UNLOADING]]*24</f>
        <v>26.000000000058208</v>
      </c>
      <c r="AG895" s="114">
        <f>(M895-E895)</f>
        <v>0.72916666667151731</v>
      </c>
      <c r="AH895" s="9">
        <f>TRACKER[[#This Row],[ATA A OFRECIMIENTO]]*24</f>
        <v>17.500000000116415</v>
      </c>
      <c r="AI895" s="4" t="str">
        <f>IF(AG895="","",IF(AG895&lt;=1.5,"SI","NO"))</f>
        <v>SI</v>
      </c>
      <c r="AJ895" s="4" t="str">
        <f>IF(AG895="","",IF(AG895&lt;=2,"YES","NO"))</f>
        <v>YES</v>
      </c>
      <c r="AK895" s="4" t="str">
        <f>IF(AG895="","",IF(AG895&lt;=3,"SI","NO"))</f>
        <v>SI</v>
      </c>
      <c r="AL895" s="114">
        <f>(N895-M895)</f>
        <v>0.375</v>
      </c>
      <c r="AM895" s="9">
        <f>TRACKER[[#This Row],[DEL. AVAILABLE A SLOT]]*24</f>
        <v>9</v>
      </c>
      <c r="AN895" s="114">
        <f>IF((S895-M895)&lt;0,TIME(0,0,0),S895-M895)</f>
        <v>0.35416666666424135</v>
      </c>
      <c r="AO895"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895" s="9" t="str">
        <f>IF(AL895="","",IF(AL895&lt;=1,"SI","NO"))</f>
        <v>SI</v>
      </c>
      <c r="AQ895" s="114">
        <f>(N895-E895)</f>
        <v>1.1041666666715173</v>
      </c>
      <c r="AR895" s="9">
        <f>TRACKER[[#This Row],[ATA A TIMESLOT]]*24</f>
        <v>26.500000000116415</v>
      </c>
      <c r="AS895" s="115">
        <f>IF(AA895&lt;N895,TIME(0,0,0),AA895-N895)</f>
        <v>0</v>
      </c>
      <c r="AT895" s="9">
        <f>TRACKER[[#This Row],[PUNTUALIDAD (H)]]*24</f>
        <v>0</v>
      </c>
      <c r="AU895" s="114" t="str">
        <f>IF(AS895&gt;TIME(0,30,0),"NO","SI")</f>
        <v>SI</v>
      </c>
      <c r="AV895" s="116" t="str">
        <f>IF(AS895&gt;TIME(1,0,0),"NO","SI")</f>
        <v>SI</v>
      </c>
      <c r="AW895" s="116">
        <f>(S895-E895)</f>
        <v>1.0833333333357587</v>
      </c>
      <c r="AX895" s="38">
        <f>TRACKER[[#This Row],[ATA TO UNLOADING]]*24</f>
        <v>26.000000000058208</v>
      </c>
      <c r="AY895" s="116">
        <f>IF(O895=0,0,S895-O895)</f>
        <v>0</v>
      </c>
      <c r="AZ895" s="38">
        <f>TRACKER[[#This Row],[TOTAL TT (MARRUECOS)]]*24</f>
        <v>0</v>
      </c>
      <c r="BA895" s="38" t="str">
        <f>IF(AW895="","",IF(AW895&lt;=2,"SI","NO"))</f>
        <v>SI</v>
      </c>
      <c r="BB895" s="117">
        <f>V895-U895</f>
        <v>46073.743055555555</v>
      </c>
      <c r="BC895" s="118">
        <f>(TRACKER[[#This Row],[Driver departure vs DC END DATE 2]])/24</f>
        <v>1919.7392939814815</v>
      </c>
      <c r="BD895" s="117" t="str">
        <f>IF(L895="LEFTIES TOLEDO",IF(BC895&gt;=TIME(0,0,0),"YES","NO"),"")</f>
        <v/>
      </c>
      <c r="BE895" s="41">
        <f>$BH$1</f>
        <v>55</v>
      </c>
      <c r="BF895" s="41">
        <f>$BI$1</f>
        <v>7.5</v>
      </c>
    </row>
    <row r="896" spans="1:58" ht="12.75" hidden="1" customHeight="1">
      <c r="A896" s="24">
        <v>266205204</v>
      </c>
      <c r="B896" s="10" t="s">
        <v>1089</v>
      </c>
      <c r="C896" s="11" t="s">
        <v>79</v>
      </c>
      <c r="D896" s="11" t="s">
        <v>48</v>
      </c>
      <c r="E896" s="12">
        <v>46069.583333333336</v>
      </c>
      <c r="F896" s="12">
        <v>46069.75</v>
      </c>
      <c r="G896" s="13" t="s">
        <v>49</v>
      </c>
      <c r="H896" s="11" t="s">
        <v>99</v>
      </c>
      <c r="I896" s="13" t="s">
        <v>1101</v>
      </c>
      <c r="J896" s="13" t="s">
        <v>80</v>
      </c>
      <c r="K896" s="13" t="s">
        <v>60</v>
      </c>
      <c r="L896" s="12" t="s">
        <v>64</v>
      </c>
      <c r="M896" s="12">
        <v>46073.541666666664</v>
      </c>
      <c r="N896" s="12">
        <v>46073.708333333336</v>
      </c>
      <c r="O896" s="12">
        <v>46061</v>
      </c>
      <c r="P896" s="55"/>
      <c r="Q896" s="12"/>
      <c r="R896" s="12"/>
      <c r="S896" s="29">
        <v>46073.646527777775</v>
      </c>
      <c r="T896" s="29">
        <v>46073.680555555555</v>
      </c>
      <c r="U896" s="12"/>
      <c r="V896" s="29"/>
      <c r="W896" s="30">
        <f>IF(N896="","",WEEKNUM(AA896,2)-0)</f>
        <v>8</v>
      </c>
      <c r="X896" s="30">
        <f>IF(N896="","",MONTH(AA896))</f>
        <v>2</v>
      </c>
      <c r="Y89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896" s="30" t="str">
        <f>IF(B896="ROPAX","ROPAX",IF(B896="RORO","RORO","OCEAN"))</f>
        <v>OCEAN</v>
      </c>
      <c r="AA896" s="12">
        <f>+MIN(S896,T896)</f>
        <v>46073.646527777775</v>
      </c>
      <c r="AB896" s="29" t="str">
        <f>CHOOSE(WEEKDAY(T896,2),"Monday","Tuesday","Wednesday","Thursday","Friday","Saturday","Sunday")</f>
        <v>Friday</v>
      </c>
      <c r="AC896" s="104">
        <f>IF((E896-F896)&lt;=0,0,(TRACKER[[#This Row],[ATA]]-TRACKER[[#This Row],[ETA]])*24)</f>
        <v>0</v>
      </c>
      <c r="AD896" s="29" t="str">
        <f>IF(AC896&lt;=2,"NO","YES")</f>
        <v>NO</v>
      </c>
      <c r="AE896" s="112">
        <f>+TRACKER[[#This Row],[DELIVERY AVAILABLE SINCE]]-TRACKER[[#This Row],[HANDOVER Morocco]]</f>
        <v>12.541666666664241</v>
      </c>
      <c r="AF896" s="113">
        <f>TRACKER[[#This Row],[ATA TO UNLOADING]]*24</f>
        <v>97.516666666546371</v>
      </c>
      <c r="AG896" s="114">
        <f>(M896-E896)</f>
        <v>3.9583333333284827</v>
      </c>
      <c r="AH896" s="9">
        <f>TRACKER[[#This Row],[ATA A OFRECIMIENTO]]*24</f>
        <v>94.999999999883585</v>
      </c>
      <c r="AI896" s="4" t="str">
        <f>IF(AG896="","",IF(AG896&lt;=1.5,"SI","NO"))</f>
        <v>NO</v>
      </c>
      <c r="AJ896" s="4" t="str">
        <f>IF(AG896="","",IF(AG896&lt;=2,"YES","NO"))</f>
        <v>NO</v>
      </c>
      <c r="AK896" s="4" t="str">
        <f>IF(AG896="","",IF(AG896&lt;=3,"SI","NO"))</f>
        <v>NO</v>
      </c>
      <c r="AL896" s="114">
        <f>(N896-M896)</f>
        <v>0.16666666667151731</v>
      </c>
      <c r="AM896" s="9">
        <f>TRACKER[[#This Row],[DEL. AVAILABLE A SLOT]]*24</f>
        <v>4.0000000001164153</v>
      </c>
      <c r="AN896" s="114">
        <f>IF((S896-M896)&lt;0,TIME(0,0,0),S896-M896)</f>
        <v>0.10486111111094942</v>
      </c>
      <c r="AO896"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896" s="9" t="str">
        <f>IF(AL896="","",IF(AL896&lt;=1,"SI","NO"))</f>
        <v>SI</v>
      </c>
      <c r="AQ896" s="114">
        <f>(N896-E896)</f>
        <v>4.125</v>
      </c>
      <c r="AR896" s="9">
        <f>TRACKER[[#This Row],[ATA A TIMESLOT]]*24</f>
        <v>99</v>
      </c>
      <c r="AS896" s="115">
        <f>IF(AA896&lt;N896,TIME(0,0,0),AA896-N896)</f>
        <v>0</v>
      </c>
      <c r="AT896" s="9">
        <f>TRACKER[[#This Row],[PUNTUALIDAD (H)]]*24</f>
        <v>0</v>
      </c>
      <c r="AU896" s="114" t="str">
        <f>IF(AS896&gt;TIME(0,30,0),"NO","SI")</f>
        <v>SI</v>
      </c>
      <c r="AV896" s="116" t="str">
        <f>IF(AS896&gt;TIME(1,0,0),"NO","SI")</f>
        <v>SI</v>
      </c>
      <c r="AW896" s="116">
        <f>(S896-E896)</f>
        <v>4.0631944444394321</v>
      </c>
      <c r="AX896" s="38">
        <f>TRACKER[[#This Row],[ATA TO UNLOADING]]*24</f>
        <v>97.516666666546371</v>
      </c>
      <c r="AY896" s="116">
        <f>IF(O896=0,0,S896-O896)</f>
        <v>12.646527777775191</v>
      </c>
      <c r="AZ896" s="38">
        <f>TRACKER[[#This Row],[TOTAL TT (MARRUECOS)]]*24</f>
        <v>303.51666666660458</v>
      </c>
      <c r="BA896" s="38" t="str">
        <f>IF(AW896="","",IF(AW896&lt;=2,"SI","NO"))</f>
        <v>NO</v>
      </c>
      <c r="BB896" s="117">
        <f>V896-U896</f>
        <v>0</v>
      </c>
      <c r="BC896" s="118">
        <f>(TRACKER[[#This Row],[Driver departure vs DC END DATE 2]])/24</f>
        <v>0</v>
      </c>
      <c r="BD896" s="117" t="str">
        <f>IF(L896="LEFTIES TOLEDO",IF(BC896&gt;=TIME(0,0,0),"YES","NO"),"")</f>
        <v/>
      </c>
      <c r="BE896" s="41">
        <f>$BH$1</f>
        <v>55</v>
      </c>
      <c r="BF896" s="41">
        <f>$BI$1</f>
        <v>7.5</v>
      </c>
    </row>
    <row r="897" spans="1:58" ht="12.75" hidden="1" customHeight="1">
      <c r="A897" s="24">
        <v>266205203</v>
      </c>
      <c r="B897" s="10" t="s">
        <v>1071</v>
      </c>
      <c r="C897" s="11" t="s">
        <v>79</v>
      </c>
      <c r="D897" s="11" t="s">
        <v>48</v>
      </c>
      <c r="E897" s="12">
        <v>46068.80972222222</v>
      </c>
      <c r="F897" s="12">
        <v>46068.833333333336</v>
      </c>
      <c r="G897" s="13" t="s">
        <v>49</v>
      </c>
      <c r="H897" s="11" t="s">
        <v>99</v>
      </c>
      <c r="I897" s="13" t="s">
        <v>1103</v>
      </c>
      <c r="J897" s="13" t="s">
        <v>80</v>
      </c>
      <c r="K897" s="13" t="s">
        <v>60</v>
      </c>
      <c r="L897" s="12" t="s">
        <v>74</v>
      </c>
      <c r="M897" s="12">
        <v>46073.541666666664</v>
      </c>
      <c r="N897" s="12">
        <v>46073.75</v>
      </c>
      <c r="O897" s="12">
        <v>46061</v>
      </c>
      <c r="P897" s="55">
        <v>1</v>
      </c>
      <c r="Q897" s="12"/>
      <c r="R897" s="12" t="s">
        <v>1078</v>
      </c>
      <c r="S897" s="29">
        <v>46073.650694444441</v>
      </c>
      <c r="T897" s="29">
        <v>46073.875</v>
      </c>
      <c r="U897" s="12"/>
      <c r="V897" s="29"/>
      <c r="W897" s="30">
        <f>IF(N897="","",WEEKNUM(AA897,2)-0)</f>
        <v>8</v>
      </c>
      <c r="X897" s="30">
        <f>IF(N897="","",MONTH(AA897))</f>
        <v>2</v>
      </c>
      <c r="Y89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897" s="30" t="str">
        <f>IF(B897="ROPAX","ROPAX",IF(B897="RORO","RORO","OCEAN"))</f>
        <v>OCEAN</v>
      </c>
      <c r="AA897" s="12">
        <f>+MIN(S897,T897)</f>
        <v>46073.650694444441</v>
      </c>
      <c r="AB897" s="29" t="str">
        <f>CHOOSE(WEEKDAY(T897,2),"Monday","Tuesday","Wednesday","Thursday","Friday","Saturday","Sunday")</f>
        <v>Friday</v>
      </c>
      <c r="AC897" s="104">
        <f>IF((E897-F897)&lt;=0,0,(TRACKER[[#This Row],[ATA]]-TRACKER[[#This Row],[ETA]])*24)</f>
        <v>0</v>
      </c>
      <c r="AD897" s="29" t="str">
        <f>IF(AC897&lt;=2,"NO","YES")</f>
        <v>NO</v>
      </c>
      <c r="AE897" s="112">
        <f>+TRACKER[[#This Row],[DELIVERY AVAILABLE SINCE]]-TRACKER[[#This Row],[HANDOVER Morocco]]</f>
        <v>12.541666666664241</v>
      </c>
      <c r="AF897" s="113">
        <f>TRACKER[[#This Row],[ATA TO UNLOADING]]*24</f>
        <v>116.18333333329065</v>
      </c>
      <c r="AG897" s="114">
        <f>(M897-E897)</f>
        <v>4.7319444444437977</v>
      </c>
      <c r="AH897" s="9">
        <f>TRACKER[[#This Row],[ATA A OFRECIMIENTO]]*24</f>
        <v>113.56666666665114</v>
      </c>
      <c r="AI897" s="4" t="str">
        <f>IF(AG897="","",IF(AG897&lt;=1.5,"SI","NO"))</f>
        <v>NO</v>
      </c>
      <c r="AJ897" s="4" t="str">
        <f>IF(AG897="","",IF(AG897&lt;=2,"YES","NO"))</f>
        <v>NO</v>
      </c>
      <c r="AK897" s="4" t="str">
        <f>IF(AG897="","",IF(AG897&lt;=3,"SI","NO"))</f>
        <v>NO</v>
      </c>
      <c r="AL897" s="114">
        <f>(N897-M897)</f>
        <v>0.20833333333575865</v>
      </c>
      <c r="AM897" s="9">
        <f>TRACKER[[#This Row],[DEL. AVAILABLE A SLOT]]*24</f>
        <v>5.0000000000582077</v>
      </c>
      <c r="AN897" s="114">
        <f>IF((S897-M897)&lt;0,TIME(0,0,0),S897-M897)</f>
        <v>0.10902777777664596</v>
      </c>
      <c r="AO897"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897" s="9" t="str">
        <f>IF(AL897="","",IF(AL897&lt;=1,"SI","NO"))</f>
        <v>SI</v>
      </c>
      <c r="AQ897" s="114">
        <f>(N897-E897)</f>
        <v>4.9402777777795563</v>
      </c>
      <c r="AR897" s="9">
        <f>TRACKER[[#This Row],[ATA A TIMESLOT]]*24</f>
        <v>118.56666666670935</v>
      </c>
      <c r="AS897" s="115">
        <f>IF(AA897&lt;N897,TIME(0,0,0),AA897-N897)</f>
        <v>0</v>
      </c>
      <c r="AT897" s="9">
        <f>TRACKER[[#This Row],[PUNTUALIDAD (H)]]*24</f>
        <v>0</v>
      </c>
      <c r="AU897" s="114" t="str">
        <f>IF(AS897&gt;TIME(0,30,0),"NO","SI")</f>
        <v>SI</v>
      </c>
      <c r="AV897" s="116" t="str">
        <f>IF(AS897&gt;TIME(1,0,0),"NO","SI")</f>
        <v>SI</v>
      </c>
      <c r="AW897" s="116">
        <f>(S897-E897)</f>
        <v>4.8409722222204437</v>
      </c>
      <c r="AX897" s="38">
        <f>TRACKER[[#This Row],[ATA TO UNLOADING]]*24</f>
        <v>116.18333333329065</v>
      </c>
      <c r="AY897" s="116">
        <f>IF(O897=0,0,S897-O897)</f>
        <v>12.650694444440887</v>
      </c>
      <c r="AZ897" s="38">
        <f>TRACKER[[#This Row],[TOTAL TT (MARRUECOS)]]*24</f>
        <v>303.6166666665813</v>
      </c>
      <c r="BA897" s="38" t="str">
        <f>IF(AW897="","",IF(AW897&lt;=2,"SI","NO"))</f>
        <v>NO</v>
      </c>
      <c r="BB897" s="117">
        <f>V897-U897</f>
        <v>0</v>
      </c>
      <c r="BC897" s="118">
        <f>(TRACKER[[#This Row],[Driver departure vs DC END DATE 2]])/24</f>
        <v>0</v>
      </c>
      <c r="BD897" s="117" t="str">
        <f>IF(L897="LEFTIES TOLEDO",IF(BC897&gt;=TIME(0,0,0),"YES","NO"),"")</f>
        <v/>
      </c>
      <c r="BE897" s="41">
        <f>$BH$1</f>
        <v>55</v>
      </c>
      <c r="BF897" s="41">
        <f>$BI$1</f>
        <v>7.5</v>
      </c>
    </row>
    <row r="898" spans="1:58" ht="12.75" hidden="1" customHeight="1">
      <c r="A898" s="24">
        <v>264168862</v>
      </c>
      <c r="B898" s="10" t="s">
        <v>1184</v>
      </c>
      <c r="C898" s="11" t="s">
        <v>47</v>
      </c>
      <c r="D898" s="11" t="s">
        <v>48</v>
      </c>
      <c r="E898" s="12">
        <v>46070.795138888891</v>
      </c>
      <c r="F898" s="12">
        <v>46070.833333333336</v>
      </c>
      <c r="G898" s="13" t="s">
        <v>49</v>
      </c>
      <c r="H898" s="11" t="s">
        <v>50</v>
      </c>
      <c r="I898" s="13" t="s">
        <v>1359</v>
      </c>
      <c r="J898" s="13" t="s">
        <v>51</v>
      </c>
      <c r="K898" s="13" t="s">
        <v>52</v>
      </c>
      <c r="L898" s="12" t="s">
        <v>53</v>
      </c>
      <c r="M898" s="12">
        <v>46073.666666666664</v>
      </c>
      <c r="N898" s="12">
        <v>46073.75</v>
      </c>
      <c r="O898" s="12"/>
      <c r="P898" s="55"/>
      <c r="Q898" s="12"/>
      <c r="R898" s="12"/>
      <c r="S898" s="29">
        <v>46073.635416666664</v>
      </c>
      <c r="T898" s="29">
        <v>46073.791666666664</v>
      </c>
      <c r="U898" s="12">
        <v>46073.659722222219</v>
      </c>
      <c r="V898" s="29">
        <v>46073.815972222219</v>
      </c>
      <c r="W898" s="30">
        <f>IF(N898="","",WEEKNUM(AA898,2)-0)</f>
        <v>8</v>
      </c>
      <c r="X898" s="30">
        <f>IF(N898="","",MONTH(AA898))</f>
        <v>2</v>
      </c>
      <c r="Y89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98" s="30" t="str">
        <f>IF(B898="ROPAX","ROPAX",IF(B898="RORO","RORO","OCEAN"))</f>
        <v>OCEAN</v>
      </c>
      <c r="AA898" s="12">
        <f>+MIN(S898,T898)</f>
        <v>46073.635416666664</v>
      </c>
      <c r="AB898" s="29" t="str">
        <f>CHOOSE(WEEKDAY(T898,2),"Monday","Tuesday","Wednesday","Thursday","Friday","Saturday","Sunday")</f>
        <v>Friday</v>
      </c>
      <c r="AC898" s="104">
        <f>IF((E898-F898)&lt;=0,0,(TRACKER[[#This Row],[ATA]]-TRACKER[[#This Row],[ETA]])*24)</f>
        <v>0</v>
      </c>
      <c r="AD898" s="29" t="str">
        <f>IF(AC898&lt;=2,"NO","YES")</f>
        <v>NO</v>
      </c>
      <c r="AE898" s="112">
        <f>+TRACKER[[#This Row],[DELIVERY AVAILABLE SINCE]]-TRACKER[[#This Row],[HANDOVER Morocco]]</f>
        <v>46073.666666666664</v>
      </c>
      <c r="AF898" s="113">
        <f>TRACKER[[#This Row],[ATA TO UNLOADING]]*24</f>
        <v>68.166666666569654</v>
      </c>
      <c r="AG898" s="114">
        <f>(M898-E898)</f>
        <v>2.8715277777737356</v>
      </c>
      <c r="AH898" s="9">
        <f>TRACKER[[#This Row],[ATA A OFRECIMIENTO]]*24</f>
        <v>68.916666666569654</v>
      </c>
      <c r="AI898" s="4" t="str">
        <f>IF(AG898="","",IF(AG898&lt;=1.5,"SI","NO"))</f>
        <v>NO</v>
      </c>
      <c r="AJ898" s="4" t="str">
        <f>IF(AG898="","",IF(AG898&lt;=2,"YES","NO"))</f>
        <v>NO</v>
      </c>
      <c r="AK898" s="4" t="str">
        <f>IF(AG898="","",IF(AG898&lt;=3,"SI","NO"))</f>
        <v>SI</v>
      </c>
      <c r="AL898" s="114">
        <f>(N898-M898)</f>
        <v>8.3333333335758653E-2</v>
      </c>
      <c r="AM898" s="9">
        <f>TRACKER[[#This Row],[DEL. AVAILABLE A SLOT]]*24</f>
        <v>2.0000000000582077</v>
      </c>
      <c r="AN898" s="114">
        <f>IF((S898-M898)&lt;0,TIME(0,0,0),S898-M898)</f>
        <v>0</v>
      </c>
      <c r="AO898"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898" s="9" t="str">
        <f>IF(AL898="","",IF(AL898&lt;=1,"SI","NO"))</f>
        <v>SI</v>
      </c>
      <c r="AQ898" s="114">
        <f>(N898-E898)</f>
        <v>2.9548611111094942</v>
      </c>
      <c r="AR898" s="9">
        <f>TRACKER[[#This Row],[ATA A TIMESLOT]]*24</f>
        <v>70.916666666627862</v>
      </c>
      <c r="AS898" s="115">
        <f>IF(AA898&lt;N898,TIME(0,0,0),AA898-N898)</f>
        <v>0</v>
      </c>
      <c r="AT898" s="9">
        <f>TRACKER[[#This Row],[PUNTUALIDAD (H)]]*24</f>
        <v>0</v>
      </c>
      <c r="AU898" s="114" t="str">
        <f>IF(AS898&gt;TIME(0,30,0),"NO","SI")</f>
        <v>SI</v>
      </c>
      <c r="AV898" s="116" t="str">
        <f>IF(AS898&gt;TIME(1,0,0),"NO","SI")</f>
        <v>SI</v>
      </c>
      <c r="AW898" s="116">
        <f>(S898-E898)</f>
        <v>2.8402777777737356</v>
      </c>
      <c r="AX898" s="38">
        <f>TRACKER[[#This Row],[ATA TO UNLOADING]]*24</f>
        <v>68.166666666569654</v>
      </c>
      <c r="AY898" s="116">
        <f>IF(O898=0,0,S898-O898)</f>
        <v>0</v>
      </c>
      <c r="AZ898" s="38">
        <f>TRACKER[[#This Row],[TOTAL TT (MARRUECOS)]]*24</f>
        <v>0</v>
      </c>
      <c r="BA898" s="38" t="str">
        <f>IF(AW898="","",IF(AW898&lt;=2,"SI","NO"))</f>
        <v>NO</v>
      </c>
      <c r="BB898" s="117">
        <f>V898-U898</f>
        <v>0.15625</v>
      </c>
      <c r="BC898" s="118">
        <f>(TRACKER[[#This Row],[Driver departure vs DC END DATE 2]])/24</f>
        <v>6.510416666666667E-3</v>
      </c>
      <c r="BD898" s="117" t="str">
        <f>IF(L898="LEFTIES TOLEDO",IF(BC898&gt;=TIME(0,0,0),"YES","NO"),"")</f>
        <v>YES</v>
      </c>
      <c r="BE898" s="41">
        <f>$BH$1</f>
        <v>55</v>
      </c>
      <c r="BF898" s="41">
        <f>$BI$1</f>
        <v>7.5</v>
      </c>
    </row>
    <row r="899" spans="1:58" ht="12.75" hidden="1" customHeight="1">
      <c r="A899" s="24">
        <v>264168862</v>
      </c>
      <c r="B899" s="10" t="s">
        <v>1184</v>
      </c>
      <c r="C899" s="11" t="s">
        <v>47</v>
      </c>
      <c r="D899" s="11" t="s">
        <v>48</v>
      </c>
      <c r="E899" s="12">
        <v>46070.795138888891</v>
      </c>
      <c r="F899" s="12">
        <v>46070.833333333336</v>
      </c>
      <c r="G899" s="13" t="s">
        <v>49</v>
      </c>
      <c r="H899" s="11" t="s">
        <v>50</v>
      </c>
      <c r="I899" s="13" t="s">
        <v>1360</v>
      </c>
      <c r="J899" s="13" t="s">
        <v>51</v>
      </c>
      <c r="K899" s="13" t="s">
        <v>52</v>
      </c>
      <c r="L899" s="12" t="s">
        <v>53</v>
      </c>
      <c r="M899" s="12">
        <v>46073.666666666664</v>
      </c>
      <c r="N899" s="12">
        <v>46073.75</v>
      </c>
      <c r="O899" s="12"/>
      <c r="P899" s="55"/>
      <c r="Q899" s="12"/>
      <c r="R899" s="12"/>
      <c r="S899" s="29">
        <v>46073.671527777777</v>
      </c>
      <c r="T899" s="29">
        <v>46073.826388888891</v>
      </c>
      <c r="U899" s="12">
        <v>46073.738888888889</v>
      </c>
      <c r="V899" s="12">
        <v>46073.850694444445</v>
      </c>
      <c r="W899" s="30">
        <f>IF(N899="","",WEEKNUM(AA899,2)-0)</f>
        <v>8</v>
      </c>
      <c r="X899" s="30">
        <f>IF(N899="","",MONTH(AA899))</f>
        <v>2</v>
      </c>
      <c r="Y89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899" s="30" t="str">
        <f>IF(B899="ROPAX","ROPAX",IF(B899="RORO","RORO","OCEAN"))</f>
        <v>OCEAN</v>
      </c>
      <c r="AA899" s="12">
        <f>+MIN(S899,T899)</f>
        <v>46073.671527777777</v>
      </c>
      <c r="AB899" s="29" t="str">
        <f>CHOOSE(WEEKDAY(T899,2),"Monday","Tuesday","Wednesday","Thursday","Friday","Saturday","Sunday")</f>
        <v>Friday</v>
      </c>
      <c r="AC899" s="104">
        <f>IF((E899-F899)&lt;=0,0,(TRACKER[[#This Row],[ATA]]-TRACKER[[#This Row],[ETA]])*24)</f>
        <v>0</v>
      </c>
      <c r="AD899" s="29" t="str">
        <f>IF(AC899&lt;=2,"NO","YES")</f>
        <v>NO</v>
      </c>
      <c r="AE899" s="112">
        <f>+TRACKER[[#This Row],[DELIVERY AVAILABLE SINCE]]-TRACKER[[#This Row],[HANDOVER Morocco]]</f>
        <v>46073.666666666664</v>
      </c>
      <c r="AF899" s="113">
        <f>TRACKER[[#This Row],[ATA TO UNLOADING]]*24</f>
        <v>69.033333333267365</v>
      </c>
      <c r="AG899" s="114">
        <f>(M899-E899)</f>
        <v>2.8715277777737356</v>
      </c>
      <c r="AH899" s="9">
        <f>TRACKER[[#This Row],[ATA A OFRECIMIENTO]]*24</f>
        <v>68.916666666569654</v>
      </c>
      <c r="AI899" s="4" t="str">
        <f>IF(AG899="","",IF(AG899&lt;=1.5,"SI","NO"))</f>
        <v>NO</v>
      </c>
      <c r="AJ899" s="4" t="str">
        <f>IF(AG899="","",IF(AG899&lt;=2,"YES","NO"))</f>
        <v>NO</v>
      </c>
      <c r="AK899" s="4" t="str">
        <f>IF(AG899="","",IF(AG899&lt;=3,"SI","NO"))</f>
        <v>SI</v>
      </c>
      <c r="AL899" s="114">
        <f>(N899-M899)</f>
        <v>8.3333333335758653E-2</v>
      </c>
      <c r="AM899" s="9">
        <f>TRACKER[[#This Row],[DEL. AVAILABLE A SLOT]]*24</f>
        <v>2.0000000000582077</v>
      </c>
      <c r="AN899" s="114">
        <f>IF((S899-M899)&lt;0,TIME(0,0,0),S899-M899)</f>
        <v>4.8611111124046147E-3</v>
      </c>
      <c r="AO899"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899" s="9" t="str">
        <f>IF(AL899="","",IF(AL899&lt;=1,"SI","NO"))</f>
        <v>SI</v>
      </c>
      <c r="AQ899" s="114">
        <f>(N899-E899)</f>
        <v>2.9548611111094942</v>
      </c>
      <c r="AR899" s="9">
        <f>TRACKER[[#This Row],[ATA A TIMESLOT]]*24</f>
        <v>70.916666666627862</v>
      </c>
      <c r="AS899" s="115">
        <f>IF(AA899&lt;N899,TIME(0,0,0),AA899-N899)</f>
        <v>0</v>
      </c>
      <c r="AT899" s="9">
        <f>TRACKER[[#This Row],[PUNTUALIDAD (H)]]*24</f>
        <v>0</v>
      </c>
      <c r="AU899" s="114" t="str">
        <f>IF(AS899&gt;TIME(0,30,0),"NO","SI")</f>
        <v>SI</v>
      </c>
      <c r="AV899" s="116" t="str">
        <f>IF(AS899&gt;TIME(1,0,0),"NO","SI")</f>
        <v>SI</v>
      </c>
      <c r="AW899" s="116">
        <f>(S899-E899)</f>
        <v>2.8763888888861402</v>
      </c>
      <c r="AX899" s="38">
        <f>TRACKER[[#This Row],[ATA TO UNLOADING]]*24</f>
        <v>69.033333333267365</v>
      </c>
      <c r="AY899" s="116">
        <f>IF(O899=0,0,S899-O899)</f>
        <v>0</v>
      </c>
      <c r="AZ899" s="38">
        <f>TRACKER[[#This Row],[TOTAL TT (MARRUECOS)]]*24</f>
        <v>0</v>
      </c>
      <c r="BA899" s="38" t="str">
        <f>IF(AW899="","",IF(AW899&lt;=2,"SI","NO"))</f>
        <v>NO</v>
      </c>
      <c r="BB899" s="117">
        <f>V899-U899</f>
        <v>0.11180555555620231</v>
      </c>
      <c r="BC899" s="118">
        <f>(TRACKER[[#This Row],[Driver departure vs DC END DATE 2]])/24</f>
        <v>4.6585648148417631E-3</v>
      </c>
      <c r="BD899" s="117" t="str">
        <f>IF(L899="LEFTIES TOLEDO",IF(BC899&gt;=TIME(0,0,0),"YES","NO"),"")</f>
        <v>YES</v>
      </c>
      <c r="BE899" s="41">
        <f>$BH$1</f>
        <v>55</v>
      </c>
      <c r="BF899" s="41">
        <f>$BI$1</f>
        <v>7.5</v>
      </c>
    </row>
    <row r="900" spans="1:58" ht="12.75" hidden="1" customHeight="1">
      <c r="A900" s="24">
        <v>266412911</v>
      </c>
      <c r="B900" s="10" t="s">
        <v>1089</v>
      </c>
      <c r="C900" s="11" t="s">
        <v>79</v>
      </c>
      <c r="D900" s="11" t="s">
        <v>48</v>
      </c>
      <c r="E900" s="12">
        <v>46069.583333333336</v>
      </c>
      <c r="F900" s="12">
        <v>46069.75</v>
      </c>
      <c r="G900" s="13" t="s">
        <v>49</v>
      </c>
      <c r="H900" s="11" t="s">
        <v>99</v>
      </c>
      <c r="I900" s="13" t="s">
        <v>1102</v>
      </c>
      <c r="J900" s="13" t="s">
        <v>107</v>
      </c>
      <c r="K900" s="13" t="s">
        <v>60</v>
      </c>
      <c r="L900" s="12" t="s">
        <v>64</v>
      </c>
      <c r="M900" s="12">
        <v>46073.541666666664</v>
      </c>
      <c r="N900" s="12">
        <v>46073.75</v>
      </c>
      <c r="O900" s="12">
        <v>46066</v>
      </c>
      <c r="P900" s="55"/>
      <c r="Q900" s="12"/>
      <c r="R900" s="12"/>
      <c r="S900" s="29">
        <v>46073.699305555558</v>
      </c>
      <c r="T900" s="29">
        <v>46073.78125</v>
      </c>
      <c r="U900" s="12"/>
      <c r="V900" s="12"/>
      <c r="W900" s="30">
        <f>IF(N900="","",WEEKNUM(AA900,2)-0)</f>
        <v>8</v>
      </c>
      <c r="X900" s="30">
        <f>IF(N900="","",MONTH(AA900))</f>
        <v>2</v>
      </c>
      <c r="Y90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900" s="30" t="str">
        <f>IF(B900="ROPAX","ROPAX",IF(B900="RORO","RORO","OCEAN"))</f>
        <v>OCEAN</v>
      </c>
      <c r="AA900" s="12">
        <f>+MIN(S900,T900)</f>
        <v>46073.699305555558</v>
      </c>
      <c r="AB900" s="29" t="str">
        <f>CHOOSE(WEEKDAY(T900,2),"Monday","Tuesday","Wednesday","Thursday","Friday","Saturday","Sunday")</f>
        <v>Friday</v>
      </c>
      <c r="AC900" s="104">
        <f>IF((E900-F900)&lt;=0,0,(TRACKER[[#This Row],[ATA]]-TRACKER[[#This Row],[ETA]])*24)</f>
        <v>0</v>
      </c>
      <c r="AD900" s="29" t="str">
        <f>IF(AC900&lt;=2,"NO","YES")</f>
        <v>NO</v>
      </c>
      <c r="AE900" s="112">
        <f>+TRACKER[[#This Row],[DELIVERY AVAILABLE SINCE]]-TRACKER[[#This Row],[HANDOVER Morocco]]</f>
        <v>7.5416666666642413</v>
      </c>
      <c r="AF900" s="113">
        <f>TRACKER[[#This Row],[ATA TO UNLOADING]]*24</f>
        <v>98.783333333325572</v>
      </c>
      <c r="AG900" s="114">
        <f>(M900-E900)</f>
        <v>3.9583333333284827</v>
      </c>
      <c r="AH900" s="9">
        <f>TRACKER[[#This Row],[ATA A OFRECIMIENTO]]*24</f>
        <v>94.999999999883585</v>
      </c>
      <c r="AI900" s="4" t="str">
        <f>IF(AG900="","",IF(AG900&lt;=1.5,"SI","NO"))</f>
        <v>NO</v>
      </c>
      <c r="AJ900" s="4" t="str">
        <f>IF(AG900="","",IF(AG900&lt;=2,"YES","NO"))</f>
        <v>NO</v>
      </c>
      <c r="AK900" s="4" t="str">
        <f>IF(AG900="","",IF(AG900&lt;=3,"SI","NO"))</f>
        <v>NO</v>
      </c>
      <c r="AL900" s="114">
        <f>(N900-M900)</f>
        <v>0.20833333333575865</v>
      </c>
      <c r="AM900" s="9">
        <f>TRACKER[[#This Row],[DEL. AVAILABLE A SLOT]]*24</f>
        <v>5.0000000000582077</v>
      </c>
      <c r="AN900" s="114">
        <f>IF((S900-M900)&lt;0,TIME(0,0,0),S900-M900)</f>
        <v>0.15763888889341615</v>
      </c>
      <c r="AO900"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900" s="9" t="str">
        <f>IF(AL900="","",IF(AL900&lt;=1,"SI","NO"))</f>
        <v>SI</v>
      </c>
      <c r="AQ900" s="114">
        <f>(N900-E900)</f>
        <v>4.1666666666642413</v>
      </c>
      <c r="AR900" s="9">
        <f>TRACKER[[#This Row],[ATA A TIMESLOT]]*24</f>
        <v>99.999999999941792</v>
      </c>
      <c r="AS900" s="115">
        <f>IF(AA900&lt;N900,TIME(0,0,0),AA900-N900)</f>
        <v>0</v>
      </c>
      <c r="AT900" s="9">
        <f>TRACKER[[#This Row],[PUNTUALIDAD (H)]]*24</f>
        <v>0</v>
      </c>
      <c r="AU900" s="114" t="str">
        <f>IF(AS900&gt;TIME(0,30,0),"NO","SI")</f>
        <v>SI</v>
      </c>
      <c r="AV900" s="116" t="str">
        <f>IF(AS900&gt;TIME(1,0,0),"NO","SI")</f>
        <v>SI</v>
      </c>
      <c r="AW900" s="116">
        <f>(S900-E900)</f>
        <v>4.1159722222218988</v>
      </c>
      <c r="AX900" s="38">
        <f>TRACKER[[#This Row],[ATA TO UNLOADING]]*24</f>
        <v>98.783333333325572</v>
      </c>
      <c r="AY900" s="116">
        <f>IF(O900=0,0,S900-O900)</f>
        <v>7.6993055555576575</v>
      </c>
      <c r="AZ900" s="38">
        <f>TRACKER[[#This Row],[TOTAL TT (MARRUECOS)]]*24</f>
        <v>184.78333333338378</v>
      </c>
      <c r="BA900" s="38" t="str">
        <f>IF(AW900="","",IF(AW900&lt;=2,"SI","NO"))</f>
        <v>NO</v>
      </c>
      <c r="BB900" s="117">
        <f>V900-U900</f>
        <v>0</v>
      </c>
      <c r="BC900" s="118">
        <f>(TRACKER[[#This Row],[Driver departure vs DC END DATE 2]])/24</f>
        <v>0</v>
      </c>
      <c r="BD900" s="117" t="str">
        <f>IF(L900="LEFTIES TOLEDO",IF(BC900&gt;=TIME(0,0,0),"YES","NO"),"")</f>
        <v/>
      </c>
      <c r="BE900" s="41">
        <f>$BH$1</f>
        <v>55</v>
      </c>
      <c r="BF900" s="41">
        <f>$BI$1</f>
        <v>7.5</v>
      </c>
    </row>
    <row r="901" spans="1:58" ht="12.75" hidden="1" customHeight="1">
      <c r="A901" s="24">
        <v>263353863</v>
      </c>
      <c r="B901" s="10" t="s">
        <v>112</v>
      </c>
      <c r="C901" s="11" t="s">
        <v>58</v>
      </c>
      <c r="D901" s="11" t="s">
        <v>48</v>
      </c>
      <c r="E901" s="12">
        <v>46072.320138888892</v>
      </c>
      <c r="F901" s="12">
        <v>46072.333333333336</v>
      </c>
      <c r="G901" s="13" t="s">
        <v>49</v>
      </c>
      <c r="H901" s="11" t="s">
        <v>50</v>
      </c>
      <c r="I901" s="13" t="s">
        <v>1361</v>
      </c>
      <c r="J901" s="13" t="s">
        <v>51</v>
      </c>
      <c r="K901" s="13" t="s">
        <v>60</v>
      </c>
      <c r="L901" s="12" t="s">
        <v>102</v>
      </c>
      <c r="M901" s="12">
        <v>46072.75</v>
      </c>
      <c r="N901" s="12">
        <v>46073.791666666664</v>
      </c>
      <c r="O901" s="12"/>
      <c r="P901" s="55">
        <v>1</v>
      </c>
      <c r="Q901" s="12"/>
      <c r="R901" s="12" t="s">
        <v>108</v>
      </c>
      <c r="S901" s="29">
        <v>46073.770833333328</v>
      </c>
      <c r="T901" s="29">
        <v>46073.840277777781</v>
      </c>
      <c r="U901" s="12"/>
      <c r="V901" s="29">
        <v>46073.947916666664</v>
      </c>
      <c r="W901" s="30">
        <f>IF(N901="","",WEEKNUM(AA901,2)-0)</f>
        <v>8</v>
      </c>
      <c r="X901" s="30">
        <f>IF(N901="","",MONTH(AA901))</f>
        <v>2</v>
      </c>
      <c r="Y90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01" s="30" t="str">
        <f>IF(B901="ROPAX","ROPAX",IF(B901="RORO","RORO","OCEAN"))</f>
        <v>OCEAN</v>
      </c>
      <c r="AA901" s="12">
        <f>+MIN(S901,T901)</f>
        <v>46073.770833333328</v>
      </c>
      <c r="AB901" s="29" t="str">
        <f>CHOOSE(WEEKDAY(T901,2),"Monday","Tuesday","Wednesday","Thursday","Friday","Saturday","Sunday")</f>
        <v>Friday</v>
      </c>
      <c r="AC901" s="104">
        <f>IF((E901-F901)&lt;=0,0,(TRACKER[[#This Row],[ATA]]-TRACKER[[#This Row],[ETA]])*24)</f>
        <v>0</v>
      </c>
      <c r="AD901" s="29" t="str">
        <f>IF(AC901&lt;=2,"NO","YES")</f>
        <v>NO</v>
      </c>
      <c r="AE901" s="112">
        <f>+TRACKER[[#This Row],[DELIVERY AVAILABLE SINCE]]-TRACKER[[#This Row],[HANDOVER Morocco]]</f>
        <v>46072.75</v>
      </c>
      <c r="AF901" s="113">
        <f>TRACKER[[#This Row],[ATA TO UNLOADING]]*24</f>
        <v>34.816666666476522</v>
      </c>
      <c r="AG901" s="114">
        <f>(M901-E901)</f>
        <v>0.42986111110803904</v>
      </c>
      <c r="AH901" s="9">
        <f>TRACKER[[#This Row],[ATA A OFRECIMIENTO]]*24</f>
        <v>10.316666666592937</v>
      </c>
      <c r="AI901" s="4" t="str">
        <f>IF(AG901="","",IF(AG901&lt;=1.5,"SI","NO"))</f>
        <v>SI</v>
      </c>
      <c r="AJ901" s="4" t="str">
        <f>IF(AG901="","",IF(AG901&lt;=2,"YES","NO"))</f>
        <v>YES</v>
      </c>
      <c r="AK901" s="4" t="str">
        <f>IF(AG901="","",IF(AG901&lt;=3,"SI","NO"))</f>
        <v>SI</v>
      </c>
      <c r="AL901" s="114">
        <f>(N901-M901)</f>
        <v>1.0416666666642413</v>
      </c>
      <c r="AM901" s="9">
        <f>TRACKER[[#This Row],[DEL. AVAILABLE A SLOT]]*24</f>
        <v>24.999999999941792</v>
      </c>
      <c r="AN901" s="114">
        <f>IF((S901-M901)&lt;0,TIME(0,0,0),S901-M901)</f>
        <v>1.0208333333284827</v>
      </c>
      <c r="AO901"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901" s="9" t="str">
        <f>IF(AL901="","",IF(AL901&lt;=1,"SI","NO"))</f>
        <v>NO</v>
      </c>
      <c r="AQ901" s="114">
        <f>(N901-E901)</f>
        <v>1.4715277777722804</v>
      </c>
      <c r="AR901" s="9">
        <f>TRACKER[[#This Row],[ATA A TIMESLOT]]*24</f>
        <v>35.316666666534729</v>
      </c>
      <c r="AS901" s="115">
        <f>IF(AA901&lt;N901,TIME(0,0,0),AA901-N901)</f>
        <v>0</v>
      </c>
      <c r="AT901" s="9">
        <f>TRACKER[[#This Row],[PUNTUALIDAD (H)]]*24</f>
        <v>0</v>
      </c>
      <c r="AU901" s="114" t="str">
        <f>IF(AS901&gt;TIME(0,30,0),"NO","SI")</f>
        <v>SI</v>
      </c>
      <c r="AV901" s="116" t="str">
        <f>IF(AS901&gt;TIME(1,0,0),"NO","SI")</f>
        <v>SI</v>
      </c>
      <c r="AW901" s="116">
        <f>(S901-E901)</f>
        <v>1.4506944444365217</v>
      </c>
      <c r="AX901" s="38">
        <f>TRACKER[[#This Row],[ATA TO UNLOADING]]*24</f>
        <v>34.816666666476522</v>
      </c>
      <c r="AY901" s="116">
        <f>IF(O901=0,0,S901-O901)</f>
        <v>0</v>
      </c>
      <c r="AZ901" s="38">
        <f>TRACKER[[#This Row],[TOTAL TT (MARRUECOS)]]*24</f>
        <v>0</v>
      </c>
      <c r="BA901" s="38" t="str">
        <f>IF(AW901="","",IF(AW901&lt;=2,"SI","NO"))</f>
        <v>SI</v>
      </c>
      <c r="BB901" s="117">
        <f>V901-U901</f>
        <v>46073.947916666664</v>
      </c>
      <c r="BC901" s="118">
        <f>(TRACKER[[#This Row],[Driver departure vs DC END DATE 2]])/24</f>
        <v>1919.7478298611111</v>
      </c>
      <c r="BD901" s="117" t="str">
        <f>IF(L901="LEFTIES TOLEDO",IF(BC901&gt;=TIME(0,0,0),"YES","NO"),"")</f>
        <v/>
      </c>
      <c r="BE901" s="41">
        <f>$BH$1</f>
        <v>55</v>
      </c>
      <c r="BF901" s="41">
        <f>$BI$1</f>
        <v>7.5</v>
      </c>
    </row>
    <row r="902" spans="1:58" ht="12.75" hidden="1" customHeight="1">
      <c r="A902" s="24">
        <v>264207950</v>
      </c>
      <c r="B902" s="10" t="s">
        <v>1184</v>
      </c>
      <c r="C902" s="11" t="s">
        <v>47</v>
      </c>
      <c r="D902" s="11" t="s">
        <v>48</v>
      </c>
      <c r="E902" s="12">
        <v>46070.795138888891</v>
      </c>
      <c r="F902" s="12">
        <v>46070.833333333336</v>
      </c>
      <c r="G902" s="13" t="s">
        <v>49</v>
      </c>
      <c r="H902" s="11" t="s">
        <v>50</v>
      </c>
      <c r="I902" s="13" t="s">
        <v>1364</v>
      </c>
      <c r="J902" s="13" t="s">
        <v>51</v>
      </c>
      <c r="K902" s="13" t="s">
        <v>52</v>
      </c>
      <c r="L902" s="12" t="s">
        <v>53</v>
      </c>
      <c r="M902" s="12">
        <v>46073.666666666664</v>
      </c>
      <c r="N902" s="12">
        <v>46073.833333333336</v>
      </c>
      <c r="O902" s="12"/>
      <c r="P902" s="55"/>
      <c r="Q902" s="12"/>
      <c r="R902" s="12"/>
      <c r="S902" s="29">
        <v>46073.635416666664</v>
      </c>
      <c r="T902" s="29">
        <v>46073.833333333336</v>
      </c>
      <c r="U902" s="12">
        <v>46073.663194444445</v>
      </c>
      <c r="V902" s="29">
        <v>46073.857638888891</v>
      </c>
      <c r="W902" s="30">
        <f>IF(N902="","",WEEKNUM(AA902,2)-0)</f>
        <v>8</v>
      </c>
      <c r="X902" s="30">
        <f>IF(N902="","",MONTH(AA902))</f>
        <v>2</v>
      </c>
      <c r="Y90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02" s="30" t="str">
        <f>IF(B902="ROPAX","ROPAX",IF(B902="RORO","RORO","OCEAN"))</f>
        <v>OCEAN</v>
      </c>
      <c r="AA902" s="12">
        <f>+MIN(S902,T902)</f>
        <v>46073.635416666664</v>
      </c>
      <c r="AB902" s="29" t="str">
        <f>CHOOSE(WEEKDAY(T902,2),"Monday","Tuesday","Wednesday","Thursday","Friday","Saturday","Sunday")</f>
        <v>Friday</v>
      </c>
      <c r="AC902" s="104">
        <f>IF((E902-F902)&lt;=0,0,(TRACKER[[#This Row],[ATA]]-TRACKER[[#This Row],[ETA]])*24)</f>
        <v>0</v>
      </c>
      <c r="AD902" s="29" t="str">
        <f>IF(AC902&lt;=2,"NO","YES")</f>
        <v>NO</v>
      </c>
      <c r="AE902" s="112">
        <f>+TRACKER[[#This Row],[DELIVERY AVAILABLE SINCE]]-TRACKER[[#This Row],[HANDOVER Morocco]]</f>
        <v>46073.666666666664</v>
      </c>
      <c r="AF902" s="113">
        <f>TRACKER[[#This Row],[ATA TO UNLOADING]]*24</f>
        <v>68.166666666569654</v>
      </c>
      <c r="AG902" s="114">
        <f>(M902-E902)</f>
        <v>2.8715277777737356</v>
      </c>
      <c r="AH902" s="9">
        <f>TRACKER[[#This Row],[ATA A OFRECIMIENTO]]*24</f>
        <v>68.916666666569654</v>
      </c>
      <c r="AI902" s="4" t="str">
        <f>IF(AG902="","",IF(AG902&lt;=1.5,"SI","NO"))</f>
        <v>NO</v>
      </c>
      <c r="AJ902" s="4" t="str">
        <f>IF(AG902="","",IF(AG902&lt;=2,"YES","NO"))</f>
        <v>NO</v>
      </c>
      <c r="AK902" s="4" t="str">
        <f>IF(AG902="","",IF(AG902&lt;=3,"SI","NO"))</f>
        <v>SI</v>
      </c>
      <c r="AL902" s="114">
        <f>(N902-M902)</f>
        <v>0.16666666667151731</v>
      </c>
      <c r="AM902" s="9">
        <f>TRACKER[[#This Row],[DEL. AVAILABLE A SLOT]]*24</f>
        <v>4.0000000001164153</v>
      </c>
      <c r="AN902" s="114">
        <f>IF((S902-M902)&lt;0,TIME(0,0,0),S902-M902)</f>
        <v>0</v>
      </c>
      <c r="AO902"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902" s="9" t="str">
        <f>IF(AL902="","",IF(AL902&lt;=1,"SI","NO"))</f>
        <v>SI</v>
      </c>
      <c r="AQ902" s="114">
        <f>(N902-E902)</f>
        <v>3.0381944444452529</v>
      </c>
      <c r="AR902" s="9">
        <f>TRACKER[[#This Row],[ATA A TIMESLOT]]*24</f>
        <v>72.916666666686069</v>
      </c>
      <c r="AS902" s="115">
        <f>IF(AA902&lt;N902,TIME(0,0,0),AA902-N902)</f>
        <v>0</v>
      </c>
      <c r="AT902" s="9">
        <f>TRACKER[[#This Row],[PUNTUALIDAD (H)]]*24</f>
        <v>0</v>
      </c>
      <c r="AU902" s="114" t="str">
        <f>IF(AS902&gt;TIME(0,30,0),"NO","SI")</f>
        <v>SI</v>
      </c>
      <c r="AV902" s="116" t="str">
        <f>IF(AS902&gt;TIME(1,0,0),"NO","SI")</f>
        <v>SI</v>
      </c>
      <c r="AW902" s="116">
        <f>(S902-E902)</f>
        <v>2.8402777777737356</v>
      </c>
      <c r="AX902" s="38">
        <f>TRACKER[[#This Row],[ATA TO UNLOADING]]*24</f>
        <v>68.166666666569654</v>
      </c>
      <c r="AY902" s="116">
        <f>IF(O902=0,0,S902-O902)</f>
        <v>0</v>
      </c>
      <c r="AZ902" s="38">
        <f>TRACKER[[#This Row],[TOTAL TT (MARRUECOS)]]*24</f>
        <v>0</v>
      </c>
      <c r="BA902" s="38" t="str">
        <f>IF(AW902="","",IF(AW902&lt;=2,"SI","NO"))</f>
        <v>NO</v>
      </c>
      <c r="BB902" s="117">
        <f>V902-U902</f>
        <v>0.19444444444525288</v>
      </c>
      <c r="BC902" s="118">
        <f>(TRACKER[[#This Row],[Driver departure vs DC END DATE 2]])/24</f>
        <v>8.1018518518855363E-3</v>
      </c>
      <c r="BD902" s="117" t="str">
        <f>IF(L902="LEFTIES TOLEDO",IF(BC902&gt;=TIME(0,0,0),"YES","NO"),"")</f>
        <v>YES</v>
      </c>
      <c r="BE902" s="41">
        <f>$BH$1</f>
        <v>55</v>
      </c>
      <c r="BF902" s="41">
        <f>$BI$1</f>
        <v>7.5</v>
      </c>
    </row>
    <row r="903" spans="1:58" ht="12.75" hidden="1" customHeight="1">
      <c r="A903" s="24">
        <v>264209714</v>
      </c>
      <c r="B903" s="10" t="s">
        <v>1184</v>
      </c>
      <c r="C903" s="11" t="s">
        <v>47</v>
      </c>
      <c r="D903" s="11" t="s">
        <v>48</v>
      </c>
      <c r="E903" s="12">
        <v>46070.795138888891</v>
      </c>
      <c r="F903" s="12">
        <v>46070.833333333336</v>
      </c>
      <c r="G903" s="13" t="s">
        <v>49</v>
      </c>
      <c r="H903" s="11" t="s">
        <v>50</v>
      </c>
      <c r="I903" s="13" t="s">
        <v>1365</v>
      </c>
      <c r="J903" s="13" t="s">
        <v>51</v>
      </c>
      <c r="K903" s="13" t="s">
        <v>52</v>
      </c>
      <c r="L903" s="12" t="s">
        <v>53</v>
      </c>
      <c r="M903" s="12">
        <v>46073.666666666664</v>
      </c>
      <c r="N903" s="12">
        <v>46073.833333333336</v>
      </c>
      <c r="O903" s="12"/>
      <c r="P903" s="55"/>
      <c r="Q903" s="12"/>
      <c r="R903" s="12"/>
      <c r="S903" s="29">
        <v>46073.716666666667</v>
      </c>
      <c r="T903" s="29">
        <v>46073.868055555555</v>
      </c>
      <c r="U903" s="12">
        <v>46073.758333333331</v>
      </c>
      <c r="V903" s="29">
        <v>46073.888888888891</v>
      </c>
      <c r="W903" s="30">
        <f>IF(N903="","",WEEKNUM(AA903,2)-0)</f>
        <v>8</v>
      </c>
      <c r="X903" s="30">
        <f>IF(N903="","",MONTH(AA903))</f>
        <v>2</v>
      </c>
      <c r="Y90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03" s="30" t="str">
        <f>IF(B903="ROPAX","ROPAX",IF(B903="RORO","RORO","OCEAN"))</f>
        <v>OCEAN</v>
      </c>
      <c r="AA903" s="12">
        <f>+MIN(S903,T903)</f>
        <v>46073.716666666667</v>
      </c>
      <c r="AB903" s="29" t="str">
        <f>CHOOSE(WEEKDAY(T903,2),"Monday","Tuesday","Wednesday","Thursday","Friday","Saturday","Sunday")</f>
        <v>Friday</v>
      </c>
      <c r="AC903" s="104">
        <f>IF((E903-F903)&lt;=0,0,(TRACKER[[#This Row],[ATA]]-TRACKER[[#This Row],[ETA]])*24)</f>
        <v>0</v>
      </c>
      <c r="AD903" s="29" t="str">
        <f>IF(AC903&lt;=2,"NO","YES")</f>
        <v>NO</v>
      </c>
      <c r="AE903" s="112">
        <f>+TRACKER[[#This Row],[DELIVERY AVAILABLE SINCE]]-TRACKER[[#This Row],[HANDOVER Morocco]]</f>
        <v>46073.666666666664</v>
      </c>
      <c r="AF903" s="113">
        <f>TRACKER[[#This Row],[ATA TO UNLOADING]]*24</f>
        <v>70.116666666639503</v>
      </c>
      <c r="AG903" s="114">
        <f>(M903-E903)</f>
        <v>2.8715277777737356</v>
      </c>
      <c r="AH903" s="9">
        <f>TRACKER[[#This Row],[ATA A OFRECIMIENTO]]*24</f>
        <v>68.916666666569654</v>
      </c>
      <c r="AI903" s="4" t="str">
        <f>IF(AG903="","",IF(AG903&lt;=1.5,"SI","NO"))</f>
        <v>NO</v>
      </c>
      <c r="AJ903" s="4" t="str">
        <f>IF(AG903="","",IF(AG903&lt;=2,"YES","NO"))</f>
        <v>NO</v>
      </c>
      <c r="AK903" s="4" t="str">
        <f>IF(AG903="","",IF(AG903&lt;=3,"SI","NO"))</f>
        <v>SI</v>
      </c>
      <c r="AL903" s="114">
        <f>(N903-M903)</f>
        <v>0.16666666667151731</v>
      </c>
      <c r="AM903" s="9">
        <f>TRACKER[[#This Row],[DEL. AVAILABLE A SLOT]]*24</f>
        <v>4.0000000001164153</v>
      </c>
      <c r="AN903" s="114">
        <f>IF((S903-M903)&lt;0,TIME(0,0,0),S903-M903)</f>
        <v>5.0000000002910383E-2</v>
      </c>
      <c r="AO903"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903" s="9" t="str">
        <f>IF(AL903="","",IF(AL903&lt;=1,"SI","NO"))</f>
        <v>SI</v>
      </c>
      <c r="AQ903" s="114">
        <f>(N903-E903)</f>
        <v>3.0381944444452529</v>
      </c>
      <c r="AR903" s="9">
        <f>TRACKER[[#This Row],[ATA A TIMESLOT]]*24</f>
        <v>72.916666666686069</v>
      </c>
      <c r="AS903" s="115">
        <f>IF(AA903&lt;N903,TIME(0,0,0),AA903-N903)</f>
        <v>0</v>
      </c>
      <c r="AT903" s="9">
        <f>TRACKER[[#This Row],[PUNTUALIDAD (H)]]*24</f>
        <v>0</v>
      </c>
      <c r="AU903" s="114" t="str">
        <f>IF(AS903&gt;TIME(0,30,0),"NO","SI")</f>
        <v>SI</v>
      </c>
      <c r="AV903" s="116" t="str">
        <f>IF(AS903&gt;TIME(1,0,0),"NO","SI")</f>
        <v>SI</v>
      </c>
      <c r="AW903" s="116">
        <f>(S903-E903)</f>
        <v>2.921527777776646</v>
      </c>
      <c r="AX903" s="38">
        <f>TRACKER[[#This Row],[ATA TO UNLOADING]]*24</f>
        <v>70.116666666639503</v>
      </c>
      <c r="AY903" s="116">
        <f>IF(O903=0,0,S903-O903)</f>
        <v>0</v>
      </c>
      <c r="AZ903" s="38">
        <f>TRACKER[[#This Row],[TOTAL TT (MARRUECOS)]]*24</f>
        <v>0</v>
      </c>
      <c r="BA903" s="38" t="str">
        <f>IF(AW903="","",IF(AW903&lt;=2,"SI","NO"))</f>
        <v>NO</v>
      </c>
      <c r="BB903" s="117">
        <f>V903-U903</f>
        <v>0.13055555555911269</v>
      </c>
      <c r="BC903" s="118">
        <f>(TRACKER[[#This Row],[Driver departure vs DC END DATE 2]])/24</f>
        <v>5.4398148149630288E-3</v>
      </c>
      <c r="BD903" s="117" t="str">
        <f>IF(L903="LEFTIES TOLEDO",IF(BC903&gt;=TIME(0,0,0),"YES","NO"),"")</f>
        <v>YES</v>
      </c>
      <c r="BE903" s="41">
        <f>$BH$1</f>
        <v>55</v>
      </c>
      <c r="BF903" s="41">
        <f>$BI$1</f>
        <v>7.5</v>
      </c>
    </row>
    <row r="904" spans="1:58" ht="12.75" hidden="1" customHeight="1">
      <c r="A904" s="24">
        <v>261159393</v>
      </c>
      <c r="B904" s="10" t="s">
        <v>1183</v>
      </c>
      <c r="C904" s="11" t="s">
        <v>55</v>
      </c>
      <c r="D904" s="11" t="s">
        <v>75</v>
      </c>
      <c r="E904" s="12">
        <v>46072.604166666664</v>
      </c>
      <c r="F904" s="12">
        <v>46072.333333333336</v>
      </c>
      <c r="G904" s="13" t="s">
        <v>49</v>
      </c>
      <c r="H904" s="11" t="s">
        <v>50</v>
      </c>
      <c r="I904" s="13" t="s">
        <v>1362</v>
      </c>
      <c r="J904" s="13" t="s">
        <v>51</v>
      </c>
      <c r="K904" s="13" t="s">
        <v>60</v>
      </c>
      <c r="L904" s="12" t="s">
        <v>102</v>
      </c>
      <c r="M904" s="12">
        <v>46073.333333333336</v>
      </c>
      <c r="N904" s="12">
        <v>46073.833333333336</v>
      </c>
      <c r="O904" s="12"/>
      <c r="P904" s="55"/>
      <c r="Q904" s="12"/>
      <c r="R904" s="12"/>
      <c r="S904" s="29">
        <v>46073.8125</v>
      </c>
      <c r="T904" s="29">
        <v>46073.604166666664</v>
      </c>
      <c r="U904" s="12"/>
      <c r="V904" s="12">
        <v>46073.951388888891</v>
      </c>
      <c r="W904" s="30">
        <f>IF(N904="","",WEEKNUM(AA904,2)-0)</f>
        <v>8</v>
      </c>
      <c r="X904" s="30">
        <f>IF(N904="","",MONTH(AA904))</f>
        <v>2</v>
      </c>
      <c r="Y90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04" s="30" t="str">
        <f>IF(B904="ROPAX","ROPAX",IF(B904="RORO","RORO","OCEAN"))</f>
        <v>OCEAN</v>
      </c>
      <c r="AA904" s="12">
        <f>+MIN(S904,T904)</f>
        <v>46073.604166666664</v>
      </c>
      <c r="AB904" s="29" t="str">
        <f>CHOOSE(WEEKDAY(T904,2),"Monday","Tuesday","Wednesday","Thursday","Friday","Saturday","Sunday")</f>
        <v>Friday</v>
      </c>
      <c r="AC904" s="104">
        <f>IF((E904-F904)&lt;=0,0,(TRACKER[[#This Row],[ATA]]-TRACKER[[#This Row],[ETA]])*24)</f>
        <v>6.4999999998835847</v>
      </c>
      <c r="AD904" s="29" t="str">
        <f>IF(AC904&lt;=2,"NO","YES")</f>
        <v>YES</v>
      </c>
      <c r="AE904" s="112">
        <f>+TRACKER[[#This Row],[DELIVERY AVAILABLE SINCE]]-TRACKER[[#This Row],[HANDOVER Morocco]]</f>
        <v>46073.333333333336</v>
      </c>
      <c r="AF904" s="113">
        <f>TRACKER[[#This Row],[ATA TO UNLOADING]]*24</f>
        <v>29.000000000058208</v>
      </c>
      <c r="AG904" s="114">
        <f>(M904-E904)</f>
        <v>0.72916666667151731</v>
      </c>
      <c r="AH904" s="9">
        <f>TRACKER[[#This Row],[ATA A OFRECIMIENTO]]*24</f>
        <v>17.500000000116415</v>
      </c>
      <c r="AI904" s="4" t="str">
        <f>IF(AG904="","",IF(AG904&lt;=1.5,"SI","NO"))</f>
        <v>SI</v>
      </c>
      <c r="AJ904" s="4" t="str">
        <f>IF(AG904="","",IF(AG904&lt;=2,"YES","NO"))</f>
        <v>YES</v>
      </c>
      <c r="AK904" s="4" t="str">
        <f>IF(AG904="","",IF(AG904&lt;=3,"SI","NO"))</f>
        <v>SI</v>
      </c>
      <c r="AL904" s="114">
        <f>(N904-M904)</f>
        <v>0.5</v>
      </c>
      <c r="AM904" s="9">
        <f>TRACKER[[#This Row],[DEL. AVAILABLE A SLOT]]*24</f>
        <v>12</v>
      </c>
      <c r="AN904" s="114">
        <f>IF((S904-M904)&lt;0,TIME(0,0,0),S904-M904)</f>
        <v>0.47916666666424135</v>
      </c>
      <c r="AO904"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904" s="9" t="str">
        <f>IF(AL904="","",IF(AL904&lt;=1,"SI","NO"))</f>
        <v>SI</v>
      </c>
      <c r="AQ904" s="114">
        <f>(N904-E904)</f>
        <v>1.2291666666715173</v>
      </c>
      <c r="AR904" s="9">
        <f>TRACKER[[#This Row],[ATA A TIMESLOT]]*24</f>
        <v>29.500000000116415</v>
      </c>
      <c r="AS904" s="115">
        <f>IF(AA904&lt;N904,TIME(0,0,0),AA904-N904)</f>
        <v>0</v>
      </c>
      <c r="AT904" s="9">
        <f>TRACKER[[#This Row],[PUNTUALIDAD (H)]]*24</f>
        <v>0</v>
      </c>
      <c r="AU904" s="114" t="str">
        <f>IF(AS904&gt;TIME(0,30,0),"NO","SI")</f>
        <v>SI</v>
      </c>
      <c r="AV904" s="116" t="str">
        <f>IF(AS904&gt;TIME(1,0,0),"NO","SI")</f>
        <v>SI</v>
      </c>
      <c r="AW904" s="116">
        <f>(S904-E904)</f>
        <v>1.2083333333357587</v>
      </c>
      <c r="AX904" s="38">
        <f>TRACKER[[#This Row],[ATA TO UNLOADING]]*24</f>
        <v>29.000000000058208</v>
      </c>
      <c r="AY904" s="116">
        <f>IF(O904=0,0,S904-O904)</f>
        <v>0</v>
      </c>
      <c r="AZ904" s="38">
        <f>TRACKER[[#This Row],[TOTAL TT (MARRUECOS)]]*24</f>
        <v>0</v>
      </c>
      <c r="BA904" s="38" t="str">
        <f>IF(AW904="","",IF(AW904&lt;=2,"SI","NO"))</f>
        <v>SI</v>
      </c>
      <c r="BB904" s="117">
        <f>V904-U904</f>
        <v>46073.951388888891</v>
      </c>
      <c r="BC904" s="118">
        <f>(TRACKER[[#This Row],[Driver departure vs DC END DATE 2]])/24</f>
        <v>1919.7479745370372</v>
      </c>
      <c r="BD904" s="117" t="str">
        <f>IF(L904="LEFTIES TOLEDO",IF(BC904&gt;=TIME(0,0,0),"YES","NO"),"")</f>
        <v/>
      </c>
      <c r="BE904" s="41">
        <f>$BH$1</f>
        <v>55</v>
      </c>
      <c r="BF904" s="41">
        <f>$BI$1</f>
        <v>7.5</v>
      </c>
    </row>
    <row r="905" spans="1:58" ht="12.75" hidden="1" customHeight="1">
      <c r="A905" s="24">
        <v>262912679</v>
      </c>
      <c r="B905" s="10" t="s">
        <v>1183</v>
      </c>
      <c r="C905" s="11" t="s">
        <v>47</v>
      </c>
      <c r="D905" s="11" t="s">
        <v>75</v>
      </c>
      <c r="E905" s="12">
        <v>46072.604166666664</v>
      </c>
      <c r="F905" s="12">
        <v>46072.333333333336</v>
      </c>
      <c r="G905" s="13" t="s">
        <v>49</v>
      </c>
      <c r="H905" s="11" t="s">
        <v>50</v>
      </c>
      <c r="I905" s="13" t="s">
        <v>1363</v>
      </c>
      <c r="J905" s="13" t="s">
        <v>51</v>
      </c>
      <c r="K905" s="13" t="s">
        <v>60</v>
      </c>
      <c r="L905" s="12" t="s">
        <v>102</v>
      </c>
      <c r="M905" s="12">
        <v>46073.333333333336</v>
      </c>
      <c r="N905" s="12">
        <v>46073.833333333336</v>
      </c>
      <c r="O905" s="12"/>
      <c r="P905" s="55"/>
      <c r="Q905" s="12"/>
      <c r="R905" s="12"/>
      <c r="S905" s="29">
        <v>46073.8125</v>
      </c>
      <c r="T905" s="29">
        <v>46073.833333333336</v>
      </c>
      <c r="U905" s="12"/>
      <c r="V905" s="12"/>
      <c r="W905" s="30">
        <f>IF(N905="","",WEEKNUM(AA905,2)-0)</f>
        <v>8</v>
      </c>
      <c r="X905" s="30">
        <f>IF(N905="","",MONTH(AA905))</f>
        <v>2</v>
      </c>
      <c r="Y90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05" s="30" t="str">
        <f>IF(B905="ROPAX","ROPAX",IF(B905="RORO","RORO","OCEAN"))</f>
        <v>OCEAN</v>
      </c>
      <c r="AA905" s="12">
        <f>+MIN(S905,T905)</f>
        <v>46073.8125</v>
      </c>
      <c r="AB905" s="29" t="str">
        <f>CHOOSE(WEEKDAY(T905,2),"Monday","Tuesday","Wednesday","Thursday","Friday","Saturday","Sunday")</f>
        <v>Friday</v>
      </c>
      <c r="AC905" s="104">
        <f>IF((E905-F905)&lt;=0,0,(TRACKER[[#This Row],[ATA]]-TRACKER[[#This Row],[ETA]])*24)</f>
        <v>6.4999999998835847</v>
      </c>
      <c r="AD905" s="29" t="str">
        <f>IF(AC905&lt;=2,"NO","YES")</f>
        <v>YES</v>
      </c>
      <c r="AE905" s="112">
        <f>+TRACKER[[#This Row],[DELIVERY AVAILABLE SINCE]]-TRACKER[[#This Row],[HANDOVER Morocco]]</f>
        <v>46073.333333333336</v>
      </c>
      <c r="AF905" s="113">
        <f>TRACKER[[#This Row],[ATA TO UNLOADING]]*24</f>
        <v>29.000000000058208</v>
      </c>
      <c r="AG905" s="114">
        <f>(M905-E905)</f>
        <v>0.72916666667151731</v>
      </c>
      <c r="AH905" s="9">
        <f>TRACKER[[#This Row],[ATA A OFRECIMIENTO]]*24</f>
        <v>17.500000000116415</v>
      </c>
      <c r="AI905" s="4" t="str">
        <f>IF(AG905="","",IF(AG905&lt;=1.5,"SI","NO"))</f>
        <v>SI</v>
      </c>
      <c r="AJ905" s="4" t="str">
        <f>IF(AG905="","",IF(AG905&lt;=2,"YES","NO"))</f>
        <v>YES</v>
      </c>
      <c r="AK905" s="4" t="str">
        <f>IF(AG905="","",IF(AG905&lt;=3,"SI","NO"))</f>
        <v>SI</v>
      </c>
      <c r="AL905" s="114">
        <f>(N905-M905)</f>
        <v>0.5</v>
      </c>
      <c r="AM905" s="9">
        <f>TRACKER[[#This Row],[DEL. AVAILABLE A SLOT]]*24</f>
        <v>12</v>
      </c>
      <c r="AN905" s="114">
        <f>IF((S905-M905)&lt;0,TIME(0,0,0),S905-M905)</f>
        <v>0.47916666666424135</v>
      </c>
      <c r="AO905"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905" s="9" t="str">
        <f>IF(AL905="","",IF(AL905&lt;=1,"SI","NO"))</f>
        <v>SI</v>
      </c>
      <c r="AQ905" s="114">
        <f>(N905-E905)</f>
        <v>1.2291666666715173</v>
      </c>
      <c r="AR905" s="9">
        <f>TRACKER[[#This Row],[ATA A TIMESLOT]]*24</f>
        <v>29.500000000116415</v>
      </c>
      <c r="AS905" s="115">
        <f>IF(AA905&lt;N905,TIME(0,0,0),AA905-N905)</f>
        <v>0</v>
      </c>
      <c r="AT905" s="9">
        <f>TRACKER[[#This Row],[PUNTUALIDAD (H)]]*24</f>
        <v>0</v>
      </c>
      <c r="AU905" s="114" t="str">
        <f>IF(AS905&gt;TIME(0,30,0),"NO","SI")</f>
        <v>SI</v>
      </c>
      <c r="AV905" s="116" t="str">
        <f>IF(AS905&gt;TIME(1,0,0),"NO","SI")</f>
        <v>SI</v>
      </c>
      <c r="AW905" s="116">
        <f>(S905-E905)</f>
        <v>1.2083333333357587</v>
      </c>
      <c r="AX905" s="38">
        <f>TRACKER[[#This Row],[ATA TO UNLOADING]]*24</f>
        <v>29.000000000058208</v>
      </c>
      <c r="AY905" s="116">
        <f>IF(O905=0,0,S905-O905)</f>
        <v>0</v>
      </c>
      <c r="AZ905" s="38">
        <f>TRACKER[[#This Row],[TOTAL TT (MARRUECOS)]]*24</f>
        <v>0</v>
      </c>
      <c r="BA905" s="38" t="str">
        <f>IF(AW905="","",IF(AW905&lt;=2,"SI","NO"))</f>
        <v>SI</v>
      </c>
      <c r="BB905" s="117">
        <f>V905-U905</f>
        <v>0</v>
      </c>
      <c r="BC905" s="118">
        <f>(TRACKER[[#This Row],[Driver departure vs DC END DATE 2]])/24</f>
        <v>0</v>
      </c>
      <c r="BD905" s="117" t="str">
        <f>IF(L905="LEFTIES TOLEDO",IF(BC905&gt;=TIME(0,0,0),"YES","NO"),"")</f>
        <v/>
      </c>
      <c r="BE905" s="41">
        <f>$BH$1</f>
        <v>55</v>
      </c>
      <c r="BF905" s="41">
        <f>$BI$1</f>
        <v>7.5</v>
      </c>
    </row>
    <row r="906" spans="1:58" ht="12.75" hidden="1" customHeight="1">
      <c r="A906" s="24">
        <v>264169177</v>
      </c>
      <c r="B906" s="10" t="s">
        <v>1184</v>
      </c>
      <c r="C906" s="11" t="s">
        <v>47</v>
      </c>
      <c r="D906" s="11" t="s">
        <v>48</v>
      </c>
      <c r="E906" s="12">
        <v>46070.795138888891</v>
      </c>
      <c r="F906" s="12">
        <v>46070.833333333336</v>
      </c>
      <c r="G906" s="13" t="s">
        <v>49</v>
      </c>
      <c r="H906" s="11" t="s">
        <v>50</v>
      </c>
      <c r="I906" s="13" t="s">
        <v>1366</v>
      </c>
      <c r="J906" s="13" t="s">
        <v>51</v>
      </c>
      <c r="K906" s="13" t="s">
        <v>52</v>
      </c>
      <c r="L906" s="12" t="s">
        <v>53</v>
      </c>
      <c r="M906" s="12">
        <v>46073.666666666664</v>
      </c>
      <c r="N906" s="12">
        <v>46074.333333333336</v>
      </c>
      <c r="O906" s="12"/>
      <c r="P906" s="55"/>
      <c r="Q906" s="12"/>
      <c r="R906" s="12"/>
      <c r="S906" s="29">
        <v>46073.913888888892</v>
      </c>
      <c r="T906" s="29">
        <v>46074.260416666664</v>
      </c>
      <c r="U906" s="12">
        <v>46073.920138888891</v>
      </c>
      <c r="V906" s="12">
        <v>46074.291666666664</v>
      </c>
      <c r="W906" s="30">
        <f>IF(N906="","",WEEKNUM(AA906,2)-0)</f>
        <v>8</v>
      </c>
      <c r="X906" s="30">
        <f>IF(N906="","",MONTH(AA906))</f>
        <v>2</v>
      </c>
      <c r="Y90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06" s="30" t="str">
        <f>IF(B906="ROPAX","ROPAX",IF(B906="RORO","RORO","OCEAN"))</f>
        <v>OCEAN</v>
      </c>
      <c r="AA906" s="12">
        <f>+MIN(S906,T906)</f>
        <v>46073.913888888892</v>
      </c>
      <c r="AB906" s="29" t="str">
        <f>CHOOSE(WEEKDAY(T906,2),"Monday","Tuesday","Wednesday","Thursday","Friday","Saturday","Sunday")</f>
        <v>Saturday</v>
      </c>
      <c r="AC906" s="104">
        <f>IF((E906-F906)&lt;=0,0,(TRACKER[[#This Row],[ATA]]-TRACKER[[#This Row],[ETA]])*24)</f>
        <v>0</v>
      </c>
      <c r="AD906" s="29" t="str">
        <f>IF(AC906&lt;=2,"NO","YES")</f>
        <v>NO</v>
      </c>
      <c r="AE906" s="112">
        <f>+TRACKER[[#This Row],[DELIVERY AVAILABLE SINCE]]-TRACKER[[#This Row],[HANDOVER Morocco]]</f>
        <v>46073.666666666664</v>
      </c>
      <c r="AF906" s="113">
        <f>TRACKER[[#This Row],[ATA TO UNLOADING]]*24</f>
        <v>74.850000000034925</v>
      </c>
      <c r="AG906" s="114">
        <f>(M906-E906)</f>
        <v>2.8715277777737356</v>
      </c>
      <c r="AH906" s="9">
        <f>TRACKER[[#This Row],[ATA A OFRECIMIENTO]]*24</f>
        <v>68.916666666569654</v>
      </c>
      <c r="AI906" s="4" t="str">
        <f>IF(AG906="","",IF(AG906&lt;=1.5,"SI","NO"))</f>
        <v>NO</v>
      </c>
      <c r="AJ906" s="4" t="str">
        <f>IF(AG906="","",IF(AG906&lt;=2,"YES","NO"))</f>
        <v>NO</v>
      </c>
      <c r="AK906" s="4" t="str">
        <f>IF(AG906="","",IF(AG906&lt;=3,"SI","NO"))</f>
        <v>SI</v>
      </c>
      <c r="AL906" s="114">
        <f>(N906-M906)</f>
        <v>0.66666666667151731</v>
      </c>
      <c r="AM906" s="9">
        <f>TRACKER[[#This Row],[DEL. AVAILABLE A SLOT]]*24</f>
        <v>16.000000000116415</v>
      </c>
      <c r="AN906" s="114">
        <f>IF((S906-M906)&lt;0,TIME(0,0,0),S906-M906)</f>
        <v>0.24722222222771961</v>
      </c>
      <c r="AO906"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906" s="9" t="str">
        <f>IF(AL906="","",IF(AL906&lt;=1,"SI","NO"))</f>
        <v>SI</v>
      </c>
      <c r="AQ906" s="114">
        <f>(N906-E906)</f>
        <v>3.5381944444452529</v>
      </c>
      <c r="AR906" s="9">
        <f>TRACKER[[#This Row],[ATA A TIMESLOT]]*24</f>
        <v>84.916666666686069</v>
      </c>
      <c r="AS906" s="115">
        <f>IF(AA906&lt;N906,TIME(0,0,0),AA906-N906)</f>
        <v>0</v>
      </c>
      <c r="AT906" s="9">
        <f>TRACKER[[#This Row],[PUNTUALIDAD (H)]]*24</f>
        <v>0</v>
      </c>
      <c r="AU906" s="114" t="str">
        <f>IF(AS906&gt;TIME(0,30,0),"NO","SI")</f>
        <v>SI</v>
      </c>
      <c r="AV906" s="116" t="str">
        <f>IF(AS906&gt;TIME(1,0,0),"NO","SI")</f>
        <v>SI</v>
      </c>
      <c r="AW906" s="116">
        <f>(S906-E906)</f>
        <v>3.1187500000014552</v>
      </c>
      <c r="AX906" s="38">
        <f>TRACKER[[#This Row],[ATA TO UNLOADING]]*24</f>
        <v>74.850000000034925</v>
      </c>
      <c r="AY906" s="116">
        <f>IF(O906=0,0,S906-O906)</f>
        <v>0</v>
      </c>
      <c r="AZ906" s="38">
        <f>TRACKER[[#This Row],[TOTAL TT (MARRUECOS)]]*24</f>
        <v>0</v>
      </c>
      <c r="BA906" s="38" t="str">
        <f>IF(AW906="","",IF(AW906&lt;=2,"SI","NO"))</f>
        <v>NO</v>
      </c>
      <c r="BB906" s="117">
        <f>V906-U906</f>
        <v>0.37152777777373558</v>
      </c>
      <c r="BC906" s="118">
        <f>(TRACKER[[#This Row],[Driver departure vs DC END DATE 2]])/24</f>
        <v>1.5480324073905649E-2</v>
      </c>
      <c r="BD906" s="117" t="str">
        <f>IF(L906="LEFTIES TOLEDO",IF(BC906&gt;=TIME(0,0,0),"YES","NO"),"")</f>
        <v>YES</v>
      </c>
      <c r="BE906" s="41">
        <f>$BH$1</f>
        <v>55</v>
      </c>
      <c r="BF906" s="41">
        <f>$BI$1</f>
        <v>7.5</v>
      </c>
    </row>
    <row r="907" spans="1:58" ht="12.75" hidden="1" customHeight="1">
      <c r="A907" s="24">
        <v>264207950</v>
      </c>
      <c r="B907" s="10" t="s">
        <v>1184</v>
      </c>
      <c r="C907" s="11" t="s">
        <v>47</v>
      </c>
      <c r="D907" s="11" t="s">
        <v>48</v>
      </c>
      <c r="E907" s="12">
        <v>46070.795138888891</v>
      </c>
      <c r="F907" s="12">
        <v>46070.833333333336</v>
      </c>
      <c r="G907" s="13" t="s">
        <v>49</v>
      </c>
      <c r="H907" s="11" t="s">
        <v>50</v>
      </c>
      <c r="I907" s="13" t="s">
        <v>1367</v>
      </c>
      <c r="J907" s="13" t="s">
        <v>51</v>
      </c>
      <c r="K907" s="13" t="s">
        <v>52</v>
      </c>
      <c r="L907" s="12" t="s">
        <v>53</v>
      </c>
      <c r="M907" s="12">
        <v>46073.666666666664</v>
      </c>
      <c r="N907" s="12">
        <v>46074.375</v>
      </c>
      <c r="O907" s="12"/>
      <c r="P907" s="55"/>
      <c r="Q907" s="12" t="s">
        <v>62</v>
      </c>
      <c r="R907" s="12"/>
      <c r="S907" s="29">
        <v>46074.397916666669</v>
      </c>
      <c r="T907" s="29">
        <v>46074.447916666664</v>
      </c>
      <c r="U907" s="12">
        <v>46074.416666666664</v>
      </c>
      <c r="V907" s="12">
        <v>46074.475694444445</v>
      </c>
      <c r="W907" s="30">
        <f>IF(N907="","",WEEKNUM(AA907,2)-0)</f>
        <v>8</v>
      </c>
      <c r="X907" s="30">
        <f>IF(N907="","",MONTH(AA907))</f>
        <v>2</v>
      </c>
      <c r="Y90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07" s="30" t="str">
        <f>IF(B907="ROPAX","ROPAX",IF(B907="RORO","RORO","OCEAN"))</f>
        <v>OCEAN</v>
      </c>
      <c r="AA907" s="12">
        <f>+MIN(S907,T907)</f>
        <v>46074.397916666669</v>
      </c>
      <c r="AB907" s="29" t="str">
        <f>CHOOSE(WEEKDAY(T907,2),"Monday","Tuesday","Wednesday","Thursday","Friday","Saturday","Sunday")</f>
        <v>Saturday</v>
      </c>
      <c r="AC907" s="104">
        <f>IF((E907-F907)&lt;=0,0,(TRACKER[[#This Row],[ATA]]-TRACKER[[#This Row],[ETA]])*24)</f>
        <v>0</v>
      </c>
      <c r="AD907" s="29" t="str">
        <f>IF(AC907&lt;=2,"NO","YES")</f>
        <v>NO</v>
      </c>
      <c r="AE907" s="112">
        <f>+TRACKER[[#This Row],[DELIVERY AVAILABLE SINCE]]-TRACKER[[#This Row],[HANDOVER Morocco]]</f>
        <v>46073.666666666664</v>
      </c>
      <c r="AF907" s="113">
        <f>TRACKER[[#This Row],[ATA TO UNLOADING]]*24</f>
        <v>86.466666666674428</v>
      </c>
      <c r="AG907" s="114">
        <f>(M907-E907)</f>
        <v>2.8715277777737356</v>
      </c>
      <c r="AH907" s="9">
        <f>TRACKER[[#This Row],[ATA A OFRECIMIENTO]]*24</f>
        <v>68.916666666569654</v>
      </c>
      <c r="AI907" s="4" t="str">
        <f>IF(AG907="","",IF(AG907&lt;=1.5,"SI","NO"))</f>
        <v>NO</v>
      </c>
      <c r="AJ907" s="4" t="str">
        <f>IF(AG907="","",IF(AG907&lt;=2,"YES","NO"))</f>
        <v>NO</v>
      </c>
      <c r="AK907" s="4" t="str">
        <f>IF(AG907="","",IF(AG907&lt;=3,"SI","NO"))</f>
        <v>SI</v>
      </c>
      <c r="AL907" s="114">
        <f>(N907-M907)</f>
        <v>0.70833333333575865</v>
      </c>
      <c r="AM907" s="9">
        <f>TRACKER[[#This Row],[DEL. AVAILABLE A SLOT]]*24</f>
        <v>17.000000000058208</v>
      </c>
      <c r="AN907" s="114">
        <f>IF((S907-M907)&lt;0,TIME(0,0,0),S907-M907)</f>
        <v>0.73125000000436557</v>
      </c>
      <c r="AO907"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907" s="9" t="str">
        <f>IF(AL907="","",IF(AL907&lt;=1,"SI","NO"))</f>
        <v>SI</v>
      </c>
      <c r="AQ907" s="114">
        <f>(N907-E907)</f>
        <v>3.5798611111094942</v>
      </c>
      <c r="AR907" s="9">
        <f>TRACKER[[#This Row],[ATA A TIMESLOT]]*24</f>
        <v>85.916666666627862</v>
      </c>
      <c r="AS907" s="115">
        <f>IF(AA907&lt;N907,TIME(0,0,0),AA907-N907)</f>
        <v>2.2916666668606922E-2</v>
      </c>
      <c r="AT907" s="9">
        <f>TRACKER[[#This Row],[PUNTUALIDAD (H)]]*24</f>
        <v>0.55000000004656613</v>
      </c>
      <c r="AU907" s="114" t="str">
        <f>IF(AS907&gt;TIME(0,30,0),"NO","SI")</f>
        <v>NO</v>
      </c>
      <c r="AV907" s="116" t="str">
        <f>IF(AS907&gt;TIME(1,0,0),"NO","SI")</f>
        <v>SI</v>
      </c>
      <c r="AW907" s="116">
        <f>(S907-E907)</f>
        <v>3.6027777777781012</v>
      </c>
      <c r="AX907" s="38">
        <f>TRACKER[[#This Row],[ATA TO UNLOADING]]*24</f>
        <v>86.466666666674428</v>
      </c>
      <c r="AY907" s="116">
        <f>IF(O907=0,0,S907-O907)</f>
        <v>0</v>
      </c>
      <c r="AZ907" s="38">
        <f>TRACKER[[#This Row],[TOTAL TT (MARRUECOS)]]*24</f>
        <v>0</v>
      </c>
      <c r="BA907" s="38" t="str">
        <f>IF(AW907="","",IF(AW907&lt;=2,"SI","NO"))</f>
        <v>NO</v>
      </c>
      <c r="BB907" s="117">
        <f>V907-U907</f>
        <v>5.9027777781011537E-2</v>
      </c>
      <c r="BC907" s="118">
        <f>(TRACKER[[#This Row],[Driver departure vs DC END DATE 2]])/24</f>
        <v>2.4594907408754807E-3</v>
      </c>
      <c r="BD907" s="117" t="str">
        <f>IF(L907="LEFTIES TOLEDO",IF(BC907&gt;=TIME(0,0,0),"YES","NO"),"")</f>
        <v>YES</v>
      </c>
      <c r="BE907" s="41">
        <f>$BH$1</f>
        <v>55</v>
      </c>
      <c r="BF907" s="41">
        <f>$BI$1</f>
        <v>7.5</v>
      </c>
    </row>
    <row r="908" spans="1:58" ht="12.75" hidden="1" customHeight="1">
      <c r="A908" s="24">
        <v>265096791</v>
      </c>
      <c r="B908" s="10" t="s">
        <v>1159</v>
      </c>
      <c r="C908" s="11" t="s">
        <v>54</v>
      </c>
      <c r="D908" s="11" t="s">
        <v>48</v>
      </c>
      <c r="E908" s="12">
        <v>46071.569444444445</v>
      </c>
      <c r="F908" s="12">
        <v>46071.583333333336</v>
      </c>
      <c r="G908" s="13" t="s">
        <v>49</v>
      </c>
      <c r="H908" s="11" t="s">
        <v>50</v>
      </c>
      <c r="I908" s="13" t="s">
        <v>1368</v>
      </c>
      <c r="J908" s="13" t="s">
        <v>51</v>
      </c>
      <c r="K908" s="13" t="s">
        <v>52</v>
      </c>
      <c r="L908" s="12" t="s">
        <v>53</v>
      </c>
      <c r="M908" s="12">
        <v>46073.666666666664</v>
      </c>
      <c r="N908" s="12">
        <v>46074.416666666664</v>
      </c>
      <c r="O908" s="12"/>
      <c r="P908" s="55"/>
      <c r="Q908" s="12" t="s">
        <v>59</v>
      </c>
      <c r="R908" s="12"/>
      <c r="S908" s="29">
        <v>46074.444444444445</v>
      </c>
      <c r="T908" s="29">
        <v>46074.5</v>
      </c>
      <c r="U908" s="12">
        <v>46074.488194444442</v>
      </c>
      <c r="V908" s="12">
        <v>46074.541666666664</v>
      </c>
      <c r="W908" s="30">
        <f>IF(N908="","",WEEKNUM(AA908,2)-0)</f>
        <v>8</v>
      </c>
      <c r="X908" s="30">
        <f>IF(N908="","",MONTH(AA908))</f>
        <v>2</v>
      </c>
      <c r="Y90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08" s="30" t="str">
        <f>IF(B908="ROPAX","ROPAX",IF(B908="RORO","RORO","OCEAN"))</f>
        <v>OCEAN</v>
      </c>
      <c r="AA908" s="12">
        <f>+MIN(S908,T908)</f>
        <v>46074.444444444445</v>
      </c>
      <c r="AB908" s="29" t="str">
        <f>CHOOSE(WEEKDAY(T908,2),"Monday","Tuesday","Wednesday","Thursday","Friday","Saturday","Sunday")</f>
        <v>Saturday</v>
      </c>
      <c r="AC908" s="104">
        <f>IF((E908-F908)&lt;=0,0,(TRACKER[[#This Row],[ATA]]-TRACKER[[#This Row],[ETA]])*24)</f>
        <v>0</v>
      </c>
      <c r="AD908" s="29" t="str">
        <f>IF(AC908&lt;=2,"NO","YES")</f>
        <v>NO</v>
      </c>
      <c r="AE908" s="112">
        <f>+TRACKER[[#This Row],[DELIVERY AVAILABLE SINCE]]-TRACKER[[#This Row],[HANDOVER Morocco]]</f>
        <v>46073.666666666664</v>
      </c>
      <c r="AF908" s="113">
        <f>TRACKER[[#This Row],[ATA TO UNLOADING]]*24</f>
        <v>69</v>
      </c>
      <c r="AG908" s="114">
        <f>(M908-E908)</f>
        <v>2.0972222222189885</v>
      </c>
      <c r="AH908" s="9">
        <f>TRACKER[[#This Row],[ATA A OFRECIMIENTO]]*24</f>
        <v>50.333333333255723</v>
      </c>
      <c r="AI908" s="4" t="str">
        <f>IF(AG908="","",IF(AG908&lt;=1.5,"SI","NO"))</f>
        <v>NO</v>
      </c>
      <c r="AJ908" s="4" t="str">
        <f>IF(AG908="","",IF(AG908&lt;=2,"YES","NO"))</f>
        <v>NO</v>
      </c>
      <c r="AK908" s="4" t="str">
        <f>IF(AG908="","",IF(AG908&lt;=3,"SI","NO"))</f>
        <v>SI</v>
      </c>
      <c r="AL908" s="114">
        <f>(N908-M908)</f>
        <v>0.75</v>
      </c>
      <c r="AM908" s="9">
        <f>TRACKER[[#This Row],[DEL. AVAILABLE A SLOT]]*24</f>
        <v>18</v>
      </c>
      <c r="AN908" s="114">
        <f>IF((S908-M908)&lt;0,TIME(0,0,0),S908-M908)</f>
        <v>0.77777777778101154</v>
      </c>
      <c r="AO908"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908" s="9" t="str">
        <f>IF(AL908="","",IF(AL908&lt;=1,"SI","NO"))</f>
        <v>SI</v>
      </c>
      <c r="AQ908" s="114">
        <f>(N908-E908)</f>
        <v>2.8472222222189885</v>
      </c>
      <c r="AR908" s="9">
        <f>TRACKER[[#This Row],[ATA A TIMESLOT]]*24</f>
        <v>68.333333333255723</v>
      </c>
      <c r="AS908" s="115">
        <f>IF(AA908&lt;N908,TIME(0,0,0),AA908-N908)</f>
        <v>2.7777777781011537E-2</v>
      </c>
      <c r="AT908" s="9">
        <f>TRACKER[[#This Row],[PUNTUALIDAD (H)]]*24</f>
        <v>0.66666666674427688</v>
      </c>
      <c r="AU908" s="114" t="str">
        <f>IF(AS908&gt;TIME(0,30,0),"NO","SI")</f>
        <v>NO</v>
      </c>
      <c r="AV908" s="116" t="str">
        <f>IF(AS908&gt;TIME(1,0,0),"NO","SI")</f>
        <v>SI</v>
      </c>
      <c r="AW908" s="116">
        <f>(S908-E908)</f>
        <v>2.875</v>
      </c>
      <c r="AX908" s="38">
        <f>TRACKER[[#This Row],[ATA TO UNLOADING]]*24</f>
        <v>69</v>
      </c>
      <c r="AY908" s="116">
        <f>IF(O908=0,0,S908-O908)</f>
        <v>0</v>
      </c>
      <c r="AZ908" s="38">
        <f>TRACKER[[#This Row],[TOTAL TT (MARRUECOS)]]*24</f>
        <v>0</v>
      </c>
      <c r="BA908" s="38" t="str">
        <f>IF(AW908="","",IF(AW908&lt;=2,"SI","NO"))</f>
        <v>NO</v>
      </c>
      <c r="BB908" s="117">
        <f>V908-U908</f>
        <v>5.3472222221898846E-2</v>
      </c>
      <c r="BC908" s="118">
        <f>(TRACKER[[#This Row],[Driver departure vs DC END DATE 2]])/24</f>
        <v>2.2280092592457854E-3</v>
      </c>
      <c r="BD908" s="117" t="str">
        <f>IF(L908="LEFTIES TOLEDO",IF(BC908&gt;=TIME(0,0,0),"YES","NO"),"")</f>
        <v>YES</v>
      </c>
      <c r="BE908" s="41">
        <f>$BH$1</f>
        <v>55</v>
      </c>
      <c r="BF908" s="41">
        <f>$BI$1</f>
        <v>7.5</v>
      </c>
    </row>
    <row r="909" spans="1:58" ht="12.75" hidden="1" customHeight="1">
      <c r="A909" s="24">
        <v>265096791</v>
      </c>
      <c r="B909" s="10" t="s">
        <v>1159</v>
      </c>
      <c r="C909" s="11" t="s">
        <v>54</v>
      </c>
      <c r="D909" s="11" t="s">
        <v>48</v>
      </c>
      <c r="E909" s="12">
        <v>46071.569444444445</v>
      </c>
      <c r="F909" s="12">
        <v>46071.583333333336</v>
      </c>
      <c r="G909" s="13" t="s">
        <v>49</v>
      </c>
      <c r="H909" s="11" t="s">
        <v>50</v>
      </c>
      <c r="I909" s="13" t="s">
        <v>1369</v>
      </c>
      <c r="J909" s="13" t="s">
        <v>51</v>
      </c>
      <c r="K909" s="13" t="s">
        <v>52</v>
      </c>
      <c r="L909" s="12" t="s">
        <v>53</v>
      </c>
      <c r="M909" s="12">
        <v>46073.666666666664</v>
      </c>
      <c r="N909" s="12">
        <v>46074.458333333336</v>
      </c>
      <c r="O909" s="12"/>
      <c r="P909" s="55"/>
      <c r="Q909" s="12" t="s">
        <v>59</v>
      </c>
      <c r="R909" s="12"/>
      <c r="S909" s="29">
        <v>46074.481944444444</v>
      </c>
      <c r="T909" s="29">
        <v>46074.552083333336</v>
      </c>
      <c r="U909" s="12">
        <v>46074.495138888888</v>
      </c>
      <c r="V909" s="12">
        <v>46074.572916666664</v>
      </c>
      <c r="W909" s="30">
        <f>IF(N909="","",WEEKNUM(AA909,2)-0)</f>
        <v>8</v>
      </c>
      <c r="X909" s="30">
        <f>IF(N909="","",MONTH(AA909))</f>
        <v>2</v>
      </c>
      <c r="Y90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09" s="30" t="str">
        <f>IF(B909="ROPAX","ROPAX",IF(B909="RORO","RORO","OCEAN"))</f>
        <v>OCEAN</v>
      </c>
      <c r="AA909" s="12">
        <f>+MIN(S909,T909)</f>
        <v>46074.481944444444</v>
      </c>
      <c r="AB909" s="29" t="str">
        <f>CHOOSE(WEEKDAY(T909,2),"Monday","Tuesday","Wednesday","Thursday","Friday","Saturday","Sunday")</f>
        <v>Saturday</v>
      </c>
      <c r="AC909" s="104">
        <f>IF((E909-F909)&lt;=0,0,(TRACKER[[#This Row],[ATA]]-TRACKER[[#This Row],[ETA]])*24)</f>
        <v>0</v>
      </c>
      <c r="AD909" s="29" t="str">
        <f>IF(AC909&lt;=2,"NO","YES")</f>
        <v>NO</v>
      </c>
      <c r="AE909" s="112">
        <f>+TRACKER[[#This Row],[DELIVERY AVAILABLE SINCE]]-TRACKER[[#This Row],[HANDOVER Morocco]]</f>
        <v>46073.666666666664</v>
      </c>
      <c r="AF909" s="113">
        <f>TRACKER[[#This Row],[ATA TO UNLOADING]]*24</f>
        <v>69.899999999965075</v>
      </c>
      <c r="AG909" s="114">
        <f>(M909-E909)</f>
        <v>2.0972222222189885</v>
      </c>
      <c r="AH909" s="9">
        <f>TRACKER[[#This Row],[ATA A OFRECIMIENTO]]*24</f>
        <v>50.333333333255723</v>
      </c>
      <c r="AI909" s="4" t="str">
        <f>IF(AG909="","",IF(AG909&lt;=1.5,"SI","NO"))</f>
        <v>NO</v>
      </c>
      <c r="AJ909" s="4" t="str">
        <f>IF(AG909="","",IF(AG909&lt;=2,"YES","NO"))</f>
        <v>NO</v>
      </c>
      <c r="AK909" s="4" t="str">
        <f>IF(AG909="","",IF(AG909&lt;=3,"SI","NO"))</f>
        <v>SI</v>
      </c>
      <c r="AL909" s="114">
        <f>(N909-M909)</f>
        <v>0.79166666667151731</v>
      </c>
      <c r="AM909" s="9">
        <f>TRACKER[[#This Row],[DEL. AVAILABLE A SLOT]]*24</f>
        <v>19.000000000116415</v>
      </c>
      <c r="AN909" s="114">
        <f>IF((S909-M909)&lt;0,TIME(0,0,0),S909-M909)</f>
        <v>0.81527777777955635</v>
      </c>
      <c r="AO909"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909" s="9" t="str">
        <f>IF(AL909="","",IF(AL909&lt;=1,"SI","NO"))</f>
        <v>SI</v>
      </c>
      <c r="AQ909" s="114">
        <f>(N909-E909)</f>
        <v>2.8888888888905058</v>
      </c>
      <c r="AR909" s="9">
        <f>TRACKER[[#This Row],[ATA A TIMESLOT]]*24</f>
        <v>69.333333333372138</v>
      </c>
      <c r="AS909" s="115">
        <f>IF(AA909&lt;N909,TIME(0,0,0),AA909-N909)</f>
        <v>2.361111110803904E-2</v>
      </c>
      <c r="AT909" s="9">
        <f>TRACKER[[#This Row],[PUNTUALIDAD (H)]]*24</f>
        <v>0.56666666659293696</v>
      </c>
      <c r="AU909" s="114" t="str">
        <f>IF(AS909&gt;TIME(0,30,0),"NO","SI")</f>
        <v>NO</v>
      </c>
      <c r="AV909" s="116" t="str">
        <f>IF(AS909&gt;TIME(1,0,0),"NO","SI")</f>
        <v>SI</v>
      </c>
      <c r="AW909" s="116">
        <f>(S909-E909)</f>
        <v>2.9124999999985448</v>
      </c>
      <c r="AX909" s="38">
        <f>TRACKER[[#This Row],[ATA TO UNLOADING]]*24</f>
        <v>69.899999999965075</v>
      </c>
      <c r="AY909" s="116">
        <f>IF(O909=0,0,S909-O909)</f>
        <v>0</v>
      </c>
      <c r="AZ909" s="38">
        <f>TRACKER[[#This Row],[TOTAL TT (MARRUECOS)]]*24</f>
        <v>0</v>
      </c>
      <c r="BA909" s="38" t="str">
        <f>IF(AW909="","",IF(AW909&lt;=2,"SI","NO"))</f>
        <v>NO</v>
      </c>
      <c r="BB909" s="117">
        <f>V909-U909</f>
        <v>7.7777777776645962E-2</v>
      </c>
      <c r="BC909" s="118">
        <f>(TRACKER[[#This Row],[Driver departure vs DC END DATE 2]])/24</f>
        <v>3.2407407406935818E-3</v>
      </c>
      <c r="BD909" s="117" t="str">
        <f>IF(L909="LEFTIES TOLEDO",IF(BC909&gt;=TIME(0,0,0),"YES","NO"),"")</f>
        <v>YES</v>
      </c>
      <c r="BE909" s="41">
        <f>$BH$1</f>
        <v>55</v>
      </c>
      <c r="BF909" s="41">
        <f>$BI$1</f>
        <v>7.5</v>
      </c>
    </row>
    <row r="910" spans="1:58" ht="12.75" hidden="1" customHeight="1">
      <c r="A910" s="24">
        <v>264168862</v>
      </c>
      <c r="B910" s="10" t="s">
        <v>1184</v>
      </c>
      <c r="C910" s="11" t="s">
        <v>47</v>
      </c>
      <c r="D910" s="11" t="s">
        <v>48</v>
      </c>
      <c r="E910" s="12">
        <v>46070.795138888891</v>
      </c>
      <c r="F910" s="12">
        <v>46070.833333333336</v>
      </c>
      <c r="G910" s="13" t="s">
        <v>49</v>
      </c>
      <c r="H910" s="11" t="s">
        <v>50</v>
      </c>
      <c r="I910" s="13" t="s">
        <v>1370</v>
      </c>
      <c r="J910" s="13" t="s">
        <v>51</v>
      </c>
      <c r="K910" s="13" t="s">
        <v>52</v>
      </c>
      <c r="L910" s="12" t="s">
        <v>53</v>
      </c>
      <c r="M910" s="12">
        <v>46073.666666666664</v>
      </c>
      <c r="N910" s="12">
        <v>46074.5</v>
      </c>
      <c r="O910" s="12"/>
      <c r="P910" s="55"/>
      <c r="Q910" s="12" t="s">
        <v>59</v>
      </c>
      <c r="R910" s="12"/>
      <c r="S910" s="29">
        <v>46074.611111111109</v>
      </c>
      <c r="T910" s="29">
        <v>46074.625</v>
      </c>
      <c r="U910" s="12">
        <v>46074.621527777781</v>
      </c>
      <c r="V910" s="12">
        <v>46074.649305555555</v>
      </c>
      <c r="W910" s="30">
        <f>IF(N910="","",WEEKNUM(AA910,2)-0)</f>
        <v>8</v>
      </c>
      <c r="X910" s="30">
        <f>IF(N910="","",MONTH(AA910))</f>
        <v>2</v>
      </c>
      <c r="Y91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10" s="30" t="str">
        <f>IF(B910="ROPAX","ROPAX",IF(B910="RORO","RORO","OCEAN"))</f>
        <v>OCEAN</v>
      </c>
      <c r="AA910" s="12">
        <f>+MIN(S910,T910)</f>
        <v>46074.611111111109</v>
      </c>
      <c r="AB910" s="29" t="str">
        <f>CHOOSE(WEEKDAY(T910,2),"Monday","Tuesday","Wednesday","Thursday","Friday","Saturday","Sunday")</f>
        <v>Saturday</v>
      </c>
      <c r="AC910" s="104">
        <f>IF((E910-F910)&lt;=0,0,(TRACKER[[#This Row],[ATA]]-TRACKER[[#This Row],[ETA]])*24)</f>
        <v>0</v>
      </c>
      <c r="AD910" s="29" t="str">
        <f>IF(AC910&lt;=2,"NO","YES")</f>
        <v>NO</v>
      </c>
      <c r="AE910" s="112">
        <f>+TRACKER[[#This Row],[DELIVERY AVAILABLE SINCE]]-TRACKER[[#This Row],[HANDOVER Morocco]]</f>
        <v>46073.666666666664</v>
      </c>
      <c r="AF910" s="113">
        <f>TRACKER[[#This Row],[ATA TO UNLOADING]]*24</f>
        <v>91.583333333255723</v>
      </c>
      <c r="AG910" s="114">
        <f>(M910-E910)</f>
        <v>2.8715277777737356</v>
      </c>
      <c r="AH910" s="9">
        <f>TRACKER[[#This Row],[ATA A OFRECIMIENTO]]*24</f>
        <v>68.916666666569654</v>
      </c>
      <c r="AI910" s="4" t="str">
        <f>IF(AG910="","",IF(AG910&lt;=1.5,"SI","NO"))</f>
        <v>NO</v>
      </c>
      <c r="AJ910" s="4" t="str">
        <f>IF(AG910="","",IF(AG910&lt;=2,"YES","NO"))</f>
        <v>NO</v>
      </c>
      <c r="AK910" s="4" t="str">
        <f>IF(AG910="","",IF(AG910&lt;=3,"SI","NO"))</f>
        <v>SI</v>
      </c>
      <c r="AL910" s="114">
        <f>(N910-M910)</f>
        <v>0.83333333333575865</v>
      </c>
      <c r="AM910" s="9">
        <f>TRACKER[[#This Row],[DEL. AVAILABLE A SLOT]]*24</f>
        <v>20.000000000058208</v>
      </c>
      <c r="AN910" s="114">
        <f>IF((S910-M910)&lt;0,TIME(0,0,0),S910-M910)</f>
        <v>0.94444444444525288</v>
      </c>
      <c r="AO910"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910" s="9" t="str">
        <f>IF(AL910="","",IF(AL910&lt;=1,"SI","NO"))</f>
        <v>SI</v>
      </c>
      <c r="AQ910" s="114">
        <f>(N910-E910)</f>
        <v>3.7048611111094942</v>
      </c>
      <c r="AR910" s="9">
        <f>TRACKER[[#This Row],[ATA A TIMESLOT]]*24</f>
        <v>88.916666666627862</v>
      </c>
      <c r="AS910" s="115">
        <f>IF(AA910&lt;N910,TIME(0,0,0),AA910-N910)</f>
        <v>0.11111111110949423</v>
      </c>
      <c r="AT910" s="9">
        <f>TRACKER[[#This Row],[PUNTUALIDAD (H)]]*24</f>
        <v>2.6666666666278616</v>
      </c>
      <c r="AU910" s="114" t="str">
        <f>IF(AS910&gt;TIME(0,30,0),"NO","SI")</f>
        <v>NO</v>
      </c>
      <c r="AV910" s="116" t="str">
        <f>IF(AS910&gt;TIME(1,0,0),"NO","SI")</f>
        <v>NO</v>
      </c>
      <c r="AW910" s="116">
        <f>(S910-E910)</f>
        <v>3.8159722222189885</v>
      </c>
      <c r="AX910" s="38">
        <f>TRACKER[[#This Row],[ATA TO UNLOADING]]*24</f>
        <v>91.583333333255723</v>
      </c>
      <c r="AY910" s="116">
        <f>IF(O910=0,0,S910-O910)</f>
        <v>0</v>
      </c>
      <c r="AZ910" s="38">
        <f>TRACKER[[#This Row],[TOTAL TT (MARRUECOS)]]*24</f>
        <v>0</v>
      </c>
      <c r="BA910" s="38" t="str">
        <f>IF(AW910="","",IF(AW910&lt;=2,"SI","NO"))</f>
        <v>NO</v>
      </c>
      <c r="BB910" s="117">
        <f>V910-U910</f>
        <v>2.7777777773735579E-2</v>
      </c>
      <c r="BC910" s="118">
        <f>(TRACKER[[#This Row],[Driver departure vs DC END DATE 2]])/24</f>
        <v>1.1574074072389824E-3</v>
      </c>
      <c r="BD910" s="117" t="str">
        <f>IF(L910="LEFTIES TOLEDO",IF(BC910&gt;=TIME(0,0,0),"YES","NO"),"")</f>
        <v>YES</v>
      </c>
      <c r="BE910" s="41">
        <f>$BH$1</f>
        <v>55</v>
      </c>
      <c r="BF910" s="41">
        <f>$BI$1</f>
        <v>7.5</v>
      </c>
    </row>
    <row r="911" spans="1:58" ht="12.75" hidden="1" customHeight="1">
      <c r="A911" s="24">
        <v>264169508</v>
      </c>
      <c r="B911" s="10" t="s">
        <v>1184</v>
      </c>
      <c r="C911" s="11" t="s">
        <v>47</v>
      </c>
      <c r="D911" s="11" t="s">
        <v>48</v>
      </c>
      <c r="E911" s="12">
        <v>46070.795138888891</v>
      </c>
      <c r="F911" s="12">
        <v>46070.833333333336</v>
      </c>
      <c r="G911" s="13" t="s">
        <v>49</v>
      </c>
      <c r="H911" s="11" t="s">
        <v>50</v>
      </c>
      <c r="I911" s="13" t="s">
        <v>1371</v>
      </c>
      <c r="J911" s="13" t="s">
        <v>51</v>
      </c>
      <c r="K911" s="13" t="s">
        <v>52</v>
      </c>
      <c r="L911" s="12" t="s">
        <v>53</v>
      </c>
      <c r="M911" s="12">
        <v>46073.666666666664</v>
      </c>
      <c r="N911" s="12">
        <v>46074.541666666664</v>
      </c>
      <c r="O911" s="12"/>
      <c r="P911" s="55"/>
      <c r="Q911" s="12" t="s">
        <v>62</v>
      </c>
      <c r="R911" s="12"/>
      <c r="S911" s="29">
        <v>46074.677083333336</v>
      </c>
      <c r="T911" s="29">
        <v>46074.708333333336</v>
      </c>
      <c r="U911" s="12">
        <v>46074.701388888891</v>
      </c>
      <c r="V911" s="12">
        <v>46074.732638888891</v>
      </c>
      <c r="W911" s="30">
        <f>IF(N911="","",WEEKNUM(AA911,2)-0)</f>
        <v>8</v>
      </c>
      <c r="X911" s="30">
        <f>IF(N911="","",MONTH(AA911))</f>
        <v>2</v>
      </c>
      <c r="Y91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11" s="30" t="str">
        <f>IF(B911="ROPAX","ROPAX",IF(B911="RORO","RORO","OCEAN"))</f>
        <v>OCEAN</v>
      </c>
      <c r="AA911" s="12">
        <f>+MIN(S911,T911)</f>
        <v>46074.677083333336</v>
      </c>
      <c r="AB911" s="29" t="str">
        <f>CHOOSE(WEEKDAY(T911,2),"Monday","Tuesday","Wednesday","Thursday","Friday","Saturday","Sunday")</f>
        <v>Saturday</v>
      </c>
      <c r="AC911" s="104">
        <f>IF((E911-F911)&lt;=0,0,(TRACKER[[#This Row],[ATA]]-TRACKER[[#This Row],[ETA]])*24)</f>
        <v>0</v>
      </c>
      <c r="AD911" s="29" t="str">
        <f>IF(AC911&lt;=2,"NO","YES")</f>
        <v>NO</v>
      </c>
      <c r="AE911" s="112">
        <f>+TRACKER[[#This Row],[DELIVERY AVAILABLE SINCE]]-TRACKER[[#This Row],[HANDOVER Morocco]]</f>
        <v>46073.666666666664</v>
      </c>
      <c r="AF911" s="113">
        <f>TRACKER[[#This Row],[ATA TO UNLOADING]]*24</f>
        <v>93.166666666686069</v>
      </c>
      <c r="AG911" s="114">
        <f>(M911-E911)</f>
        <v>2.8715277777737356</v>
      </c>
      <c r="AH911" s="9">
        <f>TRACKER[[#This Row],[ATA A OFRECIMIENTO]]*24</f>
        <v>68.916666666569654</v>
      </c>
      <c r="AI911" s="4" t="str">
        <f>IF(AG911="","",IF(AG911&lt;=1.5,"SI","NO"))</f>
        <v>NO</v>
      </c>
      <c r="AJ911" s="4" t="str">
        <f>IF(AG911="","",IF(AG911&lt;=2,"YES","NO"))</f>
        <v>NO</v>
      </c>
      <c r="AK911" s="4" t="str">
        <f>IF(AG911="","",IF(AG911&lt;=3,"SI","NO"))</f>
        <v>SI</v>
      </c>
      <c r="AL911" s="114">
        <f>(N911-M911)</f>
        <v>0.875</v>
      </c>
      <c r="AM911" s="9">
        <f>TRACKER[[#This Row],[DEL. AVAILABLE A SLOT]]*24</f>
        <v>21</v>
      </c>
      <c r="AN911" s="114">
        <f>IF((S911-M911)&lt;0,TIME(0,0,0),S911-M911)</f>
        <v>1.0104166666715173</v>
      </c>
      <c r="AO911"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911" s="9" t="str">
        <f>IF(AL911="","",IF(AL911&lt;=1,"SI","NO"))</f>
        <v>SI</v>
      </c>
      <c r="AQ911" s="114">
        <f>(N911-E911)</f>
        <v>3.7465277777737356</v>
      </c>
      <c r="AR911" s="9">
        <f>TRACKER[[#This Row],[ATA A TIMESLOT]]*24</f>
        <v>89.916666666569654</v>
      </c>
      <c r="AS911" s="115">
        <f>IF(AA911&lt;N911,TIME(0,0,0),AA911-N911)</f>
        <v>0.13541666667151731</v>
      </c>
      <c r="AT911" s="9">
        <f>TRACKER[[#This Row],[PUNTUALIDAD (H)]]*24</f>
        <v>3.2500000001164153</v>
      </c>
      <c r="AU911" s="114" t="str">
        <f>IF(AS911&gt;TIME(0,30,0),"NO","SI")</f>
        <v>NO</v>
      </c>
      <c r="AV911" s="116" t="str">
        <f>IF(AS911&gt;TIME(1,0,0),"NO","SI")</f>
        <v>NO</v>
      </c>
      <c r="AW911" s="116">
        <f>(S911-E911)</f>
        <v>3.8819444444452529</v>
      </c>
      <c r="AX911" s="38">
        <f>TRACKER[[#This Row],[ATA TO UNLOADING]]*24</f>
        <v>93.166666666686069</v>
      </c>
      <c r="AY911" s="116">
        <f>IF(O911=0,0,S911-O911)</f>
        <v>0</v>
      </c>
      <c r="AZ911" s="38">
        <f>TRACKER[[#This Row],[TOTAL TT (MARRUECOS)]]*24</f>
        <v>0</v>
      </c>
      <c r="BA911" s="38" t="str">
        <f>IF(AW911="","",IF(AW911&lt;=2,"SI","NO"))</f>
        <v>NO</v>
      </c>
      <c r="BB911" s="117">
        <f>V911-U911</f>
        <v>3.125E-2</v>
      </c>
      <c r="BC911" s="118">
        <f>(TRACKER[[#This Row],[Driver departure vs DC END DATE 2]])/24</f>
        <v>1.3020833333333333E-3</v>
      </c>
      <c r="BD911" s="117" t="str">
        <f>IF(L911="LEFTIES TOLEDO",IF(BC911&gt;=TIME(0,0,0),"YES","NO"),"")</f>
        <v>YES</v>
      </c>
      <c r="BE911" s="41">
        <f>$BH$1</f>
        <v>55</v>
      </c>
      <c r="BF911" s="41">
        <f>$BI$1</f>
        <v>7.5</v>
      </c>
    </row>
    <row r="912" spans="1:58" ht="12.75" hidden="1" customHeight="1">
      <c r="A912" s="24">
        <v>264157588</v>
      </c>
      <c r="B912" s="10" t="s">
        <v>1184</v>
      </c>
      <c r="C912" s="11" t="s">
        <v>47</v>
      </c>
      <c r="D912" s="11" t="s">
        <v>48</v>
      </c>
      <c r="E912" s="12">
        <v>46070.795138888891</v>
      </c>
      <c r="F912" s="12">
        <v>46070.833333333336</v>
      </c>
      <c r="G912" s="13" t="s">
        <v>49</v>
      </c>
      <c r="H912" s="11" t="s">
        <v>50</v>
      </c>
      <c r="I912" s="13" t="s">
        <v>1372</v>
      </c>
      <c r="J912" s="13" t="s">
        <v>51</v>
      </c>
      <c r="K912" s="13" t="s">
        <v>52</v>
      </c>
      <c r="L912" s="12" t="s">
        <v>53</v>
      </c>
      <c r="M912" s="12">
        <v>46073.666666666664</v>
      </c>
      <c r="N912" s="12">
        <v>46074.583333333336</v>
      </c>
      <c r="O912" s="12"/>
      <c r="P912" s="55"/>
      <c r="Q912" s="12" t="s">
        <v>93</v>
      </c>
      <c r="R912" s="12"/>
      <c r="S912" s="29">
        <v>46074.694444444445</v>
      </c>
      <c r="T912" s="29">
        <v>46074.791666666664</v>
      </c>
      <c r="U912" s="12">
        <v>46074.715277777781</v>
      </c>
      <c r="V912" s="12">
        <v>46074.815972222219</v>
      </c>
      <c r="W912" s="30">
        <f>IF(N912="","",WEEKNUM(AA912,2)-0)</f>
        <v>8</v>
      </c>
      <c r="X912" s="30">
        <f>IF(N912="","",MONTH(AA912))</f>
        <v>2</v>
      </c>
      <c r="Y91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12" s="30" t="str">
        <f>IF(B912="ROPAX","ROPAX",IF(B912="RORO","RORO","OCEAN"))</f>
        <v>OCEAN</v>
      </c>
      <c r="AA912" s="12">
        <f>+MIN(S912,T912)</f>
        <v>46074.694444444445</v>
      </c>
      <c r="AB912" s="29" t="str">
        <f>CHOOSE(WEEKDAY(T912,2),"Monday","Tuesday","Wednesday","Thursday","Friday","Saturday","Sunday")</f>
        <v>Saturday</v>
      </c>
      <c r="AC912" s="104">
        <f>IF((E912-F912)&lt;=0,0,(TRACKER[[#This Row],[ATA]]-TRACKER[[#This Row],[ETA]])*24)</f>
        <v>0</v>
      </c>
      <c r="AD912" s="29" t="str">
        <f>IF(AC912&lt;=2,"NO","YES")</f>
        <v>NO</v>
      </c>
      <c r="AE912" s="112">
        <f>+TRACKER[[#This Row],[DELIVERY AVAILABLE SINCE]]-TRACKER[[#This Row],[HANDOVER Morocco]]</f>
        <v>46073.666666666664</v>
      </c>
      <c r="AF912" s="113">
        <f>TRACKER[[#This Row],[ATA TO UNLOADING]]*24</f>
        <v>93.583333333313931</v>
      </c>
      <c r="AG912" s="114">
        <f>(M912-E912)</f>
        <v>2.8715277777737356</v>
      </c>
      <c r="AH912" s="9">
        <f>TRACKER[[#This Row],[ATA A OFRECIMIENTO]]*24</f>
        <v>68.916666666569654</v>
      </c>
      <c r="AI912" s="4" t="str">
        <f>IF(AG912="","",IF(AG912&lt;=1.5,"SI","NO"))</f>
        <v>NO</v>
      </c>
      <c r="AJ912" s="4" t="str">
        <f>IF(AG912="","",IF(AG912&lt;=2,"YES","NO"))</f>
        <v>NO</v>
      </c>
      <c r="AK912" s="4" t="str">
        <f>IF(AG912="","",IF(AG912&lt;=3,"SI","NO"))</f>
        <v>SI</v>
      </c>
      <c r="AL912" s="114">
        <f>(N912-M912)</f>
        <v>0.91666666667151731</v>
      </c>
      <c r="AM912" s="9">
        <f>TRACKER[[#This Row],[DEL. AVAILABLE A SLOT]]*24</f>
        <v>22.000000000116415</v>
      </c>
      <c r="AN912" s="114">
        <f>IF((S912-M912)&lt;0,TIME(0,0,0),S912-M912)</f>
        <v>1.0277777777810115</v>
      </c>
      <c r="AO912"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912" s="9" t="str">
        <f>IF(AL912="","",IF(AL912&lt;=1,"SI","NO"))</f>
        <v>SI</v>
      </c>
      <c r="AQ912" s="114">
        <f>(N912-E912)</f>
        <v>3.7881944444452529</v>
      </c>
      <c r="AR912" s="9">
        <f>TRACKER[[#This Row],[ATA A TIMESLOT]]*24</f>
        <v>90.916666666686069</v>
      </c>
      <c r="AS912" s="115">
        <f>IF(AA912&lt;N912,TIME(0,0,0),AA912-N912)</f>
        <v>0.11111111110949423</v>
      </c>
      <c r="AT912" s="9">
        <f>TRACKER[[#This Row],[PUNTUALIDAD (H)]]*24</f>
        <v>2.6666666666278616</v>
      </c>
      <c r="AU912" s="114" t="str">
        <f>IF(AS912&gt;TIME(0,30,0),"NO","SI")</f>
        <v>NO</v>
      </c>
      <c r="AV912" s="116" t="str">
        <f>IF(AS912&gt;TIME(1,0,0),"NO","SI")</f>
        <v>NO</v>
      </c>
      <c r="AW912" s="116">
        <f>(S912-E912)</f>
        <v>3.8993055555547471</v>
      </c>
      <c r="AX912" s="38">
        <f>TRACKER[[#This Row],[ATA TO UNLOADING]]*24</f>
        <v>93.583333333313931</v>
      </c>
      <c r="AY912" s="116">
        <f>IF(O912=0,0,S912-O912)</f>
        <v>0</v>
      </c>
      <c r="AZ912" s="38">
        <f>TRACKER[[#This Row],[TOTAL TT (MARRUECOS)]]*24</f>
        <v>0</v>
      </c>
      <c r="BA912" s="38" t="str">
        <f>IF(AW912="","",IF(AW912&lt;=2,"SI","NO"))</f>
        <v>NO</v>
      </c>
      <c r="BB912" s="117">
        <f>V912-U912</f>
        <v>0.10069444443797693</v>
      </c>
      <c r="BC912" s="118">
        <f>(TRACKER[[#This Row],[Driver departure vs DC END DATE 2]])/24</f>
        <v>4.1956018515823717E-3</v>
      </c>
      <c r="BD912" s="117" t="str">
        <f>IF(L912="LEFTIES TOLEDO",IF(BC912&gt;=TIME(0,0,0),"YES","NO"),"")</f>
        <v>YES</v>
      </c>
      <c r="BE912" s="41">
        <f>$BH$1</f>
        <v>55</v>
      </c>
      <c r="BF912" s="41">
        <f>$BI$1</f>
        <v>7.5</v>
      </c>
    </row>
    <row r="913" spans="1:58" ht="12.75" hidden="1" customHeight="1">
      <c r="A913" s="24" t="s">
        <v>1096</v>
      </c>
      <c r="B913" s="10" t="s">
        <v>63</v>
      </c>
      <c r="C913" s="11" t="s">
        <v>79</v>
      </c>
      <c r="D913" s="11" t="s">
        <v>48</v>
      </c>
      <c r="E913" s="12">
        <v>46073.020833333336</v>
      </c>
      <c r="F913" s="12">
        <v>46073.583333333336</v>
      </c>
      <c r="G913" s="13" t="s">
        <v>68</v>
      </c>
      <c r="H913" s="11" t="s">
        <v>1074</v>
      </c>
      <c r="I913" s="13" t="s">
        <v>1104</v>
      </c>
      <c r="J913" s="13" t="s">
        <v>80</v>
      </c>
      <c r="K913" s="13" t="s">
        <v>60</v>
      </c>
      <c r="L913" s="12" t="s">
        <v>64</v>
      </c>
      <c r="M913" s="12">
        <v>46074.75</v>
      </c>
      <c r="N913" s="12">
        <v>46074.75</v>
      </c>
      <c r="O913" s="12">
        <v>46071</v>
      </c>
      <c r="P913" s="55"/>
      <c r="Q913" s="12"/>
      <c r="R913" s="12"/>
      <c r="S913" s="29">
        <v>46074.642361111109</v>
      </c>
      <c r="T913" s="29">
        <v>46074.666666666664</v>
      </c>
      <c r="U913" s="12"/>
      <c r="V913" s="29"/>
      <c r="W913" s="30">
        <f>IF(N913="","",WEEKNUM(AA913,2)-0)</f>
        <v>8</v>
      </c>
      <c r="X913" s="30">
        <f>IF(N913="","",MONTH(AA913))</f>
        <v>2</v>
      </c>
      <c r="Y91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913" s="30" t="str">
        <f>IF(B913="ROPAX","ROPAX",IF(B913="RORO","RORO","OCEAN"))</f>
        <v>ROPAX</v>
      </c>
      <c r="AA913" s="12">
        <f>+MIN(S913,T913)</f>
        <v>46074.642361111109</v>
      </c>
      <c r="AB913" s="29" t="str">
        <f>CHOOSE(WEEKDAY(T913,2),"Monday","Tuesday","Wednesday","Thursday","Friday","Saturday","Sunday")</f>
        <v>Saturday</v>
      </c>
      <c r="AC913" s="104">
        <f>IF((E913-F913)&lt;=0,0,(TRACKER[[#This Row],[ATA]]-TRACKER[[#This Row],[ETA]])*24)</f>
        <v>0</v>
      </c>
      <c r="AD913" s="29" t="str">
        <f>IF(AC913&lt;=2,"NO","YES")</f>
        <v>NO</v>
      </c>
      <c r="AE913" s="112">
        <f>+TRACKER[[#This Row],[DELIVERY AVAILABLE SINCE]]-TRACKER[[#This Row],[HANDOVER Morocco]]</f>
        <v>3.75</v>
      </c>
      <c r="AF913" s="113">
        <f>TRACKER[[#This Row],[ATA TO UNLOADING]]*24</f>
        <v>38.916666666569654</v>
      </c>
      <c r="AG913" s="114">
        <f>(M913-E913)</f>
        <v>1.7291666666642413</v>
      </c>
      <c r="AH913" s="9">
        <f>TRACKER[[#This Row],[ATA A OFRECIMIENTO]]*24</f>
        <v>41.499999999941792</v>
      </c>
      <c r="AI913" s="4" t="str">
        <f>IF(AG913="","",IF(AG913&lt;=1.5,"SI","NO"))</f>
        <v>NO</v>
      </c>
      <c r="AJ913" s="4" t="str">
        <f>IF(AG913="","",IF(AG913&lt;=2,"YES","NO"))</f>
        <v>YES</v>
      </c>
      <c r="AK913" s="4" t="str">
        <f>IF(AG913="","",IF(AG913&lt;=3,"SI","NO"))</f>
        <v>SI</v>
      </c>
      <c r="AL913" s="114">
        <f>(N913-M913)</f>
        <v>0</v>
      </c>
      <c r="AM913" s="9">
        <f>TRACKER[[#This Row],[DEL. AVAILABLE A SLOT]]*24</f>
        <v>0</v>
      </c>
      <c r="AN913" s="114">
        <f>IF((S913-M913)&lt;0,TIME(0,0,0),S913-M913)</f>
        <v>0</v>
      </c>
      <c r="AO913"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913" s="9" t="str">
        <f>IF(AL913="","",IF(AL913&lt;=1,"SI","NO"))</f>
        <v>SI</v>
      </c>
      <c r="AQ913" s="114">
        <f>(N913-E913)</f>
        <v>1.7291666666642413</v>
      </c>
      <c r="AR913" s="9">
        <f>TRACKER[[#This Row],[ATA A TIMESLOT]]*24</f>
        <v>41.499999999941792</v>
      </c>
      <c r="AS913" s="115">
        <f>IF(AA913&lt;N913,TIME(0,0,0),AA913-N913)</f>
        <v>0</v>
      </c>
      <c r="AT913" s="9">
        <f>TRACKER[[#This Row],[PUNTUALIDAD (H)]]*24</f>
        <v>0</v>
      </c>
      <c r="AU913" s="114" t="str">
        <f>IF(AS913&gt;TIME(0,30,0),"NO","SI")</f>
        <v>SI</v>
      </c>
      <c r="AV913" s="116" t="str">
        <f>IF(AS913&gt;TIME(1,0,0),"NO","SI")</f>
        <v>SI</v>
      </c>
      <c r="AW913" s="116">
        <f>(S913-E913)</f>
        <v>1.6215277777737356</v>
      </c>
      <c r="AX913" s="38">
        <f>TRACKER[[#This Row],[ATA TO UNLOADING]]*24</f>
        <v>38.916666666569654</v>
      </c>
      <c r="AY913" s="116">
        <f>IF(O913=0,0,S913-O913)</f>
        <v>3.6423611111094942</v>
      </c>
      <c r="AZ913" s="38">
        <f>TRACKER[[#This Row],[TOTAL TT (MARRUECOS)]]*24</f>
        <v>87.416666666627862</v>
      </c>
      <c r="BA913" s="38" t="str">
        <f>IF(AW913="","",IF(AW913&lt;=2,"SI","NO"))</f>
        <v>SI</v>
      </c>
      <c r="BB913" s="117">
        <f>V913-U913</f>
        <v>0</v>
      </c>
      <c r="BC913" s="118">
        <f>(TRACKER[[#This Row],[Driver departure vs DC END DATE 2]])/24</f>
        <v>0</v>
      </c>
      <c r="BD913" s="117" t="str">
        <f>IF(L913="LEFTIES TOLEDO",IF(BC913&gt;=TIME(0,0,0),"YES","NO"),"")</f>
        <v/>
      </c>
      <c r="BE913" s="41">
        <f>$BH$1</f>
        <v>55</v>
      </c>
      <c r="BF913" s="41">
        <f>$BI$1</f>
        <v>7.5</v>
      </c>
    </row>
    <row r="914" spans="1:58" ht="12.75" hidden="1" customHeight="1">
      <c r="A914" s="24" t="s">
        <v>1097</v>
      </c>
      <c r="B914" s="10" t="s">
        <v>66</v>
      </c>
      <c r="C914" s="11" t="s">
        <v>79</v>
      </c>
      <c r="D914" s="11" t="s">
        <v>48</v>
      </c>
      <c r="E914" s="12">
        <v>46073.5</v>
      </c>
      <c r="F914" s="12">
        <v>46073.583333333336</v>
      </c>
      <c r="G914" s="13" t="s">
        <v>1105</v>
      </c>
      <c r="H914" s="11" t="s">
        <v>1074</v>
      </c>
      <c r="I914" s="13" t="s">
        <v>206</v>
      </c>
      <c r="J914" s="13" t="s">
        <v>80</v>
      </c>
      <c r="K914" s="13" t="s">
        <v>60</v>
      </c>
      <c r="L914" s="12" t="s">
        <v>64</v>
      </c>
      <c r="M914" s="12">
        <v>46074.75</v>
      </c>
      <c r="N914" s="12">
        <v>46074.791666666664</v>
      </c>
      <c r="O914" s="12">
        <v>46071</v>
      </c>
      <c r="P914" s="55"/>
      <c r="Q914" s="12"/>
      <c r="R914" s="12"/>
      <c r="S914" s="29">
        <v>46074.73541666667</v>
      </c>
      <c r="T914" s="29">
        <v>46074.756944444445</v>
      </c>
      <c r="U914" s="12"/>
      <c r="V914" s="29"/>
      <c r="W914" s="30">
        <f>IF(N914="","",WEEKNUM(AA914,2)-0)</f>
        <v>8</v>
      </c>
      <c r="X914" s="30">
        <f>IF(N914="","",MONTH(AA914))</f>
        <v>2</v>
      </c>
      <c r="Y91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914" s="30" t="str">
        <f>IF(B914="ROPAX","ROPAX",IF(B914="RORO","RORO","OCEAN"))</f>
        <v>RORO</v>
      </c>
      <c r="AA914" s="12">
        <f>+MIN(S914,T914)</f>
        <v>46074.73541666667</v>
      </c>
      <c r="AB914" s="29" t="str">
        <f>CHOOSE(WEEKDAY(T914,2),"Monday","Tuesday","Wednesday","Thursday","Friday","Saturday","Sunday")</f>
        <v>Saturday</v>
      </c>
      <c r="AC914" s="104">
        <f>IF((E914-F914)&lt;=0,0,(TRACKER[[#This Row],[ATA]]-TRACKER[[#This Row],[ETA]])*24)</f>
        <v>0</v>
      </c>
      <c r="AD914" s="29" t="str">
        <f>IF(AC914&lt;=2,"NO","YES")</f>
        <v>NO</v>
      </c>
      <c r="AE914" s="112">
        <f>+TRACKER[[#This Row],[DELIVERY AVAILABLE SINCE]]-TRACKER[[#This Row],[HANDOVER Morocco]]</f>
        <v>3.75</v>
      </c>
      <c r="AF914" s="113">
        <f>TRACKER[[#This Row],[ATA TO UNLOADING]]*24</f>
        <v>29.650000000081491</v>
      </c>
      <c r="AG914" s="114">
        <f>(M914-E914)</f>
        <v>1.25</v>
      </c>
      <c r="AH914" s="9">
        <f>TRACKER[[#This Row],[ATA A OFRECIMIENTO]]*24</f>
        <v>30</v>
      </c>
      <c r="AI914" s="4" t="str">
        <f>IF(AG914="","",IF(AG914&lt;=1.5,"SI","NO"))</f>
        <v>SI</v>
      </c>
      <c r="AJ914" s="4" t="str">
        <f>IF(AG914="","",IF(AG914&lt;=2,"YES","NO"))</f>
        <v>YES</v>
      </c>
      <c r="AK914" s="4" t="str">
        <f>IF(AG914="","",IF(AG914&lt;=3,"SI","NO"))</f>
        <v>SI</v>
      </c>
      <c r="AL914" s="114">
        <f>(N914-M914)</f>
        <v>4.1666666664241347E-2</v>
      </c>
      <c r="AM914" s="9">
        <f>TRACKER[[#This Row],[DEL. AVAILABLE A SLOT]]*24</f>
        <v>0.99999999994179234</v>
      </c>
      <c r="AN914" s="114">
        <f>IF((S914-M914)&lt;0,TIME(0,0,0),S914-M914)</f>
        <v>0</v>
      </c>
      <c r="AO914"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914" s="9" t="str">
        <f>IF(AL914="","",IF(AL914&lt;=1,"SI","NO"))</f>
        <v>SI</v>
      </c>
      <c r="AQ914" s="114">
        <f>(N914-E914)</f>
        <v>1.2916666666642413</v>
      </c>
      <c r="AR914" s="9">
        <f>TRACKER[[#This Row],[ATA A TIMESLOT]]*24</f>
        <v>30.999999999941792</v>
      </c>
      <c r="AS914" s="115">
        <f>IF(AA914&lt;N914,TIME(0,0,0),AA914-N914)</f>
        <v>0</v>
      </c>
      <c r="AT914" s="9">
        <f>TRACKER[[#This Row],[PUNTUALIDAD (H)]]*24</f>
        <v>0</v>
      </c>
      <c r="AU914" s="114" t="str">
        <f>IF(AS914&gt;TIME(0,30,0),"NO","SI")</f>
        <v>SI</v>
      </c>
      <c r="AV914" s="116" t="str">
        <f>IF(AS914&gt;TIME(1,0,0),"NO","SI")</f>
        <v>SI</v>
      </c>
      <c r="AW914" s="116">
        <f>(S914-E914)</f>
        <v>1.2354166666700621</v>
      </c>
      <c r="AX914" s="38">
        <f>TRACKER[[#This Row],[ATA TO UNLOADING]]*24</f>
        <v>29.650000000081491</v>
      </c>
      <c r="AY914" s="116">
        <f>IF(O914=0,0,S914-O914)</f>
        <v>3.7354166666700621</v>
      </c>
      <c r="AZ914" s="38">
        <f>TRACKER[[#This Row],[TOTAL TT (MARRUECOS)]]*24</f>
        <v>89.650000000081491</v>
      </c>
      <c r="BA914" s="38" t="str">
        <f>IF(AW914="","",IF(AW914&lt;=2,"SI","NO"))</f>
        <v>SI</v>
      </c>
      <c r="BB914" s="117">
        <f>V914-U914</f>
        <v>0</v>
      </c>
      <c r="BC914" s="118">
        <f>(TRACKER[[#This Row],[Driver departure vs DC END DATE 2]])/24</f>
        <v>0</v>
      </c>
      <c r="BD914" s="117" t="str">
        <f>IF(L914="LEFTIES TOLEDO",IF(BC914&gt;=TIME(0,0,0),"YES","NO"),"")</f>
        <v/>
      </c>
      <c r="BE914" s="41">
        <f>$BH$1</f>
        <v>55</v>
      </c>
      <c r="BF914" s="41">
        <f>$BI$1</f>
        <v>7.5</v>
      </c>
    </row>
    <row r="915" spans="1:58" ht="12.75" hidden="1" customHeight="1">
      <c r="A915" s="24">
        <v>266505217</v>
      </c>
      <c r="B915" s="10" t="s">
        <v>1098</v>
      </c>
      <c r="C915" s="11" t="s">
        <v>79</v>
      </c>
      <c r="D915" s="11" t="s">
        <v>48</v>
      </c>
      <c r="E915" s="12">
        <v>46073.456944444442</v>
      </c>
      <c r="F915" s="12">
        <v>46073.416666666664</v>
      </c>
      <c r="G915" s="13" t="s">
        <v>49</v>
      </c>
      <c r="H915" s="11" t="s">
        <v>68</v>
      </c>
      <c r="I915" s="13" t="s">
        <v>1106</v>
      </c>
      <c r="J915" s="13" t="s">
        <v>1107</v>
      </c>
      <c r="K915" s="13" t="s">
        <v>60</v>
      </c>
      <c r="L915" s="12" t="s">
        <v>71</v>
      </c>
      <c r="M915" s="12">
        <v>46074.958333333336</v>
      </c>
      <c r="N915" s="12">
        <v>46074.958333333336</v>
      </c>
      <c r="O915" s="12">
        <v>46070</v>
      </c>
      <c r="P915" s="55"/>
      <c r="Q915" s="12"/>
      <c r="R915" s="12"/>
      <c r="S915" s="29">
        <v>46074.90902777778</v>
      </c>
      <c r="T915" s="29">
        <v>46075.354166666664</v>
      </c>
      <c r="U915" s="12"/>
      <c r="V915" s="29"/>
      <c r="W915" s="30">
        <f>IF(N915="","",WEEKNUM(AA915,2)-0)</f>
        <v>8</v>
      </c>
      <c r="X915" s="30">
        <f>IF(N915="","",MONTH(AA915))</f>
        <v>2</v>
      </c>
      <c r="Y91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915" s="30" t="str">
        <f>IF(B915="ROPAX","ROPAX",IF(B915="RORO","RORO","OCEAN"))</f>
        <v>OCEAN</v>
      </c>
      <c r="AA915" s="12">
        <f>+MIN(S915,T915)</f>
        <v>46074.90902777778</v>
      </c>
      <c r="AB915" s="29" t="str">
        <f>CHOOSE(WEEKDAY(T915,2),"Monday","Tuesday","Wednesday","Thursday","Friday","Saturday","Sunday")</f>
        <v>Sunday</v>
      </c>
      <c r="AC915" s="104">
        <f>IF((E915-F915)&lt;=0,0,(TRACKER[[#This Row],[ATA]]-TRACKER[[#This Row],[ETA]])*24)</f>
        <v>0.96666666667442769</v>
      </c>
      <c r="AD915" s="29" t="str">
        <f>IF(AC915&lt;=2,"NO","YES")</f>
        <v>NO</v>
      </c>
      <c r="AE915" s="112">
        <f>+TRACKER[[#This Row],[DELIVERY AVAILABLE SINCE]]-TRACKER[[#This Row],[HANDOVER Morocco]]</f>
        <v>4.9583333333357587</v>
      </c>
      <c r="AF915" s="113">
        <f>TRACKER[[#This Row],[ATA TO UNLOADING]]*24</f>
        <v>34.850000000093132</v>
      </c>
      <c r="AG915" s="114">
        <f>(M915-E915)</f>
        <v>1.5013888888934162</v>
      </c>
      <c r="AH915" s="9">
        <f>TRACKER[[#This Row],[ATA A OFRECIMIENTO]]*24</f>
        <v>36.033333333441988</v>
      </c>
      <c r="AI915" s="4" t="str">
        <f>IF(AG915="","",IF(AG915&lt;=1.5,"SI","NO"))</f>
        <v>NO</v>
      </c>
      <c r="AJ915" s="4" t="str">
        <f>IF(AG915="","",IF(AG915&lt;=2,"YES","NO"))</f>
        <v>YES</v>
      </c>
      <c r="AK915" s="4" t="str">
        <f>IF(AG915="","",IF(AG915&lt;=3,"SI","NO"))</f>
        <v>SI</v>
      </c>
      <c r="AL915" s="114">
        <f>(N915-M915)</f>
        <v>0</v>
      </c>
      <c r="AM915" s="9">
        <f>TRACKER[[#This Row],[DEL. AVAILABLE A SLOT]]*24</f>
        <v>0</v>
      </c>
      <c r="AN915" s="114">
        <f>IF((S915-M915)&lt;0,TIME(0,0,0),S915-M915)</f>
        <v>0</v>
      </c>
      <c r="AO915"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915" s="9" t="str">
        <f>IF(AL915="","",IF(AL915&lt;=1,"SI","NO"))</f>
        <v>SI</v>
      </c>
      <c r="AQ915" s="114">
        <f>(N915-E915)</f>
        <v>1.5013888888934162</v>
      </c>
      <c r="AR915" s="9">
        <f>TRACKER[[#This Row],[ATA A TIMESLOT]]*24</f>
        <v>36.033333333441988</v>
      </c>
      <c r="AS915" s="115">
        <f>IF(AA915&lt;N915,TIME(0,0,0),AA915-N915)</f>
        <v>0</v>
      </c>
      <c r="AT915" s="9">
        <f>TRACKER[[#This Row],[PUNTUALIDAD (H)]]*24</f>
        <v>0</v>
      </c>
      <c r="AU915" s="114" t="str">
        <f>IF(AS915&gt;TIME(0,30,0),"NO","SI")</f>
        <v>SI</v>
      </c>
      <c r="AV915" s="116" t="str">
        <f>IF(AS915&gt;TIME(1,0,0),"NO","SI")</f>
        <v>SI</v>
      </c>
      <c r="AW915" s="116">
        <f>(S915-E915)</f>
        <v>1.4520833333372138</v>
      </c>
      <c r="AX915" s="38">
        <f>TRACKER[[#This Row],[ATA TO UNLOADING]]*24</f>
        <v>34.850000000093132</v>
      </c>
      <c r="AY915" s="116">
        <f>IF(O915=0,0,S915-O915)</f>
        <v>4.9090277777795563</v>
      </c>
      <c r="AZ915" s="38">
        <f>TRACKER[[#This Row],[TOTAL TT (MARRUECOS)]]*24</f>
        <v>117.81666666670935</v>
      </c>
      <c r="BA915" s="38" t="str">
        <f>IF(AW915="","",IF(AW915&lt;=2,"SI","NO"))</f>
        <v>SI</v>
      </c>
      <c r="BB915" s="117">
        <f>V915-U915</f>
        <v>0</v>
      </c>
      <c r="BC915" s="118">
        <f>(TRACKER[[#This Row],[Driver departure vs DC END DATE 2]])/24</f>
        <v>0</v>
      </c>
      <c r="BD915" s="117" t="str">
        <f>IF(L915="LEFTIES TOLEDO",IF(BC915&gt;=TIME(0,0,0),"YES","NO"),"")</f>
        <v/>
      </c>
      <c r="BE915" s="41">
        <f>$BH$1</f>
        <v>55</v>
      </c>
      <c r="BF915" s="41">
        <f>$BI$1</f>
        <v>7.5</v>
      </c>
    </row>
    <row r="916" spans="1:58" ht="12.75" hidden="1" customHeight="1">
      <c r="A916" s="24">
        <v>266505214</v>
      </c>
      <c r="B916" s="10" t="s">
        <v>1098</v>
      </c>
      <c r="C916" s="11" t="s">
        <v>79</v>
      </c>
      <c r="D916" s="11" t="s">
        <v>48</v>
      </c>
      <c r="E916" s="12">
        <v>46073.456944444442</v>
      </c>
      <c r="F916" s="12">
        <v>46073.416666666664</v>
      </c>
      <c r="G916" s="13" t="s">
        <v>49</v>
      </c>
      <c r="H916" s="11" t="s">
        <v>68</v>
      </c>
      <c r="I916" s="13" t="s">
        <v>903</v>
      </c>
      <c r="J916" s="13" t="s">
        <v>1107</v>
      </c>
      <c r="K916" s="13" t="s">
        <v>60</v>
      </c>
      <c r="L916" s="12" t="s">
        <v>71</v>
      </c>
      <c r="M916" s="12">
        <v>46074.958333333336</v>
      </c>
      <c r="N916" s="12">
        <v>46074.958333333336</v>
      </c>
      <c r="O916" s="12">
        <v>46070</v>
      </c>
      <c r="P916" s="55"/>
      <c r="Q916" s="12"/>
      <c r="R916" s="12"/>
      <c r="S916" s="29">
        <v>46074.909722222219</v>
      </c>
      <c r="T916" s="29">
        <v>46075.361111111109</v>
      </c>
      <c r="U916" s="12"/>
      <c r="V916" s="29"/>
      <c r="W916" s="30">
        <f>IF(N916="","",WEEKNUM(AA916,2)-0)</f>
        <v>8</v>
      </c>
      <c r="X916" s="30">
        <f>IF(N916="","",MONTH(AA916))</f>
        <v>2</v>
      </c>
      <c r="Y91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916" s="30" t="str">
        <f>IF(B916="ROPAX","ROPAX",IF(B916="RORO","RORO","OCEAN"))</f>
        <v>OCEAN</v>
      </c>
      <c r="AA916" s="12">
        <f>+MIN(S916,T916)</f>
        <v>46074.909722222219</v>
      </c>
      <c r="AB916" s="29" t="str">
        <f>CHOOSE(WEEKDAY(T916,2),"Monday","Tuesday","Wednesday","Thursday","Friday","Saturday","Sunday")</f>
        <v>Sunday</v>
      </c>
      <c r="AC916" s="104">
        <f>IF((E916-F916)&lt;=0,0,(TRACKER[[#This Row],[ATA]]-TRACKER[[#This Row],[ETA]])*24)</f>
        <v>0.96666666667442769</v>
      </c>
      <c r="AD916" s="29" t="str">
        <f>IF(AC916&lt;=2,"NO","YES")</f>
        <v>NO</v>
      </c>
      <c r="AE916" s="112">
        <f>+TRACKER[[#This Row],[DELIVERY AVAILABLE SINCE]]-TRACKER[[#This Row],[HANDOVER Morocco]]</f>
        <v>4.9583333333357587</v>
      </c>
      <c r="AF916" s="113">
        <f>TRACKER[[#This Row],[ATA TO UNLOADING]]*24</f>
        <v>34.866666666639503</v>
      </c>
      <c r="AG916" s="114">
        <f>(M916-E916)</f>
        <v>1.5013888888934162</v>
      </c>
      <c r="AH916" s="9">
        <f>TRACKER[[#This Row],[ATA A OFRECIMIENTO]]*24</f>
        <v>36.033333333441988</v>
      </c>
      <c r="AI916" s="4" t="str">
        <f>IF(AG916="","",IF(AG916&lt;=1.5,"SI","NO"))</f>
        <v>NO</v>
      </c>
      <c r="AJ916" s="4" t="str">
        <f>IF(AG916="","",IF(AG916&lt;=2,"YES","NO"))</f>
        <v>YES</v>
      </c>
      <c r="AK916" s="4" t="str">
        <f>IF(AG916="","",IF(AG916&lt;=3,"SI","NO"))</f>
        <v>SI</v>
      </c>
      <c r="AL916" s="114">
        <f>(N916-M916)</f>
        <v>0</v>
      </c>
      <c r="AM916" s="9">
        <f>TRACKER[[#This Row],[DEL. AVAILABLE A SLOT]]*24</f>
        <v>0</v>
      </c>
      <c r="AN916" s="114">
        <f>IF((S916-M916)&lt;0,TIME(0,0,0),S916-M916)</f>
        <v>0</v>
      </c>
      <c r="AO916"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916" s="9" t="str">
        <f>IF(AL916="","",IF(AL916&lt;=1,"SI","NO"))</f>
        <v>SI</v>
      </c>
      <c r="AQ916" s="114">
        <f>(N916-E916)</f>
        <v>1.5013888888934162</v>
      </c>
      <c r="AR916" s="9">
        <f>TRACKER[[#This Row],[ATA A TIMESLOT]]*24</f>
        <v>36.033333333441988</v>
      </c>
      <c r="AS916" s="115">
        <f>IF(AA916&lt;N916,TIME(0,0,0),AA916-N916)</f>
        <v>0</v>
      </c>
      <c r="AT916" s="9">
        <f>TRACKER[[#This Row],[PUNTUALIDAD (H)]]*24</f>
        <v>0</v>
      </c>
      <c r="AU916" s="114" t="str">
        <f>IF(AS916&gt;TIME(0,30,0),"NO","SI")</f>
        <v>SI</v>
      </c>
      <c r="AV916" s="116" t="str">
        <f>IF(AS916&gt;TIME(1,0,0),"NO","SI")</f>
        <v>SI</v>
      </c>
      <c r="AW916" s="116">
        <f>(S916-E916)</f>
        <v>1.452777777776646</v>
      </c>
      <c r="AX916" s="38">
        <f>TRACKER[[#This Row],[ATA TO UNLOADING]]*24</f>
        <v>34.866666666639503</v>
      </c>
      <c r="AY916" s="116">
        <f>IF(O916=0,0,S916-O916)</f>
        <v>4.9097222222189885</v>
      </c>
      <c r="AZ916" s="38">
        <f>TRACKER[[#This Row],[TOTAL TT (MARRUECOS)]]*24</f>
        <v>117.83333333325572</v>
      </c>
      <c r="BA916" s="38" t="str">
        <f>IF(AW916="","",IF(AW916&lt;=2,"SI","NO"))</f>
        <v>SI</v>
      </c>
      <c r="BB916" s="117">
        <f>V916-U916</f>
        <v>0</v>
      </c>
      <c r="BC916" s="118">
        <f>(TRACKER[[#This Row],[Driver departure vs DC END DATE 2]])/24</f>
        <v>0</v>
      </c>
      <c r="BD916" s="117" t="str">
        <f>IF(L916="LEFTIES TOLEDO",IF(BC916&gt;=TIME(0,0,0),"YES","NO"),"")</f>
        <v/>
      </c>
      <c r="BE916" s="41">
        <f>$BH$1</f>
        <v>55</v>
      </c>
      <c r="BF916" s="41">
        <f>$BI$1</f>
        <v>7.5</v>
      </c>
    </row>
    <row r="917" spans="1:58" ht="12.75" hidden="1" customHeight="1">
      <c r="A917" s="24" t="s">
        <v>1099</v>
      </c>
      <c r="B917" s="10" t="s">
        <v>1098</v>
      </c>
      <c r="C917" s="11" t="s">
        <v>79</v>
      </c>
      <c r="D917" s="11" t="s">
        <v>48</v>
      </c>
      <c r="E917" s="12">
        <v>46073.456944444442</v>
      </c>
      <c r="F917" s="12">
        <v>46073.416666666664</v>
      </c>
      <c r="G917" s="13" t="s">
        <v>49</v>
      </c>
      <c r="H917" s="11" t="s">
        <v>68</v>
      </c>
      <c r="I917" s="13" t="s">
        <v>1108</v>
      </c>
      <c r="J917" s="13" t="s">
        <v>1107</v>
      </c>
      <c r="K917" s="13" t="s">
        <v>60</v>
      </c>
      <c r="L917" s="12" t="s">
        <v>71</v>
      </c>
      <c r="M917" s="12">
        <v>46074.958333333336</v>
      </c>
      <c r="N917" s="12">
        <v>46074.958333333336</v>
      </c>
      <c r="O917" s="12">
        <v>46070</v>
      </c>
      <c r="P917" s="55"/>
      <c r="Q917" s="12"/>
      <c r="R917" s="12"/>
      <c r="S917" s="29">
        <v>46074.815972222219</v>
      </c>
      <c r="T917" s="29">
        <v>46074.857638888891</v>
      </c>
      <c r="U917" s="12"/>
      <c r="V917" s="29"/>
      <c r="W917" s="30">
        <f>IF(N917="","",WEEKNUM(AA917,2)-0)</f>
        <v>8</v>
      </c>
      <c r="X917" s="30">
        <f>IF(N917="","",MONTH(AA917))</f>
        <v>2</v>
      </c>
      <c r="Y91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917" s="30" t="str">
        <f>IF(B917="ROPAX","ROPAX",IF(B917="RORO","RORO","OCEAN"))</f>
        <v>OCEAN</v>
      </c>
      <c r="AA917" s="12">
        <f>+MIN(S917,T917)</f>
        <v>46074.815972222219</v>
      </c>
      <c r="AB917" s="29" t="str">
        <f>CHOOSE(WEEKDAY(T917,2),"Monday","Tuesday","Wednesday","Thursday","Friday","Saturday","Sunday")</f>
        <v>Saturday</v>
      </c>
      <c r="AC917" s="104">
        <f>IF((E917-F917)&lt;=0,0,(TRACKER[[#This Row],[ATA]]-TRACKER[[#This Row],[ETA]])*24)</f>
        <v>0.96666666667442769</v>
      </c>
      <c r="AD917" s="29" t="str">
        <f>IF(AC917&lt;=2,"NO","YES")</f>
        <v>NO</v>
      </c>
      <c r="AE917" s="112">
        <f>+TRACKER[[#This Row],[DELIVERY AVAILABLE SINCE]]-TRACKER[[#This Row],[HANDOVER Morocco]]</f>
        <v>4.9583333333357587</v>
      </c>
      <c r="AF917" s="113">
        <f>TRACKER[[#This Row],[ATA TO UNLOADING]]*24</f>
        <v>32.616666666639503</v>
      </c>
      <c r="AG917" s="114">
        <f>(M917-E917)</f>
        <v>1.5013888888934162</v>
      </c>
      <c r="AH917" s="9">
        <f>TRACKER[[#This Row],[ATA A OFRECIMIENTO]]*24</f>
        <v>36.033333333441988</v>
      </c>
      <c r="AI917" s="4" t="str">
        <f>IF(AG917="","",IF(AG917&lt;=1.5,"SI","NO"))</f>
        <v>NO</v>
      </c>
      <c r="AJ917" s="4" t="str">
        <f>IF(AG917="","",IF(AG917&lt;=2,"YES","NO"))</f>
        <v>YES</v>
      </c>
      <c r="AK917" s="4" t="str">
        <f>IF(AG917="","",IF(AG917&lt;=3,"SI","NO"))</f>
        <v>SI</v>
      </c>
      <c r="AL917" s="114">
        <f>(N917-M917)</f>
        <v>0</v>
      </c>
      <c r="AM917" s="9">
        <f>TRACKER[[#This Row],[DEL. AVAILABLE A SLOT]]*24</f>
        <v>0</v>
      </c>
      <c r="AN917" s="114">
        <f>IF((S917-M917)&lt;0,TIME(0,0,0),S917-M917)</f>
        <v>0</v>
      </c>
      <c r="AO917"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917" s="9" t="str">
        <f>IF(AL917="","",IF(AL917&lt;=1,"SI","NO"))</f>
        <v>SI</v>
      </c>
      <c r="AQ917" s="114">
        <f>(N917-E917)</f>
        <v>1.5013888888934162</v>
      </c>
      <c r="AR917" s="9">
        <f>TRACKER[[#This Row],[ATA A TIMESLOT]]*24</f>
        <v>36.033333333441988</v>
      </c>
      <c r="AS917" s="115">
        <f>IF(AA917&lt;N917,TIME(0,0,0),AA917-N917)</f>
        <v>0</v>
      </c>
      <c r="AT917" s="9">
        <f>TRACKER[[#This Row],[PUNTUALIDAD (H)]]*24</f>
        <v>0</v>
      </c>
      <c r="AU917" s="114" t="str">
        <f>IF(AS917&gt;TIME(0,30,0),"NO","SI")</f>
        <v>SI</v>
      </c>
      <c r="AV917" s="116" t="str">
        <f>IF(AS917&gt;TIME(1,0,0),"NO","SI")</f>
        <v>SI</v>
      </c>
      <c r="AW917" s="116">
        <f>(S917-E917)</f>
        <v>1.359027777776646</v>
      </c>
      <c r="AX917" s="38">
        <f>TRACKER[[#This Row],[ATA TO UNLOADING]]*24</f>
        <v>32.616666666639503</v>
      </c>
      <c r="AY917" s="116">
        <f>IF(O917=0,0,S917-O917)</f>
        <v>4.8159722222189885</v>
      </c>
      <c r="AZ917" s="38">
        <f>TRACKER[[#This Row],[TOTAL TT (MARRUECOS)]]*24</f>
        <v>115.58333333325572</v>
      </c>
      <c r="BA917" s="38" t="str">
        <f>IF(AW917="","",IF(AW917&lt;=2,"SI","NO"))</f>
        <v>SI</v>
      </c>
      <c r="BB917" s="117">
        <f>V917-U917</f>
        <v>0</v>
      </c>
      <c r="BC917" s="118">
        <f>(TRACKER[[#This Row],[Driver departure vs DC END DATE 2]])/24</f>
        <v>0</v>
      </c>
      <c r="BD917" s="117" t="str">
        <f>IF(L917="LEFTIES TOLEDO",IF(BC917&gt;=TIME(0,0,0),"YES","NO"),"")</f>
        <v/>
      </c>
      <c r="BE917" s="41">
        <f>$BH$1</f>
        <v>55</v>
      </c>
      <c r="BF917" s="41">
        <f>$BI$1</f>
        <v>7.5</v>
      </c>
    </row>
    <row r="918" spans="1:58" ht="12.75" hidden="1" customHeight="1">
      <c r="A918" s="24">
        <v>266505209</v>
      </c>
      <c r="B918" s="10" t="s">
        <v>1098</v>
      </c>
      <c r="C918" s="11" t="s">
        <v>79</v>
      </c>
      <c r="D918" s="11" t="s">
        <v>48</v>
      </c>
      <c r="E918" s="12">
        <v>46073.456944444442</v>
      </c>
      <c r="F918" s="12">
        <v>46073.416666666664</v>
      </c>
      <c r="G918" s="13" t="s">
        <v>49</v>
      </c>
      <c r="H918" s="11" t="s">
        <v>68</v>
      </c>
      <c r="I918" s="13" t="s">
        <v>902</v>
      </c>
      <c r="J918" s="13" t="s">
        <v>1107</v>
      </c>
      <c r="K918" s="13" t="s">
        <v>60</v>
      </c>
      <c r="L918" s="12" t="s">
        <v>71</v>
      </c>
      <c r="M918" s="12">
        <v>46074.958333333336</v>
      </c>
      <c r="N918" s="12">
        <v>46074.958333333336</v>
      </c>
      <c r="O918" s="12">
        <v>46070</v>
      </c>
      <c r="P918" s="55"/>
      <c r="Q918" s="12"/>
      <c r="R918" s="12"/>
      <c r="S918" s="29">
        <v>46074.817361111112</v>
      </c>
      <c r="T918" s="29">
        <v>46074.857638888891</v>
      </c>
      <c r="U918" s="12"/>
      <c r="V918" s="29"/>
      <c r="W918" s="30">
        <f>IF(N918="","",WEEKNUM(AA918,2)-0)</f>
        <v>8</v>
      </c>
      <c r="X918" s="30">
        <f>IF(N918="","",MONTH(AA918))</f>
        <v>2</v>
      </c>
      <c r="Y91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918" s="30" t="str">
        <f>IF(B918="ROPAX","ROPAX",IF(B918="RORO","RORO","OCEAN"))</f>
        <v>OCEAN</v>
      </c>
      <c r="AA918" s="12">
        <f>+MIN(S918,T918)</f>
        <v>46074.817361111112</v>
      </c>
      <c r="AB918" s="29" t="str">
        <f>CHOOSE(WEEKDAY(T918,2),"Monday","Tuesday","Wednesday","Thursday","Friday","Saturday","Sunday")</f>
        <v>Saturday</v>
      </c>
      <c r="AC918" s="104">
        <f>IF((E918-F918)&lt;=0,0,(TRACKER[[#This Row],[ATA]]-TRACKER[[#This Row],[ETA]])*24)</f>
        <v>0.96666666667442769</v>
      </c>
      <c r="AD918" s="29" t="str">
        <f>IF(AC918&lt;=2,"NO","YES")</f>
        <v>NO</v>
      </c>
      <c r="AE918" s="112">
        <f>+TRACKER[[#This Row],[DELIVERY AVAILABLE SINCE]]-TRACKER[[#This Row],[HANDOVER Morocco]]</f>
        <v>4.9583333333357587</v>
      </c>
      <c r="AF918" s="113">
        <f>TRACKER[[#This Row],[ATA TO UNLOADING]]*24</f>
        <v>32.650000000081491</v>
      </c>
      <c r="AG918" s="114">
        <f>(M918-E918)</f>
        <v>1.5013888888934162</v>
      </c>
      <c r="AH918" s="9">
        <f>TRACKER[[#This Row],[ATA A OFRECIMIENTO]]*24</f>
        <v>36.033333333441988</v>
      </c>
      <c r="AI918" s="4" t="str">
        <f>IF(AG918="","",IF(AG918&lt;=1.5,"SI","NO"))</f>
        <v>NO</v>
      </c>
      <c r="AJ918" s="4" t="str">
        <f>IF(AG918="","",IF(AG918&lt;=2,"YES","NO"))</f>
        <v>YES</v>
      </c>
      <c r="AK918" s="4" t="str">
        <f>IF(AG918="","",IF(AG918&lt;=3,"SI","NO"))</f>
        <v>SI</v>
      </c>
      <c r="AL918" s="114">
        <f>(N918-M918)</f>
        <v>0</v>
      </c>
      <c r="AM918" s="9">
        <f>TRACKER[[#This Row],[DEL. AVAILABLE A SLOT]]*24</f>
        <v>0</v>
      </c>
      <c r="AN918" s="114">
        <f>IF((S918-M918)&lt;0,TIME(0,0,0),S918-M918)</f>
        <v>0</v>
      </c>
      <c r="AO918"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918" s="9" t="str">
        <f>IF(AL918="","",IF(AL918&lt;=1,"SI","NO"))</f>
        <v>SI</v>
      </c>
      <c r="AQ918" s="114">
        <f>(N918-E918)</f>
        <v>1.5013888888934162</v>
      </c>
      <c r="AR918" s="9">
        <f>TRACKER[[#This Row],[ATA A TIMESLOT]]*24</f>
        <v>36.033333333441988</v>
      </c>
      <c r="AS918" s="115">
        <f>IF(AA918&lt;N918,TIME(0,0,0),AA918-N918)</f>
        <v>0</v>
      </c>
      <c r="AT918" s="9">
        <f>TRACKER[[#This Row],[PUNTUALIDAD (H)]]*24</f>
        <v>0</v>
      </c>
      <c r="AU918" s="114" t="str">
        <f>IF(AS918&gt;TIME(0,30,0),"NO","SI")</f>
        <v>SI</v>
      </c>
      <c r="AV918" s="116" t="str">
        <f>IF(AS918&gt;TIME(1,0,0),"NO","SI")</f>
        <v>SI</v>
      </c>
      <c r="AW918" s="116">
        <f>(S918-E918)</f>
        <v>1.3604166666700621</v>
      </c>
      <c r="AX918" s="38">
        <f>TRACKER[[#This Row],[ATA TO UNLOADING]]*24</f>
        <v>32.650000000081491</v>
      </c>
      <c r="AY918" s="116">
        <f>IF(O918=0,0,S918-O918)</f>
        <v>4.8173611111124046</v>
      </c>
      <c r="AZ918" s="38">
        <f>TRACKER[[#This Row],[TOTAL TT (MARRUECOS)]]*24</f>
        <v>115.61666666669771</v>
      </c>
      <c r="BA918" s="38" t="str">
        <f>IF(AW918="","",IF(AW918&lt;=2,"SI","NO"))</f>
        <v>SI</v>
      </c>
      <c r="BB918" s="117">
        <f>V918-U918</f>
        <v>0</v>
      </c>
      <c r="BC918" s="118">
        <f>(TRACKER[[#This Row],[Driver departure vs DC END DATE 2]])/24</f>
        <v>0</v>
      </c>
      <c r="BD918" s="117" t="str">
        <f>IF(L918="LEFTIES TOLEDO",IF(BC918&gt;=TIME(0,0,0),"YES","NO"),"")</f>
        <v/>
      </c>
      <c r="BE918" s="41">
        <f>$BH$1</f>
        <v>55</v>
      </c>
      <c r="BF918" s="41">
        <f>$BI$1</f>
        <v>7.5</v>
      </c>
    </row>
    <row r="919" spans="1:58" ht="12.75" hidden="1" customHeight="1">
      <c r="A919" s="24" t="s">
        <v>1100</v>
      </c>
      <c r="B919" s="10" t="s">
        <v>66</v>
      </c>
      <c r="C919" s="11" t="s">
        <v>79</v>
      </c>
      <c r="D919" s="11" t="s">
        <v>48</v>
      </c>
      <c r="E919" s="12">
        <v>46073.456944444442</v>
      </c>
      <c r="F919" s="12">
        <v>46073.416666666664</v>
      </c>
      <c r="G919" s="13" t="s">
        <v>1105</v>
      </c>
      <c r="H919" s="11" t="s">
        <v>99</v>
      </c>
      <c r="I919" s="13" t="s">
        <v>1109</v>
      </c>
      <c r="J919" s="13" t="s">
        <v>80</v>
      </c>
      <c r="K919" s="13" t="s">
        <v>60</v>
      </c>
      <c r="L919" s="12" t="s">
        <v>71</v>
      </c>
      <c r="M919" s="12">
        <v>46075.5</v>
      </c>
      <c r="N919" s="12">
        <v>46076.041666666664</v>
      </c>
      <c r="O919" s="12">
        <v>46070</v>
      </c>
      <c r="P919" s="55"/>
      <c r="Q919" s="12"/>
      <c r="R919" s="12"/>
      <c r="S919" s="29">
        <v>46075.90902777778</v>
      </c>
      <c r="T919" s="29">
        <v>46075.930555555555</v>
      </c>
      <c r="U919" s="12"/>
      <c r="V919" s="29"/>
      <c r="W919" s="30">
        <f>IF(N919="","",WEEKNUM(AA919,2)-0)</f>
        <v>8</v>
      </c>
      <c r="X919" s="30">
        <f>IF(N919="","",MONTH(AA919))</f>
        <v>2</v>
      </c>
      <c r="Y91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919" s="30" t="str">
        <f>IF(B919="ROPAX","ROPAX",IF(B919="RORO","RORO","OCEAN"))</f>
        <v>RORO</v>
      </c>
      <c r="AA919" s="12">
        <f>+MIN(S919,T919)</f>
        <v>46075.90902777778</v>
      </c>
      <c r="AB919" s="29" t="str">
        <f>CHOOSE(WEEKDAY(T919,2),"Monday","Tuesday","Wednesday","Thursday","Friday","Saturday","Sunday")</f>
        <v>Sunday</v>
      </c>
      <c r="AC919" s="104">
        <f>IF((E919-F919)&lt;=0,0,(TRACKER[[#This Row],[ATA]]-TRACKER[[#This Row],[ETA]])*24)</f>
        <v>0.96666666667442769</v>
      </c>
      <c r="AD919" s="29" t="str">
        <f>IF(AC919&lt;=2,"NO","YES")</f>
        <v>NO</v>
      </c>
      <c r="AE919" s="112">
        <f>+TRACKER[[#This Row],[DELIVERY AVAILABLE SINCE]]-TRACKER[[#This Row],[HANDOVER Morocco]]</f>
        <v>5.5</v>
      </c>
      <c r="AF919" s="113">
        <f>TRACKER[[#This Row],[ATA TO UNLOADING]]*24</f>
        <v>58.850000000093132</v>
      </c>
      <c r="AG919" s="114">
        <f>(M919-E919)</f>
        <v>2.0430555555576575</v>
      </c>
      <c r="AH919" s="9">
        <f>TRACKER[[#This Row],[ATA A OFRECIMIENTO]]*24</f>
        <v>49.03333333338378</v>
      </c>
      <c r="AI919" s="4" t="str">
        <f>IF(AG919="","",IF(AG919&lt;=1.5,"SI","NO"))</f>
        <v>NO</v>
      </c>
      <c r="AJ919" s="4" t="str">
        <f>IF(AG919="","",IF(AG919&lt;=2,"YES","NO"))</f>
        <v>NO</v>
      </c>
      <c r="AK919" s="4" t="str">
        <f>IF(AG919="","",IF(AG919&lt;=3,"SI","NO"))</f>
        <v>SI</v>
      </c>
      <c r="AL919" s="114">
        <f>(N919-M919)</f>
        <v>0.54166666666424135</v>
      </c>
      <c r="AM919" s="9">
        <f>TRACKER[[#This Row],[DEL. AVAILABLE A SLOT]]*24</f>
        <v>12.999999999941792</v>
      </c>
      <c r="AN919" s="114">
        <f>IF((S919-M919)&lt;0,TIME(0,0,0),S919-M919)</f>
        <v>0.40902777777955635</v>
      </c>
      <c r="AO919"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919" s="9" t="str">
        <f>IF(AL919="","",IF(AL919&lt;=1,"SI","NO"))</f>
        <v>SI</v>
      </c>
      <c r="AQ919" s="114">
        <f>(N919-E919)</f>
        <v>2.5847222222218988</v>
      </c>
      <c r="AR919" s="9">
        <f>TRACKER[[#This Row],[ATA A TIMESLOT]]*24</f>
        <v>62.033333333325572</v>
      </c>
      <c r="AS919" s="115">
        <f>IF(AA919&lt;N919,TIME(0,0,0),AA919-N919)</f>
        <v>0</v>
      </c>
      <c r="AT919" s="9">
        <f>TRACKER[[#This Row],[PUNTUALIDAD (H)]]*24</f>
        <v>0</v>
      </c>
      <c r="AU919" s="114" t="str">
        <f>IF(AS919&gt;TIME(0,30,0),"NO","SI")</f>
        <v>SI</v>
      </c>
      <c r="AV919" s="116" t="str">
        <f>IF(AS919&gt;TIME(1,0,0),"NO","SI")</f>
        <v>SI</v>
      </c>
      <c r="AW919" s="116">
        <f>(S919-E919)</f>
        <v>2.4520833333372138</v>
      </c>
      <c r="AX919" s="38">
        <f>TRACKER[[#This Row],[ATA TO UNLOADING]]*24</f>
        <v>58.850000000093132</v>
      </c>
      <c r="AY919" s="116">
        <f>IF(O919=0,0,S919-O919)</f>
        <v>5.9090277777795563</v>
      </c>
      <c r="AZ919" s="38">
        <f>TRACKER[[#This Row],[TOTAL TT (MARRUECOS)]]*24</f>
        <v>141.81666666670935</v>
      </c>
      <c r="BA919" s="38" t="str">
        <f>IF(AW919="","",IF(AW919&lt;=2,"SI","NO"))</f>
        <v>NO</v>
      </c>
      <c r="BB919" s="117">
        <f>V919-U919</f>
        <v>0</v>
      </c>
      <c r="BC919" s="118">
        <f>(TRACKER[[#This Row],[Driver departure vs DC END DATE 2]])/24</f>
        <v>0</v>
      </c>
      <c r="BD919" s="117" t="str">
        <f>IF(L919="LEFTIES TOLEDO",IF(BC919&gt;=TIME(0,0,0),"YES","NO"),"")</f>
        <v/>
      </c>
      <c r="BE919" s="41">
        <f>$BH$1</f>
        <v>55</v>
      </c>
      <c r="BF919" s="41">
        <f>$BI$1</f>
        <v>7.5</v>
      </c>
    </row>
    <row r="920" spans="1:58" ht="12.75" hidden="1" customHeight="1">
      <c r="A920" s="24">
        <v>263747644</v>
      </c>
      <c r="B920" s="10" t="s">
        <v>1184</v>
      </c>
      <c r="C920" s="11" t="s">
        <v>98</v>
      </c>
      <c r="D920" s="11" t="s">
        <v>48</v>
      </c>
      <c r="E920" s="12">
        <v>46070.795138888891</v>
      </c>
      <c r="F920" s="12">
        <v>46070.833333333336</v>
      </c>
      <c r="G920" s="13" t="s">
        <v>49</v>
      </c>
      <c r="H920" s="11" t="s">
        <v>50</v>
      </c>
      <c r="I920" s="13" t="s">
        <v>1373</v>
      </c>
      <c r="J920" s="13">
        <v>20</v>
      </c>
      <c r="K920" s="13" t="s">
        <v>60</v>
      </c>
      <c r="L920" s="12" t="s">
        <v>95</v>
      </c>
      <c r="M920" s="12">
        <v>46072.833333333336</v>
      </c>
      <c r="N920" s="12">
        <v>46076.25</v>
      </c>
      <c r="O920" s="12"/>
      <c r="P920" s="55"/>
      <c r="Q920" s="12"/>
      <c r="R920" s="12"/>
      <c r="S920" s="29">
        <v>46076.229166666664</v>
      </c>
      <c r="T920" s="29">
        <v>46076.302083333336</v>
      </c>
      <c r="U920" s="12"/>
      <c r="V920" s="29">
        <v>46076.334027777775</v>
      </c>
      <c r="W920" s="30">
        <f>IF(N920="","",WEEKNUM(AA920,2)-0)</f>
        <v>9</v>
      </c>
      <c r="X920" s="30">
        <f>IF(N920="","",MONTH(AA920))</f>
        <v>2</v>
      </c>
      <c r="Y92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920" s="30" t="str">
        <f>IF(B920="ROPAX","ROPAX",IF(B920="RORO","RORO","OCEAN"))</f>
        <v>OCEAN</v>
      </c>
      <c r="AA920" s="12">
        <f>+MIN(S920,T920)</f>
        <v>46076.229166666664</v>
      </c>
      <c r="AB920" s="29" t="str">
        <f>CHOOSE(WEEKDAY(T920,2),"Monday","Tuesday","Wednesday","Thursday","Friday","Saturday","Sunday")</f>
        <v>Monday</v>
      </c>
      <c r="AC920" s="104">
        <f>IF((E920-F920)&lt;=0,0,(TRACKER[[#This Row],[ATA]]-TRACKER[[#This Row],[ETA]])*24)</f>
        <v>0</v>
      </c>
      <c r="AD920" s="29" t="str">
        <f>IF(AC920&lt;=2,"NO","YES")</f>
        <v>NO</v>
      </c>
      <c r="AE920" s="112">
        <f>+TRACKER[[#This Row],[DELIVERY AVAILABLE SINCE]]-TRACKER[[#This Row],[HANDOVER Morocco]]</f>
        <v>46072.833333333336</v>
      </c>
      <c r="AF920" s="113">
        <f>TRACKER[[#This Row],[ATA TO UNLOADING]]*24</f>
        <v>130.41666666656965</v>
      </c>
      <c r="AG920" s="114">
        <f>(M920-E920)</f>
        <v>2.0381944444452529</v>
      </c>
      <c r="AH920" s="9">
        <f>TRACKER[[#This Row],[ATA A OFRECIMIENTO]]*24</f>
        <v>48.916666666686069</v>
      </c>
      <c r="AI920" s="4" t="str">
        <f>IF(AG920="","",IF(AG920&lt;=1.5,"SI","NO"))</f>
        <v>NO</v>
      </c>
      <c r="AJ920" s="4" t="str">
        <f>IF(AG920="","",IF(AG920&lt;=2,"YES","NO"))</f>
        <v>NO</v>
      </c>
      <c r="AK920" s="4" t="str">
        <f>IF(AG920="","",IF(AG920&lt;=3,"SI","NO"))</f>
        <v>SI</v>
      </c>
      <c r="AL920" s="114">
        <f>(N920-M920)</f>
        <v>3.4166666666642413</v>
      </c>
      <c r="AM920" s="9">
        <f>TRACKER[[#This Row],[DEL. AVAILABLE A SLOT]]*24</f>
        <v>81.999999999941792</v>
      </c>
      <c r="AN920" s="114">
        <f>IF((S920-M920)&lt;0,TIME(0,0,0),S920-M920)</f>
        <v>3.3958333333284827</v>
      </c>
      <c r="AO920"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20" s="9" t="str">
        <f>IF(AL920="","",IF(AL920&lt;=1,"SI","NO"))</f>
        <v>NO</v>
      </c>
      <c r="AQ920" s="114">
        <f>(N920-E920)</f>
        <v>5.4548611111094942</v>
      </c>
      <c r="AR920" s="9">
        <f>TRACKER[[#This Row],[ATA A TIMESLOT]]*24</f>
        <v>130.91666666662786</v>
      </c>
      <c r="AS920" s="115">
        <f>IF(AA920&lt;N920,TIME(0,0,0),AA920-N920)</f>
        <v>0</v>
      </c>
      <c r="AT920" s="9">
        <f>TRACKER[[#This Row],[PUNTUALIDAD (H)]]*24</f>
        <v>0</v>
      </c>
      <c r="AU920" s="114" t="str">
        <f>IF(AS920&gt;TIME(0,30,0),"NO","SI")</f>
        <v>SI</v>
      </c>
      <c r="AV920" s="116" t="str">
        <f>IF(AS920&gt;TIME(1,0,0),"NO","SI")</f>
        <v>SI</v>
      </c>
      <c r="AW920" s="116">
        <f>(S920-E920)</f>
        <v>5.4340277777737356</v>
      </c>
      <c r="AX920" s="38">
        <f>TRACKER[[#This Row],[ATA TO UNLOADING]]*24</f>
        <v>130.41666666656965</v>
      </c>
      <c r="AY920" s="116">
        <f>IF(O920=0,0,S920-O920)</f>
        <v>0</v>
      </c>
      <c r="AZ920" s="38">
        <f>TRACKER[[#This Row],[TOTAL TT (MARRUECOS)]]*24</f>
        <v>0</v>
      </c>
      <c r="BA920" s="38" t="str">
        <f>IF(AW920="","",IF(AW920&lt;=2,"SI","NO"))</f>
        <v>NO</v>
      </c>
      <c r="BB920" s="117">
        <f>V920-U920</f>
        <v>46076.334027777775</v>
      </c>
      <c r="BC920" s="118">
        <f>(TRACKER[[#This Row],[Driver departure vs DC END DATE 2]])/24</f>
        <v>1919.8472511574073</v>
      </c>
      <c r="BD920" s="117" t="str">
        <f>IF(L920="LEFTIES TOLEDO",IF(BC920&gt;=TIME(0,0,0),"YES","NO"),"")</f>
        <v/>
      </c>
      <c r="BE920" s="41">
        <f>$BH$1</f>
        <v>55</v>
      </c>
      <c r="BF920" s="41">
        <f>$BI$1</f>
        <v>7.5</v>
      </c>
    </row>
    <row r="921" spans="1:58" ht="12.75" hidden="1" customHeight="1">
      <c r="A921" s="24" t="s">
        <v>1110</v>
      </c>
      <c r="B921" s="10" t="s">
        <v>63</v>
      </c>
      <c r="C921" s="11" t="s">
        <v>79</v>
      </c>
      <c r="D921" s="11" t="s">
        <v>48</v>
      </c>
      <c r="E921" s="12">
        <v>46073.395833333336</v>
      </c>
      <c r="F921" s="12">
        <v>46073.333333333336</v>
      </c>
      <c r="G921" s="13" t="s">
        <v>68</v>
      </c>
      <c r="H921" s="11" t="s">
        <v>99</v>
      </c>
      <c r="I921" s="13" t="s">
        <v>424</v>
      </c>
      <c r="J921" s="13" t="s">
        <v>80</v>
      </c>
      <c r="K921" s="13" t="s">
        <v>60</v>
      </c>
      <c r="L921" s="12" t="s">
        <v>73</v>
      </c>
      <c r="M921" s="12">
        <v>46076.291666666664</v>
      </c>
      <c r="N921" s="12">
        <v>46076.291666666664</v>
      </c>
      <c r="O921" s="12">
        <v>46070</v>
      </c>
      <c r="P921" s="55"/>
      <c r="Q921" s="12"/>
      <c r="R921" s="12"/>
      <c r="S921" s="29">
        <v>46076.291666666664</v>
      </c>
      <c r="T921" s="29">
        <v>46076.291666666664</v>
      </c>
      <c r="U921" s="12"/>
      <c r="V921" s="29"/>
      <c r="W921" s="30">
        <f>IF(N921="","",WEEKNUM(AA921,2)-0)</f>
        <v>9</v>
      </c>
      <c r="X921" s="30">
        <f>IF(N921="","",MONTH(AA921))</f>
        <v>2</v>
      </c>
      <c r="Y92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921" s="30" t="str">
        <f>IF(B921="ROPAX","ROPAX",IF(B921="RORO","RORO","OCEAN"))</f>
        <v>ROPAX</v>
      </c>
      <c r="AA921" s="12">
        <f>+MIN(S921,T921)</f>
        <v>46076.291666666664</v>
      </c>
      <c r="AB921" s="29" t="str">
        <f>CHOOSE(WEEKDAY(T921,2),"Monday","Tuesday","Wednesday","Thursday","Friday","Saturday","Sunday")</f>
        <v>Monday</v>
      </c>
      <c r="AC921" s="104">
        <f>IF((E921-F921)&lt;=0,0,(TRACKER[[#This Row],[ATA]]-TRACKER[[#This Row],[ETA]])*24)</f>
        <v>1.5</v>
      </c>
      <c r="AD921" s="29" t="str">
        <f>IF(AC921&lt;=2,"NO","YES")</f>
        <v>NO</v>
      </c>
      <c r="AE921" s="112">
        <f>+TRACKER[[#This Row],[DELIVERY AVAILABLE SINCE]]-TRACKER[[#This Row],[HANDOVER Morocco]]</f>
        <v>6.2916666666642413</v>
      </c>
      <c r="AF921" s="113">
        <f>TRACKER[[#This Row],[ATA TO UNLOADING]]*24</f>
        <v>69.499999999883585</v>
      </c>
      <c r="AG921" s="114">
        <f>(M921-E921)</f>
        <v>2.8958333333284827</v>
      </c>
      <c r="AH921" s="9">
        <f>TRACKER[[#This Row],[ATA A OFRECIMIENTO]]*24</f>
        <v>69.499999999883585</v>
      </c>
      <c r="AI921" s="4" t="str">
        <f>IF(AG921="","",IF(AG921&lt;=1.5,"SI","NO"))</f>
        <v>NO</v>
      </c>
      <c r="AJ921" s="4" t="str">
        <f>IF(AG921="","",IF(AG921&lt;=2,"YES","NO"))</f>
        <v>NO</v>
      </c>
      <c r="AK921" s="4" t="str">
        <f>IF(AG921="","",IF(AG921&lt;=3,"SI","NO"))</f>
        <v>SI</v>
      </c>
      <c r="AL921" s="114">
        <f>(N921-M921)</f>
        <v>0</v>
      </c>
      <c r="AM921" s="9">
        <f>TRACKER[[#This Row],[DEL. AVAILABLE A SLOT]]*24</f>
        <v>0</v>
      </c>
      <c r="AN921" s="114">
        <f>IF((S921-M921)&lt;0,TIME(0,0,0),S921-M921)</f>
        <v>0</v>
      </c>
      <c r="AO921"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921" s="9" t="str">
        <f>IF(AL921="","",IF(AL921&lt;=1,"SI","NO"))</f>
        <v>SI</v>
      </c>
      <c r="AQ921" s="114">
        <f>(N921-E921)</f>
        <v>2.8958333333284827</v>
      </c>
      <c r="AR921" s="9">
        <f>TRACKER[[#This Row],[ATA A TIMESLOT]]*24</f>
        <v>69.499999999883585</v>
      </c>
      <c r="AS921" s="115">
        <f>IF(AA921&lt;N921,TIME(0,0,0),AA921-N921)</f>
        <v>0</v>
      </c>
      <c r="AT921" s="9">
        <f>TRACKER[[#This Row],[PUNTUALIDAD (H)]]*24</f>
        <v>0</v>
      </c>
      <c r="AU921" s="114" t="str">
        <f>IF(AS921&gt;TIME(0,30,0),"NO","SI")</f>
        <v>SI</v>
      </c>
      <c r="AV921" s="116" t="str">
        <f>IF(AS921&gt;TIME(1,0,0),"NO","SI")</f>
        <v>SI</v>
      </c>
      <c r="AW921" s="116">
        <f>(S921-E921)</f>
        <v>2.8958333333284827</v>
      </c>
      <c r="AX921" s="38">
        <f>TRACKER[[#This Row],[ATA TO UNLOADING]]*24</f>
        <v>69.499999999883585</v>
      </c>
      <c r="AY921" s="116">
        <f>IF(O921=0,0,S921-O921)</f>
        <v>6.2916666666642413</v>
      </c>
      <c r="AZ921" s="38">
        <f>TRACKER[[#This Row],[TOTAL TT (MARRUECOS)]]*24</f>
        <v>150.99999999994179</v>
      </c>
      <c r="BA921" s="38" t="str">
        <f>IF(AW921="","",IF(AW921&lt;=2,"SI","NO"))</f>
        <v>NO</v>
      </c>
      <c r="BB921" s="117">
        <f>V921-U921</f>
        <v>0</v>
      </c>
      <c r="BC921" s="118">
        <f>(TRACKER[[#This Row],[Driver departure vs DC END DATE 2]])/24</f>
        <v>0</v>
      </c>
      <c r="BD921" s="117" t="str">
        <f>IF(L921="LEFTIES TOLEDO",IF(BC921&gt;=TIME(0,0,0),"YES","NO"),"")</f>
        <v/>
      </c>
      <c r="BE921" s="41">
        <f>$BH$1</f>
        <v>55</v>
      </c>
      <c r="BF921" s="41">
        <f>$BI$1</f>
        <v>7.5</v>
      </c>
    </row>
    <row r="922" spans="1:58" ht="12.75" hidden="1" customHeight="1">
      <c r="A922" s="24">
        <v>262912475</v>
      </c>
      <c r="B922" s="10" t="s">
        <v>1183</v>
      </c>
      <c r="C922" s="11" t="s">
        <v>47</v>
      </c>
      <c r="D922" s="11" t="s">
        <v>75</v>
      </c>
      <c r="E922" s="12">
        <v>46072.604166666664</v>
      </c>
      <c r="F922" s="12">
        <v>46072.333333333336</v>
      </c>
      <c r="G922" s="13" t="s">
        <v>49</v>
      </c>
      <c r="H922" s="11" t="s">
        <v>50</v>
      </c>
      <c r="I922" s="13" t="s">
        <v>1374</v>
      </c>
      <c r="J922" s="13" t="s">
        <v>51</v>
      </c>
      <c r="K922" s="13" t="s">
        <v>60</v>
      </c>
      <c r="L922" s="12" t="s">
        <v>102</v>
      </c>
      <c r="M922" s="12">
        <v>46073.333333333336</v>
      </c>
      <c r="N922" s="12">
        <v>46076.333333333336</v>
      </c>
      <c r="O922" s="12"/>
      <c r="P922" s="55"/>
      <c r="Q922" s="12"/>
      <c r="R922" s="12"/>
      <c r="S922" s="29">
        <v>46076.3125</v>
      </c>
      <c r="T922" s="29">
        <v>46076.333333333336</v>
      </c>
      <c r="U922" s="12"/>
      <c r="V922" s="29"/>
      <c r="W922" s="30">
        <f>IF(N922="","",WEEKNUM(AA922,2)-0)</f>
        <v>9</v>
      </c>
      <c r="X922" s="30">
        <f>IF(N922="","",MONTH(AA922))</f>
        <v>2</v>
      </c>
      <c r="Y92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22" s="30" t="str">
        <f>IF(B922="ROPAX","ROPAX",IF(B922="RORO","RORO","OCEAN"))</f>
        <v>OCEAN</v>
      </c>
      <c r="AA922" s="12">
        <f>+MIN(S922,T922)</f>
        <v>46076.3125</v>
      </c>
      <c r="AB922" s="29" t="str">
        <f>CHOOSE(WEEKDAY(T922,2),"Monday","Tuesday","Wednesday","Thursday","Friday","Saturday","Sunday")</f>
        <v>Monday</v>
      </c>
      <c r="AC922" s="104">
        <f>IF((E922-F922)&lt;=0,0,(TRACKER[[#This Row],[ATA]]-TRACKER[[#This Row],[ETA]])*24)</f>
        <v>6.4999999998835847</v>
      </c>
      <c r="AD922" s="29" t="str">
        <f>IF(AC922&lt;=2,"NO","YES")</f>
        <v>YES</v>
      </c>
      <c r="AE922" s="112">
        <f>+TRACKER[[#This Row],[DELIVERY AVAILABLE SINCE]]-TRACKER[[#This Row],[HANDOVER Morocco]]</f>
        <v>46073.333333333336</v>
      </c>
      <c r="AF922" s="113">
        <f>TRACKER[[#This Row],[ATA TO UNLOADING]]*24</f>
        <v>89.000000000058208</v>
      </c>
      <c r="AG922" s="114">
        <f>(M922-E922)</f>
        <v>0.72916666667151731</v>
      </c>
      <c r="AH922" s="9">
        <f>TRACKER[[#This Row],[ATA A OFRECIMIENTO]]*24</f>
        <v>17.500000000116415</v>
      </c>
      <c r="AI922" s="4" t="str">
        <f>IF(AG922="","",IF(AG922&lt;=1.5,"SI","NO"))</f>
        <v>SI</v>
      </c>
      <c r="AJ922" s="4" t="str">
        <f>IF(AG922="","",IF(AG922&lt;=2,"YES","NO"))</f>
        <v>YES</v>
      </c>
      <c r="AK922" s="4" t="str">
        <f>IF(AG922="","",IF(AG922&lt;=3,"SI","NO"))</f>
        <v>SI</v>
      </c>
      <c r="AL922" s="114">
        <f>(N922-M922)</f>
        <v>3</v>
      </c>
      <c r="AM922" s="9">
        <f>TRACKER[[#This Row],[DEL. AVAILABLE A SLOT]]*24</f>
        <v>72</v>
      </c>
      <c r="AN922" s="114">
        <f>IF((S922-M922)&lt;0,TIME(0,0,0),S922-M922)</f>
        <v>2.9791666666642413</v>
      </c>
      <c r="AO922"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922" s="9" t="str">
        <f>IF(AL922="","",IF(AL922&lt;=1,"SI","NO"))</f>
        <v>NO</v>
      </c>
      <c r="AQ922" s="114">
        <f>(N922-E922)</f>
        <v>3.7291666666715173</v>
      </c>
      <c r="AR922" s="9">
        <f>TRACKER[[#This Row],[ATA A TIMESLOT]]*24</f>
        <v>89.500000000116415</v>
      </c>
      <c r="AS922" s="115">
        <f>IF(AA922&lt;N922,TIME(0,0,0),AA922-N922)</f>
        <v>0</v>
      </c>
      <c r="AT922" s="9">
        <f>TRACKER[[#This Row],[PUNTUALIDAD (H)]]*24</f>
        <v>0</v>
      </c>
      <c r="AU922" s="114" t="str">
        <f>IF(AS922&gt;TIME(0,30,0),"NO","SI")</f>
        <v>SI</v>
      </c>
      <c r="AV922" s="116" t="str">
        <f>IF(AS922&gt;TIME(1,0,0),"NO","SI")</f>
        <v>SI</v>
      </c>
      <c r="AW922" s="116">
        <f>(S922-E922)</f>
        <v>3.7083333333357587</v>
      </c>
      <c r="AX922" s="38">
        <f>TRACKER[[#This Row],[ATA TO UNLOADING]]*24</f>
        <v>89.000000000058208</v>
      </c>
      <c r="AY922" s="116">
        <f>IF(O922=0,0,S922-O922)</f>
        <v>0</v>
      </c>
      <c r="AZ922" s="38">
        <f>TRACKER[[#This Row],[TOTAL TT (MARRUECOS)]]*24</f>
        <v>0</v>
      </c>
      <c r="BA922" s="38" t="str">
        <f>IF(AW922="","",IF(AW922&lt;=2,"SI","NO"))</f>
        <v>NO</v>
      </c>
      <c r="BB922" s="117">
        <f>V922-U922</f>
        <v>0</v>
      </c>
      <c r="BC922" s="118">
        <f>(TRACKER[[#This Row],[Driver departure vs DC END DATE 2]])/24</f>
        <v>0</v>
      </c>
      <c r="BD922" s="117" t="str">
        <f>IF(L922="LEFTIES TOLEDO",IF(BC922&gt;=TIME(0,0,0),"YES","NO"),"")</f>
        <v/>
      </c>
      <c r="BE922" s="41">
        <f>$BH$1</f>
        <v>55</v>
      </c>
      <c r="BF922" s="41">
        <f>$BI$1</f>
        <v>7.5</v>
      </c>
    </row>
    <row r="923" spans="1:58" ht="12.75" hidden="1" customHeight="1">
      <c r="A923" s="24">
        <v>262912475</v>
      </c>
      <c r="B923" s="10" t="s">
        <v>1183</v>
      </c>
      <c r="C923" s="11" t="s">
        <v>47</v>
      </c>
      <c r="D923" s="11" t="s">
        <v>75</v>
      </c>
      <c r="E923" s="12">
        <v>46072.604166666664</v>
      </c>
      <c r="F923" s="12">
        <v>46072.333333333336</v>
      </c>
      <c r="G923" s="13" t="s">
        <v>49</v>
      </c>
      <c r="H923" s="11" t="s">
        <v>50</v>
      </c>
      <c r="I923" s="13" t="s">
        <v>1375</v>
      </c>
      <c r="J923" s="13" t="s">
        <v>51</v>
      </c>
      <c r="K923" s="13" t="s">
        <v>60</v>
      </c>
      <c r="L923" s="12" t="s">
        <v>102</v>
      </c>
      <c r="M923" s="12">
        <v>46073.333333333336</v>
      </c>
      <c r="N923" s="12">
        <v>46076.416666666664</v>
      </c>
      <c r="O923" s="12"/>
      <c r="P923" s="55"/>
      <c r="Q923" s="12"/>
      <c r="R923" s="12"/>
      <c r="S923" s="29">
        <v>46076.395833333328</v>
      </c>
      <c r="T923" s="29">
        <v>46076.416666666664</v>
      </c>
      <c r="U923" s="12"/>
      <c r="V923" s="29"/>
      <c r="W923" s="30">
        <f>IF(N923="","",WEEKNUM(AA923,2)-0)</f>
        <v>9</v>
      </c>
      <c r="X923" s="30">
        <f>IF(N923="","",MONTH(AA923))</f>
        <v>2</v>
      </c>
      <c r="Y92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23" s="30" t="str">
        <f>IF(B923="ROPAX","ROPAX",IF(B923="RORO","RORO","OCEAN"))</f>
        <v>OCEAN</v>
      </c>
      <c r="AA923" s="12">
        <f>+MIN(S923,T923)</f>
        <v>46076.395833333328</v>
      </c>
      <c r="AB923" s="29" t="str">
        <f>CHOOSE(WEEKDAY(T923,2),"Monday","Tuesday","Wednesday","Thursday","Friday","Saturday","Sunday")</f>
        <v>Monday</v>
      </c>
      <c r="AC923" s="104">
        <f>IF((E923-F923)&lt;=0,0,(TRACKER[[#This Row],[ATA]]-TRACKER[[#This Row],[ETA]])*24)</f>
        <v>6.4999999998835847</v>
      </c>
      <c r="AD923" s="29" t="str">
        <f>IF(AC923&lt;=2,"NO","YES")</f>
        <v>YES</v>
      </c>
      <c r="AE923" s="112">
        <f>+TRACKER[[#This Row],[DELIVERY AVAILABLE SINCE]]-TRACKER[[#This Row],[HANDOVER Morocco]]</f>
        <v>46073.333333333336</v>
      </c>
      <c r="AF923" s="113">
        <f>TRACKER[[#This Row],[ATA TO UNLOADING]]*24</f>
        <v>90.999999999941792</v>
      </c>
      <c r="AG923" s="114">
        <f>(M923-E923)</f>
        <v>0.72916666667151731</v>
      </c>
      <c r="AH923" s="9">
        <f>TRACKER[[#This Row],[ATA A OFRECIMIENTO]]*24</f>
        <v>17.500000000116415</v>
      </c>
      <c r="AI923" s="4" t="str">
        <f>IF(AG923="","",IF(AG923&lt;=1.5,"SI","NO"))</f>
        <v>SI</v>
      </c>
      <c r="AJ923" s="4" t="str">
        <f>IF(AG923="","",IF(AG923&lt;=2,"YES","NO"))</f>
        <v>YES</v>
      </c>
      <c r="AK923" s="4" t="str">
        <f>IF(AG923="","",IF(AG923&lt;=3,"SI","NO"))</f>
        <v>SI</v>
      </c>
      <c r="AL923" s="114">
        <f>(N923-M923)</f>
        <v>3.0833333333284827</v>
      </c>
      <c r="AM923" s="9">
        <f>TRACKER[[#This Row],[DEL. AVAILABLE A SLOT]]*24</f>
        <v>73.999999999883585</v>
      </c>
      <c r="AN923" s="114">
        <f>IF((S923-M923)&lt;0,TIME(0,0,0),S923-M923)</f>
        <v>3.062499999992724</v>
      </c>
      <c r="AO923"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23" s="9" t="str">
        <f>IF(AL923="","",IF(AL923&lt;=1,"SI","NO"))</f>
        <v>NO</v>
      </c>
      <c r="AQ923" s="114">
        <f>(N923-E923)</f>
        <v>3.8125</v>
      </c>
      <c r="AR923" s="9">
        <f>TRACKER[[#This Row],[ATA A TIMESLOT]]*24</f>
        <v>91.5</v>
      </c>
      <c r="AS923" s="115">
        <f>IF(AA923&lt;N923,TIME(0,0,0),AA923-N923)</f>
        <v>0</v>
      </c>
      <c r="AT923" s="9">
        <f>TRACKER[[#This Row],[PUNTUALIDAD (H)]]*24</f>
        <v>0</v>
      </c>
      <c r="AU923" s="114" t="str">
        <f>IF(AS923&gt;TIME(0,30,0),"NO","SI")</f>
        <v>SI</v>
      </c>
      <c r="AV923" s="116" t="str">
        <f>IF(AS923&gt;TIME(1,0,0),"NO","SI")</f>
        <v>SI</v>
      </c>
      <c r="AW923" s="116">
        <f>(S923-E923)</f>
        <v>3.7916666666642413</v>
      </c>
      <c r="AX923" s="38">
        <f>TRACKER[[#This Row],[ATA TO UNLOADING]]*24</f>
        <v>90.999999999941792</v>
      </c>
      <c r="AY923" s="116">
        <f>IF(O923=0,0,S923-O923)</f>
        <v>0</v>
      </c>
      <c r="AZ923" s="38">
        <f>TRACKER[[#This Row],[TOTAL TT (MARRUECOS)]]*24</f>
        <v>0</v>
      </c>
      <c r="BA923" s="38" t="str">
        <f>IF(AW923="","",IF(AW923&lt;=2,"SI","NO"))</f>
        <v>NO</v>
      </c>
      <c r="BB923" s="117">
        <f>V923-U923</f>
        <v>0</v>
      </c>
      <c r="BC923" s="118">
        <f>(TRACKER[[#This Row],[Driver departure vs DC END DATE 2]])/24</f>
        <v>0</v>
      </c>
      <c r="BD923" s="117" t="str">
        <f>IF(L923="LEFTIES TOLEDO",IF(BC923&gt;=TIME(0,0,0),"YES","NO"),"")</f>
        <v/>
      </c>
      <c r="BE923" s="41">
        <f>$BH$1</f>
        <v>55</v>
      </c>
      <c r="BF923" s="41">
        <f>$BI$1</f>
        <v>7.5</v>
      </c>
    </row>
    <row r="924" spans="1:58" ht="12.75" hidden="1" customHeight="1">
      <c r="A924" s="24" t="s">
        <v>1185</v>
      </c>
      <c r="B924" s="10" t="s">
        <v>1183</v>
      </c>
      <c r="C924" s="11" t="s">
        <v>57</v>
      </c>
      <c r="D924" s="11" t="s">
        <v>75</v>
      </c>
      <c r="E924" s="12">
        <v>46072.604166666664</v>
      </c>
      <c r="F924" s="12">
        <v>46072.333333333336</v>
      </c>
      <c r="G924" s="13" t="s">
        <v>88</v>
      </c>
      <c r="H924" s="11" t="s">
        <v>50</v>
      </c>
      <c r="I924" s="13" t="s">
        <v>1376</v>
      </c>
      <c r="J924" s="13" t="s">
        <v>51</v>
      </c>
      <c r="K924" s="13" t="s">
        <v>60</v>
      </c>
      <c r="L924" s="12" t="s">
        <v>95</v>
      </c>
      <c r="M924" s="12">
        <v>46073.333333333336</v>
      </c>
      <c r="N924" s="12">
        <v>46076.416666666664</v>
      </c>
      <c r="O924" s="12"/>
      <c r="P924" s="55">
        <v>1</v>
      </c>
      <c r="Q924" s="12"/>
      <c r="R924" s="12" t="s">
        <v>108</v>
      </c>
      <c r="S924" s="29">
        <v>46076.395833333328</v>
      </c>
      <c r="T924" s="29">
        <v>46076.451388888891</v>
      </c>
      <c r="U924" s="12"/>
      <c r="V924" s="29">
        <v>46076.520833333336</v>
      </c>
      <c r="W924" s="30">
        <f>IF(N924="","",WEEKNUM(AA924,2)-0)</f>
        <v>9</v>
      </c>
      <c r="X924" s="30">
        <f>IF(N924="","",MONTH(AA924))</f>
        <v>2</v>
      </c>
      <c r="Y92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924" s="30" t="str">
        <f>IF(B924="ROPAX","ROPAX",IF(B924="RORO","RORO","OCEAN"))</f>
        <v>OCEAN</v>
      </c>
      <c r="AA924" s="12">
        <f>+MIN(S924,T924)</f>
        <v>46076.395833333328</v>
      </c>
      <c r="AB924" s="29" t="str">
        <f>CHOOSE(WEEKDAY(T924,2),"Monday","Tuesday","Wednesday","Thursday","Friday","Saturday","Sunday")</f>
        <v>Monday</v>
      </c>
      <c r="AC924" s="104">
        <f>IF((E924-F924)&lt;=0,0,(TRACKER[[#This Row],[ATA]]-TRACKER[[#This Row],[ETA]])*24)</f>
        <v>6.4999999998835847</v>
      </c>
      <c r="AD924" s="29" t="str">
        <f>IF(AC924&lt;=2,"NO","YES")</f>
        <v>YES</v>
      </c>
      <c r="AE924" s="112">
        <f>+TRACKER[[#This Row],[DELIVERY AVAILABLE SINCE]]-TRACKER[[#This Row],[HANDOVER Morocco]]</f>
        <v>46073.333333333336</v>
      </c>
      <c r="AF924" s="113">
        <f>TRACKER[[#This Row],[ATA TO UNLOADING]]*24</f>
        <v>90.999999999941792</v>
      </c>
      <c r="AG924" s="114">
        <f>(M924-E924)</f>
        <v>0.72916666667151731</v>
      </c>
      <c r="AH924" s="9">
        <f>TRACKER[[#This Row],[ATA A OFRECIMIENTO]]*24</f>
        <v>17.500000000116415</v>
      </c>
      <c r="AI924" s="4" t="str">
        <f>IF(AG924="","",IF(AG924&lt;=1.5,"SI","NO"))</f>
        <v>SI</v>
      </c>
      <c r="AJ924" s="4" t="str">
        <f>IF(AG924="","",IF(AG924&lt;=2,"YES","NO"))</f>
        <v>YES</v>
      </c>
      <c r="AK924" s="4" t="str">
        <f>IF(AG924="","",IF(AG924&lt;=3,"SI","NO"))</f>
        <v>SI</v>
      </c>
      <c r="AL924" s="114">
        <f>(N924-M924)</f>
        <v>3.0833333333284827</v>
      </c>
      <c r="AM924" s="9">
        <f>TRACKER[[#This Row],[DEL. AVAILABLE A SLOT]]*24</f>
        <v>73.999999999883585</v>
      </c>
      <c r="AN924" s="114">
        <f>IF((S924-M924)&lt;0,TIME(0,0,0),S924-M924)</f>
        <v>3.062499999992724</v>
      </c>
      <c r="AO924"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24" s="9" t="str">
        <f>IF(AL924="","",IF(AL924&lt;=1,"SI","NO"))</f>
        <v>NO</v>
      </c>
      <c r="AQ924" s="114">
        <f>(N924-E924)</f>
        <v>3.8125</v>
      </c>
      <c r="AR924" s="9">
        <f>TRACKER[[#This Row],[ATA A TIMESLOT]]*24</f>
        <v>91.5</v>
      </c>
      <c r="AS924" s="115">
        <f>IF(AA924&lt;N924,TIME(0,0,0),AA924-N924)</f>
        <v>0</v>
      </c>
      <c r="AT924" s="9">
        <f>TRACKER[[#This Row],[PUNTUALIDAD (H)]]*24</f>
        <v>0</v>
      </c>
      <c r="AU924" s="114" t="str">
        <f>IF(AS924&gt;TIME(0,30,0),"NO","SI")</f>
        <v>SI</v>
      </c>
      <c r="AV924" s="116" t="str">
        <f>IF(AS924&gt;TIME(1,0,0),"NO","SI")</f>
        <v>SI</v>
      </c>
      <c r="AW924" s="116">
        <f>(S924-E924)</f>
        <v>3.7916666666642413</v>
      </c>
      <c r="AX924" s="38">
        <f>TRACKER[[#This Row],[ATA TO UNLOADING]]*24</f>
        <v>90.999999999941792</v>
      </c>
      <c r="AY924" s="116">
        <f>IF(O924=0,0,S924-O924)</f>
        <v>0</v>
      </c>
      <c r="AZ924" s="38">
        <f>TRACKER[[#This Row],[TOTAL TT (MARRUECOS)]]*24</f>
        <v>0</v>
      </c>
      <c r="BA924" s="38" t="str">
        <f>IF(AW924="","",IF(AW924&lt;=2,"SI","NO"))</f>
        <v>NO</v>
      </c>
      <c r="BB924" s="117">
        <f>V924-U924</f>
        <v>46076.520833333336</v>
      </c>
      <c r="BC924" s="118">
        <f>(TRACKER[[#This Row],[Driver departure vs DC END DATE 2]])/24</f>
        <v>1919.8550347222224</v>
      </c>
      <c r="BD924" s="117" t="str">
        <f>IF(L924="LEFTIES TOLEDO",IF(BC924&gt;=TIME(0,0,0),"YES","NO"),"")</f>
        <v/>
      </c>
      <c r="BE924" s="41">
        <f>$BH$1</f>
        <v>55</v>
      </c>
      <c r="BF924" s="41">
        <f>$BI$1</f>
        <v>7.5</v>
      </c>
    </row>
    <row r="925" spans="1:58" ht="12.75" hidden="1" customHeight="1">
      <c r="A925" s="24">
        <v>262912475</v>
      </c>
      <c r="B925" s="10" t="s">
        <v>1183</v>
      </c>
      <c r="C925" s="11" t="s">
        <v>47</v>
      </c>
      <c r="D925" s="11" t="s">
        <v>75</v>
      </c>
      <c r="E925" s="12">
        <v>46072.604166666664</v>
      </c>
      <c r="F925" s="12">
        <v>46072.333333333336</v>
      </c>
      <c r="G925" s="13" t="s">
        <v>49</v>
      </c>
      <c r="H925" s="11" t="s">
        <v>50</v>
      </c>
      <c r="I925" s="13" t="s">
        <v>1380</v>
      </c>
      <c r="J925" s="13" t="s">
        <v>51</v>
      </c>
      <c r="K925" s="13" t="s">
        <v>60</v>
      </c>
      <c r="L925" s="12" t="s">
        <v>102</v>
      </c>
      <c r="M925" s="12">
        <v>46073.333333333336</v>
      </c>
      <c r="N925" s="12">
        <v>46076.5</v>
      </c>
      <c r="O925" s="12"/>
      <c r="P925" s="55"/>
      <c r="Q925" s="12"/>
      <c r="R925" s="12"/>
      <c r="S925" s="29">
        <v>46076.479166666664</v>
      </c>
      <c r="T925" s="29">
        <v>46076.5</v>
      </c>
      <c r="U925" s="12"/>
      <c r="V925" s="29"/>
      <c r="W925" s="30">
        <f>IF(N925="","",WEEKNUM(AA925,2)-0)</f>
        <v>9</v>
      </c>
      <c r="X925" s="30">
        <f>IF(N925="","",MONTH(AA925))</f>
        <v>2</v>
      </c>
      <c r="Y92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25" s="30" t="str">
        <f>IF(B925="ROPAX","ROPAX",IF(B925="RORO","RORO","OCEAN"))</f>
        <v>OCEAN</v>
      </c>
      <c r="AA925" s="12">
        <f>+MIN(S925,T925)</f>
        <v>46076.479166666664</v>
      </c>
      <c r="AB925" s="29" t="str">
        <f>CHOOSE(WEEKDAY(T925,2),"Monday","Tuesday","Wednesday","Thursday","Friday","Saturday","Sunday")</f>
        <v>Monday</v>
      </c>
      <c r="AC925" s="104">
        <f>IF((E925-F925)&lt;=0,0,(TRACKER[[#This Row],[ATA]]-TRACKER[[#This Row],[ETA]])*24)</f>
        <v>6.4999999998835847</v>
      </c>
      <c r="AD925" s="29" t="str">
        <f>IF(AC925&lt;=2,"NO","YES")</f>
        <v>YES</v>
      </c>
      <c r="AE925" s="112">
        <f>+TRACKER[[#This Row],[DELIVERY AVAILABLE SINCE]]-TRACKER[[#This Row],[HANDOVER Morocco]]</f>
        <v>46073.333333333336</v>
      </c>
      <c r="AF925" s="113">
        <f>TRACKER[[#This Row],[ATA TO UNLOADING]]*24</f>
        <v>93</v>
      </c>
      <c r="AG925" s="114">
        <f>(M925-E925)</f>
        <v>0.72916666667151731</v>
      </c>
      <c r="AH925" s="9">
        <f>TRACKER[[#This Row],[ATA A OFRECIMIENTO]]*24</f>
        <v>17.500000000116415</v>
      </c>
      <c r="AI925" s="4" t="str">
        <f>IF(AG925="","",IF(AG925&lt;=1.5,"SI","NO"))</f>
        <v>SI</v>
      </c>
      <c r="AJ925" s="4" t="str">
        <f>IF(AG925="","",IF(AG925&lt;=2,"YES","NO"))</f>
        <v>YES</v>
      </c>
      <c r="AK925" s="4" t="str">
        <f>IF(AG925="","",IF(AG925&lt;=3,"SI","NO"))</f>
        <v>SI</v>
      </c>
      <c r="AL925" s="114">
        <f>(N925-M925)</f>
        <v>3.1666666666642413</v>
      </c>
      <c r="AM925" s="9">
        <f>TRACKER[[#This Row],[DEL. AVAILABLE A SLOT]]*24</f>
        <v>75.999999999941792</v>
      </c>
      <c r="AN925" s="114">
        <f>IF((S925-M925)&lt;0,TIME(0,0,0),S925-M925)</f>
        <v>3.1458333333284827</v>
      </c>
      <c r="AO925"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25" s="9" t="str">
        <f>IF(AL925="","",IF(AL925&lt;=1,"SI","NO"))</f>
        <v>NO</v>
      </c>
      <c r="AQ925" s="114">
        <f>(N925-E925)</f>
        <v>3.8958333333357587</v>
      </c>
      <c r="AR925" s="9">
        <f>TRACKER[[#This Row],[ATA A TIMESLOT]]*24</f>
        <v>93.500000000058208</v>
      </c>
      <c r="AS925" s="115">
        <f>IF(AA925&lt;N925,TIME(0,0,0),AA925-N925)</f>
        <v>0</v>
      </c>
      <c r="AT925" s="9">
        <f>TRACKER[[#This Row],[PUNTUALIDAD (H)]]*24</f>
        <v>0</v>
      </c>
      <c r="AU925" s="114" t="str">
        <f>IF(AS925&gt;TIME(0,30,0),"NO","SI")</f>
        <v>SI</v>
      </c>
      <c r="AV925" s="116" t="str">
        <f>IF(AS925&gt;TIME(1,0,0),"NO","SI")</f>
        <v>SI</v>
      </c>
      <c r="AW925" s="116">
        <f>(S925-E925)</f>
        <v>3.875</v>
      </c>
      <c r="AX925" s="38">
        <f>TRACKER[[#This Row],[ATA TO UNLOADING]]*24</f>
        <v>93</v>
      </c>
      <c r="AY925" s="116">
        <f>IF(O925=0,0,S925-O925)</f>
        <v>0</v>
      </c>
      <c r="AZ925" s="38">
        <f>TRACKER[[#This Row],[TOTAL TT (MARRUECOS)]]*24</f>
        <v>0</v>
      </c>
      <c r="BA925" s="38" t="str">
        <f>IF(AW925="","",IF(AW925&lt;=2,"SI","NO"))</f>
        <v>NO</v>
      </c>
      <c r="BB925" s="117">
        <f>V925-U925</f>
        <v>0</v>
      </c>
      <c r="BC925" s="118">
        <f>(TRACKER[[#This Row],[Driver departure vs DC END DATE 2]])/24</f>
        <v>0</v>
      </c>
      <c r="BD925" s="117" t="str">
        <f>IF(L925="LEFTIES TOLEDO",IF(BC925&gt;=TIME(0,0,0),"YES","NO"),"")</f>
        <v/>
      </c>
      <c r="BE925" s="41">
        <f>$BH$1</f>
        <v>55</v>
      </c>
      <c r="BF925" s="41">
        <f>$BI$1</f>
        <v>7.5</v>
      </c>
    </row>
    <row r="926" spans="1:58" ht="12.75" hidden="1" customHeight="1">
      <c r="A926" s="24">
        <v>262017959</v>
      </c>
      <c r="B926" s="10" t="s">
        <v>1183</v>
      </c>
      <c r="C926" s="11" t="s">
        <v>65</v>
      </c>
      <c r="D926" s="11" t="s">
        <v>75</v>
      </c>
      <c r="E926" s="12">
        <v>46072.604166666664</v>
      </c>
      <c r="F926" s="12">
        <v>46072.333333333336</v>
      </c>
      <c r="G926" s="13" t="s">
        <v>49</v>
      </c>
      <c r="H926" s="11" t="s">
        <v>50</v>
      </c>
      <c r="I926" s="13" t="s">
        <v>1377</v>
      </c>
      <c r="J926" s="13" t="s">
        <v>51</v>
      </c>
      <c r="K926" s="13" t="s">
        <v>60</v>
      </c>
      <c r="L926" s="12" t="s">
        <v>95</v>
      </c>
      <c r="M926" s="12">
        <v>46073.333333333336</v>
      </c>
      <c r="N926" s="12">
        <v>46076.5</v>
      </c>
      <c r="O926" s="12"/>
      <c r="P926" s="55">
        <v>2</v>
      </c>
      <c r="Q926" s="12" t="s">
        <v>581</v>
      </c>
      <c r="R926" s="12" t="s">
        <v>108</v>
      </c>
      <c r="S926" s="29">
        <v>46076.479166666664</v>
      </c>
      <c r="T926" s="29">
        <v>46076.590277777781</v>
      </c>
      <c r="U926" s="12"/>
      <c r="V926" s="29">
        <v>46076.685416666667</v>
      </c>
      <c r="W926" s="30">
        <f>IF(N926="","",WEEKNUM(AA926,2)-0)</f>
        <v>9</v>
      </c>
      <c r="X926" s="30">
        <f>IF(N926="","",MONTH(AA926))</f>
        <v>2</v>
      </c>
      <c r="Y92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926" s="30" t="str">
        <f>IF(B926="ROPAX","ROPAX",IF(B926="RORO","RORO","OCEAN"))</f>
        <v>OCEAN</v>
      </c>
      <c r="AA926" s="12">
        <f>+MIN(S926,T926)</f>
        <v>46076.479166666664</v>
      </c>
      <c r="AB926" s="29" t="str">
        <f>CHOOSE(WEEKDAY(T926,2),"Monday","Tuesday","Wednesday","Thursday","Friday","Saturday","Sunday")</f>
        <v>Monday</v>
      </c>
      <c r="AC926" s="104">
        <f>IF((E926-F926)&lt;=0,0,(TRACKER[[#This Row],[ATA]]-TRACKER[[#This Row],[ETA]])*24)</f>
        <v>6.4999999998835847</v>
      </c>
      <c r="AD926" s="29" t="str">
        <f>IF(AC926&lt;=2,"NO","YES")</f>
        <v>YES</v>
      </c>
      <c r="AE926" s="112">
        <f>+TRACKER[[#This Row],[DELIVERY AVAILABLE SINCE]]-TRACKER[[#This Row],[HANDOVER Morocco]]</f>
        <v>46073.333333333336</v>
      </c>
      <c r="AF926" s="113">
        <f>TRACKER[[#This Row],[ATA TO UNLOADING]]*24</f>
        <v>93</v>
      </c>
      <c r="AG926" s="114">
        <f>(M926-E926)</f>
        <v>0.72916666667151731</v>
      </c>
      <c r="AH926" s="9">
        <f>TRACKER[[#This Row],[ATA A OFRECIMIENTO]]*24</f>
        <v>17.500000000116415</v>
      </c>
      <c r="AI926" s="4" t="str">
        <f>IF(AG926="","",IF(AG926&lt;=1.5,"SI","NO"))</f>
        <v>SI</v>
      </c>
      <c r="AJ926" s="4" t="str">
        <f>IF(AG926="","",IF(AG926&lt;=2,"YES","NO"))</f>
        <v>YES</v>
      </c>
      <c r="AK926" s="4" t="str">
        <f>IF(AG926="","",IF(AG926&lt;=3,"SI","NO"))</f>
        <v>SI</v>
      </c>
      <c r="AL926" s="114">
        <f>(N926-M926)</f>
        <v>3.1666666666642413</v>
      </c>
      <c r="AM926" s="9">
        <f>TRACKER[[#This Row],[DEL. AVAILABLE A SLOT]]*24</f>
        <v>75.999999999941792</v>
      </c>
      <c r="AN926" s="114">
        <f>IF((S926-M926)&lt;0,TIME(0,0,0),S926-M926)</f>
        <v>3.1458333333284827</v>
      </c>
      <c r="AO926"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26" s="9" t="str">
        <f>IF(AL926="","",IF(AL926&lt;=1,"SI","NO"))</f>
        <v>NO</v>
      </c>
      <c r="AQ926" s="114">
        <f>(N926-E926)</f>
        <v>3.8958333333357587</v>
      </c>
      <c r="AR926" s="9">
        <f>TRACKER[[#This Row],[ATA A TIMESLOT]]*24</f>
        <v>93.500000000058208</v>
      </c>
      <c r="AS926" s="115">
        <f>IF(AA926&lt;N926,TIME(0,0,0),AA926-N926)</f>
        <v>0</v>
      </c>
      <c r="AT926" s="9">
        <f>TRACKER[[#This Row],[PUNTUALIDAD (H)]]*24</f>
        <v>0</v>
      </c>
      <c r="AU926" s="114" t="str">
        <f>IF(AS926&gt;TIME(0,30,0),"NO","SI")</f>
        <v>SI</v>
      </c>
      <c r="AV926" s="116" t="str">
        <f>IF(AS926&gt;TIME(1,0,0),"NO","SI")</f>
        <v>SI</v>
      </c>
      <c r="AW926" s="116">
        <f>(S926-E926)</f>
        <v>3.875</v>
      </c>
      <c r="AX926" s="38">
        <f>TRACKER[[#This Row],[ATA TO UNLOADING]]*24</f>
        <v>93</v>
      </c>
      <c r="AY926" s="116">
        <f>IF(O926=0,0,S926-O926)</f>
        <v>0</v>
      </c>
      <c r="AZ926" s="38">
        <f>TRACKER[[#This Row],[TOTAL TT (MARRUECOS)]]*24</f>
        <v>0</v>
      </c>
      <c r="BA926" s="38" t="str">
        <f>IF(AW926="","",IF(AW926&lt;=2,"SI","NO"))</f>
        <v>NO</v>
      </c>
      <c r="BB926" s="117">
        <f>V926-U926</f>
        <v>46076.685416666667</v>
      </c>
      <c r="BC926" s="118">
        <f>(TRACKER[[#This Row],[Driver departure vs DC END DATE 2]])/24</f>
        <v>1919.8618923611111</v>
      </c>
      <c r="BD926" s="117" t="str">
        <f>IF(L926="LEFTIES TOLEDO",IF(BC926&gt;=TIME(0,0,0),"YES","NO"),"")</f>
        <v/>
      </c>
      <c r="BE926" s="41">
        <f>$BH$1</f>
        <v>55</v>
      </c>
      <c r="BF926" s="41">
        <f>$BI$1</f>
        <v>7.5</v>
      </c>
    </row>
    <row r="927" spans="1:58" ht="12.75" hidden="1" customHeight="1">
      <c r="A927" s="24">
        <v>262017959</v>
      </c>
      <c r="B927" s="10" t="s">
        <v>1183</v>
      </c>
      <c r="C927" s="11" t="s">
        <v>65</v>
      </c>
      <c r="D927" s="11" t="s">
        <v>75</v>
      </c>
      <c r="E927" s="12">
        <v>46072.604166666664</v>
      </c>
      <c r="F927" s="12">
        <v>46072.333333333336</v>
      </c>
      <c r="G927" s="13" t="s">
        <v>49</v>
      </c>
      <c r="H927" s="11" t="s">
        <v>50</v>
      </c>
      <c r="I927" s="13" t="s">
        <v>1378</v>
      </c>
      <c r="J927" s="13" t="s">
        <v>51</v>
      </c>
      <c r="K927" s="13" t="s">
        <v>60</v>
      </c>
      <c r="L927" s="12" t="s">
        <v>95</v>
      </c>
      <c r="M927" s="12">
        <v>46076.416666666664</v>
      </c>
      <c r="N927" s="12">
        <v>46076.5</v>
      </c>
      <c r="O927" s="12"/>
      <c r="P927" s="55">
        <v>1</v>
      </c>
      <c r="Q927" s="12" t="s">
        <v>581</v>
      </c>
      <c r="R927" s="12" t="s">
        <v>108</v>
      </c>
      <c r="S927" s="29">
        <v>46076.479166666664</v>
      </c>
      <c r="T927" s="29">
        <v>46076.6875</v>
      </c>
      <c r="U927" s="12"/>
      <c r="V927" s="29">
        <v>46076.767361111109</v>
      </c>
      <c r="W927" s="30">
        <f>IF(N927="","",WEEKNUM(AA927,2)-0)</f>
        <v>9</v>
      </c>
      <c r="X927" s="30">
        <f>IF(N927="","",MONTH(AA927))</f>
        <v>2</v>
      </c>
      <c r="Y92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927" s="30" t="str">
        <f>IF(B927="ROPAX","ROPAX",IF(B927="RORO","RORO","OCEAN"))</f>
        <v>OCEAN</v>
      </c>
      <c r="AA927" s="12">
        <f>+MIN(S927,T927)</f>
        <v>46076.479166666664</v>
      </c>
      <c r="AB927" s="29" t="str">
        <f>CHOOSE(WEEKDAY(T927,2),"Monday","Tuesday","Wednesday","Thursday","Friday","Saturday","Sunday")</f>
        <v>Monday</v>
      </c>
      <c r="AC927" s="104">
        <f>IF((E927-F927)&lt;=0,0,(TRACKER[[#This Row],[ATA]]-TRACKER[[#This Row],[ETA]])*24)</f>
        <v>6.4999999998835847</v>
      </c>
      <c r="AD927" s="29" t="str">
        <f>IF(AC927&lt;=2,"NO","YES")</f>
        <v>YES</v>
      </c>
      <c r="AE927" s="112">
        <f>+TRACKER[[#This Row],[DELIVERY AVAILABLE SINCE]]-TRACKER[[#This Row],[HANDOVER Morocco]]</f>
        <v>46076.416666666664</v>
      </c>
      <c r="AF927" s="113">
        <f>TRACKER[[#This Row],[ATA TO UNLOADING]]*24</f>
        <v>93</v>
      </c>
      <c r="AG927" s="114">
        <f>(M927-E927)</f>
        <v>3.8125</v>
      </c>
      <c r="AH927" s="9">
        <f>TRACKER[[#This Row],[ATA A OFRECIMIENTO]]*24</f>
        <v>91.5</v>
      </c>
      <c r="AI927" s="4" t="str">
        <f>IF(AG927="","",IF(AG927&lt;=1.5,"SI","NO"))</f>
        <v>NO</v>
      </c>
      <c r="AJ927" s="4" t="str">
        <f>IF(AG927="","",IF(AG927&lt;=2,"YES","NO"))</f>
        <v>NO</v>
      </c>
      <c r="AK927" s="4" t="str">
        <f>IF(AG927="","",IF(AG927&lt;=3,"SI","NO"))</f>
        <v>NO</v>
      </c>
      <c r="AL927" s="114">
        <f>(N927-M927)</f>
        <v>8.3333333335758653E-2</v>
      </c>
      <c r="AM927" s="9">
        <f>TRACKER[[#This Row],[DEL. AVAILABLE A SLOT]]*24</f>
        <v>2.0000000000582077</v>
      </c>
      <c r="AN927" s="114">
        <f>IF((S927-M927)&lt;0,TIME(0,0,0),S927-M927)</f>
        <v>6.25E-2</v>
      </c>
      <c r="AO927"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927" s="9" t="str">
        <f>IF(AL927="","",IF(AL927&lt;=1,"SI","NO"))</f>
        <v>SI</v>
      </c>
      <c r="AQ927" s="114">
        <f>(N927-E927)</f>
        <v>3.8958333333357587</v>
      </c>
      <c r="AR927" s="9">
        <f>TRACKER[[#This Row],[ATA A TIMESLOT]]*24</f>
        <v>93.500000000058208</v>
      </c>
      <c r="AS927" s="115">
        <f>IF(AA927&lt;N927,TIME(0,0,0),AA927-N927)</f>
        <v>0</v>
      </c>
      <c r="AT927" s="9">
        <f>TRACKER[[#This Row],[PUNTUALIDAD (H)]]*24</f>
        <v>0</v>
      </c>
      <c r="AU927" s="114" t="str">
        <f>IF(AS927&gt;TIME(0,30,0),"NO","SI")</f>
        <v>SI</v>
      </c>
      <c r="AV927" s="116" t="str">
        <f>IF(AS927&gt;TIME(1,0,0),"NO","SI")</f>
        <v>SI</v>
      </c>
      <c r="AW927" s="116">
        <f>(S927-E927)</f>
        <v>3.875</v>
      </c>
      <c r="AX927" s="38">
        <f>TRACKER[[#This Row],[ATA TO UNLOADING]]*24</f>
        <v>93</v>
      </c>
      <c r="AY927" s="116">
        <f>IF(O927=0,0,S927-O927)</f>
        <v>0</v>
      </c>
      <c r="AZ927" s="38">
        <f>TRACKER[[#This Row],[TOTAL TT (MARRUECOS)]]*24</f>
        <v>0</v>
      </c>
      <c r="BA927" s="38" t="str">
        <f>IF(AW927="","",IF(AW927&lt;=2,"SI","NO"))</f>
        <v>NO</v>
      </c>
      <c r="BB927" s="117">
        <f>V927-U927</f>
        <v>46076.767361111109</v>
      </c>
      <c r="BC927" s="118">
        <f>(TRACKER[[#This Row],[Driver departure vs DC END DATE 2]])/24</f>
        <v>1919.8653067129628</v>
      </c>
      <c r="BD927" s="117" t="str">
        <f>IF(L927="LEFTIES TOLEDO",IF(BC927&gt;=TIME(0,0,0),"YES","NO"),"")</f>
        <v/>
      </c>
      <c r="BE927" s="41">
        <f>$BH$1</f>
        <v>55</v>
      </c>
      <c r="BF927" s="41">
        <f>$BI$1</f>
        <v>7.5</v>
      </c>
    </row>
    <row r="928" spans="1:58" ht="12.75" hidden="1" customHeight="1">
      <c r="A928" s="24">
        <v>262543870</v>
      </c>
      <c r="B928" s="10" t="s">
        <v>1183</v>
      </c>
      <c r="C928" s="11" t="s">
        <v>78</v>
      </c>
      <c r="D928" s="11" t="s">
        <v>75</v>
      </c>
      <c r="E928" s="12">
        <v>46072.604166666664</v>
      </c>
      <c r="F928" s="12">
        <v>46072.333333333336</v>
      </c>
      <c r="G928" s="13" t="s">
        <v>49</v>
      </c>
      <c r="H928" s="11" t="s">
        <v>50</v>
      </c>
      <c r="I928" s="13" t="s">
        <v>1379</v>
      </c>
      <c r="J928" s="13" t="s">
        <v>51</v>
      </c>
      <c r="K928" s="13" t="s">
        <v>60</v>
      </c>
      <c r="L928" s="12" t="s">
        <v>95</v>
      </c>
      <c r="M928" s="12">
        <v>46073.333333333336</v>
      </c>
      <c r="N928" s="12">
        <v>46076.5</v>
      </c>
      <c r="O928" s="12"/>
      <c r="P928" s="55">
        <v>2</v>
      </c>
      <c r="Q928" s="12" t="s">
        <v>581</v>
      </c>
      <c r="R928" s="12" t="s">
        <v>108</v>
      </c>
      <c r="S928" s="29">
        <v>46076.479166666664</v>
      </c>
      <c r="T928" s="29">
        <v>46076.590277777781</v>
      </c>
      <c r="U928" s="12"/>
      <c r="V928" s="29">
        <v>46076.631944444445</v>
      </c>
      <c r="W928" s="30">
        <f>IF(N928="","",WEEKNUM(AA928,2)-0)</f>
        <v>9</v>
      </c>
      <c r="X928" s="30">
        <f>IF(N928="","",MONTH(AA928))</f>
        <v>2</v>
      </c>
      <c r="Y92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928" s="30" t="str">
        <f>IF(B928="ROPAX","ROPAX",IF(B928="RORO","RORO","OCEAN"))</f>
        <v>OCEAN</v>
      </c>
      <c r="AA928" s="12">
        <f>+MIN(S928,T928)</f>
        <v>46076.479166666664</v>
      </c>
      <c r="AB928" s="29" t="str">
        <f>CHOOSE(WEEKDAY(T928,2),"Monday","Tuesday","Wednesday","Thursday","Friday","Saturday","Sunday")</f>
        <v>Monday</v>
      </c>
      <c r="AC928" s="104">
        <f>IF((E928-F928)&lt;=0,0,(TRACKER[[#This Row],[ATA]]-TRACKER[[#This Row],[ETA]])*24)</f>
        <v>6.4999999998835847</v>
      </c>
      <c r="AD928" s="29" t="str">
        <f>IF(AC928&lt;=2,"NO","YES")</f>
        <v>YES</v>
      </c>
      <c r="AE928" s="112">
        <f>+TRACKER[[#This Row],[DELIVERY AVAILABLE SINCE]]-TRACKER[[#This Row],[HANDOVER Morocco]]</f>
        <v>46073.333333333336</v>
      </c>
      <c r="AF928" s="113">
        <f>TRACKER[[#This Row],[ATA TO UNLOADING]]*24</f>
        <v>93</v>
      </c>
      <c r="AG928" s="114">
        <f>(M928-E928)</f>
        <v>0.72916666667151731</v>
      </c>
      <c r="AH928" s="9">
        <f>TRACKER[[#This Row],[ATA A OFRECIMIENTO]]*24</f>
        <v>17.500000000116415</v>
      </c>
      <c r="AI928" s="4" t="str">
        <f>IF(AG928="","",IF(AG928&lt;=1.5,"SI","NO"))</f>
        <v>SI</v>
      </c>
      <c r="AJ928" s="4" t="str">
        <f>IF(AG928="","",IF(AG928&lt;=2,"YES","NO"))</f>
        <v>YES</v>
      </c>
      <c r="AK928" s="4" t="str">
        <f>IF(AG928="","",IF(AG928&lt;=3,"SI","NO"))</f>
        <v>SI</v>
      </c>
      <c r="AL928" s="114">
        <f>(N928-M928)</f>
        <v>3.1666666666642413</v>
      </c>
      <c r="AM928" s="9">
        <f>TRACKER[[#This Row],[DEL. AVAILABLE A SLOT]]*24</f>
        <v>75.999999999941792</v>
      </c>
      <c r="AN928" s="114">
        <f>IF((S928-M928)&lt;0,TIME(0,0,0),S928-M928)</f>
        <v>3.1458333333284827</v>
      </c>
      <c r="AO928"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28" s="9" t="str">
        <f>IF(AL928="","",IF(AL928&lt;=1,"SI","NO"))</f>
        <v>NO</v>
      </c>
      <c r="AQ928" s="114">
        <f>(N928-E928)</f>
        <v>3.8958333333357587</v>
      </c>
      <c r="AR928" s="9">
        <f>TRACKER[[#This Row],[ATA A TIMESLOT]]*24</f>
        <v>93.500000000058208</v>
      </c>
      <c r="AS928" s="115">
        <f>IF(AA928&lt;N928,TIME(0,0,0),AA928-N928)</f>
        <v>0</v>
      </c>
      <c r="AT928" s="9">
        <f>TRACKER[[#This Row],[PUNTUALIDAD (H)]]*24</f>
        <v>0</v>
      </c>
      <c r="AU928" s="114" t="str">
        <f>IF(AS928&gt;TIME(0,30,0),"NO","SI")</f>
        <v>SI</v>
      </c>
      <c r="AV928" s="116" t="str">
        <f>IF(AS928&gt;TIME(1,0,0),"NO","SI")</f>
        <v>SI</v>
      </c>
      <c r="AW928" s="116">
        <f>(S928-E928)</f>
        <v>3.875</v>
      </c>
      <c r="AX928" s="38">
        <f>TRACKER[[#This Row],[ATA TO UNLOADING]]*24</f>
        <v>93</v>
      </c>
      <c r="AY928" s="116">
        <f>IF(O928=0,0,S928-O928)</f>
        <v>0</v>
      </c>
      <c r="AZ928" s="38">
        <f>TRACKER[[#This Row],[TOTAL TT (MARRUECOS)]]*24</f>
        <v>0</v>
      </c>
      <c r="BA928" s="38" t="str">
        <f>IF(AW928="","",IF(AW928&lt;=2,"SI","NO"))</f>
        <v>NO</v>
      </c>
      <c r="BB928" s="117">
        <f>V928-U928</f>
        <v>46076.631944444445</v>
      </c>
      <c r="BC928" s="118">
        <f>(TRACKER[[#This Row],[Driver departure vs DC END DATE 2]])/24</f>
        <v>1919.859664351852</v>
      </c>
      <c r="BD928" s="117" t="str">
        <f>IF(L928="LEFTIES TOLEDO",IF(BC928&gt;=TIME(0,0,0),"YES","NO"),"")</f>
        <v/>
      </c>
      <c r="BE928" s="41">
        <f>$BH$1</f>
        <v>55</v>
      </c>
      <c r="BF928" s="41">
        <f>$BI$1</f>
        <v>7.5</v>
      </c>
    </row>
    <row r="929" spans="1:58" ht="12.75" hidden="1" customHeight="1">
      <c r="A929" s="24" t="s">
        <v>1111</v>
      </c>
      <c r="B929" s="10" t="s">
        <v>66</v>
      </c>
      <c r="C929" s="11" t="s">
        <v>79</v>
      </c>
      <c r="D929" s="11" t="s">
        <v>48</v>
      </c>
      <c r="E929" s="12">
        <v>46073.333333333336</v>
      </c>
      <c r="F929" s="12">
        <v>46074.333333333336</v>
      </c>
      <c r="G929" s="13" t="s">
        <v>67</v>
      </c>
      <c r="H929" s="11" t="s">
        <v>1074</v>
      </c>
      <c r="I929" s="13" t="s">
        <v>203</v>
      </c>
      <c r="J929" s="13" t="s">
        <v>80</v>
      </c>
      <c r="K929" s="13" t="s">
        <v>60</v>
      </c>
      <c r="L929" s="12" t="s">
        <v>64</v>
      </c>
      <c r="M929" s="12">
        <v>46076.541666666664</v>
      </c>
      <c r="N929" s="12">
        <v>46076.541666666664</v>
      </c>
      <c r="O929" s="12">
        <v>46071</v>
      </c>
      <c r="P929" s="55"/>
      <c r="Q929" s="12"/>
      <c r="R929" s="12"/>
      <c r="S929" s="29">
        <v>46076.195833333331</v>
      </c>
      <c r="T929" s="29">
        <v>46076.253472222219</v>
      </c>
      <c r="U929" s="12"/>
      <c r="V929" s="29"/>
      <c r="W929" s="30">
        <f>IF(N929="","",WEEKNUM(AA929,2)-0)</f>
        <v>9</v>
      </c>
      <c r="X929" s="30">
        <f>IF(N929="","",MONTH(AA929))</f>
        <v>2</v>
      </c>
      <c r="Y92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929" s="30" t="str">
        <f>IF(B929="ROPAX","ROPAX",IF(B929="RORO","RORO","OCEAN"))</f>
        <v>RORO</v>
      </c>
      <c r="AA929" s="12">
        <f>+MIN(S929,T929)</f>
        <v>46076.195833333331</v>
      </c>
      <c r="AB929" s="29" t="str">
        <f>CHOOSE(WEEKDAY(T929,2),"Monday","Tuesday","Wednesday","Thursday","Friday","Saturday","Sunday")</f>
        <v>Monday</v>
      </c>
      <c r="AC929" s="104">
        <f>IF((E929-F929)&lt;=0,0,(TRACKER[[#This Row],[ATA]]-TRACKER[[#This Row],[ETA]])*24)</f>
        <v>0</v>
      </c>
      <c r="AD929" s="29" t="str">
        <f>IF(AC929&lt;=2,"NO","YES")</f>
        <v>NO</v>
      </c>
      <c r="AE929" s="112">
        <f>+TRACKER[[#This Row],[DELIVERY AVAILABLE SINCE]]-TRACKER[[#This Row],[HANDOVER Morocco]]</f>
        <v>5.5416666666642413</v>
      </c>
      <c r="AF929" s="113">
        <f>TRACKER[[#This Row],[ATA TO UNLOADING]]*24</f>
        <v>68.699999999895226</v>
      </c>
      <c r="AG929" s="114">
        <f>(M929-E929)</f>
        <v>3.2083333333284827</v>
      </c>
      <c r="AH929" s="9">
        <f>TRACKER[[#This Row],[ATA A OFRECIMIENTO]]*24</f>
        <v>76.999999999883585</v>
      </c>
      <c r="AI929" s="4" t="str">
        <f>IF(AG929="","",IF(AG929&lt;=1.5,"SI","NO"))</f>
        <v>NO</v>
      </c>
      <c r="AJ929" s="4" t="str">
        <f>IF(AG929="","",IF(AG929&lt;=2,"YES","NO"))</f>
        <v>NO</v>
      </c>
      <c r="AK929" s="4" t="str">
        <f>IF(AG929="","",IF(AG929&lt;=3,"SI","NO"))</f>
        <v>NO</v>
      </c>
      <c r="AL929" s="114">
        <f>(N929-M929)</f>
        <v>0</v>
      </c>
      <c r="AM929" s="9">
        <f>TRACKER[[#This Row],[DEL. AVAILABLE A SLOT]]*24</f>
        <v>0</v>
      </c>
      <c r="AN929" s="114">
        <f>IF((S929-M929)&lt;0,TIME(0,0,0),S929-M929)</f>
        <v>0</v>
      </c>
      <c r="AO929"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929" s="9" t="str">
        <f>IF(AL929="","",IF(AL929&lt;=1,"SI","NO"))</f>
        <v>SI</v>
      </c>
      <c r="AQ929" s="114">
        <f>(N929-E929)</f>
        <v>3.2083333333284827</v>
      </c>
      <c r="AR929" s="9">
        <f>TRACKER[[#This Row],[ATA A TIMESLOT]]*24</f>
        <v>76.999999999883585</v>
      </c>
      <c r="AS929" s="115">
        <f>IF(AA929&lt;N929,TIME(0,0,0),AA929-N929)</f>
        <v>0</v>
      </c>
      <c r="AT929" s="9">
        <f>TRACKER[[#This Row],[PUNTUALIDAD (H)]]*24</f>
        <v>0</v>
      </c>
      <c r="AU929" s="114" t="str">
        <f>IF(AS929&gt;TIME(0,30,0),"NO","SI")</f>
        <v>SI</v>
      </c>
      <c r="AV929" s="116" t="str">
        <f>IF(AS929&gt;TIME(1,0,0),"NO","SI")</f>
        <v>SI</v>
      </c>
      <c r="AW929" s="116">
        <f>(S929-E929)</f>
        <v>2.8624999999956344</v>
      </c>
      <c r="AX929" s="38">
        <f>TRACKER[[#This Row],[ATA TO UNLOADING]]*24</f>
        <v>68.699999999895226</v>
      </c>
      <c r="AY929" s="116">
        <f>IF(O929=0,0,S929-O929)</f>
        <v>5.1958333333313931</v>
      </c>
      <c r="AZ929" s="38">
        <f>TRACKER[[#This Row],[TOTAL TT (MARRUECOS)]]*24</f>
        <v>124.69999999995343</v>
      </c>
      <c r="BA929" s="38" t="str">
        <f>IF(AW929="","",IF(AW929&lt;=2,"SI","NO"))</f>
        <v>NO</v>
      </c>
      <c r="BB929" s="117">
        <f>V929-U929</f>
        <v>0</v>
      </c>
      <c r="BC929" s="118">
        <f>(TRACKER[[#This Row],[Driver departure vs DC END DATE 2]])/24</f>
        <v>0</v>
      </c>
      <c r="BD929" s="117" t="str">
        <f>IF(L929="LEFTIES TOLEDO",IF(BC929&gt;=TIME(0,0,0),"YES","NO"),"")</f>
        <v/>
      </c>
      <c r="BE929" s="41">
        <f>$BH$1</f>
        <v>55</v>
      </c>
      <c r="BF929" s="41">
        <f>$BI$1</f>
        <v>7.5</v>
      </c>
    </row>
    <row r="930" spans="1:58" ht="12.75" hidden="1" customHeight="1">
      <c r="A930" s="24">
        <v>265096791</v>
      </c>
      <c r="B930" s="10" t="s">
        <v>1159</v>
      </c>
      <c r="C930" s="11" t="s">
        <v>54</v>
      </c>
      <c r="D930" s="11" t="s">
        <v>48</v>
      </c>
      <c r="E930" s="12">
        <v>46071.569444444445</v>
      </c>
      <c r="F930" s="12">
        <v>46071.833333333336</v>
      </c>
      <c r="G930" s="13" t="s">
        <v>49</v>
      </c>
      <c r="H930" s="11" t="s">
        <v>50</v>
      </c>
      <c r="I930" s="13" t="s">
        <v>1384</v>
      </c>
      <c r="J930" s="13" t="s">
        <v>51</v>
      </c>
      <c r="K930" s="13" t="s">
        <v>52</v>
      </c>
      <c r="L930" s="12" t="s">
        <v>53</v>
      </c>
      <c r="M930" s="12">
        <v>46073.666666666664</v>
      </c>
      <c r="N930" s="12">
        <v>46076.583333333336</v>
      </c>
      <c r="O930" s="12"/>
      <c r="P930" s="55"/>
      <c r="Q930" s="12"/>
      <c r="R930" s="12"/>
      <c r="S930" s="29">
        <v>46076.5625</v>
      </c>
      <c r="T930" s="29">
        <v>46076.597222222219</v>
      </c>
      <c r="U930" s="12">
        <v>46076.612500000003</v>
      </c>
      <c r="V930" s="29">
        <v>46076.618055555555</v>
      </c>
      <c r="W930" s="30">
        <f>IF(N930="","",WEEKNUM(AA930,2)-0)</f>
        <v>9</v>
      </c>
      <c r="X930" s="30">
        <f>IF(N930="","",MONTH(AA930))</f>
        <v>2</v>
      </c>
      <c r="Y93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30" s="30" t="str">
        <f>IF(B930="ROPAX","ROPAX",IF(B930="RORO","RORO","OCEAN"))</f>
        <v>OCEAN</v>
      </c>
      <c r="AA930" s="12">
        <f>+MIN(S930,T930)</f>
        <v>46076.5625</v>
      </c>
      <c r="AB930" s="29" t="str">
        <f>CHOOSE(WEEKDAY(T930,2),"Monday","Tuesday","Wednesday","Thursday","Friday","Saturday","Sunday")</f>
        <v>Monday</v>
      </c>
      <c r="AC930" s="104">
        <f>IF((E930-F930)&lt;=0,0,(TRACKER[[#This Row],[ATA]]-TRACKER[[#This Row],[ETA]])*24)</f>
        <v>0</v>
      </c>
      <c r="AD930" s="29" t="str">
        <f>IF(AC930&lt;=2,"NO","YES")</f>
        <v>NO</v>
      </c>
      <c r="AE930" s="112">
        <f>+TRACKER[[#This Row],[DELIVERY AVAILABLE SINCE]]-TRACKER[[#This Row],[HANDOVER Morocco]]</f>
        <v>46073.666666666664</v>
      </c>
      <c r="AF930" s="113">
        <f>TRACKER[[#This Row],[ATA TO UNLOADING]]*24</f>
        <v>119.83333333331393</v>
      </c>
      <c r="AG930" s="114">
        <f>(M930-E930)</f>
        <v>2.0972222222189885</v>
      </c>
      <c r="AH930" s="9">
        <f>TRACKER[[#This Row],[ATA A OFRECIMIENTO]]*24</f>
        <v>50.333333333255723</v>
      </c>
      <c r="AI930" s="4" t="str">
        <f>IF(AG930="","",IF(AG930&lt;=1.5,"SI","NO"))</f>
        <v>NO</v>
      </c>
      <c r="AJ930" s="4" t="str">
        <f>IF(AG930="","",IF(AG930&lt;=2,"YES","NO"))</f>
        <v>NO</v>
      </c>
      <c r="AK930" s="4" t="str">
        <f>IF(AG930="","",IF(AG930&lt;=3,"SI","NO"))</f>
        <v>SI</v>
      </c>
      <c r="AL930" s="114">
        <f>(N930-M930)</f>
        <v>2.9166666666715173</v>
      </c>
      <c r="AM930" s="9">
        <f>TRACKER[[#This Row],[DEL. AVAILABLE A SLOT]]*24</f>
        <v>70.000000000116415</v>
      </c>
      <c r="AN930" s="114">
        <f>IF((S930-M930)&lt;0,TIME(0,0,0),S930-M930)</f>
        <v>2.8958333333357587</v>
      </c>
      <c r="AO930"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930" s="9" t="str">
        <f>IF(AL930="","",IF(AL930&lt;=1,"SI","NO"))</f>
        <v>NO</v>
      </c>
      <c r="AQ930" s="114">
        <f>(N930-E930)</f>
        <v>5.0138888888905058</v>
      </c>
      <c r="AR930" s="9">
        <f>TRACKER[[#This Row],[ATA A TIMESLOT]]*24</f>
        <v>120.33333333337214</v>
      </c>
      <c r="AS930" s="115">
        <f>IF(AA930&lt;N930,TIME(0,0,0),AA930-N930)</f>
        <v>0</v>
      </c>
      <c r="AT930" s="9">
        <f>TRACKER[[#This Row],[PUNTUALIDAD (H)]]*24</f>
        <v>0</v>
      </c>
      <c r="AU930" s="114" t="str">
        <f>IF(AS930&gt;TIME(0,30,0),"NO","SI")</f>
        <v>SI</v>
      </c>
      <c r="AV930" s="116" t="str">
        <f>IF(AS930&gt;TIME(1,0,0),"NO","SI")</f>
        <v>SI</v>
      </c>
      <c r="AW930" s="116">
        <f>(S930-E930)</f>
        <v>4.9930555555547471</v>
      </c>
      <c r="AX930" s="38">
        <f>TRACKER[[#This Row],[ATA TO UNLOADING]]*24</f>
        <v>119.83333333331393</v>
      </c>
      <c r="AY930" s="116">
        <f>IF(O930=0,0,S930-O930)</f>
        <v>0</v>
      </c>
      <c r="AZ930" s="38">
        <f>TRACKER[[#This Row],[TOTAL TT (MARRUECOS)]]*24</f>
        <v>0</v>
      </c>
      <c r="BA930" s="38" t="str">
        <f>IF(AW930="","",IF(AW930&lt;=2,"SI","NO"))</f>
        <v>NO</v>
      </c>
      <c r="BB930" s="117">
        <f>V930-U930</f>
        <v>5.5555555518367328E-3</v>
      </c>
      <c r="BC930" s="118">
        <f>(TRACKER[[#This Row],[Driver departure vs DC END DATE 2]])/24</f>
        <v>2.3148148132653054E-4</v>
      </c>
      <c r="BD930" s="117" t="str">
        <f>IF(L930="LEFTIES TOLEDO",IF(BC930&gt;=TIME(0,0,0),"YES","NO"),"")</f>
        <v>YES</v>
      </c>
      <c r="BE930" s="41">
        <f>$BH$1</f>
        <v>55</v>
      </c>
      <c r="BF930" s="41">
        <f>$BI$1</f>
        <v>7.5</v>
      </c>
    </row>
    <row r="931" spans="1:58" ht="12.75" hidden="1" customHeight="1">
      <c r="A931" s="24">
        <v>264183304</v>
      </c>
      <c r="B931" s="10" t="s">
        <v>1184</v>
      </c>
      <c r="C931" s="11" t="s">
        <v>47</v>
      </c>
      <c r="D931" s="11" t="s">
        <v>48</v>
      </c>
      <c r="E931" s="12">
        <v>46070.795138888891</v>
      </c>
      <c r="F931" s="12">
        <v>46070.833333333336</v>
      </c>
      <c r="G931" s="13" t="s">
        <v>49</v>
      </c>
      <c r="H931" s="11" t="s">
        <v>50</v>
      </c>
      <c r="I931" s="13" t="s">
        <v>1385</v>
      </c>
      <c r="J931" s="13" t="s">
        <v>51</v>
      </c>
      <c r="K931" s="13" t="s">
        <v>52</v>
      </c>
      <c r="L931" s="12" t="s">
        <v>53</v>
      </c>
      <c r="M931" s="12">
        <v>46073.666666666664</v>
      </c>
      <c r="N931" s="12">
        <v>46076.583333333336</v>
      </c>
      <c r="O931" s="12"/>
      <c r="P931" s="55"/>
      <c r="Q931" s="12"/>
      <c r="R931" s="12"/>
      <c r="S931" s="29">
        <v>46076.572916666664</v>
      </c>
      <c r="T931" s="29">
        <v>46076.611111111109</v>
      </c>
      <c r="U931" s="12">
        <v>46076.613888888889</v>
      </c>
      <c r="V931" s="29">
        <v>46076.645833333336</v>
      </c>
      <c r="W931" s="30">
        <f>IF(N931="","",WEEKNUM(AA931,2)-0)</f>
        <v>9</v>
      </c>
      <c r="X931" s="30">
        <f>IF(N931="","",MONTH(AA931))</f>
        <v>2</v>
      </c>
      <c r="Y93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31" s="30" t="str">
        <f>IF(B931="ROPAX","ROPAX",IF(B931="RORO","RORO","OCEAN"))</f>
        <v>OCEAN</v>
      </c>
      <c r="AA931" s="12">
        <f>+MIN(S931,T931)</f>
        <v>46076.572916666664</v>
      </c>
      <c r="AB931" s="29" t="str">
        <f>CHOOSE(WEEKDAY(T931,2),"Monday","Tuesday","Wednesday","Thursday","Friday","Saturday","Sunday")</f>
        <v>Monday</v>
      </c>
      <c r="AC931" s="104">
        <f>IF((E931-F931)&lt;=0,0,(TRACKER[[#This Row],[ATA]]-TRACKER[[#This Row],[ETA]])*24)</f>
        <v>0</v>
      </c>
      <c r="AD931" s="29" t="str">
        <f>IF(AC931&lt;=2,"NO","YES")</f>
        <v>NO</v>
      </c>
      <c r="AE931" s="112">
        <f>+TRACKER[[#This Row],[DELIVERY AVAILABLE SINCE]]-TRACKER[[#This Row],[HANDOVER Morocco]]</f>
        <v>46073.666666666664</v>
      </c>
      <c r="AF931" s="113">
        <f>TRACKER[[#This Row],[ATA TO UNLOADING]]*24</f>
        <v>138.66666666656965</v>
      </c>
      <c r="AG931" s="114">
        <f>(M931-E931)</f>
        <v>2.8715277777737356</v>
      </c>
      <c r="AH931" s="9">
        <f>TRACKER[[#This Row],[ATA A OFRECIMIENTO]]*24</f>
        <v>68.916666666569654</v>
      </c>
      <c r="AI931" s="4" t="str">
        <f>IF(AG931="","",IF(AG931&lt;=1.5,"SI","NO"))</f>
        <v>NO</v>
      </c>
      <c r="AJ931" s="4" t="str">
        <f>IF(AG931="","",IF(AG931&lt;=2,"YES","NO"))</f>
        <v>NO</v>
      </c>
      <c r="AK931" s="4" t="str">
        <f>IF(AG931="","",IF(AG931&lt;=3,"SI","NO"))</f>
        <v>SI</v>
      </c>
      <c r="AL931" s="114">
        <f>(N931-M931)</f>
        <v>2.9166666666715173</v>
      </c>
      <c r="AM931" s="9">
        <f>TRACKER[[#This Row],[DEL. AVAILABLE A SLOT]]*24</f>
        <v>70.000000000116415</v>
      </c>
      <c r="AN931" s="114">
        <f>IF((S931-M931)&lt;0,TIME(0,0,0),S931-M931)</f>
        <v>2.90625</v>
      </c>
      <c r="AO931"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931" s="9" t="str">
        <f>IF(AL931="","",IF(AL931&lt;=1,"SI","NO"))</f>
        <v>NO</v>
      </c>
      <c r="AQ931" s="114">
        <f>(N931-E931)</f>
        <v>5.7881944444452529</v>
      </c>
      <c r="AR931" s="9">
        <f>TRACKER[[#This Row],[ATA A TIMESLOT]]*24</f>
        <v>138.91666666668607</v>
      </c>
      <c r="AS931" s="115">
        <f>IF(AA931&lt;N931,TIME(0,0,0),AA931-N931)</f>
        <v>0</v>
      </c>
      <c r="AT931" s="9">
        <f>TRACKER[[#This Row],[PUNTUALIDAD (H)]]*24</f>
        <v>0</v>
      </c>
      <c r="AU931" s="114" t="str">
        <f>IF(AS931&gt;TIME(0,30,0),"NO","SI")</f>
        <v>SI</v>
      </c>
      <c r="AV931" s="116" t="str">
        <f>IF(AS931&gt;TIME(1,0,0),"NO","SI")</f>
        <v>SI</v>
      </c>
      <c r="AW931" s="116">
        <f>(S931-E931)</f>
        <v>5.7777777777737356</v>
      </c>
      <c r="AX931" s="38">
        <f>TRACKER[[#This Row],[ATA TO UNLOADING]]*24</f>
        <v>138.66666666656965</v>
      </c>
      <c r="AY931" s="116">
        <f>IF(O931=0,0,S931-O931)</f>
        <v>0</v>
      </c>
      <c r="AZ931" s="38">
        <f>TRACKER[[#This Row],[TOTAL TT (MARRUECOS)]]*24</f>
        <v>0</v>
      </c>
      <c r="BA931" s="38" t="str">
        <f>IF(AW931="","",IF(AW931&lt;=2,"SI","NO"))</f>
        <v>NO</v>
      </c>
      <c r="BB931" s="117">
        <f>V931-U931</f>
        <v>3.1944444446708076E-2</v>
      </c>
      <c r="BC931" s="118">
        <f>(TRACKER[[#This Row],[Driver departure vs DC END DATE 2]])/24</f>
        <v>1.3310185186128365E-3</v>
      </c>
      <c r="BD931" s="117" t="str">
        <f>IF(L931="LEFTIES TOLEDO",IF(BC931&gt;=TIME(0,0,0),"YES","NO"),"")</f>
        <v>YES</v>
      </c>
      <c r="BE931" s="41">
        <f>$BH$1</f>
        <v>55</v>
      </c>
      <c r="BF931" s="41">
        <f>$BI$1</f>
        <v>7.5</v>
      </c>
    </row>
    <row r="932" spans="1:58" ht="12.75" hidden="1" customHeight="1">
      <c r="A932" s="24">
        <v>262912679</v>
      </c>
      <c r="B932" s="10" t="s">
        <v>1183</v>
      </c>
      <c r="C932" s="11" t="s">
        <v>47</v>
      </c>
      <c r="D932" s="11" t="s">
        <v>75</v>
      </c>
      <c r="E932" s="12">
        <v>46072.604166666664</v>
      </c>
      <c r="F932" s="12">
        <v>46072.333333333336</v>
      </c>
      <c r="G932" s="13" t="s">
        <v>49</v>
      </c>
      <c r="H932" s="11" t="s">
        <v>50</v>
      </c>
      <c r="I932" s="13" t="s">
        <v>1381</v>
      </c>
      <c r="J932" s="13" t="s">
        <v>51</v>
      </c>
      <c r="K932" s="13" t="s">
        <v>60</v>
      </c>
      <c r="L932" s="12" t="s">
        <v>102</v>
      </c>
      <c r="M932" s="12">
        <v>46073.333333333336</v>
      </c>
      <c r="N932" s="12">
        <v>46076.583333333336</v>
      </c>
      <c r="O932" s="12"/>
      <c r="P932" s="55"/>
      <c r="Q932" s="12"/>
      <c r="R932" s="12"/>
      <c r="S932" s="29">
        <v>46076.5625</v>
      </c>
      <c r="T932" s="29">
        <v>46076.583333333336</v>
      </c>
      <c r="U932" s="12"/>
      <c r="V932" s="29"/>
      <c r="W932" s="30">
        <f>IF(N932="","",WEEKNUM(AA932,2)-0)</f>
        <v>9</v>
      </c>
      <c r="X932" s="30">
        <f>IF(N932="","",MONTH(AA932))</f>
        <v>2</v>
      </c>
      <c r="Y93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32" s="30" t="str">
        <f>IF(B932="ROPAX","ROPAX",IF(B932="RORO","RORO","OCEAN"))</f>
        <v>OCEAN</v>
      </c>
      <c r="AA932" s="12">
        <f>+MIN(S932,T932)</f>
        <v>46076.5625</v>
      </c>
      <c r="AB932" s="29" t="str">
        <f>CHOOSE(WEEKDAY(T932,2),"Monday","Tuesday","Wednesday","Thursday","Friday","Saturday","Sunday")</f>
        <v>Monday</v>
      </c>
      <c r="AC932" s="104">
        <f>IF((E932-F932)&lt;=0,0,(TRACKER[[#This Row],[ATA]]-TRACKER[[#This Row],[ETA]])*24)</f>
        <v>6.4999999998835847</v>
      </c>
      <c r="AD932" s="29" t="str">
        <f>IF(AC932&lt;=2,"NO","YES")</f>
        <v>YES</v>
      </c>
      <c r="AE932" s="112">
        <f>+TRACKER[[#This Row],[DELIVERY AVAILABLE SINCE]]-TRACKER[[#This Row],[HANDOVER Morocco]]</f>
        <v>46073.333333333336</v>
      </c>
      <c r="AF932" s="113">
        <f>TRACKER[[#This Row],[ATA TO UNLOADING]]*24</f>
        <v>95.000000000058208</v>
      </c>
      <c r="AG932" s="114">
        <f>(M932-E932)</f>
        <v>0.72916666667151731</v>
      </c>
      <c r="AH932" s="9">
        <f>TRACKER[[#This Row],[ATA A OFRECIMIENTO]]*24</f>
        <v>17.500000000116415</v>
      </c>
      <c r="AI932" s="4" t="str">
        <f>IF(AG932="","",IF(AG932&lt;=1.5,"SI","NO"))</f>
        <v>SI</v>
      </c>
      <c r="AJ932" s="4" t="str">
        <f>IF(AG932="","",IF(AG932&lt;=2,"YES","NO"))</f>
        <v>YES</v>
      </c>
      <c r="AK932" s="4" t="str">
        <f>IF(AG932="","",IF(AG932&lt;=3,"SI","NO"))</f>
        <v>SI</v>
      </c>
      <c r="AL932" s="114">
        <f>(N932-M932)</f>
        <v>3.25</v>
      </c>
      <c r="AM932" s="9">
        <f>TRACKER[[#This Row],[DEL. AVAILABLE A SLOT]]*24</f>
        <v>78</v>
      </c>
      <c r="AN932" s="114">
        <f>IF((S932-M932)&lt;0,TIME(0,0,0),S932-M932)</f>
        <v>3.2291666666642413</v>
      </c>
      <c r="AO932"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32" s="9" t="str">
        <f>IF(AL932="","",IF(AL932&lt;=1,"SI","NO"))</f>
        <v>NO</v>
      </c>
      <c r="AQ932" s="114">
        <f>(N932-E932)</f>
        <v>3.9791666666715173</v>
      </c>
      <c r="AR932" s="9">
        <f>TRACKER[[#This Row],[ATA A TIMESLOT]]*24</f>
        <v>95.500000000116415</v>
      </c>
      <c r="AS932" s="115">
        <f>IF(AA932&lt;N932,TIME(0,0,0),AA932-N932)</f>
        <v>0</v>
      </c>
      <c r="AT932" s="9">
        <f>TRACKER[[#This Row],[PUNTUALIDAD (H)]]*24</f>
        <v>0</v>
      </c>
      <c r="AU932" s="114" t="str">
        <f>IF(AS932&gt;TIME(0,30,0),"NO","SI")</f>
        <v>SI</v>
      </c>
      <c r="AV932" s="116" t="str">
        <f>IF(AS932&gt;TIME(1,0,0),"NO","SI")</f>
        <v>SI</v>
      </c>
      <c r="AW932" s="116">
        <f>(S932-E932)</f>
        <v>3.9583333333357587</v>
      </c>
      <c r="AX932" s="38">
        <f>TRACKER[[#This Row],[ATA TO UNLOADING]]*24</f>
        <v>95.000000000058208</v>
      </c>
      <c r="AY932" s="116">
        <f>IF(O932=0,0,S932-O932)</f>
        <v>0</v>
      </c>
      <c r="AZ932" s="38">
        <f>TRACKER[[#This Row],[TOTAL TT (MARRUECOS)]]*24</f>
        <v>0</v>
      </c>
      <c r="BA932" s="38" t="str">
        <f>IF(AW932="","",IF(AW932&lt;=2,"SI","NO"))</f>
        <v>NO</v>
      </c>
      <c r="BB932" s="117">
        <f>V932-U932</f>
        <v>0</v>
      </c>
      <c r="BC932" s="118">
        <f>(TRACKER[[#This Row],[Driver departure vs DC END DATE 2]])/24</f>
        <v>0</v>
      </c>
      <c r="BD932" s="117" t="str">
        <f>IF(L932="LEFTIES TOLEDO",IF(BC932&gt;=TIME(0,0,0),"YES","NO"),"")</f>
        <v/>
      </c>
      <c r="BE932" s="41">
        <f>$BH$1</f>
        <v>55</v>
      </c>
      <c r="BF932" s="41">
        <f>$BI$1</f>
        <v>7.5</v>
      </c>
    </row>
    <row r="933" spans="1:58" ht="12.75" hidden="1" customHeight="1">
      <c r="A933" s="24">
        <v>262543870</v>
      </c>
      <c r="B933" s="10" t="s">
        <v>1183</v>
      </c>
      <c r="C933" s="11" t="s">
        <v>78</v>
      </c>
      <c r="D933" s="11" t="s">
        <v>75</v>
      </c>
      <c r="E933" s="12">
        <v>46072.604166666664</v>
      </c>
      <c r="F933" s="12">
        <v>46072.333333333336</v>
      </c>
      <c r="G933" s="13" t="s">
        <v>49</v>
      </c>
      <c r="H933" s="11" t="s">
        <v>50</v>
      </c>
      <c r="I933" s="13" t="s">
        <v>1382</v>
      </c>
      <c r="J933" s="13" t="s">
        <v>51</v>
      </c>
      <c r="K933" s="13" t="s">
        <v>60</v>
      </c>
      <c r="L933" s="12" t="s">
        <v>95</v>
      </c>
      <c r="M933" s="12">
        <v>46073.333333333336</v>
      </c>
      <c r="N933" s="12">
        <v>46076.583333333336</v>
      </c>
      <c r="O933" s="12"/>
      <c r="P933" s="55">
        <v>2</v>
      </c>
      <c r="Q933" s="12"/>
      <c r="R933" s="12" t="s">
        <v>108</v>
      </c>
      <c r="S933" s="29">
        <v>46076.5625</v>
      </c>
      <c r="T933" s="29">
        <v>46076.631944444445</v>
      </c>
      <c r="U933" s="12"/>
      <c r="V933" s="12">
        <v>46076.729166666664</v>
      </c>
      <c r="W933" s="30">
        <f>IF(N933="","",WEEKNUM(AA933,2)-0)</f>
        <v>9</v>
      </c>
      <c r="X933" s="30">
        <f>IF(N933="","",MONTH(AA933))</f>
        <v>2</v>
      </c>
      <c r="Y93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933" s="30" t="str">
        <f>IF(B933="ROPAX","ROPAX",IF(B933="RORO","RORO","OCEAN"))</f>
        <v>OCEAN</v>
      </c>
      <c r="AA933" s="12">
        <f>+MIN(S933,T933)</f>
        <v>46076.5625</v>
      </c>
      <c r="AB933" s="29" t="str">
        <f>CHOOSE(WEEKDAY(T933,2),"Monday","Tuesday","Wednesday","Thursday","Friday","Saturday","Sunday")</f>
        <v>Monday</v>
      </c>
      <c r="AC933" s="104">
        <f>IF((E933-F933)&lt;=0,0,(TRACKER[[#This Row],[ATA]]-TRACKER[[#This Row],[ETA]])*24)</f>
        <v>6.4999999998835847</v>
      </c>
      <c r="AD933" s="29" t="str">
        <f>IF(AC933&lt;=2,"NO","YES")</f>
        <v>YES</v>
      </c>
      <c r="AE933" s="112">
        <f>+TRACKER[[#This Row],[DELIVERY AVAILABLE SINCE]]-TRACKER[[#This Row],[HANDOVER Morocco]]</f>
        <v>46073.333333333336</v>
      </c>
      <c r="AF933" s="113">
        <f>TRACKER[[#This Row],[ATA TO UNLOADING]]*24</f>
        <v>95.000000000058208</v>
      </c>
      <c r="AG933" s="114">
        <f>(M933-E933)</f>
        <v>0.72916666667151731</v>
      </c>
      <c r="AH933" s="9">
        <f>TRACKER[[#This Row],[ATA A OFRECIMIENTO]]*24</f>
        <v>17.500000000116415</v>
      </c>
      <c r="AI933" s="4" t="str">
        <f>IF(AG933="","",IF(AG933&lt;=1.5,"SI","NO"))</f>
        <v>SI</v>
      </c>
      <c r="AJ933" s="4" t="str">
        <f>IF(AG933="","",IF(AG933&lt;=2,"YES","NO"))</f>
        <v>YES</v>
      </c>
      <c r="AK933" s="4" t="str">
        <f>IF(AG933="","",IF(AG933&lt;=3,"SI","NO"))</f>
        <v>SI</v>
      </c>
      <c r="AL933" s="114">
        <f>(N933-M933)</f>
        <v>3.25</v>
      </c>
      <c r="AM933" s="9">
        <f>TRACKER[[#This Row],[DEL. AVAILABLE A SLOT]]*24</f>
        <v>78</v>
      </c>
      <c r="AN933" s="114">
        <f>IF((S933-M933)&lt;0,TIME(0,0,0),S933-M933)</f>
        <v>3.2291666666642413</v>
      </c>
      <c r="AO933"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33" s="9" t="str">
        <f>IF(AL933="","",IF(AL933&lt;=1,"SI","NO"))</f>
        <v>NO</v>
      </c>
      <c r="AQ933" s="114">
        <f>(N933-E933)</f>
        <v>3.9791666666715173</v>
      </c>
      <c r="AR933" s="9">
        <f>TRACKER[[#This Row],[ATA A TIMESLOT]]*24</f>
        <v>95.500000000116415</v>
      </c>
      <c r="AS933" s="115">
        <f>IF(AA933&lt;N933,TIME(0,0,0),AA933-N933)</f>
        <v>0</v>
      </c>
      <c r="AT933" s="9">
        <f>TRACKER[[#This Row],[PUNTUALIDAD (H)]]*24</f>
        <v>0</v>
      </c>
      <c r="AU933" s="114" t="str">
        <f>IF(AS933&gt;TIME(0,30,0),"NO","SI")</f>
        <v>SI</v>
      </c>
      <c r="AV933" s="116" t="str">
        <f>IF(AS933&gt;TIME(1,0,0),"NO","SI")</f>
        <v>SI</v>
      </c>
      <c r="AW933" s="116">
        <f>(S933-E933)</f>
        <v>3.9583333333357587</v>
      </c>
      <c r="AX933" s="38">
        <f>TRACKER[[#This Row],[ATA TO UNLOADING]]*24</f>
        <v>95.000000000058208</v>
      </c>
      <c r="AY933" s="116">
        <f>IF(O933=0,0,S933-O933)</f>
        <v>0</v>
      </c>
      <c r="AZ933" s="38">
        <f>TRACKER[[#This Row],[TOTAL TT (MARRUECOS)]]*24</f>
        <v>0</v>
      </c>
      <c r="BA933" s="38" t="str">
        <f>IF(AW933="","",IF(AW933&lt;=2,"SI","NO"))</f>
        <v>NO</v>
      </c>
      <c r="BB933" s="117">
        <f>V933-U933</f>
        <v>46076.729166666664</v>
      </c>
      <c r="BC933" s="118">
        <f>(TRACKER[[#This Row],[Driver departure vs DC END DATE 2]])/24</f>
        <v>1919.8637152777776</v>
      </c>
      <c r="BD933" s="117" t="str">
        <f>IF(L933="LEFTIES TOLEDO",IF(BC933&gt;=TIME(0,0,0),"YES","NO"),"")</f>
        <v/>
      </c>
      <c r="BE933" s="41">
        <f>$BH$1</f>
        <v>55</v>
      </c>
      <c r="BF933" s="41">
        <f>$BI$1</f>
        <v>7.5</v>
      </c>
    </row>
    <row r="934" spans="1:58" ht="12.75" hidden="1" customHeight="1">
      <c r="A934" s="24">
        <v>262543870</v>
      </c>
      <c r="B934" s="10" t="s">
        <v>1183</v>
      </c>
      <c r="C934" s="11" t="s">
        <v>78</v>
      </c>
      <c r="D934" s="11" t="s">
        <v>75</v>
      </c>
      <c r="E934" s="12">
        <v>46072.604166666664</v>
      </c>
      <c r="F934" s="12">
        <v>46072.333333333336</v>
      </c>
      <c r="G934" s="13" t="s">
        <v>49</v>
      </c>
      <c r="H934" s="11" t="s">
        <v>50</v>
      </c>
      <c r="I934" s="13" t="s">
        <v>1383</v>
      </c>
      <c r="J934" s="13" t="s">
        <v>51</v>
      </c>
      <c r="K934" s="13" t="s">
        <v>60</v>
      </c>
      <c r="L934" s="12" t="s">
        <v>95</v>
      </c>
      <c r="M934" s="12">
        <v>46073.333333333336</v>
      </c>
      <c r="N934" s="12">
        <v>46076.583333333336</v>
      </c>
      <c r="O934" s="12"/>
      <c r="P934" s="55">
        <v>2</v>
      </c>
      <c r="Q934" s="12"/>
      <c r="R934" s="12" t="s">
        <v>108</v>
      </c>
      <c r="S934" s="29">
        <v>46076.5625</v>
      </c>
      <c r="T934" s="29">
        <v>46076.833333333336</v>
      </c>
      <c r="U934" s="12"/>
      <c r="V934" s="12">
        <v>46076.909722222219</v>
      </c>
      <c r="W934" s="30">
        <f>IF(N934="","",WEEKNUM(AA934,2)-0)</f>
        <v>9</v>
      </c>
      <c r="X934" s="30">
        <f>IF(N934="","",MONTH(AA934))</f>
        <v>2</v>
      </c>
      <c r="Y93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934" s="30" t="str">
        <f>IF(B934="ROPAX","ROPAX",IF(B934="RORO","RORO","OCEAN"))</f>
        <v>OCEAN</v>
      </c>
      <c r="AA934" s="12">
        <f>+MIN(S934,T934)</f>
        <v>46076.5625</v>
      </c>
      <c r="AB934" s="29" t="str">
        <f>CHOOSE(WEEKDAY(T934,2),"Monday","Tuesday","Wednesday","Thursday","Friday","Saturday","Sunday")</f>
        <v>Monday</v>
      </c>
      <c r="AC934" s="104">
        <f>IF((E934-F934)&lt;=0,0,(TRACKER[[#This Row],[ATA]]-TRACKER[[#This Row],[ETA]])*24)</f>
        <v>6.4999999998835847</v>
      </c>
      <c r="AD934" s="29" t="str">
        <f>IF(AC934&lt;=2,"NO","YES")</f>
        <v>YES</v>
      </c>
      <c r="AE934" s="112">
        <f>+TRACKER[[#This Row],[DELIVERY AVAILABLE SINCE]]-TRACKER[[#This Row],[HANDOVER Morocco]]</f>
        <v>46073.333333333336</v>
      </c>
      <c r="AF934" s="113">
        <f>TRACKER[[#This Row],[ATA TO UNLOADING]]*24</f>
        <v>95.000000000058208</v>
      </c>
      <c r="AG934" s="114">
        <f>(M934-E934)</f>
        <v>0.72916666667151731</v>
      </c>
      <c r="AH934" s="9">
        <f>TRACKER[[#This Row],[ATA A OFRECIMIENTO]]*24</f>
        <v>17.500000000116415</v>
      </c>
      <c r="AI934" s="4" t="str">
        <f>IF(AG934="","",IF(AG934&lt;=1.5,"SI","NO"))</f>
        <v>SI</v>
      </c>
      <c r="AJ934" s="4" t="str">
        <f>IF(AG934="","",IF(AG934&lt;=2,"YES","NO"))</f>
        <v>YES</v>
      </c>
      <c r="AK934" s="4" t="str">
        <f>IF(AG934="","",IF(AG934&lt;=3,"SI","NO"))</f>
        <v>SI</v>
      </c>
      <c r="AL934" s="114">
        <f>(N934-M934)</f>
        <v>3.25</v>
      </c>
      <c r="AM934" s="9">
        <f>TRACKER[[#This Row],[DEL. AVAILABLE A SLOT]]*24</f>
        <v>78</v>
      </c>
      <c r="AN934" s="114">
        <f>IF((S934-M934)&lt;0,TIME(0,0,0),S934-M934)</f>
        <v>3.2291666666642413</v>
      </c>
      <c r="AO934"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34" s="9" t="str">
        <f>IF(AL934="","",IF(AL934&lt;=1,"SI","NO"))</f>
        <v>NO</v>
      </c>
      <c r="AQ934" s="114">
        <f>(N934-E934)</f>
        <v>3.9791666666715173</v>
      </c>
      <c r="AR934" s="9">
        <f>TRACKER[[#This Row],[ATA A TIMESLOT]]*24</f>
        <v>95.500000000116415</v>
      </c>
      <c r="AS934" s="115">
        <f>IF(AA934&lt;N934,TIME(0,0,0),AA934-N934)</f>
        <v>0</v>
      </c>
      <c r="AT934" s="9">
        <f>TRACKER[[#This Row],[PUNTUALIDAD (H)]]*24</f>
        <v>0</v>
      </c>
      <c r="AU934" s="114" t="str">
        <f>IF(AS934&gt;TIME(0,30,0),"NO","SI")</f>
        <v>SI</v>
      </c>
      <c r="AV934" s="116" t="str">
        <f>IF(AS934&gt;TIME(1,0,0),"NO","SI")</f>
        <v>SI</v>
      </c>
      <c r="AW934" s="116">
        <f>(S934-E934)</f>
        <v>3.9583333333357587</v>
      </c>
      <c r="AX934" s="38">
        <f>TRACKER[[#This Row],[ATA TO UNLOADING]]*24</f>
        <v>95.000000000058208</v>
      </c>
      <c r="AY934" s="116">
        <f>IF(O934=0,0,S934-O934)</f>
        <v>0</v>
      </c>
      <c r="AZ934" s="38">
        <f>TRACKER[[#This Row],[TOTAL TT (MARRUECOS)]]*24</f>
        <v>0</v>
      </c>
      <c r="BA934" s="38" t="str">
        <f>IF(AW934="","",IF(AW934&lt;=2,"SI","NO"))</f>
        <v>NO</v>
      </c>
      <c r="BB934" s="117">
        <f>V934-U934</f>
        <v>46076.909722222219</v>
      </c>
      <c r="BC934" s="118">
        <f>(TRACKER[[#This Row],[Driver departure vs DC END DATE 2]])/24</f>
        <v>1919.8712384259259</v>
      </c>
      <c r="BD934" s="117" t="str">
        <f>IF(L934="LEFTIES TOLEDO",IF(BC934&gt;=TIME(0,0,0),"YES","NO"),"")</f>
        <v/>
      </c>
      <c r="BE934" s="41">
        <f>$BH$1</f>
        <v>55</v>
      </c>
      <c r="BF934" s="41">
        <f>$BI$1</f>
        <v>7.5</v>
      </c>
    </row>
    <row r="935" spans="1:58" ht="12.75" hidden="1" customHeight="1">
      <c r="A935" s="24" t="s">
        <v>1186</v>
      </c>
      <c r="B935" s="10" t="s">
        <v>1159</v>
      </c>
      <c r="C935" s="11" t="s">
        <v>65</v>
      </c>
      <c r="D935" s="11" t="s">
        <v>48</v>
      </c>
      <c r="E935" s="12">
        <v>46071.569444444445</v>
      </c>
      <c r="F935" s="12">
        <v>46071.833333333336</v>
      </c>
      <c r="G935" s="13" t="s">
        <v>88</v>
      </c>
      <c r="H935" s="11" t="s">
        <v>50</v>
      </c>
      <c r="I935" s="13" t="s">
        <v>1389</v>
      </c>
      <c r="J935" s="13" t="s">
        <v>51</v>
      </c>
      <c r="K935" s="13" t="s">
        <v>52</v>
      </c>
      <c r="L935" s="12" t="s">
        <v>53</v>
      </c>
      <c r="M935" s="12">
        <v>46073.666666666664</v>
      </c>
      <c r="N935" s="12">
        <v>46076.666666666664</v>
      </c>
      <c r="O935" s="12"/>
      <c r="P935" s="55"/>
      <c r="Q935" s="12"/>
      <c r="R935" s="12"/>
      <c r="S935" s="29">
        <v>46076.614583333336</v>
      </c>
      <c r="T935" s="29">
        <v>46076.638888888891</v>
      </c>
      <c r="U935" s="12">
        <v>46076.643750000003</v>
      </c>
      <c r="V935" s="29">
        <v>46076.65625</v>
      </c>
      <c r="W935" s="30">
        <f>IF(N935="","",WEEKNUM(AA935,2)-0)</f>
        <v>9</v>
      </c>
      <c r="X935" s="30">
        <f>IF(N935="","",MONTH(AA935))</f>
        <v>2</v>
      </c>
      <c r="Y93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35" s="30" t="str">
        <f>IF(B935="ROPAX","ROPAX",IF(B935="RORO","RORO","OCEAN"))</f>
        <v>OCEAN</v>
      </c>
      <c r="AA935" s="12">
        <f>+MIN(S935,T935)</f>
        <v>46076.614583333336</v>
      </c>
      <c r="AB935" s="29" t="str">
        <f>CHOOSE(WEEKDAY(T935,2),"Monday","Tuesday","Wednesday","Thursday","Friday","Saturday","Sunday")</f>
        <v>Monday</v>
      </c>
      <c r="AC935" s="104">
        <f>IF((E935-F935)&lt;=0,0,(TRACKER[[#This Row],[ATA]]-TRACKER[[#This Row],[ETA]])*24)</f>
        <v>0</v>
      </c>
      <c r="AD935" s="29" t="str">
        <f>IF(AC935&lt;=2,"NO","YES")</f>
        <v>NO</v>
      </c>
      <c r="AE935" s="112">
        <f>+TRACKER[[#This Row],[DELIVERY AVAILABLE SINCE]]-TRACKER[[#This Row],[HANDOVER Morocco]]</f>
        <v>46073.666666666664</v>
      </c>
      <c r="AF935" s="113">
        <f>TRACKER[[#This Row],[ATA TO UNLOADING]]*24</f>
        <v>121.08333333337214</v>
      </c>
      <c r="AG935" s="114">
        <f>(M935-E935)</f>
        <v>2.0972222222189885</v>
      </c>
      <c r="AH935" s="9">
        <f>TRACKER[[#This Row],[ATA A OFRECIMIENTO]]*24</f>
        <v>50.333333333255723</v>
      </c>
      <c r="AI935" s="4" t="str">
        <f>IF(AG935="","",IF(AG935&lt;=1.5,"SI","NO"))</f>
        <v>NO</v>
      </c>
      <c r="AJ935" s="4" t="str">
        <f>IF(AG935="","",IF(AG935&lt;=2,"YES","NO"))</f>
        <v>NO</v>
      </c>
      <c r="AK935" s="4" t="str">
        <f>IF(AG935="","",IF(AG935&lt;=3,"SI","NO"))</f>
        <v>SI</v>
      </c>
      <c r="AL935" s="114">
        <f>(N935-M935)</f>
        <v>3</v>
      </c>
      <c r="AM935" s="9">
        <f>TRACKER[[#This Row],[DEL. AVAILABLE A SLOT]]*24</f>
        <v>72</v>
      </c>
      <c r="AN935" s="114">
        <f>IF((S935-M935)&lt;0,TIME(0,0,0),S935-M935)</f>
        <v>2.9479166666715173</v>
      </c>
      <c r="AO935"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935" s="9" t="str">
        <f>IF(AL935="","",IF(AL935&lt;=1,"SI","NO"))</f>
        <v>NO</v>
      </c>
      <c r="AQ935" s="114">
        <f>(N935-E935)</f>
        <v>5.0972222222189885</v>
      </c>
      <c r="AR935" s="9">
        <f>TRACKER[[#This Row],[ATA A TIMESLOT]]*24</f>
        <v>122.33333333325572</v>
      </c>
      <c r="AS935" s="115">
        <f>IF(AA935&lt;N935,TIME(0,0,0),AA935-N935)</f>
        <v>0</v>
      </c>
      <c r="AT935" s="9">
        <f>TRACKER[[#This Row],[PUNTUALIDAD (H)]]*24</f>
        <v>0</v>
      </c>
      <c r="AU935" s="114" t="str">
        <f>IF(AS935&gt;TIME(0,30,0),"NO","SI")</f>
        <v>SI</v>
      </c>
      <c r="AV935" s="116" t="str">
        <f>IF(AS935&gt;TIME(1,0,0),"NO","SI")</f>
        <v>SI</v>
      </c>
      <c r="AW935" s="116">
        <f>(S935-E935)</f>
        <v>5.0451388888905058</v>
      </c>
      <c r="AX935" s="38">
        <f>TRACKER[[#This Row],[ATA TO UNLOADING]]*24</f>
        <v>121.08333333337214</v>
      </c>
      <c r="AY935" s="116">
        <f>IF(O935=0,0,S935-O935)</f>
        <v>0</v>
      </c>
      <c r="AZ935" s="38">
        <f>TRACKER[[#This Row],[TOTAL TT (MARRUECOS)]]*24</f>
        <v>0</v>
      </c>
      <c r="BA935" s="38" t="str">
        <f>IF(AW935="","",IF(AW935&lt;=2,"SI","NO"))</f>
        <v>NO</v>
      </c>
      <c r="BB935" s="117">
        <f>V935-U935</f>
        <v>1.2499999997089617E-2</v>
      </c>
      <c r="BC935" s="118">
        <f>(TRACKER[[#This Row],[Driver departure vs DC END DATE 2]])/24</f>
        <v>5.2083333321206737E-4</v>
      </c>
      <c r="BD935" s="117" t="str">
        <f>IF(L935="LEFTIES TOLEDO",IF(BC935&gt;=TIME(0,0,0),"YES","NO"),"")</f>
        <v>YES</v>
      </c>
      <c r="BE935" s="41">
        <f>$BH$1</f>
        <v>55</v>
      </c>
      <c r="BF935" s="41">
        <f>$BI$1</f>
        <v>7.5</v>
      </c>
    </row>
    <row r="936" spans="1:58" ht="12.75" hidden="1" customHeight="1">
      <c r="A936" s="24">
        <v>264209619</v>
      </c>
      <c r="B936" s="10" t="s">
        <v>1184</v>
      </c>
      <c r="C936" s="11" t="s">
        <v>47</v>
      </c>
      <c r="D936" s="11" t="s">
        <v>48</v>
      </c>
      <c r="E936" s="12">
        <v>46070.795138888891</v>
      </c>
      <c r="F936" s="12">
        <v>46070.833333333336</v>
      </c>
      <c r="G936" s="13" t="s">
        <v>49</v>
      </c>
      <c r="H936" s="11" t="s">
        <v>50</v>
      </c>
      <c r="I936" s="13" t="s">
        <v>1390</v>
      </c>
      <c r="J936" s="13" t="s">
        <v>51</v>
      </c>
      <c r="K936" s="13" t="s">
        <v>52</v>
      </c>
      <c r="L936" s="12" t="s">
        <v>53</v>
      </c>
      <c r="M936" s="12">
        <v>46073.666666666664</v>
      </c>
      <c r="N936" s="12">
        <v>46076.666666666664</v>
      </c>
      <c r="O936" s="12"/>
      <c r="P936" s="55"/>
      <c r="Q936" s="12"/>
      <c r="R936" s="12"/>
      <c r="S936" s="29">
        <v>46076.624305555553</v>
      </c>
      <c r="T936" s="29">
        <v>46076.645833333336</v>
      </c>
      <c r="U936" s="12">
        <v>46076.671527777777</v>
      </c>
      <c r="V936" s="29">
        <v>46076.677083333336</v>
      </c>
      <c r="W936" s="30">
        <f>IF(N936="","",WEEKNUM(AA936,2)-0)</f>
        <v>9</v>
      </c>
      <c r="X936" s="30">
        <f>IF(N936="","",MONTH(AA936))</f>
        <v>2</v>
      </c>
      <c r="Y93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36" s="30" t="str">
        <f>IF(B936="ROPAX","ROPAX",IF(B936="RORO","RORO","OCEAN"))</f>
        <v>OCEAN</v>
      </c>
      <c r="AA936" s="12">
        <f>+MIN(S936,T936)</f>
        <v>46076.624305555553</v>
      </c>
      <c r="AB936" s="29" t="str">
        <f>CHOOSE(WEEKDAY(T936,2),"Monday","Tuesday","Wednesday","Thursday","Friday","Saturday","Sunday")</f>
        <v>Monday</v>
      </c>
      <c r="AC936" s="104">
        <f>IF((E936-F936)&lt;=0,0,(TRACKER[[#This Row],[ATA]]-TRACKER[[#This Row],[ETA]])*24)</f>
        <v>0</v>
      </c>
      <c r="AD936" s="29" t="str">
        <f>IF(AC936&lt;=2,"NO","YES")</f>
        <v>NO</v>
      </c>
      <c r="AE936" s="112">
        <f>+TRACKER[[#This Row],[DELIVERY AVAILABLE SINCE]]-TRACKER[[#This Row],[HANDOVER Morocco]]</f>
        <v>46073.666666666664</v>
      </c>
      <c r="AF936" s="113">
        <f>TRACKER[[#This Row],[ATA TO UNLOADING]]*24</f>
        <v>139.89999999990687</v>
      </c>
      <c r="AG936" s="114">
        <f>(M936-E936)</f>
        <v>2.8715277777737356</v>
      </c>
      <c r="AH936" s="9">
        <f>TRACKER[[#This Row],[ATA A OFRECIMIENTO]]*24</f>
        <v>68.916666666569654</v>
      </c>
      <c r="AI936" s="4" t="str">
        <f>IF(AG936="","",IF(AG936&lt;=1.5,"SI","NO"))</f>
        <v>NO</v>
      </c>
      <c r="AJ936" s="4" t="str">
        <f>IF(AG936="","",IF(AG936&lt;=2,"YES","NO"))</f>
        <v>NO</v>
      </c>
      <c r="AK936" s="4" t="str">
        <f>IF(AG936="","",IF(AG936&lt;=3,"SI","NO"))</f>
        <v>SI</v>
      </c>
      <c r="AL936" s="114">
        <f>(N936-M936)</f>
        <v>3</v>
      </c>
      <c r="AM936" s="9">
        <f>TRACKER[[#This Row],[DEL. AVAILABLE A SLOT]]*24</f>
        <v>72</v>
      </c>
      <c r="AN936" s="114">
        <f>IF((S936-M936)&lt;0,TIME(0,0,0),S936-M936)</f>
        <v>2.9576388888890506</v>
      </c>
      <c r="AO936"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936" s="9" t="str">
        <f>IF(AL936="","",IF(AL936&lt;=1,"SI","NO"))</f>
        <v>NO</v>
      </c>
      <c r="AQ936" s="114">
        <f>(N936-E936)</f>
        <v>5.8715277777737356</v>
      </c>
      <c r="AR936" s="9">
        <f>TRACKER[[#This Row],[ATA A TIMESLOT]]*24</f>
        <v>140.91666666656965</v>
      </c>
      <c r="AS936" s="115">
        <f>IF(AA936&lt;N936,TIME(0,0,0),AA936-N936)</f>
        <v>0</v>
      </c>
      <c r="AT936" s="9">
        <f>TRACKER[[#This Row],[PUNTUALIDAD (H)]]*24</f>
        <v>0</v>
      </c>
      <c r="AU936" s="114" t="str">
        <f>IF(AS936&gt;TIME(0,30,0),"NO","SI")</f>
        <v>SI</v>
      </c>
      <c r="AV936" s="116" t="str">
        <f>IF(AS936&gt;TIME(1,0,0),"NO","SI")</f>
        <v>SI</v>
      </c>
      <c r="AW936" s="116">
        <f>(S936-E936)</f>
        <v>5.8291666666627862</v>
      </c>
      <c r="AX936" s="38">
        <f>TRACKER[[#This Row],[ATA TO UNLOADING]]*24</f>
        <v>139.89999999990687</v>
      </c>
      <c r="AY936" s="116">
        <f>IF(O936=0,0,S936-O936)</f>
        <v>0</v>
      </c>
      <c r="AZ936" s="38">
        <f>TRACKER[[#This Row],[TOTAL TT (MARRUECOS)]]*24</f>
        <v>0</v>
      </c>
      <c r="BA936" s="38" t="str">
        <f>IF(AW936="","",IF(AW936&lt;=2,"SI","NO"))</f>
        <v>NO</v>
      </c>
      <c r="BB936" s="117">
        <f>V936-U936</f>
        <v>5.5555555591126904E-3</v>
      </c>
      <c r="BC936" s="118">
        <f>(TRACKER[[#This Row],[Driver departure vs DC END DATE 2]])/24</f>
        <v>2.3148148162969542E-4</v>
      </c>
      <c r="BD936" s="117" t="str">
        <f>IF(L936="LEFTIES TOLEDO",IF(BC936&gt;=TIME(0,0,0),"YES","NO"),"")</f>
        <v>YES</v>
      </c>
      <c r="BE936" s="41">
        <f>$BH$1</f>
        <v>55</v>
      </c>
      <c r="BF936" s="41">
        <f>$BI$1</f>
        <v>7.5</v>
      </c>
    </row>
    <row r="937" spans="1:58" ht="12.75" hidden="1" customHeight="1">
      <c r="A937" s="24">
        <v>264731014</v>
      </c>
      <c r="B937" s="10" t="s">
        <v>1183</v>
      </c>
      <c r="C937" s="11" t="s">
        <v>65</v>
      </c>
      <c r="D937" s="11" t="s">
        <v>75</v>
      </c>
      <c r="E937" s="12">
        <v>46072.604166666664</v>
      </c>
      <c r="F937" s="12">
        <v>46072.333333333336</v>
      </c>
      <c r="G937" s="13" t="s">
        <v>49</v>
      </c>
      <c r="H937" s="11" t="s">
        <v>50</v>
      </c>
      <c r="I937" s="13" t="s">
        <v>1386</v>
      </c>
      <c r="J937" s="13" t="s">
        <v>56</v>
      </c>
      <c r="K937" s="13" t="s">
        <v>60</v>
      </c>
      <c r="L937" s="12" t="s">
        <v>102</v>
      </c>
      <c r="M937" s="12">
        <v>46073.333333333336</v>
      </c>
      <c r="N937" s="12">
        <v>46076.666666666664</v>
      </c>
      <c r="O937" s="12"/>
      <c r="P937" s="55"/>
      <c r="Q937" s="12"/>
      <c r="R937" s="12"/>
      <c r="S937" s="29">
        <v>46076.645833333328</v>
      </c>
      <c r="T937" s="29">
        <v>46076.666666666664</v>
      </c>
      <c r="U937" s="12"/>
      <c r="V937" s="29"/>
      <c r="W937" s="30">
        <f>IF(N937="","",WEEKNUM(AA937,2)-0)</f>
        <v>9</v>
      </c>
      <c r="X937" s="30">
        <f>IF(N937="","",MONTH(AA937))</f>
        <v>2</v>
      </c>
      <c r="Y93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37" s="30" t="str">
        <f>IF(B937="ROPAX","ROPAX",IF(B937="RORO","RORO","OCEAN"))</f>
        <v>OCEAN</v>
      </c>
      <c r="AA937" s="12">
        <f>+MIN(S937,T937)</f>
        <v>46076.645833333328</v>
      </c>
      <c r="AB937" s="29" t="str">
        <f>CHOOSE(WEEKDAY(T937,2),"Monday","Tuesday","Wednesday","Thursday","Friday","Saturday","Sunday")</f>
        <v>Monday</v>
      </c>
      <c r="AC937" s="104">
        <f>IF((E937-F937)&lt;=0,0,(TRACKER[[#This Row],[ATA]]-TRACKER[[#This Row],[ETA]])*24)</f>
        <v>6.4999999998835847</v>
      </c>
      <c r="AD937" s="29" t="str">
        <f>IF(AC937&lt;=2,"NO","YES")</f>
        <v>YES</v>
      </c>
      <c r="AE937" s="112">
        <f>+TRACKER[[#This Row],[DELIVERY AVAILABLE SINCE]]-TRACKER[[#This Row],[HANDOVER Morocco]]</f>
        <v>46073.333333333336</v>
      </c>
      <c r="AF937" s="113">
        <f>TRACKER[[#This Row],[ATA TO UNLOADING]]*24</f>
        <v>96.999999999941792</v>
      </c>
      <c r="AG937" s="114">
        <f>(M937-E937)</f>
        <v>0.72916666667151731</v>
      </c>
      <c r="AH937" s="9">
        <f>TRACKER[[#This Row],[ATA A OFRECIMIENTO]]*24</f>
        <v>17.500000000116415</v>
      </c>
      <c r="AI937" s="4" t="str">
        <f>IF(AG937="","",IF(AG937&lt;=1.5,"SI","NO"))</f>
        <v>SI</v>
      </c>
      <c r="AJ937" s="4" t="str">
        <f>IF(AG937="","",IF(AG937&lt;=2,"YES","NO"))</f>
        <v>YES</v>
      </c>
      <c r="AK937" s="4" t="str">
        <f>IF(AG937="","",IF(AG937&lt;=3,"SI","NO"))</f>
        <v>SI</v>
      </c>
      <c r="AL937" s="114">
        <f>(N937-M937)</f>
        <v>3.3333333333284827</v>
      </c>
      <c r="AM937" s="9">
        <f>TRACKER[[#This Row],[DEL. AVAILABLE A SLOT]]*24</f>
        <v>79.999999999883585</v>
      </c>
      <c r="AN937" s="114">
        <f>IF((S937-M937)&lt;0,TIME(0,0,0),S937-M937)</f>
        <v>3.312499999992724</v>
      </c>
      <c r="AO937"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37" s="9" t="str">
        <f>IF(AL937="","",IF(AL937&lt;=1,"SI","NO"))</f>
        <v>NO</v>
      </c>
      <c r="AQ937" s="114">
        <f>(N937-E937)</f>
        <v>4.0625</v>
      </c>
      <c r="AR937" s="9">
        <f>TRACKER[[#This Row],[ATA A TIMESLOT]]*24</f>
        <v>97.5</v>
      </c>
      <c r="AS937" s="115">
        <f>IF(AA937&lt;N937,TIME(0,0,0),AA937-N937)</f>
        <v>0</v>
      </c>
      <c r="AT937" s="9">
        <f>TRACKER[[#This Row],[PUNTUALIDAD (H)]]*24</f>
        <v>0</v>
      </c>
      <c r="AU937" s="114" t="str">
        <f>IF(AS937&gt;TIME(0,30,0),"NO","SI")</f>
        <v>SI</v>
      </c>
      <c r="AV937" s="116" t="str">
        <f>IF(AS937&gt;TIME(1,0,0),"NO","SI")</f>
        <v>SI</v>
      </c>
      <c r="AW937" s="116">
        <f>(S937-E937)</f>
        <v>4.0416666666642413</v>
      </c>
      <c r="AX937" s="38">
        <f>TRACKER[[#This Row],[ATA TO UNLOADING]]*24</f>
        <v>96.999999999941792</v>
      </c>
      <c r="AY937" s="116">
        <f>IF(O937=0,0,S937-O937)</f>
        <v>0</v>
      </c>
      <c r="AZ937" s="38">
        <f>TRACKER[[#This Row],[TOTAL TT (MARRUECOS)]]*24</f>
        <v>0</v>
      </c>
      <c r="BA937" s="38" t="str">
        <f>IF(AW937="","",IF(AW937&lt;=2,"SI","NO"))</f>
        <v>NO</v>
      </c>
      <c r="BB937" s="117">
        <f>V937-U937</f>
        <v>0</v>
      </c>
      <c r="BC937" s="118">
        <f>(TRACKER[[#This Row],[Driver departure vs DC END DATE 2]])/24</f>
        <v>0</v>
      </c>
      <c r="BD937" s="117" t="str">
        <f>IF(L937="LEFTIES TOLEDO",IF(BC937&gt;=TIME(0,0,0),"YES","NO"),"")</f>
        <v/>
      </c>
      <c r="BE937" s="41">
        <f>$BH$1</f>
        <v>55</v>
      </c>
      <c r="BF937" s="41">
        <f>$BI$1</f>
        <v>7.5</v>
      </c>
    </row>
    <row r="938" spans="1:58" ht="12.75" hidden="1" customHeight="1">
      <c r="A938" s="24">
        <v>262543870</v>
      </c>
      <c r="B938" s="10" t="s">
        <v>1183</v>
      </c>
      <c r="C938" s="11" t="s">
        <v>78</v>
      </c>
      <c r="D938" s="11" t="s">
        <v>75</v>
      </c>
      <c r="E938" s="12">
        <v>46072.604166666664</v>
      </c>
      <c r="F938" s="12">
        <v>46072.333333333336</v>
      </c>
      <c r="G938" s="13" t="s">
        <v>49</v>
      </c>
      <c r="H938" s="11" t="s">
        <v>50</v>
      </c>
      <c r="I938" s="13" t="s">
        <v>1387</v>
      </c>
      <c r="J938" s="13" t="s">
        <v>51</v>
      </c>
      <c r="K938" s="13" t="s">
        <v>60</v>
      </c>
      <c r="L938" s="12" t="s">
        <v>95</v>
      </c>
      <c r="M938" s="12">
        <v>46073.333333333336</v>
      </c>
      <c r="N938" s="12">
        <v>46076.666666666664</v>
      </c>
      <c r="O938" s="12"/>
      <c r="P938" s="55">
        <v>2</v>
      </c>
      <c r="Q938" s="12"/>
      <c r="R938" s="12" t="s">
        <v>108</v>
      </c>
      <c r="S938" s="29">
        <v>46076.645833333328</v>
      </c>
      <c r="T938" s="29">
        <v>46076.743055555555</v>
      </c>
      <c r="U938" s="12"/>
      <c r="V938" s="12">
        <v>46076.805555555555</v>
      </c>
      <c r="W938" s="30">
        <f>IF(N938="","",WEEKNUM(AA938,2)-0)</f>
        <v>9</v>
      </c>
      <c r="X938" s="30">
        <f>IF(N938="","",MONTH(AA938))</f>
        <v>2</v>
      </c>
      <c r="Y93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938" s="30" t="str">
        <f>IF(B938="ROPAX","ROPAX",IF(B938="RORO","RORO","OCEAN"))</f>
        <v>OCEAN</v>
      </c>
      <c r="AA938" s="12">
        <f>+MIN(S938,T938)</f>
        <v>46076.645833333328</v>
      </c>
      <c r="AB938" s="29" t="str">
        <f>CHOOSE(WEEKDAY(T938,2),"Monday","Tuesday","Wednesday","Thursday","Friday","Saturday","Sunday")</f>
        <v>Monday</v>
      </c>
      <c r="AC938" s="104">
        <f>IF((E938-F938)&lt;=0,0,(TRACKER[[#This Row],[ATA]]-TRACKER[[#This Row],[ETA]])*24)</f>
        <v>6.4999999998835847</v>
      </c>
      <c r="AD938" s="29" t="str">
        <f>IF(AC938&lt;=2,"NO","YES")</f>
        <v>YES</v>
      </c>
      <c r="AE938" s="112">
        <f>+TRACKER[[#This Row],[DELIVERY AVAILABLE SINCE]]-TRACKER[[#This Row],[HANDOVER Morocco]]</f>
        <v>46073.333333333336</v>
      </c>
      <c r="AF938" s="113">
        <f>TRACKER[[#This Row],[ATA TO UNLOADING]]*24</f>
        <v>96.999999999941792</v>
      </c>
      <c r="AG938" s="114">
        <f>(M938-E938)</f>
        <v>0.72916666667151731</v>
      </c>
      <c r="AH938" s="9">
        <f>TRACKER[[#This Row],[ATA A OFRECIMIENTO]]*24</f>
        <v>17.500000000116415</v>
      </c>
      <c r="AI938" s="4" t="str">
        <f>IF(AG938="","",IF(AG938&lt;=1.5,"SI","NO"))</f>
        <v>SI</v>
      </c>
      <c r="AJ938" s="4" t="str">
        <f>IF(AG938="","",IF(AG938&lt;=2,"YES","NO"))</f>
        <v>YES</v>
      </c>
      <c r="AK938" s="4" t="str">
        <f>IF(AG938="","",IF(AG938&lt;=3,"SI","NO"))</f>
        <v>SI</v>
      </c>
      <c r="AL938" s="114">
        <f>(N938-M938)</f>
        <v>3.3333333333284827</v>
      </c>
      <c r="AM938" s="9">
        <f>TRACKER[[#This Row],[DEL. AVAILABLE A SLOT]]*24</f>
        <v>79.999999999883585</v>
      </c>
      <c r="AN938" s="114">
        <f>IF((S938-M938)&lt;0,TIME(0,0,0),S938-M938)</f>
        <v>3.312499999992724</v>
      </c>
      <c r="AO938"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38" s="9" t="str">
        <f>IF(AL938="","",IF(AL938&lt;=1,"SI","NO"))</f>
        <v>NO</v>
      </c>
      <c r="AQ938" s="114">
        <f>(N938-E938)</f>
        <v>4.0625</v>
      </c>
      <c r="AR938" s="9">
        <f>TRACKER[[#This Row],[ATA A TIMESLOT]]*24</f>
        <v>97.5</v>
      </c>
      <c r="AS938" s="115">
        <f>IF(AA938&lt;N938,TIME(0,0,0),AA938-N938)</f>
        <v>0</v>
      </c>
      <c r="AT938" s="9">
        <f>TRACKER[[#This Row],[PUNTUALIDAD (H)]]*24</f>
        <v>0</v>
      </c>
      <c r="AU938" s="114" t="str">
        <f>IF(AS938&gt;TIME(0,30,0),"NO","SI")</f>
        <v>SI</v>
      </c>
      <c r="AV938" s="116" t="str">
        <f>IF(AS938&gt;TIME(1,0,0),"NO","SI")</f>
        <v>SI</v>
      </c>
      <c r="AW938" s="116">
        <f>(S938-E938)</f>
        <v>4.0416666666642413</v>
      </c>
      <c r="AX938" s="38">
        <f>TRACKER[[#This Row],[ATA TO UNLOADING]]*24</f>
        <v>96.999999999941792</v>
      </c>
      <c r="AY938" s="116">
        <f>IF(O938=0,0,S938-O938)</f>
        <v>0</v>
      </c>
      <c r="AZ938" s="38">
        <f>TRACKER[[#This Row],[TOTAL TT (MARRUECOS)]]*24</f>
        <v>0</v>
      </c>
      <c r="BA938" s="38" t="str">
        <f>IF(AW938="","",IF(AW938&lt;=2,"SI","NO"))</f>
        <v>NO</v>
      </c>
      <c r="BB938" s="117">
        <f>V938-U938</f>
        <v>46076.805555555555</v>
      </c>
      <c r="BC938" s="118">
        <f>(TRACKER[[#This Row],[Driver departure vs DC END DATE 2]])/24</f>
        <v>1919.866898148148</v>
      </c>
      <c r="BD938" s="117" t="str">
        <f>IF(L938="LEFTIES TOLEDO",IF(BC938&gt;=TIME(0,0,0),"YES","NO"),"")</f>
        <v/>
      </c>
      <c r="BE938" s="41">
        <f>$BH$1</f>
        <v>55</v>
      </c>
      <c r="BF938" s="41">
        <f>$BI$1</f>
        <v>7.5</v>
      </c>
    </row>
    <row r="939" spans="1:58" ht="12.75" hidden="1" customHeight="1">
      <c r="A939" s="24">
        <v>262543870</v>
      </c>
      <c r="B939" s="10" t="s">
        <v>1183</v>
      </c>
      <c r="C939" s="11" t="s">
        <v>78</v>
      </c>
      <c r="D939" s="11" t="s">
        <v>75</v>
      </c>
      <c r="E939" s="12">
        <v>46072.604166666664</v>
      </c>
      <c r="F939" s="12">
        <v>46072.333333333336</v>
      </c>
      <c r="G939" s="13" t="s">
        <v>49</v>
      </c>
      <c r="H939" s="11" t="s">
        <v>50</v>
      </c>
      <c r="I939" s="13" t="s">
        <v>1388</v>
      </c>
      <c r="J939" s="13" t="s">
        <v>51</v>
      </c>
      <c r="K939" s="13" t="s">
        <v>60</v>
      </c>
      <c r="L939" s="12" t="s">
        <v>95</v>
      </c>
      <c r="M939" s="12">
        <v>46076.416666666664</v>
      </c>
      <c r="N939" s="12">
        <v>46076.666666666664</v>
      </c>
      <c r="O939" s="12"/>
      <c r="P939" s="55">
        <v>1</v>
      </c>
      <c r="Q939" s="12"/>
      <c r="R939" s="12" t="s">
        <v>108</v>
      </c>
      <c r="S939" s="29">
        <v>46076.645833333328</v>
      </c>
      <c r="T939" s="29">
        <v>46076.697916666664</v>
      </c>
      <c r="U939" s="12"/>
      <c r="V939" s="12">
        <v>46076.805555555555</v>
      </c>
      <c r="W939" s="30">
        <f>IF(N939="","",WEEKNUM(AA939,2)-0)</f>
        <v>9</v>
      </c>
      <c r="X939" s="30">
        <f>IF(N939="","",MONTH(AA939))</f>
        <v>2</v>
      </c>
      <c r="Y93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939" s="30" t="str">
        <f>IF(B939="ROPAX","ROPAX",IF(B939="RORO","RORO","OCEAN"))</f>
        <v>OCEAN</v>
      </c>
      <c r="AA939" s="12">
        <f>+MIN(S939,T939)</f>
        <v>46076.645833333328</v>
      </c>
      <c r="AB939" s="29" t="str">
        <f>CHOOSE(WEEKDAY(T939,2),"Monday","Tuesday","Wednesday","Thursday","Friday","Saturday","Sunday")</f>
        <v>Monday</v>
      </c>
      <c r="AC939" s="104">
        <f>IF((E939-F939)&lt;=0,0,(TRACKER[[#This Row],[ATA]]-TRACKER[[#This Row],[ETA]])*24)</f>
        <v>6.4999999998835847</v>
      </c>
      <c r="AD939" s="29" t="str">
        <f>IF(AC939&lt;=2,"NO","YES")</f>
        <v>YES</v>
      </c>
      <c r="AE939" s="112">
        <f>+TRACKER[[#This Row],[DELIVERY AVAILABLE SINCE]]-TRACKER[[#This Row],[HANDOVER Morocco]]</f>
        <v>46076.416666666664</v>
      </c>
      <c r="AF939" s="113">
        <f>TRACKER[[#This Row],[ATA TO UNLOADING]]*24</f>
        <v>96.999999999941792</v>
      </c>
      <c r="AG939" s="114">
        <f>(M939-E939)</f>
        <v>3.8125</v>
      </c>
      <c r="AH939" s="9">
        <f>TRACKER[[#This Row],[ATA A OFRECIMIENTO]]*24</f>
        <v>91.5</v>
      </c>
      <c r="AI939" s="4" t="str">
        <f>IF(AG939="","",IF(AG939&lt;=1.5,"SI","NO"))</f>
        <v>NO</v>
      </c>
      <c r="AJ939" s="4" t="str">
        <f>IF(AG939="","",IF(AG939&lt;=2,"YES","NO"))</f>
        <v>NO</v>
      </c>
      <c r="AK939" s="4" t="str">
        <f>IF(AG939="","",IF(AG939&lt;=3,"SI","NO"))</f>
        <v>NO</v>
      </c>
      <c r="AL939" s="114">
        <f>(N939-M939)</f>
        <v>0.25</v>
      </c>
      <c r="AM939" s="9">
        <f>TRACKER[[#This Row],[DEL. AVAILABLE A SLOT]]*24</f>
        <v>6</v>
      </c>
      <c r="AN939" s="114">
        <f>IF((S939-M939)&lt;0,TIME(0,0,0),S939-M939)</f>
        <v>0.22916666666424135</v>
      </c>
      <c r="AO939"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939" s="9" t="str">
        <f>IF(AL939="","",IF(AL939&lt;=1,"SI","NO"))</f>
        <v>SI</v>
      </c>
      <c r="AQ939" s="114">
        <f>(N939-E939)</f>
        <v>4.0625</v>
      </c>
      <c r="AR939" s="9">
        <f>TRACKER[[#This Row],[ATA A TIMESLOT]]*24</f>
        <v>97.5</v>
      </c>
      <c r="AS939" s="115">
        <f>IF(AA939&lt;N939,TIME(0,0,0),AA939-N939)</f>
        <v>0</v>
      </c>
      <c r="AT939" s="9">
        <f>TRACKER[[#This Row],[PUNTUALIDAD (H)]]*24</f>
        <v>0</v>
      </c>
      <c r="AU939" s="114" t="str">
        <f>IF(AS939&gt;TIME(0,30,0),"NO","SI")</f>
        <v>SI</v>
      </c>
      <c r="AV939" s="116" t="str">
        <f>IF(AS939&gt;TIME(1,0,0),"NO","SI")</f>
        <v>SI</v>
      </c>
      <c r="AW939" s="116">
        <f>(S939-E939)</f>
        <v>4.0416666666642413</v>
      </c>
      <c r="AX939" s="38">
        <f>TRACKER[[#This Row],[ATA TO UNLOADING]]*24</f>
        <v>96.999999999941792</v>
      </c>
      <c r="AY939" s="116">
        <f>IF(O939=0,0,S939-O939)</f>
        <v>0</v>
      </c>
      <c r="AZ939" s="38">
        <f>TRACKER[[#This Row],[TOTAL TT (MARRUECOS)]]*24</f>
        <v>0</v>
      </c>
      <c r="BA939" s="38" t="str">
        <f>IF(AW939="","",IF(AW939&lt;=2,"SI","NO"))</f>
        <v>NO</v>
      </c>
      <c r="BB939" s="117">
        <f>V939-U939</f>
        <v>46076.805555555555</v>
      </c>
      <c r="BC939" s="118">
        <f>(TRACKER[[#This Row],[Driver departure vs DC END DATE 2]])/24</f>
        <v>1919.866898148148</v>
      </c>
      <c r="BD939" s="117" t="str">
        <f>IF(L939="LEFTIES TOLEDO",IF(BC939&gt;=TIME(0,0,0),"YES","NO"),"")</f>
        <v/>
      </c>
      <c r="BE939" s="41">
        <f>$BH$1</f>
        <v>55</v>
      </c>
      <c r="BF939" s="41">
        <f>$BI$1</f>
        <v>7.5</v>
      </c>
    </row>
    <row r="940" spans="1:58" ht="12.75" hidden="1" customHeight="1">
      <c r="A940" s="24">
        <v>264157588</v>
      </c>
      <c r="B940" s="10" t="s">
        <v>1184</v>
      </c>
      <c r="C940" s="11" t="s">
        <v>47</v>
      </c>
      <c r="D940" s="11" t="s">
        <v>48</v>
      </c>
      <c r="E940" s="12">
        <v>46070.795138888891</v>
      </c>
      <c r="F940" s="12">
        <v>46070.833333333336</v>
      </c>
      <c r="G940" s="13" t="s">
        <v>49</v>
      </c>
      <c r="H940" s="11" t="s">
        <v>50</v>
      </c>
      <c r="I940" s="13" t="s">
        <v>1392</v>
      </c>
      <c r="J940" s="13" t="s">
        <v>51</v>
      </c>
      <c r="K940" s="13" t="s">
        <v>52</v>
      </c>
      <c r="L940" s="12" t="s">
        <v>53</v>
      </c>
      <c r="M940" s="12">
        <v>46073.666666666664</v>
      </c>
      <c r="N940" s="12">
        <v>46076.75</v>
      </c>
      <c r="O940" s="12"/>
      <c r="P940" s="55"/>
      <c r="Q940" s="12"/>
      <c r="R940" s="12"/>
      <c r="S940" s="29">
        <v>46076.646527777775</v>
      </c>
      <c r="T940" s="29">
        <v>46076.6875</v>
      </c>
      <c r="U940" s="12">
        <v>46076.671527777777</v>
      </c>
      <c r="V940" s="29">
        <v>46076.729166666664</v>
      </c>
      <c r="W940" s="30">
        <f>IF(N940="","",WEEKNUM(AA940,2)-0)</f>
        <v>9</v>
      </c>
      <c r="X940" s="30">
        <f>IF(N940="","",MONTH(AA940))</f>
        <v>2</v>
      </c>
      <c r="Y94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40" s="30" t="str">
        <f>IF(B940="ROPAX","ROPAX",IF(B940="RORO","RORO","OCEAN"))</f>
        <v>OCEAN</v>
      </c>
      <c r="AA940" s="12">
        <f>+MIN(S940,T940)</f>
        <v>46076.646527777775</v>
      </c>
      <c r="AB940" s="29" t="str">
        <f>CHOOSE(WEEKDAY(T940,2),"Monday","Tuesday","Wednesday","Thursday","Friday","Saturday","Sunday")</f>
        <v>Monday</v>
      </c>
      <c r="AC940" s="104">
        <f>IF((E940-F940)&lt;=0,0,(TRACKER[[#This Row],[ATA]]-TRACKER[[#This Row],[ETA]])*24)</f>
        <v>0</v>
      </c>
      <c r="AD940" s="29" t="str">
        <f>IF(AC940&lt;=2,"NO","YES")</f>
        <v>NO</v>
      </c>
      <c r="AE940" s="112">
        <f>+TRACKER[[#This Row],[DELIVERY AVAILABLE SINCE]]-TRACKER[[#This Row],[HANDOVER Morocco]]</f>
        <v>46073.666666666664</v>
      </c>
      <c r="AF940" s="113">
        <f>TRACKER[[#This Row],[ATA TO UNLOADING]]*24</f>
        <v>140.43333333323244</v>
      </c>
      <c r="AG940" s="114">
        <f>(M940-E940)</f>
        <v>2.8715277777737356</v>
      </c>
      <c r="AH940" s="9">
        <f>TRACKER[[#This Row],[ATA A OFRECIMIENTO]]*24</f>
        <v>68.916666666569654</v>
      </c>
      <c r="AI940" s="4" t="str">
        <f>IF(AG940="","",IF(AG940&lt;=1.5,"SI","NO"))</f>
        <v>NO</v>
      </c>
      <c r="AJ940" s="4" t="str">
        <f>IF(AG940="","",IF(AG940&lt;=2,"YES","NO"))</f>
        <v>NO</v>
      </c>
      <c r="AK940" s="4" t="str">
        <f>IF(AG940="","",IF(AG940&lt;=3,"SI","NO"))</f>
        <v>SI</v>
      </c>
      <c r="AL940" s="114">
        <f>(N940-M940)</f>
        <v>3.0833333333357587</v>
      </c>
      <c r="AM940" s="9">
        <f>TRACKER[[#This Row],[DEL. AVAILABLE A SLOT]]*24</f>
        <v>74.000000000058208</v>
      </c>
      <c r="AN940" s="114">
        <f>IF((S940-M940)&lt;0,TIME(0,0,0),S940-M940)</f>
        <v>2.9798611111109494</v>
      </c>
      <c r="AO940"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940" s="9" t="str">
        <f>IF(AL940="","",IF(AL940&lt;=1,"SI","NO"))</f>
        <v>NO</v>
      </c>
      <c r="AQ940" s="114">
        <f>(N940-E940)</f>
        <v>5.9548611111094942</v>
      </c>
      <c r="AR940" s="9">
        <f>TRACKER[[#This Row],[ATA A TIMESLOT]]*24</f>
        <v>142.91666666662786</v>
      </c>
      <c r="AS940" s="115">
        <f>IF(AA940&lt;N940,TIME(0,0,0),AA940-N940)</f>
        <v>0</v>
      </c>
      <c r="AT940" s="9">
        <f>TRACKER[[#This Row],[PUNTUALIDAD (H)]]*24</f>
        <v>0</v>
      </c>
      <c r="AU940" s="114" t="str">
        <f>IF(AS940&gt;TIME(0,30,0),"NO","SI")</f>
        <v>SI</v>
      </c>
      <c r="AV940" s="116" t="str">
        <f>IF(AS940&gt;TIME(1,0,0),"NO","SI")</f>
        <v>SI</v>
      </c>
      <c r="AW940" s="116">
        <f>(S940-E940)</f>
        <v>5.851388888884685</v>
      </c>
      <c r="AX940" s="38">
        <f>TRACKER[[#This Row],[ATA TO UNLOADING]]*24</f>
        <v>140.43333333323244</v>
      </c>
      <c r="AY940" s="116">
        <f>IF(O940=0,0,S940-O940)</f>
        <v>0</v>
      </c>
      <c r="AZ940" s="38">
        <f>TRACKER[[#This Row],[TOTAL TT (MARRUECOS)]]*24</f>
        <v>0</v>
      </c>
      <c r="BA940" s="38" t="str">
        <f>IF(AW940="","",IF(AW940&lt;=2,"SI","NO"))</f>
        <v>NO</v>
      </c>
      <c r="BB940" s="117">
        <f>V940-U940</f>
        <v>5.7638888887595385E-2</v>
      </c>
      <c r="BC940" s="118">
        <f>(TRACKER[[#This Row],[Driver departure vs DC END DATE 2]])/24</f>
        <v>2.4016203703164742E-3</v>
      </c>
      <c r="BD940" s="117" t="str">
        <f>IF(L940="LEFTIES TOLEDO",IF(BC940&gt;=TIME(0,0,0),"YES","NO"),"")</f>
        <v>YES</v>
      </c>
      <c r="BE940" s="41">
        <f>$BH$1</f>
        <v>55</v>
      </c>
      <c r="BF940" s="41">
        <f>$BI$1</f>
        <v>7.5</v>
      </c>
    </row>
    <row r="941" spans="1:58" ht="12.75" hidden="1" customHeight="1">
      <c r="A941" s="24">
        <v>264169248</v>
      </c>
      <c r="B941" s="10" t="s">
        <v>1184</v>
      </c>
      <c r="C941" s="11" t="s">
        <v>47</v>
      </c>
      <c r="D941" s="11" t="s">
        <v>48</v>
      </c>
      <c r="E941" s="12">
        <v>46070.795138888891</v>
      </c>
      <c r="F941" s="12">
        <v>46070.833333333336</v>
      </c>
      <c r="G941" s="13" t="s">
        <v>49</v>
      </c>
      <c r="H941" s="11" t="s">
        <v>50</v>
      </c>
      <c r="I941" s="13" t="s">
        <v>1393</v>
      </c>
      <c r="J941" s="13" t="s">
        <v>51</v>
      </c>
      <c r="K941" s="13" t="s">
        <v>52</v>
      </c>
      <c r="L941" s="12" t="s">
        <v>53</v>
      </c>
      <c r="M941" s="12">
        <v>46073.666666666664</v>
      </c>
      <c r="N941" s="12">
        <v>46076.75</v>
      </c>
      <c r="O941" s="12"/>
      <c r="P941" s="55"/>
      <c r="Q941" s="12"/>
      <c r="R941" s="12"/>
      <c r="S941" s="29">
        <v>46076.651388888888</v>
      </c>
      <c r="T941" s="29">
        <v>46076.729166666664</v>
      </c>
      <c r="U941" s="12">
        <v>46076.738888888889</v>
      </c>
      <c r="V941" s="12">
        <v>46076.78125</v>
      </c>
      <c r="W941" s="30">
        <f>IF(N941="","",WEEKNUM(AA941,2)-0)</f>
        <v>9</v>
      </c>
      <c r="X941" s="30">
        <f>IF(N941="","",MONTH(AA941))</f>
        <v>2</v>
      </c>
      <c r="Y94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41" s="30" t="str">
        <f>IF(B941="ROPAX","ROPAX",IF(B941="RORO","RORO","OCEAN"))</f>
        <v>OCEAN</v>
      </c>
      <c r="AA941" s="12">
        <f>+MIN(S941,T941)</f>
        <v>46076.651388888888</v>
      </c>
      <c r="AB941" s="29" t="str">
        <f>CHOOSE(WEEKDAY(T941,2),"Monday","Tuesday","Wednesday","Thursday","Friday","Saturday","Sunday")</f>
        <v>Monday</v>
      </c>
      <c r="AC941" s="104">
        <f>IF((E941-F941)&lt;=0,0,(TRACKER[[#This Row],[ATA]]-TRACKER[[#This Row],[ETA]])*24)</f>
        <v>0</v>
      </c>
      <c r="AD941" s="29" t="str">
        <f>IF(AC941&lt;=2,"NO","YES")</f>
        <v>NO</v>
      </c>
      <c r="AE941" s="112">
        <f>+TRACKER[[#This Row],[DELIVERY AVAILABLE SINCE]]-TRACKER[[#This Row],[HANDOVER Morocco]]</f>
        <v>46073.666666666664</v>
      </c>
      <c r="AF941" s="113">
        <f>TRACKER[[#This Row],[ATA TO UNLOADING]]*24</f>
        <v>140.54999999993015</v>
      </c>
      <c r="AG941" s="114">
        <f>(M941-E941)</f>
        <v>2.8715277777737356</v>
      </c>
      <c r="AH941" s="9">
        <f>TRACKER[[#This Row],[ATA A OFRECIMIENTO]]*24</f>
        <v>68.916666666569654</v>
      </c>
      <c r="AI941" s="4" t="str">
        <f>IF(AG941="","",IF(AG941&lt;=1.5,"SI","NO"))</f>
        <v>NO</v>
      </c>
      <c r="AJ941" s="4" t="str">
        <f>IF(AG941="","",IF(AG941&lt;=2,"YES","NO"))</f>
        <v>NO</v>
      </c>
      <c r="AK941" s="4" t="str">
        <f>IF(AG941="","",IF(AG941&lt;=3,"SI","NO"))</f>
        <v>SI</v>
      </c>
      <c r="AL941" s="114">
        <f>(N941-M941)</f>
        <v>3.0833333333357587</v>
      </c>
      <c r="AM941" s="9">
        <f>TRACKER[[#This Row],[DEL. AVAILABLE A SLOT]]*24</f>
        <v>74.000000000058208</v>
      </c>
      <c r="AN941" s="114">
        <f>IF((S941-M941)&lt;0,TIME(0,0,0),S941-M941)</f>
        <v>2.984722222223354</v>
      </c>
      <c r="AO941"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941" s="9" t="str">
        <f>IF(AL941="","",IF(AL941&lt;=1,"SI","NO"))</f>
        <v>NO</v>
      </c>
      <c r="AQ941" s="114">
        <f>(N941-E941)</f>
        <v>5.9548611111094942</v>
      </c>
      <c r="AR941" s="9">
        <f>TRACKER[[#This Row],[ATA A TIMESLOT]]*24</f>
        <v>142.91666666662786</v>
      </c>
      <c r="AS941" s="115">
        <f>IF(AA941&lt;N941,TIME(0,0,0),AA941-N941)</f>
        <v>0</v>
      </c>
      <c r="AT941" s="9">
        <f>TRACKER[[#This Row],[PUNTUALIDAD (H)]]*24</f>
        <v>0</v>
      </c>
      <c r="AU941" s="114" t="str">
        <f>IF(AS941&gt;TIME(0,30,0),"NO","SI")</f>
        <v>SI</v>
      </c>
      <c r="AV941" s="116" t="str">
        <f>IF(AS941&gt;TIME(1,0,0),"NO","SI")</f>
        <v>SI</v>
      </c>
      <c r="AW941" s="116">
        <f>(S941-E941)</f>
        <v>5.8562499999970896</v>
      </c>
      <c r="AX941" s="38">
        <f>TRACKER[[#This Row],[ATA TO UNLOADING]]*24</f>
        <v>140.54999999993015</v>
      </c>
      <c r="AY941" s="116">
        <f>IF(O941=0,0,S941-O941)</f>
        <v>0</v>
      </c>
      <c r="AZ941" s="38">
        <f>TRACKER[[#This Row],[TOTAL TT (MARRUECOS)]]*24</f>
        <v>0</v>
      </c>
      <c r="BA941" s="38" t="str">
        <f>IF(AW941="","",IF(AW941&lt;=2,"SI","NO"))</f>
        <v>NO</v>
      </c>
      <c r="BB941" s="117">
        <f>V941-U941</f>
        <v>4.2361111110949423E-2</v>
      </c>
      <c r="BC941" s="118">
        <f>(TRACKER[[#This Row],[Driver departure vs DC END DATE 2]])/24</f>
        <v>1.7650462962895592E-3</v>
      </c>
      <c r="BD941" s="117" t="str">
        <f>IF(L941="LEFTIES TOLEDO",IF(BC941&gt;=TIME(0,0,0),"YES","NO"),"")</f>
        <v>YES</v>
      </c>
      <c r="BE941" s="41">
        <f>$BH$1</f>
        <v>55</v>
      </c>
      <c r="BF941" s="41">
        <f>$BI$1</f>
        <v>7.5</v>
      </c>
    </row>
    <row r="942" spans="1:58" ht="12.75" hidden="1" customHeight="1">
      <c r="A942" s="24">
        <v>262912475</v>
      </c>
      <c r="B942" s="10" t="s">
        <v>1183</v>
      </c>
      <c r="C942" s="11" t="s">
        <v>47</v>
      </c>
      <c r="D942" s="11" t="s">
        <v>75</v>
      </c>
      <c r="E942" s="12">
        <v>46072.604166666664</v>
      </c>
      <c r="F942" s="12">
        <v>46072.333333333336</v>
      </c>
      <c r="G942" s="13" t="s">
        <v>49</v>
      </c>
      <c r="H942" s="11" t="s">
        <v>50</v>
      </c>
      <c r="I942" s="13" t="s">
        <v>1391</v>
      </c>
      <c r="J942" s="13" t="s">
        <v>51</v>
      </c>
      <c r="K942" s="13" t="s">
        <v>60</v>
      </c>
      <c r="L942" s="12" t="s">
        <v>102</v>
      </c>
      <c r="M942" s="12">
        <v>46073.333333333336</v>
      </c>
      <c r="N942" s="12">
        <v>46076.75</v>
      </c>
      <c r="O942" s="12"/>
      <c r="P942" s="55"/>
      <c r="Q942" s="12"/>
      <c r="R942" s="12"/>
      <c r="S942" s="29">
        <v>46076.729166666664</v>
      </c>
      <c r="T942" s="29">
        <v>46076.75</v>
      </c>
      <c r="U942" s="12"/>
      <c r="V942" s="12"/>
      <c r="W942" s="30">
        <f>IF(N942="","",WEEKNUM(AA942,2)-0)</f>
        <v>9</v>
      </c>
      <c r="X942" s="30">
        <f>IF(N942="","",MONTH(AA942))</f>
        <v>2</v>
      </c>
      <c r="Y94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42" s="30" t="str">
        <f>IF(B942="ROPAX","ROPAX",IF(B942="RORO","RORO","OCEAN"))</f>
        <v>OCEAN</v>
      </c>
      <c r="AA942" s="12">
        <f>+MIN(S942,T942)</f>
        <v>46076.729166666664</v>
      </c>
      <c r="AB942" s="29" t="str">
        <f>CHOOSE(WEEKDAY(T942,2),"Monday","Tuesday","Wednesday","Thursday","Friday","Saturday","Sunday")</f>
        <v>Monday</v>
      </c>
      <c r="AC942" s="104">
        <f>IF((E942-F942)&lt;=0,0,(TRACKER[[#This Row],[ATA]]-TRACKER[[#This Row],[ETA]])*24)</f>
        <v>6.4999999998835847</v>
      </c>
      <c r="AD942" s="29" t="str">
        <f>IF(AC942&lt;=2,"NO","YES")</f>
        <v>YES</v>
      </c>
      <c r="AE942" s="112">
        <f>+TRACKER[[#This Row],[DELIVERY AVAILABLE SINCE]]-TRACKER[[#This Row],[HANDOVER Morocco]]</f>
        <v>46073.333333333336</v>
      </c>
      <c r="AF942" s="113">
        <f>TRACKER[[#This Row],[ATA TO UNLOADING]]*24</f>
        <v>99</v>
      </c>
      <c r="AG942" s="114">
        <f>(M942-E942)</f>
        <v>0.72916666667151731</v>
      </c>
      <c r="AH942" s="9">
        <f>TRACKER[[#This Row],[ATA A OFRECIMIENTO]]*24</f>
        <v>17.500000000116415</v>
      </c>
      <c r="AI942" s="4" t="str">
        <f>IF(AG942="","",IF(AG942&lt;=1.5,"SI","NO"))</f>
        <v>SI</v>
      </c>
      <c r="AJ942" s="4" t="str">
        <f>IF(AG942="","",IF(AG942&lt;=2,"YES","NO"))</f>
        <v>YES</v>
      </c>
      <c r="AK942" s="4" t="str">
        <f>IF(AG942="","",IF(AG942&lt;=3,"SI","NO"))</f>
        <v>SI</v>
      </c>
      <c r="AL942" s="114">
        <f>(N942-M942)</f>
        <v>3.4166666666642413</v>
      </c>
      <c r="AM942" s="9">
        <f>TRACKER[[#This Row],[DEL. AVAILABLE A SLOT]]*24</f>
        <v>81.999999999941792</v>
      </c>
      <c r="AN942" s="114">
        <f>IF((S942-M942)&lt;0,TIME(0,0,0),S942-M942)</f>
        <v>3.3958333333284827</v>
      </c>
      <c r="AO942"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42" s="9" t="str">
        <f>IF(AL942="","",IF(AL942&lt;=1,"SI","NO"))</f>
        <v>NO</v>
      </c>
      <c r="AQ942" s="114">
        <f>(N942-E942)</f>
        <v>4.1458333333357587</v>
      </c>
      <c r="AR942" s="9">
        <f>TRACKER[[#This Row],[ATA A TIMESLOT]]*24</f>
        <v>99.500000000058208</v>
      </c>
      <c r="AS942" s="115">
        <f>IF(AA942&lt;N942,TIME(0,0,0),AA942-N942)</f>
        <v>0</v>
      </c>
      <c r="AT942" s="9">
        <f>TRACKER[[#This Row],[PUNTUALIDAD (H)]]*24</f>
        <v>0</v>
      </c>
      <c r="AU942" s="114" t="str">
        <f>IF(AS942&gt;TIME(0,30,0),"NO","SI")</f>
        <v>SI</v>
      </c>
      <c r="AV942" s="116" t="str">
        <f>IF(AS942&gt;TIME(1,0,0),"NO","SI")</f>
        <v>SI</v>
      </c>
      <c r="AW942" s="116">
        <f>(S942-E942)</f>
        <v>4.125</v>
      </c>
      <c r="AX942" s="38">
        <f>TRACKER[[#This Row],[ATA TO UNLOADING]]*24</f>
        <v>99</v>
      </c>
      <c r="AY942" s="116">
        <f>IF(O942=0,0,S942-O942)</f>
        <v>0</v>
      </c>
      <c r="AZ942" s="38">
        <f>TRACKER[[#This Row],[TOTAL TT (MARRUECOS)]]*24</f>
        <v>0</v>
      </c>
      <c r="BA942" s="38" t="str">
        <f>IF(AW942="","",IF(AW942&lt;=2,"SI","NO"))</f>
        <v>NO</v>
      </c>
      <c r="BB942" s="117">
        <f>V942-U942</f>
        <v>0</v>
      </c>
      <c r="BC942" s="118">
        <f>(TRACKER[[#This Row],[Driver departure vs DC END DATE 2]])/24</f>
        <v>0</v>
      </c>
      <c r="BD942" s="117" t="str">
        <f>IF(L942="LEFTIES TOLEDO",IF(BC942&gt;=TIME(0,0,0),"YES","NO"),"")</f>
        <v/>
      </c>
      <c r="BE942" s="41">
        <f>$BH$1</f>
        <v>55</v>
      </c>
      <c r="BF942" s="41">
        <f>$BI$1</f>
        <v>7.5</v>
      </c>
    </row>
    <row r="943" spans="1:58" ht="12.75" hidden="1" customHeight="1">
      <c r="A943" s="24">
        <v>264169042</v>
      </c>
      <c r="B943" s="10" t="s">
        <v>1184</v>
      </c>
      <c r="C943" s="11" t="s">
        <v>47</v>
      </c>
      <c r="D943" s="11" t="s">
        <v>48</v>
      </c>
      <c r="E943" s="12">
        <v>46070.795138888891</v>
      </c>
      <c r="F943" s="12">
        <v>46070.833333333336</v>
      </c>
      <c r="G943" s="13" t="s">
        <v>49</v>
      </c>
      <c r="H943" s="11" t="s">
        <v>50</v>
      </c>
      <c r="I943" s="13" t="s">
        <v>1394</v>
      </c>
      <c r="J943" s="13" t="s">
        <v>51</v>
      </c>
      <c r="K943" s="13" t="s">
        <v>52</v>
      </c>
      <c r="L943" s="12" t="s">
        <v>53</v>
      </c>
      <c r="M943" s="12">
        <v>46073.666666666664</v>
      </c>
      <c r="N943" s="12">
        <v>46076.791666666664</v>
      </c>
      <c r="O943" s="12"/>
      <c r="P943" s="55"/>
      <c r="Q943" s="12"/>
      <c r="R943" s="12"/>
      <c r="S943" s="29">
        <v>46076.761111111111</v>
      </c>
      <c r="T943" s="29">
        <v>46076.784722222219</v>
      </c>
      <c r="U943" s="12">
        <v>46076.787499999999</v>
      </c>
      <c r="V943" s="12">
        <v>46076.81527777778</v>
      </c>
      <c r="W943" s="30">
        <f>IF(N943="","",WEEKNUM(AA943,2)-0)</f>
        <v>9</v>
      </c>
      <c r="X943" s="30">
        <f>IF(N943="","",MONTH(AA943))</f>
        <v>2</v>
      </c>
      <c r="Y94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43" s="30" t="str">
        <f>IF(B943="ROPAX","ROPAX",IF(B943="RORO","RORO","OCEAN"))</f>
        <v>OCEAN</v>
      </c>
      <c r="AA943" s="12">
        <f>+MIN(S943,T943)</f>
        <v>46076.761111111111</v>
      </c>
      <c r="AB943" s="29" t="str">
        <f>CHOOSE(WEEKDAY(T943,2),"Monday","Tuesday","Wednesday","Thursday","Friday","Saturday","Sunday")</f>
        <v>Monday</v>
      </c>
      <c r="AC943" s="104">
        <f>IF((E943-F943)&lt;=0,0,(TRACKER[[#This Row],[ATA]]-TRACKER[[#This Row],[ETA]])*24)</f>
        <v>0</v>
      </c>
      <c r="AD943" s="29" t="str">
        <f>IF(AC943&lt;=2,"NO","YES")</f>
        <v>NO</v>
      </c>
      <c r="AE943" s="112">
        <f>+TRACKER[[#This Row],[DELIVERY AVAILABLE SINCE]]-TRACKER[[#This Row],[HANDOVER Morocco]]</f>
        <v>46073.666666666664</v>
      </c>
      <c r="AF943" s="113">
        <f>TRACKER[[#This Row],[ATA TO UNLOADING]]*24</f>
        <v>143.18333333329065</v>
      </c>
      <c r="AG943" s="114">
        <f>(M943-E943)</f>
        <v>2.8715277777737356</v>
      </c>
      <c r="AH943" s="9">
        <f>TRACKER[[#This Row],[ATA A OFRECIMIENTO]]*24</f>
        <v>68.916666666569654</v>
      </c>
      <c r="AI943" s="4" t="str">
        <f>IF(AG943="","",IF(AG943&lt;=1.5,"SI","NO"))</f>
        <v>NO</v>
      </c>
      <c r="AJ943" s="4" t="str">
        <f>IF(AG943="","",IF(AG943&lt;=2,"YES","NO"))</f>
        <v>NO</v>
      </c>
      <c r="AK943" s="4" t="str">
        <f>IF(AG943="","",IF(AG943&lt;=3,"SI","NO"))</f>
        <v>SI</v>
      </c>
      <c r="AL943" s="114">
        <f>(N943-M943)</f>
        <v>3.125</v>
      </c>
      <c r="AM943" s="9">
        <f>TRACKER[[#This Row],[DEL. AVAILABLE A SLOT]]*24</f>
        <v>75</v>
      </c>
      <c r="AN943" s="114">
        <f>IF((S943-M943)&lt;0,TIME(0,0,0),S943-M943)</f>
        <v>3.0944444444467081</v>
      </c>
      <c r="AO943"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43" s="9" t="str">
        <f>IF(AL943="","",IF(AL943&lt;=1,"SI","NO"))</f>
        <v>NO</v>
      </c>
      <c r="AQ943" s="114">
        <f>(N943-E943)</f>
        <v>5.9965277777737356</v>
      </c>
      <c r="AR943" s="9">
        <f>TRACKER[[#This Row],[ATA A TIMESLOT]]*24</f>
        <v>143.91666666656965</v>
      </c>
      <c r="AS943" s="115">
        <f>IF(AA943&lt;N943,TIME(0,0,0),AA943-N943)</f>
        <v>0</v>
      </c>
      <c r="AT943" s="9">
        <f>TRACKER[[#This Row],[PUNTUALIDAD (H)]]*24</f>
        <v>0</v>
      </c>
      <c r="AU943" s="114" t="str">
        <f>IF(AS943&gt;TIME(0,30,0),"NO","SI")</f>
        <v>SI</v>
      </c>
      <c r="AV943" s="116" t="str">
        <f>IF(AS943&gt;TIME(1,0,0),"NO","SI")</f>
        <v>SI</v>
      </c>
      <c r="AW943" s="116">
        <f>(S943-E943)</f>
        <v>5.9659722222204437</v>
      </c>
      <c r="AX943" s="38">
        <f>TRACKER[[#This Row],[ATA TO UNLOADING]]*24</f>
        <v>143.18333333329065</v>
      </c>
      <c r="AY943" s="116">
        <f>IF(O943=0,0,S943-O943)</f>
        <v>0</v>
      </c>
      <c r="AZ943" s="38">
        <f>TRACKER[[#This Row],[TOTAL TT (MARRUECOS)]]*24</f>
        <v>0</v>
      </c>
      <c r="BA943" s="38" t="str">
        <f>IF(AW943="","",IF(AW943&lt;=2,"SI","NO"))</f>
        <v>NO</v>
      </c>
      <c r="BB943" s="117">
        <f>V943-U943</f>
        <v>2.7777777781011537E-2</v>
      </c>
      <c r="BC943" s="118">
        <f>(TRACKER[[#This Row],[Driver departure vs DC END DATE 2]])/24</f>
        <v>1.1574074075421474E-3</v>
      </c>
      <c r="BD943" s="117" t="str">
        <f>IF(L943="LEFTIES TOLEDO",IF(BC943&gt;=TIME(0,0,0),"YES","NO"),"")</f>
        <v>YES</v>
      </c>
      <c r="BE943" s="41">
        <f>$BH$1</f>
        <v>55</v>
      </c>
      <c r="BF943" s="41">
        <f>$BI$1</f>
        <v>7.5</v>
      </c>
    </row>
    <row r="944" spans="1:58" ht="12.75" hidden="1" customHeight="1">
      <c r="A944" s="24">
        <v>264169321</v>
      </c>
      <c r="B944" s="10" t="s">
        <v>1184</v>
      </c>
      <c r="C944" s="11" t="s">
        <v>47</v>
      </c>
      <c r="D944" s="11" t="s">
        <v>48</v>
      </c>
      <c r="E944" s="12">
        <v>46070.795138888891</v>
      </c>
      <c r="F944" s="12">
        <v>46070.833333333336</v>
      </c>
      <c r="G944" s="13" t="s">
        <v>49</v>
      </c>
      <c r="H944" s="11" t="s">
        <v>50</v>
      </c>
      <c r="I944" s="13" t="s">
        <v>1396</v>
      </c>
      <c r="J944" s="13" t="s">
        <v>51</v>
      </c>
      <c r="K944" s="13" t="s">
        <v>52</v>
      </c>
      <c r="L944" s="12" t="s">
        <v>53</v>
      </c>
      <c r="M944" s="12">
        <v>46073.666666666664</v>
      </c>
      <c r="N944" s="12">
        <v>46076.833333333336</v>
      </c>
      <c r="O944" s="12"/>
      <c r="P944" s="55"/>
      <c r="Q944" s="12"/>
      <c r="R944" s="12"/>
      <c r="S944" s="29">
        <v>46076.823611111111</v>
      </c>
      <c r="T944" s="29">
        <v>46076.875</v>
      </c>
      <c r="U944" s="12">
        <v>46076.847222222219</v>
      </c>
      <c r="V944" s="29">
        <v>46076.895833333336</v>
      </c>
      <c r="W944" s="30">
        <f>IF(N944="","",WEEKNUM(AA944,2)-0)</f>
        <v>9</v>
      </c>
      <c r="X944" s="30">
        <f>IF(N944="","",MONTH(AA944))</f>
        <v>2</v>
      </c>
      <c r="Y94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44" s="30" t="str">
        <f>IF(B944="ROPAX","ROPAX",IF(B944="RORO","RORO","OCEAN"))</f>
        <v>OCEAN</v>
      </c>
      <c r="AA944" s="12">
        <f>+MIN(S944,T944)</f>
        <v>46076.823611111111</v>
      </c>
      <c r="AB944" s="29" t="str">
        <f>CHOOSE(WEEKDAY(T944,2),"Monday","Tuesday","Wednesday","Thursday","Friday","Saturday","Sunday")</f>
        <v>Monday</v>
      </c>
      <c r="AC944" s="104">
        <f>IF((E944-F944)&lt;=0,0,(TRACKER[[#This Row],[ATA]]-TRACKER[[#This Row],[ETA]])*24)</f>
        <v>0</v>
      </c>
      <c r="AD944" s="29" t="str">
        <f>IF(AC944&lt;=2,"NO","YES")</f>
        <v>NO</v>
      </c>
      <c r="AE944" s="112">
        <f>+TRACKER[[#This Row],[DELIVERY AVAILABLE SINCE]]-TRACKER[[#This Row],[HANDOVER Morocco]]</f>
        <v>46073.666666666664</v>
      </c>
      <c r="AF944" s="113">
        <f>TRACKER[[#This Row],[ATA TO UNLOADING]]*24</f>
        <v>144.68333333329065</v>
      </c>
      <c r="AG944" s="114">
        <f>(M944-E944)</f>
        <v>2.8715277777737356</v>
      </c>
      <c r="AH944" s="9">
        <f>TRACKER[[#This Row],[ATA A OFRECIMIENTO]]*24</f>
        <v>68.916666666569654</v>
      </c>
      <c r="AI944" s="4" t="str">
        <f>IF(AG944="","",IF(AG944&lt;=1.5,"SI","NO"))</f>
        <v>NO</v>
      </c>
      <c r="AJ944" s="4" t="str">
        <f>IF(AG944="","",IF(AG944&lt;=2,"YES","NO"))</f>
        <v>NO</v>
      </c>
      <c r="AK944" s="4" t="str">
        <f>IF(AG944="","",IF(AG944&lt;=3,"SI","NO"))</f>
        <v>SI</v>
      </c>
      <c r="AL944" s="114">
        <f>(N944-M944)</f>
        <v>3.1666666666715173</v>
      </c>
      <c r="AM944" s="9">
        <f>TRACKER[[#This Row],[DEL. AVAILABLE A SLOT]]*24</f>
        <v>76.000000000116415</v>
      </c>
      <c r="AN944" s="114">
        <f>IF((S944-M944)&lt;0,TIME(0,0,0),S944-M944)</f>
        <v>3.1569444444467081</v>
      </c>
      <c r="AO944"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44" s="9" t="str">
        <f>IF(AL944="","",IF(AL944&lt;=1,"SI","NO"))</f>
        <v>NO</v>
      </c>
      <c r="AQ944" s="114">
        <f>(N944-E944)</f>
        <v>6.0381944444452529</v>
      </c>
      <c r="AR944" s="9">
        <f>TRACKER[[#This Row],[ATA A TIMESLOT]]*24</f>
        <v>144.91666666668607</v>
      </c>
      <c r="AS944" s="115">
        <f>IF(AA944&lt;N944,TIME(0,0,0),AA944-N944)</f>
        <v>0</v>
      </c>
      <c r="AT944" s="9">
        <f>TRACKER[[#This Row],[PUNTUALIDAD (H)]]*24</f>
        <v>0</v>
      </c>
      <c r="AU944" s="114" t="str">
        <f>IF(AS944&gt;TIME(0,30,0),"NO","SI")</f>
        <v>SI</v>
      </c>
      <c r="AV944" s="116" t="str">
        <f>IF(AS944&gt;TIME(1,0,0),"NO","SI")</f>
        <v>SI</v>
      </c>
      <c r="AW944" s="116">
        <f>(S944-E944)</f>
        <v>6.0284722222204437</v>
      </c>
      <c r="AX944" s="38">
        <f>TRACKER[[#This Row],[ATA TO UNLOADING]]*24</f>
        <v>144.68333333329065</v>
      </c>
      <c r="AY944" s="116">
        <f>IF(O944=0,0,S944-O944)</f>
        <v>0</v>
      </c>
      <c r="AZ944" s="38">
        <f>TRACKER[[#This Row],[TOTAL TT (MARRUECOS)]]*24</f>
        <v>0</v>
      </c>
      <c r="BA944" s="38" t="str">
        <f>IF(AW944="","",IF(AW944&lt;=2,"SI","NO"))</f>
        <v>NO</v>
      </c>
      <c r="BB944" s="117">
        <f>V944-U944</f>
        <v>4.8611111116770189E-2</v>
      </c>
      <c r="BC944" s="118">
        <f>(TRACKER[[#This Row],[Driver departure vs DC END DATE 2]])/24</f>
        <v>2.0254629631987577E-3</v>
      </c>
      <c r="BD944" s="117" t="str">
        <f>IF(L944="LEFTIES TOLEDO",IF(BC944&gt;=TIME(0,0,0),"YES","NO"),"")</f>
        <v>YES</v>
      </c>
      <c r="BE944" s="41">
        <f>$BH$1</f>
        <v>55</v>
      </c>
      <c r="BF944" s="41">
        <f>$BI$1</f>
        <v>7.5</v>
      </c>
    </row>
    <row r="945" spans="1:58" ht="12.75" hidden="1" customHeight="1">
      <c r="A945" s="24">
        <v>264168783</v>
      </c>
      <c r="B945" s="10" t="s">
        <v>1184</v>
      </c>
      <c r="C945" s="11" t="s">
        <v>47</v>
      </c>
      <c r="D945" s="11" t="s">
        <v>48</v>
      </c>
      <c r="E945" s="12">
        <v>46070.795138888891</v>
      </c>
      <c r="F945" s="12">
        <v>46070.833333333336</v>
      </c>
      <c r="G945" s="13" t="s">
        <v>49</v>
      </c>
      <c r="H945" s="11" t="s">
        <v>50</v>
      </c>
      <c r="I945" s="13" t="s">
        <v>1397</v>
      </c>
      <c r="J945" s="13" t="s">
        <v>51</v>
      </c>
      <c r="K945" s="13" t="s">
        <v>52</v>
      </c>
      <c r="L945" s="12" t="s">
        <v>53</v>
      </c>
      <c r="M945" s="12">
        <v>46073.666666666664</v>
      </c>
      <c r="N945" s="12">
        <v>46076.833333333336</v>
      </c>
      <c r="O945" s="12"/>
      <c r="P945" s="55"/>
      <c r="Q945" s="12"/>
      <c r="R945" s="12"/>
      <c r="S945" s="29">
        <v>46076.808333333334</v>
      </c>
      <c r="T945" s="29">
        <v>46076.826388888891</v>
      </c>
      <c r="U945" s="12">
        <v>46076.826388888891</v>
      </c>
      <c r="V945" s="12">
        <v>46076.845833333333</v>
      </c>
      <c r="W945" s="30">
        <f>IF(N945="","",WEEKNUM(AA945,2)-0)</f>
        <v>9</v>
      </c>
      <c r="X945" s="30">
        <f>IF(N945="","",MONTH(AA945))</f>
        <v>2</v>
      </c>
      <c r="Y94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45" s="30" t="str">
        <f>IF(B945="ROPAX","ROPAX",IF(B945="RORO","RORO","OCEAN"))</f>
        <v>OCEAN</v>
      </c>
      <c r="AA945" s="12">
        <f>+MIN(S945,T945)</f>
        <v>46076.808333333334</v>
      </c>
      <c r="AB945" s="29" t="str">
        <f>CHOOSE(WEEKDAY(T945,2),"Monday","Tuesday","Wednesday","Thursday","Friday","Saturday","Sunday")</f>
        <v>Monday</v>
      </c>
      <c r="AC945" s="104">
        <f>IF((E945-F945)&lt;=0,0,(TRACKER[[#This Row],[ATA]]-TRACKER[[#This Row],[ETA]])*24)</f>
        <v>0</v>
      </c>
      <c r="AD945" s="29" t="str">
        <f>IF(AC945&lt;=2,"NO","YES")</f>
        <v>NO</v>
      </c>
      <c r="AE945" s="112">
        <f>+TRACKER[[#This Row],[DELIVERY AVAILABLE SINCE]]-TRACKER[[#This Row],[HANDOVER Morocco]]</f>
        <v>46073.666666666664</v>
      </c>
      <c r="AF945" s="113">
        <f>TRACKER[[#This Row],[ATA TO UNLOADING]]*24</f>
        <v>144.31666666665114</v>
      </c>
      <c r="AG945" s="114">
        <f>(M945-E945)</f>
        <v>2.8715277777737356</v>
      </c>
      <c r="AH945" s="9">
        <f>TRACKER[[#This Row],[ATA A OFRECIMIENTO]]*24</f>
        <v>68.916666666569654</v>
      </c>
      <c r="AI945" s="4" t="str">
        <f>IF(AG945="","",IF(AG945&lt;=1.5,"SI","NO"))</f>
        <v>NO</v>
      </c>
      <c r="AJ945" s="4" t="str">
        <f>IF(AG945="","",IF(AG945&lt;=2,"YES","NO"))</f>
        <v>NO</v>
      </c>
      <c r="AK945" s="4" t="str">
        <f>IF(AG945="","",IF(AG945&lt;=3,"SI","NO"))</f>
        <v>SI</v>
      </c>
      <c r="AL945" s="114">
        <f>(N945-M945)</f>
        <v>3.1666666666715173</v>
      </c>
      <c r="AM945" s="9">
        <f>TRACKER[[#This Row],[DEL. AVAILABLE A SLOT]]*24</f>
        <v>76.000000000116415</v>
      </c>
      <c r="AN945" s="114">
        <f>IF((S945-M945)&lt;0,TIME(0,0,0),S945-M945)</f>
        <v>3.1416666666700621</v>
      </c>
      <c r="AO945"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45" s="9" t="str">
        <f>IF(AL945="","",IF(AL945&lt;=1,"SI","NO"))</f>
        <v>NO</v>
      </c>
      <c r="AQ945" s="114">
        <f>(N945-E945)</f>
        <v>6.0381944444452529</v>
      </c>
      <c r="AR945" s="9">
        <f>TRACKER[[#This Row],[ATA A TIMESLOT]]*24</f>
        <v>144.91666666668607</v>
      </c>
      <c r="AS945" s="115">
        <f>IF(AA945&lt;N945,TIME(0,0,0),AA945-N945)</f>
        <v>0</v>
      </c>
      <c r="AT945" s="9">
        <f>TRACKER[[#This Row],[PUNTUALIDAD (H)]]*24</f>
        <v>0</v>
      </c>
      <c r="AU945" s="114" t="str">
        <f>IF(AS945&gt;TIME(0,30,0),"NO","SI")</f>
        <v>SI</v>
      </c>
      <c r="AV945" s="116" t="str">
        <f>IF(AS945&gt;TIME(1,0,0),"NO","SI")</f>
        <v>SI</v>
      </c>
      <c r="AW945" s="116">
        <f>(S945-E945)</f>
        <v>6.0131944444437977</v>
      </c>
      <c r="AX945" s="38">
        <f>TRACKER[[#This Row],[ATA TO UNLOADING]]*24</f>
        <v>144.31666666665114</v>
      </c>
      <c r="AY945" s="116">
        <f>IF(O945=0,0,S945-O945)</f>
        <v>0</v>
      </c>
      <c r="AZ945" s="38">
        <f>TRACKER[[#This Row],[TOTAL TT (MARRUECOS)]]*24</f>
        <v>0</v>
      </c>
      <c r="BA945" s="38" t="str">
        <f>IF(AW945="","",IF(AW945&lt;=2,"SI","NO"))</f>
        <v>NO</v>
      </c>
      <c r="BB945" s="117">
        <f>V945-U945</f>
        <v>1.9444444442342501E-2</v>
      </c>
      <c r="BC945" s="118">
        <f>(TRACKER[[#This Row],[Driver departure vs DC END DATE 2]])/24</f>
        <v>8.1018518509760418E-4</v>
      </c>
      <c r="BD945" s="117" t="str">
        <f>IF(L945="LEFTIES TOLEDO",IF(BC945&gt;=TIME(0,0,0),"YES","NO"),"")</f>
        <v>YES</v>
      </c>
      <c r="BE945" s="41">
        <f>$BH$1</f>
        <v>55</v>
      </c>
      <c r="BF945" s="41">
        <f>$BI$1</f>
        <v>7.5</v>
      </c>
    </row>
    <row r="946" spans="1:58" ht="12.75" hidden="1" customHeight="1">
      <c r="A946" s="24">
        <v>262912679</v>
      </c>
      <c r="B946" s="10" t="s">
        <v>1183</v>
      </c>
      <c r="C946" s="11" t="s">
        <v>47</v>
      </c>
      <c r="D946" s="11" t="s">
        <v>75</v>
      </c>
      <c r="E946" s="12">
        <v>46072.604166666664</v>
      </c>
      <c r="F946" s="12">
        <v>46072.333333333336</v>
      </c>
      <c r="G946" s="13" t="s">
        <v>49</v>
      </c>
      <c r="H946" s="11" t="s">
        <v>50</v>
      </c>
      <c r="I946" s="13" t="s">
        <v>1395</v>
      </c>
      <c r="J946" s="13" t="s">
        <v>51</v>
      </c>
      <c r="K946" s="13" t="s">
        <v>60</v>
      </c>
      <c r="L946" s="12" t="s">
        <v>102</v>
      </c>
      <c r="M946" s="12">
        <v>46073.333333333336</v>
      </c>
      <c r="N946" s="12">
        <v>46076.833333333336</v>
      </c>
      <c r="O946" s="12"/>
      <c r="P946" s="55"/>
      <c r="Q946" s="12"/>
      <c r="R946" s="12"/>
      <c r="S946" s="29">
        <v>46076.8125</v>
      </c>
      <c r="T946" s="29">
        <v>46076.833333333336</v>
      </c>
      <c r="U946" s="12"/>
      <c r="V946" s="12"/>
      <c r="W946" s="30">
        <f>IF(N946="","",WEEKNUM(AA946,2)-0)</f>
        <v>9</v>
      </c>
      <c r="X946" s="30">
        <f>IF(N946="","",MONTH(AA946))</f>
        <v>2</v>
      </c>
      <c r="Y94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46" s="30" t="str">
        <f>IF(B946="ROPAX","ROPAX",IF(B946="RORO","RORO","OCEAN"))</f>
        <v>OCEAN</v>
      </c>
      <c r="AA946" s="12">
        <f>+MIN(S946,T946)</f>
        <v>46076.8125</v>
      </c>
      <c r="AB946" s="29" t="str">
        <f>CHOOSE(WEEKDAY(T946,2),"Monday","Tuesday","Wednesday","Thursday","Friday","Saturday","Sunday")</f>
        <v>Monday</v>
      </c>
      <c r="AC946" s="104">
        <f>IF((E946-F946)&lt;=0,0,(TRACKER[[#This Row],[ATA]]-TRACKER[[#This Row],[ETA]])*24)</f>
        <v>6.4999999998835847</v>
      </c>
      <c r="AD946" s="29" t="str">
        <f>IF(AC946&lt;=2,"NO","YES")</f>
        <v>YES</v>
      </c>
      <c r="AE946" s="112">
        <f>+TRACKER[[#This Row],[DELIVERY AVAILABLE SINCE]]-TRACKER[[#This Row],[HANDOVER Morocco]]</f>
        <v>46073.333333333336</v>
      </c>
      <c r="AF946" s="113">
        <f>TRACKER[[#This Row],[ATA TO UNLOADING]]*24</f>
        <v>101.00000000005821</v>
      </c>
      <c r="AG946" s="114">
        <f>(M946-E946)</f>
        <v>0.72916666667151731</v>
      </c>
      <c r="AH946" s="9">
        <f>TRACKER[[#This Row],[ATA A OFRECIMIENTO]]*24</f>
        <v>17.500000000116415</v>
      </c>
      <c r="AI946" s="4" t="str">
        <f>IF(AG946="","",IF(AG946&lt;=1.5,"SI","NO"))</f>
        <v>SI</v>
      </c>
      <c r="AJ946" s="4" t="str">
        <f>IF(AG946="","",IF(AG946&lt;=2,"YES","NO"))</f>
        <v>YES</v>
      </c>
      <c r="AK946" s="4" t="str">
        <f>IF(AG946="","",IF(AG946&lt;=3,"SI","NO"))</f>
        <v>SI</v>
      </c>
      <c r="AL946" s="114">
        <f>(N946-M946)</f>
        <v>3.5</v>
      </c>
      <c r="AM946" s="9">
        <f>TRACKER[[#This Row],[DEL. AVAILABLE A SLOT]]*24</f>
        <v>84</v>
      </c>
      <c r="AN946" s="114">
        <f>IF((S946-M946)&lt;0,TIME(0,0,0),S946-M946)</f>
        <v>3.4791666666642413</v>
      </c>
      <c r="AO946"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46" s="9" t="str">
        <f>IF(AL946="","",IF(AL946&lt;=1,"SI","NO"))</f>
        <v>NO</v>
      </c>
      <c r="AQ946" s="114">
        <f>(N946-E946)</f>
        <v>4.2291666666715173</v>
      </c>
      <c r="AR946" s="9">
        <f>TRACKER[[#This Row],[ATA A TIMESLOT]]*24</f>
        <v>101.50000000011642</v>
      </c>
      <c r="AS946" s="115">
        <f>IF(AA946&lt;N946,TIME(0,0,0),AA946-N946)</f>
        <v>0</v>
      </c>
      <c r="AT946" s="9">
        <f>TRACKER[[#This Row],[PUNTUALIDAD (H)]]*24</f>
        <v>0</v>
      </c>
      <c r="AU946" s="114" t="str">
        <f>IF(AS946&gt;TIME(0,30,0),"NO","SI")</f>
        <v>SI</v>
      </c>
      <c r="AV946" s="116" t="str">
        <f>IF(AS946&gt;TIME(1,0,0),"NO","SI")</f>
        <v>SI</v>
      </c>
      <c r="AW946" s="116">
        <f>(S946-E946)</f>
        <v>4.2083333333357587</v>
      </c>
      <c r="AX946" s="38">
        <f>TRACKER[[#This Row],[ATA TO UNLOADING]]*24</f>
        <v>101.00000000005821</v>
      </c>
      <c r="AY946" s="116">
        <f>IF(O946=0,0,S946-O946)</f>
        <v>0</v>
      </c>
      <c r="AZ946" s="38">
        <f>TRACKER[[#This Row],[TOTAL TT (MARRUECOS)]]*24</f>
        <v>0</v>
      </c>
      <c r="BA946" s="38" t="str">
        <f>IF(AW946="","",IF(AW946&lt;=2,"SI","NO"))</f>
        <v>NO</v>
      </c>
      <c r="BB946" s="117">
        <f>V946-U946</f>
        <v>0</v>
      </c>
      <c r="BC946" s="118">
        <f>(TRACKER[[#This Row],[Driver departure vs DC END DATE 2]])/24</f>
        <v>0</v>
      </c>
      <c r="BD946" s="117" t="str">
        <f>IF(L946="LEFTIES TOLEDO",IF(BC946&gt;=TIME(0,0,0),"YES","NO"),"")</f>
        <v/>
      </c>
      <c r="BE946" s="41">
        <f>$BH$1</f>
        <v>55</v>
      </c>
      <c r="BF946" s="41">
        <f>$BI$1</f>
        <v>7.5</v>
      </c>
    </row>
    <row r="947" spans="1:58" ht="12.75" hidden="1" customHeight="1">
      <c r="A947" s="24" t="s">
        <v>1112</v>
      </c>
      <c r="B947" s="10" t="s">
        <v>63</v>
      </c>
      <c r="C947" s="11" t="s">
        <v>79</v>
      </c>
      <c r="D947" s="11" t="s">
        <v>48</v>
      </c>
      <c r="E947" s="12">
        <v>46075.5625</v>
      </c>
      <c r="F947" s="12">
        <v>46075.583333333336</v>
      </c>
      <c r="G947" s="13" t="s">
        <v>68</v>
      </c>
      <c r="H947" s="11" t="s">
        <v>68</v>
      </c>
      <c r="I947" s="13" t="s">
        <v>1117</v>
      </c>
      <c r="J947" s="13" t="s">
        <v>80</v>
      </c>
      <c r="K947" s="13" t="s">
        <v>60</v>
      </c>
      <c r="L947" s="12" t="s">
        <v>64</v>
      </c>
      <c r="M947" s="12">
        <v>46076.75</v>
      </c>
      <c r="N947" s="12">
        <v>46076.958333333336</v>
      </c>
      <c r="O947" s="12">
        <v>46073</v>
      </c>
      <c r="P947" s="55"/>
      <c r="Q947" s="12"/>
      <c r="R947" s="12"/>
      <c r="S947" s="29">
        <v>46076.821527777778</v>
      </c>
      <c r="T947" s="29">
        <v>46076.847222222219</v>
      </c>
      <c r="U947" s="12"/>
      <c r="V947" s="29"/>
      <c r="W947" s="30">
        <f>IF(N947="","",WEEKNUM(AA947,2)-0)</f>
        <v>9</v>
      </c>
      <c r="X947" s="30">
        <f>IF(N947="","",MONTH(AA947))</f>
        <v>2</v>
      </c>
      <c r="Y94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947" s="30" t="str">
        <f>IF(B947="ROPAX","ROPAX",IF(B947="RORO","RORO","OCEAN"))</f>
        <v>ROPAX</v>
      </c>
      <c r="AA947" s="12">
        <f>+MIN(S947,T947)</f>
        <v>46076.821527777778</v>
      </c>
      <c r="AB947" s="29" t="str">
        <f>CHOOSE(WEEKDAY(T947,2),"Monday","Tuesday","Wednesday","Thursday","Friday","Saturday","Sunday")</f>
        <v>Monday</v>
      </c>
      <c r="AC947" s="104">
        <f>IF((E947-F947)&lt;=0,0,(TRACKER[[#This Row],[ATA]]-TRACKER[[#This Row],[ETA]])*24)</f>
        <v>0</v>
      </c>
      <c r="AD947" s="29" t="str">
        <f>IF(AC947&lt;=2,"NO","YES")</f>
        <v>NO</v>
      </c>
      <c r="AE947" s="112">
        <f>+TRACKER[[#This Row],[DELIVERY AVAILABLE SINCE]]-TRACKER[[#This Row],[HANDOVER Morocco]]</f>
        <v>3.75</v>
      </c>
      <c r="AF947" s="113">
        <f>TRACKER[[#This Row],[ATA TO UNLOADING]]*24</f>
        <v>30.216666666674428</v>
      </c>
      <c r="AG947" s="114">
        <f>(M947-E947)</f>
        <v>1.1875</v>
      </c>
      <c r="AH947" s="9">
        <f>TRACKER[[#This Row],[ATA A OFRECIMIENTO]]*24</f>
        <v>28.5</v>
      </c>
      <c r="AI947" s="4" t="str">
        <f>IF(AG947="","",IF(AG947&lt;=1.5,"SI","NO"))</f>
        <v>SI</v>
      </c>
      <c r="AJ947" s="4" t="str">
        <f>IF(AG947="","",IF(AG947&lt;=2,"YES","NO"))</f>
        <v>YES</v>
      </c>
      <c r="AK947" s="4" t="str">
        <f>IF(AG947="","",IF(AG947&lt;=3,"SI","NO"))</f>
        <v>SI</v>
      </c>
      <c r="AL947" s="114">
        <f>(N947-M947)</f>
        <v>0.20833333333575865</v>
      </c>
      <c r="AM947" s="9">
        <f>TRACKER[[#This Row],[DEL. AVAILABLE A SLOT]]*24</f>
        <v>5.0000000000582077</v>
      </c>
      <c r="AN947" s="114">
        <f>IF((S947-M947)&lt;0,TIME(0,0,0),S947-M947)</f>
        <v>7.1527777778101154E-2</v>
      </c>
      <c r="AO947"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947" s="9" t="str">
        <f>IF(AL947="","",IF(AL947&lt;=1,"SI","NO"))</f>
        <v>SI</v>
      </c>
      <c r="AQ947" s="114">
        <f>(N947-E947)</f>
        <v>1.3958333333357587</v>
      </c>
      <c r="AR947" s="9">
        <f>TRACKER[[#This Row],[ATA A TIMESLOT]]*24</f>
        <v>33.500000000058208</v>
      </c>
      <c r="AS947" s="115">
        <f>IF(AA947&lt;N947,TIME(0,0,0),AA947-N947)</f>
        <v>0</v>
      </c>
      <c r="AT947" s="9">
        <f>TRACKER[[#This Row],[PUNTUALIDAD (H)]]*24</f>
        <v>0</v>
      </c>
      <c r="AU947" s="114" t="str">
        <f>IF(AS947&gt;TIME(0,30,0),"NO","SI")</f>
        <v>SI</v>
      </c>
      <c r="AV947" s="116" t="str">
        <f>IF(AS947&gt;TIME(1,0,0),"NO","SI")</f>
        <v>SI</v>
      </c>
      <c r="AW947" s="116">
        <f>(S947-E947)</f>
        <v>1.2590277777781012</v>
      </c>
      <c r="AX947" s="38">
        <f>TRACKER[[#This Row],[ATA TO UNLOADING]]*24</f>
        <v>30.216666666674428</v>
      </c>
      <c r="AY947" s="116">
        <f>IF(O947=0,0,S947-O947)</f>
        <v>3.8215277777781012</v>
      </c>
      <c r="AZ947" s="38">
        <f>TRACKER[[#This Row],[TOTAL TT (MARRUECOS)]]*24</f>
        <v>91.716666666674428</v>
      </c>
      <c r="BA947" s="38" t="str">
        <f>IF(AW947="","",IF(AW947&lt;=2,"SI","NO"))</f>
        <v>SI</v>
      </c>
      <c r="BB947" s="117">
        <f>V947-U947</f>
        <v>0</v>
      </c>
      <c r="BC947" s="118">
        <f>(TRACKER[[#This Row],[Driver departure vs DC END DATE 2]])/24</f>
        <v>0</v>
      </c>
      <c r="BD947" s="117" t="str">
        <f>IF(L947="LEFTIES TOLEDO",IF(BC947&gt;=TIME(0,0,0),"YES","NO"),"")</f>
        <v/>
      </c>
      <c r="BE947" s="41">
        <f>$BH$1</f>
        <v>55</v>
      </c>
      <c r="BF947" s="41">
        <f>$BI$1</f>
        <v>7.5</v>
      </c>
    </row>
    <row r="948" spans="1:58" ht="12.75" hidden="1" customHeight="1">
      <c r="A948" s="24">
        <v>266416279</v>
      </c>
      <c r="B948" s="10" t="s">
        <v>1089</v>
      </c>
      <c r="C948" s="11" t="s">
        <v>79</v>
      </c>
      <c r="D948" s="11" t="s">
        <v>48</v>
      </c>
      <c r="E948" s="12">
        <v>46069.583333333336</v>
      </c>
      <c r="F948" s="12">
        <v>46069.75</v>
      </c>
      <c r="G948" s="13" t="s">
        <v>49</v>
      </c>
      <c r="H948" s="11" t="s">
        <v>99</v>
      </c>
      <c r="I948" s="13" t="s">
        <v>1118</v>
      </c>
      <c r="J948" s="13" t="s">
        <v>107</v>
      </c>
      <c r="K948" s="13" t="s">
        <v>60</v>
      </c>
      <c r="L948" s="12" t="s">
        <v>73</v>
      </c>
      <c r="M948" s="12">
        <v>46073.583333333336</v>
      </c>
      <c r="N948" s="12">
        <v>46077.25</v>
      </c>
      <c r="O948" s="12">
        <v>46067</v>
      </c>
      <c r="P948" s="55"/>
      <c r="Q948" s="12" t="s">
        <v>1083</v>
      </c>
      <c r="R948" s="12"/>
      <c r="S948" s="29">
        <v>46077.289583333331</v>
      </c>
      <c r="T948" s="29">
        <v>46077.385416666664</v>
      </c>
      <c r="U948" s="12"/>
      <c r="V948" s="29"/>
      <c r="W948" s="30">
        <f>IF(N948="","",WEEKNUM(AA948,2)-0)</f>
        <v>9</v>
      </c>
      <c r="X948" s="30">
        <f>IF(N948="","",MONTH(AA948))</f>
        <v>2</v>
      </c>
      <c r="Y94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948" s="30" t="str">
        <f>IF(B948="ROPAX","ROPAX",IF(B948="RORO","RORO","OCEAN"))</f>
        <v>OCEAN</v>
      </c>
      <c r="AA948" s="12">
        <f>+MIN(S948,T948)</f>
        <v>46077.289583333331</v>
      </c>
      <c r="AB948" s="29" t="str">
        <f>CHOOSE(WEEKDAY(T948,2),"Monday","Tuesday","Wednesday","Thursday","Friday","Saturday","Sunday")</f>
        <v>Tuesday</v>
      </c>
      <c r="AC948" s="104">
        <f>IF((E948-F948)&lt;=0,0,(TRACKER[[#This Row],[ATA]]-TRACKER[[#This Row],[ETA]])*24)</f>
        <v>0</v>
      </c>
      <c r="AD948" s="29" t="str">
        <f>IF(AC948&lt;=2,"NO","YES")</f>
        <v>NO</v>
      </c>
      <c r="AE948" s="112">
        <f>+TRACKER[[#This Row],[DELIVERY AVAILABLE SINCE]]-TRACKER[[#This Row],[HANDOVER Morocco]]</f>
        <v>6.5833333333357587</v>
      </c>
      <c r="AF948" s="113">
        <f>TRACKER[[#This Row],[ATA TO UNLOADING]]*24</f>
        <v>184.94999999989523</v>
      </c>
      <c r="AG948" s="114">
        <f>(M948-E948)</f>
        <v>4</v>
      </c>
      <c r="AH948" s="9">
        <f>TRACKER[[#This Row],[ATA A OFRECIMIENTO]]*24</f>
        <v>96</v>
      </c>
      <c r="AI948" s="4" t="str">
        <f>IF(AG948="","",IF(AG948&lt;=1.5,"SI","NO"))</f>
        <v>NO</v>
      </c>
      <c r="AJ948" s="4" t="str">
        <f>IF(AG948="","",IF(AG948&lt;=2,"YES","NO"))</f>
        <v>NO</v>
      </c>
      <c r="AK948" s="4" t="str">
        <f>IF(AG948="","",IF(AG948&lt;=3,"SI","NO"))</f>
        <v>NO</v>
      </c>
      <c r="AL948" s="114">
        <f>(N948-M948)</f>
        <v>3.6666666666642413</v>
      </c>
      <c r="AM948" s="9">
        <f>TRACKER[[#This Row],[DEL. AVAILABLE A SLOT]]*24</f>
        <v>87.999999999941792</v>
      </c>
      <c r="AN948" s="114">
        <f>IF((S948-M948)&lt;0,TIME(0,0,0),S948-M948)</f>
        <v>3.7062499999956344</v>
      </c>
      <c r="AO948"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48" s="9" t="str">
        <f>IF(AL948="","",IF(AL948&lt;=1,"SI","NO"))</f>
        <v>NO</v>
      </c>
      <c r="AQ948" s="114">
        <f>(N948-E948)</f>
        <v>7.6666666666642413</v>
      </c>
      <c r="AR948" s="9">
        <f>TRACKER[[#This Row],[ATA A TIMESLOT]]*24</f>
        <v>183.99999999994179</v>
      </c>
      <c r="AS948" s="115">
        <f>IF(AA948&lt;N948,TIME(0,0,0),AA948-N948)</f>
        <v>3.9583333331393078E-2</v>
      </c>
      <c r="AT948" s="9">
        <f>TRACKER[[#This Row],[PUNTUALIDAD (H)]]*24</f>
        <v>0.94999999995343387</v>
      </c>
      <c r="AU948" s="114" t="str">
        <f>IF(AS948&gt;TIME(0,30,0),"NO","SI")</f>
        <v>NO</v>
      </c>
      <c r="AV948" s="116" t="str">
        <f>IF(AS948&gt;TIME(1,0,0),"NO","SI")</f>
        <v>SI</v>
      </c>
      <c r="AW948" s="116">
        <f>(S948-E948)</f>
        <v>7.7062499999956344</v>
      </c>
      <c r="AX948" s="38">
        <f>TRACKER[[#This Row],[ATA TO UNLOADING]]*24</f>
        <v>184.94999999989523</v>
      </c>
      <c r="AY948" s="116">
        <f>IF(O948=0,0,S948-O948)</f>
        <v>10.289583333331393</v>
      </c>
      <c r="AZ948" s="38">
        <f>TRACKER[[#This Row],[TOTAL TT (MARRUECOS)]]*24</f>
        <v>246.94999999995343</v>
      </c>
      <c r="BA948" s="38" t="str">
        <f>IF(AW948="","",IF(AW948&lt;=2,"SI","NO"))</f>
        <v>NO</v>
      </c>
      <c r="BB948" s="117">
        <f>V948-U948</f>
        <v>0</v>
      </c>
      <c r="BC948" s="118">
        <f>(TRACKER[[#This Row],[Driver departure vs DC END DATE 2]])/24</f>
        <v>0</v>
      </c>
      <c r="BD948" s="117" t="str">
        <f>IF(L948="LEFTIES TOLEDO",IF(BC948&gt;=TIME(0,0,0),"YES","NO"),"")</f>
        <v/>
      </c>
      <c r="BE948" s="41">
        <f>$BH$1</f>
        <v>55</v>
      </c>
      <c r="BF948" s="41">
        <f>$BI$1</f>
        <v>7.5</v>
      </c>
    </row>
    <row r="949" spans="1:58" ht="12.75" hidden="1" customHeight="1">
      <c r="A949" s="24" t="s">
        <v>1113</v>
      </c>
      <c r="B949" s="10" t="s">
        <v>66</v>
      </c>
      <c r="C949" s="11" t="s">
        <v>79</v>
      </c>
      <c r="D949" s="11" t="s">
        <v>48</v>
      </c>
      <c r="E949" s="12">
        <v>46074.333333333336</v>
      </c>
      <c r="F949" s="12">
        <v>46074.333333333336</v>
      </c>
      <c r="G949" s="13" t="s">
        <v>67</v>
      </c>
      <c r="H949" s="11" t="s">
        <v>100</v>
      </c>
      <c r="I949" s="13" t="s">
        <v>1043</v>
      </c>
      <c r="J949" s="13" t="s">
        <v>80</v>
      </c>
      <c r="K949" s="13" t="s">
        <v>60</v>
      </c>
      <c r="L949" s="12" t="s">
        <v>73</v>
      </c>
      <c r="M949" s="12">
        <v>46076.583333333336</v>
      </c>
      <c r="N949" s="12">
        <v>46077.25</v>
      </c>
      <c r="O949" s="12">
        <v>46072</v>
      </c>
      <c r="P949" s="55"/>
      <c r="Q949" s="12"/>
      <c r="R949" s="12"/>
      <c r="S949" s="29">
        <v>46077.181944444441</v>
      </c>
      <c r="T949" s="29">
        <v>46077.253472222219</v>
      </c>
      <c r="U949" s="12"/>
      <c r="V949" s="29"/>
      <c r="W949" s="30">
        <f>IF(N949="","",WEEKNUM(AA949,2)-0)</f>
        <v>9</v>
      </c>
      <c r="X949" s="30">
        <f>IF(N949="","",MONTH(AA949))</f>
        <v>2</v>
      </c>
      <c r="Y94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949" s="30" t="str">
        <f>IF(B949="ROPAX","ROPAX",IF(B949="RORO","RORO","OCEAN"))</f>
        <v>RORO</v>
      </c>
      <c r="AA949" s="12">
        <f>+MIN(S949,T949)</f>
        <v>46077.181944444441</v>
      </c>
      <c r="AB949" s="29" t="str">
        <f>CHOOSE(WEEKDAY(T949,2),"Monday","Tuesday","Wednesday","Thursday","Friday","Saturday","Sunday")</f>
        <v>Tuesday</v>
      </c>
      <c r="AC949" s="104">
        <f>IF((E949-F949)&lt;=0,0,(TRACKER[[#This Row],[ATA]]-TRACKER[[#This Row],[ETA]])*24)</f>
        <v>0</v>
      </c>
      <c r="AD949" s="29" t="str">
        <f>IF(AC949&lt;=2,"NO","YES")</f>
        <v>NO</v>
      </c>
      <c r="AE949" s="112">
        <f>+TRACKER[[#This Row],[DELIVERY AVAILABLE SINCE]]-TRACKER[[#This Row],[HANDOVER Morocco]]</f>
        <v>4.5833333333357587</v>
      </c>
      <c r="AF949" s="113">
        <f>TRACKER[[#This Row],[ATA TO UNLOADING]]*24</f>
        <v>68.366666666523088</v>
      </c>
      <c r="AG949" s="114">
        <f>(M949-E949)</f>
        <v>2.25</v>
      </c>
      <c r="AH949" s="9">
        <f>TRACKER[[#This Row],[ATA A OFRECIMIENTO]]*24</f>
        <v>54</v>
      </c>
      <c r="AI949" s="4" t="str">
        <f>IF(AG949="","",IF(AG949&lt;=1.5,"SI","NO"))</f>
        <v>NO</v>
      </c>
      <c r="AJ949" s="4" t="str">
        <f>IF(AG949="","",IF(AG949&lt;=2,"YES","NO"))</f>
        <v>NO</v>
      </c>
      <c r="AK949" s="4" t="str">
        <f>IF(AG949="","",IF(AG949&lt;=3,"SI","NO"))</f>
        <v>SI</v>
      </c>
      <c r="AL949" s="114">
        <f>(N949-M949)</f>
        <v>0.66666666666424135</v>
      </c>
      <c r="AM949" s="9">
        <f>TRACKER[[#This Row],[DEL. AVAILABLE A SLOT]]*24</f>
        <v>15.999999999941792</v>
      </c>
      <c r="AN949" s="114">
        <f>IF((S949-M949)&lt;0,TIME(0,0,0),S949-M949)</f>
        <v>0.59861111110512866</v>
      </c>
      <c r="AO949"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949" s="9" t="str">
        <f>IF(AL949="","",IF(AL949&lt;=1,"SI","NO"))</f>
        <v>SI</v>
      </c>
      <c r="AQ949" s="114">
        <f>(N949-E949)</f>
        <v>2.9166666666642413</v>
      </c>
      <c r="AR949" s="9">
        <f>TRACKER[[#This Row],[ATA A TIMESLOT]]*24</f>
        <v>69.999999999941792</v>
      </c>
      <c r="AS949" s="115">
        <f>IF(AA949&lt;N949,TIME(0,0,0),AA949-N949)</f>
        <v>0</v>
      </c>
      <c r="AT949" s="9">
        <f>TRACKER[[#This Row],[PUNTUALIDAD (H)]]*24</f>
        <v>0</v>
      </c>
      <c r="AU949" s="114" t="str">
        <f>IF(AS949&gt;TIME(0,30,0),"NO","SI")</f>
        <v>SI</v>
      </c>
      <c r="AV949" s="116" t="str">
        <f>IF(AS949&gt;TIME(1,0,0),"NO","SI")</f>
        <v>SI</v>
      </c>
      <c r="AW949" s="116">
        <f>(S949-E949)</f>
        <v>2.8486111111051287</v>
      </c>
      <c r="AX949" s="38">
        <f>TRACKER[[#This Row],[ATA TO UNLOADING]]*24</f>
        <v>68.366666666523088</v>
      </c>
      <c r="AY949" s="116">
        <f>IF(O949=0,0,S949-O949)</f>
        <v>5.1819444444408873</v>
      </c>
      <c r="AZ949" s="38">
        <f>TRACKER[[#This Row],[TOTAL TT (MARRUECOS)]]*24</f>
        <v>124.3666666665813</v>
      </c>
      <c r="BA949" s="38" t="str">
        <f>IF(AW949="","",IF(AW949&lt;=2,"SI","NO"))</f>
        <v>NO</v>
      </c>
      <c r="BB949" s="117">
        <f>V949-U949</f>
        <v>0</v>
      </c>
      <c r="BC949" s="118">
        <f>(TRACKER[[#This Row],[Driver departure vs DC END DATE 2]])/24</f>
        <v>0</v>
      </c>
      <c r="BD949" s="117" t="str">
        <f>IF(L949="LEFTIES TOLEDO",IF(BC949&gt;=TIME(0,0,0),"YES","NO"),"")</f>
        <v/>
      </c>
      <c r="BE949" s="41">
        <f>$BH$1</f>
        <v>55</v>
      </c>
      <c r="BF949" s="41">
        <f>$BI$1</f>
        <v>7.5</v>
      </c>
    </row>
    <row r="950" spans="1:58" ht="12.75" hidden="1" customHeight="1">
      <c r="A950" s="24" t="s">
        <v>1114</v>
      </c>
      <c r="B950" s="10" t="s">
        <v>66</v>
      </c>
      <c r="C950" s="11" t="s">
        <v>79</v>
      </c>
      <c r="D950" s="11" t="s">
        <v>48</v>
      </c>
      <c r="E950" s="12">
        <v>46075.333333333336</v>
      </c>
      <c r="F950" s="12">
        <v>46075.583333333336</v>
      </c>
      <c r="G950" s="13" t="s">
        <v>67</v>
      </c>
      <c r="H950" s="11" t="s">
        <v>100</v>
      </c>
      <c r="I950" s="13" t="s">
        <v>1119</v>
      </c>
      <c r="J950" s="13" t="s">
        <v>80</v>
      </c>
      <c r="K950" s="13" t="s">
        <v>60</v>
      </c>
      <c r="L950" s="12" t="s">
        <v>73</v>
      </c>
      <c r="M950" s="12">
        <v>46076.583333333336</v>
      </c>
      <c r="N950" s="12">
        <v>46077.25</v>
      </c>
      <c r="O950" s="12">
        <v>46072</v>
      </c>
      <c r="P950" s="55"/>
      <c r="Q950" s="12" t="s">
        <v>1083</v>
      </c>
      <c r="R950" s="12"/>
      <c r="S950" s="29">
        <v>46077.451388888891</v>
      </c>
      <c r="T950" s="29">
        <v>46077.499305555553</v>
      </c>
      <c r="U950" s="12"/>
      <c r="V950" s="29"/>
      <c r="W950" s="30">
        <f>IF(N950="","",WEEKNUM(AA950,2)-0)</f>
        <v>9</v>
      </c>
      <c r="X950" s="30">
        <f>IF(N950="","",MONTH(AA950))</f>
        <v>2</v>
      </c>
      <c r="Y95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950" s="30" t="str">
        <f>IF(B950="ROPAX","ROPAX",IF(B950="RORO","RORO","OCEAN"))</f>
        <v>RORO</v>
      </c>
      <c r="AA950" s="12">
        <f>+MIN(S950,T950)</f>
        <v>46077.451388888891</v>
      </c>
      <c r="AB950" s="29" t="str">
        <f>CHOOSE(WEEKDAY(T950,2),"Monday","Tuesday","Wednesday","Thursday","Friday","Saturday","Sunday")</f>
        <v>Tuesday</v>
      </c>
      <c r="AC950" s="104">
        <f>IF((E950-F950)&lt;=0,0,(TRACKER[[#This Row],[ATA]]-TRACKER[[#This Row],[ETA]])*24)</f>
        <v>0</v>
      </c>
      <c r="AD950" s="29" t="str">
        <f>IF(AC950&lt;=2,"NO","YES")</f>
        <v>NO</v>
      </c>
      <c r="AE950" s="112">
        <f>+TRACKER[[#This Row],[DELIVERY AVAILABLE SINCE]]-TRACKER[[#This Row],[HANDOVER Morocco]]</f>
        <v>4.5833333333357587</v>
      </c>
      <c r="AF950" s="113">
        <f>TRACKER[[#This Row],[ATA TO UNLOADING]]*24</f>
        <v>50.833333333313931</v>
      </c>
      <c r="AG950" s="114">
        <f>(M950-E950)</f>
        <v>1.25</v>
      </c>
      <c r="AH950" s="9">
        <f>TRACKER[[#This Row],[ATA A OFRECIMIENTO]]*24</f>
        <v>30</v>
      </c>
      <c r="AI950" s="4" t="str">
        <f>IF(AG950="","",IF(AG950&lt;=1.5,"SI","NO"))</f>
        <v>SI</v>
      </c>
      <c r="AJ950" s="4" t="str">
        <f>IF(AG950="","",IF(AG950&lt;=2,"YES","NO"))</f>
        <v>YES</v>
      </c>
      <c r="AK950" s="4" t="str">
        <f>IF(AG950="","",IF(AG950&lt;=3,"SI","NO"))</f>
        <v>SI</v>
      </c>
      <c r="AL950" s="114">
        <f>(N950-M950)</f>
        <v>0.66666666666424135</v>
      </c>
      <c r="AM950" s="9">
        <f>TRACKER[[#This Row],[DEL. AVAILABLE A SLOT]]*24</f>
        <v>15.999999999941792</v>
      </c>
      <c r="AN950" s="114">
        <f>IF((S950-M950)&lt;0,TIME(0,0,0),S950-M950)</f>
        <v>0.86805555555474712</v>
      </c>
      <c r="AO950"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950" s="9" t="str">
        <f>IF(AL950="","",IF(AL950&lt;=1,"SI","NO"))</f>
        <v>SI</v>
      </c>
      <c r="AQ950" s="114">
        <f>(N950-E950)</f>
        <v>1.9166666666642413</v>
      </c>
      <c r="AR950" s="9">
        <f>TRACKER[[#This Row],[ATA A TIMESLOT]]*24</f>
        <v>45.999999999941792</v>
      </c>
      <c r="AS950" s="115">
        <f>IF(AA950&lt;N950,TIME(0,0,0),AA950-N950)</f>
        <v>0.20138888889050577</v>
      </c>
      <c r="AT950" s="9">
        <f>TRACKER[[#This Row],[PUNTUALIDAD (H)]]*24</f>
        <v>4.8333333333721384</v>
      </c>
      <c r="AU950" s="114" t="str">
        <f>IF(AS950&gt;TIME(0,30,0),"NO","SI")</f>
        <v>NO</v>
      </c>
      <c r="AV950" s="116" t="str">
        <f>IF(AS950&gt;TIME(1,0,0),"NO","SI")</f>
        <v>NO</v>
      </c>
      <c r="AW950" s="116">
        <f>(S950-E950)</f>
        <v>2.1180555555547471</v>
      </c>
      <c r="AX950" s="38">
        <f>TRACKER[[#This Row],[ATA TO UNLOADING]]*24</f>
        <v>50.833333333313931</v>
      </c>
      <c r="AY950" s="116">
        <f>IF(O950=0,0,S950-O950)</f>
        <v>5.4513888888905058</v>
      </c>
      <c r="AZ950" s="38">
        <f>TRACKER[[#This Row],[TOTAL TT (MARRUECOS)]]*24</f>
        <v>130.83333333337214</v>
      </c>
      <c r="BA950" s="38" t="str">
        <f>IF(AW950="","",IF(AW950&lt;=2,"SI","NO"))</f>
        <v>NO</v>
      </c>
      <c r="BB950" s="117">
        <f>V950-U950</f>
        <v>0</v>
      </c>
      <c r="BC950" s="118">
        <f>(TRACKER[[#This Row],[Driver departure vs DC END DATE 2]])/24</f>
        <v>0</v>
      </c>
      <c r="BD950" s="117" t="str">
        <f>IF(L950="LEFTIES TOLEDO",IF(BC950&gt;=TIME(0,0,0),"YES","NO"),"")</f>
        <v/>
      </c>
      <c r="BE950" s="41">
        <f>$BH$1</f>
        <v>55</v>
      </c>
      <c r="BF950" s="41">
        <f>$BI$1</f>
        <v>7.5</v>
      </c>
    </row>
    <row r="951" spans="1:58" ht="12.75" hidden="1" customHeight="1">
      <c r="A951" s="24">
        <v>262017960</v>
      </c>
      <c r="B951" s="10" t="s">
        <v>1183</v>
      </c>
      <c r="C951" s="11" t="s">
        <v>65</v>
      </c>
      <c r="D951" s="11" t="s">
        <v>75</v>
      </c>
      <c r="E951" s="12">
        <v>46072.604166666664</v>
      </c>
      <c r="F951" s="12">
        <v>46072.333333333336</v>
      </c>
      <c r="G951" s="13" t="s">
        <v>49</v>
      </c>
      <c r="H951" s="11" t="s">
        <v>50</v>
      </c>
      <c r="I951" s="13" t="s">
        <v>1398</v>
      </c>
      <c r="J951" s="13" t="s">
        <v>51</v>
      </c>
      <c r="K951" s="13" t="s">
        <v>60</v>
      </c>
      <c r="L951" s="12" t="s">
        <v>95</v>
      </c>
      <c r="M951" s="12">
        <v>46073.333333333336</v>
      </c>
      <c r="N951" s="12">
        <v>46077.25</v>
      </c>
      <c r="O951" s="12"/>
      <c r="P951" s="55">
        <v>2</v>
      </c>
      <c r="Q951" s="12"/>
      <c r="R951" s="12" t="s">
        <v>108</v>
      </c>
      <c r="S951" s="29">
        <v>46077.229166666664</v>
      </c>
      <c r="T951" s="29">
        <v>46077.364583333336</v>
      </c>
      <c r="U951" s="12"/>
      <c r="V951" s="29">
        <v>46077.409722222219</v>
      </c>
      <c r="W951" s="30">
        <f>IF(N951="","",WEEKNUM(AA951,2)-0)</f>
        <v>9</v>
      </c>
      <c r="X951" s="30">
        <f>IF(N951="","",MONTH(AA951))</f>
        <v>2</v>
      </c>
      <c r="Y95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951" s="30" t="str">
        <f>IF(B951="ROPAX","ROPAX",IF(B951="RORO","RORO","OCEAN"))</f>
        <v>OCEAN</v>
      </c>
      <c r="AA951" s="12">
        <f>+MIN(S951,T951)</f>
        <v>46077.229166666664</v>
      </c>
      <c r="AB951" s="29" t="str">
        <f>CHOOSE(WEEKDAY(T951,2),"Monday","Tuesday","Wednesday","Thursday","Friday","Saturday","Sunday")</f>
        <v>Tuesday</v>
      </c>
      <c r="AC951" s="104">
        <f>IF((E951-F951)&lt;=0,0,(TRACKER[[#This Row],[ATA]]-TRACKER[[#This Row],[ETA]])*24)</f>
        <v>6.4999999998835847</v>
      </c>
      <c r="AD951" s="29" t="str">
        <f>IF(AC951&lt;=2,"NO","YES")</f>
        <v>YES</v>
      </c>
      <c r="AE951" s="112">
        <f>+TRACKER[[#This Row],[DELIVERY AVAILABLE SINCE]]-TRACKER[[#This Row],[HANDOVER Morocco]]</f>
        <v>46073.333333333336</v>
      </c>
      <c r="AF951" s="113">
        <f>TRACKER[[#This Row],[ATA TO UNLOADING]]*24</f>
        <v>111</v>
      </c>
      <c r="AG951" s="114">
        <f>(M951-E951)</f>
        <v>0.72916666667151731</v>
      </c>
      <c r="AH951" s="9">
        <f>TRACKER[[#This Row],[ATA A OFRECIMIENTO]]*24</f>
        <v>17.500000000116415</v>
      </c>
      <c r="AI951" s="4" t="str">
        <f>IF(AG951="","",IF(AG951&lt;=1.5,"SI","NO"))</f>
        <v>SI</v>
      </c>
      <c r="AJ951" s="4" t="str">
        <f>IF(AG951="","",IF(AG951&lt;=2,"YES","NO"))</f>
        <v>YES</v>
      </c>
      <c r="AK951" s="4" t="str">
        <f>IF(AG951="","",IF(AG951&lt;=3,"SI","NO"))</f>
        <v>SI</v>
      </c>
      <c r="AL951" s="114">
        <f>(N951-M951)</f>
        <v>3.9166666666642413</v>
      </c>
      <c r="AM951" s="9">
        <f>TRACKER[[#This Row],[DEL. AVAILABLE A SLOT]]*24</f>
        <v>93.999999999941792</v>
      </c>
      <c r="AN951" s="114">
        <f>IF((S951-M951)&lt;0,TIME(0,0,0),S951-M951)</f>
        <v>3.8958333333284827</v>
      </c>
      <c r="AO951"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51" s="9" t="str">
        <f>IF(AL951="","",IF(AL951&lt;=1,"SI","NO"))</f>
        <v>NO</v>
      </c>
      <c r="AQ951" s="114">
        <f>(N951-E951)</f>
        <v>4.6458333333357587</v>
      </c>
      <c r="AR951" s="9">
        <f>TRACKER[[#This Row],[ATA A TIMESLOT]]*24</f>
        <v>111.50000000005821</v>
      </c>
      <c r="AS951" s="115">
        <f>IF(AA951&lt;N951,TIME(0,0,0),AA951-N951)</f>
        <v>0</v>
      </c>
      <c r="AT951" s="9">
        <f>TRACKER[[#This Row],[PUNTUALIDAD (H)]]*24</f>
        <v>0</v>
      </c>
      <c r="AU951" s="114" t="str">
        <f>IF(AS951&gt;TIME(0,30,0),"NO","SI")</f>
        <v>SI</v>
      </c>
      <c r="AV951" s="116" t="str">
        <f>IF(AS951&gt;TIME(1,0,0),"NO","SI")</f>
        <v>SI</v>
      </c>
      <c r="AW951" s="116">
        <f>(S951-E951)</f>
        <v>4.625</v>
      </c>
      <c r="AX951" s="38">
        <f>TRACKER[[#This Row],[ATA TO UNLOADING]]*24</f>
        <v>111</v>
      </c>
      <c r="AY951" s="116">
        <f>IF(O951=0,0,S951-O951)</f>
        <v>0</v>
      </c>
      <c r="AZ951" s="38">
        <f>TRACKER[[#This Row],[TOTAL TT (MARRUECOS)]]*24</f>
        <v>0</v>
      </c>
      <c r="BA951" s="38" t="str">
        <f>IF(AW951="","",IF(AW951&lt;=2,"SI","NO"))</f>
        <v>NO</v>
      </c>
      <c r="BB951" s="117">
        <f>V951-U951</f>
        <v>46077.409722222219</v>
      </c>
      <c r="BC951" s="118">
        <f>(TRACKER[[#This Row],[Driver departure vs DC END DATE 2]])/24</f>
        <v>1919.8920717592591</v>
      </c>
      <c r="BD951" s="117" t="str">
        <f>IF(L951="LEFTIES TOLEDO",IF(BC951&gt;=TIME(0,0,0),"YES","NO"),"")</f>
        <v/>
      </c>
      <c r="BE951" s="41">
        <f>$BH$1</f>
        <v>55</v>
      </c>
      <c r="BF951" s="41">
        <f>$BI$1</f>
        <v>7.5</v>
      </c>
    </row>
    <row r="952" spans="1:58" ht="12.75" hidden="1" customHeight="1">
      <c r="A952" s="24">
        <v>262017960</v>
      </c>
      <c r="B952" s="10" t="s">
        <v>1183</v>
      </c>
      <c r="C952" s="11" t="s">
        <v>65</v>
      </c>
      <c r="D952" s="11" t="s">
        <v>75</v>
      </c>
      <c r="E952" s="12">
        <v>46072.604166666664</v>
      </c>
      <c r="F952" s="12">
        <v>46072.333333333336</v>
      </c>
      <c r="G952" s="13" t="s">
        <v>49</v>
      </c>
      <c r="H952" s="11" t="s">
        <v>50</v>
      </c>
      <c r="I952" s="13" t="s">
        <v>1399</v>
      </c>
      <c r="J952" s="13" t="s">
        <v>51</v>
      </c>
      <c r="K952" s="13" t="s">
        <v>60</v>
      </c>
      <c r="L952" s="12" t="s">
        <v>95</v>
      </c>
      <c r="M952" s="12">
        <v>46076.416666666664</v>
      </c>
      <c r="N952" s="12">
        <v>46077.25</v>
      </c>
      <c r="O952" s="12"/>
      <c r="P952" s="55">
        <v>1</v>
      </c>
      <c r="Q952" s="12" t="s">
        <v>1041</v>
      </c>
      <c r="R952" s="12" t="s">
        <v>108</v>
      </c>
      <c r="S952" s="29">
        <v>46077.229166666664</v>
      </c>
      <c r="T952" s="29">
        <v>46077.510416666664</v>
      </c>
      <c r="U952" s="12"/>
      <c r="V952" s="29">
        <v>46077.53125</v>
      </c>
      <c r="W952" s="30">
        <f>IF(N952="","",WEEKNUM(AA952,2)-0)</f>
        <v>9</v>
      </c>
      <c r="X952" s="30">
        <f>IF(N952="","",MONTH(AA952))</f>
        <v>2</v>
      </c>
      <c r="Y95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952" s="30" t="str">
        <f>IF(B952="ROPAX","ROPAX",IF(B952="RORO","RORO","OCEAN"))</f>
        <v>OCEAN</v>
      </c>
      <c r="AA952" s="12">
        <f>+MIN(S952,T952)</f>
        <v>46077.229166666664</v>
      </c>
      <c r="AB952" s="29" t="str">
        <f>CHOOSE(WEEKDAY(T952,2),"Monday","Tuesday","Wednesday","Thursday","Friday","Saturday","Sunday")</f>
        <v>Tuesday</v>
      </c>
      <c r="AC952" s="104">
        <f>IF((E952-F952)&lt;=0,0,(TRACKER[[#This Row],[ATA]]-TRACKER[[#This Row],[ETA]])*24)</f>
        <v>6.4999999998835847</v>
      </c>
      <c r="AD952" s="29" t="str">
        <f>IF(AC952&lt;=2,"NO","YES")</f>
        <v>YES</v>
      </c>
      <c r="AE952" s="112">
        <f>+TRACKER[[#This Row],[DELIVERY AVAILABLE SINCE]]-TRACKER[[#This Row],[HANDOVER Morocco]]</f>
        <v>46076.416666666664</v>
      </c>
      <c r="AF952" s="113">
        <f>TRACKER[[#This Row],[ATA TO UNLOADING]]*24</f>
        <v>111</v>
      </c>
      <c r="AG952" s="114">
        <f>(M952-E952)</f>
        <v>3.8125</v>
      </c>
      <c r="AH952" s="9">
        <f>TRACKER[[#This Row],[ATA A OFRECIMIENTO]]*24</f>
        <v>91.5</v>
      </c>
      <c r="AI952" s="4" t="str">
        <f>IF(AG952="","",IF(AG952&lt;=1.5,"SI","NO"))</f>
        <v>NO</v>
      </c>
      <c r="AJ952" s="4" t="str">
        <f>IF(AG952="","",IF(AG952&lt;=2,"YES","NO"))</f>
        <v>NO</v>
      </c>
      <c r="AK952" s="4" t="str">
        <f>IF(AG952="","",IF(AG952&lt;=3,"SI","NO"))</f>
        <v>NO</v>
      </c>
      <c r="AL952" s="114">
        <f>(N952-M952)</f>
        <v>0.83333333333575865</v>
      </c>
      <c r="AM952" s="9">
        <f>TRACKER[[#This Row],[DEL. AVAILABLE A SLOT]]*24</f>
        <v>20.000000000058208</v>
      </c>
      <c r="AN952" s="114">
        <f>IF((S952-M952)&lt;0,TIME(0,0,0),S952-M952)</f>
        <v>0.8125</v>
      </c>
      <c r="AO952"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952" s="9" t="str">
        <f>IF(AL952="","",IF(AL952&lt;=1,"SI","NO"))</f>
        <v>SI</v>
      </c>
      <c r="AQ952" s="114">
        <f>(N952-E952)</f>
        <v>4.6458333333357587</v>
      </c>
      <c r="AR952" s="9">
        <f>TRACKER[[#This Row],[ATA A TIMESLOT]]*24</f>
        <v>111.50000000005821</v>
      </c>
      <c r="AS952" s="115">
        <f>IF(AA952&lt;N952,TIME(0,0,0),AA952-N952)</f>
        <v>0</v>
      </c>
      <c r="AT952" s="9">
        <f>TRACKER[[#This Row],[PUNTUALIDAD (H)]]*24</f>
        <v>0</v>
      </c>
      <c r="AU952" s="114" t="str">
        <f>IF(AS952&gt;TIME(0,30,0),"NO","SI")</f>
        <v>SI</v>
      </c>
      <c r="AV952" s="116" t="str">
        <f>IF(AS952&gt;TIME(1,0,0),"NO","SI")</f>
        <v>SI</v>
      </c>
      <c r="AW952" s="116">
        <f>(S952-E952)</f>
        <v>4.625</v>
      </c>
      <c r="AX952" s="38">
        <f>TRACKER[[#This Row],[ATA TO UNLOADING]]*24</f>
        <v>111</v>
      </c>
      <c r="AY952" s="116">
        <f>IF(O952=0,0,S952-O952)</f>
        <v>0</v>
      </c>
      <c r="AZ952" s="38">
        <f>TRACKER[[#This Row],[TOTAL TT (MARRUECOS)]]*24</f>
        <v>0</v>
      </c>
      <c r="BA952" s="38" t="str">
        <f>IF(AW952="","",IF(AW952&lt;=2,"SI","NO"))</f>
        <v>NO</v>
      </c>
      <c r="BB952" s="117">
        <f>V952-U952</f>
        <v>46077.53125</v>
      </c>
      <c r="BC952" s="118">
        <f>(TRACKER[[#This Row],[Driver departure vs DC END DATE 2]])/24</f>
        <v>1919.8971354166667</v>
      </c>
      <c r="BD952" s="117" t="str">
        <f>IF(L952="LEFTIES TOLEDO",IF(BC952&gt;=TIME(0,0,0),"YES","NO"),"")</f>
        <v/>
      </c>
      <c r="BE952" s="41">
        <f>$BH$1</f>
        <v>55</v>
      </c>
      <c r="BF952" s="41">
        <f>$BI$1</f>
        <v>7.5</v>
      </c>
    </row>
    <row r="953" spans="1:58" ht="12.75" hidden="1" customHeight="1">
      <c r="A953" s="24">
        <v>264169457</v>
      </c>
      <c r="B953" s="10" t="s">
        <v>1184</v>
      </c>
      <c r="C953" s="11" t="s">
        <v>47</v>
      </c>
      <c r="D953" s="11" t="s">
        <v>48</v>
      </c>
      <c r="E953" s="12">
        <v>46070.795138888891</v>
      </c>
      <c r="F953" s="12">
        <v>46070.833333333336</v>
      </c>
      <c r="G953" s="13" t="s">
        <v>49</v>
      </c>
      <c r="H953" s="11" t="s">
        <v>50</v>
      </c>
      <c r="I953" s="13" t="s">
        <v>1402</v>
      </c>
      <c r="J953" s="13" t="s">
        <v>51</v>
      </c>
      <c r="K953" s="13" t="s">
        <v>52</v>
      </c>
      <c r="L953" s="12" t="s">
        <v>53</v>
      </c>
      <c r="M953" s="12">
        <v>46073.666666666664</v>
      </c>
      <c r="N953" s="12">
        <v>46077.333333333336</v>
      </c>
      <c r="O953" s="12"/>
      <c r="P953" s="55"/>
      <c r="Q953" s="12"/>
      <c r="R953" s="12"/>
      <c r="S953" s="29">
        <v>46076.818055555559</v>
      </c>
      <c r="T953" s="29">
        <v>46076.881944444445</v>
      </c>
      <c r="U953" s="12">
        <v>46076.868055555555</v>
      </c>
      <c r="V953" s="29">
        <v>46076.895833333336</v>
      </c>
      <c r="W953" s="30">
        <f>IF(N953="","",WEEKNUM(AA953,2)-0)</f>
        <v>9</v>
      </c>
      <c r="X953" s="30">
        <f>IF(N953="","",MONTH(AA953))</f>
        <v>2</v>
      </c>
      <c r="Y95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53" s="30" t="str">
        <f>IF(B953="ROPAX","ROPAX",IF(B953="RORO","RORO","OCEAN"))</f>
        <v>OCEAN</v>
      </c>
      <c r="AA953" s="12">
        <f>+MIN(S953,T953)</f>
        <v>46076.818055555559</v>
      </c>
      <c r="AB953" s="29" t="str">
        <f>CHOOSE(WEEKDAY(T953,2),"Monday","Tuesday","Wednesday","Thursday","Friday","Saturday","Sunday")</f>
        <v>Monday</v>
      </c>
      <c r="AC953" s="104">
        <f>IF((E953-F953)&lt;=0,0,(TRACKER[[#This Row],[ATA]]-TRACKER[[#This Row],[ETA]])*24)</f>
        <v>0</v>
      </c>
      <c r="AD953" s="29" t="str">
        <f>IF(AC953&lt;=2,"NO","YES")</f>
        <v>NO</v>
      </c>
      <c r="AE953" s="112">
        <f>+TRACKER[[#This Row],[DELIVERY AVAILABLE SINCE]]-TRACKER[[#This Row],[HANDOVER Morocco]]</f>
        <v>46073.666666666664</v>
      </c>
      <c r="AF953" s="113">
        <f>TRACKER[[#This Row],[ATA TO UNLOADING]]*24</f>
        <v>144.55000000004657</v>
      </c>
      <c r="AG953" s="114">
        <f>(M953-E953)</f>
        <v>2.8715277777737356</v>
      </c>
      <c r="AH953" s="9">
        <f>TRACKER[[#This Row],[ATA A OFRECIMIENTO]]*24</f>
        <v>68.916666666569654</v>
      </c>
      <c r="AI953" s="4" t="str">
        <f>IF(AG953="","",IF(AG953&lt;=1.5,"SI","NO"))</f>
        <v>NO</v>
      </c>
      <c r="AJ953" s="4" t="str">
        <f>IF(AG953="","",IF(AG953&lt;=2,"YES","NO"))</f>
        <v>NO</v>
      </c>
      <c r="AK953" s="4" t="str">
        <f>IF(AG953="","",IF(AG953&lt;=3,"SI","NO"))</f>
        <v>SI</v>
      </c>
      <c r="AL953" s="114">
        <f>(N953-M953)</f>
        <v>3.6666666666715173</v>
      </c>
      <c r="AM953" s="9">
        <f>TRACKER[[#This Row],[DEL. AVAILABLE A SLOT]]*24</f>
        <v>88.000000000116415</v>
      </c>
      <c r="AN953" s="114">
        <f>IF((S953-M953)&lt;0,TIME(0,0,0),S953-M953)</f>
        <v>3.1513888888948713</v>
      </c>
      <c r="AO953"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53" s="9" t="str">
        <f>IF(AL953="","",IF(AL953&lt;=1,"SI","NO"))</f>
        <v>NO</v>
      </c>
      <c r="AQ953" s="114">
        <f>(N953-E953)</f>
        <v>6.5381944444452529</v>
      </c>
      <c r="AR953" s="9">
        <f>TRACKER[[#This Row],[ATA A TIMESLOT]]*24</f>
        <v>156.91666666668607</v>
      </c>
      <c r="AS953" s="115">
        <f>IF(AA953&lt;N953,TIME(0,0,0),AA953-N953)</f>
        <v>0</v>
      </c>
      <c r="AT953" s="9">
        <f>TRACKER[[#This Row],[PUNTUALIDAD (H)]]*24</f>
        <v>0</v>
      </c>
      <c r="AU953" s="114" t="str">
        <f>IF(AS953&gt;TIME(0,30,0),"NO","SI")</f>
        <v>SI</v>
      </c>
      <c r="AV953" s="116" t="str">
        <f>IF(AS953&gt;TIME(1,0,0),"NO","SI")</f>
        <v>SI</v>
      </c>
      <c r="AW953" s="116">
        <f>(S953-E953)</f>
        <v>6.0229166666686069</v>
      </c>
      <c r="AX953" s="38">
        <f>TRACKER[[#This Row],[ATA TO UNLOADING]]*24</f>
        <v>144.55000000004657</v>
      </c>
      <c r="AY953" s="116">
        <f>IF(O953=0,0,S953-O953)</f>
        <v>0</v>
      </c>
      <c r="AZ953" s="38">
        <f>TRACKER[[#This Row],[TOTAL TT (MARRUECOS)]]*24</f>
        <v>0</v>
      </c>
      <c r="BA953" s="38" t="str">
        <f>IF(AW953="","",IF(AW953&lt;=2,"SI","NO"))</f>
        <v>NO</v>
      </c>
      <c r="BB953" s="117">
        <f>V953-U953</f>
        <v>2.7777777781011537E-2</v>
      </c>
      <c r="BC953" s="118">
        <f>(TRACKER[[#This Row],[Driver departure vs DC END DATE 2]])/24</f>
        <v>1.1574074075421474E-3</v>
      </c>
      <c r="BD953" s="117" t="str">
        <f>IF(L953="LEFTIES TOLEDO",IF(BC953&gt;=TIME(0,0,0),"YES","NO"),"")</f>
        <v>YES</v>
      </c>
      <c r="BE953" s="41">
        <f>$BH$1</f>
        <v>55</v>
      </c>
      <c r="BF953" s="41">
        <f>$BI$1</f>
        <v>7.5</v>
      </c>
    </row>
    <row r="954" spans="1:58" ht="12.75" hidden="1" customHeight="1">
      <c r="A954" s="24">
        <v>264169137</v>
      </c>
      <c r="B954" s="10" t="s">
        <v>1184</v>
      </c>
      <c r="C954" s="11" t="s">
        <v>47</v>
      </c>
      <c r="D954" s="11" t="s">
        <v>48</v>
      </c>
      <c r="E954" s="12">
        <v>46070.795138888891</v>
      </c>
      <c r="F954" s="12">
        <v>46070.833333333336</v>
      </c>
      <c r="G954" s="13" t="s">
        <v>49</v>
      </c>
      <c r="H954" s="11" t="s">
        <v>50</v>
      </c>
      <c r="I954" s="13" t="s">
        <v>1403</v>
      </c>
      <c r="J954" s="13" t="s">
        <v>51</v>
      </c>
      <c r="K954" s="13" t="s">
        <v>52</v>
      </c>
      <c r="L954" s="12" t="s">
        <v>53</v>
      </c>
      <c r="M954" s="12">
        <v>46073.666666666664</v>
      </c>
      <c r="N954" s="12">
        <v>46077.333333333336</v>
      </c>
      <c r="O954" s="12"/>
      <c r="P954" s="55"/>
      <c r="Q954" s="12"/>
      <c r="R954" s="12"/>
      <c r="S954" s="29">
        <v>46076.823611111111</v>
      </c>
      <c r="T954" s="29">
        <v>46076.854166666664</v>
      </c>
      <c r="U954" s="12">
        <v>46076.864583333336</v>
      </c>
      <c r="V954" s="29">
        <v>46076.875</v>
      </c>
      <c r="W954" s="30">
        <f>IF(N954="","",WEEKNUM(AA954,2)-0)</f>
        <v>9</v>
      </c>
      <c r="X954" s="30">
        <f>IF(N954="","",MONTH(AA954))</f>
        <v>2</v>
      </c>
      <c r="Y95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54" s="30" t="str">
        <f>IF(B954="ROPAX","ROPAX",IF(B954="RORO","RORO","OCEAN"))</f>
        <v>OCEAN</v>
      </c>
      <c r="AA954" s="12">
        <f>+MIN(S954,T954)</f>
        <v>46076.823611111111</v>
      </c>
      <c r="AB954" s="29" t="str">
        <f>CHOOSE(WEEKDAY(T954,2),"Monday","Tuesday","Wednesday","Thursday","Friday","Saturday","Sunday")</f>
        <v>Monday</v>
      </c>
      <c r="AC954" s="104">
        <f>IF((E954-F954)&lt;=0,0,(TRACKER[[#This Row],[ATA]]-TRACKER[[#This Row],[ETA]])*24)</f>
        <v>0</v>
      </c>
      <c r="AD954" s="29" t="str">
        <f>IF(AC954&lt;=2,"NO","YES")</f>
        <v>NO</v>
      </c>
      <c r="AE954" s="112">
        <f>+TRACKER[[#This Row],[DELIVERY AVAILABLE SINCE]]-TRACKER[[#This Row],[HANDOVER Morocco]]</f>
        <v>46073.666666666664</v>
      </c>
      <c r="AF954" s="113">
        <f>TRACKER[[#This Row],[ATA TO UNLOADING]]*24</f>
        <v>144.68333333329065</v>
      </c>
      <c r="AG954" s="114">
        <f>(M954-E954)</f>
        <v>2.8715277777737356</v>
      </c>
      <c r="AH954" s="9">
        <f>TRACKER[[#This Row],[ATA A OFRECIMIENTO]]*24</f>
        <v>68.916666666569654</v>
      </c>
      <c r="AI954" s="4" t="str">
        <f>IF(AG954="","",IF(AG954&lt;=1.5,"SI","NO"))</f>
        <v>NO</v>
      </c>
      <c r="AJ954" s="4" t="str">
        <f>IF(AG954="","",IF(AG954&lt;=2,"YES","NO"))</f>
        <v>NO</v>
      </c>
      <c r="AK954" s="4" t="str">
        <f>IF(AG954="","",IF(AG954&lt;=3,"SI","NO"))</f>
        <v>SI</v>
      </c>
      <c r="AL954" s="114">
        <f>(N954-M954)</f>
        <v>3.6666666666715173</v>
      </c>
      <c r="AM954" s="9">
        <f>TRACKER[[#This Row],[DEL. AVAILABLE A SLOT]]*24</f>
        <v>88.000000000116415</v>
      </c>
      <c r="AN954" s="114">
        <f>IF((S954-M954)&lt;0,TIME(0,0,0),S954-M954)</f>
        <v>3.1569444444467081</v>
      </c>
      <c r="AO954"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54" s="9" t="str">
        <f>IF(AL954="","",IF(AL954&lt;=1,"SI","NO"))</f>
        <v>NO</v>
      </c>
      <c r="AQ954" s="114">
        <f>(N954-E954)</f>
        <v>6.5381944444452529</v>
      </c>
      <c r="AR954" s="9">
        <f>TRACKER[[#This Row],[ATA A TIMESLOT]]*24</f>
        <v>156.91666666668607</v>
      </c>
      <c r="AS954" s="115">
        <f>IF(AA954&lt;N954,TIME(0,0,0),AA954-N954)</f>
        <v>0</v>
      </c>
      <c r="AT954" s="9">
        <f>TRACKER[[#This Row],[PUNTUALIDAD (H)]]*24</f>
        <v>0</v>
      </c>
      <c r="AU954" s="114" t="str">
        <f>IF(AS954&gt;TIME(0,30,0),"NO","SI")</f>
        <v>SI</v>
      </c>
      <c r="AV954" s="116" t="str">
        <f>IF(AS954&gt;TIME(1,0,0),"NO","SI")</f>
        <v>SI</v>
      </c>
      <c r="AW954" s="116">
        <f>(S954-E954)</f>
        <v>6.0284722222204437</v>
      </c>
      <c r="AX954" s="38">
        <f>TRACKER[[#This Row],[ATA TO UNLOADING]]*24</f>
        <v>144.68333333329065</v>
      </c>
      <c r="AY954" s="116">
        <f>IF(O954=0,0,S954-O954)</f>
        <v>0</v>
      </c>
      <c r="AZ954" s="38">
        <f>TRACKER[[#This Row],[TOTAL TT (MARRUECOS)]]*24</f>
        <v>0</v>
      </c>
      <c r="BA954" s="38" t="str">
        <f>IF(AW954="","",IF(AW954&lt;=2,"SI","NO"))</f>
        <v>NO</v>
      </c>
      <c r="BB954" s="117">
        <f>V954-U954</f>
        <v>1.0416666664241347E-2</v>
      </c>
      <c r="BC954" s="118">
        <f>(TRACKER[[#This Row],[Driver departure vs DC END DATE 2]])/24</f>
        <v>4.3402777767672279E-4</v>
      </c>
      <c r="BD954" s="117" t="str">
        <f>IF(L954="LEFTIES TOLEDO",IF(BC954&gt;=TIME(0,0,0),"YES","NO"),"")</f>
        <v>YES</v>
      </c>
      <c r="BE954" s="41">
        <f>$BH$1</f>
        <v>55</v>
      </c>
      <c r="BF954" s="41">
        <f>$BI$1</f>
        <v>7.5</v>
      </c>
    </row>
    <row r="955" spans="1:58" ht="12.75" hidden="1" customHeight="1">
      <c r="A955" s="24">
        <v>263353863</v>
      </c>
      <c r="B955" s="10" t="s">
        <v>112</v>
      </c>
      <c r="C955" s="11" t="s">
        <v>58</v>
      </c>
      <c r="D955" s="11" t="s">
        <v>48</v>
      </c>
      <c r="E955" s="12">
        <v>46072.320138888892</v>
      </c>
      <c r="F955" s="12">
        <v>46072.333333333336</v>
      </c>
      <c r="G955" s="13" t="s">
        <v>49</v>
      </c>
      <c r="H955" s="11" t="s">
        <v>50</v>
      </c>
      <c r="I955" s="13" t="s">
        <v>1404</v>
      </c>
      <c r="J955" s="13" t="s">
        <v>51</v>
      </c>
      <c r="K955" s="13" t="s">
        <v>60</v>
      </c>
      <c r="L955" s="12" t="s">
        <v>102</v>
      </c>
      <c r="M955" s="12">
        <v>46072.75</v>
      </c>
      <c r="N955" s="12">
        <v>46077.333333333336</v>
      </c>
      <c r="O955" s="12"/>
      <c r="P955" s="55">
        <v>1</v>
      </c>
      <c r="Q955" s="12" t="s">
        <v>62</v>
      </c>
      <c r="R955" s="12" t="s">
        <v>108</v>
      </c>
      <c r="S955" s="29">
        <v>46077.3125</v>
      </c>
      <c r="T955" s="29">
        <v>46077.472222222219</v>
      </c>
      <c r="U955" s="12"/>
      <c r="V955" s="29">
        <v>46077.697916666664</v>
      </c>
      <c r="W955" s="30">
        <f>IF(N955="","",WEEKNUM(AA955,2)-0)</f>
        <v>9</v>
      </c>
      <c r="X955" s="30">
        <f>IF(N955="","",MONTH(AA955))</f>
        <v>2</v>
      </c>
      <c r="Y95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55" s="30" t="str">
        <f>IF(B955="ROPAX","ROPAX",IF(B955="RORO","RORO","OCEAN"))</f>
        <v>OCEAN</v>
      </c>
      <c r="AA955" s="12">
        <f>+MIN(S955,T955)</f>
        <v>46077.3125</v>
      </c>
      <c r="AB955" s="29" t="str">
        <f>CHOOSE(WEEKDAY(T955,2),"Monday","Tuesday","Wednesday","Thursday","Friday","Saturday","Sunday")</f>
        <v>Tuesday</v>
      </c>
      <c r="AC955" s="104">
        <f>IF((E955-F955)&lt;=0,0,(TRACKER[[#This Row],[ATA]]-TRACKER[[#This Row],[ETA]])*24)</f>
        <v>0</v>
      </c>
      <c r="AD955" s="29" t="str">
        <f>IF(AC955&lt;=2,"NO","YES")</f>
        <v>NO</v>
      </c>
      <c r="AE955" s="112">
        <f>+TRACKER[[#This Row],[DELIVERY AVAILABLE SINCE]]-TRACKER[[#This Row],[HANDOVER Morocco]]</f>
        <v>46072.75</v>
      </c>
      <c r="AF955" s="113">
        <f>TRACKER[[#This Row],[ATA TO UNLOADING]]*24</f>
        <v>119.81666666659294</v>
      </c>
      <c r="AG955" s="114">
        <f>(M955-E955)</f>
        <v>0.42986111110803904</v>
      </c>
      <c r="AH955" s="9">
        <f>TRACKER[[#This Row],[ATA A OFRECIMIENTO]]*24</f>
        <v>10.316666666592937</v>
      </c>
      <c r="AI955" s="4" t="str">
        <f>IF(AG955="","",IF(AG955&lt;=1.5,"SI","NO"))</f>
        <v>SI</v>
      </c>
      <c r="AJ955" s="4" t="str">
        <f>IF(AG955="","",IF(AG955&lt;=2,"YES","NO"))</f>
        <v>YES</v>
      </c>
      <c r="AK955" s="4" t="str">
        <f>IF(AG955="","",IF(AG955&lt;=3,"SI","NO"))</f>
        <v>SI</v>
      </c>
      <c r="AL955" s="114">
        <f>(N955-M955)</f>
        <v>4.5833333333357587</v>
      </c>
      <c r="AM955" s="9">
        <f>TRACKER[[#This Row],[DEL. AVAILABLE A SLOT]]*24</f>
        <v>110.00000000005821</v>
      </c>
      <c r="AN955" s="114">
        <f>IF((S955-M955)&lt;0,TIME(0,0,0),S955-M955)</f>
        <v>4.5625</v>
      </c>
      <c r="AO955"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55" s="9" t="str">
        <f>IF(AL955="","",IF(AL955&lt;=1,"SI","NO"))</f>
        <v>NO</v>
      </c>
      <c r="AQ955" s="114">
        <f>(N955-E955)</f>
        <v>5.0131944444437977</v>
      </c>
      <c r="AR955" s="9">
        <f>TRACKER[[#This Row],[ATA A TIMESLOT]]*24</f>
        <v>120.31666666665114</v>
      </c>
      <c r="AS955" s="115">
        <f>IF(AA955&lt;N955,TIME(0,0,0),AA955-N955)</f>
        <v>0</v>
      </c>
      <c r="AT955" s="9">
        <f>TRACKER[[#This Row],[PUNTUALIDAD (H)]]*24</f>
        <v>0</v>
      </c>
      <c r="AU955" s="114" t="str">
        <f>IF(AS955&gt;TIME(0,30,0),"NO","SI")</f>
        <v>SI</v>
      </c>
      <c r="AV955" s="116" t="str">
        <f>IF(AS955&gt;TIME(1,0,0),"NO","SI")</f>
        <v>SI</v>
      </c>
      <c r="AW955" s="116">
        <f>(S955-E955)</f>
        <v>4.992361111108039</v>
      </c>
      <c r="AX955" s="38">
        <f>TRACKER[[#This Row],[ATA TO UNLOADING]]*24</f>
        <v>119.81666666659294</v>
      </c>
      <c r="AY955" s="116">
        <f>IF(O955=0,0,S955-O955)</f>
        <v>0</v>
      </c>
      <c r="AZ955" s="38">
        <f>TRACKER[[#This Row],[TOTAL TT (MARRUECOS)]]*24</f>
        <v>0</v>
      </c>
      <c r="BA955" s="38" t="str">
        <f>IF(AW955="","",IF(AW955&lt;=2,"SI","NO"))</f>
        <v>NO</v>
      </c>
      <c r="BB955" s="117">
        <f>V955-U955</f>
        <v>46077.697916666664</v>
      </c>
      <c r="BC955" s="118">
        <f>(TRACKER[[#This Row],[Driver departure vs DC END DATE 2]])/24</f>
        <v>1919.9040798611111</v>
      </c>
      <c r="BD955" s="117" t="str">
        <f>IF(L955="LEFTIES TOLEDO",IF(BC955&gt;=TIME(0,0,0),"YES","NO"),"")</f>
        <v/>
      </c>
      <c r="BE955" s="41">
        <f>$BH$1</f>
        <v>55</v>
      </c>
      <c r="BF955" s="41">
        <f>$BI$1</f>
        <v>7.5</v>
      </c>
    </row>
    <row r="956" spans="1:58" ht="12.75" hidden="1" customHeight="1">
      <c r="A956" s="24">
        <v>266504669</v>
      </c>
      <c r="B956" s="10" t="s">
        <v>1115</v>
      </c>
      <c r="C956" s="11" t="s">
        <v>79</v>
      </c>
      <c r="D956" s="11" t="s">
        <v>48</v>
      </c>
      <c r="E956" s="12">
        <v>46075.541666666664</v>
      </c>
      <c r="F956" s="12">
        <v>46075.583333333336</v>
      </c>
      <c r="G956" s="13" t="s">
        <v>49</v>
      </c>
      <c r="H956" s="11" t="s">
        <v>99</v>
      </c>
      <c r="I956" s="13" t="s">
        <v>1120</v>
      </c>
      <c r="J956" s="13" t="s">
        <v>1107</v>
      </c>
      <c r="K956" s="13" t="s">
        <v>60</v>
      </c>
      <c r="L956" s="12" t="s">
        <v>1121</v>
      </c>
      <c r="M956" s="12">
        <v>46077.333333333336</v>
      </c>
      <c r="N956" s="12">
        <v>46077.333333333336</v>
      </c>
      <c r="O956" s="12">
        <v>46070</v>
      </c>
      <c r="P956" s="55"/>
      <c r="Q956" s="12" t="s">
        <v>1083</v>
      </c>
      <c r="R956" s="12"/>
      <c r="S956" s="29">
        <v>46077.495833333334</v>
      </c>
      <c r="T956" s="29">
        <v>46077.507638888892</v>
      </c>
      <c r="U956" s="12"/>
      <c r="V956" s="12"/>
      <c r="W956" s="30">
        <f>IF(N956="","",WEEKNUM(AA956,2)-0)</f>
        <v>9</v>
      </c>
      <c r="X956" s="30">
        <f>IF(N956="","",MONTH(AA956))</f>
        <v>2</v>
      </c>
      <c r="Y95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956" s="30" t="str">
        <f>IF(B956="ROPAX","ROPAX",IF(B956="RORO","RORO","OCEAN"))</f>
        <v>OCEAN</v>
      </c>
      <c r="AA956" s="12">
        <f>+MIN(S956,T956)</f>
        <v>46077.495833333334</v>
      </c>
      <c r="AB956" s="29" t="str">
        <f>CHOOSE(WEEKDAY(T956,2),"Monday","Tuesday","Wednesday","Thursday","Friday","Saturday","Sunday")</f>
        <v>Tuesday</v>
      </c>
      <c r="AC956" s="104">
        <f>IF((E956-F956)&lt;=0,0,(TRACKER[[#This Row],[ATA]]-TRACKER[[#This Row],[ETA]])*24)</f>
        <v>0</v>
      </c>
      <c r="AD956" s="29" t="str">
        <f>IF(AC956&lt;=2,"NO","YES")</f>
        <v>NO</v>
      </c>
      <c r="AE956" s="112">
        <f>+TRACKER[[#This Row],[DELIVERY AVAILABLE SINCE]]-TRACKER[[#This Row],[HANDOVER Morocco]]</f>
        <v>7.3333333333357587</v>
      </c>
      <c r="AF956" s="113">
        <f>TRACKER[[#This Row],[ATA TO UNLOADING]]*24</f>
        <v>46.900000000081491</v>
      </c>
      <c r="AG956" s="114">
        <f>(M956-E956)</f>
        <v>1.7916666666715173</v>
      </c>
      <c r="AH956" s="9">
        <f>TRACKER[[#This Row],[ATA A OFRECIMIENTO]]*24</f>
        <v>43.000000000116415</v>
      </c>
      <c r="AI956" s="4" t="str">
        <f>IF(AG956="","",IF(AG956&lt;=1.5,"SI","NO"))</f>
        <v>NO</v>
      </c>
      <c r="AJ956" s="4" t="str">
        <f>IF(AG956="","",IF(AG956&lt;=2,"YES","NO"))</f>
        <v>YES</v>
      </c>
      <c r="AK956" s="4" t="str">
        <f>IF(AG956="","",IF(AG956&lt;=3,"SI","NO"))</f>
        <v>SI</v>
      </c>
      <c r="AL956" s="114">
        <f>(N956-M956)</f>
        <v>0</v>
      </c>
      <c r="AM956" s="9">
        <f>TRACKER[[#This Row],[DEL. AVAILABLE A SLOT]]*24</f>
        <v>0</v>
      </c>
      <c r="AN956" s="114">
        <f>IF((S956-M956)&lt;0,TIME(0,0,0),S956-M956)</f>
        <v>0.16249999999854481</v>
      </c>
      <c r="AO956"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956" s="9" t="str">
        <f>IF(AL956="","",IF(AL956&lt;=1,"SI","NO"))</f>
        <v>SI</v>
      </c>
      <c r="AQ956" s="114">
        <f>(N956-E956)</f>
        <v>1.7916666666715173</v>
      </c>
      <c r="AR956" s="9">
        <f>TRACKER[[#This Row],[ATA A TIMESLOT]]*24</f>
        <v>43.000000000116415</v>
      </c>
      <c r="AS956" s="115">
        <f>IF(AA956&lt;N956,TIME(0,0,0),AA956-N956)</f>
        <v>0.16249999999854481</v>
      </c>
      <c r="AT956" s="9">
        <f>TRACKER[[#This Row],[PUNTUALIDAD (H)]]*24</f>
        <v>3.8999999999650754</v>
      </c>
      <c r="AU956" s="114" t="str">
        <f>IF(AS956&gt;TIME(0,30,0),"NO","SI")</f>
        <v>NO</v>
      </c>
      <c r="AV956" s="116" t="str">
        <f>IF(AS956&gt;TIME(1,0,0),"NO","SI")</f>
        <v>NO</v>
      </c>
      <c r="AW956" s="116">
        <f>(S956-E956)</f>
        <v>1.9541666666700621</v>
      </c>
      <c r="AX956" s="38">
        <f>TRACKER[[#This Row],[ATA TO UNLOADING]]*24</f>
        <v>46.900000000081491</v>
      </c>
      <c r="AY956" s="116">
        <f>IF(O956=0,0,S956-O956)</f>
        <v>7.4958333333343035</v>
      </c>
      <c r="AZ956" s="38">
        <f>TRACKER[[#This Row],[TOTAL TT (MARRUECOS)]]*24</f>
        <v>179.90000000002328</v>
      </c>
      <c r="BA956" s="38" t="str">
        <f>IF(AW956="","",IF(AW956&lt;=2,"SI","NO"))</f>
        <v>SI</v>
      </c>
      <c r="BB956" s="117">
        <f>V956-U956</f>
        <v>0</v>
      </c>
      <c r="BC956" s="118">
        <f>(TRACKER[[#This Row],[Driver departure vs DC END DATE 2]])/24</f>
        <v>0</v>
      </c>
      <c r="BD956" s="117" t="str">
        <f>IF(L956="LEFTIES TOLEDO",IF(BC956&gt;=TIME(0,0,0),"YES","NO"),"")</f>
        <v/>
      </c>
      <c r="BE956" s="41">
        <f>$BH$1</f>
        <v>55</v>
      </c>
      <c r="BF956" s="41">
        <f>$BI$1</f>
        <v>7.5</v>
      </c>
    </row>
    <row r="957" spans="1:58" ht="12.75" hidden="1" customHeight="1">
      <c r="A957" s="24">
        <v>262017960</v>
      </c>
      <c r="B957" s="10" t="s">
        <v>1183</v>
      </c>
      <c r="C957" s="11" t="s">
        <v>65</v>
      </c>
      <c r="D957" s="11" t="s">
        <v>75</v>
      </c>
      <c r="E957" s="12">
        <v>46072.604166666664</v>
      </c>
      <c r="F957" s="12">
        <v>46072.333333333336</v>
      </c>
      <c r="G957" s="13" t="s">
        <v>49</v>
      </c>
      <c r="H957" s="11" t="s">
        <v>50</v>
      </c>
      <c r="I957" s="13" t="s">
        <v>1400</v>
      </c>
      <c r="J957" s="13" t="s">
        <v>56</v>
      </c>
      <c r="K957" s="13" t="s">
        <v>60</v>
      </c>
      <c r="L957" s="12" t="s">
        <v>95</v>
      </c>
      <c r="M957" s="12">
        <v>46073.333333333336</v>
      </c>
      <c r="N957" s="12">
        <v>46077.333333333336</v>
      </c>
      <c r="O957" s="12"/>
      <c r="P957" s="55">
        <v>2</v>
      </c>
      <c r="Q957" s="12" t="s">
        <v>581</v>
      </c>
      <c r="R957" s="12" t="s">
        <v>108</v>
      </c>
      <c r="S957" s="29">
        <v>46077.3125</v>
      </c>
      <c r="T957" s="29">
        <v>46077.659722222219</v>
      </c>
      <c r="U957" s="12"/>
      <c r="V957" s="12">
        <v>46077.784722222219</v>
      </c>
      <c r="W957" s="30">
        <f>IF(N957="","",WEEKNUM(AA957,2)-0)</f>
        <v>9</v>
      </c>
      <c r="X957" s="30">
        <f>IF(N957="","",MONTH(AA957))</f>
        <v>2</v>
      </c>
      <c r="Y95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957" s="30" t="str">
        <f>IF(B957="ROPAX","ROPAX",IF(B957="RORO","RORO","OCEAN"))</f>
        <v>OCEAN</v>
      </c>
      <c r="AA957" s="12">
        <f>+MIN(S957,T957)</f>
        <v>46077.3125</v>
      </c>
      <c r="AB957" s="29" t="str">
        <f>CHOOSE(WEEKDAY(T957,2),"Monday","Tuesday","Wednesday","Thursday","Friday","Saturday","Sunday")</f>
        <v>Tuesday</v>
      </c>
      <c r="AC957" s="104">
        <f>IF((E957-F957)&lt;=0,0,(TRACKER[[#This Row],[ATA]]-TRACKER[[#This Row],[ETA]])*24)</f>
        <v>6.4999999998835847</v>
      </c>
      <c r="AD957" s="29" t="str">
        <f>IF(AC957&lt;=2,"NO","YES")</f>
        <v>YES</v>
      </c>
      <c r="AE957" s="112">
        <f>+TRACKER[[#This Row],[DELIVERY AVAILABLE SINCE]]-TRACKER[[#This Row],[HANDOVER Morocco]]</f>
        <v>46073.333333333336</v>
      </c>
      <c r="AF957" s="113">
        <f>TRACKER[[#This Row],[ATA TO UNLOADING]]*24</f>
        <v>113.00000000005821</v>
      </c>
      <c r="AG957" s="114">
        <f>(M957-E957)</f>
        <v>0.72916666667151731</v>
      </c>
      <c r="AH957" s="9">
        <f>TRACKER[[#This Row],[ATA A OFRECIMIENTO]]*24</f>
        <v>17.500000000116415</v>
      </c>
      <c r="AI957" s="4" t="str">
        <f>IF(AG957="","",IF(AG957&lt;=1.5,"SI","NO"))</f>
        <v>SI</v>
      </c>
      <c r="AJ957" s="4" t="str">
        <f>IF(AG957="","",IF(AG957&lt;=2,"YES","NO"))</f>
        <v>YES</v>
      </c>
      <c r="AK957" s="4" t="str">
        <f>IF(AG957="","",IF(AG957&lt;=3,"SI","NO"))</f>
        <v>SI</v>
      </c>
      <c r="AL957" s="114">
        <f>(N957-M957)</f>
        <v>4</v>
      </c>
      <c r="AM957" s="9">
        <f>TRACKER[[#This Row],[DEL. AVAILABLE A SLOT]]*24</f>
        <v>96</v>
      </c>
      <c r="AN957" s="114">
        <f>IF((S957-M957)&lt;0,TIME(0,0,0),S957-M957)</f>
        <v>3.9791666666642413</v>
      </c>
      <c r="AO957"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57" s="9" t="str">
        <f>IF(AL957="","",IF(AL957&lt;=1,"SI","NO"))</f>
        <v>NO</v>
      </c>
      <c r="AQ957" s="114">
        <f>(N957-E957)</f>
        <v>4.7291666666715173</v>
      </c>
      <c r="AR957" s="9">
        <f>TRACKER[[#This Row],[ATA A TIMESLOT]]*24</f>
        <v>113.50000000011642</v>
      </c>
      <c r="AS957" s="115">
        <f>IF(AA957&lt;N957,TIME(0,0,0),AA957-N957)</f>
        <v>0</v>
      </c>
      <c r="AT957" s="9">
        <f>TRACKER[[#This Row],[PUNTUALIDAD (H)]]*24</f>
        <v>0</v>
      </c>
      <c r="AU957" s="114" t="str">
        <f>IF(AS957&gt;TIME(0,30,0),"NO","SI")</f>
        <v>SI</v>
      </c>
      <c r="AV957" s="116" t="str">
        <f>IF(AS957&gt;TIME(1,0,0),"NO","SI")</f>
        <v>SI</v>
      </c>
      <c r="AW957" s="116">
        <f>(S957-E957)</f>
        <v>4.7083333333357587</v>
      </c>
      <c r="AX957" s="38">
        <f>TRACKER[[#This Row],[ATA TO UNLOADING]]*24</f>
        <v>113.00000000005821</v>
      </c>
      <c r="AY957" s="116">
        <f>IF(O957=0,0,S957-O957)</f>
        <v>0</v>
      </c>
      <c r="AZ957" s="38">
        <f>TRACKER[[#This Row],[TOTAL TT (MARRUECOS)]]*24</f>
        <v>0</v>
      </c>
      <c r="BA957" s="38" t="str">
        <f>IF(AW957="","",IF(AW957&lt;=2,"SI","NO"))</f>
        <v>NO</v>
      </c>
      <c r="BB957" s="117">
        <f>V957-U957</f>
        <v>46077.784722222219</v>
      </c>
      <c r="BC957" s="118">
        <f>(TRACKER[[#This Row],[Driver departure vs DC END DATE 2]])/24</f>
        <v>1919.9076967592591</v>
      </c>
      <c r="BD957" s="117" t="str">
        <f>IF(L957="LEFTIES TOLEDO",IF(BC957&gt;=TIME(0,0,0),"YES","NO"),"")</f>
        <v/>
      </c>
      <c r="BE957" s="41">
        <f>$BH$1</f>
        <v>55</v>
      </c>
      <c r="BF957" s="41">
        <f>$BI$1</f>
        <v>7.5</v>
      </c>
    </row>
    <row r="958" spans="1:58" ht="12.75" hidden="1" customHeight="1">
      <c r="A958" s="24">
        <v>262543870</v>
      </c>
      <c r="B958" s="10" t="s">
        <v>1183</v>
      </c>
      <c r="C958" s="11" t="s">
        <v>78</v>
      </c>
      <c r="D958" s="11" t="s">
        <v>75</v>
      </c>
      <c r="E958" s="12">
        <v>46072.604166666664</v>
      </c>
      <c r="F958" s="12">
        <v>46072.333333333336</v>
      </c>
      <c r="G958" s="13" t="s">
        <v>49</v>
      </c>
      <c r="H958" s="11" t="s">
        <v>50</v>
      </c>
      <c r="I958" s="13" t="s">
        <v>1401</v>
      </c>
      <c r="J958" s="13" t="s">
        <v>51</v>
      </c>
      <c r="K958" s="13" t="s">
        <v>60</v>
      </c>
      <c r="L958" s="12" t="s">
        <v>95</v>
      </c>
      <c r="M958" s="12">
        <v>46076.416666666664</v>
      </c>
      <c r="N958" s="12">
        <v>46077.333333333336</v>
      </c>
      <c r="O958" s="12"/>
      <c r="P958" s="55">
        <v>1</v>
      </c>
      <c r="Q958" s="12" t="s">
        <v>581</v>
      </c>
      <c r="R958" s="12" t="s">
        <v>108</v>
      </c>
      <c r="S958" s="29">
        <v>46077.3125</v>
      </c>
      <c r="T958" s="29">
        <v>46077.590277777781</v>
      </c>
      <c r="U958" s="12"/>
      <c r="V958" s="29">
        <v>46077.645833333336</v>
      </c>
      <c r="W958" s="30">
        <f>IF(N958="","",WEEKNUM(AA958,2)-0)</f>
        <v>9</v>
      </c>
      <c r="X958" s="30">
        <f>IF(N958="","",MONTH(AA958))</f>
        <v>2</v>
      </c>
      <c r="Y95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958" s="30" t="str">
        <f>IF(B958="ROPAX","ROPAX",IF(B958="RORO","RORO","OCEAN"))</f>
        <v>OCEAN</v>
      </c>
      <c r="AA958" s="12">
        <f>+MIN(S958,T958)</f>
        <v>46077.3125</v>
      </c>
      <c r="AB958" s="29" t="str">
        <f>CHOOSE(WEEKDAY(T958,2),"Monday","Tuesday","Wednesday","Thursday","Friday","Saturday","Sunday")</f>
        <v>Tuesday</v>
      </c>
      <c r="AC958" s="104">
        <f>IF((E958-F958)&lt;=0,0,(TRACKER[[#This Row],[ATA]]-TRACKER[[#This Row],[ETA]])*24)</f>
        <v>6.4999999998835847</v>
      </c>
      <c r="AD958" s="29" t="str">
        <f>IF(AC958&lt;=2,"NO","YES")</f>
        <v>YES</v>
      </c>
      <c r="AE958" s="112">
        <f>+TRACKER[[#This Row],[DELIVERY AVAILABLE SINCE]]-TRACKER[[#This Row],[HANDOVER Morocco]]</f>
        <v>46076.416666666664</v>
      </c>
      <c r="AF958" s="113">
        <f>TRACKER[[#This Row],[ATA TO UNLOADING]]*24</f>
        <v>113.00000000005821</v>
      </c>
      <c r="AG958" s="114">
        <f>(M958-E958)</f>
        <v>3.8125</v>
      </c>
      <c r="AH958" s="9">
        <f>TRACKER[[#This Row],[ATA A OFRECIMIENTO]]*24</f>
        <v>91.5</v>
      </c>
      <c r="AI958" s="4" t="str">
        <f>IF(AG958="","",IF(AG958&lt;=1.5,"SI","NO"))</f>
        <v>NO</v>
      </c>
      <c r="AJ958" s="4" t="str">
        <f>IF(AG958="","",IF(AG958&lt;=2,"YES","NO"))</f>
        <v>NO</v>
      </c>
      <c r="AK958" s="4" t="str">
        <f>IF(AG958="","",IF(AG958&lt;=3,"SI","NO"))</f>
        <v>NO</v>
      </c>
      <c r="AL958" s="114">
        <f>(N958-M958)</f>
        <v>0.91666666667151731</v>
      </c>
      <c r="AM958" s="9">
        <f>TRACKER[[#This Row],[DEL. AVAILABLE A SLOT]]*24</f>
        <v>22.000000000116415</v>
      </c>
      <c r="AN958" s="114">
        <f>IF((S958-M958)&lt;0,TIME(0,0,0),S958-M958)</f>
        <v>0.89583333333575865</v>
      </c>
      <c r="AO958"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958" s="9" t="str">
        <f>IF(AL958="","",IF(AL958&lt;=1,"SI","NO"))</f>
        <v>SI</v>
      </c>
      <c r="AQ958" s="114">
        <f>(N958-E958)</f>
        <v>4.7291666666715173</v>
      </c>
      <c r="AR958" s="9">
        <f>TRACKER[[#This Row],[ATA A TIMESLOT]]*24</f>
        <v>113.50000000011642</v>
      </c>
      <c r="AS958" s="115">
        <f>IF(AA958&lt;N958,TIME(0,0,0),AA958-N958)</f>
        <v>0</v>
      </c>
      <c r="AT958" s="9">
        <f>TRACKER[[#This Row],[PUNTUALIDAD (H)]]*24</f>
        <v>0</v>
      </c>
      <c r="AU958" s="114" t="str">
        <f>IF(AS958&gt;TIME(0,30,0),"NO","SI")</f>
        <v>SI</v>
      </c>
      <c r="AV958" s="116" t="str">
        <f>IF(AS958&gt;TIME(1,0,0),"NO","SI")</f>
        <v>SI</v>
      </c>
      <c r="AW958" s="116">
        <f>(S958-E958)</f>
        <v>4.7083333333357587</v>
      </c>
      <c r="AX958" s="38">
        <f>TRACKER[[#This Row],[ATA TO UNLOADING]]*24</f>
        <v>113.00000000005821</v>
      </c>
      <c r="AY958" s="116">
        <f>IF(O958=0,0,S958-O958)</f>
        <v>0</v>
      </c>
      <c r="AZ958" s="38">
        <f>TRACKER[[#This Row],[TOTAL TT (MARRUECOS)]]*24</f>
        <v>0</v>
      </c>
      <c r="BA958" s="38" t="str">
        <f>IF(AW958="","",IF(AW958&lt;=2,"SI","NO"))</f>
        <v>NO</v>
      </c>
      <c r="BB958" s="117">
        <f>V958-U958</f>
        <v>46077.645833333336</v>
      </c>
      <c r="BC958" s="118">
        <f>(TRACKER[[#This Row],[Driver departure vs DC END DATE 2]])/24</f>
        <v>1919.9019097222224</v>
      </c>
      <c r="BD958" s="117" t="str">
        <f>IF(L958="LEFTIES TOLEDO",IF(BC958&gt;=TIME(0,0,0),"YES","NO"),"")</f>
        <v/>
      </c>
      <c r="BE958" s="41">
        <f>$BH$1</f>
        <v>55</v>
      </c>
      <c r="BF958" s="41">
        <f>$BI$1</f>
        <v>7.5</v>
      </c>
    </row>
    <row r="959" spans="1:58" ht="12.75" hidden="1" customHeight="1">
      <c r="A959" s="24">
        <v>264208661</v>
      </c>
      <c r="B959" s="10" t="s">
        <v>1184</v>
      </c>
      <c r="C959" s="11" t="s">
        <v>47</v>
      </c>
      <c r="D959" s="11" t="s">
        <v>48</v>
      </c>
      <c r="E959" s="12">
        <v>46070.795138888891</v>
      </c>
      <c r="F959" s="12">
        <v>46070.833333333336</v>
      </c>
      <c r="G959" s="13" t="s">
        <v>49</v>
      </c>
      <c r="H959" s="11" t="s">
        <v>50</v>
      </c>
      <c r="I959" s="13" t="s">
        <v>1405</v>
      </c>
      <c r="J959" s="13" t="s">
        <v>51</v>
      </c>
      <c r="K959" s="13" t="s">
        <v>52</v>
      </c>
      <c r="L959" s="12" t="s">
        <v>53</v>
      </c>
      <c r="M959" s="12">
        <v>46073.666666666664</v>
      </c>
      <c r="N959" s="12">
        <v>46077.375</v>
      </c>
      <c r="O959" s="12"/>
      <c r="P959" s="55"/>
      <c r="Q959" s="12" t="s">
        <v>62</v>
      </c>
      <c r="R959" s="12"/>
      <c r="S959" s="29">
        <v>46077.412499999999</v>
      </c>
      <c r="T959" s="29">
        <v>46077.447916666664</v>
      </c>
      <c r="U959" s="12">
        <v>46077.45208333333</v>
      </c>
      <c r="V959" s="29">
        <v>46077.479166666664</v>
      </c>
      <c r="W959" s="30">
        <f>IF(N959="","",WEEKNUM(AA959,2)-0)</f>
        <v>9</v>
      </c>
      <c r="X959" s="30">
        <f>IF(N959="","",MONTH(AA959))</f>
        <v>2</v>
      </c>
      <c r="Y95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59" s="30" t="str">
        <f>IF(B959="ROPAX","ROPAX",IF(B959="RORO","RORO","OCEAN"))</f>
        <v>OCEAN</v>
      </c>
      <c r="AA959" s="12">
        <f>+MIN(S959,T959)</f>
        <v>46077.412499999999</v>
      </c>
      <c r="AB959" s="29" t="str">
        <f>CHOOSE(WEEKDAY(T959,2),"Monday","Tuesday","Wednesday","Thursday","Friday","Saturday","Sunday")</f>
        <v>Tuesday</v>
      </c>
      <c r="AC959" s="104">
        <f>IF((E959-F959)&lt;=0,0,(TRACKER[[#This Row],[ATA]]-TRACKER[[#This Row],[ETA]])*24)</f>
        <v>0</v>
      </c>
      <c r="AD959" s="29" t="str">
        <f>IF(AC959&lt;=2,"NO","YES")</f>
        <v>NO</v>
      </c>
      <c r="AE959" s="112">
        <f>+TRACKER[[#This Row],[DELIVERY AVAILABLE SINCE]]-TRACKER[[#This Row],[HANDOVER Morocco]]</f>
        <v>46073.666666666664</v>
      </c>
      <c r="AF959" s="113">
        <f>TRACKER[[#This Row],[ATA TO UNLOADING]]*24</f>
        <v>158.81666666659294</v>
      </c>
      <c r="AG959" s="114">
        <f>(M959-E959)</f>
        <v>2.8715277777737356</v>
      </c>
      <c r="AH959" s="9">
        <f>TRACKER[[#This Row],[ATA A OFRECIMIENTO]]*24</f>
        <v>68.916666666569654</v>
      </c>
      <c r="AI959" s="4" t="str">
        <f>IF(AG959="","",IF(AG959&lt;=1.5,"SI","NO"))</f>
        <v>NO</v>
      </c>
      <c r="AJ959" s="4" t="str">
        <f>IF(AG959="","",IF(AG959&lt;=2,"YES","NO"))</f>
        <v>NO</v>
      </c>
      <c r="AK959" s="4" t="str">
        <f>IF(AG959="","",IF(AG959&lt;=3,"SI","NO"))</f>
        <v>SI</v>
      </c>
      <c r="AL959" s="114">
        <f>(N959-M959)</f>
        <v>3.7083333333357587</v>
      </c>
      <c r="AM959" s="9">
        <f>TRACKER[[#This Row],[DEL. AVAILABLE A SLOT]]*24</f>
        <v>89.000000000058208</v>
      </c>
      <c r="AN959" s="114">
        <f>IF((S959-M959)&lt;0,TIME(0,0,0),S959-M959)</f>
        <v>3.7458333333343035</v>
      </c>
      <c r="AO959"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59" s="9" t="str">
        <f>IF(AL959="","",IF(AL959&lt;=1,"SI","NO"))</f>
        <v>NO</v>
      </c>
      <c r="AQ959" s="114">
        <f>(N959-E959)</f>
        <v>6.5798611111094942</v>
      </c>
      <c r="AR959" s="9">
        <f>TRACKER[[#This Row],[ATA A TIMESLOT]]*24</f>
        <v>157.91666666662786</v>
      </c>
      <c r="AS959" s="115">
        <f>IF(AA959&lt;N959,TIME(0,0,0),AA959-N959)</f>
        <v>3.7499999998544808E-2</v>
      </c>
      <c r="AT959" s="9">
        <f>TRACKER[[#This Row],[PUNTUALIDAD (H)]]*24</f>
        <v>0.8999999999650754</v>
      </c>
      <c r="AU959" s="114" t="str">
        <f>IF(AS959&gt;TIME(0,30,0),"NO","SI")</f>
        <v>NO</v>
      </c>
      <c r="AV959" s="116" t="str">
        <f>IF(AS959&gt;TIME(1,0,0),"NO","SI")</f>
        <v>SI</v>
      </c>
      <c r="AW959" s="116">
        <f>(S959-E959)</f>
        <v>6.617361111108039</v>
      </c>
      <c r="AX959" s="38">
        <f>TRACKER[[#This Row],[ATA TO UNLOADING]]*24</f>
        <v>158.81666666659294</v>
      </c>
      <c r="AY959" s="116">
        <f>IF(O959=0,0,S959-O959)</f>
        <v>0</v>
      </c>
      <c r="AZ959" s="38">
        <f>TRACKER[[#This Row],[TOTAL TT (MARRUECOS)]]*24</f>
        <v>0</v>
      </c>
      <c r="BA959" s="38" t="str">
        <f>IF(AW959="","",IF(AW959&lt;=2,"SI","NO"))</f>
        <v>NO</v>
      </c>
      <c r="BB959" s="117">
        <f>V959-U959</f>
        <v>2.7083333334303461E-2</v>
      </c>
      <c r="BC959" s="118">
        <f>(TRACKER[[#This Row],[Driver departure vs DC END DATE 2]])/24</f>
        <v>1.1284722222626442E-3</v>
      </c>
      <c r="BD959" s="117" t="str">
        <f>IF(L959="LEFTIES TOLEDO",IF(BC959&gt;=TIME(0,0,0),"YES","NO"),"")</f>
        <v>YES</v>
      </c>
      <c r="BE959" s="41">
        <f>$BH$1</f>
        <v>55</v>
      </c>
      <c r="BF959" s="41">
        <f>$BI$1</f>
        <v>7.5</v>
      </c>
    </row>
    <row r="960" spans="1:58" ht="12.75" hidden="1" customHeight="1">
      <c r="A960" s="24" t="s">
        <v>1116</v>
      </c>
      <c r="B960" s="10" t="s">
        <v>66</v>
      </c>
      <c r="C960" s="11" t="s">
        <v>79</v>
      </c>
      <c r="D960" s="11" t="s">
        <v>48</v>
      </c>
      <c r="E960" s="12">
        <v>46075.333333333336</v>
      </c>
      <c r="F960" s="12">
        <v>46075.583333333336</v>
      </c>
      <c r="G960" s="13" t="s">
        <v>67</v>
      </c>
      <c r="H960" s="11" t="s">
        <v>99</v>
      </c>
      <c r="I960" s="13" t="s">
        <v>1122</v>
      </c>
      <c r="J960" s="13" t="s">
        <v>80</v>
      </c>
      <c r="K960" s="13" t="s">
        <v>60</v>
      </c>
      <c r="L960" s="12" t="s">
        <v>71</v>
      </c>
      <c r="M960" s="12">
        <v>46077.25</v>
      </c>
      <c r="N960" s="12">
        <v>46077.375</v>
      </c>
      <c r="O960" s="12">
        <v>46072</v>
      </c>
      <c r="P960" s="55"/>
      <c r="Q960" s="12"/>
      <c r="R960" s="12"/>
      <c r="S960" s="29">
        <v>46077.210416666669</v>
      </c>
      <c r="T960" s="29">
        <v>46077.302083333336</v>
      </c>
      <c r="U960" s="12"/>
      <c r="V960" s="12"/>
      <c r="W960" s="30">
        <f>IF(N960="","",WEEKNUM(AA960,2)-0)</f>
        <v>9</v>
      </c>
      <c r="X960" s="30">
        <f>IF(N960="","",MONTH(AA960))</f>
        <v>2</v>
      </c>
      <c r="Y96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960" s="30" t="str">
        <f>IF(B960="ROPAX","ROPAX",IF(B960="RORO","RORO","OCEAN"))</f>
        <v>RORO</v>
      </c>
      <c r="AA960" s="12">
        <f>+MIN(S960,T960)</f>
        <v>46077.210416666669</v>
      </c>
      <c r="AB960" s="29" t="str">
        <f>CHOOSE(WEEKDAY(T960,2),"Monday","Tuesday","Wednesday","Thursday","Friday","Saturday","Sunday")</f>
        <v>Tuesday</v>
      </c>
      <c r="AC960" s="104">
        <f>IF((E960-F960)&lt;=0,0,(TRACKER[[#This Row],[ATA]]-TRACKER[[#This Row],[ETA]])*24)</f>
        <v>0</v>
      </c>
      <c r="AD960" s="29" t="str">
        <f>IF(AC960&lt;=2,"NO","YES")</f>
        <v>NO</v>
      </c>
      <c r="AE960" s="112">
        <f>+TRACKER[[#This Row],[DELIVERY AVAILABLE SINCE]]-TRACKER[[#This Row],[HANDOVER Morocco]]</f>
        <v>5.25</v>
      </c>
      <c r="AF960" s="113">
        <f>TRACKER[[#This Row],[ATA TO UNLOADING]]*24</f>
        <v>45.049999999988358</v>
      </c>
      <c r="AG960" s="114">
        <f>(M960-E960)</f>
        <v>1.9166666666642413</v>
      </c>
      <c r="AH960" s="9">
        <f>TRACKER[[#This Row],[ATA A OFRECIMIENTO]]*24</f>
        <v>45.999999999941792</v>
      </c>
      <c r="AI960" s="4" t="str">
        <f>IF(AG960="","",IF(AG960&lt;=1.5,"SI","NO"))</f>
        <v>NO</v>
      </c>
      <c r="AJ960" s="4" t="str">
        <f>IF(AG960="","",IF(AG960&lt;=2,"YES","NO"))</f>
        <v>YES</v>
      </c>
      <c r="AK960" s="4" t="str">
        <f>IF(AG960="","",IF(AG960&lt;=3,"SI","NO"))</f>
        <v>SI</v>
      </c>
      <c r="AL960" s="114">
        <f>(N960-M960)</f>
        <v>0.125</v>
      </c>
      <c r="AM960" s="9">
        <f>TRACKER[[#This Row],[DEL. AVAILABLE A SLOT]]*24</f>
        <v>3</v>
      </c>
      <c r="AN960" s="114">
        <f>IF((S960-M960)&lt;0,TIME(0,0,0),S960-M960)</f>
        <v>0</v>
      </c>
      <c r="AO960"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960" s="9" t="str">
        <f>IF(AL960="","",IF(AL960&lt;=1,"SI","NO"))</f>
        <v>SI</v>
      </c>
      <c r="AQ960" s="114">
        <f>(N960-E960)</f>
        <v>2.0416666666642413</v>
      </c>
      <c r="AR960" s="9">
        <f>TRACKER[[#This Row],[ATA A TIMESLOT]]*24</f>
        <v>48.999999999941792</v>
      </c>
      <c r="AS960" s="115">
        <f>IF(AA960&lt;N960,TIME(0,0,0),AA960-N960)</f>
        <v>0</v>
      </c>
      <c r="AT960" s="9">
        <f>TRACKER[[#This Row],[PUNTUALIDAD (H)]]*24</f>
        <v>0</v>
      </c>
      <c r="AU960" s="114" t="str">
        <f>IF(AS960&gt;TIME(0,30,0),"NO","SI")</f>
        <v>SI</v>
      </c>
      <c r="AV960" s="116" t="str">
        <f>IF(AS960&gt;TIME(1,0,0),"NO","SI")</f>
        <v>SI</v>
      </c>
      <c r="AW960" s="116">
        <f>(S960-E960)</f>
        <v>1.8770833333328483</v>
      </c>
      <c r="AX960" s="38">
        <f>TRACKER[[#This Row],[ATA TO UNLOADING]]*24</f>
        <v>45.049999999988358</v>
      </c>
      <c r="AY960" s="116">
        <f>IF(O960=0,0,S960-O960)</f>
        <v>5.2104166666686069</v>
      </c>
      <c r="AZ960" s="38">
        <f>TRACKER[[#This Row],[TOTAL TT (MARRUECOS)]]*24</f>
        <v>125.05000000004657</v>
      </c>
      <c r="BA960" s="38" t="str">
        <f>IF(AW960="","",IF(AW960&lt;=2,"SI","NO"))</f>
        <v>SI</v>
      </c>
      <c r="BB960" s="117">
        <f>V960-U960</f>
        <v>0</v>
      </c>
      <c r="BC960" s="118">
        <f>(TRACKER[[#This Row],[Driver departure vs DC END DATE 2]])/24</f>
        <v>0</v>
      </c>
      <c r="BD960" s="117" t="str">
        <f>IF(L960="LEFTIES TOLEDO",IF(BC960&gt;=TIME(0,0,0),"YES","NO"),"")</f>
        <v/>
      </c>
      <c r="BE960" s="41">
        <f>$BH$1</f>
        <v>55</v>
      </c>
      <c r="BF960" s="41">
        <f>$BI$1</f>
        <v>7.5</v>
      </c>
    </row>
    <row r="961" spans="1:58" ht="12.5" hidden="1" customHeight="1">
      <c r="A961" s="24">
        <v>264169177</v>
      </c>
      <c r="B961" s="10" t="s">
        <v>1184</v>
      </c>
      <c r="C961" s="11" t="s">
        <v>47</v>
      </c>
      <c r="D961" s="11" t="s">
        <v>48</v>
      </c>
      <c r="E961" s="12">
        <v>46070.795138888891</v>
      </c>
      <c r="F961" s="12">
        <v>46070.833333333336</v>
      </c>
      <c r="G961" s="13" t="s">
        <v>49</v>
      </c>
      <c r="H961" s="11" t="s">
        <v>50</v>
      </c>
      <c r="I961" s="13" t="s">
        <v>1407</v>
      </c>
      <c r="J961" s="13" t="s">
        <v>51</v>
      </c>
      <c r="K961" s="13" t="s">
        <v>52</v>
      </c>
      <c r="L961" s="12" t="s">
        <v>53</v>
      </c>
      <c r="M961" s="12">
        <v>46073.666666666664</v>
      </c>
      <c r="N961" s="12">
        <v>46077.416666666664</v>
      </c>
      <c r="O961" s="12"/>
      <c r="P961" s="55"/>
      <c r="Q961" s="12" t="s">
        <v>93</v>
      </c>
      <c r="R961" s="12"/>
      <c r="S961" s="29">
        <v>46077.444444444445</v>
      </c>
      <c r="T961" s="29">
        <v>46077.53125</v>
      </c>
      <c r="U961" s="12">
        <v>46077.491666666669</v>
      </c>
      <c r="V961" s="29">
        <v>46077.5625</v>
      </c>
      <c r="W961" s="30">
        <f>IF(N961="","",WEEKNUM(AA961,2)-0)</f>
        <v>9</v>
      </c>
      <c r="X961" s="30">
        <f>IF(N961="","",MONTH(AA961))</f>
        <v>2</v>
      </c>
      <c r="Y96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61" s="30" t="str">
        <f>IF(B961="ROPAX","ROPAX",IF(B961="RORO","RORO","OCEAN"))</f>
        <v>OCEAN</v>
      </c>
      <c r="AA961" s="12">
        <f>+MIN(S961,T961)</f>
        <v>46077.444444444445</v>
      </c>
      <c r="AB961" s="29" t="str">
        <f>CHOOSE(WEEKDAY(T961,2),"Monday","Tuesday","Wednesday","Thursday","Friday","Saturday","Sunday")</f>
        <v>Tuesday</v>
      </c>
      <c r="AC961" s="104">
        <f>IF((E961-F961)&lt;=0,0,(TRACKER[[#This Row],[ATA]]-TRACKER[[#This Row],[ETA]])*24)</f>
        <v>0</v>
      </c>
      <c r="AD961" s="29" t="str">
        <f>IF(AC961&lt;=2,"NO","YES")</f>
        <v>NO</v>
      </c>
      <c r="AE961" s="112">
        <f>+TRACKER[[#This Row],[DELIVERY AVAILABLE SINCE]]-TRACKER[[#This Row],[HANDOVER Morocco]]</f>
        <v>46073.666666666664</v>
      </c>
      <c r="AF961" s="113">
        <f>TRACKER[[#This Row],[ATA TO UNLOADING]]*24</f>
        <v>159.58333333331393</v>
      </c>
      <c r="AG961" s="114">
        <f>(M961-E961)</f>
        <v>2.8715277777737356</v>
      </c>
      <c r="AH961" s="9">
        <f>TRACKER[[#This Row],[ATA A OFRECIMIENTO]]*24</f>
        <v>68.916666666569654</v>
      </c>
      <c r="AI961" s="4" t="str">
        <f>IF(AG961="","",IF(AG961&lt;=1.5,"SI","NO"))</f>
        <v>NO</v>
      </c>
      <c r="AJ961" s="4" t="str">
        <f>IF(AG961="","",IF(AG961&lt;=2,"YES","NO"))</f>
        <v>NO</v>
      </c>
      <c r="AK961" s="4" t="str">
        <f>IF(AG961="","",IF(AG961&lt;=3,"SI","NO"))</f>
        <v>SI</v>
      </c>
      <c r="AL961" s="114">
        <f>(N961-M961)</f>
        <v>3.75</v>
      </c>
      <c r="AM961" s="9">
        <f>TRACKER[[#This Row],[DEL. AVAILABLE A SLOT]]*24</f>
        <v>90</v>
      </c>
      <c r="AN961" s="114">
        <f>IF((S961-M961)&lt;0,TIME(0,0,0),S961-M961)</f>
        <v>3.7777777777810115</v>
      </c>
      <c r="AO961"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61" s="9" t="str">
        <f>IF(AL961="","",IF(AL961&lt;=1,"SI","NO"))</f>
        <v>NO</v>
      </c>
      <c r="AQ961" s="114">
        <f>(N961-E961)</f>
        <v>6.6215277777737356</v>
      </c>
      <c r="AR961" s="9">
        <f>TRACKER[[#This Row],[ATA A TIMESLOT]]*24</f>
        <v>158.91666666656965</v>
      </c>
      <c r="AS961" s="115">
        <f>IF(AA961&lt;N961,TIME(0,0,0),AA961-N961)</f>
        <v>2.7777777781011537E-2</v>
      </c>
      <c r="AT961" s="9">
        <f>TRACKER[[#This Row],[PUNTUALIDAD (H)]]*24</f>
        <v>0.66666666674427688</v>
      </c>
      <c r="AU961" s="114" t="str">
        <f>IF(AS961&gt;TIME(0,30,0),"NO","SI")</f>
        <v>NO</v>
      </c>
      <c r="AV961" s="116" t="str">
        <f>IF(AS961&gt;TIME(1,0,0),"NO","SI")</f>
        <v>SI</v>
      </c>
      <c r="AW961" s="116">
        <f>(S961-E961)</f>
        <v>6.6493055555547471</v>
      </c>
      <c r="AX961" s="38">
        <f>TRACKER[[#This Row],[ATA TO UNLOADING]]*24</f>
        <v>159.58333333331393</v>
      </c>
      <c r="AY961" s="116">
        <f>IF(O961=0,0,S961-O961)</f>
        <v>0</v>
      </c>
      <c r="AZ961" s="38">
        <f>TRACKER[[#This Row],[TOTAL TT (MARRUECOS)]]*24</f>
        <v>0</v>
      </c>
      <c r="BA961" s="38" t="str">
        <f>IF(AW961="","",IF(AW961&lt;=2,"SI","NO"))</f>
        <v>NO</v>
      </c>
      <c r="BB961" s="117">
        <f>V961-U961</f>
        <v>7.0833333331393078E-2</v>
      </c>
      <c r="BC961" s="118">
        <f>(TRACKER[[#This Row],[Driver departure vs DC END DATE 2]])/24</f>
        <v>2.9513888888080451E-3</v>
      </c>
      <c r="BD961" s="117" t="str">
        <f>IF(L961="LEFTIES TOLEDO",IF(BC961&gt;=TIME(0,0,0),"YES","NO"),"")</f>
        <v>YES</v>
      </c>
      <c r="BE961" s="41">
        <f>$BH$1</f>
        <v>55</v>
      </c>
      <c r="BF961" s="41">
        <f>$BI$1</f>
        <v>7.5</v>
      </c>
    </row>
    <row r="962" spans="1:58" ht="12.75" hidden="1" customHeight="1">
      <c r="A962" s="24">
        <v>264183108</v>
      </c>
      <c r="B962" s="10" t="s">
        <v>1184</v>
      </c>
      <c r="C962" s="11" t="s">
        <v>47</v>
      </c>
      <c r="D962" s="11" t="s">
        <v>48</v>
      </c>
      <c r="E962" s="12">
        <v>46070.795138888891</v>
      </c>
      <c r="F962" s="12">
        <v>46070.833333333336</v>
      </c>
      <c r="G962" s="13" t="s">
        <v>49</v>
      </c>
      <c r="H962" s="11" t="s">
        <v>50</v>
      </c>
      <c r="I962" s="13" t="s">
        <v>1408</v>
      </c>
      <c r="J962" s="13" t="s">
        <v>51</v>
      </c>
      <c r="K962" s="13" t="s">
        <v>52</v>
      </c>
      <c r="L962" s="12" t="s">
        <v>53</v>
      </c>
      <c r="M962" s="12">
        <v>46073.666666666664</v>
      </c>
      <c r="N962" s="12">
        <v>46077.416666666664</v>
      </c>
      <c r="O962" s="12"/>
      <c r="P962" s="55"/>
      <c r="Q962" s="12" t="s">
        <v>62</v>
      </c>
      <c r="R962" s="12"/>
      <c r="S962" s="29">
        <v>46077.444444444445</v>
      </c>
      <c r="T962" s="29">
        <v>46077.614583333336</v>
      </c>
      <c r="U962" s="12">
        <v>46077.491666666669</v>
      </c>
      <c r="V962" s="12">
        <v>46077.638888888891</v>
      </c>
      <c r="W962" s="30">
        <f>IF(N962="","",WEEKNUM(AA962,2)-0)</f>
        <v>9</v>
      </c>
      <c r="X962" s="30">
        <f>IF(N962="","",MONTH(AA962))</f>
        <v>2</v>
      </c>
      <c r="Y96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62" s="30" t="str">
        <f>IF(B962="ROPAX","ROPAX",IF(B962="RORO","RORO","OCEAN"))</f>
        <v>OCEAN</v>
      </c>
      <c r="AA962" s="12">
        <f>+MIN(S962,T962)</f>
        <v>46077.444444444445</v>
      </c>
      <c r="AB962" s="29" t="str">
        <f>CHOOSE(WEEKDAY(T962,2),"Monday","Tuesday","Wednesday","Thursday","Friday","Saturday","Sunday")</f>
        <v>Tuesday</v>
      </c>
      <c r="AC962" s="104">
        <f>IF((E962-F962)&lt;=0,0,(TRACKER[[#This Row],[ATA]]-TRACKER[[#This Row],[ETA]])*24)</f>
        <v>0</v>
      </c>
      <c r="AD962" s="29" t="str">
        <f>IF(AC962&lt;=2,"NO","YES")</f>
        <v>NO</v>
      </c>
      <c r="AE962" s="112">
        <f>+TRACKER[[#This Row],[DELIVERY AVAILABLE SINCE]]-TRACKER[[#This Row],[HANDOVER Morocco]]</f>
        <v>46073.666666666664</v>
      </c>
      <c r="AF962" s="113">
        <f>TRACKER[[#This Row],[ATA TO UNLOADING]]*24</f>
        <v>159.58333333331393</v>
      </c>
      <c r="AG962" s="114">
        <f>(M962-E962)</f>
        <v>2.8715277777737356</v>
      </c>
      <c r="AH962" s="9">
        <f>TRACKER[[#This Row],[ATA A OFRECIMIENTO]]*24</f>
        <v>68.916666666569654</v>
      </c>
      <c r="AI962" s="4" t="str">
        <f>IF(AG962="","",IF(AG962&lt;=1.5,"SI","NO"))</f>
        <v>NO</v>
      </c>
      <c r="AJ962" s="4" t="str">
        <f>IF(AG962="","",IF(AG962&lt;=2,"YES","NO"))</f>
        <v>NO</v>
      </c>
      <c r="AK962" s="4" t="str">
        <f>IF(AG962="","",IF(AG962&lt;=3,"SI","NO"))</f>
        <v>SI</v>
      </c>
      <c r="AL962" s="114">
        <f>(N962-M962)</f>
        <v>3.75</v>
      </c>
      <c r="AM962" s="9">
        <f>TRACKER[[#This Row],[DEL. AVAILABLE A SLOT]]*24</f>
        <v>90</v>
      </c>
      <c r="AN962" s="114">
        <f>IF((S962-M962)&lt;0,TIME(0,0,0),S962-M962)</f>
        <v>3.7777777777810115</v>
      </c>
      <c r="AO962"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62" s="9" t="str">
        <f>IF(AL962="","",IF(AL962&lt;=1,"SI","NO"))</f>
        <v>NO</v>
      </c>
      <c r="AQ962" s="114">
        <f>(N962-E962)</f>
        <v>6.6215277777737356</v>
      </c>
      <c r="AR962" s="9">
        <f>TRACKER[[#This Row],[ATA A TIMESLOT]]*24</f>
        <v>158.91666666656965</v>
      </c>
      <c r="AS962" s="115">
        <f>IF(AA962&lt;N962,TIME(0,0,0),AA962-N962)</f>
        <v>2.7777777781011537E-2</v>
      </c>
      <c r="AT962" s="9">
        <f>TRACKER[[#This Row],[PUNTUALIDAD (H)]]*24</f>
        <v>0.66666666674427688</v>
      </c>
      <c r="AU962" s="114" t="str">
        <f>IF(AS962&gt;TIME(0,30,0),"NO","SI")</f>
        <v>NO</v>
      </c>
      <c r="AV962" s="116" t="str">
        <f>IF(AS962&gt;TIME(1,0,0),"NO","SI")</f>
        <v>SI</v>
      </c>
      <c r="AW962" s="116">
        <f>(S962-E962)</f>
        <v>6.6493055555547471</v>
      </c>
      <c r="AX962" s="38">
        <f>TRACKER[[#This Row],[ATA TO UNLOADING]]*24</f>
        <v>159.58333333331393</v>
      </c>
      <c r="AY962" s="116">
        <f>IF(O962=0,0,S962-O962)</f>
        <v>0</v>
      </c>
      <c r="AZ962" s="38">
        <f>TRACKER[[#This Row],[TOTAL TT (MARRUECOS)]]*24</f>
        <v>0</v>
      </c>
      <c r="BA962" s="38" t="str">
        <f>IF(AW962="","",IF(AW962&lt;=2,"SI","NO"))</f>
        <v>NO</v>
      </c>
      <c r="BB962" s="117">
        <f>V962-U962</f>
        <v>0.14722222222189885</v>
      </c>
      <c r="BC962" s="118">
        <f>(TRACKER[[#This Row],[Driver departure vs DC END DATE 2]])/24</f>
        <v>6.134259259245785E-3</v>
      </c>
      <c r="BD962" s="117" t="str">
        <f>IF(L962="LEFTIES TOLEDO",IF(BC962&gt;=TIME(0,0,0),"YES","NO"),"")</f>
        <v>YES</v>
      </c>
      <c r="BE962" s="41">
        <f>$BH$1</f>
        <v>55</v>
      </c>
      <c r="BF962" s="41">
        <f>$BI$1</f>
        <v>7.5</v>
      </c>
    </row>
    <row r="963" spans="1:58" ht="12.75" hidden="1" customHeight="1">
      <c r="A963" s="24">
        <v>262912679</v>
      </c>
      <c r="B963" s="10" t="s">
        <v>1183</v>
      </c>
      <c r="C963" s="11" t="s">
        <v>47</v>
      </c>
      <c r="D963" s="11" t="s">
        <v>75</v>
      </c>
      <c r="E963" s="12">
        <v>46072.604166666664</v>
      </c>
      <c r="F963" s="12">
        <v>46071.583333333336</v>
      </c>
      <c r="G963" s="13" t="s">
        <v>49</v>
      </c>
      <c r="H963" s="11" t="s">
        <v>50</v>
      </c>
      <c r="I963" s="13" t="s">
        <v>1409</v>
      </c>
      <c r="J963" s="13">
        <v>20</v>
      </c>
      <c r="K963" s="13" t="s">
        <v>60</v>
      </c>
      <c r="L963" s="12" t="s">
        <v>102</v>
      </c>
      <c r="M963" s="12">
        <v>46073.333333333336</v>
      </c>
      <c r="N963" s="12">
        <v>46077.416666666664</v>
      </c>
      <c r="O963" s="12"/>
      <c r="P963" s="55"/>
      <c r="Q963" s="12"/>
      <c r="R963" s="12"/>
      <c r="S963" s="29">
        <v>46077.395833333328</v>
      </c>
      <c r="T963" s="29">
        <v>46077.416666666664</v>
      </c>
      <c r="U963" s="12"/>
      <c r="V963" s="12"/>
      <c r="W963" s="30">
        <f>IF(N963="","",WEEKNUM(AA963,2)-0)</f>
        <v>9</v>
      </c>
      <c r="X963" s="30">
        <f>IF(N963="","",MONTH(AA963))</f>
        <v>2</v>
      </c>
      <c r="Y96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63" s="30" t="str">
        <f>IF(B963="ROPAX","ROPAX",IF(B963="RORO","RORO","OCEAN"))</f>
        <v>OCEAN</v>
      </c>
      <c r="AA963" s="12">
        <f>+MIN(S963,T963)</f>
        <v>46077.395833333328</v>
      </c>
      <c r="AB963" s="29" t="str">
        <f>CHOOSE(WEEKDAY(T963,2),"Monday","Tuesday","Wednesday","Thursday","Friday","Saturday","Sunday")</f>
        <v>Tuesday</v>
      </c>
      <c r="AC963" s="104">
        <f>IF((E963-F963)&lt;=0,0,(TRACKER[[#This Row],[ATA]]-TRACKER[[#This Row],[ETA]])*24)</f>
        <v>24.499999999883585</v>
      </c>
      <c r="AD963" s="29" t="str">
        <f>IF(AC963&lt;=2,"NO","YES")</f>
        <v>YES</v>
      </c>
      <c r="AE963" s="112">
        <f>+TRACKER[[#This Row],[DELIVERY AVAILABLE SINCE]]-TRACKER[[#This Row],[HANDOVER Morocco]]</f>
        <v>46073.333333333336</v>
      </c>
      <c r="AF963" s="113">
        <f>TRACKER[[#This Row],[ATA TO UNLOADING]]*24</f>
        <v>114.99999999994179</v>
      </c>
      <c r="AG963" s="114">
        <f>(M963-E963)</f>
        <v>0.72916666667151731</v>
      </c>
      <c r="AH963" s="9">
        <f>TRACKER[[#This Row],[ATA A OFRECIMIENTO]]*24</f>
        <v>17.500000000116415</v>
      </c>
      <c r="AI963" s="4" t="str">
        <f>IF(AG963="","",IF(AG963&lt;=1.5,"SI","NO"))</f>
        <v>SI</v>
      </c>
      <c r="AJ963" s="4" t="str">
        <f>IF(AG963="","",IF(AG963&lt;=2,"YES","NO"))</f>
        <v>YES</v>
      </c>
      <c r="AK963" s="4" t="str">
        <f>IF(AG963="","",IF(AG963&lt;=3,"SI","NO"))</f>
        <v>SI</v>
      </c>
      <c r="AL963" s="114">
        <f>(N963-M963)</f>
        <v>4.0833333333284827</v>
      </c>
      <c r="AM963" s="9">
        <f>TRACKER[[#This Row],[DEL. AVAILABLE A SLOT]]*24</f>
        <v>97.999999999883585</v>
      </c>
      <c r="AN963" s="114">
        <f>IF((S963-M963)&lt;0,TIME(0,0,0),S963-M963)</f>
        <v>4.062499999992724</v>
      </c>
      <c r="AO963"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63" s="9" t="str">
        <f>IF(AL963="","",IF(AL963&lt;=1,"SI","NO"))</f>
        <v>NO</v>
      </c>
      <c r="AQ963" s="114">
        <f>(N963-E963)</f>
        <v>4.8125</v>
      </c>
      <c r="AR963" s="9">
        <f>TRACKER[[#This Row],[ATA A TIMESLOT]]*24</f>
        <v>115.5</v>
      </c>
      <c r="AS963" s="115">
        <f>IF(AA963&lt;N963,TIME(0,0,0),AA963-N963)</f>
        <v>0</v>
      </c>
      <c r="AT963" s="9">
        <f>TRACKER[[#This Row],[PUNTUALIDAD (H)]]*24</f>
        <v>0</v>
      </c>
      <c r="AU963" s="114" t="str">
        <f>IF(AS963&gt;TIME(0,30,0),"NO","SI")</f>
        <v>SI</v>
      </c>
      <c r="AV963" s="116" t="str">
        <f>IF(AS963&gt;TIME(1,0,0),"NO","SI")</f>
        <v>SI</v>
      </c>
      <c r="AW963" s="116">
        <f>(S963-E963)</f>
        <v>4.7916666666642413</v>
      </c>
      <c r="AX963" s="38">
        <f>TRACKER[[#This Row],[ATA TO UNLOADING]]*24</f>
        <v>114.99999999994179</v>
      </c>
      <c r="AY963" s="116">
        <f>IF(O963=0,0,S963-O963)</f>
        <v>0</v>
      </c>
      <c r="AZ963" s="38">
        <f>TRACKER[[#This Row],[TOTAL TT (MARRUECOS)]]*24</f>
        <v>0</v>
      </c>
      <c r="BA963" s="38" t="str">
        <f>IF(AW963="","",IF(AW963&lt;=2,"SI","NO"))</f>
        <v>NO</v>
      </c>
      <c r="BB963" s="117">
        <f>V963-U963</f>
        <v>0</v>
      </c>
      <c r="BC963" s="118">
        <f>(TRACKER[[#This Row],[Driver departure vs DC END DATE 2]])/24</f>
        <v>0</v>
      </c>
      <c r="BD963" s="117" t="str">
        <f>IF(L963="LEFTIES TOLEDO",IF(BC963&gt;=TIME(0,0,0),"YES","NO"),"")</f>
        <v/>
      </c>
      <c r="BE963" s="41">
        <f>$BH$1</f>
        <v>55</v>
      </c>
      <c r="BF963" s="41">
        <f>$BI$1</f>
        <v>7.5</v>
      </c>
    </row>
    <row r="964" spans="1:58" ht="12.75" hidden="1" customHeight="1">
      <c r="A964" s="24">
        <v>262543870</v>
      </c>
      <c r="B964" s="10" t="s">
        <v>1183</v>
      </c>
      <c r="C964" s="11" t="s">
        <v>78</v>
      </c>
      <c r="D964" s="11" t="s">
        <v>75</v>
      </c>
      <c r="E964" s="12">
        <v>46072.604166666664</v>
      </c>
      <c r="F964" s="12">
        <v>46072.333333333336</v>
      </c>
      <c r="G964" s="13" t="s">
        <v>49</v>
      </c>
      <c r="H964" s="11" t="s">
        <v>50</v>
      </c>
      <c r="I964" s="13" t="s">
        <v>1406</v>
      </c>
      <c r="J964" s="13">
        <v>20</v>
      </c>
      <c r="K964" s="13" t="s">
        <v>60</v>
      </c>
      <c r="L964" s="12" t="s">
        <v>95</v>
      </c>
      <c r="M964" s="12">
        <v>46073.333333333336</v>
      </c>
      <c r="N964" s="12">
        <v>46077.416666666664</v>
      </c>
      <c r="O964" s="12"/>
      <c r="P964" s="55">
        <v>2</v>
      </c>
      <c r="Q964" s="12" t="s">
        <v>581</v>
      </c>
      <c r="R964" s="12" t="s">
        <v>108</v>
      </c>
      <c r="S964" s="29">
        <v>46077.395833333328</v>
      </c>
      <c r="T964" s="29">
        <v>46077.645833333336</v>
      </c>
      <c r="U964" s="12"/>
      <c r="V964" s="29">
        <v>46077.701388888891</v>
      </c>
      <c r="W964" s="30">
        <f>IF(N964="","",WEEKNUM(AA964,2)-0)</f>
        <v>9</v>
      </c>
      <c r="X964" s="30">
        <f>IF(N964="","",MONTH(AA964))</f>
        <v>2</v>
      </c>
      <c r="Y96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964" s="30" t="str">
        <f>IF(B964="ROPAX","ROPAX",IF(B964="RORO","RORO","OCEAN"))</f>
        <v>OCEAN</v>
      </c>
      <c r="AA964" s="12">
        <f>+MIN(S964,T964)</f>
        <v>46077.395833333328</v>
      </c>
      <c r="AB964" s="29" t="str">
        <f>CHOOSE(WEEKDAY(T964,2),"Monday","Tuesday","Wednesday","Thursday","Friday","Saturday","Sunday")</f>
        <v>Tuesday</v>
      </c>
      <c r="AC964" s="104">
        <f>IF((E964-F964)&lt;=0,0,(TRACKER[[#This Row],[ATA]]-TRACKER[[#This Row],[ETA]])*24)</f>
        <v>6.4999999998835847</v>
      </c>
      <c r="AD964" s="29" t="str">
        <f>IF(AC964&lt;=2,"NO","YES")</f>
        <v>YES</v>
      </c>
      <c r="AE964" s="112">
        <f>+TRACKER[[#This Row],[DELIVERY AVAILABLE SINCE]]-TRACKER[[#This Row],[HANDOVER Morocco]]</f>
        <v>46073.333333333336</v>
      </c>
      <c r="AF964" s="113">
        <f>TRACKER[[#This Row],[ATA TO UNLOADING]]*24</f>
        <v>114.99999999994179</v>
      </c>
      <c r="AG964" s="114">
        <f>(M964-E964)</f>
        <v>0.72916666667151731</v>
      </c>
      <c r="AH964" s="9">
        <f>TRACKER[[#This Row],[ATA A OFRECIMIENTO]]*24</f>
        <v>17.500000000116415</v>
      </c>
      <c r="AI964" s="4" t="str">
        <f>IF(AG964="","",IF(AG964&lt;=1.5,"SI","NO"))</f>
        <v>SI</v>
      </c>
      <c r="AJ964" s="4" t="str">
        <f>IF(AG964="","",IF(AG964&lt;=2,"YES","NO"))</f>
        <v>YES</v>
      </c>
      <c r="AK964" s="4" t="str">
        <f>IF(AG964="","",IF(AG964&lt;=3,"SI","NO"))</f>
        <v>SI</v>
      </c>
      <c r="AL964" s="114">
        <f>(N964-M964)</f>
        <v>4.0833333333284827</v>
      </c>
      <c r="AM964" s="9">
        <f>TRACKER[[#This Row],[DEL. AVAILABLE A SLOT]]*24</f>
        <v>97.999999999883585</v>
      </c>
      <c r="AN964" s="114">
        <f>IF((S964-M964)&lt;0,TIME(0,0,0),S964-M964)</f>
        <v>4.062499999992724</v>
      </c>
      <c r="AO964"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64" s="9" t="str">
        <f>IF(AL964="","",IF(AL964&lt;=1,"SI","NO"))</f>
        <v>NO</v>
      </c>
      <c r="AQ964" s="114">
        <f>(N964-E964)</f>
        <v>4.8125</v>
      </c>
      <c r="AR964" s="9">
        <f>TRACKER[[#This Row],[ATA A TIMESLOT]]*24</f>
        <v>115.5</v>
      </c>
      <c r="AS964" s="115">
        <f>IF(AA964&lt;N964,TIME(0,0,0),AA964-N964)</f>
        <v>0</v>
      </c>
      <c r="AT964" s="9">
        <f>TRACKER[[#This Row],[PUNTUALIDAD (H)]]*24</f>
        <v>0</v>
      </c>
      <c r="AU964" s="114" t="str">
        <f>IF(AS964&gt;TIME(0,30,0),"NO","SI")</f>
        <v>SI</v>
      </c>
      <c r="AV964" s="116" t="str">
        <f>IF(AS964&gt;TIME(1,0,0),"NO","SI")</f>
        <v>SI</v>
      </c>
      <c r="AW964" s="116">
        <f>(S964-E964)</f>
        <v>4.7916666666642413</v>
      </c>
      <c r="AX964" s="38">
        <f>TRACKER[[#This Row],[ATA TO UNLOADING]]*24</f>
        <v>114.99999999994179</v>
      </c>
      <c r="AY964" s="116">
        <f>IF(O964=0,0,S964-O964)</f>
        <v>0</v>
      </c>
      <c r="AZ964" s="38">
        <f>TRACKER[[#This Row],[TOTAL TT (MARRUECOS)]]*24</f>
        <v>0</v>
      </c>
      <c r="BA964" s="38" t="str">
        <f>IF(AW964="","",IF(AW964&lt;=2,"SI","NO"))</f>
        <v>NO</v>
      </c>
      <c r="BB964" s="117">
        <f>V964-U964</f>
        <v>46077.701388888891</v>
      </c>
      <c r="BC964" s="118">
        <f>(TRACKER[[#This Row],[Driver departure vs DC END DATE 2]])/24</f>
        <v>1919.9042245370372</v>
      </c>
      <c r="BD964" s="117" t="str">
        <f>IF(L964="LEFTIES TOLEDO",IF(BC964&gt;=TIME(0,0,0),"YES","NO"),"")</f>
        <v/>
      </c>
      <c r="BE964" s="41">
        <f>$BH$1</f>
        <v>55</v>
      </c>
      <c r="BF964" s="41">
        <f>$BI$1</f>
        <v>7.5</v>
      </c>
    </row>
    <row r="965" spans="1:58" ht="12.75" hidden="1" customHeight="1">
      <c r="A965" s="24">
        <v>263380735</v>
      </c>
      <c r="B965" s="10" t="s">
        <v>1159</v>
      </c>
      <c r="C965" s="11" t="s">
        <v>78</v>
      </c>
      <c r="D965" s="11" t="s">
        <v>48</v>
      </c>
      <c r="E965" s="12">
        <v>46071.569444444445</v>
      </c>
      <c r="F965" s="12">
        <v>46071.833333333336</v>
      </c>
      <c r="G965" s="13" t="s">
        <v>49</v>
      </c>
      <c r="H965" s="11" t="s">
        <v>50</v>
      </c>
      <c r="I965" s="13" t="s">
        <v>1410</v>
      </c>
      <c r="J965" s="13" t="s">
        <v>51</v>
      </c>
      <c r="K965" s="13" t="s">
        <v>52</v>
      </c>
      <c r="L965" s="12" t="s">
        <v>53</v>
      </c>
      <c r="M965" s="12">
        <v>46073.666666666664</v>
      </c>
      <c r="N965" s="12">
        <v>46077.458333333336</v>
      </c>
      <c r="O965" s="12"/>
      <c r="P965" s="55"/>
      <c r="Q965" s="12" t="s">
        <v>61</v>
      </c>
      <c r="R965" s="12"/>
      <c r="S965" s="29">
        <v>46077.643055555556</v>
      </c>
      <c r="T965" s="29">
        <v>46077.854166666664</v>
      </c>
      <c r="U965" s="12">
        <v>46077.702777777777</v>
      </c>
      <c r="V965" s="12">
        <v>46077.895833333336</v>
      </c>
      <c r="W965" s="30">
        <f>IF(N965="","",WEEKNUM(AA965,2)-0)</f>
        <v>9</v>
      </c>
      <c r="X965" s="30">
        <f>IF(N965="","",MONTH(AA965))</f>
        <v>2</v>
      </c>
      <c r="Y96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65" s="30" t="str">
        <f>IF(B965="ROPAX","ROPAX",IF(B965="RORO","RORO","OCEAN"))</f>
        <v>OCEAN</v>
      </c>
      <c r="AA965" s="12">
        <f>+MIN(S965,T965)</f>
        <v>46077.643055555556</v>
      </c>
      <c r="AB965" s="29" t="str">
        <f>CHOOSE(WEEKDAY(T965,2),"Monday","Tuesday","Wednesday","Thursday","Friday","Saturday","Sunday")</f>
        <v>Tuesday</v>
      </c>
      <c r="AC965" s="104">
        <f>IF((E965-F965)&lt;=0,0,(TRACKER[[#This Row],[ATA]]-TRACKER[[#This Row],[ETA]])*24)</f>
        <v>0</v>
      </c>
      <c r="AD965" s="29" t="str">
        <f>IF(AC965&lt;=2,"NO","YES")</f>
        <v>NO</v>
      </c>
      <c r="AE965" s="112">
        <f>+TRACKER[[#This Row],[DELIVERY AVAILABLE SINCE]]-TRACKER[[#This Row],[HANDOVER Morocco]]</f>
        <v>46073.666666666664</v>
      </c>
      <c r="AF965" s="113">
        <f>TRACKER[[#This Row],[ATA TO UNLOADING]]*24</f>
        <v>145.76666666666279</v>
      </c>
      <c r="AG965" s="114">
        <f>(M965-E965)</f>
        <v>2.0972222222189885</v>
      </c>
      <c r="AH965" s="9">
        <f>TRACKER[[#This Row],[ATA A OFRECIMIENTO]]*24</f>
        <v>50.333333333255723</v>
      </c>
      <c r="AI965" s="4" t="str">
        <f>IF(AG965="","",IF(AG965&lt;=1.5,"SI","NO"))</f>
        <v>NO</v>
      </c>
      <c r="AJ965" s="4" t="str">
        <f>IF(AG965="","",IF(AG965&lt;=2,"YES","NO"))</f>
        <v>NO</v>
      </c>
      <c r="AK965" s="4" t="str">
        <f>IF(AG965="","",IF(AG965&lt;=3,"SI","NO"))</f>
        <v>SI</v>
      </c>
      <c r="AL965" s="114">
        <f>(N965-M965)</f>
        <v>3.7916666666715173</v>
      </c>
      <c r="AM965" s="9">
        <f>TRACKER[[#This Row],[DEL. AVAILABLE A SLOT]]*24</f>
        <v>91.000000000116415</v>
      </c>
      <c r="AN965" s="114">
        <f>IF((S965-M965)&lt;0,TIME(0,0,0),S965-M965)</f>
        <v>3.976388888891961</v>
      </c>
      <c r="AO965"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65" s="9" t="str">
        <f>IF(AL965="","",IF(AL965&lt;=1,"SI","NO"))</f>
        <v>NO</v>
      </c>
      <c r="AQ965" s="114">
        <f>(N965-E965)</f>
        <v>5.8888888888905058</v>
      </c>
      <c r="AR965" s="9">
        <f>TRACKER[[#This Row],[ATA A TIMESLOT]]*24</f>
        <v>141.33333333337214</v>
      </c>
      <c r="AS965" s="115">
        <f>IF(AA965&lt;N965,TIME(0,0,0),AA965-N965)</f>
        <v>0.18472222222044365</v>
      </c>
      <c r="AT965" s="9">
        <f>TRACKER[[#This Row],[PUNTUALIDAD (H)]]*24</f>
        <v>4.4333333332906477</v>
      </c>
      <c r="AU965" s="114" t="str">
        <f>IF(AS965&gt;TIME(0,30,0),"NO","SI")</f>
        <v>NO</v>
      </c>
      <c r="AV965" s="116" t="str">
        <f>IF(AS965&gt;TIME(1,0,0),"NO","SI")</f>
        <v>NO</v>
      </c>
      <c r="AW965" s="116">
        <f>(S965-E965)</f>
        <v>6.0736111111109494</v>
      </c>
      <c r="AX965" s="38">
        <f>TRACKER[[#This Row],[ATA TO UNLOADING]]*24</f>
        <v>145.76666666666279</v>
      </c>
      <c r="AY965" s="116">
        <f>IF(O965=0,0,S965-O965)</f>
        <v>0</v>
      </c>
      <c r="AZ965" s="38">
        <f>TRACKER[[#This Row],[TOTAL TT (MARRUECOS)]]*24</f>
        <v>0</v>
      </c>
      <c r="BA965" s="38" t="str">
        <f>IF(AW965="","",IF(AW965&lt;=2,"SI","NO"))</f>
        <v>NO</v>
      </c>
      <c r="BB965" s="117">
        <f>V965-U965</f>
        <v>0.19305555555911269</v>
      </c>
      <c r="BC965" s="118">
        <f>(TRACKER[[#This Row],[Driver departure vs DC END DATE 2]])/24</f>
        <v>8.0439814816296949E-3</v>
      </c>
      <c r="BD965" s="117" t="str">
        <f>IF(L965="LEFTIES TOLEDO",IF(BC965&gt;=TIME(0,0,0),"YES","NO"),"")</f>
        <v>YES</v>
      </c>
      <c r="BE965" s="41">
        <f>$BH$1</f>
        <v>55</v>
      </c>
      <c r="BF965" s="41">
        <f>$BI$1</f>
        <v>7.5</v>
      </c>
    </row>
    <row r="966" spans="1:58" ht="12.75" hidden="1" customHeight="1">
      <c r="A966" s="24">
        <v>262296189</v>
      </c>
      <c r="B966" s="10" t="s">
        <v>1159</v>
      </c>
      <c r="C966" s="11" t="s">
        <v>55</v>
      </c>
      <c r="D966" s="11" t="s">
        <v>48</v>
      </c>
      <c r="E966" s="12">
        <v>46071.569444444445</v>
      </c>
      <c r="F966" s="12">
        <v>46071.833333333336</v>
      </c>
      <c r="G966" s="13" t="s">
        <v>49</v>
      </c>
      <c r="H966" s="11" t="s">
        <v>50</v>
      </c>
      <c r="I966" s="13" t="s">
        <v>1411</v>
      </c>
      <c r="J966" s="13" t="s">
        <v>51</v>
      </c>
      <c r="K966" s="13" t="s">
        <v>52</v>
      </c>
      <c r="L966" s="12" t="s">
        <v>53</v>
      </c>
      <c r="M966" s="12">
        <v>46073.666666666664</v>
      </c>
      <c r="N966" s="12">
        <v>46077.5</v>
      </c>
      <c r="O966" s="12"/>
      <c r="P966" s="55"/>
      <c r="Q966" s="12" t="s">
        <v>61</v>
      </c>
      <c r="R966" s="12"/>
      <c r="S966" s="29">
        <v>46077.670138888891</v>
      </c>
      <c r="T966" s="29">
        <v>46077.75</v>
      </c>
      <c r="U966" s="12">
        <v>46077.706250000003</v>
      </c>
      <c r="V966" s="12">
        <v>46077.78125</v>
      </c>
      <c r="W966" s="30">
        <f>IF(N966="","",WEEKNUM(AA966,2)-0)</f>
        <v>9</v>
      </c>
      <c r="X966" s="30">
        <f>IF(N966="","",MONTH(AA966))</f>
        <v>2</v>
      </c>
      <c r="Y96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66" s="30" t="str">
        <f>IF(B966="ROPAX","ROPAX",IF(B966="RORO","RORO","OCEAN"))</f>
        <v>OCEAN</v>
      </c>
      <c r="AA966" s="12">
        <f>+MIN(S966,T966)</f>
        <v>46077.670138888891</v>
      </c>
      <c r="AB966" s="29" t="str">
        <f>CHOOSE(WEEKDAY(T966,2),"Monday","Tuesday","Wednesday","Thursday","Friday","Saturday","Sunday")</f>
        <v>Tuesday</v>
      </c>
      <c r="AC966" s="104">
        <f>IF((E966-F966)&lt;=0,0,(TRACKER[[#This Row],[ATA]]-TRACKER[[#This Row],[ETA]])*24)</f>
        <v>0</v>
      </c>
      <c r="AD966" s="29" t="str">
        <f>IF(AC966&lt;=2,"NO","YES")</f>
        <v>NO</v>
      </c>
      <c r="AE966" s="112">
        <f>+TRACKER[[#This Row],[DELIVERY AVAILABLE SINCE]]-TRACKER[[#This Row],[HANDOVER Morocco]]</f>
        <v>46073.666666666664</v>
      </c>
      <c r="AF966" s="113">
        <f>TRACKER[[#This Row],[ATA TO UNLOADING]]*24</f>
        <v>146.41666666668607</v>
      </c>
      <c r="AG966" s="114">
        <f>(M966-E966)</f>
        <v>2.0972222222189885</v>
      </c>
      <c r="AH966" s="9">
        <f>TRACKER[[#This Row],[ATA A OFRECIMIENTO]]*24</f>
        <v>50.333333333255723</v>
      </c>
      <c r="AI966" s="4" t="str">
        <f>IF(AG966="","",IF(AG966&lt;=1.5,"SI","NO"))</f>
        <v>NO</v>
      </c>
      <c r="AJ966" s="4" t="str">
        <f>IF(AG966="","",IF(AG966&lt;=2,"YES","NO"))</f>
        <v>NO</v>
      </c>
      <c r="AK966" s="4" t="str">
        <f>IF(AG966="","",IF(AG966&lt;=3,"SI","NO"))</f>
        <v>SI</v>
      </c>
      <c r="AL966" s="114">
        <f>(N966-M966)</f>
        <v>3.8333333333357587</v>
      </c>
      <c r="AM966" s="9">
        <f>TRACKER[[#This Row],[DEL. AVAILABLE A SLOT]]*24</f>
        <v>92.000000000058208</v>
      </c>
      <c r="AN966" s="114">
        <f>IF((S966-M966)&lt;0,TIME(0,0,0),S966-M966)</f>
        <v>4.0034722222262644</v>
      </c>
      <c r="AO966"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66" s="9" t="str">
        <f>IF(AL966="","",IF(AL966&lt;=1,"SI","NO"))</f>
        <v>NO</v>
      </c>
      <c r="AQ966" s="114">
        <f>(N966-E966)</f>
        <v>5.9305555555547471</v>
      </c>
      <c r="AR966" s="9">
        <f>TRACKER[[#This Row],[ATA A TIMESLOT]]*24</f>
        <v>142.33333333331393</v>
      </c>
      <c r="AS966" s="115">
        <f>IF(AA966&lt;N966,TIME(0,0,0),AA966-N966)</f>
        <v>0.17013888889050577</v>
      </c>
      <c r="AT966" s="9">
        <f>TRACKER[[#This Row],[PUNTUALIDAD (H)]]*24</f>
        <v>4.0833333333721384</v>
      </c>
      <c r="AU966" s="114" t="str">
        <f>IF(AS966&gt;TIME(0,30,0),"NO","SI")</f>
        <v>NO</v>
      </c>
      <c r="AV966" s="116" t="str">
        <f>IF(AS966&gt;TIME(1,0,0),"NO","SI")</f>
        <v>NO</v>
      </c>
      <c r="AW966" s="116">
        <f>(S966-E966)</f>
        <v>6.1006944444452529</v>
      </c>
      <c r="AX966" s="38">
        <f>TRACKER[[#This Row],[ATA TO UNLOADING]]*24</f>
        <v>146.41666666668607</v>
      </c>
      <c r="AY966" s="116">
        <f>IF(O966=0,0,S966-O966)</f>
        <v>0</v>
      </c>
      <c r="AZ966" s="38">
        <f>TRACKER[[#This Row],[TOTAL TT (MARRUECOS)]]*24</f>
        <v>0</v>
      </c>
      <c r="BA966" s="38" t="str">
        <f>IF(AW966="","",IF(AW966&lt;=2,"SI","NO"))</f>
        <v>NO</v>
      </c>
      <c r="BB966" s="117">
        <f>V966-U966</f>
        <v>7.4999999997089617E-2</v>
      </c>
      <c r="BC966" s="118">
        <f>(TRACKER[[#This Row],[Driver departure vs DC END DATE 2]])/24</f>
        <v>3.1249999998787339E-3</v>
      </c>
      <c r="BD966" s="117" t="str">
        <f>IF(L966="LEFTIES TOLEDO",IF(BC966&gt;=TIME(0,0,0),"YES","NO"),"")</f>
        <v>YES</v>
      </c>
      <c r="BE966" s="41">
        <f>$BH$1</f>
        <v>55</v>
      </c>
      <c r="BF966" s="41">
        <f>$BI$1</f>
        <v>7.5</v>
      </c>
    </row>
    <row r="967" spans="1:58" ht="12.75" hidden="1" customHeight="1">
      <c r="A967" s="24">
        <v>264183108</v>
      </c>
      <c r="B967" s="10" t="s">
        <v>1184</v>
      </c>
      <c r="C967" s="11" t="s">
        <v>47</v>
      </c>
      <c r="D967" s="11" t="s">
        <v>48</v>
      </c>
      <c r="E967" s="12">
        <v>46070.795138888891</v>
      </c>
      <c r="F967" s="12">
        <v>46070.833333333336</v>
      </c>
      <c r="G967" s="13" t="s">
        <v>49</v>
      </c>
      <c r="H967" s="11" t="s">
        <v>50</v>
      </c>
      <c r="I967" s="13" t="s">
        <v>1414</v>
      </c>
      <c r="J967" s="13" t="s">
        <v>51</v>
      </c>
      <c r="K967" s="13" t="s">
        <v>52</v>
      </c>
      <c r="L967" s="12" t="s">
        <v>53</v>
      </c>
      <c r="M967" s="12">
        <v>46073.666666666664</v>
      </c>
      <c r="N967" s="12">
        <v>46077.5</v>
      </c>
      <c r="O967" s="12"/>
      <c r="P967" s="55"/>
      <c r="Q967" s="12"/>
      <c r="R967" s="12"/>
      <c r="S967" s="29">
        <v>46077.430555555555</v>
      </c>
      <c r="T967" s="29">
        <v>46077.489583333336</v>
      </c>
      <c r="U967" s="12">
        <v>46077.464583333334</v>
      </c>
      <c r="V967" s="29">
        <v>46077.520833333336</v>
      </c>
      <c r="W967" s="30">
        <f>IF(N967="","",WEEKNUM(AA967,2)-0)</f>
        <v>9</v>
      </c>
      <c r="X967" s="30">
        <f>IF(N967="","",MONTH(AA967))</f>
        <v>2</v>
      </c>
      <c r="Y96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67" s="30" t="str">
        <f>IF(B967="ROPAX","ROPAX",IF(B967="RORO","RORO","OCEAN"))</f>
        <v>OCEAN</v>
      </c>
      <c r="AA967" s="12">
        <f>+MIN(S967,T967)</f>
        <v>46077.430555555555</v>
      </c>
      <c r="AB967" s="29" t="str">
        <f>CHOOSE(WEEKDAY(T967,2),"Monday","Tuesday","Wednesday","Thursday","Friday","Saturday","Sunday")</f>
        <v>Tuesday</v>
      </c>
      <c r="AC967" s="104">
        <f>IF((E967-F967)&lt;=0,0,(TRACKER[[#This Row],[ATA]]-TRACKER[[#This Row],[ETA]])*24)</f>
        <v>0</v>
      </c>
      <c r="AD967" s="29" t="str">
        <f>IF(AC967&lt;=2,"NO","YES")</f>
        <v>NO</v>
      </c>
      <c r="AE967" s="112">
        <f>+TRACKER[[#This Row],[DELIVERY AVAILABLE SINCE]]-TRACKER[[#This Row],[HANDOVER Morocco]]</f>
        <v>46073.666666666664</v>
      </c>
      <c r="AF967" s="113">
        <f>TRACKER[[#This Row],[ATA TO UNLOADING]]*24</f>
        <v>159.24999999994179</v>
      </c>
      <c r="AG967" s="114">
        <f>(M967-E967)</f>
        <v>2.8715277777737356</v>
      </c>
      <c r="AH967" s="9">
        <f>TRACKER[[#This Row],[ATA A OFRECIMIENTO]]*24</f>
        <v>68.916666666569654</v>
      </c>
      <c r="AI967" s="4" t="str">
        <f>IF(AG967="","",IF(AG967&lt;=1.5,"SI","NO"))</f>
        <v>NO</v>
      </c>
      <c r="AJ967" s="4" t="str">
        <f>IF(AG967="","",IF(AG967&lt;=2,"YES","NO"))</f>
        <v>NO</v>
      </c>
      <c r="AK967" s="4" t="str">
        <f>IF(AG967="","",IF(AG967&lt;=3,"SI","NO"))</f>
        <v>SI</v>
      </c>
      <c r="AL967" s="114">
        <f>(N967-M967)</f>
        <v>3.8333333333357587</v>
      </c>
      <c r="AM967" s="9">
        <f>TRACKER[[#This Row],[DEL. AVAILABLE A SLOT]]*24</f>
        <v>92.000000000058208</v>
      </c>
      <c r="AN967" s="114">
        <f>IF((S967-M967)&lt;0,TIME(0,0,0),S967-M967)</f>
        <v>3.7638888888905058</v>
      </c>
      <c r="AO967"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67" s="9" t="str">
        <f>IF(AL967="","",IF(AL967&lt;=1,"SI","NO"))</f>
        <v>NO</v>
      </c>
      <c r="AQ967" s="114">
        <f>(N967-E967)</f>
        <v>6.7048611111094942</v>
      </c>
      <c r="AR967" s="9">
        <f>TRACKER[[#This Row],[ATA A TIMESLOT]]*24</f>
        <v>160.91666666662786</v>
      </c>
      <c r="AS967" s="115">
        <f>IF(AA967&lt;N967,TIME(0,0,0),AA967-N967)</f>
        <v>0</v>
      </c>
      <c r="AT967" s="9">
        <f>TRACKER[[#This Row],[PUNTUALIDAD (H)]]*24</f>
        <v>0</v>
      </c>
      <c r="AU967" s="114" t="str">
        <f>IF(AS967&gt;TIME(0,30,0),"NO","SI")</f>
        <v>SI</v>
      </c>
      <c r="AV967" s="116" t="str">
        <f>IF(AS967&gt;TIME(1,0,0),"NO","SI")</f>
        <v>SI</v>
      </c>
      <c r="AW967" s="116">
        <f>(S967-E967)</f>
        <v>6.6354166666642413</v>
      </c>
      <c r="AX967" s="38">
        <f>TRACKER[[#This Row],[ATA TO UNLOADING]]*24</f>
        <v>159.24999999994179</v>
      </c>
      <c r="AY967" s="116">
        <f>IF(O967=0,0,S967-O967)</f>
        <v>0</v>
      </c>
      <c r="AZ967" s="38">
        <f>TRACKER[[#This Row],[TOTAL TT (MARRUECOS)]]*24</f>
        <v>0</v>
      </c>
      <c r="BA967" s="38" t="str">
        <f>IF(AW967="","",IF(AW967&lt;=2,"SI","NO"))</f>
        <v>NO</v>
      </c>
      <c r="BB967" s="117">
        <f>V967-U967</f>
        <v>5.6250000001455192E-2</v>
      </c>
      <c r="BC967" s="118">
        <f>(TRACKER[[#This Row],[Driver departure vs DC END DATE 2]])/24</f>
        <v>2.3437500000606328E-3</v>
      </c>
      <c r="BD967" s="117" t="str">
        <f>IF(L967="LEFTIES TOLEDO",IF(BC967&gt;=TIME(0,0,0),"YES","NO"),"")</f>
        <v>YES</v>
      </c>
      <c r="BE967" s="41">
        <f>$BH$1</f>
        <v>55</v>
      </c>
      <c r="BF967" s="41">
        <f>$BI$1</f>
        <v>7.5</v>
      </c>
    </row>
    <row r="968" spans="1:58" ht="12.75" hidden="1" customHeight="1">
      <c r="A968" s="24">
        <v>263353863</v>
      </c>
      <c r="B968" s="10" t="s">
        <v>112</v>
      </c>
      <c r="C968" s="11" t="s">
        <v>58</v>
      </c>
      <c r="D968" s="11" t="s">
        <v>48</v>
      </c>
      <c r="E968" s="12">
        <v>46072.320138888892</v>
      </c>
      <c r="F968" s="12">
        <v>46072.333333333336</v>
      </c>
      <c r="G968" s="13" t="s">
        <v>49</v>
      </c>
      <c r="H968" s="11" t="s">
        <v>50</v>
      </c>
      <c r="I968" s="13" t="s">
        <v>1415</v>
      </c>
      <c r="J968" s="13" t="s">
        <v>51</v>
      </c>
      <c r="K968" s="13" t="s">
        <v>60</v>
      </c>
      <c r="L968" s="12" t="s">
        <v>102</v>
      </c>
      <c r="M968" s="12">
        <v>46072.75</v>
      </c>
      <c r="N968" s="12">
        <v>46077.5</v>
      </c>
      <c r="O968" s="12"/>
      <c r="P968" s="55">
        <v>1</v>
      </c>
      <c r="Q968" s="12"/>
      <c r="R968" s="12" t="s">
        <v>108</v>
      </c>
      <c r="S968" s="29">
        <v>46077.479166666664</v>
      </c>
      <c r="T968" s="29">
        <v>46077.333333333336</v>
      </c>
      <c r="U968" s="12"/>
      <c r="V968" s="29">
        <v>46077.454861111109</v>
      </c>
      <c r="W968" s="30">
        <f>IF(N968="","",WEEKNUM(AA968,2)-0)</f>
        <v>9</v>
      </c>
      <c r="X968" s="30">
        <f>IF(N968="","",MONTH(AA968))</f>
        <v>2</v>
      </c>
      <c r="Y96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68" s="30" t="str">
        <f>IF(B968="ROPAX","ROPAX",IF(B968="RORO","RORO","OCEAN"))</f>
        <v>OCEAN</v>
      </c>
      <c r="AA968" s="12">
        <f>+MIN(S968,T968)</f>
        <v>46077.333333333336</v>
      </c>
      <c r="AB968" s="29" t="str">
        <f>CHOOSE(WEEKDAY(T968,2),"Monday","Tuesday","Wednesday","Thursday","Friday","Saturday","Sunday")</f>
        <v>Tuesday</v>
      </c>
      <c r="AC968" s="104">
        <f>IF((E968-F968)&lt;=0,0,(TRACKER[[#This Row],[ATA]]-TRACKER[[#This Row],[ETA]])*24)</f>
        <v>0</v>
      </c>
      <c r="AD968" s="29" t="str">
        <f>IF(AC968&lt;=2,"NO","YES")</f>
        <v>NO</v>
      </c>
      <c r="AE968" s="112">
        <f>+TRACKER[[#This Row],[DELIVERY AVAILABLE SINCE]]-TRACKER[[#This Row],[HANDOVER Morocco]]</f>
        <v>46072.75</v>
      </c>
      <c r="AF968" s="113">
        <f>TRACKER[[#This Row],[ATA TO UNLOADING]]*24</f>
        <v>123.81666666653473</v>
      </c>
      <c r="AG968" s="114">
        <f>(M968-E968)</f>
        <v>0.42986111110803904</v>
      </c>
      <c r="AH968" s="9">
        <f>TRACKER[[#This Row],[ATA A OFRECIMIENTO]]*24</f>
        <v>10.316666666592937</v>
      </c>
      <c r="AI968" s="4" t="str">
        <f>IF(AG968="","",IF(AG968&lt;=1.5,"SI","NO"))</f>
        <v>SI</v>
      </c>
      <c r="AJ968" s="4" t="str">
        <f>IF(AG968="","",IF(AG968&lt;=2,"YES","NO"))</f>
        <v>YES</v>
      </c>
      <c r="AK968" s="4" t="str">
        <f>IF(AG968="","",IF(AG968&lt;=3,"SI","NO"))</f>
        <v>SI</v>
      </c>
      <c r="AL968" s="114">
        <f>(N968-M968)</f>
        <v>4.75</v>
      </c>
      <c r="AM968" s="9">
        <f>TRACKER[[#This Row],[DEL. AVAILABLE A SLOT]]*24</f>
        <v>114</v>
      </c>
      <c r="AN968" s="114">
        <f>IF((S968-M968)&lt;0,TIME(0,0,0),S968-M968)</f>
        <v>4.7291666666642413</v>
      </c>
      <c r="AO968"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68" s="9" t="str">
        <f>IF(AL968="","",IF(AL968&lt;=1,"SI","NO"))</f>
        <v>NO</v>
      </c>
      <c r="AQ968" s="114">
        <f>(N968-E968)</f>
        <v>5.179861111108039</v>
      </c>
      <c r="AR968" s="9">
        <f>TRACKER[[#This Row],[ATA A TIMESLOT]]*24</f>
        <v>124.31666666659294</v>
      </c>
      <c r="AS968" s="115">
        <f>IF(AA968&lt;N968,TIME(0,0,0),AA968-N968)</f>
        <v>0</v>
      </c>
      <c r="AT968" s="9">
        <f>TRACKER[[#This Row],[PUNTUALIDAD (H)]]*24</f>
        <v>0</v>
      </c>
      <c r="AU968" s="114" t="str">
        <f>IF(AS968&gt;TIME(0,30,0),"NO","SI")</f>
        <v>SI</v>
      </c>
      <c r="AV968" s="116" t="str">
        <f>IF(AS968&gt;TIME(1,0,0),"NO","SI")</f>
        <v>SI</v>
      </c>
      <c r="AW968" s="116">
        <f>(S968-E968)</f>
        <v>5.1590277777722804</v>
      </c>
      <c r="AX968" s="38">
        <f>TRACKER[[#This Row],[ATA TO UNLOADING]]*24</f>
        <v>123.81666666653473</v>
      </c>
      <c r="AY968" s="116">
        <f>IF(O968=0,0,S968-O968)</f>
        <v>0</v>
      </c>
      <c r="AZ968" s="38">
        <f>TRACKER[[#This Row],[TOTAL TT (MARRUECOS)]]*24</f>
        <v>0</v>
      </c>
      <c r="BA968" s="38" t="str">
        <f>IF(AW968="","",IF(AW968&lt;=2,"SI","NO"))</f>
        <v>NO</v>
      </c>
      <c r="BB968" s="117">
        <f>V968-U968</f>
        <v>46077.454861111109</v>
      </c>
      <c r="BC968" s="118">
        <f>(TRACKER[[#This Row],[Driver departure vs DC END DATE 2]])/24</f>
        <v>1919.8939525462963</v>
      </c>
      <c r="BD968" s="117" t="str">
        <f>IF(L968="LEFTIES TOLEDO",IF(BC968&gt;=TIME(0,0,0),"YES","NO"),"")</f>
        <v/>
      </c>
      <c r="BE968" s="41">
        <f>$BH$1</f>
        <v>55</v>
      </c>
      <c r="BF968" s="41">
        <f>$BI$1</f>
        <v>7.5</v>
      </c>
    </row>
    <row r="969" spans="1:58" ht="12.75" hidden="1" customHeight="1">
      <c r="A969" s="24">
        <v>262543870</v>
      </c>
      <c r="B969" s="10" t="s">
        <v>1183</v>
      </c>
      <c r="C969" s="11" t="s">
        <v>78</v>
      </c>
      <c r="D969" s="11" t="s">
        <v>75</v>
      </c>
      <c r="E969" s="12">
        <v>46072.604166666664</v>
      </c>
      <c r="F969" s="12">
        <v>46072.333333333336</v>
      </c>
      <c r="G969" s="13" t="s">
        <v>49</v>
      </c>
      <c r="H969" s="11" t="s">
        <v>50</v>
      </c>
      <c r="I969" s="13" t="s">
        <v>1412</v>
      </c>
      <c r="J969" s="13" t="s">
        <v>51</v>
      </c>
      <c r="K969" s="13" t="s">
        <v>60</v>
      </c>
      <c r="L969" s="12" t="s">
        <v>95</v>
      </c>
      <c r="M969" s="12">
        <v>46073.333333333336</v>
      </c>
      <c r="N969" s="12">
        <v>46077.5</v>
      </c>
      <c r="O969" s="12"/>
      <c r="P969" s="55">
        <v>2</v>
      </c>
      <c r="Q969" s="12" t="s">
        <v>581</v>
      </c>
      <c r="R969" s="12" t="s">
        <v>108</v>
      </c>
      <c r="S969" s="29">
        <v>46077.479166666664</v>
      </c>
      <c r="T969" s="29">
        <v>46077.590277777781</v>
      </c>
      <c r="U969" s="12"/>
      <c r="V969" s="12">
        <v>46077.645833333336</v>
      </c>
      <c r="W969" s="30">
        <f>IF(N969="","",WEEKNUM(AA969,2)-0)</f>
        <v>9</v>
      </c>
      <c r="X969" s="30">
        <f>IF(N969="","",MONTH(AA969))</f>
        <v>2</v>
      </c>
      <c r="Y96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969" s="30" t="str">
        <f>IF(B969="ROPAX","ROPAX",IF(B969="RORO","RORO","OCEAN"))</f>
        <v>OCEAN</v>
      </c>
      <c r="AA969" s="12">
        <f>+MIN(S969,T969)</f>
        <v>46077.479166666664</v>
      </c>
      <c r="AB969" s="29" t="str">
        <f>CHOOSE(WEEKDAY(T969,2),"Monday","Tuesday","Wednesday","Thursday","Friday","Saturday","Sunday")</f>
        <v>Tuesday</v>
      </c>
      <c r="AC969" s="104">
        <f>IF((E969-F969)&lt;=0,0,(TRACKER[[#This Row],[ATA]]-TRACKER[[#This Row],[ETA]])*24)</f>
        <v>6.4999999998835847</v>
      </c>
      <c r="AD969" s="29" t="str">
        <f>IF(AC969&lt;=2,"NO","YES")</f>
        <v>YES</v>
      </c>
      <c r="AE969" s="112">
        <f>+TRACKER[[#This Row],[DELIVERY AVAILABLE SINCE]]-TRACKER[[#This Row],[HANDOVER Morocco]]</f>
        <v>46073.333333333336</v>
      </c>
      <c r="AF969" s="113">
        <f>TRACKER[[#This Row],[ATA TO UNLOADING]]*24</f>
        <v>117</v>
      </c>
      <c r="AG969" s="114">
        <f>(M969-E969)</f>
        <v>0.72916666667151731</v>
      </c>
      <c r="AH969" s="9">
        <f>TRACKER[[#This Row],[ATA A OFRECIMIENTO]]*24</f>
        <v>17.500000000116415</v>
      </c>
      <c r="AI969" s="4" t="str">
        <f>IF(AG969="","",IF(AG969&lt;=1.5,"SI","NO"))</f>
        <v>SI</v>
      </c>
      <c r="AJ969" s="4" t="str">
        <f>IF(AG969="","",IF(AG969&lt;=2,"YES","NO"))</f>
        <v>YES</v>
      </c>
      <c r="AK969" s="4" t="str">
        <f>IF(AG969="","",IF(AG969&lt;=3,"SI","NO"))</f>
        <v>SI</v>
      </c>
      <c r="AL969" s="114">
        <f>(N969-M969)</f>
        <v>4.1666666666642413</v>
      </c>
      <c r="AM969" s="9">
        <f>TRACKER[[#This Row],[DEL. AVAILABLE A SLOT]]*24</f>
        <v>99.999999999941792</v>
      </c>
      <c r="AN969" s="114">
        <f>IF((S969-M969)&lt;0,TIME(0,0,0),S969-M969)</f>
        <v>4.1458333333284827</v>
      </c>
      <c r="AO969"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69" s="9" t="str">
        <f>IF(AL969="","",IF(AL969&lt;=1,"SI","NO"))</f>
        <v>NO</v>
      </c>
      <c r="AQ969" s="114">
        <f>(N969-E969)</f>
        <v>4.8958333333357587</v>
      </c>
      <c r="AR969" s="9">
        <f>TRACKER[[#This Row],[ATA A TIMESLOT]]*24</f>
        <v>117.50000000005821</v>
      </c>
      <c r="AS969" s="115">
        <f>IF(AA969&lt;N969,TIME(0,0,0),AA969-N969)</f>
        <v>0</v>
      </c>
      <c r="AT969" s="9">
        <f>TRACKER[[#This Row],[PUNTUALIDAD (H)]]*24</f>
        <v>0</v>
      </c>
      <c r="AU969" s="114" t="str">
        <f>IF(AS969&gt;TIME(0,30,0),"NO","SI")</f>
        <v>SI</v>
      </c>
      <c r="AV969" s="116" t="str">
        <f>IF(AS969&gt;TIME(1,0,0),"NO","SI")</f>
        <v>SI</v>
      </c>
      <c r="AW969" s="116">
        <f>(S969-E969)</f>
        <v>4.875</v>
      </c>
      <c r="AX969" s="38">
        <f>TRACKER[[#This Row],[ATA TO UNLOADING]]*24</f>
        <v>117</v>
      </c>
      <c r="AY969" s="116">
        <f>IF(O969=0,0,S969-O969)</f>
        <v>0</v>
      </c>
      <c r="AZ969" s="38">
        <f>TRACKER[[#This Row],[TOTAL TT (MARRUECOS)]]*24</f>
        <v>0</v>
      </c>
      <c r="BA969" s="38" t="str">
        <f>IF(AW969="","",IF(AW969&lt;=2,"SI","NO"))</f>
        <v>NO</v>
      </c>
      <c r="BB969" s="117">
        <f>V969-U969</f>
        <v>46077.645833333336</v>
      </c>
      <c r="BC969" s="118">
        <f>(TRACKER[[#This Row],[Driver departure vs DC END DATE 2]])/24</f>
        <v>1919.9019097222224</v>
      </c>
      <c r="BD969" s="117" t="str">
        <f>IF(L969="LEFTIES TOLEDO",IF(BC969&gt;=TIME(0,0,0),"YES","NO"),"")</f>
        <v/>
      </c>
      <c r="BE969" s="41">
        <f>$BH$1</f>
        <v>55</v>
      </c>
      <c r="BF969" s="41">
        <f>$BI$1</f>
        <v>7.5</v>
      </c>
    </row>
    <row r="970" spans="1:58" ht="12.75" hidden="1" customHeight="1">
      <c r="A970" s="24">
        <v>262017959</v>
      </c>
      <c r="B970" s="10" t="s">
        <v>1183</v>
      </c>
      <c r="C970" s="11" t="s">
        <v>65</v>
      </c>
      <c r="D970" s="11" t="s">
        <v>75</v>
      </c>
      <c r="E970" s="12">
        <v>46072.604166666664</v>
      </c>
      <c r="F970" s="12">
        <v>46072.333333333336</v>
      </c>
      <c r="G970" s="13" t="s">
        <v>49</v>
      </c>
      <c r="H970" s="11" t="s">
        <v>50</v>
      </c>
      <c r="I970" s="13" t="s">
        <v>1413</v>
      </c>
      <c r="J970" s="13" t="s">
        <v>51</v>
      </c>
      <c r="K970" s="13" t="s">
        <v>60</v>
      </c>
      <c r="L970" s="12" t="s">
        <v>95</v>
      </c>
      <c r="M970" s="12">
        <v>46076.416666666664</v>
      </c>
      <c r="N970" s="12">
        <v>46077.5</v>
      </c>
      <c r="O970" s="12"/>
      <c r="P970" s="55">
        <v>1</v>
      </c>
      <c r="Q970" s="12" t="s">
        <v>581</v>
      </c>
      <c r="R970" s="12" t="s">
        <v>108</v>
      </c>
      <c r="S970" s="29">
        <v>46077.479166666664</v>
      </c>
      <c r="T970" s="29">
        <v>46077.8125</v>
      </c>
      <c r="U970" s="12"/>
      <c r="V970" s="29">
        <v>46077.881944444445</v>
      </c>
      <c r="W970" s="30">
        <f>IF(N970="","",WEEKNUM(AA970,2)-0)</f>
        <v>9</v>
      </c>
      <c r="X970" s="30">
        <f>IF(N970="","",MONTH(AA970))</f>
        <v>2</v>
      </c>
      <c r="Y97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970" s="30" t="str">
        <f>IF(B970="ROPAX","ROPAX",IF(B970="RORO","RORO","OCEAN"))</f>
        <v>OCEAN</v>
      </c>
      <c r="AA970" s="12">
        <f>+MIN(S970,T970)</f>
        <v>46077.479166666664</v>
      </c>
      <c r="AB970" s="29" t="str">
        <f>CHOOSE(WEEKDAY(T970,2),"Monday","Tuesday","Wednesday","Thursday","Friday","Saturday","Sunday")</f>
        <v>Tuesday</v>
      </c>
      <c r="AC970" s="104">
        <f>IF((E970-F970)&lt;=0,0,(TRACKER[[#This Row],[ATA]]-TRACKER[[#This Row],[ETA]])*24)</f>
        <v>6.4999999998835847</v>
      </c>
      <c r="AD970" s="29" t="str">
        <f>IF(AC970&lt;=2,"NO","YES")</f>
        <v>YES</v>
      </c>
      <c r="AE970" s="112">
        <f>+TRACKER[[#This Row],[DELIVERY AVAILABLE SINCE]]-TRACKER[[#This Row],[HANDOVER Morocco]]</f>
        <v>46076.416666666664</v>
      </c>
      <c r="AF970" s="113">
        <f>TRACKER[[#This Row],[ATA TO UNLOADING]]*24</f>
        <v>117</v>
      </c>
      <c r="AG970" s="114">
        <f>(M970-E970)</f>
        <v>3.8125</v>
      </c>
      <c r="AH970" s="9">
        <f>TRACKER[[#This Row],[ATA A OFRECIMIENTO]]*24</f>
        <v>91.5</v>
      </c>
      <c r="AI970" s="4" t="str">
        <f>IF(AG970="","",IF(AG970&lt;=1.5,"SI","NO"))</f>
        <v>NO</v>
      </c>
      <c r="AJ970" s="4" t="str">
        <f>IF(AG970="","",IF(AG970&lt;=2,"YES","NO"))</f>
        <v>NO</v>
      </c>
      <c r="AK970" s="4" t="str">
        <f>IF(AG970="","",IF(AG970&lt;=3,"SI","NO"))</f>
        <v>NO</v>
      </c>
      <c r="AL970" s="114">
        <f>(N970-M970)</f>
        <v>1.0833333333357587</v>
      </c>
      <c r="AM970" s="9">
        <f>TRACKER[[#This Row],[DEL. AVAILABLE A SLOT]]*24</f>
        <v>26.000000000058208</v>
      </c>
      <c r="AN970" s="114">
        <f>IF((S970-M970)&lt;0,TIME(0,0,0),S970-M970)</f>
        <v>1.0625</v>
      </c>
      <c r="AO970"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970" s="9" t="str">
        <f>IF(AL970="","",IF(AL970&lt;=1,"SI","NO"))</f>
        <v>NO</v>
      </c>
      <c r="AQ970" s="114">
        <f>(N970-E970)</f>
        <v>4.8958333333357587</v>
      </c>
      <c r="AR970" s="9">
        <f>TRACKER[[#This Row],[ATA A TIMESLOT]]*24</f>
        <v>117.50000000005821</v>
      </c>
      <c r="AS970" s="115">
        <f>IF(AA970&lt;N970,TIME(0,0,0),AA970-N970)</f>
        <v>0</v>
      </c>
      <c r="AT970" s="9">
        <f>TRACKER[[#This Row],[PUNTUALIDAD (H)]]*24</f>
        <v>0</v>
      </c>
      <c r="AU970" s="114" t="str">
        <f>IF(AS970&gt;TIME(0,30,0),"NO","SI")</f>
        <v>SI</v>
      </c>
      <c r="AV970" s="116" t="str">
        <f>IF(AS970&gt;TIME(1,0,0),"NO","SI")</f>
        <v>SI</v>
      </c>
      <c r="AW970" s="116">
        <f>(S970-E970)</f>
        <v>4.875</v>
      </c>
      <c r="AX970" s="38">
        <f>TRACKER[[#This Row],[ATA TO UNLOADING]]*24</f>
        <v>117</v>
      </c>
      <c r="AY970" s="116">
        <f>IF(O970=0,0,S970-O970)</f>
        <v>0</v>
      </c>
      <c r="AZ970" s="38">
        <f>TRACKER[[#This Row],[TOTAL TT (MARRUECOS)]]*24</f>
        <v>0</v>
      </c>
      <c r="BA970" s="38" t="str">
        <f>IF(AW970="","",IF(AW970&lt;=2,"SI","NO"))</f>
        <v>NO</v>
      </c>
      <c r="BB970" s="117">
        <f>V970-U970</f>
        <v>46077.881944444445</v>
      </c>
      <c r="BC970" s="118">
        <f>(TRACKER[[#This Row],[Driver departure vs DC END DATE 2]])/24</f>
        <v>1919.9117476851852</v>
      </c>
      <c r="BD970" s="117" t="str">
        <f>IF(L970="LEFTIES TOLEDO",IF(BC970&gt;=TIME(0,0,0),"YES","NO"),"")</f>
        <v/>
      </c>
      <c r="BE970" s="41">
        <f>$BH$1</f>
        <v>55</v>
      </c>
      <c r="BF970" s="41">
        <f>$BI$1</f>
        <v>7.5</v>
      </c>
    </row>
    <row r="971" spans="1:58" ht="12.75" hidden="1" customHeight="1">
      <c r="A971" s="24" t="s">
        <v>1125</v>
      </c>
      <c r="B971" s="10" t="s">
        <v>63</v>
      </c>
      <c r="C971" s="11" t="s">
        <v>79</v>
      </c>
      <c r="D971" s="11" t="s">
        <v>48</v>
      </c>
      <c r="E971" s="12">
        <v>46075.9375</v>
      </c>
      <c r="F971" s="12">
        <v>46075.583333333336</v>
      </c>
      <c r="G971" s="13" t="s">
        <v>68</v>
      </c>
      <c r="H971" s="11" t="s">
        <v>1074</v>
      </c>
      <c r="I971" s="13" t="s">
        <v>1127</v>
      </c>
      <c r="J971" s="13" t="s">
        <v>80</v>
      </c>
      <c r="K971" s="13" t="s">
        <v>60</v>
      </c>
      <c r="L971" s="12" t="s">
        <v>74</v>
      </c>
      <c r="M971" s="12">
        <v>46076.791666666664</v>
      </c>
      <c r="N971" s="12">
        <v>46077.541666666664</v>
      </c>
      <c r="O971" s="12">
        <v>46073</v>
      </c>
      <c r="P971" s="55"/>
      <c r="Q971" s="12"/>
      <c r="R971" s="12"/>
      <c r="S971" s="29">
        <v>46077.501388888886</v>
      </c>
      <c r="T971" s="29">
        <v>46077.625</v>
      </c>
      <c r="U971" s="12"/>
      <c r="V971" s="29"/>
      <c r="W971" s="30">
        <f>IF(N971="","",WEEKNUM(AA971,2)-0)</f>
        <v>9</v>
      </c>
      <c r="X971" s="30">
        <f>IF(N971="","",MONTH(AA971))</f>
        <v>2</v>
      </c>
      <c r="Y97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971" s="30" t="str">
        <f>IF(B971="ROPAX","ROPAX",IF(B971="RORO","RORO","OCEAN"))</f>
        <v>ROPAX</v>
      </c>
      <c r="AA971" s="12">
        <f>+MIN(S971,T971)</f>
        <v>46077.501388888886</v>
      </c>
      <c r="AB971" s="29" t="str">
        <f>CHOOSE(WEEKDAY(T971,2),"Monday","Tuesday","Wednesday","Thursday","Friday","Saturday","Sunday")</f>
        <v>Tuesday</v>
      </c>
      <c r="AC971" s="104">
        <f>IF((E971-F971)&lt;=0,0,(TRACKER[[#This Row],[ATA]]-TRACKER[[#This Row],[ETA]])*24)</f>
        <v>8.4999999999417923</v>
      </c>
      <c r="AD971" s="29" t="str">
        <f>IF(AC971&lt;=2,"NO","YES")</f>
        <v>YES</v>
      </c>
      <c r="AE971" s="112">
        <f>+TRACKER[[#This Row],[DELIVERY AVAILABLE SINCE]]-TRACKER[[#This Row],[HANDOVER Morocco]]</f>
        <v>3.7916666666642413</v>
      </c>
      <c r="AF971" s="113">
        <f>TRACKER[[#This Row],[ATA TO UNLOADING]]*24</f>
        <v>37.533333333267365</v>
      </c>
      <c r="AG971" s="114">
        <f>(M971-E971)</f>
        <v>0.85416666666424135</v>
      </c>
      <c r="AH971" s="9">
        <f>TRACKER[[#This Row],[ATA A OFRECIMIENTO]]*24</f>
        <v>20.499999999941792</v>
      </c>
      <c r="AI971" s="4" t="str">
        <f>IF(AG971="","",IF(AG971&lt;=1.5,"SI","NO"))</f>
        <v>SI</v>
      </c>
      <c r="AJ971" s="4" t="str">
        <f>IF(AG971="","",IF(AG971&lt;=2,"YES","NO"))</f>
        <v>YES</v>
      </c>
      <c r="AK971" s="4" t="str">
        <f>IF(AG971="","",IF(AG971&lt;=3,"SI","NO"))</f>
        <v>SI</v>
      </c>
      <c r="AL971" s="114">
        <f>(N971-M971)</f>
        <v>0.75</v>
      </c>
      <c r="AM971" s="9">
        <f>TRACKER[[#This Row],[DEL. AVAILABLE A SLOT]]*24</f>
        <v>18</v>
      </c>
      <c r="AN971" s="114">
        <f>IF((S971-M971)&lt;0,TIME(0,0,0),S971-M971)</f>
        <v>0.70972222222189885</v>
      </c>
      <c r="AO971"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971" s="9" t="str">
        <f>IF(AL971="","",IF(AL971&lt;=1,"SI","NO"))</f>
        <v>SI</v>
      </c>
      <c r="AQ971" s="114">
        <f>(N971-E971)</f>
        <v>1.6041666666642413</v>
      </c>
      <c r="AR971" s="9">
        <f>TRACKER[[#This Row],[ATA A TIMESLOT]]*24</f>
        <v>38.499999999941792</v>
      </c>
      <c r="AS971" s="115">
        <f>IF(AA971&lt;N971,TIME(0,0,0),AA971-N971)</f>
        <v>0</v>
      </c>
      <c r="AT971" s="9">
        <f>TRACKER[[#This Row],[PUNTUALIDAD (H)]]*24</f>
        <v>0</v>
      </c>
      <c r="AU971" s="114" t="str">
        <f>IF(AS971&gt;TIME(0,30,0),"NO","SI")</f>
        <v>SI</v>
      </c>
      <c r="AV971" s="116" t="str">
        <f>IF(AS971&gt;TIME(1,0,0),"NO","SI")</f>
        <v>SI</v>
      </c>
      <c r="AW971" s="116">
        <f>(S971-E971)</f>
        <v>1.5638888888861402</v>
      </c>
      <c r="AX971" s="38">
        <f>TRACKER[[#This Row],[ATA TO UNLOADING]]*24</f>
        <v>37.533333333267365</v>
      </c>
      <c r="AY971" s="116">
        <f>IF(O971=0,0,S971-O971)</f>
        <v>4.5013888888861402</v>
      </c>
      <c r="AZ971" s="38">
        <f>TRACKER[[#This Row],[TOTAL TT (MARRUECOS)]]*24</f>
        <v>108.03333333326736</v>
      </c>
      <c r="BA971" s="38" t="str">
        <f>IF(AW971="","",IF(AW971&lt;=2,"SI","NO"))</f>
        <v>SI</v>
      </c>
      <c r="BB971" s="117">
        <f>V971-U971</f>
        <v>0</v>
      </c>
      <c r="BC971" s="118">
        <f>(TRACKER[[#This Row],[Driver departure vs DC END DATE 2]])/24</f>
        <v>0</v>
      </c>
      <c r="BD971" s="117" t="str">
        <f>IF(L971="LEFTIES TOLEDO",IF(BC971&gt;=TIME(0,0,0),"YES","NO"),"")</f>
        <v/>
      </c>
      <c r="BE971" s="41">
        <f>$BH$1</f>
        <v>55</v>
      </c>
      <c r="BF971" s="41">
        <f>$BI$1</f>
        <v>7.5</v>
      </c>
    </row>
    <row r="972" spans="1:58" ht="12.75" hidden="1" customHeight="1">
      <c r="A972" s="24">
        <v>263203546</v>
      </c>
      <c r="B972" s="10" t="s">
        <v>1184</v>
      </c>
      <c r="C972" s="11" t="s">
        <v>47</v>
      </c>
      <c r="D972" s="11" t="s">
        <v>48</v>
      </c>
      <c r="E972" s="12">
        <v>46070.795138888891</v>
      </c>
      <c r="F972" s="12">
        <v>46070.833333333336</v>
      </c>
      <c r="G972" s="13" t="s">
        <v>49</v>
      </c>
      <c r="H972" s="11" t="s">
        <v>50</v>
      </c>
      <c r="I972" s="13" t="s">
        <v>1417</v>
      </c>
      <c r="J972" s="13" t="s">
        <v>51</v>
      </c>
      <c r="K972" s="13" t="s">
        <v>52</v>
      </c>
      <c r="L972" s="12" t="s">
        <v>53</v>
      </c>
      <c r="M972" s="12">
        <v>46073.666666666664</v>
      </c>
      <c r="N972" s="12">
        <v>46077.583333333336</v>
      </c>
      <c r="O972" s="12"/>
      <c r="P972" s="55"/>
      <c r="Q972" s="12"/>
      <c r="R972" s="12"/>
      <c r="S972" s="29">
        <v>46077.597222222219</v>
      </c>
      <c r="T972" s="29">
        <v>46077.631944444445</v>
      </c>
      <c r="U972" s="12">
        <v>46077.621527777781</v>
      </c>
      <c r="V972" s="29">
        <v>46077.649305555555</v>
      </c>
      <c r="W972" s="30">
        <f>IF(N972="","",WEEKNUM(AA972,2)-0)</f>
        <v>9</v>
      </c>
      <c r="X972" s="30">
        <f>IF(N972="","",MONTH(AA972))</f>
        <v>2</v>
      </c>
      <c r="Y97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72" s="30" t="str">
        <f>IF(B972="ROPAX","ROPAX",IF(B972="RORO","RORO","OCEAN"))</f>
        <v>OCEAN</v>
      </c>
      <c r="AA972" s="12">
        <f>+MIN(S972,T972)</f>
        <v>46077.597222222219</v>
      </c>
      <c r="AB972" s="29" t="str">
        <f>CHOOSE(WEEKDAY(T972,2),"Monday","Tuesday","Wednesday","Thursday","Friday","Saturday","Sunday")</f>
        <v>Tuesday</v>
      </c>
      <c r="AC972" s="104">
        <f>IF((E972-F972)&lt;=0,0,(TRACKER[[#This Row],[ATA]]-TRACKER[[#This Row],[ETA]])*24)</f>
        <v>0</v>
      </c>
      <c r="AD972" s="29" t="str">
        <f>IF(AC972&lt;=2,"NO","YES")</f>
        <v>NO</v>
      </c>
      <c r="AE972" s="112">
        <f>+TRACKER[[#This Row],[DELIVERY AVAILABLE SINCE]]-TRACKER[[#This Row],[HANDOVER Morocco]]</f>
        <v>46073.666666666664</v>
      </c>
      <c r="AF972" s="113">
        <f>TRACKER[[#This Row],[ATA TO UNLOADING]]*24</f>
        <v>163.24999999988358</v>
      </c>
      <c r="AG972" s="114">
        <f>(M972-E972)</f>
        <v>2.8715277777737356</v>
      </c>
      <c r="AH972" s="9">
        <f>TRACKER[[#This Row],[ATA A OFRECIMIENTO]]*24</f>
        <v>68.916666666569654</v>
      </c>
      <c r="AI972" s="4" t="str">
        <f>IF(AG972="","",IF(AG972&lt;=1.5,"SI","NO"))</f>
        <v>NO</v>
      </c>
      <c r="AJ972" s="4" t="str">
        <f>IF(AG972="","",IF(AG972&lt;=2,"YES","NO"))</f>
        <v>NO</v>
      </c>
      <c r="AK972" s="4" t="str">
        <f>IF(AG972="","",IF(AG972&lt;=3,"SI","NO"))</f>
        <v>SI</v>
      </c>
      <c r="AL972" s="114">
        <f>(N972-M972)</f>
        <v>3.9166666666715173</v>
      </c>
      <c r="AM972" s="9">
        <f>TRACKER[[#This Row],[DEL. AVAILABLE A SLOT]]*24</f>
        <v>94.000000000116415</v>
      </c>
      <c r="AN972" s="114">
        <f>IF((S972-M972)&lt;0,TIME(0,0,0),S972-M972)</f>
        <v>3.9305555555547471</v>
      </c>
      <c r="AO972"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72" s="9" t="str">
        <f>IF(AL972="","",IF(AL972&lt;=1,"SI","NO"))</f>
        <v>NO</v>
      </c>
      <c r="AQ972" s="114">
        <f>(N972-E972)</f>
        <v>6.7881944444452529</v>
      </c>
      <c r="AR972" s="9">
        <f>TRACKER[[#This Row],[ATA A TIMESLOT]]*24</f>
        <v>162.91666666668607</v>
      </c>
      <c r="AS972" s="115">
        <f>IF(AA972&lt;N972,TIME(0,0,0),AA972-N972)</f>
        <v>1.3888888883229811E-2</v>
      </c>
      <c r="AT972" s="9">
        <f>TRACKER[[#This Row],[PUNTUALIDAD (H)]]*24</f>
        <v>0.33333333319751546</v>
      </c>
      <c r="AU972" s="114" t="str">
        <f>IF(AS972&gt;TIME(0,30,0),"NO","SI")</f>
        <v>SI</v>
      </c>
      <c r="AV972" s="116" t="str">
        <f>IF(AS972&gt;TIME(1,0,0),"NO","SI")</f>
        <v>SI</v>
      </c>
      <c r="AW972" s="116">
        <f>(S972-E972)</f>
        <v>6.8020833333284827</v>
      </c>
      <c r="AX972" s="38">
        <f>TRACKER[[#This Row],[ATA TO UNLOADING]]*24</f>
        <v>163.24999999988358</v>
      </c>
      <c r="AY972" s="116">
        <f>IF(O972=0,0,S972-O972)</f>
        <v>0</v>
      </c>
      <c r="AZ972" s="38">
        <f>TRACKER[[#This Row],[TOTAL TT (MARRUECOS)]]*24</f>
        <v>0</v>
      </c>
      <c r="BA972" s="38" t="str">
        <f>IF(AW972="","",IF(AW972&lt;=2,"SI","NO"))</f>
        <v>NO</v>
      </c>
      <c r="BB972" s="117">
        <f>V972-U972</f>
        <v>2.7777777773735579E-2</v>
      </c>
      <c r="BC972" s="118">
        <f>(TRACKER[[#This Row],[Driver departure vs DC END DATE 2]])/24</f>
        <v>1.1574074072389824E-3</v>
      </c>
      <c r="BD972" s="117" t="str">
        <f>IF(L972="LEFTIES TOLEDO",IF(BC972&gt;=TIME(0,0,0),"YES","NO"),"")</f>
        <v>YES</v>
      </c>
      <c r="BE972" s="41">
        <f>$BH$1</f>
        <v>55</v>
      </c>
      <c r="BF972" s="41">
        <f>$BI$1</f>
        <v>7.5</v>
      </c>
    </row>
    <row r="973" spans="1:58" ht="12.75" hidden="1" customHeight="1">
      <c r="A973" s="24">
        <v>264208661</v>
      </c>
      <c r="B973" s="10" t="s">
        <v>1184</v>
      </c>
      <c r="C973" s="11" t="s">
        <v>47</v>
      </c>
      <c r="D973" s="11" t="s">
        <v>48</v>
      </c>
      <c r="E973" s="12">
        <v>46070.795138888891</v>
      </c>
      <c r="F973" s="12">
        <v>46070.833333333336</v>
      </c>
      <c r="G973" s="13" t="s">
        <v>49</v>
      </c>
      <c r="H973" s="11" t="s">
        <v>50</v>
      </c>
      <c r="I973" s="13" t="s">
        <v>1418</v>
      </c>
      <c r="J973" s="13" t="s">
        <v>51</v>
      </c>
      <c r="K973" s="13" t="s">
        <v>52</v>
      </c>
      <c r="L973" s="12" t="s">
        <v>53</v>
      </c>
      <c r="M973" s="12">
        <v>46073.666666666664</v>
      </c>
      <c r="N973" s="12">
        <v>46077.583333333336</v>
      </c>
      <c r="O973" s="12"/>
      <c r="P973" s="55"/>
      <c r="Q973" s="12" t="s">
        <v>62</v>
      </c>
      <c r="R973" s="12"/>
      <c r="S973" s="29">
        <v>46077.606249999997</v>
      </c>
      <c r="T973" s="29">
        <v>46077.645833333336</v>
      </c>
      <c r="U973" s="12">
        <v>46077.624305555553</v>
      </c>
      <c r="V973" s="12">
        <v>46077.677083333336</v>
      </c>
      <c r="W973" s="30">
        <f>IF(N973="","",WEEKNUM(AA973,2)-0)</f>
        <v>9</v>
      </c>
      <c r="X973" s="30">
        <f>IF(N973="","",MONTH(AA973))</f>
        <v>2</v>
      </c>
      <c r="Y97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73" s="30" t="str">
        <f>IF(B973="ROPAX","ROPAX",IF(B973="RORO","RORO","OCEAN"))</f>
        <v>OCEAN</v>
      </c>
      <c r="AA973" s="12">
        <f>+MIN(S973,T973)</f>
        <v>46077.606249999997</v>
      </c>
      <c r="AB973" s="29" t="str">
        <f>CHOOSE(WEEKDAY(T973,2),"Monday","Tuesday","Wednesday","Thursday","Friday","Saturday","Sunday")</f>
        <v>Tuesday</v>
      </c>
      <c r="AC973" s="104">
        <f>IF((E973-F973)&lt;=0,0,(TRACKER[[#This Row],[ATA]]-TRACKER[[#This Row],[ETA]])*24)</f>
        <v>0</v>
      </c>
      <c r="AD973" s="29" t="str">
        <f>IF(AC973&lt;=2,"NO","YES")</f>
        <v>NO</v>
      </c>
      <c r="AE973" s="112">
        <f>+TRACKER[[#This Row],[DELIVERY AVAILABLE SINCE]]-TRACKER[[#This Row],[HANDOVER Morocco]]</f>
        <v>46073.666666666664</v>
      </c>
      <c r="AF973" s="113">
        <f>TRACKER[[#This Row],[ATA TO UNLOADING]]*24</f>
        <v>163.46666666655801</v>
      </c>
      <c r="AG973" s="114">
        <f>(M973-E973)</f>
        <v>2.8715277777737356</v>
      </c>
      <c r="AH973" s="9">
        <f>TRACKER[[#This Row],[ATA A OFRECIMIENTO]]*24</f>
        <v>68.916666666569654</v>
      </c>
      <c r="AI973" s="4" t="str">
        <f>IF(AG973="","",IF(AG973&lt;=1.5,"SI","NO"))</f>
        <v>NO</v>
      </c>
      <c r="AJ973" s="4" t="str">
        <f>IF(AG973="","",IF(AG973&lt;=2,"YES","NO"))</f>
        <v>NO</v>
      </c>
      <c r="AK973" s="4" t="str">
        <f>IF(AG973="","",IF(AG973&lt;=3,"SI","NO"))</f>
        <v>SI</v>
      </c>
      <c r="AL973" s="114">
        <f>(N973-M973)</f>
        <v>3.9166666666715173</v>
      </c>
      <c r="AM973" s="9">
        <f>TRACKER[[#This Row],[DEL. AVAILABLE A SLOT]]*24</f>
        <v>94.000000000116415</v>
      </c>
      <c r="AN973" s="114">
        <f>IF((S973-M973)&lt;0,TIME(0,0,0),S973-M973)</f>
        <v>3.9395833333328483</v>
      </c>
      <c r="AO973"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73" s="9" t="str">
        <f>IF(AL973="","",IF(AL973&lt;=1,"SI","NO"))</f>
        <v>NO</v>
      </c>
      <c r="AQ973" s="114">
        <f>(N973-E973)</f>
        <v>6.7881944444452529</v>
      </c>
      <c r="AR973" s="9">
        <f>TRACKER[[#This Row],[ATA A TIMESLOT]]*24</f>
        <v>162.91666666668607</v>
      </c>
      <c r="AS973" s="115">
        <f>IF(AA973&lt;N973,TIME(0,0,0),AA973-N973)</f>
        <v>2.2916666661330964E-2</v>
      </c>
      <c r="AT973" s="9">
        <f>TRACKER[[#This Row],[PUNTUALIDAD (H)]]*24</f>
        <v>0.54999999987194315</v>
      </c>
      <c r="AU973" s="114" t="str">
        <f>IF(AS973&gt;TIME(0,30,0),"NO","SI")</f>
        <v>NO</v>
      </c>
      <c r="AV973" s="116" t="str">
        <f>IF(AS973&gt;TIME(1,0,0),"NO","SI")</f>
        <v>SI</v>
      </c>
      <c r="AW973" s="116">
        <f>(S973-E973)</f>
        <v>6.8111111111065838</v>
      </c>
      <c r="AX973" s="38">
        <f>TRACKER[[#This Row],[ATA TO UNLOADING]]*24</f>
        <v>163.46666666655801</v>
      </c>
      <c r="AY973" s="116">
        <f>IF(O973=0,0,S973-O973)</f>
        <v>0</v>
      </c>
      <c r="AZ973" s="38">
        <f>TRACKER[[#This Row],[TOTAL TT (MARRUECOS)]]*24</f>
        <v>0</v>
      </c>
      <c r="BA973" s="38" t="str">
        <f>IF(AW973="","",IF(AW973&lt;=2,"SI","NO"))</f>
        <v>NO</v>
      </c>
      <c r="BB973" s="117">
        <f>V973-U973</f>
        <v>5.2777777782466728E-2</v>
      </c>
      <c r="BC973" s="118">
        <f>(TRACKER[[#This Row],[Driver departure vs DC END DATE 2]])/24</f>
        <v>2.199074074269447E-3</v>
      </c>
      <c r="BD973" s="117" t="str">
        <f>IF(L973="LEFTIES TOLEDO",IF(BC973&gt;=TIME(0,0,0),"YES","NO"),"")</f>
        <v>YES</v>
      </c>
      <c r="BE973" s="41">
        <f>$BH$1</f>
        <v>55</v>
      </c>
      <c r="BF973" s="41">
        <f>$BI$1</f>
        <v>7.5</v>
      </c>
    </row>
    <row r="974" spans="1:58" ht="12.75" hidden="1" customHeight="1">
      <c r="A974" s="24">
        <v>262912475</v>
      </c>
      <c r="B974" s="10" t="s">
        <v>1183</v>
      </c>
      <c r="C974" s="11" t="s">
        <v>47</v>
      </c>
      <c r="D974" s="11" t="s">
        <v>75</v>
      </c>
      <c r="E974" s="12">
        <v>46072.604166666664</v>
      </c>
      <c r="F974" s="12">
        <v>46071.583333333336</v>
      </c>
      <c r="G974" s="13" t="s">
        <v>49</v>
      </c>
      <c r="H974" s="11" t="s">
        <v>50</v>
      </c>
      <c r="I974" s="13" t="s">
        <v>1419</v>
      </c>
      <c r="J974" s="13">
        <v>20</v>
      </c>
      <c r="K974" s="13" t="s">
        <v>60</v>
      </c>
      <c r="L974" s="12" t="s">
        <v>102</v>
      </c>
      <c r="M974" s="12">
        <v>46073.333333333336</v>
      </c>
      <c r="N974" s="12">
        <v>46077.583333333336</v>
      </c>
      <c r="O974" s="12"/>
      <c r="P974" s="55"/>
      <c r="Q974" s="12"/>
      <c r="R974" s="12"/>
      <c r="S974" s="29">
        <v>46077.5625</v>
      </c>
      <c r="T974" s="29">
        <v>46077.583333333336</v>
      </c>
      <c r="U974" s="12"/>
      <c r="V974" s="12"/>
      <c r="W974" s="30">
        <f>IF(N974="","",WEEKNUM(AA974,2)-0)</f>
        <v>9</v>
      </c>
      <c r="X974" s="30">
        <f>IF(N974="","",MONTH(AA974))</f>
        <v>2</v>
      </c>
      <c r="Y97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74" s="30" t="str">
        <f>IF(B974="ROPAX","ROPAX",IF(B974="RORO","RORO","OCEAN"))</f>
        <v>OCEAN</v>
      </c>
      <c r="AA974" s="12">
        <f>+MIN(S974,T974)</f>
        <v>46077.5625</v>
      </c>
      <c r="AB974" s="29" t="str">
        <f>CHOOSE(WEEKDAY(T974,2),"Monday","Tuesday","Wednesday","Thursday","Friday","Saturday","Sunday")</f>
        <v>Tuesday</v>
      </c>
      <c r="AC974" s="104">
        <f>IF((E974-F974)&lt;=0,0,(TRACKER[[#This Row],[ATA]]-TRACKER[[#This Row],[ETA]])*24)</f>
        <v>24.499999999883585</v>
      </c>
      <c r="AD974" s="29" t="str">
        <f>IF(AC974&lt;=2,"NO","YES")</f>
        <v>YES</v>
      </c>
      <c r="AE974" s="112">
        <f>+TRACKER[[#This Row],[DELIVERY AVAILABLE SINCE]]-TRACKER[[#This Row],[HANDOVER Morocco]]</f>
        <v>46073.333333333336</v>
      </c>
      <c r="AF974" s="113">
        <f>TRACKER[[#This Row],[ATA TO UNLOADING]]*24</f>
        <v>119.00000000005821</v>
      </c>
      <c r="AG974" s="114">
        <f>(M974-E974)</f>
        <v>0.72916666667151731</v>
      </c>
      <c r="AH974" s="9">
        <f>TRACKER[[#This Row],[ATA A OFRECIMIENTO]]*24</f>
        <v>17.500000000116415</v>
      </c>
      <c r="AI974" s="4" t="str">
        <f>IF(AG974="","",IF(AG974&lt;=1.5,"SI","NO"))</f>
        <v>SI</v>
      </c>
      <c r="AJ974" s="4" t="str">
        <f>IF(AG974="","",IF(AG974&lt;=2,"YES","NO"))</f>
        <v>YES</v>
      </c>
      <c r="AK974" s="4" t="str">
        <f>IF(AG974="","",IF(AG974&lt;=3,"SI","NO"))</f>
        <v>SI</v>
      </c>
      <c r="AL974" s="114">
        <f>(N974-M974)</f>
        <v>4.25</v>
      </c>
      <c r="AM974" s="9">
        <f>TRACKER[[#This Row],[DEL. AVAILABLE A SLOT]]*24</f>
        <v>102</v>
      </c>
      <c r="AN974" s="114">
        <f>IF((S974-M974)&lt;0,TIME(0,0,0),S974-M974)</f>
        <v>4.2291666666642413</v>
      </c>
      <c r="AO974"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74" s="9" t="str">
        <f>IF(AL974="","",IF(AL974&lt;=1,"SI","NO"))</f>
        <v>NO</v>
      </c>
      <c r="AQ974" s="114">
        <f>(N974-E974)</f>
        <v>4.9791666666715173</v>
      </c>
      <c r="AR974" s="9">
        <f>TRACKER[[#This Row],[ATA A TIMESLOT]]*24</f>
        <v>119.50000000011642</v>
      </c>
      <c r="AS974" s="115">
        <f>IF(AA974&lt;N974,TIME(0,0,0),AA974-N974)</f>
        <v>0</v>
      </c>
      <c r="AT974" s="9">
        <f>TRACKER[[#This Row],[PUNTUALIDAD (H)]]*24</f>
        <v>0</v>
      </c>
      <c r="AU974" s="114" t="str">
        <f>IF(AS974&gt;TIME(0,30,0),"NO","SI")</f>
        <v>SI</v>
      </c>
      <c r="AV974" s="116" t="str">
        <f>IF(AS974&gt;TIME(1,0,0),"NO","SI")</f>
        <v>SI</v>
      </c>
      <c r="AW974" s="116">
        <f>(S974-E974)</f>
        <v>4.9583333333357587</v>
      </c>
      <c r="AX974" s="38">
        <f>TRACKER[[#This Row],[ATA TO UNLOADING]]*24</f>
        <v>119.00000000005821</v>
      </c>
      <c r="AY974" s="116">
        <f>IF(O974=0,0,S974-O974)</f>
        <v>0</v>
      </c>
      <c r="AZ974" s="38">
        <f>TRACKER[[#This Row],[TOTAL TT (MARRUECOS)]]*24</f>
        <v>0</v>
      </c>
      <c r="BA974" s="38" t="str">
        <f>IF(AW974="","",IF(AW974&lt;=2,"SI","NO"))</f>
        <v>NO</v>
      </c>
      <c r="BB974" s="117">
        <f>V974-U974</f>
        <v>0</v>
      </c>
      <c r="BC974" s="118">
        <f>(TRACKER[[#This Row],[Driver departure vs DC END DATE 2]])/24</f>
        <v>0</v>
      </c>
      <c r="BD974" s="117" t="str">
        <f>IF(L974="LEFTIES TOLEDO",IF(BC974&gt;=TIME(0,0,0),"YES","NO"),"")</f>
        <v/>
      </c>
      <c r="BE974" s="41">
        <f>$BH$1</f>
        <v>55</v>
      </c>
      <c r="BF974" s="41">
        <f>$BI$1</f>
        <v>7.5</v>
      </c>
    </row>
    <row r="975" spans="1:58" ht="12.75" hidden="1" customHeight="1">
      <c r="A975" s="24">
        <v>262543870</v>
      </c>
      <c r="B975" s="10" t="s">
        <v>1183</v>
      </c>
      <c r="C975" s="11" t="s">
        <v>78</v>
      </c>
      <c r="D975" s="11" t="s">
        <v>75</v>
      </c>
      <c r="E975" s="12">
        <v>46072.604166666664</v>
      </c>
      <c r="F975" s="12">
        <v>46072.333333333336</v>
      </c>
      <c r="G975" s="13" t="s">
        <v>49</v>
      </c>
      <c r="H975" s="11" t="s">
        <v>50</v>
      </c>
      <c r="I975" s="13" t="s">
        <v>1416</v>
      </c>
      <c r="J975" s="13" t="s">
        <v>56</v>
      </c>
      <c r="K975" s="13" t="s">
        <v>60</v>
      </c>
      <c r="L975" s="12" t="s">
        <v>95</v>
      </c>
      <c r="M975" s="12">
        <v>46073.333333333336</v>
      </c>
      <c r="N975" s="12">
        <v>46077.583333333336</v>
      </c>
      <c r="O975" s="12"/>
      <c r="P975" s="55">
        <v>2</v>
      </c>
      <c r="Q975" s="12"/>
      <c r="R975" s="12" t="s">
        <v>108</v>
      </c>
      <c r="S975" s="29">
        <v>46077.5625</v>
      </c>
      <c r="T975" s="29">
        <v>46077.729166666664</v>
      </c>
      <c r="U975" s="12"/>
      <c r="V975" s="29">
        <v>46077.864583333336</v>
      </c>
      <c r="W975" s="30">
        <f>IF(N975="","",WEEKNUM(AA975,2)-0)</f>
        <v>9</v>
      </c>
      <c r="X975" s="30">
        <f>IF(N975="","",MONTH(AA975))</f>
        <v>2</v>
      </c>
      <c r="Y97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975" s="30" t="str">
        <f>IF(B975="ROPAX","ROPAX",IF(B975="RORO","RORO","OCEAN"))</f>
        <v>OCEAN</v>
      </c>
      <c r="AA975" s="12">
        <f>+MIN(S975,T975)</f>
        <v>46077.5625</v>
      </c>
      <c r="AB975" s="29" t="str">
        <f>CHOOSE(WEEKDAY(T975,2),"Monday","Tuesday","Wednesday","Thursday","Friday","Saturday","Sunday")</f>
        <v>Tuesday</v>
      </c>
      <c r="AC975" s="104">
        <f>IF((E975-F975)&lt;=0,0,(TRACKER[[#This Row],[ATA]]-TRACKER[[#This Row],[ETA]])*24)</f>
        <v>6.4999999998835847</v>
      </c>
      <c r="AD975" s="29" t="str">
        <f>IF(AC975&lt;=2,"NO","YES")</f>
        <v>YES</v>
      </c>
      <c r="AE975" s="112">
        <f>+TRACKER[[#This Row],[DELIVERY AVAILABLE SINCE]]-TRACKER[[#This Row],[HANDOVER Morocco]]</f>
        <v>46073.333333333336</v>
      </c>
      <c r="AF975" s="113">
        <f>TRACKER[[#This Row],[ATA TO UNLOADING]]*24</f>
        <v>119.00000000005821</v>
      </c>
      <c r="AG975" s="114">
        <f>(M975-E975)</f>
        <v>0.72916666667151731</v>
      </c>
      <c r="AH975" s="9">
        <f>TRACKER[[#This Row],[ATA A OFRECIMIENTO]]*24</f>
        <v>17.500000000116415</v>
      </c>
      <c r="AI975" s="4" t="str">
        <f>IF(AG975="","",IF(AG975&lt;=1.5,"SI","NO"))</f>
        <v>SI</v>
      </c>
      <c r="AJ975" s="4" t="str">
        <f>IF(AG975="","",IF(AG975&lt;=2,"YES","NO"))</f>
        <v>YES</v>
      </c>
      <c r="AK975" s="4" t="str">
        <f>IF(AG975="","",IF(AG975&lt;=3,"SI","NO"))</f>
        <v>SI</v>
      </c>
      <c r="AL975" s="114">
        <f>(N975-M975)</f>
        <v>4.25</v>
      </c>
      <c r="AM975" s="9">
        <f>TRACKER[[#This Row],[DEL. AVAILABLE A SLOT]]*24</f>
        <v>102</v>
      </c>
      <c r="AN975" s="114">
        <f>IF((S975-M975)&lt;0,TIME(0,0,0),S975-M975)</f>
        <v>4.2291666666642413</v>
      </c>
      <c r="AO975"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75" s="9" t="str">
        <f>IF(AL975="","",IF(AL975&lt;=1,"SI","NO"))</f>
        <v>NO</v>
      </c>
      <c r="AQ975" s="114">
        <f>(N975-E975)</f>
        <v>4.9791666666715173</v>
      </c>
      <c r="AR975" s="9">
        <f>TRACKER[[#This Row],[ATA A TIMESLOT]]*24</f>
        <v>119.50000000011642</v>
      </c>
      <c r="AS975" s="115">
        <f>IF(AA975&lt;N975,TIME(0,0,0),AA975-N975)</f>
        <v>0</v>
      </c>
      <c r="AT975" s="9">
        <f>TRACKER[[#This Row],[PUNTUALIDAD (H)]]*24</f>
        <v>0</v>
      </c>
      <c r="AU975" s="114" t="str">
        <f>IF(AS975&gt;TIME(0,30,0),"NO","SI")</f>
        <v>SI</v>
      </c>
      <c r="AV975" s="116" t="str">
        <f>IF(AS975&gt;TIME(1,0,0),"NO","SI")</f>
        <v>SI</v>
      </c>
      <c r="AW975" s="116">
        <f>(S975-E975)</f>
        <v>4.9583333333357587</v>
      </c>
      <c r="AX975" s="38">
        <f>TRACKER[[#This Row],[ATA TO UNLOADING]]*24</f>
        <v>119.00000000005821</v>
      </c>
      <c r="AY975" s="116">
        <f>IF(O975=0,0,S975-O975)</f>
        <v>0</v>
      </c>
      <c r="AZ975" s="38">
        <f>TRACKER[[#This Row],[TOTAL TT (MARRUECOS)]]*24</f>
        <v>0</v>
      </c>
      <c r="BA975" s="38" t="str">
        <f>IF(AW975="","",IF(AW975&lt;=2,"SI","NO"))</f>
        <v>NO</v>
      </c>
      <c r="BB975" s="117">
        <f>V975-U975</f>
        <v>46077.864583333336</v>
      </c>
      <c r="BC975" s="118">
        <f>(TRACKER[[#This Row],[Driver departure vs DC END DATE 2]])/24</f>
        <v>1919.9110243055557</v>
      </c>
      <c r="BD975" s="117" t="str">
        <f>IF(L975="LEFTIES TOLEDO",IF(BC975&gt;=TIME(0,0,0),"YES","NO"),"")</f>
        <v/>
      </c>
      <c r="BE975" s="41">
        <f>$BH$1</f>
        <v>55</v>
      </c>
      <c r="BF975" s="41">
        <f>$BI$1</f>
        <v>7.5</v>
      </c>
    </row>
    <row r="976" spans="1:58" ht="12.75" hidden="1" customHeight="1">
      <c r="A976" s="24">
        <v>264168967</v>
      </c>
      <c r="B976" s="10" t="s">
        <v>1184</v>
      </c>
      <c r="C976" s="11" t="s">
        <v>47</v>
      </c>
      <c r="D976" s="11" t="s">
        <v>48</v>
      </c>
      <c r="E976" s="12">
        <v>46070.795138888891</v>
      </c>
      <c r="F976" s="12">
        <v>46070.833333333336</v>
      </c>
      <c r="G976" s="13" t="s">
        <v>49</v>
      </c>
      <c r="H976" s="11" t="s">
        <v>50</v>
      </c>
      <c r="I976" s="13" t="s">
        <v>1422</v>
      </c>
      <c r="J976" s="13" t="s">
        <v>51</v>
      </c>
      <c r="K976" s="13" t="s">
        <v>52</v>
      </c>
      <c r="L976" s="12" t="s">
        <v>53</v>
      </c>
      <c r="M976" s="12">
        <v>46073.666666666664</v>
      </c>
      <c r="N976" s="12">
        <v>46077.666666666664</v>
      </c>
      <c r="O976" s="12"/>
      <c r="P976" s="55"/>
      <c r="Q976" s="12"/>
      <c r="R976" s="12"/>
      <c r="S976" s="29">
        <v>46077.667361111111</v>
      </c>
      <c r="T976" s="29">
        <v>46077.736111111109</v>
      </c>
      <c r="U976" s="12">
        <v>46077.704861111109</v>
      </c>
      <c r="V976" s="29">
        <v>46077.763888888891</v>
      </c>
      <c r="W976" s="30">
        <f>IF(N976="","",WEEKNUM(AA976,2)-0)</f>
        <v>9</v>
      </c>
      <c r="X976" s="30">
        <f>IF(N976="","",MONTH(AA976))</f>
        <v>2</v>
      </c>
      <c r="Y97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76" s="30" t="str">
        <f>IF(B976="ROPAX","ROPAX",IF(B976="RORO","RORO","OCEAN"))</f>
        <v>OCEAN</v>
      </c>
      <c r="AA976" s="12">
        <f>+MIN(S976,T976)</f>
        <v>46077.667361111111</v>
      </c>
      <c r="AB976" s="29" t="str">
        <f>CHOOSE(WEEKDAY(T976,2),"Monday","Tuesday","Wednesday","Thursday","Friday","Saturday","Sunday")</f>
        <v>Tuesday</v>
      </c>
      <c r="AC976" s="104">
        <f>IF((E976-F976)&lt;=0,0,(TRACKER[[#This Row],[ATA]]-TRACKER[[#This Row],[ETA]])*24)</f>
        <v>0</v>
      </c>
      <c r="AD976" s="29" t="str">
        <f>IF(AC976&lt;=2,"NO","YES")</f>
        <v>NO</v>
      </c>
      <c r="AE976" s="112">
        <f>+TRACKER[[#This Row],[DELIVERY AVAILABLE SINCE]]-TRACKER[[#This Row],[HANDOVER Morocco]]</f>
        <v>46073.666666666664</v>
      </c>
      <c r="AF976" s="113">
        <f>TRACKER[[#This Row],[ATA TO UNLOADING]]*24</f>
        <v>164.93333333329065</v>
      </c>
      <c r="AG976" s="114">
        <f>(M976-E976)</f>
        <v>2.8715277777737356</v>
      </c>
      <c r="AH976" s="9">
        <f>TRACKER[[#This Row],[ATA A OFRECIMIENTO]]*24</f>
        <v>68.916666666569654</v>
      </c>
      <c r="AI976" s="4" t="str">
        <f>IF(AG976="","",IF(AG976&lt;=1.5,"SI","NO"))</f>
        <v>NO</v>
      </c>
      <c r="AJ976" s="4" t="str">
        <f>IF(AG976="","",IF(AG976&lt;=2,"YES","NO"))</f>
        <v>NO</v>
      </c>
      <c r="AK976" s="4" t="str">
        <f>IF(AG976="","",IF(AG976&lt;=3,"SI","NO"))</f>
        <v>SI</v>
      </c>
      <c r="AL976" s="114">
        <f>(N976-M976)</f>
        <v>4</v>
      </c>
      <c r="AM976" s="9">
        <f>TRACKER[[#This Row],[DEL. AVAILABLE A SLOT]]*24</f>
        <v>96</v>
      </c>
      <c r="AN976" s="114">
        <f>IF((S976-M976)&lt;0,TIME(0,0,0),S976-M976)</f>
        <v>4.0006944444467081</v>
      </c>
      <c r="AO976"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76" s="9" t="str">
        <f>IF(AL976="","",IF(AL976&lt;=1,"SI","NO"))</f>
        <v>NO</v>
      </c>
      <c r="AQ976" s="114">
        <f>(N976-E976)</f>
        <v>6.8715277777737356</v>
      </c>
      <c r="AR976" s="9">
        <f>TRACKER[[#This Row],[ATA A TIMESLOT]]*24</f>
        <v>164.91666666656965</v>
      </c>
      <c r="AS976" s="115">
        <f>IF(AA976&lt;N976,TIME(0,0,0),AA976-N976)</f>
        <v>6.944444467080757E-4</v>
      </c>
      <c r="AT976" s="9">
        <f>TRACKER[[#This Row],[PUNTUALIDAD (H)]]*24</f>
        <v>1.6666666720993817E-2</v>
      </c>
      <c r="AU976" s="114" t="str">
        <f>IF(AS976&gt;TIME(0,30,0),"NO","SI")</f>
        <v>SI</v>
      </c>
      <c r="AV976" s="116" t="str">
        <f>IF(AS976&gt;TIME(1,0,0),"NO","SI")</f>
        <v>SI</v>
      </c>
      <c r="AW976" s="116">
        <f>(S976-E976)</f>
        <v>6.8722222222204437</v>
      </c>
      <c r="AX976" s="38">
        <f>TRACKER[[#This Row],[ATA TO UNLOADING]]*24</f>
        <v>164.93333333329065</v>
      </c>
      <c r="AY976" s="116">
        <f>IF(O976=0,0,S976-O976)</f>
        <v>0</v>
      </c>
      <c r="AZ976" s="38">
        <f>TRACKER[[#This Row],[TOTAL TT (MARRUECOS)]]*24</f>
        <v>0</v>
      </c>
      <c r="BA976" s="38" t="str">
        <f>IF(AW976="","",IF(AW976&lt;=2,"SI","NO"))</f>
        <v>NO</v>
      </c>
      <c r="BB976" s="117">
        <f>V976-U976</f>
        <v>5.9027777781011537E-2</v>
      </c>
      <c r="BC976" s="118">
        <f>(TRACKER[[#This Row],[Driver departure vs DC END DATE 2]])/24</f>
        <v>2.4594907408754807E-3</v>
      </c>
      <c r="BD976" s="117" t="str">
        <f>IF(L976="LEFTIES TOLEDO",IF(BC976&gt;=TIME(0,0,0),"YES","NO"),"")</f>
        <v>YES</v>
      </c>
      <c r="BE976" s="41">
        <f>$BH$1</f>
        <v>55</v>
      </c>
      <c r="BF976" s="41">
        <f>$BI$1</f>
        <v>7.5</v>
      </c>
    </row>
    <row r="977" spans="1:58" ht="12.75" hidden="1" customHeight="1">
      <c r="A977" s="24">
        <v>264168967</v>
      </c>
      <c r="B977" s="10" t="s">
        <v>1184</v>
      </c>
      <c r="C977" s="11" t="s">
        <v>47</v>
      </c>
      <c r="D977" s="11" t="s">
        <v>48</v>
      </c>
      <c r="E977" s="12">
        <v>46070.795138888891</v>
      </c>
      <c r="F977" s="12">
        <v>46070.833333333336</v>
      </c>
      <c r="G977" s="13" t="s">
        <v>49</v>
      </c>
      <c r="H977" s="11" t="s">
        <v>50</v>
      </c>
      <c r="I977" s="13" t="s">
        <v>1423</v>
      </c>
      <c r="J977" s="13" t="s">
        <v>51</v>
      </c>
      <c r="K977" s="13" t="s">
        <v>52</v>
      </c>
      <c r="L977" s="12" t="s">
        <v>53</v>
      </c>
      <c r="M977" s="12">
        <v>46073.666666666664</v>
      </c>
      <c r="N977" s="12">
        <v>46077.666666666664</v>
      </c>
      <c r="O977" s="12"/>
      <c r="P977" s="55"/>
      <c r="Q977" s="12" t="s">
        <v>62</v>
      </c>
      <c r="R977" s="12"/>
      <c r="S977" s="29">
        <v>46077.693055555559</v>
      </c>
      <c r="T977" s="29">
        <v>46077.756944444445</v>
      </c>
      <c r="U977" s="12">
        <v>46077.76666666667</v>
      </c>
      <c r="V977" s="29">
        <v>46077.774305555555</v>
      </c>
      <c r="W977" s="30">
        <f>IF(N977="","",WEEKNUM(AA977,2)-0)</f>
        <v>9</v>
      </c>
      <c r="X977" s="30">
        <f>IF(N977="","",MONTH(AA977))</f>
        <v>2</v>
      </c>
      <c r="Y97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77" s="30" t="str">
        <f>IF(B977="ROPAX","ROPAX",IF(B977="RORO","RORO","OCEAN"))</f>
        <v>OCEAN</v>
      </c>
      <c r="AA977" s="12">
        <f>+MIN(S977,T977)</f>
        <v>46077.693055555559</v>
      </c>
      <c r="AB977" s="29" t="str">
        <f>CHOOSE(WEEKDAY(T977,2),"Monday","Tuesday","Wednesday","Thursday","Friday","Saturday","Sunday")</f>
        <v>Tuesday</v>
      </c>
      <c r="AC977" s="104">
        <f>IF((E977-F977)&lt;=0,0,(TRACKER[[#This Row],[ATA]]-TRACKER[[#This Row],[ETA]])*24)</f>
        <v>0</v>
      </c>
      <c r="AD977" s="29" t="str">
        <f>IF(AC977&lt;=2,"NO","YES")</f>
        <v>NO</v>
      </c>
      <c r="AE977" s="112">
        <f>+TRACKER[[#This Row],[DELIVERY AVAILABLE SINCE]]-TRACKER[[#This Row],[HANDOVER Morocco]]</f>
        <v>46073.666666666664</v>
      </c>
      <c r="AF977" s="113">
        <f>TRACKER[[#This Row],[ATA TO UNLOADING]]*24</f>
        <v>165.55000000004657</v>
      </c>
      <c r="AG977" s="114">
        <f>(M977-E977)</f>
        <v>2.8715277777737356</v>
      </c>
      <c r="AH977" s="9">
        <f>TRACKER[[#This Row],[ATA A OFRECIMIENTO]]*24</f>
        <v>68.916666666569654</v>
      </c>
      <c r="AI977" s="4" t="str">
        <f>IF(AG977="","",IF(AG977&lt;=1.5,"SI","NO"))</f>
        <v>NO</v>
      </c>
      <c r="AJ977" s="4" t="str">
        <f>IF(AG977="","",IF(AG977&lt;=2,"YES","NO"))</f>
        <v>NO</v>
      </c>
      <c r="AK977" s="4" t="str">
        <f>IF(AG977="","",IF(AG977&lt;=3,"SI","NO"))</f>
        <v>SI</v>
      </c>
      <c r="AL977" s="114">
        <f>(N977-M977)</f>
        <v>4</v>
      </c>
      <c r="AM977" s="9">
        <f>TRACKER[[#This Row],[DEL. AVAILABLE A SLOT]]*24</f>
        <v>96</v>
      </c>
      <c r="AN977" s="114">
        <f>IF((S977-M977)&lt;0,TIME(0,0,0),S977-M977)</f>
        <v>4.0263888888948713</v>
      </c>
      <c r="AO977"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77" s="9" t="str">
        <f>IF(AL977="","",IF(AL977&lt;=1,"SI","NO"))</f>
        <v>NO</v>
      </c>
      <c r="AQ977" s="114">
        <f>(N977-E977)</f>
        <v>6.8715277777737356</v>
      </c>
      <c r="AR977" s="9">
        <f>TRACKER[[#This Row],[ATA A TIMESLOT]]*24</f>
        <v>164.91666666656965</v>
      </c>
      <c r="AS977" s="115">
        <f>IF(AA977&lt;N977,TIME(0,0,0),AA977-N977)</f>
        <v>2.6388888894871343E-2</v>
      </c>
      <c r="AT977" s="9">
        <f>TRACKER[[#This Row],[PUNTUALIDAD (H)]]*24</f>
        <v>0.63333333347691223</v>
      </c>
      <c r="AU977" s="114" t="str">
        <f>IF(AS977&gt;TIME(0,30,0),"NO","SI")</f>
        <v>NO</v>
      </c>
      <c r="AV977" s="116" t="str">
        <f>IF(AS977&gt;TIME(1,0,0),"NO","SI")</f>
        <v>SI</v>
      </c>
      <c r="AW977" s="116">
        <f>(S977-E977)</f>
        <v>6.8979166666686069</v>
      </c>
      <c r="AX977" s="38">
        <f>TRACKER[[#This Row],[ATA TO UNLOADING]]*24</f>
        <v>165.55000000004657</v>
      </c>
      <c r="AY977" s="116">
        <f>IF(O977=0,0,S977-O977)</f>
        <v>0</v>
      </c>
      <c r="AZ977" s="38">
        <f>TRACKER[[#This Row],[TOTAL TT (MARRUECOS)]]*24</f>
        <v>0</v>
      </c>
      <c r="BA977" s="38" t="str">
        <f>IF(AW977="","",IF(AW977&lt;=2,"SI","NO"))</f>
        <v>NO</v>
      </c>
      <c r="BB977" s="117">
        <f>V977-U977</f>
        <v>7.6388888846850023E-3</v>
      </c>
      <c r="BC977" s="118">
        <f>(TRACKER[[#This Row],[Driver departure vs DC END DATE 2]])/24</f>
        <v>3.1828703686187509E-4</v>
      </c>
      <c r="BD977" s="117" t="str">
        <f>IF(L977="LEFTIES TOLEDO",IF(BC977&gt;=TIME(0,0,0),"YES","NO"),"")</f>
        <v>YES</v>
      </c>
      <c r="BE977" s="41">
        <f>$BH$1</f>
        <v>55</v>
      </c>
      <c r="BF977" s="41">
        <f>$BI$1</f>
        <v>7.5</v>
      </c>
    </row>
    <row r="978" spans="1:58" ht="12.75" hidden="1" customHeight="1">
      <c r="A978" s="24">
        <v>262912475</v>
      </c>
      <c r="B978" s="10" t="s">
        <v>1183</v>
      </c>
      <c r="C978" s="11" t="s">
        <v>47</v>
      </c>
      <c r="D978" s="11" t="s">
        <v>75</v>
      </c>
      <c r="E978" s="12">
        <v>46072.604166666664</v>
      </c>
      <c r="F978" s="12">
        <v>46071.583333333336</v>
      </c>
      <c r="G978" s="13" t="s">
        <v>49</v>
      </c>
      <c r="H978" s="11" t="s">
        <v>50</v>
      </c>
      <c r="I978" s="13" t="s">
        <v>1424</v>
      </c>
      <c r="J978" s="13" t="s">
        <v>51</v>
      </c>
      <c r="K978" s="13" t="s">
        <v>60</v>
      </c>
      <c r="L978" s="12" t="s">
        <v>102</v>
      </c>
      <c r="M978" s="12">
        <v>46073.333333333336</v>
      </c>
      <c r="N978" s="12">
        <v>46077.666666666664</v>
      </c>
      <c r="O978" s="12"/>
      <c r="P978" s="55"/>
      <c r="Q978" s="12"/>
      <c r="R978" s="12"/>
      <c r="S978" s="29">
        <v>46077.645833333328</v>
      </c>
      <c r="T978" s="29">
        <v>46077.666666666664</v>
      </c>
      <c r="U978" s="12"/>
      <c r="V978" s="12"/>
      <c r="W978" s="30">
        <f>IF(N978="","",WEEKNUM(AA978,2)-0)</f>
        <v>9</v>
      </c>
      <c r="X978" s="30">
        <f>IF(N978="","",MONTH(AA978))</f>
        <v>2</v>
      </c>
      <c r="Y97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78" s="30" t="str">
        <f>IF(B978="ROPAX","ROPAX",IF(B978="RORO","RORO","OCEAN"))</f>
        <v>OCEAN</v>
      </c>
      <c r="AA978" s="12">
        <f>+MIN(S978,T978)</f>
        <v>46077.645833333328</v>
      </c>
      <c r="AB978" s="29" t="str">
        <f>CHOOSE(WEEKDAY(T978,2),"Monday","Tuesday","Wednesday","Thursday","Friday","Saturday","Sunday")</f>
        <v>Tuesday</v>
      </c>
      <c r="AC978" s="104">
        <f>IF((E978-F978)&lt;=0,0,(TRACKER[[#This Row],[ATA]]-TRACKER[[#This Row],[ETA]])*24)</f>
        <v>24.499999999883585</v>
      </c>
      <c r="AD978" s="29" t="str">
        <f>IF(AC978&lt;=2,"NO","YES")</f>
        <v>YES</v>
      </c>
      <c r="AE978" s="112">
        <f>+TRACKER[[#This Row],[DELIVERY AVAILABLE SINCE]]-TRACKER[[#This Row],[HANDOVER Morocco]]</f>
        <v>46073.333333333336</v>
      </c>
      <c r="AF978" s="113">
        <f>TRACKER[[#This Row],[ATA TO UNLOADING]]*24</f>
        <v>120.99999999994179</v>
      </c>
      <c r="AG978" s="114">
        <f>(M978-E978)</f>
        <v>0.72916666667151731</v>
      </c>
      <c r="AH978" s="9">
        <f>TRACKER[[#This Row],[ATA A OFRECIMIENTO]]*24</f>
        <v>17.500000000116415</v>
      </c>
      <c r="AI978" s="4" t="str">
        <f>IF(AG978="","",IF(AG978&lt;=1.5,"SI","NO"))</f>
        <v>SI</v>
      </c>
      <c r="AJ978" s="4" t="str">
        <f>IF(AG978="","",IF(AG978&lt;=2,"YES","NO"))</f>
        <v>YES</v>
      </c>
      <c r="AK978" s="4" t="str">
        <f>IF(AG978="","",IF(AG978&lt;=3,"SI","NO"))</f>
        <v>SI</v>
      </c>
      <c r="AL978" s="114">
        <f>(N978-M978)</f>
        <v>4.3333333333284827</v>
      </c>
      <c r="AM978" s="9">
        <f>TRACKER[[#This Row],[DEL. AVAILABLE A SLOT]]*24</f>
        <v>103.99999999988358</v>
      </c>
      <c r="AN978" s="114">
        <f>IF((S978-M978)&lt;0,TIME(0,0,0),S978-M978)</f>
        <v>4.312499999992724</v>
      </c>
      <c r="AO978"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78" s="9" t="str">
        <f>IF(AL978="","",IF(AL978&lt;=1,"SI","NO"))</f>
        <v>NO</v>
      </c>
      <c r="AQ978" s="114">
        <f>(N978-E978)</f>
        <v>5.0625</v>
      </c>
      <c r="AR978" s="9">
        <f>TRACKER[[#This Row],[ATA A TIMESLOT]]*24</f>
        <v>121.5</v>
      </c>
      <c r="AS978" s="115">
        <f>IF(AA978&lt;N978,TIME(0,0,0),AA978-N978)</f>
        <v>0</v>
      </c>
      <c r="AT978" s="9">
        <f>TRACKER[[#This Row],[PUNTUALIDAD (H)]]*24</f>
        <v>0</v>
      </c>
      <c r="AU978" s="114" t="str">
        <f>IF(AS978&gt;TIME(0,30,0),"NO","SI")</f>
        <v>SI</v>
      </c>
      <c r="AV978" s="116" t="str">
        <f>IF(AS978&gt;TIME(1,0,0),"NO","SI")</f>
        <v>SI</v>
      </c>
      <c r="AW978" s="116">
        <f>(S978-E978)</f>
        <v>5.0416666666642413</v>
      </c>
      <c r="AX978" s="38">
        <f>TRACKER[[#This Row],[ATA TO UNLOADING]]*24</f>
        <v>120.99999999994179</v>
      </c>
      <c r="AY978" s="116">
        <f>IF(O978=0,0,S978-O978)</f>
        <v>0</v>
      </c>
      <c r="AZ978" s="38">
        <f>TRACKER[[#This Row],[TOTAL TT (MARRUECOS)]]*24</f>
        <v>0</v>
      </c>
      <c r="BA978" s="38" t="str">
        <f>IF(AW978="","",IF(AW978&lt;=2,"SI","NO"))</f>
        <v>NO</v>
      </c>
      <c r="BB978" s="117">
        <f>V978-U978</f>
        <v>0</v>
      </c>
      <c r="BC978" s="118">
        <f>(TRACKER[[#This Row],[Driver departure vs DC END DATE 2]])/24</f>
        <v>0</v>
      </c>
      <c r="BD978" s="117" t="str">
        <f>IF(L978="LEFTIES TOLEDO",IF(BC978&gt;=TIME(0,0,0),"YES","NO"),"")</f>
        <v/>
      </c>
      <c r="BE978" s="41">
        <f>$BH$1</f>
        <v>55</v>
      </c>
      <c r="BF978" s="41">
        <f>$BI$1</f>
        <v>7.5</v>
      </c>
    </row>
    <row r="979" spans="1:58" ht="12.75" hidden="1" customHeight="1">
      <c r="A979" s="24">
        <v>262017960</v>
      </c>
      <c r="B979" s="10" t="s">
        <v>1183</v>
      </c>
      <c r="C979" s="11" t="s">
        <v>65</v>
      </c>
      <c r="D979" s="11" t="s">
        <v>75</v>
      </c>
      <c r="E979" s="12">
        <v>46072.604166666664</v>
      </c>
      <c r="F979" s="12">
        <v>46072.333333333336</v>
      </c>
      <c r="G979" s="13" t="s">
        <v>49</v>
      </c>
      <c r="H979" s="11" t="s">
        <v>50</v>
      </c>
      <c r="I979" s="13" t="s">
        <v>1420</v>
      </c>
      <c r="J979" s="13" t="s">
        <v>56</v>
      </c>
      <c r="K979" s="13" t="s">
        <v>60</v>
      </c>
      <c r="L979" s="12" t="s">
        <v>95</v>
      </c>
      <c r="M979" s="12">
        <v>46073.333333333336</v>
      </c>
      <c r="N979" s="12">
        <v>46077.666666666664</v>
      </c>
      <c r="O979" s="12"/>
      <c r="P979" s="55">
        <v>2</v>
      </c>
      <c r="Q979" s="12" t="s">
        <v>1537</v>
      </c>
      <c r="R979" s="12" t="s">
        <v>108</v>
      </c>
      <c r="S979" s="29">
        <v>46077.645833333328</v>
      </c>
      <c r="T979" s="29">
        <v>46078.263888888891</v>
      </c>
      <c r="U979" s="12"/>
      <c r="V979" s="12">
        <v>46078.325694444444</v>
      </c>
      <c r="W979" s="30">
        <f>IF(N979="","",WEEKNUM(AA979,2)-0)</f>
        <v>9</v>
      </c>
      <c r="X979" s="30">
        <f>IF(N979="","",MONTH(AA979))</f>
        <v>2</v>
      </c>
      <c r="Y97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979" s="30" t="str">
        <f>IF(B979="ROPAX","ROPAX",IF(B979="RORO","RORO","OCEAN"))</f>
        <v>OCEAN</v>
      </c>
      <c r="AA979" s="12">
        <f>+MIN(S979,T979)</f>
        <v>46077.645833333328</v>
      </c>
      <c r="AB979" s="29" t="str">
        <f>CHOOSE(WEEKDAY(T979,2),"Monday","Tuesday","Wednesday","Thursday","Friday","Saturday","Sunday")</f>
        <v>Wednesday</v>
      </c>
      <c r="AC979" s="104">
        <f>IF((E979-F979)&lt;=0,0,(TRACKER[[#This Row],[ATA]]-TRACKER[[#This Row],[ETA]])*24)</f>
        <v>6.4999999998835847</v>
      </c>
      <c r="AD979" s="29" t="str">
        <f>IF(AC979&lt;=2,"NO","YES")</f>
        <v>YES</v>
      </c>
      <c r="AE979" s="112">
        <f>+TRACKER[[#This Row],[DELIVERY AVAILABLE SINCE]]-TRACKER[[#This Row],[HANDOVER Morocco]]</f>
        <v>46073.333333333336</v>
      </c>
      <c r="AF979" s="113">
        <f>TRACKER[[#This Row],[ATA TO UNLOADING]]*24</f>
        <v>120.99999999994179</v>
      </c>
      <c r="AG979" s="114">
        <f>(M979-E979)</f>
        <v>0.72916666667151731</v>
      </c>
      <c r="AH979" s="9">
        <f>TRACKER[[#This Row],[ATA A OFRECIMIENTO]]*24</f>
        <v>17.500000000116415</v>
      </c>
      <c r="AI979" s="4" t="str">
        <f>IF(AG979="","",IF(AG979&lt;=1.5,"SI","NO"))</f>
        <v>SI</v>
      </c>
      <c r="AJ979" s="4" t="str">
        <f>IF(AG979="","",IF(AG979&lt;=2,"YES","NO"))</f>
        <v>YES</v>
      </c>
      <c r="AK979" s="4" t="str">
        <f>IF(AG979="","",IF(AG979&lt;=3,"SI","NO"))</f>
        <v>SI</v>
      </c>
      <c r="AL979" s="114">
        <f>(N979-M979)</f>
        <v>4.3333333333284827</v>
      </c>
      <c r="AM979" s="9">
        <f>TRACKER[[#This Row],[DEL. AVAILABLE A SLOT]]*24</f>
        <v>103.99999999988358</v>
      </c>
      <c r="AN979" s="114">
        <f>IF((S979-M979)&lt;0,TIME(0,0,0),S979-M979)</f>
        <v>4.312499999992724</v>
      </c>
      <c r="AO979"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79" s="9" t="str">
        <f>IF(AL979="","",IF(AL979&lt;=1,"SI","NO"))</f>
        <v>NO</v>
      </c>
      <c r="AQ979" s="114">
        <f>(N979-E979)</f>
        <v>5.0625</v>
      </c>
      <c r="AR979" s="9">
        <f>TRACKER[[#This Row],[ATA A TIMESLOT]]*24</f>
        <v>121.5</v>
      </c>
      <c r="AS979" s="115">
        <f>IF(AA979&lt;N979,TIME(0,0,0),AA979-N979)</f>
        <v>0</v>
      </c>
      <c r="AT979" s="9">
        <f>TRACKER[[#This Row],[PUNTUALIDAD (H)]]*24</f>
        <v>0</v>
      </c>
      <c r="AU979" s="114" t="str">
        <f>IF(AS979&gt;TIME(0,30,0),"NO","SI")</f>
        <v>SI</v>
      </c>
      <c r="AV979" s="116" t="str">
        <f>IF(AS979&gt;TIME(1,0,0),"NO","SI")</f>
        <v>SI</v>
      </c>
      <c r="AW979" s="116">
        <f>(S979-E979)</f>
        <v>5.0416666666642413</v>
      </c>
      <c r="AX979" s="38">
        <f>TRACKER[[#This Row],[ATA TO UNLOADING]]*24</f>
        <v>120.99999999994179</v>
      </c>
      <c r="AY979" s="116">
        <f>IF(O979=0,0,S979-O979)</f>
        <v>0</v>
      </c>
      <c r="AZ979" s="38">
        <f>TRACKER[[#This Row],[TOTAL TT (MARRUECOS)]]*24</f>
        <v>0</v>
      </c>
      <c r="BA979" s="38" t="str">
        <f>IF(AW979="","",IF(AW979&lt;=2,"SI","NO"))</f>
        <v>NO</v>
      </c>
      <c r="BB979" s="117">
        <f>V979-U979</f>
        <v>46078.325694444444</v>
      </c>
      <c r="BC979" s="118">
        <f>(TRACKER[[#This Row],[Driver departure vs DC END DATE 2]])/24</f>
        <v>1919.9302372685186</v>
      </c>
      <c r="BD979" s="117" t="str">
        <f>IF(L979="LEFTIES TOLEDO",IF(BC979&gt;=TIME(0,0,0),"YES","NO"),"")</f>
        <v/>
      </c>
      <c r="BE979" s="41">
        <f>$BH$1</f>
        <v>55</v>
      </c>
      <c r="BF979" s="41">
        <f>$BI$1</f>
        <v>7.5</v>
      </c>
    </row>
    <row r="980" spans="1:58" ht="12.75" hidden="1" customHeight="1">
      <c r="A980" s="24">
        <v>262017959</v>
      </c>
      <c r="B980" s="10" t="s">
        <v>1183</v>
      </c>
      <c r="C980" s="11" t="s">
        <v>65</v>
      </c>
      <c r="D980" s="11" t="s">
        <v>75</v>
      </c>
      <c r="E980" s="12">
        <v>46072.604166666664</v>
      </c>
      <c r="F980" s="12">
        <v>46072.333333333336</v>
      </c>
      <c r="G980" s="13" t="s">
        <v>49</v>
      </c>
      <c r="H980" s="11" t="s">
        <v>50</v>
      </c>
      <c r="I980" s="13" t="s">
        <v>1421</v>
      </c>
      <c r="J980" s="13" t="s">
        <v>51</v>
      </c>
      <c r="K980" s="13" t="s">
        <v>52</v>
      </c>
      <c r="L980" s="12" t="s">
        <v>95</v>
      </c>
      <c r="M980" s="12">
        <v>46073.333333333336</v>
      </c>
      <c r="N980" s="12">
        <v>46077.666666666664</v>
      </c>
      <c r="O980" s="12"/>
      <c r="P980" s="55">
        <v>2</v>
      </c>
      <c r="Q980" s="12"/>
      <c r="R980" s="12" t="s">
        <v>108</v>
      </c>
      <c r="S980" s="29">
        <v>46077.645833333328</v>
      </c>
      <c r="T980" s="29">
        <v>46077.708333333336</v>
      </c>
      <c r="U980" s="12"/>
      <c r="V980" s="29">
        <v>46077.75</v>
      </c>
      <c r="W980" s="30">
        <f>IF(N980="","",WEEKNUM(AA980,2)-0)</f>
        <v>9</v>
      </c>
      <c r="X980" s="30">
        <f>IF(N980="","",MONTH(AA980))</f>
        <v>2</v>
      </c>
      <c r="Y98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980" s="30" t="str">
        <f>IF(B980="ROPAX","ROPAX",IF(B980="RORO","RORO","OCEAN"))</f>
        <v>OCEAN</v>
      </c>
      <c r="AA980" s="12">
        <f>+MIN(S980,T980)</f>
        <v>46077.645833333328</v>
      </c>
      <c r="AB980" s="29" t="str">
        <f>CHOOSE(WEEKDAY(T980,2),"Monday","Tuesday","Wednesday","Thursday","Friday","Saturday","Sunday")</f>
        <v>Tuesday</v>
      </c>
      <c r="AC980" s="104">
        <f>IF((E980-F980)&lt;=0,0,(TRACKER[[#This Row],[ATA]]-TRACKER[[#This Row],[ETA]])*24)</f>
        <v>6.4999999998835847</v>
      </c>
      <c r="AD980" s="29" t="str">
        <f>IF(AC980&lt;=2,"NO","YES")</f>
        <v>YES</v>
      </c>
      <c r="AE980" s="112">
        <f>+TRACKER[[#This Row],[DELIVERY AVAILABLE SINCE]]-TRACKER[[#This Row],[HANDOVER Morocco]]</f>
        <v>46073.333333333336</v>
      </c>
      <c r="AF980" s="113">
        <f>TRACKER[[#This Row],[ATA TO UNLOADING]]*24</f>
        <v>120.99999999994179</v>
      </c>
      <c r="AG980" s="114">
        <f>(M980-E980)</f>
        <v>0.72916666667151731</v>
      </c>
      <c r="AH980" s="9">
        <f>TRACKER[[#This Row],[ATA A OFRECIMIENTO]]*24</f>
        <v>17.500000000116415</v>
      </c>
      <c r="AI980" s="4" t="str">
        <f>IF(AG980="","",IF(AG980&lt;=1.5,"SI","NO"))</f>
        <v>SI</v>
      </c>
      <c r="AJ980" s="4" t="str">
        <f>IF(AG980="","",IF(AG980&lt;=2,"YES","NO"))</f>
        <v>YES</v>
      </c>
      <c r="AK980" s="4" t="str">
        <f>IF(AG980="","",IF(AG980&lt;=3,"SI","NO"))</f>
        <v>SI</v>
      </c>
      <c r="AL980" s="114">
        <f>(N980-M980)</f>
        <v>4.3333333333284827</v>
      </c>
      <c r="AM980" s="9">
        <f>TRACKER[[#This Row],[DEL. AVAILABLE A SLOT]]*24</f>
        <v>103.99999999988358</v>
      </c>
      <c r="AN980" s="114">
        <f>IF((S980-M980)&lt;0,TIME(0,0,0),S980-M980)</f>
        <v>4.312499999992724</v>
      </c>
      <c r="AO980"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80" s="9" t="str">
        <f>IF(AL980="","",IF(AL980&lt;=1,"SI","NO"))</f>
        <v>NO</v>
      </c>
      <c r="AQ980" s="114">
        <f>(N980-E980)</f>
        <v>5.0625</v>
      </c>
      <c r="AR980" s="9">
        <f>TRACKER[[#This Row],[ATA A TIMESLOT]]*24</f>
        <v>121.5</v>
      </c>
      <c r="AS980" s="115">
        <f>IF(AA980&lt;N980,TIME(0,0,0),AA980-N980)</f>
        <v>0</v>
      </c>
      <c r="AT980" s="9">
        <f>TRACKER[[#This Row],[PUNTUALIDAD (H)]]*24</f>
        <v>0</v>
      </c>
      <c r="AU980" s="114" t="str">
        <f>IF(AS980&gt;TIME(0,30,0),"NO","SI")</f>
        <v>SI</v>
      </c>
      <c r="AV980" s="116" t="str">
        <f>IF(AS980&gt;TIME(1,0,0),"NO","SI")</f>
        <v>SI</v>
      </c>
      <c r="AW980" s="116">
        <f>(S980-E980)</f>
        <v>5.0416666666642413</v>
      </c>
      <c r="AX980" s="38">
        <f>TRACKER[[#This Row],[ATA TO UNLOADING]]*24</f>
        <v>120.99999999994179</v>
      </c>
      <c r="AY980" s="116">
        <f>IF(O980=0,0,S980-O980)</f>
        <v>0</v>
      </c>
      <c r="AZ980" s="38">
        <f>TRACKER[[#This Row],[TOTAL TT (MARRUECOS)]]*24</f>
        <v>0</v>
      </c>
      <c r="BA980" s="38" t="str">
        <f>IF(AW980="","",IF(AW980&lt;=2,"SI","NO"))</f>
        <v>NO</v>
      </c>
      <c r="BB980" s="117">
        <f>V980-U980</f>
        <v>46077.75</v>
      </c>
      <c r="BC980" s="118">
        <f>(TRACKER[[#This Row],[Driver departure vs DC END DATE 2]])/24</f>
        <v>1919.90625</v>
      </c>
      <c r="BD980" s="117" t="str">
        <f>IF(L980="LEFTIES TOLEDO",IF(BC980&gt;=TIME(0,0,0),"YES","NO"),"")</f>
        <v/>
      </c>
      <c r="BE980" s="41">
        <f>$BH$1</f>
        <v>55</v>
      </c>
      <c r="BF980" s="41">
        <f>$BI$1</f>
        <v>7.5</v>
      </c>
    </row>
    <row r="981" spans="1:58" ht="12.75" hidden="1" customHeight="1">
      <c r="A981" s="24">
        <v>264208056</v>
      </c>
      <c r="B981" s="10" t="s">
        <v>1184</v>
      </c>
      <c r="C981" s="11" t="s">
        <v>47</v>
      </c>
      <c r="D981" s="11" t="s">
        <v>48</v>
      </c>
      <c r="E981" s="12">
        <v>46070.795138888891</v>
      </c>
      <c r="F981" s="12">
        <v>46070.833333333336</v>
      </c>
      <c r="G981" s="13" t="s">
        <v>49</v>
      </c>
      <c r="H981" s="11" t="s">
        <v>50</v>
      </c>
      <c r="I981" s="13" t="s">
        <v>1425</v>
      </c>
      <c r="J981" s="13" t="s">
        <v>51</v>
      </c>
      <c r="K981" s="13" t="s">
        <v>52</v>
      </c>
      <c r="L981" s="12" t="s">
        <v>53</v>
      </c>
      <c r="M981" s="12">
        <v>46073.666666666664</v>
      </c>
      <c r="N981" s="12">
        <v>46077.708333333336</v>
      </c>
      <c r="O981" s="12"/>
      <c r="P981" s="55"/>
      <c r="Q981" s="12"/>
      <c r="R981" s="12"/>
      <c r="S981" s="29">
        <v>46077.695833333331</v>
      </c>
      <c r="T981" s="29">
        <v>46077.791666666664</v>
      </c>
      <c r="U981" s="12">
        <v>46077.76666666667</v>
      </c>
      <c r="V981" s="12">
        <v>46077.822916666664</v>
      </c>
      <c r="W981" s="30">
        <f>IF(N981="","",WEEKNUM(AA981,2)-0)</f>
        <v>9</v>
      </c>
      <c r="X981" s="30">
        <f>IF(N981="","",MONTH(AA981))</f>
        <v>2</v>
      </c>
      <c r="Y98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81" s="30" t="str">
        <f>IF(B981="ROPAX","ROPAX",IF(B981="RORO","RORO","OCEAN"))</f>
        <v>OCEAN</v>
      </c>
      <c r="AA981" s="12">
        <f>+MIN(S981,T981)</f>
        <v>46077.695833333331</v>
      </c>
      <c r="AB981" s="29" t="str">
        <f>CHOOSE(WEEKDAY(T981,2),"Monday","Tuesday","Wednesday","Thursday","Friday","Saturday","Sunday")</f>
        <v>Tuesday</v>
      </c>
      <c r="AC981" s="104">
        <f>IF((E981-F981)&lt;=0,0,(TRACKER[[#This Row],[ATA]]-TRACKER[[#This Row],[ETA]])*24)</f>
        <v>0</v>
      </c>
      <c r="AD981" s="29" t="str">
        <f>IF(AC981&lt;=2,"NO","YES")</f>
        <v>NO</v>
      </c>
      <c r="AE981" s="112">
        <f>+TRACKER[[#This Row],[DELIVERY AVAILABLE SINCE]]-TRACKER[[#This Row],[HANDOVER Morocco]]</f>
        <v>46073.666666666664</v>
      </c>
      <c r="AF981" s="113">
        <f>TRACKER[[#This Row],[ATA TO UNLOADING]]*24</f>
        <v>165.6166666665813</v>
      </c>
      <c r="AG981" s="114">
        <f>(M981-E981)</f>
        <v>2.8715277777737356</v>
      </c>
      <c r="AH981" s="9">
        <f>TRACKER[[#This Row],[ATA A OFRECIMIENTO]]*24</f>
        <v>68.916666666569654</v>
      </c>
      <c r="AI981" s="4" t="str">
        <f>IF(AG981="","",IF(AG981&lt;=1.5,"SI","NO"))</f>
        <v>NO</v>
      </c>
      <c r="AJ981" s="4" t="str">
        <f>IF(AG981="","",IF(AG981&lt;=2,"YES","NO"))</f>
        <v>NO</v>
      </c>
      <c r="AK981" s="4" t="str">
        <f>IF(AG981="","",IF(AG981&lt;=3,"SI","NO"))</f>
        <v>SI</v>
      </c>
      <c r="AL981" s="114">
        <f>(N981-M981)</f>
        <v>4.0416666666715173</v>
      </c>
      <c r="AM981" s="9">
        <f>TRACKER[[#This Row],[DEL. AVAILABLE A SLOT]]*24</f>
        <v>97.000000000116415</v>
      </c>
      <c r="AN981" s="114">
        <f>IF((S981-M981)&lt;0,TIME(0,0,0),S981-M981)</f>
        <v>4.0291666666671517</v>
      </c>
      <c r="AO981"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81" s="9" t="str">
        <f>IF(AL981="","",IF(AL981&lt;=1,"SI","NO"))</f>
        <v>NO</v>
      </c>
      <c r="AQ981" s="114">
        <f>(N981-E981)</f>
        <v>6.9131944444452529</v>
      </c>
      <c r="AR981" s="9">
        <f>TRACKER[[#This Row],[ATA A TIMESLOT]]*24</f>
        <v>165.91666666668607</v>
      </c>
      <c r="AS981" s="115">
        <f>IF(AA981&lt;N981,TIME(0,0,0),AA981-N981)</f>
        <v>0</v>
      </c>
      <c r="AT981" s="9">
        <f>TRACKER[[#This Row],[PUNTUALIDAD (H)]]*24</f>
        <v>0</v>
      </c>
      <c r="AU981" s="114" t="str">
        <f>IF(AS981&gt;TIME(0,30,0),"NO","SI")</f>
        <v>SI</v>
      </c>
      <c r="AV981" s="116" t="str">
        <f>IF(AS981&gt;TIME(1,0,0),"NO","SI")</f>
        <v>SI</v>
      </c>
      <c r="AW981" s="116">
        <f>(S981-E981)</f>
        <v>6.9006944444408873</v>
      </c>
      <c r="AX981" s="38">
        <f>TRACKER[[#This Row],[ATA TO UNLOADING]]*24</f>
        <v>165.6166666665813</v>
      </c>
      <c r="AY981" s="116">
        <f>IF(O981=0,0,S981-O981)</f>
        <v>0</v>
      </c>
      <c r="AZ981" s="38">
        <f>TRACKER[[#This Row],[TOTAL TT (MARRUECOS)]]*24</f>
        <v>0</v>
      </c>
      <c r="BA981" s="38" t="str">
        <f>IF(AW981="","",IF(AW981&lt;=2,"SI","NO"))</f>
        <v>NO</v>
      </c>
      <c r="BB981" s="117">
        <f>V981-U981</f>
        <v>5.6249999994179234E-2</v>
      </c>
      <c r="BC981" s="118">
        <f>(TRACKER[[#This Row],[Driver departure vs DC END DATE 2]])/24</f>
        <v>2.3437499997574682E-3</v>
      </c>
      <c r="BD981" s="117" t="str">
        <f>IF(L981="LEFTIES TOLEDO",IF(BC981&gt;=TIME(0,0,0),"YES","NO"),"")</f>
        <v>YES</v>
      </c>
      <c r="BE981" s="41">
        <f>$BH$1</f>
        <v>55</v>
      </c>
      <c r="BF981" s="41">
        <f>$BI$1</f>
        <v>7.5</v>
      </c>
    </row>
    <row r="982" spans="1:58" ht="12.75" hidden="1" customHeight="1">
      <c r="A982" s="24">
        <v>264169042</v>
      </c>
      <c r="B982" s="10" t="s">
        <v>1184</v>
      </c>
      <c r="C982" s="11" t="s">
        <v>47</v>
      </c>
      <c r="D982" s="11" t="s">
        <v>48</v>
      </c>
      <c r="E982" s="12">
        <v>46070.795138888891</v>
      </c>
      <c r="F982" s="12">
        <v>46070.833333333336</v>
      </c>
      <c r="G982" s="13" t="s">
        <v>49</v>
      </c>
      <c r="H982" s="11" t="s">
        <v>50</v>
      </c>
      <c r="I982" s="13" t="s">
        <v>1426</v>
      </c>
      <c r="J982" s="13" t="s">
        <v>51</v>
      </c>
      <c r="K982" s="13" t="s">
        <v>52</v>
      </c>
      <c r="L982" s="12" t="s">
        <v>53</v>
      </c>
      <c r="M982" s="12">
        <v>46073.666666666664</v>
      </c>
      <c r="N982" s="12">
        <v>46077.75</v>
      </c>
      <c r="O982" s="12"/>
      <c r="P982" s="55"/>
      <c r="Q982" s="12"/>
      <c r="R982" s="12"/>
      <c r="S982" s="29">
        <v>46077.698611111111</v>
      </c>
      <c r="T982" s="29">
        <v>46077.709027777775</v>
      </c>
      <c r="U982" s="12">
        <v>46077.743750000001</v>
      </c>
      <c r="V982" s="12">
        <v>46077.736111111109</v>
      </c>
      <c r="W982" s="30">
        <f>IF(N982="","",WEEKNUM(AA982,2)-0)</f>
        <v>9</v>
      </c>
      <c r="X982" s="30">
        <f>IF(N982="","",MONTH(AA982))</f>
        <v>2</v>
      </c>
      <c r="Y98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82" s="30" t="str">
        <f>IF(B982="ROPAX","ROPAX",IF(B982="RORO","RORO","OCEAN"))</f>
        <v>OCEAN</v>
      </c>
      <c r="AA982" s="12">
        <f>+MIN(S982,T982)</f>
        <v>46077.698611111111</v>
      </c>
      <c r="AB982" s="29" t="str">
        <f>CHOOSE(WEEKDAY(T982,2),"Monday","Tuesday","Wednesday","Thursday","Friday","Saturday","Sunday")</f>
        <v>Tuesday</v>
      </c>
      <c r="AC982" s="104">
        <f>IF((E982-F982)&lt;=0,0,(TRACKER[[#This Row],[ATA]]-TRACKER[[#This Row],[ETA]])*24)</f>
        <v>0</v>
      </c>
      <c r="AD982" s="29" t="str">
        <f>IF(AC982&lt;=2,"NO","YES")</f>
        <v>NO</v>
      </c>
      <c r="AE982" s="112">
        <f>+TRACKER[[#This Row],[DELIVERY AVAILABLE SINCE]]-TRACKER[[#This Row],[HANDOVER Morocco]]</f>
        <v>46073.666666666664</v>
      </c>
      <c r="AF982" s="113">
        <f>TRACKER[[#This Row],[ATA TO UNLOADING]]*24</f>
        <v>165.68333333329065</v>
      </c>
      <c r="AG982" s="114">
        <f>(M982-E982)</f>
        <v>2.8715277777737356</v>
      </c>
      <c r="AH982" s="9">
        <f>TRACKER[[#This Row],[ATA A OFRECIMIENTO]]*24</f>
        <v>68.916666666569654</v>
      </c>
      <c r="AI982" s="4" t="str">
        <f>IF(AG982="","",IF(AG982&lt;=1.5,"SI","NO"))</f>
        <v>NO</v>
      </c>
      <c r="AJ982" s="4" t="str">
        <f>IF(AG982="","",IF(AG982&lt;=2,"YES","NO"))</f>
        <v>NO</v>
      </c>
      <c r="AK982" s="4" t="str">
        <f>IF(AG982="","",IF(AG982&lt;=3,"SI","NO"))</f>
        <v>SI</v>
      </c>
      <c r="AL982" s="114">
        <f>(N982-M982)</f>
        <v>4.0833333333357587</v>
      </c>
      <c r="AM982" s="9">
        <f>TRACKER[[#This Row],[DEL. AVAILABLE A SLOT]]*24</f>
        <v>98.000000000058208</v>
      </c>
      <c r="AN982" s="114">
        <f>IF((S982-M982)&lt;0,TIME(0,0,0),S982-M982)</f>
        <v>4.0319444444467081</v>
      </c>
      <c r="AO982"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82" s="9" t="str">
        <f>IF(AL982="","",IF(AL982&lt;=1,"SI","NO"))</f>
        <v>NO</v>
      </c>
      <c r="AQ982" s="114">
        <f>(N982-E982)</f>
        <v>6.9548611111094942</v>
      </c>
      <c r="AR982" s="9">
        <f>TRACKER[[#This Row],[ATA A TIMESLOT]]*24</f>
        <v>166.91666666662786</v>
      </c>
      <c r="AS982" s="115">
        <f>IF(AA982&lt;N982,TIME(0,0,0),AA982-N982)</f>
        <v>0</v>
      </c>
      <c r="AT982" s="9">
        <f>TRACKER[[#This Row],[PUNTUALIDAD (H)]]*24</f>
        <v>0</v>
      </c>
      <c r="AU982" s="114" t="str">
        <f>IF(AS982&gt;TIME(0,30,0),"NO","SI")</f>
        <v>SI</v>
      </c>
      <c r="AV982" s="116" t="str">
        <f>IF(AS982&gt;TIME(1,0,0),"NO","SI")</f>
        <v>SI</v>
      </c>
      <c r="AW982" s="116">
        <f>(S982-E982)</f>
        <v>6.9034722222204437</v>
      </c>
      <c r="AX982" s="38">
        <f>TRACKER[[#This Row],[ATA TO UNLOADING]]*24</f>
        <v>165.68333333329065</v>
      </c>
      <c r="AY982" s="116">
        <f>IF(O982=0,0,S982-O982)</f>
        <v>0</v>
      </c>
      <c r="AZ982" s="38">
        <f>TRACKER[[#This Row],[TOTAL TT (MARRUECOS)]]*24</f>
        <v>0</v>
      </c>
      <c r="BA982" s="38" t="str">
        <f>IF(AW982="","",IF(AW982&lt;=2,"SI","NO"))</f>
        <v>NO</v>
      </c>
      <c r="BB982" s="117">
        <f>V982-U982</f>
        <v>-7.6388888919609599E-3</v>
      </c>
      <c r="BC982" s="118">
        <f>(TRACKER[[#This Row],[Driver departure vs DC END DATE 2]])/24</f>
        <v>-3.1828703716503998E-4</v>
      </c>
      <c r="BD982" s="117" t="str">
        <f>IF(L982="LEFTIES TOLEDO",IF(BC982&gt;=TIME(0,0,0),"YES","NO"),"")</f>
        <v>NO</v>
      </c>
      <c r="BE982" s="41">
        <f>$BH$1</f>
        <v>55</v>
      </c>
      <c r="BF982" s="41">
        <f>$BI$1</f>
        <v>7.5</v>
      </c>
    </row>
    <row r="983" spans="1:58" ht="12.75" hidden="1" customHeight="1">
      <c r="A983" s="24">
        <v>264169457</v>
      </c>
      <c r="B983" s="10" t="s">
        <v>1184</v>
      </c>
      <c r="C983" s="11" t="s">
        <v>47</v>
      </c>
      <c r="D983" s="11" t="s">
        <v>48</v>
      </c>
      <c r="E983" s="12">
        <v>46070.795138888891</v>
      </c>
      <c r="F983" s="12">
        <v>46070.833333333336</v>
      </c>
      <c r="G983" s="13" t="s">
        <v>49</v>
      </c>
      <c r="H983" s="11" t="s">
        <v>50</v>
      </c>
      <c r="I983" s="13" t="s">
        <v>1427</v>
      </c>
      <c r="J983" s="13" t="s">
        <v>51</v>
      </c>
      <c r="K983" s="13" t="s">
        <v>52</v>
      </c>
      <c r="L983" s="12" t="s">
        <v>53</v>
      </c>
      <c r="M983" s="12">
        <v>46073.666666666664</v>
      </c>
      <c r="N983" s="12">
        <v>46077.75</v>
      </c>
      <c r="O983" s="12"/>
      <c r="P983" s="55"/>
      <c r="Q983" s="12" t="s">
        <v>93</v>
      </c>
      <c r="R983" s="12"/>
      <c r="S983" s="29">
        <v>46077.777083333334</v>
      </c>
      <c r="T983" s="29">
        <v>46077.822916666664</v>
      </c>
      <c r="U983" s="12">
        <v>46077.813888888886</v>
      </c>
      <c r="V983" s="12">
        <v>46077.84375</v>
      </c>
      <c r="W983" s="30">
        <f>IF(N983="","",WEEKNUM(AA983,2)-0)</f>
        <v>9</v>
      </c>
      <c r="X983" s="30">
        <f>IF(N983="","",MONTH(AA983))</f>
        <v>2</v>
      </c>
      <c r="Y98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83" s="30" t="str">
        <f>IF(B983="ROPAX","ROPAX",IF(B983="RORO","RORO","OCEAN"))</f>
        <v>OCEAN</v>
      </c>
      <c r="AA983" s="12">
        <f>+MIN(S983,T983)</f>
        <v>46077.777083333334</v>
      </c>
      <c r="AB983" s="29" t="str">
        <f>CHOOSE(WEEKDAY(T983,2),"Monday","Tuesday","Wednesday","Thursday","Friday","Saturday","Sunday")</f>
        <v>Tuesday</v>
      </c>
      <c r="AC983" s="104">
        <f>IF((E983-F983)&lt;=0,0,(TRACKER[[#This Row],[ATA]]-TRACKER[[#This Row],[ETA]])*24)</f>
        <v>0</v>
      </c>
      <c r="AD983" s="29" t="str">
        <f>IF(AC983&lt;=2,"NO","YES")</f>
        <v>NO</v>
      </c>
      <c r="AE983" s="112">
        <f>+TRACKER[[#This Row],[DELIVERY AVAILABLE SINCE]]-TRACKER[[#This Row],[HANDOVER Morocco]]</f>
        <v>46073.666666666664</v>
      </c>
      <c r="AF983" s="113">
        <f>TRACKER[[#This Row],[ATA TO UNLOADING]]*24</f>
        <v>167.56666666665114</v>
      </c>
      <c r="AG983" s="114">
        <f>(M983-E983)</f>
        <v>2.8715277777737356</v>
      </c>
      <c r="AH983" s="9">
        <f>TRACKER[[#This Row],[ATA A OFRECIMIENTO]]*24</f>
        <v>68.916666666569654</v>
      </c>
      <c r="AI983" s="4" t="str">
        <f>IF(AG983="","",IF(AG983&lt;=1.5,"SI","NO"))</f>
        <v>NO</v>
      </c>
      <c r="AJ983" s="4" t="str">
        <f>IF(AG983="","",IF(AG983&lt;=2,"YES","NO"))</f>
        <v>NO</v>
      </c>
      <c r="AK983" s="4" t="str">
        <f>IF(AG983="","",IF(AG983&lt;=3,"SI","NO"))</f>
        <v>SI</v>
      </c>
      <c r="AL983" s="114">
        <f>(N983-M983)</f>
        <v>4.0833333333357587</v>
      </c>
      <c r="AM983" s="9">
        <f>TRACKER[[#This Row],[DEL. AVAILABLE A SLOT]]*24</f>
        <v>98.000000000058208</v>
      </c>
      <c r="AN983" s="114">
        <f>IF((S983-M983)&lt;0,TIME(0,0,0),S983-M983)</f>
        <v>4.1104166666700621</v>
      </c>
      <c r="AO983"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83" s="9" t="str">
        <f>IF(AL983="","",IF(AL983&lt;=1,"SI","NO"))</f>
        <v>NO</v>
      </c>
      <c r="AQ983" s="114">
        <f>(N983-E983)</f>
        <v>6.9548611111094942</v>
      </c>
      <c r="AR983" s="9">
        <f>TRACKER[[#This Row],[ATA A TIMESLOT]]*24</f>
        <v>166.91666666662786</v>
      </c>
      <c r="AS983" s="115">
        <f>IF(AA983&lt;N983,TIME(0,0,0),AA983-N983)</f>
        <v>2.7083333334303461E-2</v>
      </c>
      <c r="AT983" s="9">
        <f>TRACKER[[#This Row],[PUNTUALIDAD (H)]]*24</f>
        <v>0.65000000002328306</v>
      </c>
      <c r="AU983" s="114" t="str">
        <f>IF(AS983&gt;TIME(0,30,0),"NO","SI")</f>
        <v>NO</v>
      </c>
      <c r="AV983" s="116" t="str">
        <f>IF(AS983&gt;TIME(1,0,0),"NO","SI")</f>
        <v>SI</v>
      </c>
      <c r="AW983" s="116">
        <f>(S983-E983)</f>
        <v>6.9819444444437977</v>
      </c>
      <c r="AX983" s="38">
        <f>TRACKER[[#This Row],[ATA TO UNLOADING]]*24</f>
        <v>167.56666666665114</v>
      </c>
      <c r="AY983" s="116">
        <f>IF(O983=0,0,S983-O983)</f>
        <v>0</v>
      </c>
      <c r="AZ983" s="38">
        <f>TRACKER[[#This Row],[TOTAL TT (MARRUECOS)]]*24</f>
        <v>0</v>
      </c>
      <c r="BA983" s="38" t="str">
        <f>IF(AW983="","",IF(AW983&lt;=2,"SI","NO"))</f>
        <v>NO</v>
      </c>
      <c r="BB983" s="117">
        <f>V983-U983</f>
        <v>2.9861111113859806E-2</v>
      </c>
      <c r="BC983" s="118">
        <f>(TRACKER[[#This Row],[Driver departure vs DC END DATE 2]])/24</f>
        <v>1.2442129630774919E-3</v>
      </c>
      <c r="BD983" s="117" t="str">
        <f>IF(L983="LEFTIES TOLEDO",IF(BC983&gt;=TIME(0,0,0),"YES","NO"),"")</f>
        <v>YES</v>
      </c>
      <c r="BE983" s="41">
        <f>$BH$1</f>
        <v>55</v>
      </c>
      <c r="BF983" s="41">
        <f>$BI$1</f>
        <v>7.5</v>
      </c>
    </row>
    <row r="984" spans="1:58" ht="12.75" hidden="1" customHeight="1">
      <c r="A984" s="24">
        <v>262912475</v>
      </c>
      <c r="B984" s="10" t="s">
        <v>1183</v>
      </c>
      <c r="C984" s="11" t="s">
        <v>47</v>
      </c>
      <c r="D984" s="11" t="s">
        <v>75</v>
      </c>
      <c r="E984" s="12">
        <v>46072.604166666664</v>
      </c>
      <c r="F984" s="12">
        <v>46071.583333333336</v>
      </c>
      <c r="G984" s="13" t="s">
        <v>49</v>
      </c>
      <c r="H984" s="11" t="s">
        <v>50</v>
      </c>
      <c r="I984" s="13" t="s">
        <v>1428</v>
      </c>
      <c r="J984" s="13" t="s">
        <v>51</v>
      </c>
      <c r="K984" s="13" t="s">
        <v>60</v>
      </c>
      <c r="L984" s="12" t="s">
        <v>102</v>
      </c>
      <c r="M984" s="12">
        <v>46073.333333333336</v>
      </c>
      <c r="N984" s="12">
        <v>46077.75</v>
      </c>
      <c r="O984" s="12"/>
      <c r="P984" s="55"/>
      <c r="Q984" s="12"/>
      <c r="R984" s="12"/>
      <c r="S984" s="29">
        <v>46077.729166666664</v>
      </c>
      <c r="T984" s="29">
        <v>46077.75</v>
      </c>
      <c r="U984" s="12"/>
      <c r="V984" s="29"/>
      <c r="W984" s="30">
        <f>IF(N984="","",WEEKNUM(AA984,2)-0)</f>
        <v>9</v>
      </c>
      <c r="X984" s="30">
        <f>IF(N984="","",MONTH(AA984))</f>
        <v>2</v>
      </c>
      <c r="Y98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84" s="30" t="str">
        <f>IF(B984="ROPAX","ROPAX",IF(B984="RORO","RORO","OCEAN"))</f>
        <v>OCEAN</v>
      </c>
      <c r="AA984" s="12">
        <f>+MIN(S984,T984)</f>
        <v>46077.729166666664</v>
      </c>
      <c r="AB984" s="29" t="str">
        <f>CHOOSE(WEEKDAY(T984,2),"Monday","Tuesday","Wednesday","Thursday","Friday","Saturday","Sunday")</f>
        <v>Tuesday</v>
      </c>
      <c r="AC984" s="104">
        <f>IF((E984-F984)&lt;=0,0,(TRACKER[[#This Row],[ATA]]-TRACKER[[#This Row],[ETA]])*24)</f>
        <v>24.499999999883585</v>
      </c>
      <c r="AD984" s="29" t="str">
        <f>IF(AC984&lt;=2,"NO","YES")</f>
        <v>YES</v>
      </c>
      <c r="AE984" s="112">
        <f>+TRACKER[[#This Row],[DELIVERY AVAILABLE SINCE]]-TRACKER[[#This Row],[HANDOVER Morocco]]</f>
        <v>46073.333333333336</v>
      </c>
      <c r="AF984" s="113">
        <f>TRACKER[[#This Row],[ATA TO UNLOADING]]*24</f>
        <v>123</v>
      </c>
      <c r="AG984" s="114">
        <f>(M984-E984)</f>
        <v>0.72916666667151731</v>
      </c>
      <c r="AH984" s="9">
        <f>TRACKER[[#This Row],[ATA A OFRECIMIENTO]]*24</f>
        <v>17.500000000116415</v>
      </c>
      <c r="AI984" s="4" t="str">
        <f>IF(AG984="","",IF(AG984&lt;=1.5,"SI","NO"))</f>
        <v>SI</v>
      </c>
      <c r="AJ984" s="4" t="str">
        <f>IF(AG984="","",IF(AG984&lt;=2,"YES","NO"))</f>
        <v>YES</v>
      </c>
      <c r="AK984" s="4" t="str">
        <f>IF(AG984="","",IF(AG984&lt;=3,"SI","NO"))</f>
        <v>SI</v>
      </c>
      <c r="AL984" s="114">
        <f>(N984-M984)</f>
        <v>4.4166666666642413</v>
      </c>
      <c r="AM984" s="9">
        <f>TRACKER[[#This Row],[DEL. AVAILABLE A SLOT]]*24</f>
        <v>105.99999999994179</v>
      </c>
      <c r="AN984" s="114">
        <f>IF((S984-M984)&lt;0,TIME(0,0,0),S984-M984)</f>
        <v>4.3958333333284827</v>
      </c>
      <c r="AO984"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84" s="9" t="str">
        <f>IF(AL984="","",IF(AL984&lt;=1,"SI","NO"))</f>
        <v>NO</v>
      </c>
      <c r="AQ984" s="114">
        <f>(N984-E984)</f>
        <v>5.1458333333357587</v>
      </c>
      <c r="AR984" s="9">
        <f>TRACKER[[#This Row],[ATA A TIMESLOT]]*24</f>
        <v>123.50000000005821</v>
      </c>
      <c r="AS984" s="115">
        <f>IF(AA984&lt;N984,TIME(0,0,0),AA984-N984)</f>
        <v>0</v>
      </c>
      <c r="AT984" s="9">
        <f>TRACKER[[#This Row],[PUNTUALIDAD (H)]]*24</f>
        <v>0</v>
      </c>
      <c r="AU984" s="114" t="str">
        <f>IF(AS984&gt;TIME(0,30,0),"NO","SI")</f>
        <v>SI</v>
      </c>
      <c r="AV984" s="116" t="str">
        <f>IF(AS984&gt;TIME(1,0,0),"NO","SI")</f>
        <v>SI</v>
      </c>
      <c r="AW984" s="116">
        <f>(S984-E984)</f>
        <v>5.125</v>
      </c>
      <c r="AX984" s="38">
        <f>TRACKER[[#This Row],[ATA TO UNLOADING]]*24</f>
        <v>123</v>
      </c>
      <c r="AY984" s="116">
        <f>IF(O984=0,0,S984-O984)</f>
        <v>0</v>
      </c>
      <c r="AZ984" s="38">
        <f>TRACKER[[#This Row],[TOTAL TT (MARRUECOS)]]*24</f>
        <v>0</v>
      </c>
      <c r="BA984" s="38" t="str">
        <f>IF(AW984="","",IF(AW984&lt;=2,"SI","NO"))</f>
        <v>NO</v>
      </c>
      <c r="BB984" s="117">
        <f>V984-U984</f>
        <v>0</v>
      </c>
      <c r="BC984" s="118">
        <f>(TRACKER[[#This Row],[Driver departure vs DC END DATE 2]])/24</f>
        <v>0</v>
      </c>
      <c r="BD984" s="117" t="str">
        <f>IF(L984="LEFTIES TOLEDO",IF(BC984&gt;=TIME(0,0,0),"YES","NO"),"")</f>
        <v/>
      </c>
      <c r="BE984" s="41">
        <f>$BH$1</f>
        <v>55</v>
      </c>
      <c r="BF984" s="41">
        <f>$BI$1</f>
        <v>7.5</v>
      </c>
    </row>
    <row r="985" spans="1:58" ht="12.75" hidden="1" customHeight="1">
      <c r="A985" s="24">
        <v>264169177</v>
      </c>
      <c r="B985" s="10" t="s">
        <v>1184</v>
      </c>
      <c r="C985" s="11" t="s">
        <v>47</v>
      </c>
      <c r="D985" s="11" t="s">
        <v>48</v>
      </c>
      <c r="E985" s="12">
        <v>46070.795138888891</v>
      </c>
      <c r="F985" s="12">
        <v>46070.833333333336</v>
      </c>
      <c r="G985" s="13" t="s">
        <v>49</v>
      </c>
      <c r="H985" s="11" t="s">
        <v>50</v>
      </c>
      <c r="I985" s="13" t="s">
        <v>1429</v>
      </c>
      <c r="J985" s="13" t="s">
        <v>51</v>
      </c>
      <c r="K985" s="13" t="s">
        <v>52</v>
      </c>
      <c r="L985" s="12" t="s">
        <v>53</v>
      </c>
      <c r="M985" s="12">
        <v>46073.666666666664</v>
      </c>
      <c r="N985" s="12">
        <v>46077.791666666664</v>
      </c>
      <c r="O985" s="12"/>
      <c r="P985" s="55"/>
      <c r="Q985" s="12"/>
      <c r="R985" s="12"/>
      <c r="S985" s="29">
        <v>46077.806944444441</v>
      </c>
      <c r="T985" s="29">
        <v>46077.847222222219</v>
      </c>
      <c r="U985" s="12">
        <v>46077.834027777775</v>
      </c>
      <c r="V985" s="12">
        <v>46077.864583333336</v>
      </c>
      <c r="W985" s="30">
        <f>IF(N985="","",WEEKNUM(AA985,2)-0)</f>
        <v>9</v>
      </c>
      <c r="X985" s="30">
        <f>IF(N985="","",MONTH(AA985))</f>
        <v>2</v>
      </c>
      <c r="Y98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85" s="30" t="str">
        <f>IF(B985="ROPAX","ROPAX",IF(B985="RORO","RORO","OCEAN"))</f>
        <v>OCEAN</v>
      </c>
      <c r="AA985" s="12">
        <f>+MIN(S985,T985)</f>
        <v>46077.806944444441</v>
      </c>
      <c r="AB985" s="29" t="str">
        <f>CHOOSE(WEEKDAY(T985,2),"Monday","Tuesday","Wednesday","Thursday","Friday","Saturday","Sunday")</f>
        <v>Tuesday</v>
      </c>
      <c r="AC985" s="104">
        <f>IF((E985-F985)&lt;=0,0,(TRACKER[[#This Row],[ATA]]-TRACKER[[#This Row],[ETA]])*24)</f>
        <v>0</v>
      </c>
      <c r="AD985" s="29" t="str">
        <f>IF(AC985&lt;=2,"NO","YES")</f>
        <v>NO</v>
      </c>
      <c r="AE985" s="112">
        <f>+TRACKER[[#This Row],[DELIVERY AVAILABLE SINCE]]-TRACKER[[#This Row],[HANDOVER Morocco]]</f>
        <v>46073.666666666664</v>
      </c>
      <c r="AF985" s="113">
        <f>TRACKER[[#This Row],[ATA TO UNLOADING]]*24</f>
        <v>168.28333333320916</v>
      </c>
      <c r="AG985" s="114">
        <f>(M985-E985)</f>
        <v>2.8715277777737356</v>
      </c>
      <c r="AH985" s="9">
        <f>TRACKER[[#This Row],[ATA A OFRECIMIENTO]]*24</f>
        <v>68.916666666569654</v>
      </c>
      <c r="AI985" s="4" t="str">
        <f>IF(AG985="","",IF(AG985&lt;=1.5,"SI","NO"))</f>
        <v>NO</v>
      </c>
      <c r="AJ985" s="4" t="str">
        <f>IF(AG985="","",IF(AG985&lt;=2,"YES","NO"))</f>
        <v>NO</v>
      </c>
      <c r="AK985" s="4" t="str">
        <f>IF(AG985="","",IF(AG985&lt;=3,"SI","NO"))</f>
        <v>SI</v>
      </c>
      <c r="AL985" s="114">
        <f>(N985-M985)</f>
        <v>4.125</v>
      </c>
      <c r="AM985" s="9">
        <f>TRACKER[[#This Row],[DEL. AVAILABLE A SLOT]]*24</f>
        <v>99</v>
      </c>
      <c r="AN985" s="114">
        <f>IF((S985-M985)&lt;0,TIME(0,0,0),S985-M985)</f>
        <v>4.140277777776646</v>
      </c>
      <c r="AO985"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85" s="9" t="str">
        <f>IF(AL985="","",IF(AL985&lt;=1,"SI","NO"))</f>
        <v>NO</v>
      </c>
      <c r="AQ985" s="114">
        <f>(N985-E985)</f>
        <v>6.9965277777737356</v>
      </c>
      <c r="AR985" s="9">
        <f>TRACKER[[#This Row],[ATA A TIMESLOT]]*24</f>
        <v>167.91666666656965</v>
      </c>
      <c r="AS985" s="115">
        <f>IF(AA985&lt;N985,TIME(0,0,0),AA985-N985)</f>
        <v>1.5277777776645962E-2</v>
      </c>
      <c r="AT985" s="9">
        <f>TRACKER[[#This Row],[PUNTUALIDAD (H)]]*24</f>
        <v>0.36666666663950309</v>
      </c>
      <c r="AU985" s="114" t="str">
        <f>IF(AS985&gt;TIME(0,30,0),"NO","SI")</f>
        <v>SI</v>
      </c>
      <c r="AV985" s="116" t="str">
        <f>IF(AS985&gt;TIME(1,0,0),"NO","SI")</f>
        <v>SI</v>
      </c>
      <c r="AW985" s="116">
        <f>(S985-E985)</f>
        <v>7.0118055555503815</v>
      </c>
      <c r="AX985" s="38">
        <f>TRACKER[[#This Row],[ATA TO UNLOADING]]*24</f>
        <v>168.28333333320916</v>
      </c>
      <c r="AY985" s="116">
        <f>IF(O985=0,0,S985-O985)</f>
        <v>0</v>
      </c>
      <c r="AZ985" s="38">
        <f>TRACKER[[#This Row],[TOTAL TT (MARRUECOS)]]*24</f>
        <v>0</v>
      </c>
      <c r="BA985" s="38" t="str">
        <f>IF(AW985="","",IF(AW985&lt;=2,"SI","NO"))</f>
        <v>NO</v>
      </c>
      <c r="BB985" s="117">
        <f>V985-U985</f>
        <v>3.0555555560567882E-2</v>
      </c>
      <c r="BC985" s="118">
        <f>(TRACKER[[#This Row],[Driver departure vs DC END DATE 2]])/24</f>
        <v>1.2731481483569951E-3</v>
      </c>
      <c r="BD985" s="117" t="str">
        <f>IF(L985="LEFTIES TOLEDO",IF(BC985&gt;=TIME(0,0,0),"YES","NO"),"")</f>
        <v>YES</v>
      </c>
      <c r="BE985" s="41">
        <f>$BH$1</f>
        <v>55</v>
      </c>
      <c r="BF985" s="41">
        <f>$BI$1</f>
        <v>7.5</v>
      </c>
    </row>
    <row r="986" spans="1:58" ht="12.75" hidden="1" customHeight="1">
      <c r="A986" s="24">
        <v>264209619</v>
      </c>
      <c r="B986" s="10" t="s">
        <v>1184</v>
      </c>
      <c r="C986" s="11" t="s">
        <v>47</v>
      </c>
      <c r="D986" s="11" t="s">
        <v>48</v>
      </c>
      <c r="E986" s="12">
        <v>46070.795138888891</v>
      </c>
      <c r="F986" s="12">
        <v>46070.833333333336</v>
      </c>
      <c r="G986" s="13" t="s">
        <v>49</v>
      </c>
      <c r="H986" s="11" t="s">
        <v>50</v>
      </c>
      <c r="I986" s="13" t="s">
        <v>1430</v>
      </c>
      <c r="J986" s="13" t="s">
        <v>51</v>
      </c>
      <c r="K986" s="13" t="s">
        <v>52</v>
      </c>
      <c r="L986" s="12" t="s">
        <v>53</v>
      </c>
      <c r="M986" s="12">
        <v>46073.666666666664</v>
      </c>
      <c r="N986" s="12">
        <v>46077.833333333336</v>
      </c>
      <c r="O986" s="12"/>
      <c r="P986" s="55"/>
      <c r="Q986" s="12"/>
      <c r="R986" s="12"/>
      <c r="S986" s="29">
        <v>46077.824305555558</v>
      </c>
      <c r="T986" s="29">
        <v>46077.854166666664</v>
      </c>
      <c r="U986" s="12">
        <v>46077.845138888886</v>
      </c>
      <c r="V986" s="29">
        <v>46077.871527777781</v>
      </c>
      <c r="W986" s="30">
        <f>IF(N986="","",WEEKNUM(AA986,2)-0)</f>
        <v>9</v>
      </c>
      <c r="X986" s="30">
        <f>IF(N986="","",MONTH(AA986))</f>
        <v>2</v>
      </c>
      <c r="Y98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86" s="30" t="str">
        <f>IF(B986="ROPAX","ROPAX",IF(B986="RORO","RORO","OCEAN"))</f>
        <v>OCEAN</v>
      </c>
      <c r="AA986" s="12">
        <f>+MIN(S986,T986)</f>
        <v>46077.824305555558</v>
      </c>
      <c r="AB986" s="29" t="str">
        <f>CHOOSE(WEEKDAY(T986,2),"Monday","Tuesday","Wednesday","Thursday","Friday","Saturday","Sunday")</f>
        <v>Tuesday</v>
      </c>
      <c r="AC986" s="104">
        <f>IF((E986-F986)&lt;=0,0,(TRACKER[[#This Row],[ATA]]-TRACKER[[#This Row],[ETA]])*24)</f>
        <v>0</v>
      </c>
      <c r="AD986" s="29" t="str">
        <f>IF(AC986&lt;=2,"NO","YES")</f>
        <v>NO</v>
      </c>
      <c r="AE986" s="112">
        <f>+TRACKER[[#This Row],[DELIVERY AVAILABLE SINCE]]-TRACKER[[#This Row],[HANDOVER Morocco]]</f>
        <v>46073.666666666664</v>
      </c>
      <c r="AF986" s="113">
        <f>TRACKER[[#This Row],[ATA TO UNLOADING]]*24</f>
        <v>168.70000000001164</v>
      </c>
      <c r="AG986" s="114">
        <f>(M986-E986)</f>
        <v>2.8715277777737356</v>
      </c>
      <c r="AH986" s="9">
        <f>TRACKER[[#This Row],[ATA A OFRECIMIENTO]]*24</f>
        <v>68.916666666569654</v>
      </c>
      <c r="AI986" s="4" t="str">
        <f>IF(AG986="","",IF(AG986&lt;=1.5,"SI","NO"))</f>
        <v>NO</v>
      </c>
      <c r="AJ986" s="4" t="str">
        <f>IF(AG986="","",IF(AG986&lt;=2,"YES","NO"))</f>
        <v>NO</v>
      </c>
      <c r="AK986" s="4" t="str">
        <f>IF(AG986="","",IF(AG986&lt;=3,"SI","NO"))</f>
        <v>SI</v>
      </c>
      <c r="AL986" s="114">
        <f>(N986-M986)</f>
        <v>4.1666666666715173</v>
      </c>
      <c r="AM986" s="9">
        <f>TRACKER[[#This Row],[DEL. AVAILABLE A SLOT]]*24</f>
        <v>100.00000000011642</v>
      </c>
      <c r="AN986" s="114">
        <f>IF((S986-M986)&lt;0,TIME(0,0,0),S986-M986)</f>
        <v>4.1576388888934162</v>
      </c>
      <c r="AO986"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86" s="9" t="str">
        <f>IF(AL986="","",IF(AL986&lt;=1,"SI","NO"))</f>
        <v>NO</v>
      </c>
      <c r="AQ986" s="114">
        <f>(N986-E986)</f>
        <v>7.0381944444452529</v>
      </c>
      <c r="AR986" s="9">
        <f>TRACKER[[#This Row],[ATA A TIMESLOT]]*24</f>
        <v>168.91666666668607</v>
      </c>
      <c r="AS986" s="115">
        <f>IF(AA986&lt;N986,TIME(0,0,0),AA986-N986)</f>
        <v>0</v>
      </c>
      <c r="AT986" s="9">
        <f>TRACKER[[#This Row],[PUNTUALIDAD (H)]]*24</f>
        <v>0</v>
      </c>
      <c r="AU986" s="114" t="str">
        <f>IF(AS986&gt;TIME(0,30,0),"NO","SI")</f>
        <v>SI</v>
      </c>
      <c r="AV986" s="116" t="str">
        <f>IF(AS986&gt;TIME(1,0,0),"NO","SI")</f>
        <v>SI</v>
      </c>
      <c r="AW986" s="116">
        <f>(S986-E986)</f>
        <v>7.0291666666671517</v>
      </c>
      <c r="AX986" s="38">
        <f>TRACKER[[#This Row],[ATA TO UNLOADING]]*24</f>
        <v>168.70000000001164</v>
      </c>
      <c r="AY986" s="116">
        <f>IF(O986=0,0,S986-O986)</f>
        <v>0</v>
      </c>
      <c r="AZ986" s="38">
        <f>TRACKER[[#This Row],[TOTAL TT (MARRUECOS)]]*24</f>
        <v>0</v>
      </c>
      <c r="BA986" s="38" t="str">
        <f>IF(AW986="","",IF(AW986&lt;=2,"SI","NO"))</f>
        <v>NO</v>
      </c>
      <c r="BB986" s="117">
        <f>V986-U986</f>
        <v>2.6388888894871343E-2</v>
      </c>
      <c r="BC986" s="118">
        <f>(TRACKER[[#This Row],[Driver departure vs DC END DATE 2]])/24</f>
        <v>1.099537037286306E-3</v>
      </c>
      <c r="BD986" s="117" t="str">
        <f>IF(L986="LEFTIES TOLEDO",IF(BC986&gt;=TIME(0,0,0),"YES","NO"),"")</f>
        <v>YES</v>
      </c>
      <c r="BE986" s="41">
        <f>$BH$1</f>
        <v>55</v>
      </c>
      <c r="BF986" s="41">
        <f>$BI$1</f>
        <v>7.5</v>
      </c>
    </row>
    <row r="987" spans="1:58" ht="12.75" hidden="1" customHeight="1">
      <c r="A987" s="24">
        <v>264209619</v>
      </c>
      <c r="B987" s="10" t="s">
        <v>1184</v>
      </c>
      <c r="C987" s="11" t="s">
        <v>47</v>
      </c>
      <c r="D987" s="11" t="s">
        <v>48</v>
      </c>
      <c r="E987" s="12">
        <v>46070.795138888891</v>
      </c>
      <c r="F987" s="12">
        <v>46070.833333333336</v>
      </c>
      <c r="G987" s="13" t="s">
        <v>49</v>
      </c>
      <c r="H987" s="11" t="s">
        <v>50</v>
      </c>
      <c r="I987" s="13" t="s">
        <v>1431</v>
      </c>
      <c r="J987" s="13" t="s">
        <v>51</v>
      </c>
      <c r="K987" s="13" t="s">
        <v>52</v>
      </c>
      <c r="L987" s="12" t="s">
        <v>53</v>
      </c>
      <c r="M987" s="12">
        <v>46073.666666666664</v>
      </c>
      <c r="N987" s="12">
        <v>46077.833333333336</v>
      </c>
      <c r="O987" s="12"/>
      <c r="P987" s="55"/>
      <c r="Q987" s="12"/>
      <c r="R987" s="12"/>
      <c r="S987" s="29">
        <v>46077.797222222223</v>
      </c>
      <c r="T987" s="29">
        <v>46077.868055555555</v>
      </c>
      <c r="U987" s="12">
        <v>46077.845138888886</v>
      </c>
      <c r="V987" s="12">
        <v>46077.888888888891</v>
      </c>
      <c r="W987" s="30">
        <f>IF(N987="","",WEEKNUM(AA987,2)-0)</f>
        <v>9</v>
      </c>
      <c r="X987" s="30">
        <f>IF(N987="","",MONTH(AA987))</f>
        <v>2</v>
      </c>
      <c r="Y98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87" s="30" t="str">
        <f>IF(B987="ROPAX","ROPAX",IF(B987="RORO","RORO","OCEAN"))</f>
        <v>OCEAN</v>
      </c>
      <c r="AA987" s="12">
        <f>+MIN(S987,T987)</f>
        <v>46077.797222222223</v>
      </c>
      <c r="AB987" s="29" t="str">
        <f>CHOOSE(WEEKDAY(T987,2),"Monday","Tuesday","Wednesday","Thursday","Friday","Saturday","Sunday")</f>
        <v>Tuesday</v>
      </c>
      <c r="AC987" s="104">
        <f>IF((E987-F987)&lt;=0,0,(TRACKER[[#This Row],[ATA]]-TRACKER[[#This Row],[ETA]])*24)</f>
        <v>0</v>
      </c>
      <c r="AD987" s="29" t="str">
        <f>IF(AC987&lt;=2,"NO","YES")</f>
        <v>NO</v>
      </c>
      <c r="AE987" s="112">
        <f>+TRACKER[[#This Row],[DELIVERY AVAILABLE SINCE]]-TRACKER[[#This Row],[HANDOVER Morocco]]</f>
        <v>46073.666666666664</v>
      </c>
      <c r="AF987" s="113">
        <f>TRACKER[[#This Row],[ATA TO UNLOADING]]*24</f>
        <v>168.04999999998836</v>
      </c>
      <c r="AG987" s="114">
        <f>(M987-E987)</f>
        <v>2.8715277777737356</v>
      </c>
      <c r="AH987" s="9">
        <f>TRACKER[[#This Row],[ATA A OFRECIMIENTO]]*24</f>
        <v>68.916666666569654</v>
      </c>
      <c r="AI987" s="4" t="str">
        <f>IF(AG987="","",IF(AG987&lt;=1.5,"SI","NO"))</f>
        <v>NO</v>
      </c>
      <c r="AJ987" s="4" t="str">
        <f>IF(AG987="","",IF(AG987&lt;=2,"YES","NO"))</f>
        <v>NO</v>
      </c>
      <c r="AK987" s="4" t="str">
        <f>IF(AG987="","",IF(AG987&lt;=3,"SI","NO"))</f>
        <v>SI</v>
      </c>
      <c r="AL987" s="114">
        <f>(N987-M987)</f>
        <v>4.1666666666715173</v>
      </c>
      <c r="AM987" s="9">
        <f>TRACKER[[#This Row],[DEL. AVAILABLE A SLOT]]*24</f>
        <v>100.00000000011642</v>
      </c>
      <c r="AN987" s="114">
        <f>IF((S987-M987)&lt;0,TIME(0,0,0),S987-M987)</f>
        <v>4.1305555555591127</v>
      </c>
      <c r="AO987"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87" s="9" t="str">
        <f>IF(AL987="","",IF(AL987&lt;=1,"SI","NO"))</f>
        <v>NO</v>
      </c>
      <c r="AQ987" s="114">
        <f>(N987-E987)</f>
        <v>7.0381944444452529</v>
      </c>
      <c r="AR987" s="9">
        <f>TRACKER[[#This Row],[ATA A TIMESLOT]]*24</f>
        <v>168.91666666668607</v>
      </c>
      <c r="AS987" s="115">
        <f>IF(AA987&lt;N987,TIME(0,0,0),AA987-N987)</f>
        <v>0</v>
      </c>
      <c r="AT987" s="9">
        <f>TRACKER[[#This Row],[PUNTUALIDAD (H)]]*24</f>
        <v>0</v>
      </c>
      <c r="AU987" s="114" t="str">
        <f>IF(AS987&gt;TIME(0,30,0),"NO","SI")</f>
        <v>SI</v>
      </c>
      <c r="AV987" s="116" t="str">
        <f>IF(AS987&gt;TIME(1,0,0),"NO","SI")</f>
        <v>SI</v>
      </c>
      <c r="AW987" s="116">
        <f>(S987-E987)</f>
        <v>7.0020833333328483</v>
      </c>
      <c r="AX987" s="38">
        <f>TRACKER[[#This Row],[ATA TO UNLOADING]]*24</f>
        <v>168.04999999998836</v>
      </c>
      <c r="AY987" s="116">
        <f>IF(O987=0,0,S987-O987)</f>
        <v>0</v>
      </c>
      <c r="AZ987" s="38">
        <f>TRACKER[[#This Row],[TOTAL TT (MARRUECOS)]]*24</f>
        <v>0</v>
      </c>
      <c r="BA987" s="38" t="str">
        <f>IF(AW987="","",IF(AW987&lt;=2,"SI","NO"))</f>
        <v>NO</v>
      </c>
      <c r="BB987" s="117">
        <f>V987-U987</f>
        <v>4.3750000004365575E-2</v>
      </c>
      <c r="BC987" s="118">
        <f>(TRACKER[[#This Row],[Driver departure vs DC END DATE 2]])/24</f>
        <v>1.8229166668485657E-3</v>
      </c>
      <c r="BD987" s="117" t="str">
        <f>IF(L987="LEFTIES TOLEDO",IF(BC987&gt;=TIME(0,0,0),"YES","NO"),"")</f>
        <v>YES</v>
      </c>
      <c r="BE987" s="41">
        <f>$BH$1</f>
        <v>55</v>
      </c>
      <c r="BF987" s="41">
        <f>$BI$1</f>
        <v>7.5</v>
      </c>
    </row>
    <row r="988" spans="1:58" ht="12.75" hidden="1" customHeight="1">
      <c r="A988" s="24">
        <v>266505210</v>
      </c>
      <c r="B988" s="10" t="s">
        <v>1123</v>
      </c>
      <c r="C988" s="11" t="s">
        <v>79</v>
      </c>
      <c r="D988" s="11" t="s">
        <v>48</v>
      </c>
      <c r="E988" s="12">
        <v>46076.694444444445</v>
      </c>
      <c r="F988" s="12">
        <v>46076.75</v>
      </c>
      <c r="G988" s="13" t="s">
        <v>49</v>
      </c>
      <c r="H988" s="11" t="s">
        <v>68</v>
      </c>
      <c r="I988" s="13" t="s">
        <v>1128</v>
      </c>
      <c r="J988" s="13" t="s">
        <v>107</v>
      </c>
      <c r="K988" s="13" t="s">
        <v>60</v>
      </c>
      <c r="L988" s="12" t="s">
        <v>71</v>
      </c>
      <c r="M988" s="12">
        <v>46077.833333333336</v>
      </c>
      <c r="N988" s="12">
        <v>46077.833333333336</v>
      </c>
      <c r="O988" s="12">
        <v>46070</v>
      </c>
      <c r="P988" s="55"/>
      <c r="Q988" s="12" t="s">
        <v>1083</v>
      </c>
      <c r="R988" s="12"/>
      <c r="S988" s="29">
        <v>46077.977083333331</v>
      </c>
      <c r="T988" s="29">
        <v>46077.986111111109</v>
      </c>
      <c r="U988" s="12"/>
      <c r="V988" s="12"/>
      <c r="W988" s="30">
        <f>IF(N988="","",WEEKNUM(AA988,2)-0)</f>
        <v>9</v>
      </c>
      <c r="X988" s="30">
        <f>IF(N988="","",MONTH(AA988))</f>
        <v>2</v>
      </c>
      <c r="Y98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988" s="30" t="str">
        <f>IF(B988="ROPAX","ROPAX",IF(B988="RORO","RORO","OCEAN"))</f>
        <v>OCEAN</v>
      </c>
      <c r="AA988" s="12">
        <f>+MIN(S988,T988)</f>
        <v>46077.977083333331</v>
      </c>
      <c r="AB988" s="29" t="str">
        <f>CHOOSE(WEEKDAY(T988,2),"Monday","Tuesday","Wednesday","Thursday","Friday","Saturday","Sunday")</f>
        <v>Tuesday</v>
      </c>
      <c r="AC988" s="104">
        <f>IF((E988-F988)&lt;=0,0,(TRACKER[[#This Row],[ATA]]-TRACKER[[#This Row],[ETA]])*24)</f>
        <v>0</v>
      </c>
      <c r="AD988" s="29" t="str">
        <f>IF(AC988&lt;=2,"NO","YES")</f>
        <v>NO</v>
      </c>
      <c r="AE988" s="112">
        <f>+TRACKER[[#This Row],[DELIVERY AVAILABLE SINCE]]-TRACKER[[#This Row],[HANDOVER Morocco]]</f>
        <v>7.8333333333357587</v>
      </c>
      <c r="AF988" s="113">
        <f>TRACKER[[#This Row],[ATA TO UNLOADING]]*24</f>
        <v>30.783333333267365</v>
      </c>
      <c r="AG988" s="114">
        <f>(M988-E988)</f>
        <v>1.1388888888905058</v>
      </c>
      <c r="AH988" s="9">
        <f>TRACKER[[#This Row],[ATA A OFRECIMIENTO]]*24</f>
        <v>27.333333333372138</v>
      </c>
      <c r="AI988" s="4" t="str">
        <f>IF(AG988="","",IF(AG988&lt;=1.5,"SI","NO"))</f>
        <v>SI</v>
      </c>
      <c r="AJ988" s="4" t="str">
        <f>IF(AG988="","",IF(AG988&lt;=2,"YES","NO"))</f>
        <v>YES</v>
      </c>
      <c r="AK988" s="4" t="str">
        <f>IF(AG988="","",IF(AG988&lt;=3,"SI","NO"))</f>
        <v>SI</v>
      </c>
      <c r="AL988" s="114">
        <f>(N988-M988)</f>
        <v>0</v>
      </c>
      <c r="AM988" s="9">
        <f>TRACKER[[#This Row],[DEL. AVAILABLE A SLOT]]*24</f>
        <v>0</v>
      </c>
      <c r="AN988" s="114">
        <f>IF((S988-M988)&lt;0,TIME(0,0,0),S988-M988)</f>
        <v>0.14374999999563443</v>
      </c>
      <c r="AO988"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988" s="9" t="str">
        <f>IF(AL988="","",IF(AL988&lt;=1,"SI","NO"))</f>
        <v>SI</v>
      </c>
      <c r="AQ988" s="114">
        <f>(N988-E988)</f>
        <v>1.1388888888905058</v>
      </c>
      <c r="AR988" s="9">
        <f>TRACKER[[#This Row],[ATA A TIMESLOT]]*24</f>
        <v>27.333333333372138</v>
      </c>
      <c r="AS988" s="115">
        <f>IF(AA988&lt;N988,TIME(0,0,0),AA988-N988)</f>
        <v>0.14374999999563443</v>
      </c>
      <c r="AT988" s="9">
        <f>TRACKER[[#This Row],[PUNTUALIDAD (H)]]*24</f>
        <v>3.4499999998952262</v>
      </c>
      <c r="AU988" s="114" t="str">
        <f>IF(AS988&gt;TIME(0,30,0),"NO","SI")</f>
        <v>NO</v>
      </c>
      <c r="AV988" s="116" t="str">
        <f>IF(AS988&gt;TIME(1,0,0),"NO","SI")</f>
        <v>NO</v>
      </c>
      <c r="AW988" s="116">
        <f>(S988-E988)</f>
        <v>1.2826388888861402</v>
      </c>
      <c r="AX988" s="38">
        <f>TRACKER[[#This Row],[ATA TO UNLOADING]]*24</f>
        <v>30.783333333267365</v>
      </c>
      <c r="AY988" s="116">
        <f>IF(O988=0,0,S988-O988)</f>
        <v>7.9770833333313931</v>
      </c>
      <c r="AZ988" s="38">
        <f>TRACKER[[#This Row],[TOTAL TT (MARRUECOS)]]*24</f>
        <v>191.44999999995343</v>
      </c>
      <c r="BA988" s="38" t="str">
        <f>IF(AW988="","",IF(AW988&lt;=2,"SI","NO"))</f>
        <v>SI</v>
      </c>
      <c r="BB988" s="117">
        <f>V988-U988</f>
        <v>0</v>
      </c>
      <c r="BC988" s="118">
        <f>(TRACKER[[#This Row],[Driver departure vs DC END DATE 2]])/24</f>
        <v>0</v>
      </c>
      <c r="BD988" s="117" t="str">
        <f>IF(L988="LEFTIES TOLEDO",IF(BC988&gt;=TIME(0,0,0),"YES","NO"),"")</f>
        <v/>
      </c>
      <c r="BE988" s="41">
        <f>$BH$1</f>
        <v>55</v>
      </c>
      <c r="BF988" s="41">
        <f>$BI$1</f>
        <v>7.5</v>
      </c>
    </row>
    <row r="989" spans="1:58" ht="12.75" hidden="1" customHeight="1">
      <c r="A989" s="24">
        <v>266505206</v>
      </c>
      <c r="B989" s="10" t="s">
        <v>1123</v>
      </c>
      <c r="C989" s="11" t="s">
        <v>79</v>
      </c>
      <c r="D989" s="11" t="s">
        <v>48</v>
      </c>
      <c r="E989" s="12">
        <v>46076.694444444445</v>
      </c>
      <c r="F989" s="12">
        <v>46076.75</v>
      </c>
      <c r="G989" s="13" t="s">
        <v>49</v>
      </c>
      <c r="H989" s="11" t="s">
        <v>68</v>
      </c>
      <c r="I989" s="13" t="s">
        <v>1129</v>
      </c>
      <c r="J989" s="13" t="s">
        <v>107</v>
      </c>
      <c r="K989" s="13" t="s">
        <v>60</v>
      </c>
      <c r="L989" s="12" t="s">
        <v>71</v>
      </c>
      <c r="M989" s="12">
        <v>46077.833333333336</v>
      </c>
      <c r="N989" s="12">
        <v>46077.96875</v>
      </c>
      <c r="O989" s="12">
        <v>46070</v>
      </c>
      <c r="P989" s="55"/>
      <c r="Q989" s="12"/>
      <c r="R989" s="12"/>
      <c r="S989" s="29">
        <v>46077.97152777778</v>
      </c>
      <c r="T989" s="29">
        <v>46078.048611111109</v>
      </c>
      <c r="U989" s="12"/>
      <c r="V989" s="29"/>
      <c r="W989" s="30">
        <f>IF(N989="","",WEEKNUM(AA989,2)-0)</f>
        <v>9</v>
      </c>
      <c r="X989" s="30">
        <f>IF(N989="","",MONTH(AA989))</f>
        <v>2</v>
      </c>
      <c r="Y98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989" s="30" t="str">
        <f>IF(B989="ROPAX","ROPAX",IF(B989="RORO","RORO","OCEAN"))</f>
        <v>OCEAN</v>
      </c>
      <c r="AA989" s="12">
        <f>+MIN(S989,T989)</f>
        <v>46077.97152777778</v>
      </c>
      <c r="AB989" s="29" t="str">
        <f>CHOOSE(WEEKDAY(T989,2),"Monday","Tuesday","Wednesday","Thursday","Friday","Saturday","Sunday")</f>
        <v>Wednesday</v>
      </c>
      <c r="AC989" s="104">
        <f>IF((E989-F989)&lt;=0,0,(TRACKER[[#This Row],[ATA]]-TRACKER[[#This Row],[ETA]])*24)</f>
        <v>0</v>
      </c>
      <c r="AD989" s="29" t="str">
        <f>IF(AC989&lt;=2,"NO","YES")</f>
        <v>NO</v>
      </c>
      <c r="AE989" s="112">
        <f>+TRACKER[[#This Row],[DELIVERY AVAILABLE SINCE]]-TRACKER[[#This Row],[HANDOVER Morocco]]</f>
        <v>7.8333333333357587</v>
      </c>
      <c r="AF989" s="113">
        <f>TRACKER[[#This Row],[ATA TO UNLOADING]]*24</f>
        <v>30.650000000023283</v>
      </c>
      <c r="AG989" s="114">
        <f>(M989-E989)</f>
        <v>1.1388888888905058</v>
      </c>
      <c r="AH989" s="9">
        <f>TRACKER[[#This Row],[ATA A OFRECIMIENTO]]*24</f>
        <v>27.333333333372138</v>
      </c>
      <c r="AI989" s="4" t="str">
        <f>IF(AG989="","",IF(AG989&lt;=1.5,"SI","NO"))</f>
        <v>SI</v>
      </c>
      <c r="AJ989" s="4" t="str">
        <f>IF(AG989="","",IF(AG989&lt;=2,"YES","NO"))</f>
        <v>YES</v>
      </c>
      <c r="AK989" s="4" t="str">
        <f>IF(AG989="","",IF(AG989&lt;=3,"SI","NO"))</f>
        <v>SI</v>
      </c>
      <c r="AL989" s="114">
        <f>(N989-M989)</f>
        <v>0.13541666666424135</v>
      </c>
      <c r="AM989" s="9">
        <f>TRACKER[[#This Row],[DEL. AVAILABLE A SLOT]]*24</f>
        <v>3.2499999999417923</v>
      </c>
      <c r="AN989" s="114">
        <f>IF((S989-M989)&lt;0,TIME(0,0,0),S989-M989)</f>
        <v>0.13819444444379769</v>
      </c>
      <c r="AO989"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989" s="9" t="str">
        <f>IF(AL989="","",IF(AL989&lt;=1,"SI","NO"))</f>
        <v>SI</v>
      </c>
      <c r="AQ989" s="114">
        <f>(N989-E989)</f>
        <v>1.2743055555547471</v>
      </c>
      <c r="AR989" s="9">
        <f>TRACKER[[#This Row],[ATA A TIMESLOT]]*24</f>
        <v>30.583333333313931</v>
      </c>
      <c r="AS989" s="115">
        <f>IF(AA989&lt;N989,TIME(0,0,0),AA989-N989)</f>
        <v>2.7777777795563452E-3</v>
      </c>
      <c r="AT989" s="9">
        <f>TRACKER[[#This Row],[PUNTUALIDAD (H)]]*24</f>
        <v>6.6666666709352285E-2</v>
      </c>
      <c r="AU989" s="114" t="str">
        <f>IF(AS989&gt;TIME(0,30,0),"NO","SI")</f>
        <v>SI</v>
      </c>
      <c r="AV989" s="116" t="str">
        <f>IF(AS989&gt;TIME(1,0,0),"NO","SI")</f>
        <v>SI</v>
      </c>
      <c r="AW989" s="116">
        <f>(S989-E989)</f>
        <v>1.2770833333343035</v>
      </c>
      <c r="AX989" s="38">
        <f>TRACKER[[#This Row],[ATA TO UNLOADING]]*24</f>
        <v>30.650000000023283</v>
      </c>
      <c r="AY989" s="116">
        <f>IF(O989=0,0,S989-O989)</f>
        <v>7.9715277777795563</v>
      </c>
      <c r="AZ989" s="38">
        <f>TRACKER[[#This Row],[TOTAL TT (MARRUECOS)]]*24</f>
        <v>191.31666666670935</v>
      </c>
      <c r="BA989" s="38" t="str">
        <f>IF(AW989="","",IF(AW989&lt;=2,"SI","NO"))</f>
        <v>SI</v>
      </c>
      <c r="BB989" s="117">
        <f>V989-U989</f>
        <v>0</v>
      </c>
      <c r="BC989" s="118">
        <f>(TRACKER[[#This Row],[Driver departure vs DC END DATE 2]])/24</f>
        <v>0</v>
      </c>
      <c r="BD989" s="117" t="str">
        <f>IF(L989="LEFTIES TOLEDO",IF(BC989&gt;=TIME(0,0,0),"YES","NO"),"")</f>
        <v/>
      </c>
      <c r="BE989" s="41">
        <f>$BH$1</f>
        <v>55</v>
      </c>
      <c r="BF989" s="41">
        <f>$BI$1</f>
        <v>7.5</v>
      </c>
    </row>
    <row r="990" spans="1:58" ht="12.75" hidden="1" customHeight="1">
      <c r="A990" s="24">
        <v>262543870</v>
      </c>
      <c r="B990" s="10" t="s">
        <v>1183</v>
      </c>
      <c r="C990" s="11" t="s">
        <v>78</v>
      </c>
      <c r="D990" s="11" t="s">
        <v>75</v>
      </c>
      <c r="E990" s="12">
        <v>46072.604166666664</v>
      </c>
      <c r="F990" s="12">
        <v>46072.333333333336</v>
      </c>
      <c r="G990" s="13" t="s">
        <v>49</v>
      </c>
      <c r="H990" s="11" t="s">
        <v>50</v>
      </c>
      <c r="I990" s="13" t="s">
        <v>1432</v>
      </c>
      <c r="J990" s="13" t="s">
        <v>51</v>
      </c>
      <c r="K990" s="13" t="s">
        <v>52</v>
      </c>
      <c r="L990" s="12" t="s">
        <v>95</v>
      </c>
      <c r="M990" s="12">
        <v>46073.333333333336</v>
      </c>
      <c r="N990" s="12">
        <v>46078.25</v>
      </c>
      <c r="O990" s="12"/>
      <c r="P990" s="55">
        <v>2</v>
      </c>
      <c r="Q990" s="12"/>
      <c r="R990" s="12" t="s">
        <v>108</v>
      </c>
      <c r="S990" s="29">
        <v>46078.229166666664</v>
      </c>
      <c r="T990" s="29">
        <v>46078.263888888891</v>
      </c>
      <c r="U990" s="12"/>
      <c r="V990" s="29">
        <v>46078.354166666664</v>
      </c>
      <c r="W990" s="30">
        <f>IF(N990="","",WEEKNUM(AA990,2)-0)</f>
        <v>9</v>
      </c>
      <c r="X990" s="30">
        <f>IF(N990="","",MONTH(AA990))</f>
        <v>2</v>
      </c>
      <c r="Y99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990" s="30" t="str">
        <f>IF(B990="ROPAX","ROPAX",IF(B990="RORO","RORO","OCEAN"))</f>
        <v>OCEAN</v>
      </c>
      <c r="AA990" s="12">
        <f>+MIN(S990,T990)</f>
        <v>46078.229166666664</v>
      </c>
      <c r="AB990" s="29" t="str">
        <f>CHOOSE(WEEKDAY(T990,2),"Monday","Tuesday","Wednesday","Thursday","Friday","Saturday","Sunday")</f>
        <v>Wednesday</v>
      </c>
      <c r="AC990" s="104">
        <f>IF((E990-F990)&lt;=0,0,(TRACKER[[#This Row],[ATA]]-TRACKER[[#This Row],[ETA]])*24)</f>
        <v>6.4999999998835847</v>
      </c>
      <c r="AD990" s="29" t="str">
        <f>IF(AC990&lt;=2,"NO","YES")</f>
        <v>YES</v>
      </c>
      <c r="AE990" s="112">
        <f>+TRACKER[[#This Row],[DELIVERY AVAILABLE SINCE]]-TRACKER[[#This Row],[HANDOVER Morocco]]</f>
        <v>46073.333333333336</v>
      </c>
      <c r="AF990" s="113">
        <f>TRACKER[[#This Row],[ATA TO UNLOADING]]*24</f>
        <v>135</v>
      </c>
      <c r="AG990" s="114">
        <f>(M990-E990)</f>
        <v>0.72916666667151731</v>
      </c>
      <c r="AH990" s="9">
        <f>TRACKER[[#This Row],[ATA A OFRECIMIENTO]]*24</f>
        <v>17.500000000116415</v>
      </c>
      <c r="AI990" s="4" t="str">
        <f>IF(AG990="","",IF(AG990&lt;=1.5,"SI","NO"))</f>
        <v>SI</v>
      </c>
      <c r="AJ990" s="4" t="str">
        <f>IF(AG990="","",IF(AG990&lt;=2,"YES","NO"))</f>
        <v>YES</v>
      </c>
      <c r="AK990" s="4" t="str">
        <f>IF(AG990="","",IF(AG990&lt;=3,"SI","NO"))</f>
        <v>SI</v>
      </c>
      <c r="AL990" s="114">
        <f>(N990-M990)</f>
        <v>4.9166666666642413</v>
      </c>
      <c r="AM990" s="9">
        <f>TRACKER[[#This Row],[DEL. AVAILABLE A SLOT]]*24</f>
        <v>117.99999999994179</v>
      </c>
      <c r="AN990" s="114">
        <f>IF((S990-M990)&lt;0,TIME(0,0,0),S990-M990)</f>
        <v>4.8958333333284827</v>
      </c>
      <c r="AO990"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90" s="9" t="str">
        <f>IF(AL990="","",IF(AL990&lt;=1,"SI","NO"))</f>
        <v>NO</v>
      </c>
      <c r="AQ990" s="114">
        <f>(N990-E990)</f>
        <v>5.6458333333357587</v>
      </c>
      <c r="AR990" s="9">
        <f>TRACKER[[#This Row],[ATA A TIMESLOT]]*24</f>
        <v>135.50000000005821</v>
      </c>
      <c r="AS990" s="115">
        <f>IF(AA990&lt;N990,TIME(0,0,0),AA990-N990)</f>
        <v>0</v>
      </c>
      <c r="AT990" s="9">
        <f>TRACKER[[#This Row],[PUNTUALIDAD (H)]]*24</f>
        <v>0</v>
      </c>
      <c r="AU990" s="114" t="str">
        <f>IF(AS990&gt;TIME(0,30,0),"NO","SI")</f>
        <v>SI</v>
      </c>
      <c r="AV990" s="116" t="str">
        <f>IF(AS990&gt;TIME(1,0,0),"NO","SI")</f>
        <v>SI</v>
      </c>
      <c r="AW990" s="116">
        <f>(S990-E990)</f>
        <v>5.625</v>
      </c>
      <c r="AX990" s="38">
        <f>TRACKER[[#This Row],[ATA TO UNLOADING]]*24</f>
        <v>135</v>
      </c>
      <c r="AY990" s="116">
        <f>IF(O990=0,0,S990-O990)</f>
        <v>0</v>
      </c>
      <c r="AZ990" s="38">
        <f>TRACKER[[#This Row],[TOTAL TT (MARRUECOS)]]*24</f>
        <v>0</v>
      </c>
      <c r="BA990" s="38" t="str">
        <f>IF(AW990="","",IF(AW990&lt;=2,"SI","NO"))</f>
        <v>NO</v>
      </c>
      <c r="BB990" s="117">
        <f>V990-U990</f>
        <v>46078.354166666664</v>
      </c>
      <c r="BC990" s="118">
        <f>(TRACKER[[#This Row],[Driver departure vs DC END DATE 2]])/24</f>
        <v>1919.9314236111111</v>
      </c>
      <c r="BD990" s="117" t="str">
        <f>IF(L990="LEFTIES TOLEDO",IF(BC990&gt;=TIME(0,0,0),"YES","NO"),"")</f>
        <v/>
      </c>
      <c r="BE990" s="41">
        <f>$BH$1</f>
        <v>55</v>
      </c>
      <c r="BF990" s="41">
        <f>$BI$1</f>
        <v>7.5</v>
      </c>
    </row>
    <row r="991" spans="1:58" ht="12.75" hidden="1" customHeight="1">
      <c r="A991" s="24">
        <v>262017960</v>
      </c>
      <c r="B991" s="10" t="s">
        <v>1183</v>
      </c>
      <c r="C991" s="11" t="s">
        <v>65</v>
      </c>
      <c r="D991" s="11" t="s">
        <v>75</v>
      </c>
      <c r="E991" s="12">
        <v>46072.604166666664</v>
      </c>
      <c r="F991" s="12">
        <v>46072.333333333336</v>
      </c>
      <c r="G991" s="13" t="s">
        <v>49</v>
      </c>
      <c r="H991" s="11" t="s">
        <v>50</v>
      </c>
      <c r="I991" s="13" t="s">
        <v>1433</v>
      </c>
      <c r="J991" s="13" t="s">
        <v>51</v>
      </c>
      <c r="K991" s="13" t="s">
        <v>52</v>
      </c>
      <c r="L991" s="12" t="s">
        <v>95</v>
      </c>
      <c r="M991" s="12">
        <v>46073.333333333336</v>
      </c>
      <c r="N991" s="12">
        <v>46078.25</v>
      </c>
      <c r="O991" s="12"/>
      <c r="P991" s="55">
        <v>2</v>
      </c>
      <c r="Q991" s="12"/>
      <c r="R991" s="12" t="s">
        <v>108</v>
      </c>
      <c r="S991" s="29">
        <v>46078.229166666664</v>
      </c>
      <c r="T991" s="29">
        <v>46078.315972222219</v>
      </c>
      <c r="U991" s="12"/>
      <c r="V991" s="29">
        <v>46078.34375</v>
      </c>
      <c r="W991" s="30">
        <f>IF(N991="","",WEEKNUM(AA991,2)-0)</f>
        <v>9</v>
      </c>
      <c r="X991" s="30">
        <f>IF(N991="","",MONTH(AA991))</f>
        <v>2</v>
      </c>
      <c r="Y99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991" s="30" t="str">
        <f>IF(B991="ROPAX","ROPAX",IF(B991="RORO","RORO","OCEAN"))</f>
        <v>OCEAN</v>
      </c>
      <c r="AA991" s="12">
        <f>+MIN(S991,T991)</f>
        <v>46078.229166666664</v>
      </c>
      <c r="AB991" s="29" t="str">
        <f>CHOOSE(WEEKDAY(T991,2),"Monday","Tuesday","Wednesday","Thursday","Friday","Saturday","Sunday")</f>
        <v>Wednesday</v>
      </c>
      <c r="AC991" s="104">
        <f>IF((E991-F991)&lt;=0,0,(TRACKER[[#This Row],[ATA]]-TRACKER[[#This Row],[ETA]])*24)</f>
        <v>6.4999999998835847</v>
      </c>
      <c r="AD991" s="29" t="str">
        <f>IF(AC991&lt;=2,"NO","YES")</f>
        <v>YES</v>
      </c>
      <c r="AE991" s="112">
        <f>+TRACKER[[#This Row],[DELIVERY AVAILABLE SINCE]]-TRACKER[[#This Row],[HANDOVER Morocco]]</f>
        <v>46073.333333333336</v>
      </c>
      <c r="AF991" s="113">
        <f>TRACKER[[#This Row],[ATA TO UNLOADING]]*24</f>
        <v>135</v>
      </c>
      <c r="AG991" s="114">
        <f>(M991-E991)</f>
        <v>0.72916666667151731</v>
      </c>
      <c r="AH991" s="9">
        <f>TRACKER[[#This Row],[ATA A OFRECIMIENTO]]*24</f>
        <v>17.500000000116415</v>
      </c>
      <c r="AI991" s="4" t="str">
        <f>IF(AG991="","",IF(AG991&lt;=1.5,"SI","NO"))</f>
        <v>SI</v>
      </c>
      <c r="AJ991" s="4" t="str">
        <f>IF(AG991="","",IF(AG991&lt;=2,"YES","NO"))</f>
        <v>YES</v>
      </c>
      <c r="AK991" s="4" t="str">
        <f>IF(AG991="","",IF(AG991&lt;=3,"SI","NO"))</f>
        <v>SI</v>
      </c>
      <c r="AL991" s="114">
        <f>(N991-M991)</f>
        <v>4.9166666666642413</v>
      </c>
      <c r="AM991" s="9">
        <f>TRACKER[[#This Row],[DEL. AVAILABLE A SLOT]]*24</f>
        <v>117.99999999994179</v>
      </c>
      <c r="AN991" s="114">
        <f>IF((S991-M991)&lt;0,TIME(0,0,0),S991-M991)</f>
        <v>4.8958333333284827</v>
      </c>
      <c r="AO991"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91" s="9" t="str">
        <f>IF(AL991="","",IF(AL991&lt;=1,"SI","NO"))</f>
        <v>NO</v>
      </c>
      <c r="AQ991" s="114">
        <f>(N991-E991)</f>
        <v>5.6458333333357587</v>
      </c>
      <c r="AR991" s="9">
        <f>TRACKER[[#This Row],[ATA A TIMESLOT]]*24</f>
        <v>135.50000000005821</v>
      </c>
      <c r="AS991" s="115">
        <f>IF(AA991&lt;N991,TIME(0,0,0),AA991-N991)</f>
        <v>0</v>
      </c>
      <c r="AT991" s="9">
        <f>TRACKER[[#This Row],[PUNTUALIDAD (H)]]*24</f>
        <v>0</v>
      </c>
      <c r="AU991" s="114" t="str">
        <f>IF(AS991&gt;TIME(0,30,0),"NO","SI")</f>
        <v>SI</v>
      </c>
      <c r="AV991" s="116" t="str">
        <f>IF(AS991&gt;TIME(1,0,0),"NO","SI")</f>
        <v>SI</v>
      </c>
      <c r="AW991" s="116">
        <f>(S991-E991)</f>
        <v>5.625</v>
      </c>
      <c r="AX991" s="38">
        <f>TRACKER[[#This Row],[ATA TO UNLOADING]]*24</f>
        <v>135</v>
      </c>
      <c r="AY991" s="116">
        <f>IF(O991=0,0,S991-O991)</f>
        <v>0</v>
      </c>
      <c r="AZ991" s="38">
        <f>TRACKER[[#This Row],[TOTAL TT (MARRUECOS)]]*24</f>
        <v>0</v>
      </c>
      <c r="BA991" s="38" t="str">
        <f>IF(AW991="","",IF(AW991&lt;=2,"SI","NO"))</f>
        <v>NO</v>
      </c>
      <c r="BB991" s="117">
        <f>V991-U991</f>
        <v>46078.34375</v>
      </c>
      <c r="BC991" s="118">
        <f>(TRACKER[[#This Row],[Driver departure vs DC END DATE 2]])/24</f>
        <v>1919.9309895833333</v>
      </c>
      <c r="BD991" s="117" t="str">
        <f>IF(L991="LEFTIES TOLEDO",IF(BC991&gt;=TIME(0,0,0),"YES","NO"),"")</f>
        <v/>
      </c>
      <c r="BE991" s="41">
        <f>$BH$1</f>
        <v>55</v>
      </c>
      <c r="BF991" s="41">
        <f>$BI$1</f>
        <v>7.5</v>
      </c>
    </row>
    <row r="992" spans="1:58" ht="12.75" hidden="1" customHeight="1">
      <c r="A992" s="24" t="s">
        <v>1126</v>
      </c>
      <c r="B992" s="10" t="s">
        <v>63</v>
      </c>
      <c r="C992" s="11" t="s">
        <v>79</v>
      </c>
      <c r="D992" s="11" t="s">
        <v>48</v>
      </c>
      <c r="E992" s="12">
        <v>46075.979166666664</v>
      </c>
      <c r="F992" s="12">
        <v>46076.583333333336</v>
      </c>
      <c r="G992" s="13" t="s">
        <v>68</v>
      </c>
      <c r="H992" s="11" t="s">
        <v>99</v>
      </c>
      <c r="I992" s="13" t="s">
        <v>1130</v>
      </c>
      <c r="J992" s="13" t="s">
        <v>80</v>
      </c>
      <c r="K992" s="13" t="s">
        <v>60</v>
      </c>
      <c r="L992" s="12" t="s">
        <v>64</v>
      </c>
      <c r="M992" s="12">
        <v>46077.833333333336</v>
      </c>
      <c r="N992" s="12">
        <v>46078.25</v>
      </c>
      <c r="O992" s="12">
        <v>46074</v>
      </c>
      <c r="P992" s="55"/>
      <c r="Q992" s="12"/>
      <c r="R992" s="12"/>
      <c r="S992" s="29">
        <v>46078.240277777775</v>
      </c>
      <c r="T992" s="29">
        <v>46078.25</v>
      </c>
      <c r="U992" s="12"/>
      <c r="V992" s="29"/>
      <c r="W992" s="30">
        <f>IF(N992="","",WEEKNUM(AA992,2)-0)</f>
        <v>9</v>
      </c>
      <c r="X992" s="30">
        <f>IF(N992="","",MONTH(AA992))</f>
        <v>2</v>
      </c>
      <c r="Y99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992" s="30" t="str">
        <f>IF(B992="ROPAX","ROPAX",IF(B992="RORO","RORO","OCEAN"))</f>
        <v>ROPAX</v>
      </c>
      <c r="AA992" s="12">
        <f>+MIN(S992,T992)</f>
        <v>46078.240277777775</v>
      </c>
      <c r="AB992" s="29" t="str">
        <f>CHOOSE(WEEKDAY(T992,2),"Monday","Tuesday","Wednesday","Thursday","Friday","Saturday","Sunday")</f>
        <v>Wednesday</v>
      </c>
      <c r="AC992" s="104">
        <f>IF((E992-F992)&lt;=0,0,(TRACKER[[#This Row],[ATA]]-TRACKER[[#This Row],[ETA]])*24)</f>
        <v>0</v>
      </c>
      <c r="AD992" s="29" t="str">
        <f>IF(AC992&lt;=2,"NO","YES")</f>
        <v>NO</v>
      </c>
      <c r="AE992" s="112">
        <f>+TRACKER[[#This Row],[DELIVERY AVAILABLE SINCE]]-TRACKER[[#This Row],[HANDOVER Morocco]]</f>
        <v>3.8333333333357587</v>
      </c>
      <c r="AF992" s="113">
        <f>TRACKER[[#This Row],[ATA TO UNLOADING]]*24</f>
        <v>54.266666666662786</v>
      </c>
      <c r="AG992" s="114">
        <f>(M992-E992)</f>
        <v>1.8541666666715173</v>
      </c>
      <c r="AH992" s="9">
        <f>TRACKER[[#This Row],[ATA A OFRECIMIENTO]]*24</f>
        <v>44.500000000116415</v>
      </c>
      <c r="AI992" s="4" t="str">
        <f>IF(AG992="","",IF(AG992&lt;=1.5,"SI","NO"))</f>
        <v>NO</v>
      </c>
      <c r="AJ992" s="4" t="str">
        <f>IF(AG992="","",IF(AG992&lt;=2,"YES","NO"))</f>
        <v>YES</v>
      </c>
      <c r="AK992" s="4" t="str">
        <f>IF(AG992="","",IF(AG992&lt;=3,"SI","NO"))</f>
        <v>SI</v>
      </c>
      <c r="AL992" s="114">
        <f>(N992-M992)</f>
        <v>0.41666666666424135</v>
      </c>
      <c r="AM992" s="9">
        <f>TRACKER[[#This Row],[DEL. AVAILABLE A SLOT]]*24</f>
        <v>9.9999999999417923</v>
      </c>
      <c r="AN992" s="114">
        <f>IF((S992-M992)&lt;0,TIME(0,0,0),S992-M992)</f>
        <v>0.40694444443943212</v>
      </c>
      <c r="AO992"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992" s="9" t="str">
        <f>IF(AL992="","",IF(AL992&lt;=1,"SI","NO"))</f>
        <v>SI</v>
      </c>
      <c r="AQ992" s="114">
        <f>(N992-E992)</f>
        <v>2.2708333333357587</v>
      </c>
      <c r="AR992" s="9">
        <f>TRACKER[[#This Row],[ATA A TIMESLOT]]*24</f>
        <v>54.500000000058208</v>
      </c>
      <c r="AS992" s="115">
        <f>IF(AA992&lt;N992,TIME(0,0,0),AA992-N992)</f>
        <v>0</v>
      </c>
      <c r="AT992" s="9">
        <f>TRACKER[[#This Row],[PUNTUALIDAD (H)]]*24</f>
        <v>0</v>
      </c>
      <c r="AU992" s="114" t="str">
        <f>IF(AS992&gt;TIME(0,30,0),"NO","SI")</f>
        <v>SI</v>
      </c>
      <c r="AV992" s="116" t="str">
        <f>IF(AS992&gt;TIME(1,0,0),"NO","SI")</f>
        <v>SI</v>
      </c>
      <c r="AW992" s="116">
        <f>(S992-E992)</f>
        <v>2.2611111111109494</v>
      </c>
      <c r="AX992" s="38">
        <f>TRACKER[[#This Row],[ATA TO UNLOADING]]*24</f>
        <v>54.266666666662786</v>
      </c>
      <c r="AY992" s="116">
        <f>IF(O992=0,0,S992-O992)</f>
        <v>4.2402777777751908</v>
      </c>
      <c r="AZ992" s="38">
        <f>TRACKER[[#This Row],[TOTAL TT (MARRUECOS)]]*24</f>
        <v>101.76666666660458</v>
      </c>
      <c r="BA992" s="38" t="str">
        <f>IF(AW992="","",IF(AW992&lt;=2,"SI","NO"))</f>
        <v>NO</v>
      </c>
      <c r="BB992" s="117">
        <f>V992-U992</f>
        <v>0</v>
      </c>
      <c r="BC992" s="118">
        <f>(TRACKER[[#This Row],[Driver departure vs DC END DATE 2]])/24</f>
        <v>0</v>
      </c>
      <c r="BD992" s="117" t="str">
        <f>IF(L992="LEFTIES TOLEDO",IF(BC992&gt;=TIME(0,0,0),"YES","NO"),"")</f>
        <v/>
      </c>
      <c r="BE992" s="41">
        <f>$BH$1</f>
        <v>55</v>
      </c>
      <c r="BF992" s="41">
        <f>$BI$1</f>
        <v>7.5</v>
      </c>
    </row>
    <row r="993" spans="1:58" ht="12.75" hidden="1" customHeight="1">
      <c r="A993" s="24">
        <v>264169248</v>
      </c>
      <c r="B993" s="10" t="s">
        <v>1184</v>
      </c>
      <c r="C993" s="11" t="s">
        <v>47</v>
      </c>
      <c r="D993" s="11" t="s">
        <v>48</v>
      </c>
      <c r="E993" s="12">
        <v>46070.795138888891</v>
      </c>
      <c r="F993" s="12">
        <v>46070.833333333336</v>
      </c>
      <c r="G993" s="13" t="s">
        <v>49</v>
      </c>
      <c r="H993" s="11" t="s">
        <v>50</v>
      </c>
      <c r="I993" s="13" t="s">
        <v>1437</v>
      </c>
      <c r="J993" s="13" t="s">
        <v>51</v>
      </c>
      <c r="K993" s="13" t="s">
        <v>52</v>
      </c>
      <c r="L993" s="12" t="s">
        <v>53</v>
      </c>
      <c r="M993" s="12">
        <v>46073.666666666664</v>
      </c>
      <c r="N993" s="12">
        <v>46078.333333333336</v>
      </c>
      <c r="O993" s="12"/>
      <c r="P993" s="55"/>
      <c r="Q993" s="12"/>
      <c r="R993" s="12"/>
      <c r="S993" s="29">
        <v>46078.311111111114</v>
      </c>
      <c r="T993" s="29">
        <v>46078.329861111109</v>
      </c>
      <c r="U993" s="12">
        <v>46078.340277777781</v>
      </c>
      <c r="V993" s="29">
        <v>46078.350694444445</v>
      </c>
      <c r="W993" s="30">
        <f>IF(N993="","",WEEKNUM(AA993,2)-0)</f>
        <v>9</v>
      </c>
      <c r="X993" s="30">
        <f>IF(N993="","",MONTH(AA993))</f>
        <v>2</v>
      </c>
      <c r="Y99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93" s="30" t="str">
        <f>IF(B993="ROPAX","ROPAX",IF(B993="RORO","RORO","OCEAN"))</f>
        <v>OCEAN</v>
      </c>
      <c r="AA993" s="12">
        <f>+MIN(S993,T993)</f>
        <v>46078.311111111114</v>
      </c>
      <c r="AB993" s="29" t="str">
        <f>CHOOSE(WEEKDAY(T993,2),"Monday","Tuesday","Wednesday","Thursday","Friday","Saturday","Sunday")</f>
        <v>Wednesday</v>
      </c>
      <c r="AC993" s="104">
        <f>IF((E993-F993)&lt;=0,0,(TRACKER[[#This Row],[ATA]]-TRACKER[[#This Row],[ETA]])*24)</f>
        <v>0</v>
      </c>
      <c r="AD993" s="29" t="str">
        <f>IF(AC993&lt;=2,"NO","YES")</f>
        <v>NO</v>
      </c>
      <c r="AE993" s="112">
        <f>+TRACKER[[#This Row],[DELIVERY AVAILABLE SINCE]]-TRACKER[[#This Row],[HANDOVER Morocco]]</f>
        <v>46073.666666666664</v>
      </c>
      <c r="AF993" s="113">
        <f>TRACKER[[#This Row],[ATA TO UNLOADING]]*24</f>
        <v>180.3833333333605</v>
      </c>
      <c r="AG993" s="114">
        <f>(M993-E993)</f>
        <v>2.8715277777737356</v>
      </c>
      <c r="AH993" s="9">
        <f>TRACKER[[#This Row],[ATA A OFRECIMIENTO]]*24</f>
        <v>68.916666666569654</v>
      </c>
      <c r="AI993" s="4" t="str">
        <f>IF(AG993="","",IF(AG993&lt;=1.5,"SI","NO"))</f>
        <v>NO</v>
      </c>
      <c r="AJ993" s="4" t="str">
        <f>IF(AG993="","",IF(AG993&lt;=2,"YES","NO"))</f>
        <v>NO</v>
      </c>
      <c r="AK993" s="4" t="str">
        <f>IF(AG993="","",IF(AG993&lt;=3,"SI","NO"))</f>
        <v>SI</v>
      </c>
      <c r="AL993" s="114">
        <f>(N993-M993)</f>
        <v>4.6666666666715173</v>
      </c>
      <c r="AM993" s="9">
        <f>TRACKER[[#This Row],[DEL. AVAILABLE A SLOT]]*24</f>
        <v>112.00000000011642</v>
      </c>
      <c r="AN993" s="114">
        <f>IF((S993-M993)&lt;0,TIME(0,0,0),S993-M993)</f>
        <v>4.6444444444496185</v>
      </c>
      <c r="AO993"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93" s="9" t="str">
        <f>IF(AL993="","",IF(AL993&lt;=1,"SI","NO"))</f>
        <v>NO</v>
      </c>
      <c r="AQ993" s="114">
        <f>(N993-E993)</f>
        <v>7.5381944444452529</v>
      </c>
      <c r="AR993" s="9">
        <f>TRACKER[[#This Row],[ATA A TIMESLOT]]*24</f>
        <v>180.91666666668607</v>
      </c>
      <c r="AS993" s="115">
        <f>IF(AA993&lt;N993,TIME(0,0,0),AA993-N993)</f>
        <v>0</v>
      </c>
      <c r="AT993" s="9">
        <f>TRACKER[[#This Row],[PUNTUALIDAD (H)]]*24</f>
        <v>0</v>
      </c>
      <c r="AU993" s="114" t="str">
        <f>IF(AS993&gt;TIME(0,30,0),"NO","SI")</f>
        <v>SI</v>
      </c>
      <c r="AV993" s="116" t="str">
        <f>IF(AS993&gt;TIME(1,0,0),"NO","SI")</f>
        <v>SI</v>
      </c>
      <c r="AW993" s="116">
        <f>(S993-E993)</f>
        <v>7.515972222223354</v>
      </c>
      <c r="AX993" s="38">
        <f>TRACKER[[#This Row],[ATA TO UNLOADING]]*24</f>
        <v>180.3833333333605</v>
      </c>
      <c r="AY993" s="116">
        <f>IF(O993=0,0,S993-O993)</f>
        <v>0</v>
      </c>
      <c r="AZ993" s="38">
        <f>TRACKER[[#This Row],[TOTAL TT (MARRUECOS)]]*24</f>
        <v>0</v>
      </c>
      <c r="BA993" s="38" t="str">
        <f>IF(AW993="","",IF(AW993&lt;=2,"SI","NO"))</f>
        <v>NO</v>
      </c>
      <c r="BB993" s="117">
        <f>V993-U993</f>
        <v>1.0416666664241347E-2</v>
      </c>
      <c r="BC993" s="118">
        <f>(TRACKER[[#This Row],[Driver departure vs DC END DATE 2]])/24</f>
        <v>4.3402777767672279E-4</v>
      </c>
      <c r="BD993" s="117" t="str">
        <f>IF(L993="LEFTIES TOLEDO",IF(BC993&gt;=TIME(0,0,0),"YES","NO"),"")</f>
        <v>YES</v>
      </c>
      <c r="BE993" s="41">
        <f>$BH$1</f>
        <v>55</v>
      </c>
      <c r="BF993" s="41">
        <f>$BI$1</f>
        <v>7.5</v>
      </c>
    </row>
    <row r="994" spans="1:58" ht="12.75" hidden="1" customHeight="1">
      <c r="A994" s="24">
        <v>264169457</v>
      </c>
      <c r="B994" s="10" t="s">
        <v>1184</v>
      </c>
      <c r="C994" s="11" t="s">
        <v>47</v>
      </c>
      <c r="D994" s="11" t="s">
        <v>48</v>
      </c>
      <c r="E994" s="12">
        <v>46070.795138888891</v>
      </c>
      <c r="F994" s="12">
        <v>46070.833333333336</v>
      </c>
      <c r="G994" s="13" t="s">
        <v>49</v>
      </c>
      <c r="H994" s="11" t="s">
        <v>50</v>
      </c>
      <c r="I994" s="13" t="s">
        <v>1438</v>
      </c>
      <c r="J994" s="13" t="s">
        <v>51</v>
      </c>
      <c r="K994" s="13" t="s">
        <v>52</v>
      </c>
      <c r="L994" s="12" t="s">
        <v>53</v>
      </c>
      <c r="M994" s="12">
        <v>46073.666666666664</v>
      </c>
      <c r="N994" s="12">
        <v>46078.333333333336</v>
      </c>
      <c r="O994" s="12"/>
      <c r="P994" s="55"/>
      <c r="Q994" s="12"/>
      <c r="R994" s="12"/>
      <c r="S994" s="29">
        <v>46078.322222222225</v>
      </c>
      <c r="T994" s="29">
        <v>46078.357638888891</v>
      </c>
      <c r="U994" s="12">
        <v>46078.361805555556</v>
      </c>
      <c r="V994" s="29">
        <v>46078.381944444445</v>
      </c>
      <c r="W994" s="30">
        <f>IF(N994="","",WEEKNUM(AA994,2)-0)</f>
        <v>9</v>
      </c>
      <c r="X994" s="30">
        <f>IF(N994="","",MONTH(AA994))</f>
        <v>2</v>
      </c>
      <c r="Y99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94" s="30" t="str">
        <f>IF(B994="ROPAX","ROPAX",IF(B994="RORO","RORO","OCEAN"))</f>
        <v>OCEAN</v>
      </c>
      <c r="AA994" s="12">
        <f>+MIN(S994,T994)</f>
        <v>46078.322222222225</v>
      </c>
      <c r="AB994" s="29" t="str">
        <f>CHOOSE(WEEKDAY(T994,2),"Monday","Tuesday","Wednesday","Thursday","Friday","Saturday","Sunday")</f>
        <v>Wednesday</v>
      </c>
      <c r="AC994" s="104">
        <f>IF((E994-F994)&lt;=0,0,(TRACKER[[#This Row],[ATA]]-TRACKER[[#This Row],[ETA]])*24)</f>
        <v>0</v>
      </c>
      <c r="AD994" s="29" t="str">
        <f>IF(AC994&lt;=2,"NO","YES")</f>
        <v>NO</v>
      </c>
      <c r="AE994" s="112">
        <f>+TRACKER[[#This Row],[DELIVERY AVAILABLE SINCE]]-TRACKER[[#This Row],[HANDOVER Morocco]]</f>
        <v>46073.666666666664</v>
      </c>
      <c r="AF994" s="113">
        <f>TRACKER[[#This Row],[ATA TO UNLOADING]]*24</f>
        <v>180.65000000002328</v>
      </c>
      <c r="AG994" s="114">
        <f>(M994-E994)</f>
        <v>2.8715277777737356</v>
      </c>
      <c r="AH994" s="9">
        <f>TRACKER[[#This Row],[ATA A OFRECIMIENTO]]*24</f>
        <v>68.916666666569654</v>
      </c>
      <c r="AI994" s="4" t="str">
        <f>IF(AG994="","",IF(AG994&lt;=1.5,"SI","NO"))</f>
        <v>NO</v>
      </c>
      <c r="AJ994" s="4" t="str">
        <f>IF(AG994="","",IF(AG994&lt;=2,"YES","NO"))</f>
        <v>NO</v>
      </c>
      <c r="AK994" s="4" t="str">
        <f>IF(AG994="","",IF(AG994&lt;=3,"SI","NO"))</f>
        <v>SI</v>
      </c>
      <c r="AL994" s="114">
        <f>(N994-M994)</f>
        <v>4.6666666666715173</v>
      </c>
      <c r="AM994" s="9">
        <f>TRACKER[[#This Row],[DEL. AVAILABLE A SLOT]]*24</f>
        <v>112.00000000011642</v>
      </c>
      <c r="AN994" s="114">
        <f>IF((S994-M994)&lt;0,TIME(0,0,0),S994-M994)</f>
        <v>4.6555555555605679</v>
      </c>
      <c r="AO994"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94" s="9" t="str">
        <f>IF(AL994="","",IF(AL994&lt;=1,"SI","NO"))</f>
        <v>NO</v>
      </c>
      <c r="AQ994" s="114">
        <f>(N994-E994)</f>
        <v>7.5381944444452529</v>
      </c>
      <c r="AR994" s="9">
        <f>TRACKER[[#This Row],[ATA A TIMESLOT]]*24</f>
        <v>180.91666666668607</v>
      </c>
      <c r="AS994" s="115">
        <f>IF(AA994&lt;N994,TIME(0,0,0),AA994-N994)</f>
        <v>0</v>
      </c>
      <c r="AT994" s="9">
        <f>TRACKER[[#This Row],[PUNTUALIDAD (H)]]*24</f>
        <v>0</v>
      </c>
      <c r="AU994" s="114" t="str">
        <f>IF(AS994&gt;TIME(0,30,0),"NO","SI")</f>
        <v>SI</v>
      </c>
      <c r="AV994" s="116" t="str">
        <f>IF(AS994&gt;TIME(1,0,0),"NO","SI")</f>
        <v>SI</v>
      </c>
      <c r="AW994" s="116">
        <f>(S994-E994)</f>
        <v>7.5270833333343035</v>
      </c>
      <c r="AX994" s="38">
        <f>TRACKER[[#This Row],[ATA TO UNLOADING]]*24</f>
        <v>180.65000000002328</v>
      </c>
      <c r="AY994" s="116">
        <f>IF(O994=0,0,S994-O994)</f>
        <v>0</v>
      </c>
      <c r="AZ994" s="38">
        <f>TRACKER[[#This Row],[TOTAL TT (MARRUECOS)]]*24</f>
        <v>0</v>
      </c>
      <c r="BA994" s="38" t="str">
        <f>IF(AW994="","",IF(AW994&lt;=2,"SI","NO"))</f>
        <v>NO</v>
      </c>
      <c r="BB994" s="117">
        <f>V994-U994</f>
        <v>2.0138888889050577E-2</v>
      </c>
      <c r="BC994" s="118">
        <f>(TRACKER[[#This Row],[Driver departure vs DC END DATE 2]])/24</f>
        <v>8.391203703771074E-4</v>
      </c>
      <c r="BD994" s="117" t="str">
        <f>IF(L994="LEFTIES TOLEDO",IF(BC994&gt;=TIME(0,0,0),"YES","NO"),"")</f>
        <v>YES</v>
      </c>
      <c r="BE994" s="41">
        <f>$BH$1</f>
        <v>55</v>
      </c>
      <c r="BF994" s="41">
        <f>$BI$1</f>
        <v>7.5</v>
      </c>
    </row>
    <row r="995" spans="1:58" ht="12.75" hidden="1" customHeight="1">
      <c r="A995" s="24">
        <v>265174045</v>
      </c>
      <c r="B995" s="10" t="s">
        <v>1159</v>
      </c>
      <c r="C995" s="11" t="s">
        <v>82</v>
      </c>
      <c r="D995" s="11" t="s">
        <v>48</v>
      </c>
      <c r="E995" s="12">
        <v>46071.569444444445</v>
      </c>
      <c r="F995" s="12">
        <v>46071.583333333336</v>
      </c>
      <c r="G995" s="13" t="s">
        <v>49</v>
      </c>
      <c r="H995" s="11" t="s">
        <v>50</v>
      </c>
      <c r="I995" s="13" t="s">
        <v>1434</v>
      </c>
      <c r="J995" s="13" t="s">
        <v>51</v>
      </c>
      <c r="K995" s="13" t="s">
        <v>60</v>
      </c>
      <c r="L995" s="12" t="s">
        <v>95</v>
      </c>
      <c r="M995" s="12">
        <v>46073.666666666664</v>
      </c>
      <c r="N995" s="12">
        <v>46078.333333333336</v>
      </c>
      <c r="O995" s="12"/>
      <c r="P995" s="55">
        <v>1</v>
      </c>
      <c r="Q995" s="12"/>
      <c r="R995" s="12" t="s">
        <v>62</v>
      </c>
      <c r="S995" s="29">
        <v>46078.3125</v>
      </c>
      <c r="T995" s="29">
        <v>46078.395833333336</v>
      </c>
      <c r="U995" s="12"/>
      <c r="V995" s="29">
        <v>46078.506944444445</v>
      </c>
      <c r="W995" s="30">
        <f>IF(N995="","",WEEKNUM(AA995,2)-0)</f>
        <v>9</v>
      </c>
      <c r="X995" s="30">
        <f>IF(N995="","",MONTH(AA995))</f>
        <v>2</v>
      </c>
      <c r="Y99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995" s="30" t="str">
        <f>IF(B995="ROPAX","ROPAX",IF(B995="RORO","RORO","OCEAN"))</f>
        <v>OCEAN</v>
      </c>
      <c r="AA995" s="12">
        <f>+MIN(S995,T995)</f>
        <v>46078.3125</v>
      </c>
      <c r="AB995" s="29" t="str">
        <f>CHOOSE(WEEKDAY(T995,2),"Monday","Tuesday","Wednesday","Thursday","Friday","Saturday","Sunday")</f>
        <v>Wednesday</v>
      </c>
      <c r="AC995" s="104">
        <f>IF((E995-F995)&lt;=0,0,(TRACKER[[#This Row],[ATA]]-TRACKER[[#This Row],[ETA]])*24)</f>
        <v>0</v>
      </c>
      <c r="AD995" s="29" t="str">
        <f>IF(AC995&lt;=2,"NO","YES")</f>
        <v>NO</v>
      </c>
      <c r="AE995" s="112">
        <f>+TRACKER[[#This Row],[DELIVERY AVAILABLE SINCE]]-TRACKER[[#This Row],[HANDOVER Morocco]]</f>
        <v>46073.666666666664</v>
      </c>
      <c r="AF995" s="113">
        <f>TRACKER[[#This Row],[ATA TO UNLOADING]]*24</f>
        <v>161.83333333331393</v>
      </c>
      <c r="AG995" s="114">
        <f>(M995-E995)</f>
        <v>2.0972222222189885</v>
      </c>
      <c r="AH995" s="9">
        <f>TRACKER[[#This Row],[ATA A OFRECIMIENTO]]*24</f>
        <v>50.333333333255723</v>
      </c>
      <c r="AI995" s="4" t="str">
        <f>IF(AG995="","",IF(AG995&lt;=1.5,"SI","NO"))</f>
        <v>NO</v>
      </c>
      <c r="AJ995" s="4" t="str">
        <f>IF(AG995="","",IF(AG995&lt;=2,"YES","NO"))</f>
        <v>NO</v>
      </c>
      <c r="AK995" s="4" t="str">
        <f>IF(AG995="","",IF(AG995&lt;=3,"SI","NO"))</f>
        <v>SI</v>
      </c>
      <c r="AL995" s="114">
        <f>(N995-M995)</f>
        <v>4.6666666666715173</v>
      </c>
      <c r="AM995" s="9">
        <f>TRACKER[[#This Row],[DEL. AVAILABLE A SLOT]]*24</f>
        <v>112.00000000011642</v>
      </c>
      <c r="AN995" s="114">
        <f>IF((S995-M995)&lt;0,TIME(0,0,0),S995-M995)</f>
        <v>4.6458333333357587</v>
      </c>
      <c r="AO995"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95" s="9" t="str">
        <f>IF(AL995="","",IF(AL995&lt;=1,"SI","NO"))</f>
        <v>NO</v>
      </c>
      <c r="AQ995" s="114">
        <f>(N995-E995)</f>
        <v>6.7638888888905058</v>
      </c>
      <c r="AR995" s="9">
        <f>TRACKER[[#This Row],[ATA A TIMESLOT]]*24</f>
        <v>162.33333333337214</v>
      </c>
      <c r="AS995" s="115">
        <f>IF(AA995&lt;N995,TIME(0,0,0),AA995-N995)</f>
        <v>0</v>
      </c>
      <c r="AT995" s="9">
        <f>TRACKER[[#This Row],[PUNTUALIDAD (H)]]*24</f>
        <v>0</v>
      </c>
      <c r="AU995" s="114" t="str">
        <f>IF(AS995&gt;TIME(0,30,0),"NO","SI")</f>
        <v>SI</v>
      </c>
      <c r="AV995" s="116" t="str">
        <f>IF(AS995&gt;TIME(1,0,0),"NO","SI")</f>
        <v>SI</v>
      </c>
      <c r="AW995" s="116">
        <f>(S995-E995)</f>
        <v>6.7430555555547471</v>
      </c>
      <c r="AX995" s="38">
        <f>TRACKER[[#This Row],[ATA TO UNLOADING]]*24</f>
        <v>161.83333333331393</v>
      </c>
      <c r="AY995" s="116">
        <f>IF(O995=0,0,S995-O995)</f>
        <v>0</v>
      </c>
      <c r="AZ995" s="38">
        <f>TRACKER[[#This Row],[TOTAL TT (MARRUECOS)]]*24</f>
        <v>0</v>
      </c>
      <c r="BA995" s="38" t="str">
        <f>IF(AW995="","",IF(AW995&lt;=2,"SI","NO"))</f>
        <v>NO</v>
      </c>
      <c r="BB995" s="117">
        <f>V995-U995</f>
        <v>46078.506944444445</v>
      </c>
      <c r="BC995" s="118">
        <f>(TRACKER[[#This Row],[Driver departure vs DC END DATE 2]])/24</f>
        <v>1919.937789351852</v>
      </c>
      <c r="BD995" s="117" t="str">
        <f>IF(L995="LEFTIES TOLEDO",IF(BC995&gt;=TIME(0,0,0),"YES","NO"),"")</f>
        <v/>
      </c>
      <c r="BE995" s="41">
        <f>$BH$1</f>
        <v>55</v>
      </c>
      <c r="BF995" s="41">
        <f>$BI$1</f>
        <v>7.5</v>
      </c>
    </row>
    <row r="996" spans="1:58" ht="12.75" hidden="1" customHeight="1">
      <c r="A996" s="24">
        <v>262543870</v>
      </c>
      <c r="B996" s="10" t="s">
        <v>1183</v>
      </c>
      <c r="C996" s="11" t="s">
        <v>78</v>
      </c>
      <c r="D996" s="11" t="s">
        <v>75</v>
      </c>
      <c r="E996" s="12">
        <v>46072.604166666664</v>
      </c>
      <c r="F996" s="12">
        <v>46072.333333333336</v>
      </c>
      <c r="G996" s="13" t="s">
        <v>49</v>
      </c>
      <c r="H996" s="11" t="s">
        <v>50</v>
      </c>
      <c r="I996" s="13" t="s">
        <v>1435</v>
      </c>
      <c r="J996" s="13" t="s">
        <v>51</v>
      </c>
      <c r="K996" s="13" t="s">
        <v>52</v>
      </c>
      <c r="L996" s="12" t="s">
        <v>95</v>
      </c>
      <c r="M996" s="12">
        <v>46076.416666666664</v>
      </c>
      <c r="N996" s="12">
        <v>46078.333333333336</v>
      </c>
      <c r="O996" s="12"/>
      <c r="P996" s="55">
        <v>1</v>
      </c>
      <c r="Q996" s="12"/>
      <c r="R996" s="12" t="s">
        <v>108</v>
      </c>
      <c r="S996" s="29">
        <v>46078.3125</v>
      </c>
      <c r="T996" s="29">
        <v>46078.378472222219</v>
      </c>
      <c r="U996" s="12"/>
      <c r="V996" s="12">
        <v>46078.53125</v>
      </c>
      <c r="W996" s="30">
        <f>IF(N996="","",WEEKNUM(AA996,2)-0)</f>
        <v>9</v>
      </c>
      <c r="X996" s="30">
        <f>IF(N996="","",MONTH(AA996))</f>
        <v>2</v>
      </c>
      <c r="Y99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996" s="30" t="str">
        <f>IF(B996="ROPAX","ROPAX",IF(B996="RORO","RORO","OCEAN"))</f>
        <v>OCEAN</v>
      </c>
      <c r="AA996" s="12">
        <f>+MIN(S996,T996)</f>
        <v>46078.3125</v>
      </c>
      <c r="AB996" s="29" t="str">
        <f>CHOOSE(WEEKDAY(T996,2),"Monday","Tuesday","Wednesday","Thursday","Friday","Saturday","Sunday")</f>
        <v>Wednesday</v>
      </c>
      <c r="AC996" s="104">
        <f>IF((E996-F996)&lt;=0,0,(TRACKER[[#This Row],[ATA]]-TRACKER[[#This Row],[ETA]])*24)</f>
        <v>6.4999999998835847</v>
      </c>
      <c r="AD996" s="29" t="str">
        <f>IF(AC996&lt;=2,"NO","YES")</f>
        <v>YES</v>
      </c>
      <c r="AE996" s="112">
        <f>+TRACKER[[#This Row],[DELIVERY AVAILABLE SINCE]]-TRACKER[[#This Row],[HANDOVER Morocco]]</f>
        <v>46076.416666666664</v>
      </c>
      <c r="AF996" s="113">
        <f>TRACKER[[#This Row],[ATA TO UNLOADING]]*24</f>
        <v>137.00000000005821</v>
      </c>
      <c r="AG996" s="114">
        <f>(M996-E996)</f>
        <v>3.8125</v>
      </c>
      <c r="AH996" s="9">
        <f>TRACKER[[#This Row],[ATA A OFRECIMIENTO]]*24</f>
        <v>91.5</v>
      </c>
      <c r="AI996" s="4" t="str">
        <f>IF(AG996="","",IF(AG996&lt;=1.5,"SI","NO"))</f>
        <v>NO</v>
      </c>
      <c r="AJ996" s="4" t="str">
        <f>IF(AG996="","",IF(AG996&lt;=2,"YES","NO"))</f>
        <v>NO</v>
      </c>
      <c r="AK996" s="4" t="str">
        <f>IF(AG996="","",IF(AG996&lt;=3,"SI","NO"))</f>
        <v>NO</v>
      </c>
      <c r="AL996" s="114">
        <f>(N996-M996)</f>
        <v>1.9166666666715173</v>
      </c>
      <c r="AM996" s="9">
        <f>TRACKER[[#This Row],[DEL. AVAILABLE A SLOT]]*24</f>
        <v>46.000000000116415</v>
      </c>
      <c r="AN996" s="114">
        <f>IF((S996-M996)&lt;0,TIME(0,0,0),S996-M996)</f>
        <v>1.8958333333357587</v>
      </c>
      <c r="AO996"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996" s="9" t="str">
        <f>IF(AL996="","",IF(AL996&lt;=1,"SI","NO"))</f>
        <v>NO</v>
      </c>
      <c r="AQ996" s="114">
        <f>(N996-E996)</f>
        <v>5.7291666666715173</v>
      </c>
      <c r="AR996" s="9">
        <f>TRACKER[[#This Row],[ATA A TIMESLOT]]*24</f>
        <v>137.50000000011642</v>
      </c>
      <c r="AS996" s="115">
        <f>IF(AA996&lt;N996,TIME(0,0,0),AA996-N996)</f>
        <v>0</v>
      </c>
      <c r="AT996" s="9">
        <f>TRACKER[[#This Row],[PUNTUALIDAD (H)]]*24</f>
        <v>0</v>
      </c>
      <c r="AU996" s="114" t="str">
        <f>IF(AS996&gt;TIME(0,30,0),"NO","SI")</f>
        <v>SI</v>
      </c>
      <c r="AV996" s="116" t="str">
        <f>IF(AS996&gt;TIME(1,0,0),"NO","SI")</f>
        <v>SI</v>
      </c>
      <c r="AW996" s="116">
        <f>(S996-E996)</f>
        <v>5.7083333333357587</v>
      </c>
      <c r="AX996" s="38">
        <f>TRACKER[[#This Row],[ATA TO UNLOADING]]*24</f>
        <v>137.00000000005821</v>
      </c>
      <c r="AY996" s="116">
        <f>IF(O996=0,0,S996-O996)</f>
        <v>0</v>
      </c>
      <c r="AZ996" s="38">
        <f>TRACKER[[#This Row],[TOTAL TT (MARRUECOS)]]*24</f>
        <v>0</v>
      </c>
      <c r="BA996" s="38" t="str">
        <f>IF(AW996="","",IF(AW996&lt;=2,"SI","NO"))</f>
        <v>NO</v>
      </c>
      <c r="BB996" s="117">
        <f>V996-U996</f>
        <v>46078.53125</v>
      </c>
      <c r="BC996" s="118">
        <f>(TRACKER[[#This Row],[Driver departure vs DC END DATE 2]])/24</f>
        <v>1919.9388020833333</v>
      </c>
      <c r="BD996" s="117" t="str">
        <f>IF(L996="LEFTIES TOLEDO",IF(BC996&gt;=TIME(0,0,0),"YES","NO"),"")</f>
        <v/>
      </c>
      <c r="BE996" s="41">
        <f>$BH$1</f>
        <v>55</v>
      </c>
      <c r="BF996" s="41">
        <f>$BI$1</f>
        <v>7.5</v>
      </c>
    </row>
    <row r="997" spans="1:58" ht="12.75" hidden="1" customHeight="1">
      <c r="A997" s="24">
        <v>262017960</v>
      </c>
      <c r="B997" s="10" t="s">
        <v>1183</v>
      </c>
      <c r="C997" s="11" t="s">
        <v>65</v>
      </c>
      <c r="D997" s="11" t="s">
        <v>75</v>
      </c>
      <c r="E997" s="12">
        <v>46072.604166666664</v>
      </c>
      <c r="F997" s="12">
        <v>46072.333333333336</v>
      </c>
      <c r="G997" s="13" t="s">
        <v>49</v>
      </c>
      <c r="H997" s="11" t="s">
        <v>50</v>
      </c>
      <c r="I997" s="13" t="s">
        <v>1436</v>
      </c>
      <c r="J997" s="13" t="s">
        <v>51</v>
      </c>
      <c r="K997" s="13" t="s">
        <v>52</v>
      </c>
      <c r="L997" s="12" t="s">
        <v>95</v>
      </c>
      <c r="M997" s="12">
        <v>46073.333333333336</v>
      </c>
      <c r="N997" s="12">
        <v>46078.333333333336</v>
      </c>
      <c r="O997" s="12"/>
      <c r="P997" s="55">
        <v>2</v>
      </c>
      <c r="Q997" s="12" t="s">
        <v>1538</v>
      </c>
      <c r="R997" s="12" t="s">
        <v>108</v>
      </c>
      <c r="S997" s="29">
        <v>46078.3125</v>
      </c>
      <c r="T997" s="29">
        <v>46077.503472222219</v>
      </c>
      <c r="U997" s="12"/>
      <c r="V997" s="12">
        <v>46077.583333333336</v>
      </c>
      <c r="W997" s="30">
        <f>IF(N997="","",WEEKNUM(AA997,2)-0)</f>
        <v>9</v>
      </c>
      <c r="X997" s="30">
        <f>IF(N997="","",MONTH(AA997))</f>
        <v>2</v>
      </c>
      <c r="Y99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997" s="30" t="str">
        <f>IF(B997="ROPAX","ROPAX",IF(B997="RORO","RORO","OCEAN"))</f>
        <v>OCEAN</v>
      </c>
      <c r="AA997" s="12">
        <f>+MIN(S997,T997)</f>
        <v>46077.503472222219</v>
      </c>
      <c r="AB997" s="29" t="str">
        <f>CHOOSE(WEEKDAY(T997,2),"Monday","Tuesday","Wednesday","Thursday","Friday","Saturday","Sunday")</f>
        <v>Tuesday</v>
      </c>
      <c r="AC997" s="104">
        <f>IF((E997-F997)&lt;=0,0,(TRACKER[[#This Row],[ATA]]-TRACKER[[#This Row],[ETA]])*24)</f>
        <v>6.4999999998835847</v>
      </c>
      <c r="AD997" s="29" t="str">
        <f>IF(AC997&lt;=2,"NO","YES")</f>
        <v>YES</v>
      </c>
      <c r="AE997" s="112">
        <f>+TRACKER[[#This Row],[DELIVERY AVAILABLE SINCE]]-TRACKER[[#This Row],[HANDOVER Morocco]]</f>
        <v>46073.333333333336</v>
      </c>
      <c r="AF997" s="113">
        <f>TRACKER[[#This Row],[ATA TO UNLOADING]]*24</f>
        <v>137.00000000005821</v>
      </c>
      <c r="AG997" s="114">
        <f>(M997-E997)</f>
        <v>0.72916666667151731</v>
      </c>
      <c r="AH997" s="9">
        <f>TRACKER[[#This Row],[ATA A OFRECIMIENTO]]*24</f>
        <v>17.500000000116415</v>
      </c>
      <c r="AI997" s="4" t="str">
        <f>IF(AG997="","",IF(AG997&lt;=1.5,"SI","NO"))</f>
        <v>SI</v>
      </c>
      <c r="AJ997" s="4" t="str">
        <f>IF(AG997="","",IF(AG997&lt;=2,"YES","NO"))</f>
        <v>YES</v>
      </c>
      <c r="AK997" s="4" t="str">
        <f>IF(AG997="","",IF(AG997&lt;=3,"SI","NO"))</f>
        <v>SI</v>
      </c>
      <c r="AL997" s="114">
        <f>(N997-M997)</f>
        <v>5</v>
      </c>
      <c r="AM997" s="9">
        <f>TRACKER[[#This Row],[DEL. AVAILABLE A SLOT]]*24</f>
        <v>120</v>
      </c>
      <c r="AN997" s="114">
        <f>IF((S997-M997)&lt;0,TIME(0,0,0),S997-M997)</f>
        <v>4.9791666666642413</v>
      </c>
      <c r="AO997"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97" s="9" t="str">
        <f>IF(AL997="","",IF(AL997&lt;=1,"SI","NO"))</f>
        <v>NO</v>
      </c>
      <c r="AQ997" s="114">
        <f>(N997-E997)</f>
        <v>5.7291666666715173</v>
      </c>
      <c r="AR997" s="9">
        <f>TRACKER[[#This Row],[ATA A TIMESLOT]]*24</f>
        <v>137.50000000011642</v>
      </c>
      <c r="AS997" s="115">
        <f>IF(AA997&lt;N997,TIME(0,0,0),AA997-N997)</f>
        <v>0</v>
      </c>
      <c r="AT997" s="9">
        <f>TRACKER[[#This Row],[PUNTUALIDAD (H)]]*24</f>
        <v>0</v>
      </c>
      <c r="AU997" s="114" t="str">
        <f>IF(AS997&gt;TIME(0,30,0),"NO","SI")</f>
        <v>SI</v>
      </c>
      <c r="AV997" s="116" t="str">
        <f>IF(AS997&gt;TIME(1,0,0),"NO","SI")</f>
        <v>SI</v>
      </c>
      <c r="AW997" s="116">
        <f>(S997-E997)</f>
        <v>5.7083333333357587</v>
      </c>
      <c r="AX997" s="38">
        <f>TRACKER[[#This Row],[ATA TO UNLOADING]]*24</f>
        <v>137.00000000005821</v>
      </c>
      <c r="AY997" s="116">
        <f>IF(O997=0,0,S997-O997)</f>
        <v>0</v>
      </c>
      <c r="AZ997" s="38">
        <f>TRACKER[[#This Row],[TOTAL TT (MARRUECOS)]]*24</f>
        <v>0</v>
      </c>
      <c r="BA997" s="38" t="str">
        <f>IF(AW997="","",IF(AW997&lt;=2,"SI","NO"))</f>
        <v>NO</v>
      </c>
      <c r="BB997" s="117">
        <f>V997-U997</f>
        <v>46077.583333333336</v>
      </c>
      <c r="BC997" s="118">
        <f>(TRACKER[[#This Row],[Driver departure vs DC END DATE 2]])/24</f>
        <v>1919.8993055555557</v>
      </c>
      <c r="BD997" s="117" t="str">
        <f>IF(L997="LEFTIES TOLEDO",IF(BC997&gt;=TIME(0,0,0),"YES","NO"),"")</f>
        <v/>
      </c>
      <c r="BE997" s="41">
        <f>$BH$1</f>
        <v>55</v>
      </c>
      <c r="BF997" s="41">
        <f>$BI$1</f>
        <v>7.5</v>
      </c>
    </row>
    <row r="998" spans="1:58" ht="12.75" hidden="1" customHeight="1">
      <c r="A998" s="24">
        <v>265096791</v>
      </c>
      <c r="B998" s="10" t="s">
        <v>1159</v>
      </c>
      <c r="C998" s="11" t="s">
        <v>54</v>
      </c>
      <c r="D998" s="11" t="s">
        <v>48</v>
      </c>
      <c r="E998" s="12">
        <v>46071.569444444445</v>
      </c>
      <c r="F998" s="12">
        <v>46071.833333333336</v>
      </c>
      <c r="G998" s="13" t="s">
        <v>49</v>
      </c>
      <c r="H998" s="11" t="s">
        <v>50</v>
      </c>
      <c r="I998" s="13" t="s">
        <v>1439</v>
      </c>
      <c r="J998" s="13" t="s">
        <v>51</v>
      </c>
      <c r="K998" s="13" t="s">
        <v>52</v>
      </c>
      <c r="L998" s="12" t="s">
        <v>53</v>
      </c>
      <c r="M998" s="12">
        <v>46073.666666666664</v>
      </c>
      <c r="N998" s="12">
        <v>46078.375</v>
      </c>
      <c r="O998" s="12"/>
      <c r="P998" s="55"/>
      <c r="Q998" s="12" t="s">
        <v>62</v>
      </c>
      <c r="R998" s="12"/>
      <c r="S998" s="29">
        <v>46078.434027777781</v>
      </c>
      <c r="T998" s="29">
        <v>46078.673611111109</v>
      </c>
      <c r="U998" s="12">
        <v>46078.474999999999</v>
      </c>
      <c r="V998" s="12">
        <v>46078.783333333333</v>
      </c>
      <c r="W998" s="30">
        <f>IF(N998="","",WEEKNUM(AA998,2)-0)</f>
        <v>9</v>
      </c>
      <c r="X998" s="30">
        <f>IF(N998="","",MONTH(AA998))</f>
        <v>2</v>
      </c>
      <c r="Y99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98" s="30" t="str">
        <f>IF(B998="ROPAX","ROPAX",IF(B998="RORO","RORO","OCEAN"))</f>
        <v>OCEAN</v>
      </c>
      <c r="AA998" s="12">
        <f>+MIN(S998,T998)</f>
        <v>46078.434027777781</v>
      </c>
      <c r="AB998" s="29" t="str">
        <f>CHOOSE(WEEKDAY(T998,2),"Monday","Tuesday","Wednesday","Thursday","Friday","Saturday","Sunday")</f>
        <v>Wednesday</v>
      </c>
      <c r="AC998" s="104">
        <f>IF((E998-F998)&lt;=0,0,(TRACKER[[#This Row],[ATA]]-TRACKER[[#This Row],[ETA]])*24)</f>
        <v>0</v>
      </c>
      <c r="AD998" s="29" t="str">
        <f>IF(AC998&lt;=2,"NO","YES")</f>
        <v>NO</v>
      </c>
      <c r="AE998" s="112">
        <f>+TRACKER[[#This Row],[DELIVERY AVAILABLE SINCE]]-TRACKER[[#This Row],[HANDOVER Morocco]]</f>
        <v>46073.666666666664</v>
      </c>
      <c r="AF998" s="113">
        <f>TRACKER[[#This Row],[ATA TO UNLOADING]]*24</f>
        <v>164.75000000005821</v>
      </c>
      <c r="AG998" s="114">
        <f>(M998-E998)</f>
        <v>2.0972222222189885</v>
      </c>
      <c r="AH998" s="9">
        <f>TRACKER[[#This Row],[ATA A OFRECIMIENTO]]*24</f>
        <v>50.333333333255723</v>
      </c>
      <c r="AI998" s="4" t="str">
        <f>IF(AG998="","",IF(AG998&lt;=1.5,"SI","NO"))</f>
        <v>NO</v>
      </c>
      <c r="AJ998" s="4" t="str">
        <f>IF(AG998="","",IF(AG998&lt;=2,"YES","NO"))</f>
        <v>NO</v>
      </c>
      <c r="AK998" s="4" t="str">
        <f>IF(AG998="","",IF(AG998&lt;=3,"SI","NO"))</f>
        <v>SI</v>
      </c>
      <c r="AL998" s="114">
        <f>(N998-M998)</f>
        <v>4.7083333333357587</v>
      </c>
      <c r="AM998" s="9">
        <f>TRACKER[[#This Row],[DEL. AVAILABLE A SLOT]]*24</f>
        <v>113.00000000005821</v>
      </c>
      <c r="AN998" s="114">
        <f>IF((S998-M998)&lt;0,TIME(0,0,0),S998-M998)</f>
        <v>4.7673611111167702</v>
      </c>
      <c r="AO998"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98" s="9" t="str">
        <f>IF(AL998="","",IF(AL998&lt;=1,"SI","NO"))</f>
        <v>NO</v>
      </c>
      <c r="AQ998" s="114">
        <f>(N998-E998)</f>
        <v>6.8055555555547471</v>
      </c>
      <c r="AR998" s="9">
        <f>TRACKER[[#This Row],[ATA A TIMESLOT]]*24</f>
        <v>163.33333333331393</v>
      </c>
      <c r="AS998" s="115">
        <f>IF(AA998&lt;N998,TIME(0,0,0),AA998-N998)</f>
        <v>5.9027777781011537E-2</v>
      </c>
      <c r="AT998" s="9">
        <f>TRACKER[[#This Row],[PUNTUALIDAD (H)]]*24</f>
        <v>1.4166666667442769</v>
      </c>
      <c r="AU998" s="114" t="str">
        <f>IF(AS998&gt;TIME(0,30,0),"NO","SI")</f>
        <v>NO</v>
      </c>
      <c r="AV998" s="116" t="str">
        <f>IF(AS998&gt;TIME(1,0,0),"NO","SI")</f>
        <v>NO</v>
      </c>
      <c r="AW998" s="116">
        <f>(S998-E998)</f>
        <v>6.8645833333357587</v>
      </c>
      <c r="AX998" s="38">
        <f>TRACKER[[#This Row],[ATA TO UNLOADING]]*24</f>
        <v>164.75000000005821</v>
      </c>
      <c r="AY998" s="116">
        <f>IF(O998=0,0,S998-O998)</f>
        <v>0</v>
      </c>
      <c r="AZ998" s="38">
        <f>TRACKER[[#This Row],[TOTAL TT (MARRUECOS)]]*24</f>
        <v>0</v>
      </c>
      <c r="BA998" s="38" t="str">
        <f>IF(AW998="","",IF(AW998&lt;=2,"SI","NO"))</f>
        <v>NO</v>
      </c>
      <c r="BB998" s="117">
        <f>V998-U998</f>
        <v>0.30833333333430346</v>
      </c>
      <c r="BC998" s="118">
        <f>(TRACKER[[#This Row],[Driver departure vs DC END DATE 2]])/24</f>
        <v>1.2847222222262644E-2</v>
      </c>
      <c r="BD998" s="117" t="str">
        <f>IF(L998="LEFTIES TOLEDO",IF(BC998&gt;=TIME(0,0,0),"YES","NO"),"")</f>
        <v>YES</v>
      </c>
      <c r="BE998" s="41">
        <f>$BH$1</f>
        <v>55</v>
      </c>
      <c r="BF998" s="41">
        <f>$BI$1</f>
        <v>7.5</v>
      </c>
    </row>
    <row r="999" spans="1:58" ht="12.75" hidden="1" customHeight="1">
      <c r="A999" s="24">
        <v>264183545</v>
      </c>
      <c r="B999" s="10" t="s">
        <v>1184</v>
      </c>
      <c r="C999" s="11" t="s">
        <v>47</v>
      </c>
      <c r="D999" s="11" t="s">
        <v>48</v>
      </c>
      <c r="E999" s="12">
        <v>46070.795138888891</v>
      </c>
      <c r="F999" s="12">
        <v>46070.833333333336</v>
      </c>
      <c r="G999" s="13" t="s">
        <v>49</v>
      </c>
      <c r="H999" s="11" t="s">
        <v>50</v>
      </c>
      <c r="I999" s="13" t="s">
        <v>1441</v>
      </c>
      <c r="J999" s="13" t="s">
        <v>51</v>
      </c>
      <c r="K999" s="13" t="s">
        <v>52</v>
      </c>
      <c r="L999" s="12" t="s">
        <v>53</v>
      </c>
      <c r="M999" s="12">
        <v>46073.666666666664</v>
      </c>
      <c r="N999" s="12">
        <v>46078.416666666664</v>
      </c>
      <c r="O999" s="12"/>
      <c r="P999" s="55"/>
      <c r="Q999" s="12"/>
      <c r="R999" s="12"/>
      <c r="S999" s="29">
        <v>46078.434027777781</v>
      </c>
      <c r="T999" s="29">
        <v>46078.482638888891</v>
      </c>
      <c r="U999" s="12">
        <v>46078.474999999999</v>
      </c>
      <c r="V999" s="29">
        <v>46078.506944444445</v>
      </c>
      <c r="W999" s="30">
        <f>IF(N999="","",WEEKNUM(AA999,2)-0)</f>
        <v>9</v>
      </c>
      <c r="X999" s="30">
        <f>IF(N999="","",MONTH(AA999))</f>
        <v>2</v>
      </c>
      <c r="Y99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999" s="30" t="str">
        <f>IF(B999="ROPAX","ROPAX",IF(B999="RORO","RORO","OCEAN"))</f>
        <v>OCEAN</v>
      </c>
      <c r="AA999" s="12">
        <f>+MIN(S999,T999)</f>
        <v>46078.434027777781</v>
      </c>
      <c r="AB999" s="29" t="str">
        <f>CHOOSE(WEEKDAY(T999,2),"Monday","Tuesday","Wednesday","Thursday","Friday","Saturday","Sunday")</f>
        <v>Wednesday</v>
      </c>
      <c r="AC999" s="104">
        <f>IF((E999-F999)&lt;=0,0,(TRACKER[[#This Row],[ATA]]-TRACKER[[#This Row],[ETA]])*24)</f>
        <v>0</v>
      </c>
      <c r="AD999" s="29" t="str">
        <f>IF(AC999&lt;=2,"NO","YES")</f>
        <v>NO</v>
      </c>
      <c r="AE999" s="112">
        <f>+TRACKER[[#This Row],[DELIVERY AVAILABLE SINCE]]-TRACKER[[#This Row],[HANDOVER Morocco]]</f>
        <v>46073.666666666664</v>
      </c>
      <c r="AF999" s="113">
        <f>TRACKER[[#This Row],[ATA TO UNLOADING]]*24</f>
        <v>183.33333333337214</v>
      </c>
      <c r="AG999" s="114">
        <f>(M999-E999)</f>
        <v>2.8715277777737356</v>
      </c>
      <c r="AH999" s="9">
        <f>TRACKER[[#This Row],[ATA A OFRECIMIENTO]]*24</f>
        <v>68.916666666569654</v>
      </c>
      <c r="AI999" s="4" t="str">
        <f>IF(AG999="","",IF(AG999&lt;=1.5,"SI","NO"))</f>
        <v>NO</v>
      </c>
      <c r="AJ999" s="4" t="str">
        <f>IF(AG999="","",IF(AG999&lt;=2,"YES","NO"))</f>
        <v>NO</v>
      </c>
      <c r="AK999" s="4" t="str">
        <f>IF(AG999="","",IF(AG999&lt;=3,"SI","NO"))</f>
        <v>SI</v>
      </c>
      <c r="AL999" s="114">
        <f>(N999-M999)</f>
        <v>4.75</v>
      </c>
      <c r="AM999" s="9">
        <f>TRACKER[[#This Row],[DEL. AVAILABLE A SLOT]]*24</f>
        <v>114</v>
      </c>
      <c r="AN999" s="114">
        <f>IF((S999-M999)&lt;0,TIME(0,0,0),S999-M999)</f>
        <v>4.7673611111167702</v>
      </c>
      <c r="AO999"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999" s="9" t="str">
        <f>IF(AL999="","",IF(AL999&lt;=1,"SI","NO"))</f>
        <v>NO</v>
      </c>
      <c r="AQ999" s="114">
        <f>(N999-E999)</f>
        <v>7.6215277777737356</v>
      </c>
      <c r="AR999" s="9">
        <f>TRACKER[[#This Row],[ATA A TIMESLOT]]*24</f>
        <v>182.91666666656965</v>
      </c>
      <c r="AS999" s="115">
        <f>IF(AA999&lt;N999,TIME(0,0,0),AA999-N999)</f>
        <v>1.7361111116770189E-2</v>
      </c>
      <c r="AT999" s="9">
        <f>TRACKER[[#This Row],[PUNTUALIDAD (H)]]*24</f>
        <v>0.41666666680248454</v>
      </c>
      <c r="AU999" s="114" t="str">
        <f>IF(AS999&gt;TIME(0,30,0),"NO","SI")</f>
        <v>SI</v>
      </c>
      <c r="AV999" s="116" t="str">
        <f>IF(AS999&gt;TIME(1,0,0),"NO","SI")</f>
        <v>SI</v>
      </c>
      <c r="AW999" s="116">
        <f>(S999-E999)</f>
        <v>7.6388888888905058</v>
      </c>
      <c r="AX999" s="38">
        <f>TRACKER[[#This Row],[ATA TO UNLOADING]]*24</f>
        <v>183.33333333337214</v>
      </c>
      <c r="AY999" s="116">
        <f>IF(O999=0,0,S999-O999)</f>
        <v>0</v>
      </c>
      <c r="AZ999" s="38">
        <f>TRACKER[[#This Row],[TOTAL TT (MARRUECOS)]]*24</f>
        <v>0</v>
      </c>
      <c r="BA999" s="38" t="str">
        <f>IF(AW999="","",IF(AW999&lt;=2,"SI","NO"))</f>
        <v>NO</v>
      </c>
      <c r="BB999" s="117">
        <f>V999-U999</f>
        <v>3.1944444446708076E-2</v>
      </c>
      <c r="BC999" s="118">
        <f>(TRACKER[[#This Row],[Driver departure vs DC END DATE 2]])/24</f>
        <v>1.3310185186128365E-3</v>
      </c>
      <c r="BD999" s="117" t="str">
        <f>IF(L999="LEFTIES TOLEDO",IF(BC999&gt;=TIME(0,0,0),"YES","NO"),"")</f>
        <v>YES</v>
      </c>
      <c r="BE999" s="41">
        <f>$BH$1</f>
        <v>55</v>
      </c>
      <c r="BF999" s="41">
        <f>$BI$1</f>
        <v>7.5</v>
      </c>
    </row>
    <row r="1000" spans="1:58" ht="12.75" hidden="1" customHeight="1">
      <c r="A1000" s="24">
        <v>264183545</v>
      </c>
      <c r="B1000" s="10" t="s">
        <v>1184</v>
      </c>
      <c r="C1000" s="11" t="s">
        <v>47</v>
      </c>
      <c r="D1000" s="11" t="s">
        <v>48</v>
      </c>
      <c r="E1000" s="12">
        <v>46070.795138888891</v>
      </c>
      <c r="F1000" s="12">
        <v>46070.833333333336</v>
      </c>
      <c r="G1000" s="13" t="s">
        <v>49</v>
      </c>
      <c r="H1000" s="11" t="s">
        <v>50</v>
      </c>
      <c r="I1000" s="13" t="s">
        <v>1442</v>
      </c>
      <c r="J1000" s="13" t="s">
        <v>51</v>
      </c>
      <c r="K1000" s="13" t="s">
        <v>52</v>
      </c>
      <c r="L1000" s="12" t="s">
        <v>53</v>
      </c>
      <c r="M1000" s="12">
        <v>46073.666666666664</v>
      </c>
      <c r="N1000" s="12">
        <v>46078.416666666664</v>
      </c>
      <c r="O1000" s="12"/>
      <c r="P1000" s="55"/>
      <c r="Q1000" s="12"/>
      <c r="R1000" s="12"/>
      <c r="S1000" s="29">
        <v>46078.411111111112</v>
      </c>
      <c r="T1000" s="29">
        <v>46078.447916666664</v>
      </c>
      <c r="U1000" s="12">
        <v>46078.4375</v>
      </c>
      <c r="V1000" s="12">
        <v>46078.472222222219</v>
      </c>
      <c r="W1000" s="30">
        <f>IF(N1000="","",WEEKNUM(AA1000,2)-0)</f>
        <v>9</v>
      </c>
      <c r="X1000" s="30">
        <f>IF(N1000="","",MONTH(AA1000))</f>
        <v>2</v>
      </c>
      <c r="Y100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00" s="30" t="str">
        <f>IF(B1000="ROPAX","ROPAX",IF(B1000="RORO","RORO","OCEAN"))</f>
        <v>OCEAN</v>
      </c>
      <c r="AA1000" s="12">
        <f>+MIN(S1000,T1000)</f>
        <v>46078.411111111112</v>
      </c>
      <c r="AB1000" s="29" t="str">
        <f>CHOOSE(WEEKDAY(T1000,2),"Monday","Tuesday","Wednesday","Thursday","Friday","Saturday","Sunday")</f>
        <v>Wednesday</v>
      </c>
      <c r="AC1000" s="104">
        <f>IF((E1000-F1000)&lt;=0,0,(TRACKER[[#This Row],[ATA]]-TRACKER[[#This Row],[ETA]])*24)</f>
        <v>0</v>
      </c>
      <c r="AD1000" s="29" t="str">
        <f>IF(AC1000&lt;=2,"NO","YES")</f>
        <v>NO</v>
      </c>
      <c r="AE1000" s="112">
        <f>+TRACKER[[#This Row],[DELIVERY AVAILABLE SINCE]]-TRACKER[[#This Row],[HANDOVER Morocco]]</f>
        <v>46073.666666666664</v>
      </c>
      <c r="AF1000" s="113">
        <f>TRACKER[[#This Row],[ATA TO UNLOADING]]*24</f>
        <v>182.78333333332557</v>
      </c>
      <c r="AG1000" s="114">
        <f>(M1000-E1000)</f>
        <v>2.8715277777737356</v>
      </c>
      <c r="AH1000" s="9">
        <f>TRACKER[[#This Row],[ATA A OFRECIMIENTO]]*24</f>
        <v>68.916666666569654</v>
      </c>
      <c r="AI1000" s="4" t="str">
        <f>IF(AG1000="","",IF(AG1000&lt;=1.5,"SI","NO"))</f>
        <v>NO</v>
      </c>
      <c r="AJ1000" s="4" t="str">
        <f>IF(AG1000="","",IF(AG1000&lt;=2,"YES","NO"))</f>
        <v>NO</v>
      </c>
      <c r="AK1000" s="4" t="str">
        <f>IF(AG1000="","",IF(AG1000&lt;=3,"SI","NO"))</f>
        <v>SI</v>
      </c>
      <c r="AL1000" s="114">
        <f>(N1000-M1000)</f>
        <v>4.75</v>
      </c>
      <c r="AM1000" s="9">
        <f>TRACKER[[#This Row],[DEL. AVAILABLE A SLOT]]*24</f>
        <v>114</v>
      </c>
      <c r="AN1000" s="114">
        <f>IF((S1000-M1000)&lt;0,TIME(0,0,0),S1000-M1000)</f>
        <v>4.7444444444481633</v>
      </c>
      <c r="AO1000"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000" s="9" t="str">
        <f>IF(AL1000="","",IF(AL1000&lt;=1,"SI","NO"))</f>
        <v>NO</v>
      </c>
      <c r="AQ1000" s="114">
        <f>(N1000-E1000)</f>
        <v>7.6215277777737356</v>
      </c>
      <c r="AR1000" s="9">
        <f>TRACKER[[#This Row],[ATA A TIMESLOT]]*24</f>
        <v>182.91666666656965</v>
      </c>
      <c r="AS1000" s="115">
        <f>IF(AA1000&lt;N1000,TIME(0,0,0),AA1000-N1000)</f>
        <v>0</v>
      </c>
      <c r="AT1000" s="9">
        <f>TRACKER[[#This Row],[PUNTUALIDAD (H)]]*24</f>
        <v>0</v>
      </c>
      <c r="AU1000" s="114" t="str">
        <f>IF(AS1000&gt;TIME(0,30,0),"NO","SI")</f>
        <v>SI</v>
      </c>
      <c r="AV1000" s="116" t="str">
        <f>IF(AS1000&gt;TIME(1,0,0),"NO","SI")</f>
        <v>SI</v>
      </c>
      <c r="AW1000" s="116">
        <f>(S1000-E1000)</f>
        <v>7.6159722222218988</v>
      </c>
      <c r="AX1000" s="38">
        <f>TRACKER[[#This Row],[ATA TO UNLOADING]]*24</f>
        <v>182.78333333332557</v>
      </c>
      <c r="AY1000" s="116">
        <f>IF(O1000=0,0,S1000-O1000)</f>
        <v>0</v>
      </c>
      <c r="AZ1000" s="38">
        <f>TRACKER[[#This Row],[TOTAL TT (MARRUECOS)]]*24</f>
        <v>0</v>
      </c>
      <c r="BA1000" s="38" t="str">
        <f>IF(AW1000="","",IF(AW1000&lt;=2,"SI","NO"))</f>
        <v>NO</v>
      </c>
      <c r="BB1000" s="117">
        <f>V1000-U1000</f>
        <v>3.4722222218988463E-2</v>
      </c>
      <c r="BC1000" s="118">
        <f>(TRACKER[[#This Row],[Driver departure vs DC END DATE 2]])/24</f>
        <v>1.4467592591245193E-3</v>
      </c>
      <c r="BD1000" s="117" t="str">
        <f>IF(L1000="LEFTIES TOLEDO",IF(BC1000&gt;=TIME(0,0,0),"YES","NO"),"")</f>
        <v>YES</v>
      </c>
      <c r="BE1000" s="41">
        <f>$BH$1</f>
        <v>55</v>
      </c>
      <c r="BF1000" s="41">
        <f>$BI$1</f>
        <v>7.5</v>
      </c>
    </row>
    <row r="1001" spans="1:58" ht="12.75" hidden="1" customHeight="1">
      <c r="A1001" s="24">
        <v>262543870</v>
      </c>
      <c r="B1001" s="10" t="s">
        <v>1183</v>
      </c>
      <c r="C1001" s="11" t="s">
        <v>78</v>
      </c>
      <c r="D1001" s="11" t="s">
        <v>75</v>
      </c>
      <c r="E1001" s="12">
        <v>46072.604166666664</v>
      </c>
      <c r="F1001" s="12">
        <v>46072.333333333336</v>
      </c>
      <c r="G1001" s="13" t="s">
        <v>49</v>
      </c>
      <c r="H1001" s="11" t="s">
        <v>50</v>
      </c>
      <c r="I1001" s="13" t="s">
        <v>1440</v>
      </c>
      <c r="J1001" s="13" t="s">
        <v>51</v>
      </c>
      <c r="K1001" s="13" t="s">
        <v>52</v>
      </c>
      <c r="L1001" s="12" t="s">
        <v>95</v>
      </c>
      <c r="M1001" s="12">
        <v>46076.416666666664</v>
      </c>
      <c r="N1001" s="12">
        <v>46078.416666666664</v>
      </c>
      <c r="O1001" s="12"/>
      <c r="P1001" s="55">
        <v>1</v>
      </c>
      <c r="Q1001" s="12"/>
      <c r="R1001" s="12" t="s">
        <v>108</v>
      </c>
      <c r="S1001" s="29">
        <v>46078.395833333328</v>
      </c>
      <c r="T1001" s="29">
        <v>46078.46875</v>
      </c>
      <c r="U1001" s="12"/>
      <c r="V1001" s="12">
        <v>46078.548611111109</v>
      </c>
      <c r="W1001" s="30">
        <f>IF(N1001="","",WEEKNUM(AA1001,2)-0)</f>
        <v>9</v>
      </c>
      <c r="X1001" s="30">
        <f>IF(N1001="","",MONTH(AA1001))</f>
        <v>2</v>
      </c>
      <c r="Y100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1001" s="30" t="str">
        <f>IF(B1001="ROPAX","ROPAX",IF(B1001="RORO","RORO","OCEAN"))</f>
        <v>OCEAN</v>
      </c>
      <c r="AA1001" s="12">
        <f>+MIN(S1001,T1001)</f>
        <v>46078.395833333328</v>
      </c>
      <c r="AB1001" s="29" t="str">
        <f>CHOOSE(WEEKDAY(T1001,2),"Monday","Tuesday","Wednesday","Thursday","Friday","Saturday","Sunday")</f>
        <v>Wednesday</v>
      </c>
      <c r="AC1001" s="104">
        <f>IF((E1001-F1001)&lt;=0,0,(TRACKER[[#This Row],[ATA]]-TRACKER[[#This Row],[ETA]])*24)</f>
        <v>6.4999999998835847</v>
      </c>
      <c r="AD1001" s="29" t="str">
        <f>IF(AC1001&lt;=2,"NO","YES")</f>
        <v>YES</v>
      </c>
      <c r="AE1001" s="112">
        <f>+TRACKER[[#This Row],[DELIVERY AVAILABLE SINCE]]-TRACKER[[#This Row],[HANDOVER Morocco]]</f>
        <v>46076.416666666664</v>
      </c>
      <c r="AF1001" s="113">
        <f>TRACKER[[#This Row],[ATA TO UNLOADING]]*24</f>
        <v>138.99999999994179</v>
      </c>
      <c r="AG1001" s="114">
        <f>(M1001-E1001)</f>
        <v>3.8125</v>
      </c>
      <c r="AH1001" s="9">
        <f>TRACKER[[#This Row],[ATA A OFRECIMIENTO]]*24</f>
        <v>91.5</v>
      </c>
      <c r="AI1001" s="4" t="str">
        <f>IF(AG1001="","",IF(AG1001&lt;=1.5,"SI","NO"))</f>
        <v>NO</v>
      </c>
      <c r="AJ1001" s="4" t="str">
        <f>IF(AG1001="","",IF(AG1001&lt;=2,"YES","NO"))</f>
        <v>NO</v>
      </c>
      <c r="AK1001" s="4" t="str">
        <f>IF(AG1001="","",IF(AG1001&lt;=3,"SI","NO"))</f>
        <v>NO</v>
      </c>
      <c r="AL1001" s="114">
        <f>(N1001-M1001)</f>
        <v>2</v>
      </c>
      <c r="AM1001" s="9">
        <f>TRACKER[[#This Row],[DEL. AVAILABLE A SLOT]]*24</f>
        <v>48</v>
      </c>
      <c r="AN1001" s="114">
        <f>IF((S1001-M1001)&lt;0,TIME(0,0,0),S1001-M1001)</f>
        <v>1.9791666666642413</v>
      </c>
      <c r="AO1001"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1001" s="9" t="str">
        <f>IF(AL1001="","",IF(AL1001&lt;=1,"SI","NO"))</f>
        <v>NO</v>
      </c>
      <c r="AQ1001" s="114">
        <f>(N1001-E1001)</f>
        <v>5.8125</v>
      </c>
      <c r="AR1001" s="9">
        <f>TRACKER[[#This Row],[ATA A TIMESLOT]]*24</f>
        <v>139.5</v>
      </c>
      <c r="AS1001" s="115">
        <f>IF(AA1001&lt;N1001,TIME(0,0,0),AA1001-N1001)</f>
        <v>0</v>
      </c>
      <c r="AT1001" s="9">
        <f>TRACKER[[#This Row],[PUNTUALIDAD (H)]]*24</f>
        <v>0</v>
      </c>
      <c r="AU1001" s="114" t="str">
        <f>IF(AS1001&gt;TIME(0,30,0),"NO","SI")</f>
        <v>SI</v>
      </c>
      <c r="AV1001" s="116" t="str">
        <f>IF(AS1001&gt;TIME(1,0,0),"NO","SI")</f>
        <v>SI</v>
      </c>
      <c r="AW1001" s="116">
        <f>(S1001-E1001)</f>
        <v>5.7916666666642413</v>
      </c>
      <c r="AX1001" s="38">
        <f>TRACKER[[#This Row],[ATA TO UNLOADING]]*24</f>
        <v>138.99999999994179</v>
      </c>
      <c r="AY1001" s="116">
        <f>IF(O1001=0,0,S1001-O1001)</f>
        <v>0</v>
      </c>
      <c r="AZ1001" s="38">
        <f>TRACKER[[#This Row],[TOTAL TT (MARRUECOS)]]*24</f>
        <v>0</v>
      </c>
      <c r="BA1001" s="38" t="str">
        <f>IF(AW1001="","",IF(AW1001&lt;=2,"SI","NO"))</f>
        <v>NO</v>
      </c>
      <c r="BB1001" s="117">
        <f>V1001-U1001</f>
        <v>46078.548611111109</v>
      </c>
      <c r="BC1001" s="118">
        <f>(TRACKER[[#This Row],[Driver departure vs DC END DATE 2]])/24</f>
        <v>1919.9395254629628</v>
      </c>
      <c r="BD1001" s="117" t="str">
        <f>IF(L1001="LEFTIES TOLEDO",IF(BC1001&gt;=TIME(0,0,0),"YES","NO"),"")</f>
        <v/>
      </c>
      <c r="BE1001" s="41">
        <f>$BH$1</f>
        <v>55</v>
      </c>
      <c r="BF1001" s="41">
        <f>$BI$1</f>
        <v>7.5</v>
      </c>
    </row>
    <row r="1002" spans="1:58" ht="12.75" hidden="1" customHeight="1">
      <c r="A1002" s="24">
        <v>264208661</v>
      </c>
      <c r="B1002" s="10" t="s">
        <v>1184</v>
      </c>
      <c r="C1002" s="11" t="s">
        <v>47</v>
      </c>
      <c r="D1002" s="11" t="s">
        <v>48</v>
      </c>
      <c r="E1002" s="12">
        <v>46070.795138888891</v>
      </c>
      <c r="F1002" s="12">
        <v>46070.833333333336</v>
      </c>
      <c r="G1002" s="13" t="s">
        <v>49</v>
      </c>
      <c r="H1002" s="11" t="s">
        <v>50</v>
      </c>
      <c r="I1002" s="13" t="s">
        <v>1444</v>
      </c>
      <c r="J1002" s="13" t="s">
        <v>51</v>
      </c>
      <c r="K1002" s="13" t="s">
        <v>52</v>
      </c>
      <c r="L1002" s="12" t="s">
        <v>53</v>
      </c>
      <c r="M1002" s="12">
        <v>46073.666666666664</v>
      </c>
      <c r="N1002" s="12">
        <v>46078.458333333336</v>
      </c>
      <c r="O1002" s="12"/>
      <c r="P1002" s="55"/>
      <c r="Q1002" s="12"/>
      <c r="R1002" s="12"/>
      <c r="S1002" s="29">
        <v>46078.457638888889</v>
      </c>
      <c r="T1002" s="29">
        <v>46078.53125</v>
      </c>
      <c r="U1002" s="12">
        <v>46078.509722222225</v>
      </c>
      <c r="V1002" s="29">
        <v>46078.5625</v>
      </c>
      <c r="W1002" s="30">
        <f>IF(N1002="","",WEEKNUM(AA1002,2)-0)</f>
        <v>9</v>
      </c>
      <c r="X1002" s="30">
        <f>IF(N1002="","",MONTH(AA1002))</f>
        <v>2</v>
      </c>
      <c r="Y100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02" s="30" t="str">
        <f>IF(B1002="ROPAX","ROPAX",IF(B1002="RORO","RORO","OCEAN"))</f>
        <v>OCEAN</v>
      </c>
      <c r="AA1002" s="12">
        <f>+MIN(S1002,T1002)</f>
        <v>46078.457638888889</v>
      </c>
      <c r="AB1002" s="29" t="str">
        <f>CHOOSE(WEEKDAY(T1002,2),"Monday","Tuesday","Wednesday","Thursday","Friday","Saturday","Sunday")</f>
        <v>Wednesday</v>
      </c>
      <c r="AC1002" s="104">
        <f>IF((E1002-F1002)&lt;=0,0,(TRACKER[[#This Row],[ATA]]-TRACKER[[#This Row],[ETA]])*24)</f>
        <v>0</v>
      </c>
      <c r="AD1002" s="29" t="str">
        <f>IF(AC1002&lt;=2,"NO","YES")</f>
        <v>NO</v>
      </c>
      <c r="AE1002" s="112">
        <f>+TRACKER[[#This Row],[DELIVERY AVAILABLE SINCE]]-TRACKER[[#This Row],[HANDOVER Morocco]]</f>
        <v>46073.666666666664</v>
      </c>
      <c r="AF1002" s="113">
        <f>TRACKER[[#This Row],[ATA TO UNLOADING]]*24</f>
        <v>183.89999999996508</v>
      </c>
      <c r="AG1002" s="114">
        <f>(M1002-E1002)</f>
        <v>2.8715277777737356</v>
      </c>
      <c r="AH1002" s="9">
        <f>TRACKER[[#This Row],[ATA A OFRECIMIENTO]]*24</f>
        <v>68.916666666569654</v>
      </c>
      <c r="AI1002" s="4" t="str">
        <f>IF(AG1002="","",IF(AG1002&lt;=1.5,"SI","NO"))</f>
        <v>NO</v>
      </c>
      <c r="AJ1002" s="4" t="str">
        <f>IF(AG1002="","",IF(AG1002&lt;=2,"YES","NO"))</f>
        <v>NO</v>
      </c>
      <c r="AK1002" s="4" t="str">
        <f>IF(AG1002="","",IF(AG1002&lt;=3,"SI","NO"))</f>
        <v>SI</v>
      </c>
      <c r="AL1002" s="114">
        <f>(N1002-M1002)</f>
        <v>4.7916666666715173</v>
      </c>
      <c r="AM1002" s="9">
        <f>TRACKER[[#This Row],[DEL. AVAILABLE A SLOT]]*24</f>
        <v>115.00000000011642</v>
      </c>
      <c r="AN1002" s="114">
        <f>IF((S1002-M1002)&lt;0,TIME(0,0,0),S1002-M1002)</f>
        <v>4.7909722222248092</v>
      </c>
      <c r="AO1002"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002" s="9" t="str">
        <f>IF(AL1002="","",IF(AL1002&lt;=1,"SI","NO"))</f>
        <v>NO</v>
      </c>
      <c r="AQ1002" s="114">
        <f>(N1002-E1002)</f>
        <v>7.6631944444452529</v>
      </c>
      <c r="AR1002" s="9">
        <f>TRACKER[[#This Row],[ATA A TIMESLOT]]*24</f>
        <v>183.91666666668607</v>
      </c>
      <c r="AS1002" s="115">
        <f>IF(AA1002&lt;N1002,TIME(0,0,0),AA1002-N1002)</f>
        <v>0</v>
      </c>
      <c r="AT1002" s="9">
        <f>TRACKER[[#This Row],[PUNTUALIDAD (H)]]*24</f>
        <v>0</v>
      </c>
      <c r="AU1002" s="114" t="str">
        <f>IF(AS1002&gt;TIME(0,30,0),"NO","SI")</f>
        <v>SI</v>
      </c>
      <c r="AV1002" s="116" t="str">
        <f>IF(AS1002&gt;TIME(1,0,0),"NO","SI")</f>
        <v>SI</v>
      </c>
      <c r="AW1002" s="116">
        <f>(S1002-E1002)</f>
        <v>7.6624999999985448</v>
      </c>
      <c r="AX1002" s="38">
        <f>TRACKER[[#This Row],[ATA TO UNLOADING]]*24</f>
        <v>183.89999999996508</v>
      </c>
      <c r="AY1002" s="116">
        <f>IF(O1002=0,0,S1002-O1002)</f>
        <v>0</v>
      </c>
      <c r="AZ1002" s="38">
        <f>TRACKER[[#This Row],[TOTAL TT (MARRUECOS)]]*24</f>
        <v>0</v>
      </c>
      <c r="BA1002" s="38" t="str">
        <f>IF(AW1002="","",IF(AW1002&lt;=2,"SI","NO"))</f>
        <v>NO</v>
      </c>
      <c r="BB1002" s="117">
        <f>V1002-U1002</f>
        <v>5.2777777775190771E-2</v>
      </c>
      <c r="BC1002" s="118">
        <f>(TRACKER[[#This Row],[Driver departure vs DC END DATE 2]])/24</f>
        <v>2.199074073966282E-3</v>
      </c>
      <c r="BD1002" s="117" t="str">
        <f>IF(L1002="LEFTIES TOLEDO",IF(BC1002&gt;=TIME(0,0,0),"YES","NO"),"")</f>
        <v>YES</v>
      </c>
      <c r="BE1002" s="41">
        <f>$BH$1</f>
        <v>55</v>
      </c>
      <c r="BF1002" s="41">
        <f>$BI$1</f>
        <v>7.5</v>
      </c>
    </row>
    <row r="1003" spans="1:58" ht="12.75" hidden="1" customHeight="1">
      <c r="A1003" s="24" t="s">
        <v>1187</v>
      </c>
      <c r="B1003" s="10" t="s">
        <v>1183</v>
      </c>
      <c r="C1003" s="11" t="s">
        <v>57</v>
      </c>
      <c r="D1003" s="11" t="s">
        <v>75</v>
      </c>
      <c r="E1003" s="12">
        <v>46072.604166666664</v>
      </c>
      <c r="F1003" s="12">
        <v>46072.833333333336</v>
      </c>
      <c r="G1003" s="13" t="s">
        <v>88</v>
      </c>
      <c r="H1003" s="11" t="s">
        <v>50</v>
      </c>
      <c r="I1003" s="13" t="s">
        <v>1443</v>
      </c>
      <c r="J1003" s="13" t="s">
        <v>51</v>
      </c>
      <c r="K1003" s="13" t="s">
        <v>60</v>
      </c>
      <c r="L1003" s="12" t="s">
        <v>95</v>
      </c>
      <c r="M1003" s="12">
        <v>46076.416666666664</v>
      </c>
      <c r="N1003" s="12">
        <v>46078.458333333336</v>
      </c>
      <c r="O1003" s="12"/>
      <c r="P1003" s="55"/>
      <c r="Q1003" s="12"/>
      <c r="R1003" s="12"/>
      <c r="S1003" s="29">
        <v>46078.4375</v>
      </c>
      <c r="T1003" s="29">
        <v>46078.666666666664</v>
      </c>
      <c r="U1003" s="12"/>
      <c r="V1003" s="12">
        <v>46078.840277777781</v>
      </c>
      <c r="W1003" s="30">
        <f>IF(N1003="","",WEEKNUM(AA1003,2)-0)</f>
        <v>9</v>
      </c>
      <c r="X1003" s="30">
        <f>IF(N1003="","",MONTH(AA1003))</f>
        <v>2</v>
      </c>
      <c r="Y100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1003" s="30" t="str">
        <f>IF(B1003="ROPAX","ROPAX",IF(B1003="RORO","RORO","OCEAN"))</f>
        <v>OCEAN</v>
      </c>
      <c r="AA1003" s="12">
        <f>+MIN(S1003,T1003)</f>
        <v>46078.4375</v>
      </c>
      <c r="AB1003" s="29" t="str">
        <f>CHOOSE(WEEKDAY(T1003,2),"Monday","Tuesday","Wednesday","Thursday","Friday","Saturday","Sunday")</f>
        <v>Wednesday</v>
      </c>
      <c r="AC1003" s="104">
        <f>IF((E1003-F1003)&lt;=0,0,(TRACKER[[#This Row],[ATA]]-TRACKER[[#This Row],[ETA]])*24)</f>
        <v>0</v>
      </c>
      <c r="AD1003" s="29" t="str">
        <f>IF(AC1003&lt;=2,"NO","YES")</f>
        <v>NO</v>
      </c>
      <c r="AE1003" s="112">
        <f>+TRACKER[[#This Row],[DELIVERY AVAILABLE SINCE]]-TRACKER[[#This Row],[HANDOVER Morocco]]</f>
        <v>46076.416666666664</v>
      </c>
      <c r="AF1003" s="113">
        <f>TRACKER[[#This Row],[ATA TO UNLOADING]]*24</f>
        <v>140.00000000005821</v>
      </c>
      <c r="AG1003" s="114">
        <f>(M1003-E1003)</f>
        <v>3.8125</v>
      </c>
      <c r="AH1003" s="9">
        <f>TRACKER[[#This Row],[ATA A OFRECIMIENTO]]*24</f>
        <v>91.5</v>
      </c>
      <c r="AI1003" s="4" t="str">
        <f>IF(AG1003="","",IF(AG1003&lt;=1.5,"SI","NO"))</f>
        <v>NO</v>
      </c>
      <c r="AJ1003" s="4" t="str">
        <f>IF(AG1003="","",IF(AG1003&lt;=2,"YES","NO"))</f>
        <v>NO</v>
      </c>
      <c r="AK1003" s="4" t="str">
        <f>IF(AG1003="","",IF(AG1003&lt;=3,"SI","NO"))</f>
        <v>NO</v>
      </c>
      <c r="AL1003" s="114">
        <f>(N1003-M1003)</f>
        <v>2.0416666666715173</v>
      </c>
      <c r="AM1003" s="9">
        <f>TRACKER[[#This Row],[DEL. AVAILABLE A SLOT]]*24</f>
        <v>49.000000000116415</v>
      </c>
      <c r="AN1003" s="114">
        <f>IF((S1003-M1003)&lt;0,TIME(0,0,0),S1003-M1003)</f>
        <v>2.0208333333357587</v>
      </c>
      <c r="AO1003"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003" s="9" t="str">
        <f>IF(AL1003="","",IF(AL1003&lt;=1,"SI","NO"))</f>
        <v>NO</v>
      </c>
      <c r="AQ1003" s="114">
        <f>(N1003-E1003)</f>
        <v>5.8541666666715173</v>
      </c>
      <c r="AR1003" s="9">
        <f>TRACKER[[#This Row],[ATA A TIMESLOT]]*24</f>
        <v>140.50000000011642</v>
      </c>
      <c r="AS1003" s="115">
        <f>IF(AA1003&lt;N1003,TIME(0,0,0),AA1003-N1003)</f>
        <v>0</v>
      </c>
      <c r="AT1003" s="9">
        <f>TRACKER[[#This Row],[PUNTUALIDAD (H)]]*24</f>
        <v>0</v>
      </c>
      <c r="AU1003" s="114" t="str">
        <f>IF(AS1003&gt;TIME(0,30,0),"NO","SI")</f>
        <v>SI</v>
      </c>
      <c r="AV1003" s="116" t="str">
        <f>IF(AS1003&gt;TIME(1,0,0),"NO","SI")</f>
        <v>SI</v>
      </c>
      <c r="AW1003" s="116">
        <f>(S1003-E1003)</f>
        <v>5.8333333333357587</v>
      </c>
      <c r="AX1003" s="38">
        <f>TRACKER[[#This Row],[ATA TO UNLOADING]]*24</f>
        <v>140.00000000005821</v>
      </c>
      <c r="AY1003" s="116">
        <f>IF(O1003=0,0,S1003-O1003)</f>
        <v>0</v>
      </c>
      <c r="AZ1003" s="38">
        <f>TRACKER[[#This Row],[TOTAL TT (MARRUECOS)]]*24</f>
        <v>0</v>
      </c>
      <c r="BA1003" s="38" t="str">
        <f>IF(AW1003="","",IF(AW1003&lt;=2,"SI","NO"))</f>
        <v>NO</v>
      </c>
      <c r="BB1003" s="117">
        <f>V1003-U1003</f>
        <v>46078.840277777781</v>
      </c>
      <c r="BC1003" s="118">
        <f>(TRACKER[[#This Row],[Driver departure vs DC END DATE 2]])/24</f>
        <v>1919.9516782407409</v>
      </c>
      <c r="BD1003" s="117" t="str">
        <f>IF(L1003="LEFTIES TOLEDO",IF(BC1003&gt;=TIME(0,0,0),"YES","NO"),"")</f>
        <v/>
      </c>
      <c r="BE1003" s="41">
        <f>$BH$1</f>
        <v>55</v>
      </c>
      <c r="BF1003" s="41">
        <f>$BI$1</f>
        <v>7.5</v>
      </c>
    </row>
    <row r="1004" spans="1:58" ht="12.75" hidden="1" customHeight="1">
      <c r="A1004" s="24">
        <v>264208377</v>
      </c>
      <c r="B1004" s="10" t="s">
        <v>1184</v>
      </c>
      <c r="C1004" s="11" t="s">
        <v>47</v>
      </c>
      <c r="D1004" s="11" t="s">
        <v>48</v>
      </c>
      <c r="E1004" s="12">
        <v>46070.795138888891</v>
      </c>
      <c r="F1004" s="12">
        <v>46070.833333333336</v>
      </c>
      <c r="G1004" s="13" t="s">
        <v>49</v>
      </c>
      <c r="H1004" s="11" t="s">
        <v>50</v>
      </c>
      <c r="I1004" s="13" t="s">
        <v>1446</v>
      </c>
      <c r="J1004" s="13" t="s">
        <v>51</v>
      </c>
      <c r="K1004" s="13" t="s">
        <v>52</v>
      </c>
      <c r="L1004" s="12" t="s">
        <v>53</v>
      </c>
      <c r="M1004" s="12">
        <v>46073.666666666664</v>
      </c>
      <c r="N1004" s="12">
        <v>46078.5</v>
      </c>
      <c r="O1004" s="12"/>
      <c r="P1004" s="55"/>
      <c r="Q1004" s="12" t="s">
        <v>93</v>
      </c>
      <c r="R1004" s="12"/>
      <c r="S1004" s="29">
        <v>46078.5625</v>
      </c>
      <c r="T1004" s="29">
        <v>46078.621527777781</v>
      </c>
      <c r="U1004" s="12">
        <v>46078.595138888886</v>
      </c>
      <c r="V1004" s="29">
        <v>46078.642361111109</v>
      </c>
      <c r="W1004" s="30">
        <f>IF(N1004="","",WEEKNUM(AA1004,2)-0)</f>
        <v>9</v>
      </c>
      <c r="X1004" s="30">
        <f>IF(N1004="","",MONTH(AA1004))</f>
        <v>2</v>
      </c>
      <c r="Y100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04" s="30" t="str">
        <f>IF(B1004="ROPAX","ROPAX",IF(B1004="RORO","RORO","OCEAN"))</f>
        <v>OCEAN</v>
      </c>
      <c r="AA1004" s="12">
        <f>+MIN(S1004,T1004)</f>
        <v>46078.5625</v>
      </c>
      <c r="AB1004" s="29" t="str">
        <f>CHOOSE(WEEKDAY(T1004,2),"Monday","Tuesday","Wednesday","Thursday","Friday","Saturday","Sunday")</f>
        <v>Wednesday</v>
      </c>
      <c r="AC1004" s="104">
        <f>IF((E1004-F1004)&lt;=0,0,(TRACKER[[#This Row],[ATA]]-TRACKER[[#This Row],[ETA]])*24)</f>
        <v>0</v>
      </c>
      <c r="AD1004" s="29" t="str">
        <f>IF(AC1004&lt;=2,"NO","YES")</f>
        <v>NO</v>
      </c>
      <c r="AE1004" s="112">
        <f>+TRACKER[[#This Row],[DELIVERY AVAILABLE SINCE]]-TRACKER[[#This Row],[HANDOVER Morocco]]</f>
        <v>46073.666666666664</v>
      </c>
      <c r="AF1004" s="113">
        <f>TRACKER[[#This Row],[ATA TO UNLOADING]]*24</f>
        <v>186.41666666662786</v>
      </c>
      <c r="AG1004" s="114">
        <f>(M1004-E1004)</f>
        <v>2.8715277777737356</v>
      </c>
      <c r="AH1004" s="9">
        <f>TRACKER[[#This Row],[ATA A OFRECIMIENTO]]*24</f>
        <v>68.916666666569654</v>
      </c>
      <c r="AI1004" s="4" t="str">
        <f>IF(AG1004="","",IF(AG1004&lt;=1.5,"SI","NO"))</f>
        <v>NO</v>
      </c>
      <c r="AJ1004" s="4" t="str">
        <f>IF(AG1004="","",IF(AG1004&lt;=2,"YES","NO"))</f>
        <v>NO</v>
      </c>
      <c r="AK1004" s="4" t="str">
        <f>IF(AG1004="","",IF(AG1004&lt;=3,"SI","NO"))</f>
        <v>SI</v>
      </c>
      <c r="AL1004" s="114">
        <f>(N1004-M1004)</f>
        <v>4.8333333333357587</v>
      </c>
      <c r="AM1004" s="9">
        <f>TRACKER[[#This Row],[DEL. AVAILABLE A SLOT]]*24</f>
        <v>116.00000000005821</v>
      </c>
      <c r="AN1004" s="114">
        <f>IF((S1004-M1004)&lt;0,TIME(0,0,0),S1004-M1004)</f>
        <v>4.8958333333357587</v>
      </c>
      <c r="AO1004"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004" s="9" t="str">
        <f>IF(AL1004="","",IF(AL1004&lt;=1,"SI","NO"))</f>
        <v>NO</v>
      </c>
      <c r="AQ1004" s="114">
        <f>(N1004-E1004)</f>
        <v>7.7048611111094942</v>
      </c>
      <c r="AR1004" s="9">
        <f>TRACKER[[#This Row],[ATA A TIMESLOT]]*24</f>
        <v>184.91666666662786</v>
      </c>
      <c r="AS1004" s="115">
        <f>IF(AA1004&lt;N1004,TIME(0,0,0),AA1004-N1004)</f>
        <v>6.25E-2</v>
      </c>
      <c r="AT1004" s="9">
        <f>TRACKER[[#This Row],[PUNTUALIDAD (H)]]*24</f>
        <v>1.5</v>
      </c>
      <c r="AU1004" s="114" t="str">
        <f>IF(AS1004&gt;TIME(0,30,0),"NO","SI")</f>
        <v>NO</v>
      </c>
      <c r="AV1004" s="116" t="str">
        <f>IF(AS1004&gt;TIME(1,0,0),"NO","SI")</f>
        <v>NO</v>
      </c>
      <c r="AW1004" s="116">
        <f>(S1004-E1004)</f>
        <v>7.7673611111094942</v>
      </c>
      <c r="AX1004" s="38">
        <f>TRACKER[[#This Row],[ATA TO UNLOADING]]*24</f>
        <v>186.41666666662786</v>
      </c>
      <c r="AY1004" s="116">
        <f>IF(O1004=0,0,S1004-O1004)</f>
        <v>0</v>
      </c>
      <c r="AZ1004" s="38">
        <f>TRACKER[[#This Row],[TOTAL TT (MARRUECOS)]]*24</f>
        <v>0</v>
      </c>
      <c r="BA1004" s="38" t="str">
        <f>IF(AW1004="","",IF(AW1004&lt;=2,"SI","NO"))</f>
        <v>NO</v>
      </c>
      <c r="BB1004" s="117">
        <f>V1004-U1004</f>
        <v>4.7222222223354038E-2</v>
      </c>
      <c r="BC1004" s="118">
        <f>(TRACKER[[#This Row],[Driver departure vs DC END DATE 2]])/24</f>
        <v>1.9675925926397517E-3</v>
      </c>
      <c r="BD1004" s="117" t="str">
        <f>IF(L1004="LEFTIES TOLEDO",IF(BC1004&gt;=TIME(0,0,0),"YES","NO"),"")</f>
        <v>YES</v>
      </c>
      <c r="BE1004" s="41">
        <f>$BH$1</f>
        <v>55</v>
      </c>
      <c r="BF1004" s="41">
        <f>$BI$1</f>
        <v>7.5</v>
      </c>
    </row>
    <row r="1005" spans="1:58" ht="12.75" hidden="1" customHeight="1">
      <c r="A1005" s="24">
        <v>264208377</v>
      </c>
      <c r="B1005" s="10" t="s">
        <v>1184</v>
      </c>
      <c r="C1005" s="11" t="s">
        <v>47</v>
      </c>
      <c r="D1005" s="11" t="s">
        <v>48</v>
      </c>
      <c r="E1005" s="12">
        <v>46070.795138888891</v>
      </c>
      <c r="F1005" s="12">
        <v>46070.833333333336</v>
      </c>
      <c r="G1005" s="13" t="s">
        <v>49</v>
      </c>
      <c r="H1005" s="11" t="s">
        <v>50</v>
      </c>
      <c r="I1005" s="13" t="s">
        <v>1447</v>
      </c>
      <c r="J1005" s="13" t="s">
        <v>51</v>
      </c>
      <c r="K1005" s="13" t="s">
        <v>52</v>
      </c>
      <c r="L1005" s="12" t="s">
        <v>53</v>
      </c>
      <c r="M1005" s="12">
        <v>46073.666666666664</v>
      </c>
      <c r="N1005" s="12">
        <v>46078.5</v>
      </c>
      <c r="O1005" s="12"/>
      <c r="P1005" s="55"/>
      <c r="Q1005" s="12" t="s">
        <v>93</v>
      </c>
      <c r="R1005" s="12"/>
      <c r="S1005" s="29">
        <v>46078.527777777781</v>
      </c>
      <c r="T1005" s="29">
        <v>46078.59375</v>
      </c>
      <c r="U1005" s="12">
        <v>46078.55</v>
      </c>
      <c r="V1005" s="12">
        <v>46078.614583333336</v>
      </c>
      <c r="W1005" s="30">
        <f>IF(N1005="","",WEEKNUM(AA1005,2)-0)</f>
        <v>9</v>
      </c>
      <c r="X1005" s="30">
        <f>IF(N1005="","",MONTH(AA1005))</f>
        <v>2</v>
      </c>
      <c r="Y100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05" s="30" t="str">
        <f>IF(B1005="ROPAX","ROPAX",IF(B1005="RORO","RORO","OCEAN"))</f>
        <v>OCEAN</v>
      </c>
      <c r="AA1005" s="12">
        <f>+MIN(S1005,T1005)</f>
        <v>46078.527777777781</v>
      </c>
      <c r="AB1005" s="29" t="str">
        <f>CHOOSE(WEEKDAY(T1005,2),"Monday","Tuesday","Wednesday","Thursday","Friday","Saturday","Sunday")</f>
        <v>Wednesday</v>
      </c>
      <c r="AC1005" s="104">
        <f>IF((E1005-F1005)&lt;=0,0,(TRACKER[[#This Row],[ATA]]-TRACKER[[#This Row],[ETA]])*24)</f>
        <v>0</v>
      </c>
      <c r="AD1005" s="29" t="str">
        <f>IF(AC1005&lt;=2,"NO","YES")</f>
        <v>NO</v>
      </c>
      <c r="AE1005" s="112">
        <f>+TRACKER[[#This Row],[DELIVERY AVAILABLE SINCE]]-TRACKER[[#This Row],[HANDOVER Morocco]]</f>
        <v>46073.666666666664</v>
      </c>
      <c r="AF1005" s="113">
        <f>TRACKER[[#This Row],[ATA TO UNLOADING]]*24</f>
        <v>185.58333333337214</v>
      </c>
      <c r="AG1005" s="114">
        <f>(M1005-E1005)</f>
        <v>2.8715277777737356</v>
      </c>
      <c r="AH1005" s="9">
        <f>TRACKER[[#This Row],[ATA A OFRECIMIENTO]]*24</f>
        <v>68.916666666569654</v>
      </c>
      <c r="AI1005" s="4" t="str">
        <f>IF(AG1005="","",IF(AG1005&lt;=1.5,"SI","NO"))</f>
        <v>NO</v>
      </c>
      <c r="AJ1005" s="4" t="str">
        <f>IF(AG1005="","",IF(AG1005&lt;=2,"YES","NO"))</f>
        <v>NO</v>
      </c>
      <c r="AK1005" s="4" t="str">
        <f>IF(AG1005="","",IF(AG1005&lt;=3,"SI","NO"))</f>
        <v>SI</v>
      </c>
      <c r="AL1005" s="114">
        <f>(N1005-M1005)</f>
        <v>4.8333333333357587</v>
      </c>
      <c r="AM1005" s="9">
        <f>TRACKER[[#This Row],[DEL. AVAILABLE A SLOT]]*24</f>
        <v>116.00000000005821</v>
      </c>
      <c r="AN1005" s="114">
        <f>IF((S1005-M1005)&lt;0,TIME(0,0,0),S1005-M1005)</f>
        <v>4.8611111111167702</v>
      </c>
      <c r="AO1005"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005" s="9" t="str">
        <f>IF(AL1005="","",IF(AL1005&lt;=1,"SI","NO"))</f>
        <v>NO</v>
      </c>
      <c r="AQ1005" s="114">
        <f>(N1005-E1005)</f>
        <v>7.7048611111094942</v>
      </c>
      <c r="AR1005" s="9">
        <f>TRACKER[[#This Row],[ATA A TIMESLOT]]*24</f>
        <v>184.91666666662786</v>
      </c>
      <c r="AS1005" s="115">
        <f>IF(AA1005&lt;N1005,TIME(0,0,0),AA1005-N1005)</f>
        <v>2.7777777781011537E-2</v>
      </c>
      <c r="AT1005" s="9">
        <f>TRACKER[[#This Row],[PUNTUALIDAD (H)]]*24</f>
        <v>0.66666666674427688</v>
      </c>
      <c r="AU1005" s="114" t="str">
        <f>IF(AS1005&gt;TIME(0,30,0),"NO","SI")</f>
        <v>NO</v>
      </c>
      <c r="AV1005" s="116" t="str">
        <f>IF(AS1005&gt;TIME(1,0,0),"NO","SI")</f>
        <v>SI</v>
      </c>
      <c r="AW1005" s="116">
        <f>(S1005-E1005)</f>
        <v>7.7326388888905058</v>
      </c>
      <c r="AX1005" s="38">
        <f>TRACKER[[#This Row],[ATA TO UNLOADING]]*24</f>
        <v>185.58333333337214</v>
      </c>
      <c r="AY1005" s="116">
        <f>IF(O1005=0,0,S1005-O1005)</f>
        <v>0</v>
      </c>
      <c r="AZ1005" s="38">
        <f>TRACKER[[#This Row],[TOTAL TT (MARRUECOS)]]*24</f>
        <v>0</v>
      </c>
      <c r="BA1005" s="38" t="str">
        <f>IF(AW1005="","",IF(AW1005&lt;=2,"SI","NO"))</f>
        <v>NO</v>
      </c>
      <c r="BB1005" s="117">
        <f>V1005-U1005</f>
        <v>6.4583333332848269E-2</v>
      </c>
      <c r="BC1005" s="118">
        <f>(TRACKER[[#This Row],[Driver departure vs DC END DATE 2]])/24</f>
        <v>2.6909722222020114E-3</v>
      </c>
      <c r="BD1005" s="117" t="str">
        <f>IF(L1005="LEFTIES TOLEDO",IF(BC1005&gt;=TIME(0,0,0),"YES","NO"),"")</f>
        <v>YES</v>
      </c>
      <c r="BE1005" s="41">
        <f>$BH$1</f>
        <v>55</v>
      </c>
      <c r="BF1005" s="41">
        <f>$BI$1</f>
        <v>7.5</v>
      </c>
    </row>
    <row r="1006" spans="1:58" ht="12.75" hidden="1" customHeight="1">
      <c r="A1006" s="24">
        <v>262543870</v>
      </c>
      <c r="B1006" s="10" t="s">
        <v>1183</v>
      </c>
      <c r="C1006" s="11" t="s">
        <v>78</v>
      </c>
      <c r="D1006" s="11" t="s">
        <v>75</v>
      </c>
      <c r="E1006" s="12">
        <v>46072.604166666664</v>
      </c>
      <c r="F1006" s="12">
        <v>46072.333333333336</v>
      </c>
      <c r="G1006" s="13" t="s">
        <v>49</v>
      </c>
      <c r="H1006" s="11" t="s">
        <v>50</v>
      </c>
      <c r="I1006" s="13" t="s">
        <v>1445</v>
      </c>
      <c r="J1006" s="13" t="s">
        <v>51</v>
      </c>
      <c r="K1006" s="13" t="s">
        <v>52</v>
      </c>
      <c r="L1006" s="12" t="s">
        <v>95</v>
      </c>
      <c r="M1006" s="12">
        <v>46076.416666666664</v>
      </c>
      <c r="N1006" s="12">
        <v>46078.5</v>
      </c>
      <c r="O1006" s="12"/>
      <c r="P1006" s="55">
        <v>1</v>
      </c>
      <c r="Q1006" s="12" t="s">
        <v>59</v>
      </c>
      <c r="R1006" s="12" t="s">
        <v>108</v>
      </c>
      <c r="S1006" s="29">
        <v>46078.479166666664</v>
      </c>
      <c r="T1006" s="29">
        <v>46078.590277777781</v>
      </c>
      <c r="U1006" s="12"/>
      <c r="V1006" s="12">
        <v>46078.631944444445</v>
      </c>
      <c r="W1006" s="30">
        <f>IF(N1006="","",WEEKNUM(AA1006,2)-0)</f>
        <v>9</v>
      </c>
      <c r="X1006" s="30">
        <f>IF(N1006="","",MONTH(AA1006))</f>
        <v>2</v>
      </c>
      <c r="Y100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1006" s="30" t="str">
        <f>IF(B1006="ROPAX","ROPAX",IF(B1006="RORO","RORO","OCEAN"))</f>
        <v>OCEAN</v>
      </c>
      <c r="AA1006" s="12">
        <f>+MIN(S1006,T1006)</f>
        <v>46078.479166666664</v>
      </c>
      <c r="AB1006" s="29" t="str">
        <f>CHOOSE(WEEKDAY(T1006,2),"Monday","Tuesday","Wednesday","Thursday","Friday","Saturday","Sunday")</f>
        <v>Wednesday</v>
      </c>
      <c r="AC1006" s="104">
        <f>IF((E1006-F1006)&lt;=0,0,(TRACKER[[#This Row],[ATA]]-TRACKER[[#This Row],[ETA]])*24)</f>
        <v>6.4999999998835847</v>
      </c>
      <c r="AD1006" s="29" t="str">
        <f>IF(AC1006&lt;=2,"NO","YES")</f>
        <v>YES</v>
      </c>
      <c r="AE1006" s="112">
        <f>+TRACKER[[#This Row],[DELIVERY AVAILABLE SINCE]]-TRACKER[[#This Row],[HANDOVER Morocco]]</f>
        <v>46076.416666666664</v>
      </c>
      <c r="AF1006" s="113">
        <f>TRACKER[[#This Row],[ATA TO UNLOADING]]*24</f>
        <v>141</v>
      </c>
      <c r="AG1006" s="114">
        <f>(M1006-E1006)</f>
        <v>3.8125</v>
      </c>
      <c r="AH1006" s="9">
        <f>TRACKER[[#This Row],[ATA A OFRECIMIENTO]]*24</f>
        <v>91.5</v>
      </c>
      <c r="AI1006" s="4" t="str">
        <f>IF(AG1006="","",IF(AG1006&lt;=1.5,"SI","NO"))</f>
        <v>NO</v>
      </c>
      <c r="AJ1006" s="4" t="str">
        <f>IF(AG1006="","",IF(AG1006&lt;=2,"YES","NO"))</f>
        <v>NO</v>
      </c>
      <c r="AK1006" s="4" t="str">
        <f>IF(AG1006="","",IF(AG1006&lt;=3,"SI","NO"))</f>
        <v>NO</v>
      </c>
      <c r="AL1006" s="114">
        <f>(N1006-M1006)</f>
        <v>2.0833333333357587</v>
      </c>
      <c r="AM1006" s="9">
        <f>TRACKER[[#This Row],[DEL. AVAILABLE A SLOT]]*24</f>
        <v>50.000000000058208</v>
      </c>
      <c r="AN1006" s="114">
        <f>IF((S1006-M1006)&lt;0,TIME(0,0,0),S1006-M1006)</f>
        <v>2.0625</v>
      </c>
      <c r="AO1006"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006" s="9" t="str">
        <f>IF(AL1006="","",IF(AL1006&lt;=1,"SI","NO"))</f>
        <v>NO</v>
      </c>
      <c r="AQ1006" s="114">
        <f>(N1006-E1006)</f>
        <v>5.8958333333357587</v>
      </c>
      <c r="AR1006" s="9">
        <f>TRACKER[[#This Row],[ATA A TIMESLOT]]*24</f>
        <v>141.50000000005821</v>
      </c>
      <c r="AS1006" s="115">
        <f>IF(AA1006&lt;N1006,TIME(0,0,0),AA1006-N1006)</f>
        <v>0</v>
      </c>
      <c r="AT1006" s="9">
        <f>TRACKER[[#This Row],[PUNTUALIDAD (H)]]*24</f>
        <v>0</v>
      </c>
      <c r="AU1006" s="114" t="str">
        <f>IF(AS1006&gt;TIME(0,30,0),"NO","SI")</f>
        <v>SI</v>
      </c>
      <c r="AV1006" s="116" t="str">
        <f>IF(AS1006&gt;TIME(1,0,0),"NO","SI")</f>
        <v>SI</v>
      </c>
      <c r="AW1006" s="116">
        <f>(S1006-E1006)</f>
        <v>5.875</v>
      </c>
      <c r="AX1006" s="38">
        <f>TRACKER[[#This Row],[ATA TO UNLOADING]]*24</f>
        <v>141</v>
      </c>
      <c r="AY1006" s="116">
        <f>IF(O1006=0,0,S1006-O1006)</f>
        <v>0</v>
      </c>
      <c r="AZ1006" s="38">
        <f>TRACKER[[#This Row],[TOTAL TT (MARRUECOS)]]*24</f>
        <v>0</v>
      </c>
      <c r="BA1006" s="38" t="str">
        <f>IF(AW1006="","",IF(AW1006&lt;=2,"SI","NO"))</f>
        <v>NO</v>
      </c>
      <c r="BB1006" s="117">
        <f>V1006-U1006</f>
        <v>46078.631944444445</v>
      </c>
      <c r="BC1006" s="118">
        <f>(TRACKER[[#This Row],[Driver departure vs DC END DATE 2]])/24</f>
        <v>1919.9429976851852</v>
      </c>
      <c r="BD1006" s="117" t="str">
        <f>IF(L1006="LEFTIES TOLEDO",IF(BC1006&gt;=TIME(0,0,0),"YES","NO"),"")</f>
        <v/>
      </c>
      <c r="BE1006" s="41">
        <f>$BH$1</f>
        <v>55</v>
      </c>
      <c r="BF1006" s="41">
        <f>$BI$1</f>
        <v>7.5</v>
      </c>
    </row>
    <row r="1007" spans="1:58" ht="12.75" hidden="1" customHeight="1">
      <c r="A1007" s="24" t="s">
        <v>1131</v>
      </c>
      <c r="B1007" s="10" t="s">
        <v>63</v>
      </c>
      <c r="C1007" s="11" t="s">
        <v>79</v>
      </c>
      <c r="D1007" s="11" t="s">
        <v>48</v>
      </c>
      <c r="E1007" s="12">
        <v>46075.979166666664</v>
      </c>
      <c r="F1007" s="12">
        <v>46075.583333333336</v>
      </c>
      <c r="G1007" s="13" t="s">
        <v>68</v>
      </c>
      <c r="H1007" s="11" t="s">
        <v>68</v>
      </c>
      <c r="I1007" s="13" t="s">
        <v>1135</v>
      </c>
      <c r="J1007" s="13" t="s">
        <v>80</v>
      </c>
      <c r="K1007" s="13" t="s">
        <v>60</v>
      </c>
      <c r="L1007" s="12" t="s">
        <v>64</v>
      </c>
      <c r="M1007" s="12">
        <v>46077.75</v>
      </c>
      <c r="N1007" s="12">
        <v>46078.541666666664</v>
      </c>
      <c r="O1007" s="12">
        <v>46073</v>
      </c>
      <c r="P1007" s="55"/>
      <c r="Q1007" s="12"/>
      <c r="R1007" s="12"/>
      <c r="S1007" s="29">
        <v>46078.552777777775</v>
      </c>
      <c r="T1007" s="29">
        <v>46078.725694444445</v>
      </c>
      <c r="U1007" s="12"/>
      <c r="V1007" s="29"/>
      <c r="W1007" s="30">
        <f>IF(N1007="","",WEEKNUM(AA1007,2)-0)</f>
        <v>9</v>
      </c>
      <c r="X1007" s="30">
        <f>IF(N1007="","",MONTH(AA1007))</f>
        <v>2</v>
      </c>
      <c r="Y100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007" s="30" t="str">
        <f>IF(B1007="ROPAX","ROPAX",IF(B1007="RORO","RORO","OCEAN"))</f>
        <v>ROPAX</v>
      </c>
      <c r="AA1007" s="12">
        <f>+MIN(S1007,T1007)</f>
        <v>46078.552777777775</v>
      </c>
      <c r="AB1007" s="29" t="str">
        <f>CHOOSE(WEEKDAY(T1007,2),"Monday","Tuesday","Wednesday","Thursday","Friday","Saturday","Sunday")</f>
        <v>Wednesday</v>
      </c>
      <c r="AC1007" s="104">
        <f>IF((E1007-F1007)&lt;=0,0,(TRACKER[[#This Row],[ATA]]-TRACKER[[#This Row],[ETA]])*24)</f>
        <v>9.4999999998835847</v>
      </c>
      <c r="AD1007" s="29" t="str">
        <f>IF(AC1007&lt;=2,"NO","YES")</f>
        <v>YES</v>
      </c>
      <c r="AE1007" s="112">
        <f>+TRACKER[[#This Row],[DELIVERY AVAILABLE SINCE]]-TRACKER[[#This Row],[HANDOVER Morocco]]</f>
        <v>4.75</v>
      </c>
      <c r="AF1007" s="113">
        <f>TRACKER[[#This Row],[ATA TO UNLOADING]]*24</f>
        <v>61.766666666662786</v>
      </c>
      <c r="AG1007" s="114">
        <f>(M1007-E1007)</f>
        <v>1.7708333333357587</v>
      </c>
      <c r="AH1007" s="9">
        <f>TRACKER[[#This Row],[ATA A OFRECIMIENTO]]*24</f>
        <v>42.500000000058208</v>
      </c>
      <c r="AI1007" s="4" t="str">
        <f>IF(AG1007="","",IF(AG1007&lt;=1.5,"SI","NO"))</f>
        <v>NO</v>
      </c>
      <c r="AJ1007" s="4" t="str">
        <f>IF(AG1007="","",IF(AG1007&lt;=2,"YES","NO"))</f>
        <v>YES</v>
      </c>
      <c r="AK1007" s="4" t="str">
        <f>IF(AG1007="","",IF(AG1007&lt;=3,"SI","NO"))</f>
        <v>SI</v>
      </c>
      <c r="AL1007" s="114">
        <f>(N1007-M1007)</f>
        <v>0.79166666666424135</v>
      </c>
      <c r="AM1007" s="9">
        <f>TRACKER[[#This Row],[DEL. AVAILABLE A SLOT]]*24</f>
        <v>18.999999999941792</v>
      </c>
      <c r="AN1007" s="114">
        <f>IF((S1007-M1007)&lt;0,TIME(0,0,0),S1007-M1007)</f>
        <v>0.80277777777519077</v>
      </c>
      <c r="AO1007"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007" s="9" t="str">
        <f>IF(AL1007="","",IF(AL1007&lt;=1,"SI","NO"))</f>
        <v>SI</v>
      </c>
      <c r="AQ1007" s="114">
        <f>(N1007-E1007)</f>
        <v>2.5625</v>
      </c>
      <c r="AR1007" s="9">
        <f>TRACKER[[#This Row],[ATA A TIMESLOT]]*24</f>
        <v>61.5</v>
      </c>
      <c r="AS1007" s="115">
        <f>IF(AA1007&lt;N1007,TIME(0,0,0),AA1007-N1007)</f>
        <v>1.1111111110949423E-2</v>
      </c>
      <c r="AT1007" s="9">
        <f>TRACKER[[#This Row],[PUNTUALIDAD (H)]]*24</f>
        <v>0.26666666666278616</v>
      </c>
      <c r="AU1007" s="114" t="str">
        <f>IF(AS1007&gt;TIME(0,30,0),"NO","SI")</f>
        <v>SI</v>
      </c>
      <c r="AV1007" s="116" t="str">
        <f>IF(AS1007&gt;TIME(1,0,0),"NO","SI")</f>
        <v>SI</v>
      </c>
      <c r="AW1007" s="116">
        <f>(S1007-E1007)</f>
        <v>2.5736111111109494</v>
      </c>
      <c r="AX1007" s="38">
        <f>TRACKER[[#This Row],[ATA TO UNLOADING]]*24</f>
        <v>61.766666666662786</v>
      </c>
      <c r="AY1007" s="116">
        <f>IF(O1007=0,0,S1007-O1007)</f>
        <v>5.5527777777751908</v>
      </c>
      <c r="AZ1007" s="38">
        <f>TRACKER[[#This Row],[TOTAL TT (MARRUECOS)]]*24</f>
        <v>133.26666666660458</v>
      </c>
      <c r="BA1007" s="38" t="str">
        <f>IF(AW1007="","",IF(AW1007&lt;=2,"SI","NO"))</f>
        <v>NO</v>
      </c>
      <c r="BB1007" s="117">
        <f>V1007-U1007</f>
        <v>0</v>
      </c>
      <c r="BC1007" s="118">
        <f>(TRACKER[[#This Row],[Driver departure vs DC END DATE 2]])/24</f>
        <v>0</v>
      </c>
      <c r="BD1007" s="117" t="str">
        <f>IF(L1007="LEFTIES TOLEDO",IF(BC1007&gt;=TIME(0,0,0),"YES","NO"),"")</f>
        <v/>
      </c>
      <c r="BE1007" s="41">
        <f>$BH$1</f>
        <v>55</v>
      </c>
      <c r="BF1007" s="41">
        <f>$BI$1</f>
        <v>7.5</v>
      </c>
    </row>
    <row r="1008" spans="1:58" ht="12.75" hidden="1" customHeight="1">
      <c r="A1008" s="24">
        <v>263203443</v>
      </c>
      <c r="B1008" s="10" t="s">
        <v>1184</v>
      </c>
      <c r="C1008" s="11" t="s">
        <v>47</v>
      </c>
      <c r="D1008" s="11" t="s">
        <v>48</v>
      </c>
      <c r="E1008" s="12">
        <v>46070.795138888891</v>
      </c>
      <c r="F1008" s="12">
        <v>46070.833333333336</v>
      </c>
      <c r="G1008" s="13" t="s">
        <v>49</v>
      </c>
      <c r="H1008" s="11" t="s">
        <v>50</v>
      </c>
      <c r="I1008" s="13" t="s">
        <v>1448</v>
      </c>
      <c r="J1008" s="13" t="s">
        <v>51</v>
      </c>
      <c r="K1008" s="13" t="s">
        <v>52</v>
      </c>
      <c r="L1008" s="12" t="s">
        <v>53</v>
      </c>
      <c r="M1008" s="12">
        <v>46073.666666666664</v>
      </c>
      <c r="N1008" s="12">
        <v>46078.583333333336</v>
      </c>
      <c r="O1008" s="12"/>
      <c r="P1008" s="55"/>
      <c r="Q1008" s="12" t="s">
        <v>62</v>
      </c>
      <c r="R1008" s="12"/>
      <c r="S1008" s="29">
        <v>46078.686111111114</v>
      </c>
      <c r="T1008" s="29">
        <v>46078.731249999997</v>
      </c>
      <c r="U1008" s="12">
        <v>46078.728472222225</v>
      </c>
      <c r="V1008" s="29">
        <v>46078.75</v>
      </c>
      <c r="W1008" s="30">
        <f>IF(N1008="","",WEEKNUM(AA1008,2)-0)</f>
        <v>9</v>
      </c>
      <c r="X1008" s="30">
        <f>IF(N1008="","",MONTH(AA1008))</f>
        <v>2</v>
      </c>
      <c r="Y100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08" s="30" t="str">
        <f>IF(B1008="ROPAX","ROPAX",IF(B1008="RORO","RORO","OCEAN"))</f>
        <v>OCEAN</v>
      </c>
      <c r="AA1008" s="12">
        <f>+MIN(S1008,T1008)</f>
        <v>46078.686111111114</v>
      </c>
      <c r="AB1008" s="29" t="str">
        <f>CHOOSE(WEEKDAY(T1008,2),"Monday","Tuesday","Wednesday","Thursday","Friday","Saturday","Sunday")</f>
        <v>Wednesday</v>
      </c>
      <c r="AC1008" s="104">
        <f>IF((E1008-F1008)&lt;=0,0,(TRACKER[[#This Row],[ATA]]-TRACKER[[#This Row],[ETA]])*24)</f>
        <v>0</v>
      </c>
      <c r="AD1008" s="29" t="str">
        <f>IF(AC1008&lt;=2,"NO","YES")</f>
        <v>NO</v>
      </c>
      <c r="AE1008" s="112">
        <f>+TRACKER[[#This Row],[DELIVERY AVAILABLE SINCE]]-TRACKER[[#This Row],[HANDOVER Morocco]]</f>
        <v>46073.666666666664</v>
      </c>
      <c r="AF1008" s="113">
        <f>TRACKER[[#This Row],[ATA TO UNLOADING]]*24</f>
        <v>189.3833333333605</v>
      </c>
      <c r="AG1008" s="114">
        <f>(M1008-E1008)</f>
        <v>2.8715277777737356</v>
      </c>
      <c r="AH1008" s="9">
        <f>TRACKER[[#This Row],[ATA A OFRECIMIENTO]]*24</f>
        <v>68.916666666569654</v>
      </c>
      <c r="AI1008" s="4" t="str">
        <f>IF(AG1008="","",IF(AG1008&lt;=1.5,"SI","NO"))</f>
        <v>NO</v>
      </c>
      <c r="AJ1008" s="4" t="str">
        <f>IF(AG1008="","",IF(AG1008&lt;=2,"YES","NO"))</f>
        <v>NO</v>
      </c>
      <c r="AK1008" s="4" t="str">
        <f>IF(AG1008="","",IF(AG1008&lt;=3,"SI","NO"))</f>
        <v>SI</v>
      </c>
      <c r="AL1008" s="114">
        <f>(N1008-M1008)</f>
        <v>4.9166666666715173</v>
      </c>
      <c r="AM1008" s="9">
        <f>TRACKER[[#This Row],[DEL. AVAILABLE A SLOT]]*24</f>
        <v>118.00000000011642</v>
      </c>
      <c r="AN1008" s="114">
        <f>IF((S1008-M1008)&lt;0,TIME(0,0,0),S1008-M1008)</f>
        <v>5.0194444444496185</v>
      </c>
      <c r="AO1008"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008" s="9" t="str">
        <f>IF(AL1008="","",IF(AL1008&lt;=1,"SI","NO"))</f>
        <v>NO</v>
      </c>
      <c r="AQ1008" s="114">
        <f>(N1008-E1008)</f>
        <v>7.7881944444452529</v>
      </c>
      <c r="AR1008" s="9">
        <f>TRACKER[[#This Row],[ATA A TIMESLOT]]*24</f>
        <v>186.91666666668607</v>
      </c>
      <c r="AS1008" s="115">
        <f>IF(AA1008&lt;N1008,TIME(0,0,0),AA1008-N1008)</f>
        <v>0.10277777777810115</v>
      </c>
      <c r="AT1008" s="9">
        <f>TRACKER[[#This Row],[PUNTUALIDAD (H)]]*24</f>
        <v>2.4666666666744277</v>
      </c>
      <c r="AU1008" s="114" t="str">
        <f>IF(AS1008&gt;TIME(0,30,0),"NO","SI")</f>
        <v>NO</v>
      </c>
      <c r="AV1008" s="116" t="str">
        <f>IF(AS1008&gt;TIME(1,0,0),"NO","SI")</f>
        <v>NO</v>
      </c>
      <c r="AW1008" s="116">
        <f>(S1008-E1008)</f>
        <v>7.890972222223354</v>
      </c>
      <c r="AX1008" s="38">
        <f>TRACKER[[#This Row],[ATA TO UNLOADING]]*24</f>
        <v>189.3833333333605</v>
      </c>
      <c r="AY1008" s="116">
        <f>IF(O1008=0,0,S1008-O1008)</f>
        <v>0</v>
      </c>
      <c r="AZ1008" s="38">
        <f>TRACKER[[#This Row],[TOTAL TT (MARRUECOS)]]*24</f>
        <v>0</v>
      </c>
      <c r="BA1008" s="38" t="str">
        <f>IF(AW1008="","",IF(AW1008&lt;=2,"SI","NO"))</f>
        <v>NO</v>
      </c>
      <c r="BB1008" s="117">
        <f>V1008-U1008</f>
        <v>2.1527777775190771E-2</v>
      </c>
      <c r="BC1008" s="118">
        <f>(TRACKER[[#This Row],[Driver departure vs DC END DATE 2]])/24</f>
        <v>8.9699074063294881E-4</v>
      </c>
      <c r="BD1008" s="117" t="str">
        <f>IF(L1008="LEFTIES TOLEDO",IF(BC1008&gt;=TIME(0,0,0),"YES","NO"),"")</f>
        <v>YES</v>
      </c>
      <c r="BE1008" s="41">
        <f>$BH$1</f>
        <v>55</v>
      </c>
      <c r="BF1008" s="41">
        <f>$BI$1</f>
        <v>7.5</v>
      </c>
    </row>
    <row r="1009" spans="1:58" ht="12.75" hidden="1" customHeight="1">
      <c r="A1009" s="24">
        <v>264208056</v>
      </c>
      <c r="B1009" s="10" t="s">
        <v>1184</v>
      </c>
      <c r="C1009" s="11" t="s">
        <v>47</v>
      </c>
      <c r="D1009" s="11" t="s">
        <v>48</v>
      </c>
      <c r="E1009" s="12">
        <v>46070.795138888891</v>
      </c>
      <c r="F1009" s="12">
        <v>46070.833333333336</v>
      </c>
      <c r="G1009" s="13" t="s">
        <v>49</v>
      </c>
      <c r="H1009" s="11" t="s">
        <v>50</v>
      </c>
      <c r="I1009" s="13" t="s">
        <v>1449</v>
      </c>
      <c r="J1009" s="13" t="s">
        <v>51</v>
      </c>
      <c r="K1009" s="13" t="s">
        <v>52</v>
      </c>
      <c r="L1009" s="12" t="s">
        <v>53</v>
      </c>
      <c r="M1009" s="12">
        <v>46073.666666666664</v>
      </c>
      <c r="N1009" s="12">
        <v>46078.583333333336</v>
      </c>
      <c r="O1009" s="12"/>
      <c r="P1009" s="55"/>
      <c r="Q1009" s="12" t="s">
        <v>62</v>
      </c>
      <c r="R1009" s="12"/>
      <c r="S1009" s="29">
        <v>46078.688888888886</v>
      </c>
      <c r="T1009" s="29">
        <v>46078.8125</v>
      </c>
      <c r="U1009" s="12">
        <v>46078.728472222225</v>
      </c>
      <c r="V1009" s="12">
        <v>46078.840277777781</v>
      </c>
      <c r="W1009" s="30">
        <f>IF(N1009="","",WEEKNUM(AA1009,2)-0)</f>
        <v>9</v>
      </c>
      <c r="X1009" s="30">
        <f>IF(N1009="","",MONTH(AA1009))</f>
        <v>2</v>
      </c>
      <c r="Y100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09" s="30" t="str">
        <f>IF(B1009="ROPAX","ROPAX",IF(B1009="RORO","RORO","OCEAN"))</f>
        <v>OCEAN</v>
      </c>
      <c r="AA1009" s="12">
        <f>+MIN(S1009,T1009)</f>
        <v>46078.688888888886</v>
      </c>
      <c r="AB1009" s="29" t="str">
        <f>CHOOSE(WEEKDAY(T1009,2),"Monday","Tuesday","Wednesday","Thursday","Friday","Saturday","Sunday")</f>
        <v>Wednesday</v>
      </c>
      <c r="AC1009" s="104">
        <f>IF((E1009-F1009)&lt;=0,0,(TRACKER[[#This Row],[ATA]]-TRACKER[[#This Row],[ETA]])*24)</f>
        <v>0</v>
      </c>
      <c r="AD1009" s="29" t="str">
        <f>IF(AC1009&lt;=2,"NO","YES")</f>
        <v>NO</v>
      </c>
      <c r="AE1009" s="112">
        <f>+TRACKER[[#This Row],[DELIVERY AVAILABLE SINCE]]-TRACKER[[#This Row],[HANDOVER Morocco]]</f>
        <v>46073.666666666664</v>
      </c>
      <c r="AF1009" s="113">
        <f>TRACKER[[#This Row],[ATA TO UNLOADING]]*24</f>
        <v>189.44999999989523</v>
      </c>
      <c r="AG1009" s="114">
        <f>(M1009-E1009)</f>
        <v>2.8715277777737356</v>
      </c>
      <c r="AH1009" s="9">
        <f>TRACKER[[#This Row],[ATA A OFRECIMIENTO]]*24</f>
        <v>68.916666666569654</v>
      </c>
      <c r="AI1009" s="4" t="str">
        <f>IF(AG1009="","",IF(AG1009&lt;=1.5,"SI","NO"))</f>
        <v>NO</v>
      </c>
      <c r="AJ1009" s="4" t="str">
        <f>IF(AG1009="","",IF(AG1009&lt;=2,"YES","NO"))</f>
        <v>NO</v>
      </c>
      <c r="AK1009" s="4" t="str">
        <f>IF(AG1009="","",IF(AG1009&lt;=3,"SI","NO"))</f>
        <v>SI</v>
      </c>
      <c r="AL1009" s="114">
        <f>(N1009-M1009)</f>
        <v>4.9166666666715173</v>
      </c>
      <c r="AM1009" s="9">
        <f>TRACKER[[#This Row],[DEL. AVAILABLE A SLOT]]*24</f>
        <v>118.00000000011642</v>
      </c>
      <c r="AN1009" s="114">
        <f>IF((S1009-M1009)&lt;0,TIME(0,0,0),S1009-M1009)</f>
        <v>5.0222222222218988</v>
      </c>
      <c r="AO1009"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009" s="9" t="str">
        <f>IF(AL1009="","",IF(AL1009&lt;=1,"SI","NO"))</f>
        <v>NO</v>
      </c>
      <c r="AQ1009" s="114">
        <f>(N1009-E1009)</f>
        <v>7.7881944444452529</v>
      </c>
      <c r="AR1009" s="9">
        <f>TRACKER[[#This Row],[ATA A TIMESLOT]]*24</f>
        <v>186.91666666668607</v>
      </c>
      <c r="AS1009" s="115">
        <f>IF(AA1009&lt;N1009,TIME(0,0,0),AA1009-N1009)</f>
        <v>0.10555555555038154</v>
      </c>
      <c r="AT1009" s="9">
        <f>TRACKER[[#This Row],[PUNTUALIDAD (H)]]*24</f>
        <v>2.533333333209157</v>
      </c>
      <c r="AU1009" s="114" t="str">
        <f>IF(AS1009&gt;TIME(0,30,0),"NO","SI")</f>
        <v>NO</v>
      </c>
      <c r="AV1009" s="116" t="str">
        <f>IF(AS1009&gt;TIME(1,0,0),"NO","SI")</f>
        <v>NO</v>
      </c>
      <c r="AW1009" s="116">
        <f>(S1009-E1009)</f>
        <v>7.8937499999956344</v>
      </c>
      <c r="AX1009" s="38">
        <f>TRACKER[[#This Row],[ATA TO UNLOADING]]*24</f>
        <v>189.44999999989523</v>
      </c>
      <c r="AY1009" s="116">
        <f>IF(O1009=0,0,S1009-O1009)</f>
        <v>0</v>
      </c>
      <c r="AZ1009" s="38">
        <f>TRACKER[[#This Row],[TOTAL TT (MARRUECOS)]]*24</f>
        <v>0</v>
      </c>
      <c r="BA1009" s="38" t="str">
        <f>IF(AW1009="","",IF(AW1009&lt;=2,"SI","NO"))</f>
        <v>NO</v>
      </c>
      <c r="BB1009" s="117">
        <f>V1009-U1009</f>
        <v>0.11180555555620231</v>
      </c>
      <c r="BC1009" s="118">
        <f>(TRACKER[[#This Row],[Driver departure vs DC END DATE 2]])/24</f>
        <v>4.6585648148417631E-3</v>
      </c>
      <c r="BD1009" s="117" t="str">
        <f>IF(L1009="LEFTIES TOLEDO",IF(BC1009&gt;=TIME(0,0,0),"YES","NO"),"")</f>
        <v>YES</v>
      </c>
      <c r="BE1009" s="41">
        <f>$BH$1</f>
        <v>55</v>
      </c>
      <c r="BF1009" s="41">
        <f>$BI$1</f>
        <v>7.5</v>
      </c>
    </row>
    <row r="1010" spans="1:58" ht="12.75" hidden="1" customHeight="1">
      <c r="A1010" s="24" t="s">
        <v>1132</v>
      </c>
      <c r="B1010" s="10" t="s">
        <v>66</v>
      </c>
      <c r="C1010" s="11" t="s">
        <v>79</v>
      </c>
      <c r="D1010" s="11" t="s">
        <v>48</v>
      </c>
      <c r="E1010" s="12">
        <v>46077.333333333336</v>
      </c>
      <c r="F1010" s="12">
        <v>46077.333333333336</v>
      </c>
      <c r="G1010" s="13" t="s">
        <v>1105</v>
      </c>
      <c r="H1010" s="11" t="s">
        <v>99</v>
      </c>
      <c r="I1010" s="13" t="s">
        <v>1136</v>
      </c>
      <c r="J1010" s="13" t="s">
        <v>80</v>
      </c>
      <c r="K1010" s="13" t="s">
        <v>60</v>
      </c>
      <c r="L1010" s="12" t="s">
        <v>71</v>
      </c>
      <c r="M1010" s="12">
        <v>46077.958333333336</v>
      </c>
      <c r="N1010" s="12">
        <v>46078.583333333336</v>
      </c>
      <c r="O1010" s="12">
        <v>46074</v>
      </c>
      <c r="P1010" s="55"/>
      <c r="Q1010" s="12"/>
      <c r="R1010" s="12"/>
      <c r="S1010" s="29">
        <v>46078.561805555553</v>
      </c>
      <c r="T1010" s="29">
        <v>46078.635416666664</v>
      </c>
      <c r="U1010" s="12"/>
      <c r="V1010" s="12"/>
      <c r="W1010" s="30">
        <f>IF(N1010="","",WEEKNUM(AA1010,2)-0)</f>
        <v>9</v>
      </c>
      <c r="X1010" s="30">
        <f>IF(N1010="","",MONTH(AA1010))</f>
        <v>2</v>
      </c>
      <c r="Y101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010" s="30" t="str">
        <f>IF(B1010="ROPAX","ROPAX",IF(B1010="RORO","RORO","OCEAN"))</f>
        <v>RORO</v>
      </c>
      <c r="AA1010" s="12">
        <f>+MIN(S1010,T1010)</f>
        <v>46078.561805555553</v>
      </c>
      <c r="AB1010" s="29" t="str">
        <f>CHOOSE(WEEKDAY(T1010,2),"Monday","Tuesday","Wednesday","Thursday","Friday","Saturday","Sunday")</f>
        <v>Wednesday</v>
      </c>
      <c r="AC1010" s="104">
        <f>IF((E1010-F1010)&lt;=0,0,(TRACKER[[#This Row],[ATA]]-TRACKER[[#This Row],[ETA]])*24)</f>
        <v>0</v>
      </c>
      <c r="AD1010" s="29" t="str">
        <f>IF(AC1010&lt;=2,"NO","YES")</f>
        <v>NO</v>
      </c>
      <c r="AE1010" s="112">
        <f>+TRACKER[[#This Row],[DELIVERY AVAILABLE SINCE]]-TRACKER[[#This Row],[HANDOVER Morocco]]</f>
        <v>3.9583333333357587</v>
      </c>
      <c r="AF1010" s="113">
        <f>TRACKER[[#This Row],[ATA TO UNLOADING]]*24</f>
        <v>29.483333333220799</v>
      </c>
      <c r="AG1010" s="114">
        <f>(M1010-E1010)</f>
        <v>0.625</v>
      </c>
      <c r="AH1010" s="9">
        <f>TRACKER[[#This Row],[ATA A OFRECIMIENTO]]*24</f>
        <v>15</v>
      </c>
      <c r="AI1010" s="4" t="str">
        <f>IF(AG1010="","",IF(AG1010&lt;=1.5,"SI","NO"))</f>
        <v>SI</v>
      </c>
      <c r="AJ1010" s="4" t="str">
        <f>IF(AG1010="","",IF(AG1010&lt;=2,"YES","NO"))</f>
        <v>YES</v>
      </c>
      <c r="AK1010" s="4" t="str">
        <f>IF(AG1010="","",IF(AG1010&lt;=3,"SI","NO"))</f>
        <v>SI</v>
      </c>
      <c r="AL1010" s="114">
        <f>(N1010-M1010)</f>
        <v>0.625</v>
      </c>
      <c r="AM1010" s="9">
        <f>TRACKER[[#This Row],[DEL. AVAILABLE A SLOT]]*24</f>
        <v>15</v>
      </c>
      <c r="AN1010" s="114">
        <f>IF((S1010-M1010)&lt;0,TIME(0,0,0),S1010-M1010)</f>
        <v>0.60347222221753327</v>
      </c>
      <c r="AO1010"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010" s="9" t="str">
        <f>IF(AL1010="","",IF(AL1010&lt;=1,"SI","NO"))</f>
        <v>SI</v>
      </c>
      <c r="AQ1010" s="114">
        <f>(N1010-E1010)</f>
        <v>1.25</v>
      </c>
      <c r="AR1010" s="9">
        <f>TRACKER[[#This Row],[ATA A TIMESLOT]]*24</f>
        <v>30</v>
      </c>
      <c r="AS1010" s="115">
        <f>IF(AA1010&lt;N1010,TIME(0,0,0),AA1010-N1010)</f>
        <v>0</v>
      </c>
      <c r="AT1010" s="9">
        <f>TRACKER[[#This Row],[PUNTUALIDAD (H)]]*24</f>
        <v>0</v>
      </c>
      <c r="AU1010" s="114" t="str">
        <f>IF(AS1010&gt;TIME(0,30,0),"NO","SI")</f>
        <v>SI</v>
      </c>
      <c r="AV1010" s="116" t="str">
        <f>IF(AS1010&gt;TIME(1,0,0),"NO","SI")</f>
        <v>SI</v>
      </c>
      <c r="AW1010" s="116">
        <f>(S1010-E1010)</f>
        <v>1.2284722222175333</v>
      </c>
      <c r="AX1010" s="38">
        <f>TRACKER[[#This Row],[ATA TO UNLOADING]]*24</f>
        <v>29.483333333220799</v>
      </c>
      <c r="AY1010" s="116">
        <f>IF(O1010=0,0,S1010-O1010)</f>
        <v>4.5618055555532919</v>
      </c>
      <c r="AZ1010" s="38">
        <f>TRACKER[[#This Row],[TOTAL TT (MARRUECOS)]]*24</f>
        <v>109.48333333327901</v>
      </c>
      <c r="BA1010" s="38" t="str">
        <f>IF(AW1010="","",IF(AW1010&lt;=2,"SI","NO"))</f>
        <v>SI</v>
      </c>
      <c r="BB1010" s="117">
        <f>V1010-U1010</f>
        <v>0</v>
      </c>
      <c r="BC1010" s="118">
        <f>(TRACKER[[#This Row],[Driver departure vs DC END DATE 2]])/24</f>
        <v>0</v>
      </c>
      <c r="BD1010" s="117" t="str">
        <f>IF(L1010="LEFTIES TOLEDO",IF(BC1010&gt;=TIME(0,0,0),"YES","NO"),"")</f>
        <v/>
      </c>
      <c r="BE1010" s="41">
        <f>$BH$1</f>
        <v>55</v>
      </c>
      <c r="BF1010" s="41">
        <f>$BI$1</f>
        <v>7.5</v>
      </c>
    </row>
    <row r="1011" spans="1:58" ht="12.75" hidden="1" customHeight="1">
      <c r="A1011" s="24">
        <v>264183304</v>
      </c>
      <c r="B1011" s="10" t="s">
        <v>1184</v>
      </c>
      <c r="C1011" s="11" t="s">
        <v>47</v>
      </c>
      <c r="D1011" s="11" t="s">
        <v>48</v>
      </c>
      <c r="E1011" s="12">
        <v>46070.795138888891</v>
      </c>
      <c r="F1011" s="12">
        <v>46070.833333333336</v>
      </c>
      <c r="G1011" s="13" t="s">
        <v>49</v>
      </c>
      <c r="H1011" s="11" t="s">
        <v>50</v>
      </c>
      <c r="I1011" s="13" t="s">
        <v>1450</v>
      </c>
      <c r="J1011" s="13" t="s">
        <v>51</v>
      </c>
      <c r="K1011" s="13" t="s">
        <v>52</v>
      </c>
      <c r="L1011" s="12" t="s">
        <v>53</v>
      </c>
      <c r="M1011" s="12">
        <v>46073.666666666664</v>
      </c>
      <c r="N1011" s="12">
        <v>46078.666666666664</v>
      </c>
      <c r="O1011" s="12"/>
      <c r="P1011" s="55"/>
      <c r="Q1011" s="12"/>
      <c r="R1011" s="12"/>
      <c r="S1011" s="29">
        <v>46078.681944444441</v>
      </c>
      <c r="T1011" s="29">
        <v>46078.715277777781</v>
      </c>
      <c r="U1011" s="12">
        <v>46078.720138888886</v>
      </c>
      <c r="V1011" s="29">
        <v>46078.739583333336</v>
      </c>
      <c r="W1011" s="30">
        <f>IF(N1011="","",WEEKNUM(AA1011,2)-0)</f>
        <v>9</v>
      </c>
      <c r="X1011" s="30">
        <f>IF(N1011="","",MONTH(AA1011))</f>
        <v>2</v>
      </c>
      <c r="Y101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11" s="30" t="str">
        <f>IF(B1011="ROPAX","ROPAX",IF(B1011="RORO","RORO","OCEAN"))</f>
        <v>OCEAN</v>
      </c>
      <c r="AA1011" s="12">
        <f>+MIN(S1011,T1011)</f>
        <v>46078.681944444441</v>
      </c>
      <c r="AB1011" s="29" t="str">
        <f>CHOOSE(WEEKDAY(T1011,2),"Monday","Tuesday","Wednesday","Thursday","Friday","Saturday","Sunday")</f>
        <v>Wednesday</v>
      </c>
      <c r="AC1011" s="104">
        <f>IF((E1011-F1011)&lt;=0,0,(TRACKER[[#This Row],[ATA]]-TRACKER[[#This Row],[ETA]])*24)</f>
        <v>0</v>
      </c>
      <c r="AD1011" s="29" t="str">
        <f>IF(AC1011&lt;=2,"NO","YES")</f>
        <v>NO</v>
      </c>
      <c r="AE1011" s="112">
        <f>+TRACKER[[#This Row],[DELIVERY AVAILABLE SINCE]]-TRACKER[[#This Row],[HANDOVER Morocco]]</f>
        <v>46073.666666666664</v>
      </c>
      <c r="AF1011" s="113">
        <f>TRACKER[[#This Row],[ATA TO UNLOADING]]*24</f>
        <v>189.28333333320916</v>
      </c>
      <c r="AG1011" s="114">
        <f>(M1011-E1011)</f>
        <v>2.8715277777737356</v>
      </c>
      <c r="AH1011" s="9">
        <f>TRACKER[[#This Row],[ATA A OFRECIMIENTO]]*24</f>
        <v>68.916666666569654</v>
      </c>
      <c r="AI1011" s="4" t="str">
        <f>IF(AG1011="","",IF(AG1011&lt;=1.5,"SI","NO"))</f>
        <v>NO</v>
      </c>
      <c r="AJ1011" s="4" t="str">
        <f>IF(AG1011="","",IF(AG1011&lt;=2,"YES","NO"))</f>
        <v>NO</v>
      </c>
      <c r="AK1011" s="4" t="str">
        <f>IF(AG1011="","",IF(AG1011&lt;=3,"SI","NO"))</f>
        <v>SI</v>
      </c>
      <c r="AL1011" s="114">
        <f>(N1011-M1011)</f>
        <v>5</v>
      </c>
      <c r="AM1011" s="9">
        <f>TRACKER[[#This Row],[DEL. AVAILABLE A SLOT]]*24</f>
        <v>120</v>
      </c>
      <c r="AN1011" s="114">
        <f>IF((S1011-M1011)&lt;0,TIME(0,0,0),S1011-M1011)</f>
        <v>5.015277777776646</v>
      </c>
      <c r="AO1011"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011" s="9" t="str">
        <f>IF(AL1011="","",IF(AL1011&lt;=1,"SI","NO"))</f>
        <v>NO</v>
      </c>
      <c r="AQ1011" s="114">
        <f>(N1011-E1011)</f>
        <v>7.8715277777737356</v>
      </c>
      <c r="AR1011" s="9">
        <f>TRACKER[[#This Row],[ATA A TIMESLOT]]*24</f>
        <v>188.91666666656965</v>
      </c>
      <c r="AS1011" s="115">
        <f>IF(AA1011&lt;N1011,TIME(0,0,0),AA1011-N1011)</f>
        <v>1.5277777776645962E-2</v>
      </c>
      <c r="AT1011" s="9">
        <f>TRACKER[[#This Row],[PUNTUALIDAD (H)]]*24</f>
        <v>0.36666666663950309</v>
      </c>
      <c r="AU1011" s="114" t="str">
        <f>IF(AS1011&gt;TIME(0,30,0),"NO","SI")</f>
        <v>SI</v>
      </c>
      <c r="AV1011" s="116" t="str">
        <f>IF(AS1011&gt;TIME(1,0,0),"NO","SI")</f>
        <v>SI</v>
      </c>
      <c r="AW1011" s="116">
        <f>(S1011-E1011)</f>
        <v>7.8868055555503815</v>
      </c>
      <c r="AX1011" s="38">
        <f>TRACKER[[#This Row],[ATA TO UNLOADING]]*24</f>
        <v>189.28333333320916</v>
      </c>
      <c r="AY1011" s="116">
        <f>IF(O1011=0,0,S1011-O1011)</f>
        <v>0</v>
      </c>
      <c r="AZ1011" s="38">
        <f>TRACKER[[#This Row],[TOTAL TT (MARRUECOS)]]*24</f>
        <v>0</v>
      </c>
      <c r="BA1011" s="38" t="str">
        <f>IF(AW1011="","",IF(AW1011&lt;=2,"SI","NO"))</f>
        <v>NO</v>
      </c>
      <c r="BB1011" s="117">
        <f>V1011-U1011</f>
        <v>1.9444444449618459E-2</v>
      </c>
      <c r="BC1011" s="118">
        <f>(TRACKER[[#This Row],[Driver departure vs DC END DATE 2]])/24</f>
        <v>8.1018518540076911E-4</v>
      </c>
      <c r="BD1011" s="117" t="str">
        <f>IF(L1011="LEFTIES TOLEDO",IF(BC1011&gt;=TIME(0,0,0),"YES","NO"),"")</f>
        <v>YES</v>
      </c>
      <c r="BE1011" s="41">
        <f>$BH$1</f>
        <v>55</v>
      </c>
      <c r="BF1011" s="41">
        <f>$BI$1</f>
        <v>7.5</v>
      </c>
    </row>
    <row r="1012" spans="1:58" ht="12.75" hidden="1" customHeight="1">
      <c r="A1012" s="24">
        <v>264209714</v>
      </c>
      <c r="B1012" s="10" t="s">
        <v>1184</v>
      </c>
      <c r="C1012" s="11" t="s">
        <v>47</v>
      </c>
      <c r="D1012" s="11" t="s">
        <v>48</v>
      </c>
      <c r="E1012" s="12">
        <v>46070.795138888891</v>
      </c>
      <c r="F1012" s="12">
        <v>46070.833333333336</v>
      </c>
      <c r="G1012" s="13" t="s">
        <v>49</v>
      </c>
      <c r="H1012" s="11" t="s">
        <v>50</v>
      </c>
      <c r="I1012" s="13" t="s">
        <v>1451</v>
      </c>
      <c r="J1012" s="13" t="s">
        <v>51</v>
      </c>
      <c r="K1012" s="13" t="s">
        <v>52</v>
      </c>
      <c r="L1012" s="12" t="s">
        <v>53</v>
      </c>
      <c r="M1012" s="12">
        <v>46073.666666666664</v>
      </c>
      <c r="N1012" s="12">
        <v>46078.666666666664</v>
      </c>
      <c r="O1012" s="12"/>
      <c r="P1012" s="55"/>
      <c r="Q1012" s="12"/>
      <c r="R1012" s="12"/>
      <c r="S1012" s="29">
        <v>46078.677083333336</v>
      </c>
      <c r="T1012" s="29">
        <v>46078.779861111114</v>
      </c>
      <c r="U1012" s="12">
        <v>46078.720138888886</v>
      </c>
      <c r="V1012" s="12">
        <v>46078.798611111109</v>
      </c>
      <c r="W1012" s="30">
        <f>IF(N1012="","",WEEKNUM(AA1012,2)-0)</f>
        <v>9</v>
      </c>
      <c r="X1012" s="30">
        <f>IF(N1012="","",MONTH(AA1012))</f>
        <v>2</v>
      </c>
      <c r="Y101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12" s="30" t="str">
        <f>IF(B1012="ROPAX","ROPAX",IF(B1012="RORO","RORO","OCEAN"))</f>
        <v>OCEAN</v>
      </c>
      <c r="AA1012" s="12">
        <f>+MIN(S1012,T1012)</f>
        <v>46078.677083333336</v>
      </c>
      <c r="AB1012" s="29" t="str">
        <f>CHOOSE(WEEKDAY(T1012,2),"Monday","Tuesday","Wednesday","Thursday","Friday","Saturday","Sunday")</f>
        <v>Wednesday</v>
      </c>
      <c r="AC1012" s="104">
        <f>IF((E1012-F1012)&lt;=0,0,(TRACKER[[#This Row],[ATA]]-TRACKER[[#This Row],[ETA]])*24)</f>
        <v>0</v>
      </c>
      <c r="AD1012" s="29" t="str">
        <f>IF(AC1012&lt;=2,"NO","YES")</f>
        <v>NO</v>
      </c>
      <c r="AE1012" s="112">
        <f>+TRACKER[[#This Row],[DELIVERY AVAILABLE SINCE]]-TRACKER[[#This Row],[HANDOVER Morocco]]</f>
        <v>46073.666666666664</v>
      </c>
      <c r="AF1012" s="113">
        <f>TRACKER[[#This Row],[ATA TO UNLOADING]]*24</f>
        <v>189.16666666668607</v>
      </c>
      <c r="AG1012" s="114">
        <f>(M1012-E1012)</f>
        <v>2.8715277777737356</v>
      </c>
      <c r="AH1012" s="9">
        <f>TRACKER[[#This Row],[ATA A OFRECIMIENTO]]*24</f>
        <v>68.916666666569654</v>
      </c>
      <c r="AI1012" s="4" t="str">
        <f>IF(AG1012="","",IF(AG1012&lt;=1.5,"SI","NO"))</f>
        <v>NO</v>
      </c>
      <c r="AJ1012" s="4" t="str">
        <f>IF(AG1012="","",IF(AG1012&lt;=2,"YES","NO"))</f>
        <v>NO</v>
      </c>
      <c r="AK1012" s="4" t="str">
        <f>IF(AG1012="","",IF(AG1012&lt;=3,"SI","NO"))</f>
        <v>SI</v>
      </c>
      <c r="AL1012" s="114">
        <f>(N1012-M1012)</f>
        <v>5</v>
      </c>
      <c r="AM1012" s="9">
        <f>TRACKER[[#This Row],[DEL. AVAILABLE A SLOT]]*24</f>
        <v>120</v>
      </c>
      <c r="AN1012" s="114">
        <f>IF((S1012-M1012)&lt;0,TIME(0,0,0),S1012-M1012)</f>
        <v>5.0104166666715173</v>
      </c>
      <c r="AO1012"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012" s="9" t="str">
        <f>IF(AL1012="","",IF(AL1012&lt;=1,"SI","NO"))</f>
        <v>NO</v>
      </c>
      <c r="AQ1012" s="114">
        <f>(N1012-E1012)</f>
        <v>7.8715277777737356</v>
      </c>
      <c r="AR1012" s="9">
        <f>TRACKER[[#This Row],[ATA A TIMESLOT]]*24</f>
        <v>188.91666666656965</v>
      </c>
      <c r="AS1012" s="115">
        <f>IF(AA1012&lt;N1012,TIME(0,0,0),AA1012-N1012)</f>
        <v>1.0416666671517305E-2</v>
      </c>
      <c r="AT1012" s="9">
        <f>TRACKER[[#This Row],[PUNTUALIDAD (H)]]*24</f>
        <v>0.25000000011641532</v>
      </c>
      <c r="AU1012" s="114" t="str">
        <f>IF(AS1012&gt;TIME(0,30,0),"NO","SI")</f>
        <v>SI</v>
      </c>
      <c r="AV1012" s="116" t="str">
        <f>IF(AS1012&gt;TIME(1,0,0),"NO","SI")</f>
        <v>SI</v>
      </c>
      <c r="AW1012" s="116">
        <f>(S1012-E1012)</f>
        <v>7.8819444444452529</v>
      </c>
      <c r="AX1012" s="38">
        <f>TRACKER[[#This Row],[ATA TO UNLOADING]]*24</f>
        <v>189.16666666668607</v>
      </c>
      <c r="AY1012" s="116">
        <f>IF(O1012=0,0,S1012-O1012)</f>
        <v>0</v>
      </c>
      <c r="AZ1012" s="38">
        <f>TRACKER[[#This Row],[TOTAL TT (MARRUECOS)]]*24</f>
        <v>0</v>
      </c>
      <c r="BA1012" s="38" t="str">
        <f>IF(AW1012="","",IF(AW1012&lt;=2,"SI","NO"))</f>
        <v>NO</v>
      </c>
      <c r="BB1012" s="117">
        <f>V1012-U1012</f>
        <v>7.8472222223354038E-2</v>
      </c>
      <c r="BC1012" s="118">
        <f>(TRACKER[[#This Row],[Driver departure vs DC END DATE 2]])/24</f>
        <v>3.2696759259730848E-3</v>
      </c>
      <c r="BD1012" s="117" t="str">
        <f>IF(L1012="LEFTIES TOLEDO",IF(BC1012&gt;=TIME(0,0,0),"YES","NO"),"")</f>
        <v>YES</v>
      </c>
      <c r="BE1012" s="41">
        <f>$BH$1</f>
        <v>55</v>
      </c>
      <c r="BF1012" s="41">
        <f>$BI$1</f>
        <v>7.5</v>
      </c>
    </row>
    <row r="1013" spans="1:58" ht="12.75" hidden="1" customHeight="1">
      <c r="A1013" s="24">
        <v>266534491</v>
      </c>
      <c r="B1013" s="10" t="s">
        <v>1123</v>
      </c>
      <c r="C1013" s="11" t="s">
        <v>79</v>
      </c>
      <c r="D1013" s="11" t="s">
        <v>48</v>
      </c>
      <c r="E1013" s="12">
        <v>46076.694444444445</v>
      </c>
      <c r="F1013" s="12">
        <v>46076.75</v>
      </c>
      <c r="G1013" s="13" t="s">
        <v>49</v>
      </c>
      <c r="H1013" s="11" t="s">
        <v>100</v>
      </c>
      <c r="I1013" s="13" t="s">
        <v>1137</v>
      </c>
      <c r="J1013" s="13" t="s">
        <v>107</v>
      </c>
      <c r="K1013" s="13" t="s">
        <v>60</v>
      </c>
      <c r="L1013" s="12" t="s">
        <v>71</v>
      </c>
      <c r="M1013" s="12">
        <v>46078.604166666664</v>
      </c>
      <c r="N1013" s="12">
        <v>46078.666666666664</v>
      </c>
      <c r="O1013" s="12">
        <v>46071</v>
      </c>
      <c r="P1013" s="55"/>
      <c r="Q1013" s="12"/>
      <c r="R1013" s="12"/>
      <c r="S1013" s="29">
        <v>46078.633333333331</v>
      </c>
      <c r="T1013" s="29">
        <v>46078.670138888891</v>
      </c>
      <c r="U1013" s="12"/>
      <c r="V1013" s="12"/>
      <c r="W1013" s="30">
        <f>IF(N1013="","",WEEKNUM(AA1013,2)-0)</f>
        <v>9</v>
      </c>
      <c r="X1013" s="30">
        <f>IF(N1013="","",MONTH(AA1013))</f>
        <v>2</v>
      </c>
      <c r="Y101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013" s="30" t="str">
        <f>IF(B1013="ROPAX","ROPAX",IF(B1013="RORO","RORO","OCEAN"))</f>
        <v>OCEAN</v>
      </c>
      <c r="AA1013" s="12">
        <f>+MIN(S1013,T1013)</f>
        <v>46078.633333333331</v>
      </c>
      <c r="AB1013" s="29" t="str">
        <f>CHOOSE(WEEKDAY(T1013,2),"Monday","Tuesday","Wednesday","Thursday","Friday","Saturday","Sunday")</f>
        <v>Wednesday</v>
      </c>
      <c r="AC1013" s="104">
        <f>IF((E1013-F1013)&lt;=0,0,(TRACKER[[#This Row],[ATA]]-TRACKER[[#This Row],[ETA]])*24)</f>
        <v>0</v>
      </c>
      <c r="AD1013" s="29" t="str">
        <f>IF(AC1013&lt;=2,"NO","YES")</f>
        <v>NO</v>
      </c>
      <c r="AE1013" s="112">
        <f>+TRACKER[[#This Row],[DELIVERY AVAILABLE SINCE]]-TRACKER[[#This Row],[HANDOVER Morocco]]</f>
        <v>7.6041666666642413</v>
      </c>
      <c r="AF1013" s="113">
        <f>TRACKER[[#This Row],[ATA TO UNLOADING]]*24</f>
        <v>46.533333333267365</v>
      </c>
      <c r="AG1013" s="114">
        <f>(M1013-E1013)</f>
        <v>1.9097222222189885</v>
      </c>
      <c r="AH1013" s="9">
        <f>TRACKER[[#This Row],[ATA A OFRECIMIENTO]]*24</f>
        <v>45.833333333255723</v>
      </c>
      <c r="AI1013" s="4" t="str">
        <f>IF(AG1013="","",IF(AG1013&lt;=1.5,"SI","NO"))</f>
        <v>NO</v>
      </c>
      <c r="AJ1013" s="4" t="str">
        <f>IF(AG1013="","",IF(AG1013&lt;=2,"YES","NO"))</f>
        <v>YES</v>
      </c>
      <c r="AK1013" s="4" t="str">
        <f>IF(AG1013="","",IF(AG1013&lt;=3,"SI","NO"))</f>
        <v>SI</v>
      </c>
      <c r="AL1013" s="114">
        <f>(N1013-M1013)</f>
        <v>6.25E-2</v>
      </c>
      <c r="AM1013" s="9">
        <f>TRACKER[[#This Row],[DEL. AVAILABLE A SLOT]]*24</f>
        <v>1.5</v>
      </c>
      <c r="AN1013" s="114">
        <f>IF((S1013-M1013)&lt;0,TIME(0,0,0),S1013-M1013)</f>
        <v>2.9166666667151731E-2</v>
      </c>
      <c r="AO1013"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013" s="9" t="str">
        <f>IF(AL1013="","",IF(AL1013&lt;=1,"SI","NO"))</f>
        <v>SI</v>
      </c>
      <c r="AQ1013" s="114">
        <f>(N1013-E1013)</f>
        <v>1.9722222222189885</v>
      </c>
      <c r="AR1013" s="9">
        <f>TRACKER[[#This Row],[ATA A TIMESLOT]]*24</f>
        <v>47.333333333255723</v>
      </c>
      <c r="AS1013" s="115">
        <f>IF(AA1013&lt;N1013,TIME(0,0,0),AA1013-N1013)</f>
        <v>0</v>
      </c>
      <c r="AT1013" s="9">
        <f>TRACKER[[#This Row],[PUNTUALIDAD (H)]]*24</f>
        <v>0</v>
      </c>
      <c r="AU1013" s="114" t="str">
        <f>IF(AS1013&gt;TIME(0,30,0),"NO","SI")</f>
        <v>SI</v>
      </c>
      <c r="AV1013" s="116" t="str">
        <f>IF(AS1013&gt;TIME(1,0,0),"NO","SI")</f>
        <v>SI</v>
      </c>
      <c r="AW1013" s="116">
        <f>(S1013-E1013)</f>
        <v>1.9388888888861402</v>
      </c>
      <c r="AX1013" s="38">
        <f>TRACKER[[#This Row],[ATA TO UNLOADING]]*24</f>
        <v>46.533333333267365</v>
      </c>
      <c r="AY1013" s="116">
        <f>IF(O1013=0,0,S1013-O1013)</f>
        <v>7.6333333333313931</v>
      </c>
      <c r="AZ1013" s="38">
        <f>TRACKER[[#This Row],[TOTAL TT (MARRUECOS)]]*24</f>
        <v>183.19999999995343</v>
      </c>
      <c r="BA1013" s="38" t="str">
        <f>IF(AW1013="","",IF(AW1013&lt;=2,"SI","NO"))</f>
        <v>SI</v>
      </c>
      <c r="BB1013" s="117">
        <f>V1013-U1013</f>
        <v>0</v>
      </c>
      <c r="BC1013" s="118">
        <f>(TRACKER[[#This Row],[Driver departure vs DC END DATE 2]])/24</f>
        <v>0</v>
      </c>
      <c r="BD1013" s="117" t="str">
        <f>IF(L1013="LEFTIES TOLEDO",IF(BC1013&gt;=TIME(0,0,0),"YES","NO"),"")</f>
        <v/>
      </c>
      <c r="BE1013" s="41">
        <f>$BH$1</f>
        <v>55</v>
      </c>
      <c r="BF1013" s="41">
        <f>$BI$1</f>
        <v>7.5</v>
      </c>
    </row>
    <row r="1014" spans="1:58" ht="12.75" hidden="1" customHeight="1">
      <c r="A1014" s="24">
        <v>266146511</v>
      </c>
      <c r="B1014" s="10" t="s">
        <v>1123</v>
      </c>
      <c r="C1014" s="11" t="s">
        <v>79</v>
      </c>
      <c r="D1014" s="11" t="s">
        <v>48</v>
      </c>
      <c r="E1014" s="12">
        <v>46076.694444444445</v>
      </c>
      <c r="F1014" s="12">
        <v>46076.75</v>
      </c>
      <c r="G1014" s="13" t="s">
        <v>49</v>
      </c>
      <c r="H1014" s="11" t="s">
        <v>1048</v>
      </c>
      <c r="I1014" s="13" t="s">
        <v>1124</v>
      </c>
      <c r="J1014" s="13" t="s">
        <v>107</v>
      </c>
      <c r="K1014" s="13" t="s">
        <v>60</v>
      </c>
      <c r="L1014" s="12" t="s">
        <v>204</v>
      </c>
      <c r="M1014" s="12">
        <v>46078.6875</v>
      </c>
      <c r="N1014" s="12">
        <v>46078.6875</v>
      </c>
      <c r="O1014" s="12">
        <v>46059</v>
      </c>
      <c r="P1014" s="55"/>
      <c r="Q1014" s="12"/>
      <c r="R1014" s="12"/>
      <c r="S1014" s="29">
        <v>46078.663888888892</v>
      </c>
      <c r="T1014" s="29">
        <v>46078.680555555555</v>
      </c>
      <c r="U1014" s="12"/>
      <c r="V1014" s="29"/>
      <c r="W1014" s="30">
        <f>IF(N1014="","",WEEKNUM(AA1014,2)-0)</f>
        <v>9</v>
      </c>
      <c r="X1014" s="30">
        <f>IF(N1014="","",MONTH(AA1014))</f>
        <v>2</v>
      </c>
      <c r="Y101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014" s="30" t="str">
        <f>IF(B1014="ROPAX","ROPAX",IF(B1014="RORO","RORO","OCEAN"))</f>
        <v>OCEAN</v>
      </c>
      <c r="AA1014" s="12">
        <f>+MIN(S1014,T1014)</f>
        <v>46078.663888888892</v>
      </c>
      <c r="AB1014" s="29" t="str">
        <f>CHOOSE(WEEKDAY(T1014,2),"Monday","Tuesday","Wednesday","Thursday","Friday","Saturday","Sunday")</f>
        <v>Wednesday</v>
      </c>
      <c r="AC1014" s="104">
        <f>IF((E1014-F1014)&lt;=0,0,(TRACKER[[#This Row],[ATA]]-TRACKER[[#This Row],[ETA]])*24)</f>
        <v>0</v>
      </c>
      <c r="AD1014" s="29" t="str">
        <f>IF(AC1014&lt;=2,"NO","YES")</f>
        <v>NO</v>
      </c>
      <c r="AE1014" s="112">
        <f>+TRACKER[[#This Row],[DELIVERY AVAILABLE SINCE]]-TRACKER[[#This Row],[HANDOVER Morocco]]</f>
        <v>19.6875</v>
      </c>
      <c r="AF1014" s="113">
        <f>TRACKER[[#This Row],[ATA TO UNLOADING]]*24</f>
        <v>47.266666666720994</v>
      </c>
      <c r="AG1014" s="114">
        <f>(M1014-E1014)</f>
        <v>1.9930555555547471</v>
      </c>
      <c r="AH1014" s="9">
        <f>TRACKER[[#This Row],[ATA A OFRECIMIENTO]]*24</f>
        <v>47.833333333313931</v>
      </c>
      <c r="AI1014" s="4" t="str">
        <f>IF(AG1014="","",IF(AG1014&lt;=1.5,"SI","NO"))</f>
        <v>NO</v>
      </c>
      <c r="AJ1014" s="4" t="str">
        <f>IF(AG1014="","",IF(AG1014&lt;=2,"YES","NO"))</f>
        <v>YES</v>
      </c>
      <c r="AK1014" s="4" t="str">
        <f>IF(AG1014="","",IF(AG1014&lt;=3,"SI","NO"))</f>
        <v>SI</v>
      </c>
      <c r="AL1014" s="114">
        <f>(N1014-M1014)</f>
        <v>0</v>
      </c>
      <c r="AM1014" s="9">
        <f>TRACKER[[#This Row],[DEL. AVAILABLE A SLOT]]*24</f>
        <v>0</v>
      </c>
      <c r="AN1014" s="114">
        <f>IF((S1014-M1014)&lt;0,TIME(0,0,0),S1014-M1014)</f>
        <v>0</v>
      </c>
      <c r="AO1014"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014" s="9" t="str">
        <f>IF(AL1014="","",IF(AL1014&lt;=1,"SI","NO"))</f>
        <v>SI</v>
      </c>
      <c r="AQ1014" s="114">
        <f>(N1014-E1014)</f>
        <v>1.9930555555547471</v>
      </c>
      <c r="AR1014" s="9">
        <f>TRACKER[[#This Row],[ATA A TIMESLOT]]*24</f>
        <v>47.833333333313931</v>
      </c>
      <c r="AS1014" s="115">
        <f>IF(AA1014&lt;N1014,TIME(0,0,0),AA1014-N1014)</f>
        <v>0</v>
      </c>
      <c r="AT1014" s="9">
        <f>TRACKER[[#This Row],[PUNTUALIDAD (H)]]*24</f>
        <v>0</v>
      </c>
      <c r="AU1014" s="114" t="str">
        <f>IF(AS1014&gt;TIME(0,30,0),"NO","SI")</f>
        <v>SI</v>
      </c>
      <c r="AV1014" s="116" t="str">
        <f>IF(AS1014&gt;TIME(1,0,0),"NO","SI")</f>
        <v>SI</v>
      </c>
      <c r="AW1014" s="116">
        <f>(S1014-E1014)</f>
        <v>1.9694444444467081</v>
      </c>
      <c r="AX1014" s="38">
        <f>TRACKER[[#This Row],[ATA TO UNLOADING]]*24</f>
        <v>47.266666666720994</v>
      </c>
      <c r="AY1014" s="116">
        <f>IF(O1014=0,0,S1014-O1014)</f>
        <v>19.663888888891961</v>
      </c>
      <c r="AZ1014" s="38">
        <f>TRACKER[[#This Row],[TOTAL TT (MARRUECOS)]]*24</f>
        <v>471.93333333340706</v>
      </c>
      <c r="BA1014" s="38" t="str">
        <f>IF(AW1014="","",IF(AW1014&lt;=2,"SI","NO"))</f>
        <v>SI</v>
      </c>
      <c r="BB1014" s="117">
        <f>V1014-U1014</f>
        <v>0</v>
      </c>
      <c r="BC1014" s="118">
        <f>(TRACKER[[#This Row],[Driver departure vs DC END DATE 2]])/24</f>
        <v>0</v>
      </c>
      <c r="BD1014" s="117" t="str">
        <f>IF(L1014="LEFTIES TOLEDO",IF(BC1014&gt;=TIME(0,0,0),"YES","NO"),"")</f>
        <v/>
      </c>
      <c r="BE1014" s="41">
        <f>$BH$1</f>
        <v>55</v>
      </c>
      <c r="BF1014" s="41">
        <f>$BI$1</f>
        <v>7.5</v>
      </c>
    </row>
    <row r="1015" spans="1:58" ht="12.75" hidden="1" customHeight="1">
      <c r="A1015" s="24">
        <v>265096791</v>
      </c>
      <c r="B1015" s="10" t="s">
        <v>1159</v>
      </c>
      <c r="C1015" s="11" t="s">
        <v>54</v>
      </c>
      <c r="D1015" s="11" t="s">
        <v>48</v>
      </c>
      <c r="E1015" s="12">
        <v>46071.569444444445</v>
      </c>
      <c r="F1015" s="12">
        <v>46071.833333333336</v>
      </c>
      <c r="G1015" s="13" t="s">
        <v>49</v>
      </c>
      <c r="H1015" s="11" t="s">
        <v>50</v>
      </c>
      <c r="I1015" s="13" t="s">
        <v>1452</v>
      </c>
      <c r="J1015" s="13" t="s">
        <v>51</v>
      </c>
      <c r="K1015" s="13" t="s">
        <v>52</v>
      </c>
      <c r="L1015" s="12" t="s">
        <v>53</v>
      </c>
      <c r="M1015" s="12">
        <v>46073.666666666664</v>
      </c>
      <c r="N1015" s="12">
        <v>46078.708333333336</v>
      </c>
      <c r="O1015" s="12"/>
      <c r="P1015" s="55"/>
      <c r="Q1015" s="12"/>
      <c r="R1015" s="12"/>
      <c r="S1015" s="29">
        <v>46078.723611111112</v>
      </c>
      <c r="T1015" s="29">
        <v>46078.864583333336</v>
      </c>
      <c r="U1015" s="12">
        <v>46078.755555555559</v>
      </c>
      <c r="V1015" s="12">
        <v>46078.888888888891</v>
      </c>
      <c r="W1015" s="30">
        <f>IF(N1015="","",WEEKNUM(AA1015,2)-0)</f>
        <v>9</v>
      </c>
      <c r="X1015" s="30">
        <f>IF(N1015="","",MONTH(AA1015))</f>
        <v>2</v>
      </c>
      <c r="Y101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15" s="30" t="str">
        <f>IF(B1015="ROPAX","ROPAX",IF(B1015="RORO","RORO","OCEAN"))</f>
        <v>OCEAN</v>
      </c>
      <c r="AA1015" s="12">
        <f>+MIN(S1015,T1015)</f>
        <v>46078.723611111112</v>
      </c>
      <c r="AB1015" s="29" t="str">
        <f>CHOOSE(WEEKDAY(T1015,2),"Monday","Tuesday","Wednesday","Thursday","Friday","Saturday","Sunday")</f>
        <v>Wednesday</v>
      </c>
      <c r="AC1015" s="104">
        <f>IF((E1015-F1015)&lt;=0,0,(TRACKER[[#This Row],[ATA]]-TRACKER[[#This Row],[ETA]])*24)</f>
        <v>0</v>
      </c>
      <c r="AD1015" s="29" t="str">
        <f>IF(AC1015&lt;=2,"NO","YES")</f>
        <v>NO</v>
      </c>
      <c r="AE1015" s="112">
        <f>+TRACKER[[#This Row],[DELIVERY AVAILABLE SINCE]]-TRACKER[[#This Row],[HANDOVER Morocco]]</f>
        <v>46073.666666666664</v>
      </c>
      <c r="AF1015" s="113">
        <f>TRACKER[[#This Row],[ATA TO UNLOADING]]*24</f>
        <v>171.70000000001164</v>
      </c>
      <c r="AG1015" s="114">
        <f>(M1015-E1015)</f>
        <v>2.0972222222189885</v>
      </c>
      <c r="AH1015" s="9">
        <f>TRACKER[[#This Row],[ATA A OFRECIMIENTO]]*24</f>
        <v>50.333333333255723</v>
      </c>
      <c r="AI1015" s="4" t="str">
        <f>IF(AG1015="","",IF(AG1015&lt;=1.5,"SI","NO"))</f>
        <v>NO</v>
      </c>
      <c r="AJ1015" s="4" t="str">
        <f>IF(AG1015="","",IF(AG1015&lt;=2,"YES","NO"))</f>
        <v>NO</v>
      </c>
      <c r="AK1015" s="4" t="str">
        <f>IF(AG1015="","",IF(AG1015&lt;=3,"SI","NO"))</f>
        <v>SI</v>
      </c>
      <c r="AL1015" s="114">
        <f>(N1015-M1015)</f>
        <v>5.0416666666715173</v>
      </c>
      <c r="AM1015" s="9">
        <f>TRACKER[[#This Row],[DEL. AVAILABLE A SLOT]]*24</f>
        <v>121.00000000011642</v>
      </c>
      <c r="AN1015" s="114">
        <f>IF((S1015-M1015)&lt;0,TIME(0,0,0),S1015-M1015)</f>
        <v>5.0569444444481633</v>
      </c>
      <c r="AO1015"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015" s="9" t="str">
        <f>IF(AL1015="","",IF(AL1015&lt;=1,"SI","NO"))</f>
        <v>NO</v>
      </c>
      <c r="AQ1015" s="114">
        <f>(N1015-E1015)</f>
        <v>7.1388888888905058</v>
      </c>
      <c r="AR1015" s="9">
        <f>TRACKER[[#This Row],[ATA A TIMESLOT]]*24</f>
        <v>171.33333333337214</v>
      </c>
      <c r="AS1015" s="115">
        <f>IF(AA1015&lt;N1015,TIME(0,0,0),AA1015-N1015)</f>
        <v>1.5277777776645962E-2</v>
      </c>
      <c r="AT1015" s="9">
        <f>TRACKER[[#This Row],[PUNTUALIDAD (H)]]*24</f>
        <v>0.36666666663950309</v>
      </c>
      <c r="AU1015" s="114" t="str">
        <f>IF(AS1015&gt;TIME(0,30,0),"NO","SI")</f>
        <v>SI</v>
      </c>
      <c r="AV1015" s="116" t="str">
        <f>IF(AS1015&gt;TIME(1,0,0),"NO","SI")</f>
        <v>SI</v>
      </c>
      <c r="AW1015" s="116">
        <f>(S1015-E1015)</f>
        <v>7.1541666666671517</v>
      </c>
      <c r="AX1015" s="38">
        <f>TRACKER[[#This Row],[ATA TO UNLOADING]]*24</f>
        <v>171.70000000001164</v>
      </c>
      <c r="AY1015" s="116">
        <f>IF(O1015=0,0,S1015-O1015)</f>
        <v>0</v>
      </c>
      <c r="AZ1015" s="38">
        <f>TRACKER[[#This Row],[TOTAL TT (MARRUECOS)]]*24</f>
        <v>0</v>
      </c>
      <c r="BA1015" s="38" t="str">
        <f>IF(AW1015="","",IF(AW1015&lt;=2,"SI","NO"))</f>
        <v>NO</v>
      </c>
      <c r="BB1015" s="117">
        <f>V1015-U1015</f>
        <v>0.13333333333139308</v>
      </c>
      <c r="BC1015" s="118">
        <f>(TRACKER[[#This Row],[Driver departure vs DC END DATE 2]])/24</f>
        <v>5.5555555554747116E-3</v>
      </c>
      <c r="BD1015" s="117" t="str">
        <f>IF(L1015="LEFTIES TOLEDO",IF(BC1015&gt;=TIME(0,0,0),"YES","NO"),"")</f>
        <v>YES</v>
      </c>
      <c r="BE1015" s="41">
        <f>$BH$1</f>
        <v>55</v>
      </c>
      <c r="BF1015" s="41">
        <f>$BI$1</f>
        <v>7.5</v>
      </c>
    </row>
    <row r="1016" spans="1:58" ht="12.75" hidden="1" customHeight="1">
      <c r="A1016" s="24">
        <v>264169321</v>
      </c>
      <c r="B1016" s="10" t="s">
        <v>1184</v>
      </c>
      <c r="C1016" s="11" t="s">
        <v>47</v>
      </c>
      <c r="D1016" s="11" t="s">
        <v>48</v>
      </c>
      <c r="E1016" s="12">
        <v>46070.795138888891</v>
      </c>
      <c r="F1016" s="12">
        <v>46070.833333333336</v>
      </c>
      <c r="G1016" s="13" t="s">
        <v>49</v>
      </c>
      <c r="H1016" s="11" t="s">
        <v>50</v>
      </c>
      <c r="I1016" s="13" t="s">
        <v>1455</v>
      </c>
      <c r="J1016" s="13" t="s">
        <v>51</v>
      </c>
      <c r="K1016" s="13" t="s">
        <v>52</v>
      </c>
      <c r="L1016" s="12" t="s">
        <v>53</v>
      </c>
      <c r="M1016" s="12">
        <v>46073.666666666664</v>
      </c>
      <c r="N1016" s="12">
        <v>46078.75</v>
      </c>
      <c r="O1016" s="12"/>
      <c r="P1016" s="55"/>
      <c r="Q1016" s="12"/>
      <c r="R1016" s="12"/>
      <c r="S1016" s="29">
        <v>46078.623611111114</v>
      </c>
      <c r="T1016" s="29">
        <v>46078.697916666664</v>
      </c>
      <c r="U1016" s="12">
        <v>46078.654166666667</v>
      </c>
      <c r="V1016" s="29">
        <v>46078.720138888886</v>
      </c>
      <c r="W1016" s="30">
        <f>IF(N1016="","",WEEKNUM(AA1016,2)-0)</f>
        <v>9</v>
      </c>
      <c r="X1016" s="30">
        <f>IF(N1016="","",MONTH(AA1016))</f>
        <v>2</v>
      </c>
      <c r="Y101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16" s="30" t="str">
        <f>IF(B1016="ROPAX","ROPAX",IF(B1016="RORO","RORO","OCEAN"))</f>
        <v>OCEAN</v>
      </c>
      <c r="AA1016" s="12">
        <f>+MIN(S1016,T1016)</f>
        <v>46078.623611111114</v>
      </c>
      <c r="AB1016" s="29" t="str">
        <f>CHOOSE(WEEKDAY(T1016,2),"Monday","Tuesday","Wednesday","Thursday","Friday","Saturday","Sunday")</f>
        <v>Wednesday</v>
      </c>
      <c r="AC1016" s="104">
        <f>IF((E1016-F1016)&lt;=0,0,(TRACKER[[#This Row],[ATA]]-TRACKER[[#This Row],[ETA]])*24)</f>
        <v>0</v>
      </c>
      <c r="AD1016" s="29" t="str">
        <f>IF(AC1016&lt;=2,"NO","YES")</f>
        <v>NO</v>
      </c>
      <c r="AE1016" s="112">
        <f>+TRACKER[[#This Row],[DELIVERY AVAILABLE SINCE]]-TRACKER[[#This Row],[HANDOVER Morocco]]</f>
        <v>46073.666666666664</v>
      </c>
      <c r="AF1016" s="113">
        <f>TRACKER[[#This Row],[ATA TO UNLOADING]]*24</f>
        <v>187.8833333333605</v>
      </c>
      <c r="AG1016" s="114">
        <f>(M1016-E1016)</f>
        <v>2.8715277777737356</v>
      </c>
      <c r="AH1016" s="9">
        <f>TRACKER[[#This Row],[ATA A OFRECIMIENTO]]*24</f>
        <v>68.916666666569654</v>
      </c>
      <c r="AI1016" s="4" t="str">
        <f>IF(AG1016="","",IF(AG1016&lt;=1.5,"SI","NO"))</f>
        <v>NO</v>
      </c>
      <c r="AJ1016" s="4" t="str">
        <f>IF(AG1016="","",IF(AG1016&lt;=2,"YES","NO"))</f>
        <v>NO</v>
      </c>
      <c r="AK1016" s="4" t="str">
        <f>IF(AG1016="","",IF(AG1016&lt;=3,"SI","NO"))</f>
        <v>SI</v>
      </c>
      <c r="AL1016" s="114">
        <f>(N1016-M1016)</f>
        <v>5.0833333333357587</v>
      </c>
      <c r="AM1016" s="9">
        <f>TRACKER[[#This Row],[DEL. AVAILABLE A SLOT]]*24</f>
        <v>122.00000000005821</v>
      </c>
      <c r="AN1016" s="114">
        <f>IF((S1016-M1016)&lt;0,TIME(0,0,0),S1016-M1016)</f>
        <v>4.9569444444496185</v>
      </c>
      <c r="AO1016"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016" s="9" t="str">
        <f>IF(AL1016="","",IF(AL1016&lt;=1,"SI","NO"))</f>
        <v>NO</v>
      </c>
      <c r="AQ1016" s="114">
        <f>(N1016-E1016)</f>
        <v>7.9548611111094942</v>
      </c>
      <c r="AR1016" s="9">
        <f>TRACKER[[#This Row],[ATA A TIMESLOT]]*24</f>
        <v>190.91666666662786</v>
      </c>
      <c r="AS1016" s="115">
        <f>IF(AA1016&lt;N1016,TIME(0,0,0),AA1016-N1016)</f>
        <v>0</v>
      </c>
      <c r="AT1016" s="9">
        <f>TRACKER[[#This Row],[PUNTUALIDAD (H)]]*24</f>
        <v>0</v>
      </c>
      <c r="AU1016" s="114" t="str">
        <f>IF(AS1016&gt;TIME(0,30,0),"NO","SI")</f>
        <v>SI</v>
      </c>
      <c r="AV1016" s="116" t="str">
        <f>IF(AS1016&gt;TIME(1,0,0),"NO","SI")</f>
        <v>SI</v>
      </c>
      <c r="AW1016" s="116">
        <f>(S1016-E1016)</f>
        <v>7.828472222223354</v>
      </c>
      <c r="AX1016" s="38">
        <f>TRACKER[[#This Row],[ATA TO UNLOADING]]*24</f>
        <v>187.8833333333605</v>
      </c>
      <c r="AY1016" s="116">
        <f>IF(O1016=0,0,S1016-O1016)</f>
        <v>0</v>
      </c>
      <c r="AZ1016" s="38">
        <f>TRACKER[[#This Row],[TOTAL TT (MARRUECOS)]]*24</f>
        <v>0</v>
      </c>
      <c r="BA1016" s="38" t="str">
        <f>IF(AW1016="","",IF(AW1016&lt;=2,"SI","NO"))</f>
        <v>NO</v>
      </c>
      <c r="BB1016" s="117">
        <f>V1016-U1016</f>
        <v>6.5972222218988463E-2</v>
      </c>
      <c r="BC1016" s="118">
        <f>(TRACKER[[#This Row],[Driver departure vs DC END DATE 2]])/24</f>
        <v>2.7488425924578528E-3</v>
      </c>
      <c r="BD1016" s="117" t="str">
        <f>IF(L1016="LEFTIES TOLEDO",IF(BC1016&gt;=TIME(0,0,0),"YES","NO"),"")</f>
        <v>YES</v>
      </c>
      <c r="BE1016" s="41">
        <f>$BH$1</f>
        <v>55</v>
      </c>
      <c r="BF1016" s="41">
        <f>$BI$1</f>
        <v>7.5</v>
      </c>
    </row>
    <row r="1017" spans="1:58" ht="12.75" hidden="1" customHeight="1">
      <c r="A1017" s="24">
        <v>264208377</v>
      </c>
      <c r="B1017" s="10" t="s">
        <v>1184</v>
      </c>
      <c r="C1017" s="11" t="s">
        <v>47</v>
      </c>
      <c r="D1017" s="11" t="s">
        <v>48</v>
      </c>
      <c r="E1017" s="12">
        <v>46070.795138888891</v>
      </c>
      <c r="F1017" s="12">
        <v>46070.833333333336</v>
      </c>
      <c r="G1017" s="13" t="s">
        <v>49</v>
      </c>
      <c r="H1017" s="11" t="s">
        <v>50</v>
      </c>
      <c r="I1017" s="13" t="s">
        <v>1456</v>
      </c>
      <c r="J1017" s="13" t="s">
        <v>51</v>
      </c>
      <c r="K1017" s="13" t="s">
        <v>52</v>
      </c>
      <c r="L1017" s="12" t="s">
        <v>53</v>
      </c>
      <c r="M1017" s="12">
        <v>46073.666666666664</v>
      </c>
      <c r="N1017" s="12">
        <v>46078.75</v>
      </c>
      <c r="O1017" s="12"/>
      <c r="P1017" s="55"/>
      <c r="Q1017" s="12"/>
      <c r="R1017" s="12"/>
      <c r="S1017" s="29">
        <v>46078.756249999999</v>
      </c>
      <c r="T1017" s="29">
        <v>46078.791666666664</v>
      </c>
      <c r="U1017" s="12">
        <v>46078.787499999999</v>
      </c>
      <c r="V1017" s="29">
        <v>46078.808333333334</v>
      </c>
      <c r="W1017" s="30">
        <f>IF(N1017="","",WEEKNUM(AA1017,2)-0)</f>
        <v>9</v>
      </c>
      <c r="X1017" s="30">
        <f>IF(N1017="","",MONTH(AA1017))</f>
        <v>2</v>
      </c>
      <c r="Y101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17" s="30" t="str">
        <f>IF(B1017="ROPAX","ROPAX",IF(B1017="RORO","RORO","OCEAN"))</f>
        <v>OCEAN</v>
      </c>
      <c r="AA1017" s="12">
        <f>+MIN(S1017,T1017)</f>
        <v>46078.756249999999</v>
      </c>
      <c r="AB1017" s="29" t="str">
        <f>CHOOSE(WEEKDAY(T1017,2),"Monday","Tuesday","Wednesday","Thursday","Friday","Saturday","Sunday")</f>
        <v>Wednesday</v>
      </c>
      <c r="AC1017" s="104">
        <f>IF((E1017-F1017)&lt;=0,0,(TRACKER[[#This Row],[ATA]]-TRACKER[[#This Row],[ETA]])*24)</f>
        <v>0</v>
      </c>
      <c r="AD1017" s="29" t="str">
        <f>IF(AC1017&lt;=2,"NO","YES")</f>
        <v>NO</v>
      </c>
      <c r="AE1017" s="112">
        <f>+TRACKER[[#This Row],[DELIVERY AVAILABLE SINCE]]-TRACKER[[#This Row],[HANDOVER Morocco]]</f>
        <v>46073.666666666664</v>
      </c>
      <c r="AF1017" s="113">
        <f>TRACKER[[#This Row],[ATA TO UNLOADING]]*24</f>
        <v>191.06666666659294</v>
      </c>
      <c r="AG1017" s="114">
        <f>(M1017-E1017)</f>
        <v>2.8715277777737356</v>
      </c>
      <c r="AH1017" s="9">
        <f>TRACKER[[#This Row],[ATA A OFRECIMIENTO]]*24</f>
        <v>68.916666666569654</v>
      </c>
      <c r="AI1017" s="4" t="str">
        <f>IF(AG1017="","",IF(AG1017&lt;=1.5,"SI","NO"))</f>
        <v>NO</v>
      </c>
      <c r="AJ1017" s="4" t="str">
        <f>IF(AG1017="","",IF(AG1017&lt;=2,"YES","NO"))</f>
        <v>NO</v>
      </c>
      <c r="AK1017" s="4" t="str">
        <f>IF(AG1017="","",IF(AG1017&lt;=3,"SI","NO"))</f>
        <v>SI</v>
      </c>
      <c r="AL1017" s="114">
        <f>(N1017-M1017)</f>
        <v>5.0833333333357587</v>
      </c>
      <c r="AM1017" s="9">
        <f>TRACKER[[#This Row],[DEL. AVAILABLE A SLOT]]*24</f>
        <v>122.00000000005821</v>
      </c>
      <c r="AN1017" s="114">
        <f>IF((S1017-M1017)&lt;0,TIME(0,0,0),S1017-M1017)</f>
        <v>5.0895833333343035</v>
      </c>
      <c r="AO1017"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017" s="9" t="str">
        <f>IF(AL1017="","",IF(AL1017&lt;=1,"SI","NO"))</f>
        <v>NO</v>
      </c>
      <c r="AQ1017" s="114">
        <f>(N1017-E1017)</f>
        <v>7.9548611111094942</v>
      </c>
      <c r="AR1017" s="9">
        <f>TRACKER[[#This Row],[ATA A TIMESLOT]]*24</f>
        <v>190.91666666662786</v>
      </c>
      <c r="AS1017" s="115">
        <f>IF(AA1017&lt;N1017,TIME(0,0,0),AA1017-N1017)</f>
        <v>6.2499999985448085E-3</v>
      </c>
      <c r="AT1017" s="9">
        <f>TRACKER[[#This Row],[PUNTUALIDAD (H)]]*24</f>
        <v>0.1499999999650754</v>
      </c>
      <c r="AU1017" s="114" t="str">
        <f>IF(AS1017&gt;TIME(0,30,0),"NO","SI")</f>
        <v>SI</v>
      </c>
      <c r="AV1017" s="116" t="str">
        <f>IF(AS1017&gt;TIME(1,0,0),"NO","SI")</f>
        <v>SI</v>
      </c>
      <c r="AW1017" s="116">
        <f>(S1017-E1017)</f>
        <v>7.961111111108039</v>
      </c>
      <c r="AX1017" s="38">
        <f>TRACKER[[#This Row],[ATA TO UNLOADING]]*24</f>
        <v>191.06666666659294</v>
      </c>
      <c r="AY1017" s="116">
        <f>IF(O1017=0,0,S1017-O1017)</f>
        <v>0</v>
      </c>
      <c r="AZ1017" s="38">
        <f>TRACKER[[#This Row],[TOTAL TT (MARRUECOS)]]*24</f>
        <v>0</v>
      </c>
      <c r="BA1017" s="38" t="str">
        <f>IF(AW1017="","",IF(AW1017&lt;=2,"SI","NO"))</f>
        <v>NO</v>
      </c>
      <c r="BB1017" s="117">
        <f>V1017-U1017</f>
        <v>2.0833333335758653E-2</v>
      </c>
      <c r="BC1017" s="118">
        <f>(TRACKER[[#This Row],[Driver departure vs DC END DATE 2]])/24</f>
        <v>8.6805555565661052E-4</v>
      </c>
      <c r="BD1017" s="117" t="str">
        <f>IF(L1017="LEFTIES TOLEDO",IF(BC1017&gt;=TIME(0,0,0),"YES","NO"),"")</f>
        <v>YES</v>
      </c>
      <c r="BE1017" s="41">
        <f>$BH$1</f>
        <v>55</v>
      </c>
      <c r="BF1017" s="41">
        <f>$BI$1</f>
        <v>7.5</v>
      </c>
    </row>
    <row r="1018" spans="1:58" ht="12.75" hidden="1" customHeight="1">
      <c r="A1018" s="24">
        <v>263404383</v>
      </c>
      <c r="B1018" s="10" t="s">
        <v>1188</v>
      </c>
      <c r="C1018" s="11" t="s">
        <v>47</v>
      </c>
      <c r="D1018" s="11" t="s">
        <v>75</v>
      </c>
      <c r="E1018" s="12">
        <v>46077.763888888891</v>
      </c>
      <c r="F1018" s="12">
        <v>46077.833333333336</v>
      </c>
      <c r="G1018" s="13" t="s">
        <v>49</v>
      </c>
      <c r="H1018" s="11" t="s">
        <v>50</v>
      </c>
      <c r="I1018" s="13" t="s">
        <v>1453</v>
      </c>
      <c r="J1018" s="13" t="s">
        <v>51</v>
      </c>
      <c r="K1018" s="13" t="s">
        <v>60</v>
      </c>
      <c r="L1018" s="12" t="s">
        <v>102</v>
      </c>
      <c r="M1018" s="12">
        <v>46078.5</v>
      </c>
      <c r="N1018" s="12">
        <v>46078.75</v>
      </c>
      <c r="O1018" s="12"/>
      <c r="P1018" s="55">
        <v>1</v>
      </c>
      <c r="Q1018" s="12"/>
      <c r="R1018" s="12" t="s">
        <v>108</v>
      </c>
      <c r="S1018" s="29">
        <v>46078.729166666664</v>
      </c>
      <c r="T1018" s="29">
        <v>46078.75</v>
      </c>
      <c r="U1018" s="12"/>
      <c r="V1018" s="12"/>
      <c r="W1018" s="30">
        <f>IF(N1018="","",WEEKNUM(AA1018,2)-0)</f>
        <v>9</v>
      </c>
      <c r="X1018" s="30">
        <f>IF(N1018="","",MONTH(AA1018))</f>
        <v>2</v>
      </c>
      <c r="Y101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18" s="30" t="str">
        <f>IF(B1018="ROPAX","ROPAX",IF(B1018="RORO","RORO","OCEAN"))</f>
        <v>OCEAN</v>
      </c>
      <c r="AA1018" s="12">
        <f>+MIN(S1018,T1018)</f>
        <v>46078.729166666664</v>
      </c>
      <c r="AB1018" s="29" t="str">
        <f>CHOOSE(WEEKDAY(T1018,2),"Monday","Tuesday","Wednesday","Thursday","Friday","Saturday","Sunday")</f>
        <v>Wednesday</v>
      </c>
      <c r="AC1018" s="104">
        <f>IF((E1018-F1018)&lt;=0,0,(TRACKER[[#This Row],[ATA]]-TRACKER[[#This Row],[ETA]])*24)</f>
        <v>0</v>
      </c>
      <c r="AD1018" s="29" t="str">
        <f>IF(AC1018&lt;=2,"NO","YES")</f>
        <v>NO</v>
      </c>
      <c r="AE1018" s="112">
        <f>+TRACKER[[#This Row],[DELIVERY AVAILABLE SINCE]]-TRACKER[[#This Row],[HANDOVER Morocco]]</f>
        <v>46078.5</v>
      </c>
      <c r="AF1018" s="113">
        <f>TRACKER[[#This Row],[ATA TO UNLOADING]]*24</f>
        <v>23.166666666569654</v>
      </c>
      <c r="AG1018" s="114">
        <f>(M1018-E1018)</f>
        <v>0.73611111110949423</v>
      </c>
      <c r="AH1018" s="9">
        <f>TRACKER[[#This Row],[ATA A OFRECIMIENTO]]*24</f>
        <v>17.666666666627862</v>
      </c>
      <c r="AI1018" s="4" t="str">
        <f>IF(AG1018="","",IF(AG1018&lt;=1.5,"SI","NO"))</f>
        <v>SI</v>
      </c>
      <c r="AJ1018" s="4" t="str">
        <f>IF(AG1018="","",IF(AG1018&lt;=2,"YES","NO"))</f>
        <v>YES</v>
      </c>
      <c r="AK1018" s="4" t="str">
        <f>IF(AG1018="","",IF(AG1018&lt;=3,"SI","NO"))</f>
        <v>SI</v>
      </c>
      <c r="AL1018" s="114">
        <f>(N1018-M1018)</f>
        <v>0.25</v>
      </c>
      <c r="AM1018" s="9">
        <f>TRACKER[[#This Row],[DEL. AVAILABLE A SLOT]]*24</f>
        <v>6</v>
      </c>
      <c r="AN1018" s="114">
        <f>IF((S1018-M1018)&lt;0,TIME(0,0,0),S1018-M1018)</f>
        <v>0.22916666666424135</v>
      </c>
      <c r="AO1018"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018" s="9" t="str">
        <f>IF(AL1018="","",IF(AL1018&lt;=1,"SI","NO"))</f>
        <v>SI</v>
      </c>
      <c r="AQ1018" s="114">
        <f>(N1018-E1018)</f>
        <v>0.98611111110949423</v>
      </c>
      <c r="AR1018" s="9">
        <f>TRACKER[[#This Row],[ATA A TIMESLOT]]*24</f>
        <v>23.666666666627862</v>
      </c>
      <c r="AS1018" s="115">
        <f>IF(AA1018&lt;N1018,TIME(0,0,0),AA1018-N1018)</f>
        <v>0</v>
      </c>
      <c r="AT1018" s="9">
        <f>TRACKER[[#This Row],[PUNTUALIDAD (H)]]*24</f>
        <v>0</v>
      </c>
      <c r="AU1018" s="114" t="str">
        <f>IF(AS1018&gt;TIME(0,30,0),"NO","SI")</f>
        <v>SI</v>
      </c>
      <c r="AV1018" s="116" t="str">
        <f>IF(AS1018&gt;TIME(1,0,0),"NO","SI")</f>
        <v>SI</v>
      </c>
      <c r="AW1018" s="116">
        <f>(S1018-E1018)</f>
        <v>0.96527777777373558</v>
      </c>
      <c r="AX1018" s="38">
        <f>TRACKER[[#This Row],[ATA TO UNLOADING]]*24</f>
        <v>23.166666666569654</v>
      </c>
      <c r="AY1018" s="116">
        <f>IF(O1018=0,0,S1018-O1018)</f>
        <v>0</v>
      </c>
      <c r="AZ1018" s="38">
        <f>TRACKER[[#This Row],[TOTAL TT (MARRUECOS)]]*24</f>
        <v>0</v>
      </c>
      <c r="BA1018" s="38" t="str">
        <f>IF(AW1018="","",IF(AW1018&lt;=2,"SI","NO"))</f>
        <v>SI</v>
      </c>
      <c r="BB1018" s="117">
        <f>V1018-U1018</f>
        <v>0</v>
      </c>
      <c r="BC1018" s="118">
        <f>(TRACKER[[#This Row],[Driver departure vs DC END DATE 2]])/24</f>
        <v>0</v>
      </c>
      <c r="BD1018" s="117" t="str">
        <f>IF(L1018="LEFTIES TOLEDO",IF(BC1018&gt;=TIME(0,0,0),"YES","NO"),"")</f>
        <v/>
      </c>
      <c r="BE1018" s="41">
        <f>$BH$1</f>
        <v>55</v>
      </c>
      <c r="BF1018" s="41">
        <f>$BI$1</f>
        <v>7.5</v>
      </c>
    </row>
    <row r="1019" spans="1:58" ht="12.75" hidden="1" customHeight="1">
      <c r="A1019" s="24">
        <v>263404383</v>
      </c>
      <c r="B1019" s="10" t="s">
        <v>1188</v>
      </c>
      <c r="C1019" s="11" t="s">
        <v>47</v>
      </c>
      <c r="D1019" s="11" t="s">
        <v>75</v>
      </c>
      <c r="E1019" s="12">
        <v>46077.763888888891</v>
      </c>
      <c r="F1019" s="12">
        <v>46077.833333333336</v>
      </c>
      <c r="G1019" s="13" t="s">
        <v>49</v>
      </c>
      <c r="H1019" s="11" t="s">
        <v>50</v>
      </c>
      <c r="I1019" s="13" t="s">
        <v>1454</v>
      </c>
      <c r="J1019" s="13" t="s">
        <v>51</v>
      </c>
      <c r="K1019" s="13" t="s">
        <v>60</v>
      </c>
      <c r="L1019" s="12" t="s">
        <v>102</v>
      </c>
      <c r="M1019" s="12">
        <v>46078.5</v>
      </c>
      <c r="N1019" s="12">
        <v>46078.75</v>
      </c>
      <c r="O1019" s="12"/>
      <c r="P1019" s="55">
        <v>1</v>
      </c>
      <c r="Q1019" s="12"/>
      <c r="R1019" s="12" t="s">
        <v>108</v>
      </c>
      <c r="S1019" s="29">
        <v>46078.729166666664</v>
      </c>
      <c r="T1019" s="29">
        <v>46078.75</v>
      </c>
      <c r="U1019" s="12"/>
      <c r="V1019" s="12"/>
      <c r="W1019" s="30">
        <f>IF(N1019="","",WEEKNUM(AA1019,2)-0)</f>
        <v>9</v>
      </c>
      <c r="X1019" s="30">
        <f>IF(N1019="","",MONTH(AA1019))</f>
        <v>2</v>
      </c>
      <c r="Y101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19" s="30" t="str">
        <f>IF(B1019="ROPAX","ROPAX",IF(B1019="RORO","RORO","OCEAN"))</f>
        <v>OCEAN</v>
      </c>
      <c r="AA1019" s="12">
        <f>+MIN(S1019,T1019)</f>
        <v>46078.729166666664</v>
      </c>
      <c r="AB1019" s="29" t="str">
        <f>CHOOSE(WEEKDAY(T1019,2),"Monday","Tuesday","Wednesday","Thursday","Friday","Saturday","Sunday")</f>
        <v>Wednesday</v>
      </c>
      <c r="AC1019" s="104">
        <f>IF((E1019-F1019)&lt;=0,0,(TRACKER[[#This Row],[ATA]]-TRACKER[[#This Row],[ETA]])*24)</f>
        <v>0</v>
      </c>
      <c r="AD1019" s="29" t="str">
        <f>IF(AC1019&lt;=2,"NO","YES")</f>
        <v>NO</v>
      </c>
      <c r="AE1019" s="112">
        <f>+TRACKER[[#This Row],[DELIVERY AVAILABLE SINCE]]-TRACKER[[#This Row],[HANDOVER Morocco]]</f>
        <v>46078.5</v>
      </c>
      <c r="AF1019" s="113">
        <f>TRACKER[[#This Row],[ATA TO UNLOADING]]*24</f>
        <v>23.166666666569654</v>
      </c>
      <c r="AG1019" s="114">
        <f>(M1019-E1019)</f>
        <v>0.73611111110949423</v>
      </c>
      <c r="AH1019" s="9">
        <f>TRACKER[[#This Row],[ATA A OFRECIMIENTO]]*24</f>
        <v>17.666666666627862</v>
      </c>
      <c r="AI1019" s="4" t="str">
        <f>IF(AG1019="","",IF(AG1019&lt;=1.5,"SI","NO"))</f>
        <v>SI</v>
      </c>
      <c r="AJ1019" s="4" t="str">
        <f>IF(AG1019="","",IF(AG1019&lt;=2,"YES","NO"))</f>
        <v>YES</v>
      </c>
      <c r="AK1019" s="4" t="str">
        <f>IF(AG1019="","",IF(AG1019&lt;=3,"SI","NO"))</f>
        <v>SI</v>
      </c>
      <c r="AL1019" s="114">
        <f>(N1019-M1019)</f>
        <v>0.25</v>
      </c>
      <c r="AM1019" s="9">
        <f>TRACKER[[#This Row],[DEL. AVAILABLE A SLOT]]*24</f>
        <v>6</v>
      </c>
      <c r="AN1019" s="114">
        <f>IF((S1019-M1019)&lt;0,TIME(0,0,0),S1019-M1019)</f>
        <v>0.22916666666424135</v>
      </c>
      <c r="AO1019"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019" s="9" t="str">
        <f>IF(AL1019="","",IF(AL1019&lt;=1,"SI","NO"))</f>
        <v>SI</v>
      </c>
      <c r="AQ1019" s="114">
        <f>(N1019-E1019)</f>
        <v>0.98611111110949423</v>
      </c>
      <c r="AR1019" s="9">
        <f>TRACKER[[#This Row],[ATA A TIMESLOT]]*24</f>
        <v>23.666666666627862</v>
      </c>
      <c r="AS1019" s="115">
        <f>IF(AA1019&lt;N1019,TIME(0,0,0),AA1019-N1019)</f>
        <v>0</v>
      </c>
      <c r="AT1019" s="9">
        <f>TRACKER[[#This Row],[PUNTUALIDAD (H)]]*24</f>
        <v>0</v>
      </c>
      <c r="AU1019" s="114" t="str">
        <f>IF(AS1019&gt;TIME(0,30,0),"NO","SI")</f>
        <v>SI</v>
      </c>
      <c r="AV1019" s="116" t="str">
        <f>IF(AS1019&gt;TIME(1,0,0),"NO","SI")</f>
        <v>SI</v>
      </c>
      <c r="AW1019" s="116">
        <f>(S1019-E1019)</f>
        <v>0.96527777777373558</v>
      </c>
      <c r="AX1019" s="38">
        <f>TRACKER[[#This Row],[ATA TO UNLOADING]]*24</f>
        <v>23.166666666569654</v>
      </c>
      <c r="AY1019" s="116">
        <f>IF(O1019=0,0,S1019-O1019)</f>
        <v>0</v>
      </c>
      <c r="AZ1019" s="38">
        <f>TRACKER[[#This Row],[TOTAL TT (MARRUECOS)]]*24</f>
        <v>0</v>
      </c>
      <c r="BA1019" s="38" t="str">
        <f>IF(AW1019="","",IF(AW1019&lt;=2,"SI","NO"))</f>
        <v>SI</v>
      </c>
      <c r="BB1019" s="117">
        <f>V1019-U1019</f>
        <v>0</v>
      </c>
      <c r="BC1019" s="118">
        <f>(TRACKER[[#This Row],[Driver departure vs DC END DATE 2]])/24</f>
        <v>0</v>
      </c>
      <c r="BD1019" s="117" t="str">
        <f>IF(L1019="LEFTIES TOLEDO",IF(BC1019&gt;=TIME(0,0,0),"YES","NO"),"")</f>
        <v/>
      </c>
      <c r="BE1019" s="41">
        <f>$BH$1</f>
        <v>55</v>
      </c>
      <c r="BF1019" s="41">
        <f>$BI$1</f>
        <v>7.5</v>
      </c>
    </row>
    <row r="1020" spans="1:58" ht="12.75" hidden="1" customHeight="1">
      <c r="A1020" s="24">
        <v>264169508</v>
      </c>
      <c r="B1020" s="10" t="s">
        <v>1184</v>
      </c>
      <c r="C1020" s="11" t="s">
        <v>47</v>
      </c>
      <c r="D1020" s="11" t="s">
        <v>48</v>
      </c>
      <c r="E1020" s="12">
        <v>46070.795138888891</v>
      </c>
      <c r="F1020" s="12">
        <v>46070.833333333336</v>
      </c>
      <c r="G1020" s="13" t="s">
        <v>49</v>
      </c>
      <c r="H1020" s="11" t="s">
        <v>50</v>
      </c>
      <c r="I1020" s="13" t="s">
        <v>1457</v>
      </c>
      <c r="J1020" s="13" t="s">
        <v>51</v>
      </c>
      <c r="K1020" s="13" t="s">
        <v>52</v>
      </c>
      <c r="L1020" s="12" t="s">
        <v>53</v>
      </c>
      <c r="M1020" s="12">
        <v>46073.666666666664</v>
      </c>
      <c r="N1020" s="12">
        <v>46078.791666666664</v>
      </c>
      <c r="O1020" s="12"/>
      <c r="P1020" s="55"/>
      <c r="Q1020" s="12"/>
      <c r="R1020" s="12"/>
      <c r="S1020" s="29">
        <v>46078.706944444442</v>
      </c>
      <c r="T1020" s="29">
        <v>46078.788194444445</v>
      </c>
      <c r="U1020" s="12">
        <v>46078.758333333331</v>
      </c>
      <c r="V1020" s="12">
        <v>46078.809027777781</v>
      </c>
      <c r="W1020" s="30">
        <f>IF(N1020="","",WEEKNUM(AA1020,2)-0)</f>
        <v>9</v>
      </c>
      <c r="X1020" s="30">
        <f>IF(N1020="","",MONTH(AA1020))</f>
        <v>2</v>
      </c>
      <c r="Y102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20" s="30" t="str">
        <f>IF(B1020="ROPAX","ROPAX",IF(B1020="RORO","RORO","OCEAN"))</f>
        <v>OCEAN</v>
      </c>
      <c r="AA1020" s="12">
        <f>+MIN(S1020,T1020)</f>
        <v>46078.706944444442</v>
      </c>
      <c r="AB1020" s="29" t="str">
        <f>CHOOSE(WEEKDAY(T1020,2),"Monday","Tuesday","Wednesday","Thursday","Friday","Saturday","Sunday")</f>
        <v>Wednesday</v>
      </c>
      <c r="AC1020" s="104">
        <f>IF((E1020-F1020)&lt;=0,0,(TRACKER[[#This Row],[ATA]]-TRACKER[[#This Row],[ETA]])*24)</f>
        <v>0</v>
      </c>
      <c r="AD1020" s="29" t="str">
        <f>IF(AC1020&lt;=2,"NO","YES")</f>
        <v>NO</v>
      </c>
      <c r="AE1020" s="112">
        <f>+TRACKER[[#This Row],[DELIVERY AVAILABLE SINCE]]-TRACKER[[#This Row],[HANDOVER Morocco]]</f>
        <v>46073.666666666664</v>
      </c>
      <c r="AF1020" s="113">
        <f>TRACKER[[#This Row],[ATA TO UNLOADING]]*24</f>
        <v>189.88333333324408</v>
      </c>
      <c r="AG1020" s="114">
        <f>(M1020-E1020)</f>
        <v>2.8715277777737356</v>
      </c>
      <c r="AH1020" s="9">
        <f>TRACKER[[#This Row],[ATA A OFRECIMIENTO]]*24</f>
        <v>68.916666666569654</v>
      </c>
      <c r="AI1020" s="4" t="str">
        <f>IF(AG1020="","",IF(AG1020&lt;=1.5,"SI","NO"))</f>
        <v>NO</v>
      </c>
      <c r="AJ1020" s="4" t="str">
        <f>IF(AG1020="","",IF(AG1020&lt;=2,"YES","NO"))</f>
        <v>NO</v>
      </c>
      <c r="AK1020" s="4" t="str">
        <f>IF(AG1020="","",IF(AG1020&lt;=3,"SI","NO"))</f>
        <v>SI</v>
      </c>
      <c r="AL1020" s="114">
        <f>(N1020-M1020)</f>
        <v>5.125</v>
      </c>
      <c r="AM1020" s="9">
        <f>TRACKER[[#This Row],[DEL. AVAILABLE A SLOT]]*24</f>
        <v>123</v>
      </c>
      <c r="AN1020" s="114">
        <f>IF((S1020-M1020)&lt;0,TIME(0,0,0),S1020-M1020)</f>
        <v>5.0402777777781012</v>
      </c>
      <c r="AO1020"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020" s="9" t="str">
        <f>IF(AL1020="","",IF(AL1020&lt;=1,"SI","NO"))</f>
        <v>NO</v>
      </c>
      <c r="AQ1020" s="114">
        <f>(N1020-E1020)</f>
        <v>7.9965277777737356</v>
      </c>
      <c r="AR1020" s="9">
        <f>TRACKER[[#This Row],[ATA A TIMESLOT]]*24</f>
        <v>191.91666666656965</v>
      </c>
      <c r="AS1020" s="115">
        <f>IF(AA1020&lt;N1020,TIME(0,0,0),AA1020-N1020)</f>
        <v>0</v>
      </c>
      <c r="AT1020" s="9">
        <f>TRACKER[[#This Row],[PUNTUALIDAD (H)]]*24</f>
        <v>0</v>
      </c>
      <c r="AU1020" s="114" t="str">
        <f>IF(AS1020&gt;TIME(0,30,0),"NO","SI")</f>
        <v>SI</v>
      </c>
      <c r="AV1020" s="116" t="str">
        <f>IF(AS1020&gt;TIME(1,0,0),"NO","SI")</f>
        <v>SI</v>
      </c>
      <c r="AW1020" s="116">
        <f>(S1020-E1020)</f>
        <v>7.9118055555518367</v>
      </c>
      <c r="AX1020" s="38">
        <f>TRACKER[[#This Row],[ATA TO UNLOADING]]*24</f>
        <v>189.88333333324408</v>
      </c>
      <c r="AY1020" s="116">
        <f>IF(O1020=0,0,S1020-O1020)</f>
        <v>0</v>
      </c>
      <c r="AZ1020" s="38">
        <f>TRACKER[[#This Row],[TOTAL TT (MARRUECOS)]]*24</f>
        <v>0</v>
      </c>
      <c r="BA1020" s="38" t="str">
        <f>IF(AW1020="","",IF(AW1020&lt;=2,"SI","NO"))</f>
        <v>NO</v>
      </c>
      <c r="BB1020" s="117">
        <f>V1020-U1020</f>
        <v>5.0694444449618459E-2</v>
      </c>
      <c r="BC1020" s="118">
        <f>(TRACKER[[#This Row],[Driver departure vs DC END DATE 2]])/24</f>
        <v>2.1122685187341026E-3</v>
      </c>
      <c r="BD1020" s="117" t="str">
        <f>IF(L1020="LEFTIES TOLEDO",IF(BC1020&gt;=TIME(0,0,0),"YES","NO"),"")</f>
        <v>YES</v>
      </c>
      <c r="BE1020" s="41">
        <f>$BH$1</f>
        <v>55</v>
      </c>
      <c r="BF1020" s="41">
        <f>$BI$1</f>
        <v>7.5</v>
      </c>
    </row>
    <row r="1021" spans="1:58" ht="12.75" hidden="1" customHeight="1">
      <c r="A1021" s="24">
        <v>263203443</v>
      </c>
      <c r="B1021" s="10" t="s">
        <v>1184</v>
      </c>
      <c r="C1021" s="11" t="s">
        <v>47</v>
      </c>
      <c r="D1021" s="11" t="s">
        <v>48</v>
      </c>
      <c r="E1021" s="12">
        <v>46070.795138888891</v>
      </c>
      <c r="F1021" s="12">
        <v>46070.833333333336</v>
      </c>
      <c r="G1021" s="13" t="s">
        <v>49</v>
      </c>
      <c r="H1021" s="11" t="s">
        <v>50</v>
      </c>
      <c r="I1021" s="13" t="s">
        <v>1460</v>
      </c>
      <c r="J1021" s="13" t="s">
        <v>51</v>
      </c>
      <c r="K1021" s="13" t="s">
        <v>52</v>
      </c>
      <c r="L1021" s="12" t="s">
        <v>53</v>
      </c>
      <c r="M1021" s="12">
        <v>46073.666666666664</v>
      </c>
      <c r="N1021" s="12">
        <v>46078.833333333336</v>
      </c>
      <c r="O1021" s="12"/>
      <c r="P1021" s="55"/>
      <c r="Q1021" s="12"/>
      <c r="R1021" s="12"/>
      <c r="S1021" s="29">
        <v>46078.806250000001</v>
      </c>
      <c r="T1021" s="29">
        <v>46078.864583333336</v>
      </c>
      <c r="U1021" s="12">
        <v>46078.847222222219</v>
      </c>
      <c r="V1021" s="29">
        <v>46078.881944444445</v>
      </c>
      <c r="W1021" s="30">
        <f>IF(N1021="","",WEEKNUM(AA1021,2)-0)</f>
        <v>9</v>
      </c>
      <c r="X1021" s="30">
        <f>IF(N1021="","",MONTH(AA1021))</f>
        <v>2</v>
      </c>
      <c r="Y102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21" s="30" t="str">
        <f>IF(B1021="ROPAX","ROPAX",IF(B1021="RORO","RORO","OCEAN"))</f>
        <v>OCEAN</v>
      </c>
      <c r="AA1021" s="12">
        <f>+MIN(S1021,T1021)</f>
        <v>46078.806250000001</v>
      </c>
      <c r="AB1021" s="29" t="str">
        <f>CHOOSE(WEEKDAY(T1021,2),"Monday","Tuesday","Wednesday","Thursday","Friday","Saturday","Sunday")</f>
        <v>Wednesday</v>
      </c>
      <c r="AC1021" s="104">
        <f>IF((E1021-F1021)&lt;=0,0,(TRACKER[[#This Row],[ATA]]-TRACKER[[#This Row],[ETA]])*24)</f>
        <v>0</v>
      </c>
      <c r="AD1021" s="29" t="str">
        <f>IF(AC1021&lt;=2,"NO","YES")</f>
        <v>NO</v>
      </c>
      <c r="AE1021" s="112">
        <f>+TRACKER[[#This Row],[DELIVERY AVAILABLE SINCE]]-TRACKER[[#This Row],[HANDOVER Morocco]]</f>
        <v>46073.666666666664</v>
      </c>
      <c r="AF1021" s="113">
        <f>TRACKER[[#This Row],[ATA TO UNLOADING]]*24</f>
        <v>192.26666666666279</v>
      </c>
      <c r="AG1021" s="114">
        <f>(M1021-E1021)</f>
        <v>2.8715277777737356</v>
      </c>
      <c r="AH1021" s="9">
        <f>TRACKER[[#This Row],[ATA A OFRECIMIENTO]]*24</f>
        <v>68.916666666569654</v>
      </c>
      <c r="AI1021" s="4" t="str">
        <f>IF(AG1021="","",IF(AG1021&lt;=1.5,"SI","NO"))</f>
        <v>NO</v>
      </c>
      <c r="AJ1021" s="4" t="str">
        <f>IF(AG1021="","",IF(AG1021&lt;=2,"YES","NO"))</f>
        <v>NO</v>
      </c>
      <c r="AK1021" s="4" t="str">
        <f>IF(AG1021="","",IF(AG1021&lt;=3,"SI","NO"))</f>
        <v>SI</v>
      </c>
      <c r="AL1021" s="114">
        <f>(N1021-M1021)</f>
        <v>5.1666666666715173</v>
      </c>
      <c r="AM1021" s="9">
        <f>TRACKER[[#This Row],[DEL. AVAILABLE A SLOT]]*24</f>
        <v>124.00000000011642</v>
      </c>
      <c r="AN1021" s="114">
        <f>IF((S1021-M1021)&lt;0,TIME(0,0,0),S1021-M1021)</f>
        <v>5.1395833333372138</v>
      </c>
      <c r="AO1021"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021" s="9" t="str">
        <f>IF(AL1021="","",IF(AL1021&lt;=1,"SI","NO"))</f>
        <v>NO</v>
      </c>
      <c r="AQ1021" s="114">
        <f>(N1021-E1021)</f>
        <v>8.0381944444452529</v>
      </c>
      <c r="AR1021" s="9">
        <f>TRACKER[[#This Row],[ATA A TIMESLOT]]*24</f>
        <v>192.91666666668607</v>
      </c>
      <c r="AS1021" s="115">
        <f>IF(AA1021&lt;N1021,TIME(0,0,0),AA1021-N1021)</f>
        <v>0</v>
      </c>
      <c r="AT1021" s="9">
        <f>TRACKER[[#This Row],[PUNTUALIDAD (H)]]*24</f>
        <v>0</v>
      </c>
      <c r="AU1021" s="114" t="str">
        <f>IF(AS1021&gt;TIME(0,30,0),"NO","SI")</f>
        <v>SI</v>
      </c>
      <c r="AV1021" s="116" t="str">
        <f>IF(AS1021&gt;TIME(1,0,0),"NO","SI")</f>
        <v>SI</v>
      </c>
      <c r="AW1021" s="116">
        <f>(S1021-E1021)</f>
        <v>8.0111111111109494</v>
      </c>
      <c r="AX1021" s="38">
        <f>TRACKER[[#This Row],[ATA TO UNLOADING]]*24</f>
        <v>192.26666666666279</v>
      </c>
      <c r="AY1021" s="116">
        <f>IF(O1021=0,0,S1021-O1021)</f>
        <v>0</v>
      </c>
      <c r="AZ1021" s="38">
        <f>TRACKER[[#This Row],[TOTAL TT (MARRUECOS)]]*24</f>
        <v>0</v>
      </c>
      <c r="BA1021" s="38" t="str">
        <f>IF(AW1021="","",IF(AW1021&lt;=2,"SI","NO"))</f>
        <v>NO</v>
      </c>
      <c r="BB1021" s="117">
        <f>V1021-U1021</f>
        <v>3.4722222226264421E-2</v>
      </c>
      <c r="BC1021" s="118">
        <f>(TRACKER[[#This Row],[Driver departure vs DC END DATE 2]])/24</f>
        <v>1.4467592594276841E-3</v>
      </c>
      <c r="BD1021" s="117" t="str">
        <f>IF(L1021="LEFTIES TOLEDO",IF(BC1021&gt;=TIME(0,0,0),"YES","NO"),"")</f>
        <v>YES</v>
      </c>
      <c r="BE1021" s="41">
        <f>$BH$1</f>
        <v>55</v>
      </c>
      <c r="BF1021" s="41">
        <f>$BI$1</f>
        <v>7.5</v>
      </c>
    </row>
    <row r="1022" spans="1:58" ht="12.75" hidden="1" customHeight="1">
      <c r="A1022" s="24">
        <v>264169321</v>
      </c>
      <c r="B1022" s="10" t="s">
        <v>1184</v>
      </c>
      <c r="C1022" s="11" t="s">
        <v>47</v>
      </c>
      <c r="D1022" s="11" t="s">
        <v>48</v>
      </c>
      <c r="E1022" s="12">
        <v>46070.795138888891</v>
      </c>
      <c r="F1022" s="12">
        <v>46070.833333333336</v>
      </c>
      <c r="G1022" s="13" t="s">
        <v>49</v>
      </c>
      <c r="H1022" s="11" t="s">
        <v>50</v>
      </c>
      <c r="I1022" s="13" t="s">
        <v>1461</v>
      </c>
      <c r="J1022" s="13" t="s">
        <v>51</v>
      </c>
      <c r="K1022" s="13" t="s">
        <v>52</v>
      </c>
      <c r="L1022" s="12" t="s">
        <v>53</v>
      </c>
      <c r="M1022" s="12">
        <v>46073.666666666664</v>
      </c>
      <c r="N1022" s="12">
        <v>46078.833333333336</v>
      </c>
      <c r="O1022" s="12"/>
      <c r="P1022" s="55"/>
      <c r="Q1022" s="12"/>
      <c r="R1022" s="12"/>
      <c r="S1022" s="29">
        <v>46078.78402777778</v>
      </c>
      <c r="T1022" s="29">
        <v>46078.824999999997</v>
      </c>
      <c r="U1022" s="12">
        <v>46078.847916666666</v>
      </c>
      <c r="V1022" s="29">
        <v>46078.838888888888</v>
      </c>
      <c r="W1022" s="30">
        <f>IF(N1022="","",WEEKNUM(AA1022,2)-0)</f>
        <v>9</v>
      </c>
      <c r="X1022" s="30">
        <f>IF(N1022="","",MONTH(AA1022))</f>
        <v>2</v>
      </c>
      <c r="Y102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22" s="30" t="str">
        <f>IF(B1022="ROPAX","ROPAX",IF(B1022="RORO","RORO","OCEAN"))</f>
        <v>OCEAN</v>
      </c>
      <c r="AA1022" s="12">
        <f>+MIN(S1022,T1022)</f>
        <v>46078.78402777778</v>
      </c>
      <c r="AB1022" s="29" t="str">
        <f>CHOOSE(WEEKDAY(T1022,2),"Monday","Tuesday","Wednesday","Thursday","Friday","Saturday","Sunday")</f>
        <v>Wednesday</v>
      </c>
      <c r="AC1022" s="104">
        <f>IF((E1022-F1022)&lt;=0,0,(TRACKER[[#This Row],[ATA]]-TRACKER[[#This Row],[ETA]])*24)</f>
        <v>0</v>
      </c>
      <c r="AD1022" s="29" t="str">
        <f>IF(AC1022&lt;=2,"NO","YES")</f>
        <v>NO</v>
      </c>
      <c r="AE1022" s="112">
        <f>+TRACKER[[#This Row],[DELIVERY AVAILABLE SINCE]]-TRACKER[[#This Row],[HANDOVER Morocco]]</f>
        <v>46073.666666666664</v>
      </c>
      <c r="AF1022" s="113">
        <f>TRACKER[[#This Row],[ATA TO UNLOADING]]*24</f>
        <v>191.73333333333721</v>
      </c>
      <c r="AG1022" s="114">
        <f>(M1022-E1022)</f>
        <v>2.8715277777737356</v>
      </c>
      <c r="AH1022" s="9">
        <f>TRACKER[[#This Row],[ATA A OFRECIMIENTO]]*24</f>
        <v>68.916666666569654</v>
      </c>
      <c r="AI1022" s="4" t="str">
        <f>IF(AG1022="","",IF(AG1022&lt;=1.5,"SI","NO"))</f>
        <v>NO</v>
      </c>
      <c r="AJ1022" s="4" t="str">
        <f>IF(AG1022="","",IF(AG1022&lt;=2,"YES","NO"))</f>
        <v>NO</v>
      </c>
      <c r="AK1022" s="4" t="str">
        <f>IF(AG1022="","",IF(AG1022&lt;=3,"SI","NO"))</f>
        <v>SI</v>
      </c>
      <c r="AL1022" s="114">
        <f>(N1022-M1022)</f>
        <v>5.1666666666715173</v>
      </c>
      <c r="AM1022" s="9">
        <f>TRACKER[[#This Row],[DEL. AVAILABLE A SLOT]]*24</f>
        <v>124.00000000011642</v>
      </c>
      <c r="AN1022" s="114">
        <f>IF((S1022-M1022)&lt;0,TIME(0,0,0),S1022-M1022)</f>
        <v>5.117361111115315</v>
      </c>
      <c r="AO1022"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022" s="9" t="str">
        <f>IF(AL1022="","",IF(AL1022&lt;=1,"SI","NO"))</f>
        <v>NO</v>
      </c>
      <c r="AQ1022" s="114">
        <f>(N1022-E1022)</f>
        <v>8.0381944444452529</v>
      </c>
      <c r="AR1022" s="9">
        <f>TRACKER[[#This Row],[ATA A TIMESLOT]]*24</f>
        <v>192.91666666668607</v>
      </c>
      <c r="AS1022" s="115">
        <f>IF(AA1022&lt;N1022,TIME(0,0,0),AA1022-N1022)</f>
        <v>0</v>
      </c>
      <c r="AT1022" s="9">
        <f>TRACKER[[#This Row],[PUNTUALIDAD (H)]]*24</f>
        <v>0</v>
      </c>
      <c r="AU1022" s="114" t="str">
        <f>IF(AS1022&gt;TIME(0,30,0),"NO","SI")</f>
        <v>SI</v>
      </c>
      <c r="AV1022" s="116" t="str">
        <f>IF(AS1022&gt;TIME(1,0,0),"NO","SI")</f>
        <v>SI</v>
      </c>
      <c r="AW1022" s="116">
        <f>(S1022-E1022)</f>
        <v>7.9888888888890506</v>
      </c>
      <c r="AX1022" s="38">
        <f>TRACKER[[#This Row],[ATA TO UNLOADING]]*24</f>
        <v>191.73333333333721</v>
      </c>
      <c r="AY1022" s="116">
        <f>IF(O1022=0,0,S1022-O1022)</f>
        <v>0</v>
      </c>
      <c r="AZ1022" s="38">
        <f>TRACKER[[#This Row],[TOTAL TT (MARRUECOS)]]*24</f>
        <v>0</v>
      </c>
      <c r="BA1022" s="38" t="str">
        <f>IF(AW1022="","",IF(AW1022&lt;=2,"SI","NO"))</f>
        <v>NO</v>
      </c>
      <c r="BB1022" s="117">
        <f>V1022-U1022</f>
        <v>-9.0277777781011537E-3</v>
      </c>
      <c r="BC1022" s="118">
        <f>(TRACKER[[#This Row],[Driver departure vs DC END DATE 2]])/24</f>
        <v>-3.7615740742088138E-4</v>
      </c>
      <c r="BD1022" s="117" t="str">
        <f>IF(L1022="LEFTIES TOLEDO",IF(BC1022&gt;=TIME(0,0,0),"YES","NO"),"")</f>
        <v>NO</v>
      </c>
      <c r="BE1022" s="41">
        <f>$BH$1</f>
        <v>55</v>
      </c>
      <c r="BF1022" s="41">
        <f>$BI$1</f>
        <v>7.5</v>
      </c>
    </row>
    <row r="1023" spans="1:58" ht="12.75" hidden="1" customHeight="1">
      <c r="A1023" s="24">
        <v>263404383</v>
      </c>
      <c r="B1023" s="10" t="s">
        <v>1188</v>
      </c>
      <c r="C1023" s="11" t="s">
        <v>47</v>
      </c>
      <c r="D1023" s="11" t="s">
        <v>75</v>
      </c>
      <c r="E1023" s="12">
        <v>46077.763888888891</v>
      </c>
      <c r="F1023" s="12">
        <v>46077.833333333336</v>
      </c>
      <c r="G1023" s="13" t="s">
        <v>49</v>
      </c>
      <c r="H1023" s="11" t="s">
        <v>50</v>
      </c>
      <c r="I1023" s="13" t="s">
        <v>1458</v>
      </c>
      <c r="J1023" s="13" t="s">
        <v>51</v>
      </c>
      <c r="K1023" s="13" t="s">
        <v>60</v>
      </c>
      <c r="L1023" s="12" t="s">
        <v>102</v>
      </c>
      <c r="M1023" s="12">
        <v>46078.5</v>
      </c>
      <c r="N1023" s="12">
        <v>46078.833333333336</v>
      </c>
      <c r="O1023" s="12"/>
      <c r="P1023" s="55"/>
      <c r="Q1023" s="12"/>
      <c r="R1023" s="12" t="s">
        <v>108</v>
      </c>
      <c r="S1023" s="29">
        <v>46078.8125</v>
      </c>
      <c r="T1023" s="29">
        <v>46078.833333333336</v>
      </c>
      <c r="U1023" s="12"/>
      <c r="V1023" s="12"/>
      <c r="W1023" s="30">
        <f>IF(N1023="","",WEEKNUM(AA1023,2)-0)</f>
        <v>9</v>
      </c>
      <c r="X1023" s="30">
        <f>IF(N1023="","",MONTH(AA1023))</f>
        <v>2</v>
      </c>
      <c r="Y102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23" s="30" t="str">
        <f>IF(B1023="ROPAX","ROPAX",IF(B1023="RORO","RORO","OCEAN"))</f>
        <v>OCEAN</v>
      </c>
      <c r="AA1023" s="12">
        <f>+MIN(S1023,T1023)</f>
        <v>46078.8125</v>
      </c>
      <c r="AB1023" s="29" t="str">
        <f>CHOOSE(WEEKDAY(T1023,2),"Monday","Tuesday","Wednesday","Thursday","Friday","Saturday","Sunday")</f>
        <v>Wednesday</v>
      </c>
      <c r="AC1023" s="104">
        <f>IF((E1023-F1023)&lt;=0,0,(TRACKER[[#This Row],[ATA]]-TRACKER[[#This Row],[ETA]])*24)</f>
        <v>0</v>
      </c>
      <c r="AD1023" s="29" t="str">
        <f>IF(AC1023&lt;=2,"NO","YES")</f>
        <v>NO</v>
      </c>
      <c r="AE1023" s="112">
        <f>+TRACKER[[#This Row],[DELIVERY AVAILABLE SINCE]]-TRACKER[[#This Row],[HANDOVER Morocco]]</f>
        <v>46078.5</v>
      </c>
      <c r="AF1023" s="113">
        <f>TRACKER[[#This Row],[ATA TO UNLOADING]]*24</f>
        <v>25.166666666627862</v>
      </c>
      <c r="AG1023" s="114">
        <f>(M1023-E1023)</f>
        <v>0.73611111110949423</v>
      </c>
      <c r="AH1023" s="9">
        <f>TRACKER[[#This Row],[ATA A OFRECIMIENTO]]*24</f>
        <v>17.666666666627862</v>
      </c>
      <c r="AI1023" s="4" t="str">
        <f>IF(AG1023="","",IF(AG1023&lt;=1.5,"SI","NO"))</f>
        <v>SI</v>
      </c>
      <c r="AJ1023" s="4" t="str">
        <f>IF(AG1023="","",IF(AG1023&lt;=2,"YES","NO"))</f>
        <v>YES</v>
      </c>
      <c r="AK1023" s="4" t="str">
        <f>IF(AG1023="","",IF(AG1023&lt;=3,"SI","NO"))</f>
        <v>SI</v>
      </c>
      <c r="AL1023" s="114">
        <f>(N1023-M1023)</f>
        <v>0.33333333333575865</v>
      </c>
      <c r="AM1023" s="9">
        <f>TRACKER[[#This Row],[DEL. AVAILABLE A SLOT]]*24</f>
        <v>8.0000000000582077</v>
      </c>
      <c r="AN1023" s="114">
        <f>IF((S1023-M1023)&lt;0,TIME(0,0,0),S1023-M1023)</f>
        <v>0.3125</v>
      </c>
      <c r="AO1023"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023" s="9" t="str">
        <f>IF(AL1023="","",IF(AL1023&lt;=1,"SI","NO"))</f>
        <v>SI</v>
      </c>
      <c r="AQ1023" s="114">
        <f>(N1023-E1023)</f>
        <v>1.0694444444452529</v>
      </c>
      <c r="AR1023" s="9">
        <f>TRACKER[[#This Row],[ATA A TIMESLOT]]*24</f>
        <v>25.666666666686069</v>
      </c>
      <c r="AS1023" s="115">
        <f>IF(AA1023&lt;N1023,TIME(0,0,0),AA1023-N1023)</f>
        <v>0</v>
      </c>
      <c r="AT1023" s="9">
        <f>TRACKER[[#This Row],[PUNTUALIDAD (H)]]*24</f>
        <v>0</v>
      </c>
      <c r="AU1023" s="114" t="str">
        <f>IF(AS1023&gt;TIME(0,30,0),"NO","SI")</f>
        <v>SI</v>
      </c>
      <c r="AV1023" s="116" t="str">
        <f>IF(AS1023&gt;TIME(1,0,0),"NO","SI")</f>
        <v>SI</v>
      </c>
      <c r="AW1023" s="116">
        <f>(S1023-E1023)</f>
        <v>1.0486111111094942</v>
      </c>
      <c r="AX1023" s="38">
        <f>TRACKER[[#This Row],[ATA TO UNLOADING]]*24</f>
        <v>25.166666666627862</v>
      </c>
      <c r="AY1023" s="116">
        <f>IF(O1023=0,0,S1023-O1023)</f>
        <v>0</v>
      </c>
      <c r="AZ1023" s="38">
        <f>TRACKER[[#This Row],[TOTAL TT (MARRUECOS)]]*24</f>
        <v>0</v>
      </c>
      <c r="BA1023" s="38" t="str">
        <f>IF(AW1023="","",IF(AW1023&lt;=2,"SI","NO"))</f>
        <v>SI</v>
      </c>
      <c r="BB1023" s="117">
        <f>V1023-U1023</f>
        <v>0</v>
      </c>
      <c r="BC1023" s="118">
        <f>(TRACKER[[#This Row],[Driver departure vs DC END DATE 2]])/24</f>
        <v>0</v>
      </c>
      <c r="BD1023" s="117" t="str">
        <f>IF(L1023="LEFTIES TOLEDO",IF(BC1023&gt;=TIME(0,0,0),"YES","NO"),"")</f>
        <v/>
      </c>
      <c r="BE1023" s="41">
        <f>$BH$1</f>
        <v>55</v>
      </c>
      <c r="BF1023" s="41">
        <f>$BI$1</f>
        <v>7.5</v>
      </c>
    </row>
    <row r="1024" spans="1:58" ht="12.75" hidden="1" customHeight="1">
      <c r="A1024" s="24">
        <v>263404383</v>
      </c>
      <c r="B1024" s="10" t="s">
        <v>1188</v>
      </c>
      <c r="C1024" s="11" t="s">
        <v>47</v>
      </c>
      <c r="D1024" s="11" t="s">
        <v>75</v>
      </c>
      <c r="E1024" s="12">
        <v>46077.763888888891</v>
      </c>
      <c r="F1024" s="12">
        <v>46077.833333333336</v>
      </c>
      <c r="G1024" s="13" t="s">
        <v>49</v>
      </c>
      <c r="H1024" s="11" t="s">
        <v>50</v>
      </c>
      <c r="I1024" s="13" t="s">
        <v>1459</v>
      </c>
      <c r="J1024" s="13" t="s">
        <v>51</v>
      </c>
      <c r="K1024" s="13" t="s">
        <v>60</v>
      </c>
      <c r="L1024" s="12" t="s">
        <v>102</v>
      </c>
      <c r="M1024" s="12">
        <v>46078.5</v>
      </c>
      <c r="N1024" s="12">
        <v>46078.833333333336</v>
      </c>
      <c r="O1024" s="12"/>
      <c r="P1024" s="55">
        <v>1</v>
      </c>
      <c r="Q1024" s="12"/>
      <c r="R1024" s="12" t="s">
        <v>108</v>
      </c>
      <c r="S1024" s="29">
        <v>46078.8125</v>
      </c>
      <c r="T1024" s="29">
        <v>46078.833333333336</v>
      </c>
      <c r="U1024" s="12"/>
      <c r="V1024" s="12"/>
      <c r="W1024" s="30">
        <f>IF(N1024="","",WEEKNUM(AA1024,2)-0)</f>
        <v>9</v>
      </c>
      <c r="X1024" s="30">
        <f>IF(N1024="","",MONTH(AA1024))</f>
        <v>2</v>
      </c>
      <c r="Y102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24" s="30" t="str">
        <f>IF(B1024="ROPAX","ROPAX",IF(B1024="RORO","RORO","OCEAN"))</f>
        <v>OCEAN</v>
      </c>
      <c r="AA1024" s="12">
        <f>+MIN(S1024,T1024)</f>
        <v>46078.8125</v>
      </c>
      <c r="AB1024" s="29" t="str">
        <f>CHOOSE(WEEKDAY(T1024,2),"Monday","Tuesday","Wednesday","Thursday","Friday","Saturday","Sunday")</f>
        <v>Wednesday</v>
      </c>
      <c r="AC1024" s="104">
        <f>IF((E1024-F1024)&lt;=0,0,(TRACKER[[#This Row],[ATA]]-TRACKER[[#This Row],[ETA]])*24)</f>
        <v>0</v>
      </c>
      <c r="AD1024" s="29" t="str">
        <f>IF(AC1024&lt;=2,"NO","YES")</f>
        <v>NO</v>
      </c>
      <c r="AE1024" s="112">
        <f>+TRACKER[[#This Row],[DELIVERY AVAILABLE SINCE]]-TRACKER[[#This Row],[HANDOVER Morocco]]</f>
        <v>46078.5</v>
      </c>
      <c r="AF1024" s="113">
        <f>TRACKER[[#This Row],[ATA TO UNLOADING]]*24</f>
        <v>25.166666666627862</v>
      </c>
      <c r="AG1024" s="114">
        <f>(M1024-E1024)</f>
        <v>0.73611111110949423</v>
      </c>
      <c r="AH1024" s="9">
        <f>TRACKER[[#This Row],[ATA A OFRECIMIENTO]]*24</f>
        <v>17.666666666627862</v>
      </c>
      <c r="AI1024" s="4" t="str">
        <f>IF(AG1024="","",IF(AG1024&lt;=1.5,"SI","NO"))</f>
        <v>SI</v>
      </c>
      <c r="AJ1024" s="4" t="str">
        <f>IF(AG1024="","",IF(AG1024&lt;=2,"YES","NO"))</f>
        <v>YES</v>
      </c>
      <c r="AK1024" s="4" t="str">
        <f>IF(AG1024="","",IF(AG1024&lt;=3,"SI","NO"))</f>
        <v>SI</v>
      </c>
      <c r="AL1024" s="114">
        <f>(N1024-M1024)</f>
        <v>0.33333333333575865</v>
      </c>
      <c r="AM1024" s="9">
        <f>TRACKER[[#This Row],[DEL. AVAILABLE A SLOT]]*24</f>
        <v>8.0000000000582077</v>
      </c>
      <c r="AN1024" s="114">
        <f>IF((S1024-M1024)&lt;0,TIME(0,0,0),S1024-M1024)</f>
        <v>0.3125</v>
      </c>
      <c r="AO1024"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024" s="9" t="str">
        <f>IF(AL1024="","",IF(AL1024&lt;=1,"SI","NO"))</f>
        <v>SI</v>
      </c>
      <c r="AQ1024" s="114">
        <f>(N1024-E1024)</f>
        <v>1.0694444444452529</v>
      </c>
      <c r="AR1024" s="9">
        <f>TRACKER[[#This Row],[ATA A TIMESLOT]]*24</f>
        <v>25.666666666686069</v>
      </c>
      <c r="AS1024" s="115">
        <f>IF(AA1024&lt;N1024,TIME(0,0,0),AA1024-N1024)</f>
        <v>0</v>
      </c>
      <c r="AT1024" s="9">
        <f>TRACKER[[#This Row],[PUNTUALIDAD (H)]]*24</f>
        <v>0</v>
      </c>
      <c r="AU1024" s="114" t="str">
        <f>IF(AS1024&gt;TIME(0,30,0),"NO","SI")</f>
        <v>SI</v>
      </c>
      <c r="AV1024" s="116" t="str">
        <f>IF(AS1024&gt;TIME(1,0,0),"NO","SI")</f>
        <v>SI</v>
      </c>
      <c r="AW1024" s="116">
        <f>(S1024-E1024)</f>
        <v>1.0486111111094942</v>
      </c>
      <c r="AX1024" s="38">
        <f>TRACKER[[#This Row],[ATA TO UNLOADING]]*24</f>
        <v>25.166666666627862</v>
      </c>
      <c r="AY1024" s="116">
        <f>IF(O1024=0,0,S1024-O1024)</f>
        <v>0</v>
      </c>
      <c r="AZ1024" s="38">
        <f>TRACKER[[#This Row],[TOTAL TT (MARRUECOS)]]*24</f>
        <v>0</v>
      </c>
      <c r="BA1024" s="38" t="str">
        <f>IF(AW1024="","",IF(AW1024&lt;=2,"SI","NO"))</f>
        <v>SI</v>
      </c>
      <c r="BB1024" s="117">
        <f>V1024-U1024</f>
        <v>0</v>
      </c>
      <c r="BC1024" s="118">
        <f>(TRACKER[[#This Row],[Driver departure vs DC END DATE 2]])/24</f>
        <v>0</v>
      </c>
      <c r="BD1024" s="117" t="str">
        <f>IF(L1024="LEFTIES TOLEDO",IF(BC1024&gt;=TIME(0,0,0),"YES","NO"),"")</f>
        <v/>
      </c>
      <c r="BE1024" s="41">
        <f>$BH$1</f>
        <v>55</v>
      </c>
      <c r="BF1024" s="41">
        <f>$BI$1</f>
        <v>7.5</v>
      </c>
    </row>
    <row r="1025" spans="1:58" ht="12.75" hidden="1" customHeight="1">
      <c r="A1025" s="24" t="s">
        <v>1133</v>
      </c>
      <c r="B1025" s="10" t="s">
        <v>63</v>
      </c>
      <c r="C1025" s="11" t="s">
        <v>79</v>
      </c>
      <c r="D1025" s="11" t="s">
        <v>48</v>
      </c>
      <c r="E1025" s="12">
        <v>46075.979166666664</v>
      </c>
      <c r="F1025" s="12">
        <v>46076.583333333336</v>
      </c>
      <c r="G1025" s="13" t="s">
        <v>68</v>
      </c>
      <c r="H1025" s="11" t="s">
        <v>1074</v>
      </c>
      <c r="I1025" s="13" t="s">
        <v>423</v>
      </c>
      <c r="J1025" s="13" t="s">
        <v>80</v>
      </c>
      <c r="K1025" s="13" t="s">
        <v>60</v>
      </c>
      <c r="L1025" s="12" t="s">
        <v>64</v>
      </c>
      <c r="M1025" s="12">
        <v>46077.75</v>
      </c>
      <c r="N1025" s="12">
        <v>46078.916666666664</v>
      </c>
      <c r="O1025" s="12">
        <v>46073</v>
      </c>
      <c r="P1025" s="55"/>
      <c r="Q1025" s="12"/>
      <c r="R1025" s="12"/>
      <c r="S1025" s="29">
        <v>46078.916666666664</v>
      </c>
      <c r="T1025" s="29">
        <v>46078.916666666664</v>
      </c>
      <c r="U1025" s="12"/>
      <c r="V1025" s="29"/>
      <c r="W1025" s="30">
        <f>IF(N1025="","",WEEKNUM(AA1025,2)-0)</f>
        <v>9</v>
      </c>
      <c r="X1025" s="30">
        <f>IF(N1025="","",MONTH(AA1025))</f>
        <v>2</v>
      </c>
      <c r="Y102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025" s="30" t="str">
        <f>IF(B1025="ROPAX","ROPAX",IF(B1025="RORO","RORO","OCEAN"))</f>
        <v>ROPAX</v>
      </c>
      <c r="AA1025" s="12">
        <f>+MIN(S1025,T1025)</f>
        <v>46078.916666666664</v>
      </c>
      <c r="AB1025" s="29" t="str">
        <f>CHOOSE(WEEKDAY(T1025,2),"Monday","Tuesday","Wednesday","Thursday","Friday","Saturday","Sunday")</f>
        <v>Wednesday</v>
      </c>
      <c r="AC1025" s="104">
        <f>IF((E1025-F1025)&lt;=0,0,(TRACKER[[#This Row],[ATA]]-TRACKER[[#This Row],[ETA]])*24)</f>
        <v>0</v>
      </c>
      <c r="AD1025" s="29" t="str">
        <f>IF(AC1025&lt;=2,"NO","YES")</f>
        <v>NO</v>
      </c>
      <c r="AE1025" s="112">
        <f>+TRACKER[[#This Row],[DELIVERY AVAILABLE SINCE]]-TRACKER[[#This Row],[HANDOVER Morocco]]</f>
        <v>4.75</v>
      </c>
      <c r="AF1025" s="113">
        <f>TRACKER[[#This Row],[ATA TO UNLOADING]]*24</f>
        <v>70.5</v>
      </c>
      <c r="AG1025" s="114">
        <f>(M1025-E1025)</f>
        <v>1.7708333333357587</v>
      </c>
      <c r="AH1025" s="9">
        <f>TRACKER[[#This Row],[ATA A OFRECIMIENTO]]*24</f>
        <v>42.500000000058208</v>
      </c>
      <c r="AI1025" s="4" t="str">
        <f>IF(AG1025="","",IF(AG1025&lt;=1.5,"SI","NO"))</f>
        <v>NO</v>
      </c>
      <c r="AJ1025" s="4" t="str">
        <f>IF(AG1025="","",IF(AG1025&lt;=2,"YES","NO"))</f>
        <v>YES</v>
      </c>
      <c r="AK1025" s="4" t="str">
        <f>IF(AG1025="","",IF(AG1025&lt;=3,"SI","NO"))</f>
        <v>SI</v>
      </c>
      <c r="AL1025" s="114">
        <f>(N1025-M1025)</f>
        <v>1.1666666666642413</v>
      </c>
      <c r="AM1025" s="9">
        <f>TRACKER[[#This Row],[DEL. AVAILABLE A SLOT]]*24</f>
        <v>27.999999999941792</v>
      </c>
      <c r="AN1025" s="114">
        <f>IF((S1025-M1025)&lt;0,TIME(0,0,0),S1025-M1025)</f>
        <v>1.1666666666642413</v>
      </c>
      <c r="AO1025"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1025" s="9" t="str">
        <f>IF(AL1025="","",IF(AL1025&lt;=1,"SI","NO"))</f>
        <v>NO</v>
      </c>
      <c r="AQ1025" s="114">
        <f>(N1025-E1025)</f>
        <v>2.9375</v>
      </c>
      <c r="AR1025" s="9">
        <f>TRACKER[[#This Row],[ATA A TIMESLOT]]*24</f>
        <v>70.5</v>
      </c>
      <c r="AS1025" s="115">
        <f>IF(AA1025&lt;N1025,TIME(0,0,0),AA1025-N1025)</f>
        <v>0</v>
      </c>
      <c r="AT1025" s="9">
        <f>TRACKER[[#This Row],[PUNTUALIDAD (H)]]*24</f>
        <v>0</v>
      </c>
      <c r="AU1025" s="114" t="str">
        <f>IF(AS1025&gt;TIME(0,30,0),"NO","SI")</f>
        <v>SI</v>
      </c>
      <c r="AV1025" s="116" t="str">
        <f>IF(AS1025&gt;TIME(1,0,0),"NO","SI")</f>
        <v>SI</v>
      </c>
      <c r="AW1025" s="116">
        <f>(S1025-E1025)</f>
        <v>2.9375</v>
      </c>
      <c r="AX1025" s="38">
        <f>TRACKER[[#This Row],[ATA TO UNLOADING]]*24</f>
        <v>70.5</v>
      </c>
      <c r="AY1025" s="116">
        <f>IF(O1025=0,0,S1025-O1025)</f>
        <v>5.9166666666642413</v>
      </c>
      <c r="AZ1025" s="38">
        <f>TRACKER[[#This Row],[TOTAL TT (MARRUECOS)]]*24</f>
        <v>141.99999999994179</v>
      </c>
      <c r="BA1025" s="38" t="str">
        <f>IF(AW1025="","",IF(AW1025&lt;=2,"SI","NO"))</f>
        <v>NO</v>
      </c>
      <c r="BB1025" s="117">
        <f>V1025-U1025</f>
        <v>0</v>
      </c>
      <c r="BC1025" s="118">
        <f>(TRACKER[[#This Row],[Driver departure vs DC END DATE 2]])/24</f>
        <v>0</v>
      </c>
      <c r="BD1025" s="117" t="str">
        <f>IF(L1025="LEFTIES TOLEDO",IF(BC1025&gt;=TIME(0,0,0),"YES","NO"),"")</f>
        <v/>
      </c>
      <c r="BE1025" s="41">
        <f>$BH$1</f>
        <v>55</v>
      </c>
      <c r="BF1025" s="41">
        <f>$BI$1</f>
        <v>7.5</v>
      </c>
    </row>
    <row r="1026" spans="1:58" ht="12.75" hidden="1" customHeight="1">
      <c r="A1026" s="24" t="s">
        <v>1134</v>
      </c>
      <c r="B1026" s="10" t="s">
        <v>63</v>
      </c>
      <c r="C1026" s="11" t="s">
        <v>79</v>
      </c>
      <c r="D1026" s="11" t="s">
        <v>48</v>
      </c>
      <c r="E1026" s="12">
        <v>46075.979166666664</v>
      </c>
      <c r="F1026" s="12">
        <v>46077.333333333336</v>
      </c>
      <c r="G1026" s="13" t="s">
        <v>68</v>
      </c>
      <c r="H1026" s="11" t="s">
        <v>99</v>
      </c>
      <c r="I1026" s="13" t="s">
        <v>1138</v>
      </c>
      <c r="J1026" s="13" t="s">
        <v>80</v>
      </c>
      <c r="K1026" s="13" t="s">
        <v>60</v>
      </c>
      <c r="L1026" s="12" t="s">
        <v>71</v>
      </c>
      <c r="M1026" s="12">
        <v>46078.5</v>
      </c>
      <c r="N1026" s="12">
        <v>46079.25</v>
      </c>
      <c r="O1026" s="12">
        <v>46074</v>
      </c>
      <c r="P1026" s="55"/>
      <c r="Q1026" s="12"/>
      <c r="R1026" s="12"/>
      <c r="S1026" s="29">
        <v>46078.518055555556</v>
      </c>
      <c r="T1026" s="29">
        <v>46078.555555555555</v>
      </c>
      <c r="U1026" s="12"/>
      <c r="V1026" s="29"/>
      <c r="W1026" s="30">
        <f>IF(N1026="","",WEEKNUM(AA1026,2)-0)</f>
        <v>9</v>
      </c>
      <c r="X1026" s="30">
        <f>IF(N1026="","",MONTH(AA1026))</f>
        <v>2</v>
      </c>
      <c r="Y102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026" s="30" t="str">
        <f>IF(B1026="ROPAX","ROPAX",IF(B1026="RORO","RORO","OCEAN"))</f>
        <v>ROPAX</v>
      </c>
      <c r="AA1026" s="12">
        <f>+MIN(S1026,T1026)</f>
        <v>46078.518055555556</v>
      </c>
      <c r="AB1026" s="29" t="str">
        <f>CHOOSE(WEEKDAY(T1026,2),"Monday","Tuesday","Wednesday","Thursday","Friday","Saturday","Sunday")</f>
        <v>Wednesday</v>
      </c>
      <c r="AC1026" s="104">
        <f>IF((E1026-F1026)&lt;=0,0,(TRACKER[[#This Row],[ATA]]-TRACKER[[#This Row],[ETA]])*24)</f>
        <v>0</v>
      </c>
      <c r="AD1026" s="29" t="str">
        <f>IF(AC1026&lt;=2,"NO","YES")</f>
        <v>NO</v>
      </c>
      <c r="AE1026" s="112">
        <f>+TRACKER[[#This Row],[DELIVERY AVAILABLE SINCE]]-TRACKER[[#This Row],[HANDOVER Morocco]]</f>
        <v>4.5</v>
      </c>
      <c r="AF1026" s="113">
        <f>TRACKER[[#This Row],[ATA TO UNLOADING]]*24</f>
        <v>60.933333333407063</v>
      </c>
      <c r="AG1026" s="114">
        <f>(M1026-E1026)</f>
        <v>2.5208333333357587</v>
      </c>
      <c r="AH1026" s="9">
        <f>TRACKER[[#This Row],[ATA A OFRECIMIENTO]]*24</f>
        <v>60.500000000058208</v>
      </c>
      <c r="AI1026" s="4" t="str">
        <f>IF(AG1026="","",IF(AG1026&lt;=1.5,"SI","NO"))</f>
        <v>NO</v>
      </c>
      <c r="AJ1026" s="4" t="str">
        <f>IF(AG1026="","",IF(AG1026&lt;=2,"YES","NO"))</f>
        <v>NO</v>
      </c>
      <c r="AK1026" s="4" t="str">
        <f>IF(AG1026="","",IF(AG1026&lt;=3,"SI","NO"))</f>
        <v>SI</v>
      </c>
      <c r="AL1026" s="114">
        <f>(N1026-M1026)</f>
        <v>0.75</v>
      </c>
      <c r="AM1026" s="9">
        <f>TRACKER[[#This Row],[DEL. AVAILABLE A SLOT]]*24</f>
        <v>18</v>
      </c>
      <c r="AN1026" s="114">
        <f>IF((S1026-M1026)&lt;0,TIME(0,0,0),S1026-M1026)</f>
        <v>1.8055555556202307E-2</v>
      </c>
      <c r="AO1026"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026" s="9" t="str">
        <f>IF(AL1026="","",IF(AL1026&lt;=1,"SI","NO"))</f>
        <v>SI</v>
      </c>
      <c r="AQ1026" s="114">
        <f>(N1026-E1026)</f>
        <v>3.2708333333357587</v>
      </c>
      <c r="AR1026" s="9">
        <f>TRACKER[[#This Row],[ATA A TIMESLOT]]*24</f>
        <v>78.500000000058208</v>
      </c>
      <c r="AS1026" s="115">
        <f>IF(AA1026&lt;N1026,TIME(0,0,0),AA1026-N1026)</f>
        <v>0</v>
      </c>
      <c r="AT1026" s="9">
        <f>TRACKER[[#This Row],[PUNTUALIDAD (H)]]*24</f>
        <v>0</v>
      </c>
      <c r="AU1026" s="114" t="str">
        <f>IF(AS1026&gt;TIME(0,30,0),"NO","SI")</f>
        <v>SI</v>
      </c>
      <c r="AV1026" s="116" t="str">
        <f>IF(AS1026&gt;TIME(1,0,0),"NO","SI")</f>
        <v>SI</v>
      </c>
      <c r="AW1026" s="116">
        <f>(S1026-E1026)</f>
        <v>2.538888888891961</v>
      </c>
      <c r="AX1026" s="38">
        <f>TRACKER[[#This Row],[ATA TO UNLOADING]]*24</f>
        <v>60.933333333407063</v>
      </c>
      <c r="AY1026" s="116">
        <f>IF(O1026=0,0,S1026-O1026)</f>
        <v>4.5180555555562023</v>
      </c>
      <c r="AZ1026" s="38">
        <f>TRACKER[[#This Row],[TOTAL TT (MARRUECOS)]]*24</f>
        <v>108.43333333334886</v>
      </c>
      <c r="BA1026" s="38" t="str">
        <f>IF(AW1026="","",IF(AW1026&lt;=2,"SI","NO"))</f>
        <v>NO</v>
      </c>
      <c r="BB1026" s="117">
        <f>V1026-U1026</f>
        <v>0</v>
      </c>
      <c r="BC1026" s="118">
        <f>(TRACKER[[#This Row],[Driver departure vs DC END DATE 2]])/24</f>
        <v>0</v>
      </c>
      <c r="BD1026" s="117" t="str">
        <f>IF(L1026="LEFTIES TOLEDO",IF(BC1026&gt;=TIME(0,0,0),"YES","NO"),"")</f>
        <v/>
      </c>
      <c r="BE1026" s="41">
        <f>$BH$1</f>
        <v>55</v>
      </c>
      <c r="BF1026" s="41">
        <f>$BI$1</f>
        <v>7.5</v>
      </c>
    </row>
    <row r="1027" spans="1:58" ht="12.75" hidden="1" customHeight="1">
      <c r="A1027" s="24" t="s">
        <v>1189</v>
      </c>
      <c r="B1027" s="10" t="s">
        <v>1190</v>
      </c>
      <c r="C1027" s="11" t="s">
        <v>82</v>
      </c>
      <c r="D1027" s="11" t="s">
        <v>75</v>
      </c>
      <c r="E1027" s="12">
        <v>46073.833333333336</v>
      </c>
      <c r="F1027" s="12">
        <v>46073.833333333336</v>
      </c>
      <c r="G1027" s="13" t="s">
        <v>217</v>
      </c>
      <c r="H1027" s="11" t="s">
        <v>50</v>
      </c>
      <c r="I1027" s="13" t="s">
        <v>1462</v>
      </c>
      <c r="J1027" s="13" t="s">
        <v>51</v>
      </c>
      <c r="K1027" s="13" t="s">
        <v>60</v>
      </c>
      <c r="L1027" s="12" t="s">
        <v>95</v>
      </c>
      <c r="M1027" s="12">
        <v>46074.333333333336</v>
      </c>
      <c r="N1027" s="12">
        <v>46079.25</v>
      </c>
      <c r="O1027" s="12"/>
      <c r="P1027" s="55">
        <v>1</v>
      </c>
      <c r="Q1027" s="12" t="s">
        <v>1538</v>
      </c>
      <c r="R1027" s="12"/>
      <c r="S1027" s="29">
        <v>46079.229166666664</v>
      </c>
      <c r="T1027" s="29">
        <v>46079.475694444445</v>
      </c>
      <c r="U1027" s="12"/>
      <c r="V1027" s="29">
        <v>46079.510416666664</v>
      </c>
      <c r="W1027" s="30">
        <f>IF(N1027="","",WEEKNUM(AA1027,2)-0)</f>
        <v>9</v>
      </c>
      <c r="X1027" s="30">
        <f>IF(N1027="","",MONTH(AA1027))</f>
        <v>2</v>
      </c>
      <c r="Y102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1027" s="30" t="str">
        <f>IF(B1027="ROPAX","ROPAX",IF(B1027="RORO","RORO","OCEAN"))</f>
        <v>OCEAN</v>
      </c>
      <c r="AA1027" s="12">
        <f>+MIN(S1027,T1027)</f>
        <v>46079.229166666664</v>
      </c>
      <c r="AB1027" s="29" t="str">
        <f>CHOOSE(WEEKDAY(T1027,2),"Monday","Tuesday","Wednesday","Thursday","Friday","Saturday","Sunday")</f>
        <v>Thursday</v>
      </c>
      <c r="AC1027" s="104">
        <f>IF((E1027-F1027)&lt;=0,0,(TRACKER[[#This Row],[ATA]]-TRACKER[[#This Row],[ETA]])*24)</f>
        <v>0</v>
      </c>
      <c r="AD1027" s="29" t="str">
        <f>IF(AC1027&lt;=2,"NO","YES")</f>
        <v>NO</v>
      </c>
      <c r="AE1027" s="112">
        <f>+TRACKER[[#This Row],[DELIVERY AVAILABLE SINCE]]-TRACKER[[#This Row],[HANDOVER Morocco]]</f>
        <v>46074.333333333336</v>
      </c>
      <c r="AF1027" s="113">
        <f>TRACKER[[#This Row],[ATA TO UNLOADING]]*24</f>
        <v>129.49999999988358</v>
      </c>
      <c r="AG1027" s="114">
        <f>(M1027-E1027)</f>
        <v>0.5</v>
      </c>
      <c r="AH1027" s="9">
        <f>TRACKER[[#This Row],[ATA A OFRECIMIENTO]]*24</f>
        <v>12</v>
      </c>
      <c r="AI1027" s="4" t="str">
        <f>IF(AG1027="","",IF(AG1027&lt;=1.5,"SI","NO"))</f>
        <v>SI</v>
      </c>
      <c r="AJ1027" s="4" t="str">
        <f>IF(AG1027="","",IF(AG1027&lt;=2,"YES","NO"))</f>
        <v>YES</v>
      </c>
      <c r="AK1027" s="4" t="str">
        <f>IF(AG1027="","",IF(AG1027&lt;=3,"SI","NO"))</f>
        <v>SI</v>
      </c>
      <c r="AL1027" s="114">
        <f>(N1027-M1027)</f>
        <v>4.9166666666642413</v>
      </c>
      <c r="AM1027" s="9">
        <f>TRACKER[[#This Row],[DEL. AVAILABLE A SLOT]]*24</f>
        <v>117.99999999994179</v>
      </c>
      <c r="AN1027" s="114">
        <f>IF((S1027-M1027)&lt;0,TIME(0,0,0),S1027-M1027)</f>
        <v>4.8958333333284827</v>
      </c>
      <c r="AO1027"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027" s="9" t="str">
        <f>IF(AL1027="","",IF(AL1027&lt;=1,"SI","NO"))</f>
        <v>NO</v>
      </c>
      <c r="AQ1027" s="114">
        <f>(N1027-E1027)</f>
        <v>5.4166666666642413</v>
      </c>
      <c r="AR1027" s="9">
        <f>TRACKER[[#This Row],[ATA A TIMESLOT]]*24</f>
        <v>129.99999999994179</v>
      </c>
      <c r="AS1027" s="115">
        <f>IF(AA1027&lt;N1027,TIME(0,0,0),AA1027-N1027)</f>
        <v>0</v>
      </c>
      <c r="AT1027" s="9">
        <f>TRACKER[[#This Row],[PUNTUALIDAD (H)]]*24</f>
        <v>0</v>
      </c>
      <c r="AU1027" s="114" t="str">
        <f>IF(AS1027&gt;TIME(0,30,0),"NO","SI")</f>
        <v>SI</v>
      </c>
      <c r="AV1027" s="116" t="str">
        <f>IF(AS1027&gt;TIME(1,0,0),"NO","SI")</f>
        <v>SI</v>
      </c>
      <c r="AW1027" s="116">
        <f>(S1027-E1027)</f>
        <v>5.3958333333284827</v>
      </c>
      <c r="AX1027" s="38">
        <f>TRACKER[[#This Row],[ATA TO UNLOADING]]*24</f>
        <v>129.49999999988358</v>
      </c>
      <c r="AY1027" s="116">
        <f>IF(O1027=0,0,S1027-O1027)</f>
        <v>0</v>
      </c>
      <c r="AZ1027" s="38">
        <f>TRACKER[[#This Row],[TOTAL TT (MARRUECOS)]]*24</f>
        <v>0</v>
      </c>
      <c r="BA1027" s="38" t="str">
        <f>IF(AW1027="","",IF(AW1027&lt;=2,"SI","NO"))</f>
        <v>NO</v>
      </c>
      <c r="BB1027" s="117">
        <f>V1027-U1027</f>
        <v>46079.510416666664</v>
      </c>
      <c r="BC1027" s="118">
        <f>(TRACKER[[#This Row],[Driver departure vs DC END DATE 2]])/24</f>
        <v>1919.9796006944443</v>
      </c>
      <c r="BD1027" s="117" t="str">
        <f>IF(L1027="LEFTIES TOLEDO",IF(BC1027&gt;=TIME(0,0,0),"YES","NO"),"")</f>
        <v/>
      </c>
      <c r="BE1027" s="41">
        <f>$BH$1</f>
        <v>55</v>
      </c>
      <c r="BF1027" s="41">
        <f>$BI$1</f>
        <v>7.5</v>
      </c>
    </row>
    <row r="1028" spans="1:58" ht="12.75" hidden="1" customHeight="1">
      <c r="A1028" s="24" t="s">
        <v>1191</v>
      </c>
      <c r="B1028" s="10" t="s">
        <v>1190</v>
      </c>
      <c r="C1028" s="11" t="s">
        <v>82</v>
      </c>
      <c r="D1028" s="11" t="s">
        <v>75</v>
      </c>
      <c r="E1028" s="12">
        <v>46073.833333333336</v>
      </c>
      <c r="F1028" s="12">
        <v>46073.833333333336</v>
      </c>
      <c r="G1028" s="13" t="s">
        <v>217</v>
      </c>
      <c r="H1028" s="11" t="s">
        <v>50</v>
      </c>
      <c r="I1028" s="13" t="s">
        <v>1463</v>
      </c>
      <c r="J1028" s="13" t="s">
        <v>51</v>
      </c>
      <c r="K1028" s="13" t="s">
        <v>60</v>
      </c>
      <c r="L1028" s="12" t="s">
        <v>95</v>
      </c>
      <c r="M1028" s="12">
        <v>46074.333333333336</v>
      </c>
      <c r="N1028" s="12">
        <v>46079.25</v>
      </c>
      <c r="O1028" s="12"/>
      <c r="P1028" s="55">
        <v>1</v>
      </c>
      <c r="Q1028" s="12" t="s">
        <v>1538</v>
      </c>
      <c r="R1028" s="12"/>
      <c r="S1028" s="29">
        <v>46079.229166666664</v>
      </c>
      <c r="T1028" s="29">
        <v>46079.520833333336</v>
      </c>
      <c r="U1028" s="12"/>
      <c r="V1028" s="29">
        <v>46079.583333333336</v>
      </c>
      <c r="W1028" s="30">
        <f>IF(N1028="","",WEEKNUM(AA1028,2)-0)</f>
        <v>9</v>
      </c>
      <c r="X1028" s="30">
        <f>IF(N1028="","",MONTH(AA1028))</f>
        <v>2</v>
      </c>
      <c r="Y102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1028" s="30" t="str">
        <f>IF(B1028="ROPAX","ROPAX",IF(B1028="RORO","RORO","OCEAN"))</f>
        <v>OCEAN</v>
      </c>
      <c r="AA1028" s="12">
        <f>+MIN(S1028,T1028)</f>
        <v>46079.229166666664</v>
      </c>
      <c r="AB1028" s="29" t="str">
        <f>CHOOSE(WEEKDAY(T1028,2),"Monday","Tuesday","Wednesday","Thursday","Friday","Saturday","Sunday")</f>
        <v>Thursday</v>
      </c>
      <c r="AC1028" s="104">
        <f>IF((E1028-F1028)&lt;=0,0,(TRACKER[[#This Row],[ATA]]-TRACKER[[#This Row],[ETA]])*24)</f>
        <v>0</v>
      </c>
      <c r="AD1028" s="29" t="str">
        <f>IF(AC1028&lt;=2,"NO","YES")</f>
        <v>NO</v>
      </c>
      <c r="AE1028" s="112">
        <f>+TRACKER[[#This Row],[DELIVERY AVAILABLE SINCE]]-TRACKER[[#This Row],[HANDOVER Morocco]]</f>
        <v>46074.333333333336</v>
      </c>
      <c r="AF1028" s="113">
        <f>TRACKER[[#This Row],[ATA TO UNLOADING]]*24</f>
        <v>129.49999999988358</v>
      </c>
      <c r="AG1028" s="114">
        <f>(M1028-E1028)</f>
        <v>0.5</v>
      </c>
      <c r="AH1028" s="9">
        <f>TRACKER[[#This Row],[ATA A OFRECIMIENTO]]*24</f>
        <v>12</v>
      </c>
      <c r="AI1028" s="4" t="str">
        <f>IF(AG1028="","",IF(AG1028&lt;=1.5,"SI","NO"))</f>
        <v>SI</v>
      </c>
      <c r="AJ1028" s="4" t="str">
        <f>IF(AG1028="","",IF(AG1028&lt;=2,"YES","NO"))</f>
        <v>YES</v>
      </c>
      <c r="AK1028" s="4" t="str">
        <f>IF(AG1028="","",IF(AG1028&lt;=3,"SI","NO"))</f>
        <v>SI</v>
      </c>
      <c r="AL1028" s="114">
        <f>(N1028-M1028)</f>
        <v>4.9166666666642413</v>
      </c>
      <c r="AM1028" s="9">
        <f>TRACKER[[#This Row],[DEL. AVAILABLE A SLOT]]*24</f>
        <v>117.99999999994179</v>
      </c>
      <c r="AN1028" s="114">
        <f>IF((S1028-M1028)&lt;0,TIME(0,0,0),S1028-M1028)</f>
        <v>4.8958333333284827</v>
      </c>
      <c r="AO1028"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028" s="9" t="str">
        <f>IF(AL1028="","",IF(AL1028&lt;=1,"SI","NO"))</f>
        <v>NO</v>
      </c>
      <c r="AQ1028" s="114">
        <f>(N1028-E1028)</f>
        <v>5.4166666666642413</v>
      </c>
      <c r="AR1028" s="9">
        <f>TRACKER[[#This Row],[ATA A TIMESLOT]]*24</f>
        <v>129.99999999994179</v>
      </c>
      <c r="AS1028" s="115">
        <f>IF(AA1028&lt;N1028,TIME(0,0,0),AA1028-N1028)</f>
        <v>0</v>
      </c>
      <c r="AT1028" s="9">
        <f>TRACKER[[#This Row],[PUNTUALIDAD (H)]]*24</f>
        <v>0</v>
      </c>
      <c r="AU1028" s="114" t="str">
        <f>IF(AS1028&gt;TIME(0,30,0),"NO","SI")</f>
        <v>SI</v>
      </c>
      <c r="AV1028" s="116" t="str">
        <f>IF(AS1028&gt;TIME(1,0,0),"NO","SI")</f>
        <v>SI</v>
      </c>
      <c r="AW1028" s="116">
        <f>(S1028-E1028)</f>
        <v>5.3958333333284827</v>
      </c>
      <c r="AX1028" s="38">
        <f>TRACKER[[#This Row],[ATA TO UNLOADING]]*24</f>
        <v>129.49999999988358</v>
      </c>
      <c r="AY1028" s="116">
        <f>IF(O1028=0,0,S1028-O1028)</f>
        <v>0</v>
      </c>
      <c r="AZ1028" s="38">
        <f>TRACKER[[#This Row],[TOTAL TT (MARRUECOS)]]*24</f>
        <v>0</v>
      </c>
      <c r="BA1028" s="38" t="str">
        <f>IF(AW1028="","",IF(AW1028&lt;=2,"SI","NO"))</f>
        <v>NO</v>
      </c>
      <c r="BB1028" s="117">
        <f>V1028-U1028</f>
        <v>46079.583333333336</v>
      </c>
      <c r="BC1028" s="118">
        <f>(TRACKER[[#This Row],[Driver departure vs DC END DATE 2]])/24</f>
        <v>1919.9826388888889</v>
      </c>
      <c r="BD1028" s="117" t="str">
        <f>IF(L1028="LEFTIES TOLEDO",IF(BC1028&gt;=TIME(0,0,0),"YES","NO"),"")</f>
        <v/>
      </c>
      <c r="BE1028" s="41">
        <f>$BH$1</f>
        <v>55</v>
      </c>
      <c r="BF1028" s="41">
        <f>$BI$1</f>
        <v>7.5</v>
      </c>
    </row>
    <row r="1029" spans="1:58" ht="12.75" hidden="1" customHeight="1">
      <c r="A1029" s="24">
        <v>263203443</v>
      </c>
      <c r="B1029" s="10" t="s">
        <v>1184</v>
      </c>
      <c r="C1029" s="11" t="s">
        <v>47</v>
      </c>
      <c r="D1029" s="11" t="s">
        <v>48</v>
      </c>
      <c r="E1029" s="12">
        <v>46070.795138888891</v>
      </c>
      <c r="F1029" s="12">
        <v>46070.833333333336</v>
      </c>
      <c r="G1029" s="13" t="s">
        <v>49</v>
      </c>
      <c r="H1029" s="11" t="s">
        <v>50</v>
      </c>
      <c r="I1029" s="13" t="s">
        <v>1466</v>
      </c>
      <c r="J1029" s="13" t="s">
        <v>51</v>
      </c>
      <c r="K1029" s="13" t="s">
        <v>52</v>
      </c>
      <c r="L1029" s="12" t="s">
        <v>53</v>
      </c>
      <c r="M1029" s="12">
        <v>46073.666666666664</v>
      </c>
      <c r="N1029" s="12">
        <v>46079.333333333336</v>
      </c>
      <c r="O1029" s="12"/>
      <c r="P1029" s="55"/>
      <c r="Q1029" s="12"/>
      <c r="R1029" s="12"/>
      <c r="S1029" s="29">
        <v>46079.322916666664</v>
      </c>
      <c r="T1029" s="29">
        <v>46079.4375</v>
      </c>
      <c r="U1029" s="12">
        <v>46079.344444444447</v>
      </c>
      <c r="V1029" s="29">
        <v>46079.458333333336</v>
      </c>
      <c r="W1029" s="30">
        <f>IF(N1029="","",WEEKNUM(AA1029,2)-0)</f>
        <v>9</v>
      </c>
      <c r="X1029" s="30">
        <f>IF(N1029="","",MONTH(AA1029))</f>
        <v>2</v>
      </c>
      <c r="Y102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29" s="30" t="str">
        <f>IF(B1029="ROPAX","ROPAX",IF(B1029="RORO","RORO","OCEAN"))</f>
        <v>OCEAN</v>
      </c>
      <c r="AA1029" s="12">
        <f>+MIN(S1029,T1029)</f>
        <v>46079.322916666664</v>
      </c>
      <c r="AB1029" s="29" t="str">
        <f>CHOOSE(WEEKDAY(T1029,2),"Monday","Tuesday","Wednesday","Thursday","Friday","Saturday","Sunday")</f>
        <v>Thursday</v>
      </c>
      <c r="AC1029" s="104">
        <f>IF((E1029-F1029)&lt;=0,0,(TRACKER[[#This Row],[ATA]]-TRACKER[[#This Row],[ETA]])*24)</f>
        <v>0</v>
      </c>
      <c r="AD1029" s="29" t="str">
        <f>IF(AC1029&lt;=2,"NO","YES")</f>
        <v>NO</v>
      </c>
      <c r="AE1029" s="112">
        <f>+TRACKER[[#This Row],[DELIVERY AVAILABLE SINCE]]-TRACKER[[#This Row],[HANDOVER Morocco]]</f>
        <v>46073.666666666664</v>
      </c>
      <c r="AF1029" s="113">
        <f>TRACKER[[#This Row],[ATA TO UNLOADING]]*24</f>
        <v>204.66666666656965</v>
      </c>
      <c r="AG1029" s="114">
        <f>(M1029-E1029)</f>
        <v>2.8715277777737356</v>
      </c>
      <c r="AH1029" s="9">
        <f>TRACKER[[#This Row],[ATA A OFRECIMIENTO]]*24</f>
        <v>68.916666666569654</v>
      </c>
      <c r="AI1029" s="4" t="str">
        <f>IF(AG1029="","",IF(AG1029&lt;=1.5,"SI","NO"))</f>
        <v>NO</v>
      </c>
      <c r="AJ1029" s="4" t="str">
        <f>IF(AG1029="","",IF(AG1029&lt;=2,"YES","NO"))</f>
        <v>NO</v>
      </c>
      <c r="AK1029" s="4" t="str">
        <f>IF(AG1029="","",IF(AG1029&lt;=3,"SI","NO"))</f>
        <v>SI</v>
      </c>
      <c r="AL1029" s="114">
        <f>(N1029-M1029)</f>
        <v>5.6666666666715173</v>
      </c>
      <c r="AM1029" s="9">
        <f>TRACKER[[#This Row],[DEL. AVAILABLE A SLOT]]*24</f>
        <v>136.00000000011642</v>
      </c>
      <c r="AN1029" s="114">
        <f>IF((S1029-M1029)&lt;0,TIME(0,0,0),S1029-M1029)</f>
        <v>5.65625</v>
      </c>
      <c r="AO1029"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029" s="9" t="str">
        <f>IF(AL1029="","",IF(AL1029&lt;=1,"SI","NO"))</f>
        <v>NO</v>
      </c>
      <c r="AQ1029" s="114">
        <f>(N1029-E1029)</f>
        <v>8.5381944444452529</v>
      </c>
      <c r="AR1029" s="9">
        <f>TRACKER[[#This Row],[ATA A TIMESLOT]]*24</f>
        <v>204.91666666668607</v>
      </c>
      <c r="AS1029" s="115">
        <f>IF(AA1029&lt;N1029,TIME(0,0,0),AA1029-N1029)</f>
        <v>0</v>
      </c>
      <c r="AT1029" s="9">
        <f>TRACKER[[#This Row],[PUNTUALIDAD (H)]]*24</f>
        <v>0</v>
      </c>
      <c r="AU1029" s="114" t="str">
        <f>IF(AS1029&gt;TIME(0,30,0),"NO","SI")</f>
        <v>SI</v>
      </c>
      <c r="AV1029" s="116" t="str">
        <f>IF(AS1029&gt;TIME(1,0,0),"NO","SI")</f>
        <v>SI</v>
      </c>
      <c r="AW1029" s="116">
        <f>(S1029-E1029)</f>
        <v>8.5277777777737356</v>
      </c>
      <c r="AX1029" s="38">
        <f>TRACKER[[#This Row],[ATA TO UNLOADING]]*24</f>
        <v>204.66666666656965</v>
      </c>
      <c r="AY1029" s="116">
        <f>IF(O1029=0,0,S1029-O1029)</f>
        <v>0</v>
      </c>
      <c r="AZ1029" s="38">
        <f>TRACKER[[#This Row],[TOTAL TT (MARRUECOS)]]*24</f>
        <v>0</v>
      </c>
      <c r="BA1029" s="38" t="str">
        <f>IF(AW1029="","",IF(AW1029&lt;=2,"SI","NO"))</f>
        <v>NO</v>
      </c>
      <c r="BB1029" s="117">
        <f>V1029-U1029</f>
        <v>0.11388888888905058</v>
      </c>
      <c r="BC1029" s="118">
        <f>(TRACKER[[#This Row],[Driver departure vs DC END DATE 2]])/24</f>
        <v>4.7453703703771071E-3</v>
      </c>
      <c r="BD1029" s="117" t="str">
        <f>IF(L1029="LEFTIES TOLEDO",IF(BC1029&gt;=TIME(0,0,0),"YES","NO"),"")</f>
        <v>YES</v>
      </c>
      <c r="BE1029" s="41">
        <f>$BH$1</f>
        <v>55</v>
      </c>
      <c r="BF1029" s="41">
        <f>$BI$1</f>
        <v>7.5</v>
      </c>
    </row>
    <row r="1030" spans="1:58" ht="12.75" hidden="1" customHeight="1">
      <c r="A1030" s="24">
        <v>264183108</v>
      </c>
      <c r="B1030" s="10" t="s">
        <v>1184</v>
      </c>
      <c r="C1030" s="11" t="s">
        <v>47</v>
      </c>
      <c r="D1030" s="11" t="s">
        <v>48</v>
      </c>
      <c r="E1030" s="12">
        <v>46070.795138888891</v>
      </c>
      <c r="F1030" s="12">
        <v>46070.833333333336</v>
      </c>
      <c r="G1030" s="13" t="s">
        <v>49</v>
      </c>
      <c r="H1030" s="11" t="s">
        <v>50</v>
      </c>
      <c r="I1030" s="13" t="s">
        <v>1467</v>
      </c>
      <c r="J1030" s="13" t="s">
        <v>51</v>
      </c>
      <c r="K1030" s="13" t="s">
        <v>52</v>
      </c>
      <c r="L1030" s="12" t="s">
        <v>53</v>
      </c>
      <c r="M1030" s="12">
        <v>46073.666666666664</v>
      </c>
      <c r="N1030" s="12">
        <v>46079.333333333336</v>
      </c>
      <c r="O1030" s="12"/>
      <c r="P1030" s="55"/>
      <c r="Q1030" s="12"/>
      <c r="R1030" s="12"/>
      <c r="S1030" s="29">
        <v>46079.353472222225</v>
      </c>
      <c r="T1030" s="29">
        <v>46079.390277777777</v>
      </c>
      <c r="U1030" s="12">
        <v>46079.384027777778</v>
      </c>
      <c r="V1030" s="29">
        <v>46079.409722222219</v>
      </c>
      <c r="W1030" s="30">
        <f>IF(N1030="","",WEEKNUM(AA1030,2)-0)</f>
        <v>9</v>
      </c>
      <c r="X1030" s="30">
        <f>IF(N1030="","",MONTH(AA1030))</f>
        <v>2</v>
      </c>
      <c r="Y103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30" s="30" t="str">
        <f>IF(B1030="ROPAX","ROPAX",IF(B1030="RORO","RORO","OCEAN"))</f>
        <v>OCEAN</v>
      </c>
      <c r="AA1030" s="12">
        <f>+MIN(S1030,T1030)</f>
        <v>46079.353472222225</v>
      </c>
      <c r="AB1030" s="29" t="str">
        <f>CHOOSE(WEEKDAY(T1030,2),"Monday","Tuesday","Wednesday","Thursday","Friday","Saturday","Sunday")</f>
        <v>Thursday</v>
      </c>
      <c r="AC1030" s="104">
        <f>IF((E1030-F1030)&lt;=0,0,(TRACKER[[#This Row],[ATA]]-TRACKER[[#This Row],[ETA]])*24)</f>
        <v>0</v>
      </c>
      <c r="AD1030" s="29" t="str">
        <f>IF(AC1030&lt;=2,"NO","YES")</f>
        <v>NO</v>
      </c>
      <c r="AE1030" s="112">
        <f>+TRACKER[[#This Row],[DELIVERY AVAILABLE SINCE]]-TRACKER[[#This Row],[HANDOVER Morocco]]</f>
        <v>46073.666666666664</v>
      </c>
      <c r="AF1030" s="113">
        <f>TRACKER[[#This Row],[ATA TO UNLOADING]]*24</f>
        <v>205.40000000002328</v>
      </c>
      <c r="AG1030" s="114">
        <f>(M1030-E1030)</f>
        <v>2.8715277777737356</v>
      </c>
      <c r="AH1030" s="9">
        <f>TRACKER[[#This Row],[ATA A OFRECIMIENTO]]*24</f>
        <v>68.916666666569654</v>
      </c>
      <c r="AI1030" s="4" t="str">
        <f>IF(AG1030="","",IF(AG1030&lt;=1.5,"SI","NO"))</f>
        <v>NO</v>
      </c>
      <c r="AJ1030" s="4" t="str">
        <f>IF(AG1030="","",IF(AG1030&lt;=2,"YES","NO"))</f>
        <v>NO</v>
      </c>
      <c r="AK1030" s="4" t="str">
        <f>IF(AG1030="","",IF(AG1030&lt;=3,"SI","NO"))</f>
        <v>SI</v>
      </c>
      <c r="AL1030" s="114">
        <f>(N1030-M1030)</f>
        <v>5.6666666666715173</v>
      </c>
      <c r="AM1030" s="9">
        <f>TRACKER[[#This Row],[DEL. AVAILABLE A SLOT]]*24</f>
        <v>136.00000000011642</v>
      </c>
      <c r="AN1030" s="114">
        <f>IF((S1030-M1030)&lt;0,TIME(0,0,0),S1030-M1030)</f>
        <v>5.6868055555605679</v>
      </c>
      <c r="AO1030"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030" s="9" t="str">
        <f>IF(AL1030="","",IF(AL1030&lt;=1,"SI","NO"))</f>
        <v>NO</v>
      </c>
      <c r="AQ1030" s="114">
        <f>(N1030-E1030)</f>
        <v>8.5381944444452529</v>
      </c>
      <c r="AR1030" s="9">
        <f>TRACKER[[#This Row],[ATA A TIMESLOT]]*24</f>
        <v>204.91666666668607</v>
      </c>
      <c r="AS1030" s="115">
        <f>IF(AA1030&lt;N1030,TIME(0,0,0),AA1030-N1030)</f>
        <v>2.0138888889050577E-2</v>
      </c>
      <c r="AT1030" s="9">
        <f>TRACKER[[#This Row],[PUNTUALIDAD (H)]]*24</f>
        <v>0.48333333333721384</v>
      </c>
      <c r="AU1030" s="114" t="str">
        <f>IF(AS1030&gt;TIME(0,30,0),"NO","SI")</f>
        <v>SI</v>
      </c>
      <c r="AV1030" s="116" t="str">
        <f>IF(AS1030&gt;TIME(1,0,0),"NO","SI")</f>
        <v>SI</v>
      </c>
      <c r="AW1030" s="116">
        <f>(S1030-E1030)</f>
        <v>8.5583333333343035</v>
      </c>
      <c r="AX1030" s="38">
        <f>TRACKER[[#This Row],[ATA TO UNLOADING]]*24</f>
        <v>205.40000000002328</v>
      </c>
      <c r="AY1030" s="116">
        <f>IF(O1030=0,0,S1030-O1030)</f>
        <v>0</v>
      </c>
      <c r="AZ1030" s="38">
        <f>TRACKER[[#This Row],[TOTAL TT (MARRUECOS)]]*24</f>
        <v>0</v>
      </c>
      <c r="BA1030" s="38" t="str">
        <f>IF(AW1030="","",IF(AW1030&lt;=2,"SI","NO"))</f>
        <v>NO</v>
      </c>
      <c r="BB1030" s="117">
        <f>V1030-U1030</f>
        <v>2.569444444088731E-2</v>
      </c>
      <c r="BC1030" s="118">
        <f>(TRACKER[[#This Row],[Driver departure vs DC END DATE 2]])/24</f>
        <v>1.070601851703638E-3</v>
      </c>
      <c r="BD1030" s="117" t="str">
        <f>IF(L1030="LEFTIES TOLEDO",IF(BC1030&gt;=TIME(0,0,0),"YES","NO"),"")</f>
        <v>YES</v>
      </c>
      <c r="BE1030" s="41">
        <f>$BH$1</f>
        <v>55</v>
      </c>
      <c r="BF1030" s="41">
        <f>$BI$1</f>
        <v>7.5</v>
      </c>
    </row>
    <row r="1031" spans="1:58" ht="12.75" hidden="1" customHeight="1">
      <c r="A1031" s="24">
        <v>263404395</v>
      </c>
      <c r="B1031" s="10" t="s">
        <v>1188</v>
      </c>
      <c r="C1031" s="11" t="s">
        <v>47</v>
      </c>
      <c r="D1031" s="11" t="s">
        <v>75</v>
      </c>
      <c r="E1031" s="12">
        <v>46077.763888888891</v>
      </c>
      <c r="F1031" s="12">
        <v>46077.833333333336</v>
      </c>
      <c r="G1031" s="13" t="s">
        <v>49</v>
      </c>
      <c r="H1031" s="11" t="s">
        <v>50</v>
      </c>
      <c r="I1031" s="13" t="s">
        <v>1464</v>
      </c>
      <c r="J1031" s="13" t="s">
        <v>51</v>
      </c>
      <c r="K1031" s="13" t="s">
        <v>60</v>
      </c>
      <c r="L1031" s="12" t="s">
        <v>102</v>
      </c>
      <c r="M1031" s="12">
        <v>46078.5</v>
      </c>
      <c r="N1031" s="12">
        <v>46079.333333333336</v>
      </c>
      <c r="O1031" s="12"/>
      <c r="P1031" s="55">
        <v>1</v>
      </c>
      <c r="Q1031" s="12"/>
      <c r="R1031" s="12" t="s">
        <v>108</v>
      </c>
      <c r="S1031" s="29">
        <v>46079.3125</v>
      </c>
      <c r="T1031" s="29">
        <v>46079.333333333336</v>
      </c>
      <c r="U1031" s="12"/>
      <c r="V1031" s="12"/>
      <c r="W1031" s="30">
        <f>IF(N1031="","",WEEKNUM(AA1031,2)-0)</f>
        <v>9</v>
      </c>
      <c r="X1031" s="30">
        <f>IF(N1031="","",MONTH(AA1031))</f>
        <v>2</v>
      </c>
      <c r="Y103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31" s="30" t="str">
        <f>IF(B1031="ROPAX","ROPAX",IF(B1031="RORO","RORO","OCEAN"))</f>
        <v>OCEAN</v>
      </c>
      <c r="AA1031" s="12">
        <f>+MIN(S1031,T1031)</f>
        <v>46079.3125</v>
      </c>
      <c r="AB1031" s="29" t="str">
        <f>CHOOSE(WEEKDAY(T1031,2),"Monday","Tuesday","Wednesday","Thursday","Friday","Saturday","Sunday")</f>
        <v>Thursday</v>
      </c>
      <c r="AC1031" s="104">
        <f>IF((E1031-F1031)&lt;=0,0,(TRACKER[[#This Row],[ATA]]-TRACKER[[#This Row],[ETA]])*24)</f>
        <v>0</v>
      </c>
      <c r="AD1031" s="29" t="str">
        <f>IF(AC1031&lt;=2,"NO","YES")</f>
        <v>NO</v>
      </c>
      <c r="AE1031" s="112">
        <f>+TRACKER[[#This Row],[DELIVERY AVAILABLE SINCE]]-TRACKER[[#This Row],[HANDOVER Morocco]]</f>
        <v>46078.5</v>
      </c>
      <c r="AF1031" s="113">
        <f>TRACKER[[#This Row],[ATA TO UNLOADING]]*24</f>
        <v>37.166666666627862</v>
      </c>
      <c r="AG1031" s="114">
        <f>(M1031-E1031)</f>
        <v>0.73611111110949423</v>
      </c>
      <c r="AH1031" s="9">
        <f>TRACKER[[#This Row],[ATA A OFRECIMIENTO]]*24</f>
        <v>17.666666666627862</v>
      </c>
      <c r="AI1031" s="4" t="str">
        <f>IF(AG1031="","",IF(AG1031&lt;=1.5,"SI","NO"))</f>
        <v>SI</v>
      </c>
      <c r="AJ1031" s="4" t="str">
        <f>IF(AG1031="","",IF(AG1031&lt;=2,"YES","NO"))</f>
        <v>YES</v>
      </c>
      <c r="AK1031" s="4" t="str">
        <f>IF(AG1031="","",IF(AG1031&lt;=3,"SI","NO"))</f>
        <v>SI</v>
      </c>
      <c r="AL1031" s="114">
        <f>(N1031-M1031)</f>
        <v>0.83333333333575865</v>
      </c>
      <c r="AM1031" s="9">
        <f>TRACKER[[#This Row],[DEL. AVAILABLE A SLOT]]*24</f>
        <v>20.000000000058208</v>
      </c>
      <c r="AN1031" s="114">
        <f>IF((S1031-M1031)&lt;0,TIME(0,0,0),S1031-M1031)</f>
        <v>0.8125</v>
      </c>
      <c r="AO1031"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031" s="9" t="str">
        <f>IF(AL1031="","",IF(AL1031&lt;=1,"SI","NO"))</f>
        <v>SI</v>
      </c>
      <c r="AQ1031" s="114">
        <f>(N1031-E1031)</f>
        <v>1.5694444444452529</v>
      </c>
      <c r="AR1031" s="9">
        <f>TRACKER[[#This Row],[ATA A TIMESLOT]]*24</f>
        <v>37.666666666686069</v>
      </c>
      <c r="AS1031" s="115">
        <f>IF(AA1031&lt;N1031,TIME(0,0,0),AA1031-N1031)</f>
        <v>0</v>
      </c>
      <c r="AT1031" s="9">
        <f>TRACKER[[#This Row],[PUNTUALIDAD (H)]]*24</f>
        <v>0</v>
      </c>
      <c r="AU1031" s="114" t="str">
        <f>IF(AS1031&gt;TIME(0,30,0),"NO","SI")</f>
        <v>SI</v>
      </c>
      <c r="AV1031" s="116" t="str">
        <f>IF(AS1031&gt;TIME(1,0,0),"NO","SI")</f>
        <v>SI</v>
      </c>
      <c r="AW1031" s="116">
        <f>(S1031-E1031)</f>
        <v>1.5486111111094942</v>
      </c>
      <c r="AX1031" s="38">
        <f>TRACKER[[#This Row],[ATA TO UNLOADING]]*24</f>
        <v>37.166666666627862</v>
      </c>
      <c r="AY1031" s="116">
        <f>IF(O1031=0,0,S1031-O1031)</f>
        <v>0</v>
      </c>
      <c r="AZ1031" s="38">
        <f>TRACKER[[#This Row],[TOTAL TT (MARRUECOS)]]*24</f>
        <v>0</v>
      </c>
      <c r="BA1031" s="38" t="str">
        <f>IF(AW1031="","",IF(AW1031&lt;=2,"SI","NO"))</f>
        <v>SI</v>
      </c>
      <c r="BB1031" s="117">
        <f>V1031-U1031</f>
        <v>0</v>
      </c>
      <c r="BC1031" s="118">
        <f>(TRACKER[[#This Row],[Driver departure vs DC END DATE 2]])/24</f>
        <v>0</v>
      </c>
      <c r="BD1031" s="117" t="str">
        <f>IF(L1031="LEFTIES TOLEDO",IF(BC1031&gt;=TIME(0,0,0),"YES","NO"),"")</f>
        <v/>
      </c>
      <c r="BE1031" s="41">
        <f>$BH$1</f>
        <v>55</v>
      </c>
      <c r="BF1031" s="41">
        <f>$BI$1</f>
        <v>7.5</v>
      </c>
    </row>
    <row r="1032" spans="1:58" ht="12.75" hidden="1" customHeight="1">
      <c r="A1032" s="24">
        <v>277666994</v>
      </c>
      <c r="B1032" s="10" t="s">
        <v>1188</v>
      </c>
      <c r="C1032" s="11" t="s">
        <v>65</v>
      </c>
      <c r="D1032" s="11" t="s">
        <v>75</v>
      </c>
      <c r="E1032" s="12">
        <v>46077.763888888891</v>
      </c>
      <c r="F1032" s="12">
        <v>46077.833333333336</v>
      </c>
      <c r="G1032" s="13" t="s">
        <v>49</v>
      </c>
      <c r="H1032" s="11" t="s">
        <v>50</v>
      </c>
      <c r="I1032" s="13" t="s">
        <v>1465</v>
      </c>
      <c r="J1032" s="13" t="s">
        <v>51</v>
      </c>
      <c r="K1032" s="13" t="s">
        <v>60</v>
      </c>
      <c r="L1032" s="12" t="s">
        <v>102</v>
      </c>
      <c r="M1032" s="12">
        <v>46078.5</v>
      </c>
      <c r="N1032" s="12">
        <v>46079.333333333336</v>
      </c>
      <c r="O1032" s="12"/>
      <c r="P1032" s="55">
        <v>1</v>
      </c>
      <c r="Q1032" s="12"/>
      <c r="R1032" s="12" t="s">
        <v>108</v>
      </c>
      <c r="S1032" s="29">
        <v>46079.3125</v>
      </c>
      <c r="T1032" s="29">
        <v>46079.333333333336</v>
      </c>
      <c r="U1032" s="12"/>
      <c r="V1032" s="12"/>
      <c r="W1032" s="30">
        <f>IF(N1032="","",WEEKNUM(AA1032,2)-0)</f>
        <v>9</v>
      </c>
      <c r="X1032" s="30">
        <f>IF(N1032="","",MONTH(AA1032))</f>
        <v>2</v>
      </c>
      <c r="Y103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32" s="30" t="str">
        <f>IF(B1032="ROPAX","ROPAX",IF(B1032="RORO","RORO","OCEAN"))</f>
        <v>OCEAN</v>
      </c>
      <c r="AA1032" s="12">
        <f>+MIN(S1032,T1032)</f>
        <v>46079.3125</v>
      </c>
      <c r="AB1032" s="29" t="str">
        <f>CHOOSE(WEEKDAY(T1032,2),"Monday","Tuesday","Wednesday","Thursday","Friday","Saturday","Sunday")</f>
        <v>Thursday</v>
      </c>
      <c r="AC1032" s="104">
        <f>IF((E1032-F1032)&lt;=0,0,(TRACKER[[#This Row],[ATA]]-TRACKER[[#This Row],[ETA]])*24)</f>
        <v>0</v>
      </c>
      <c r="AD1032" s="29" t="str">
        <f>IF(AC1032&lt;=2,"NO","YES")</f>
        <v>NO</v>
      </c>
      <c r="AE1032" s="112">
        <f>+TRACKER[[#This Row],[DELIVERY AVAILABLE SINCE]]-TRACKER[[#This Row],[HANDOVER Morocco]]</f>
        <v>46078.5</v>
      </c>
      <c r="AF1032" s="113">
        <f>TRACKER[[#This Row],[ATA TO UNLOADING]]*24</f>
        <v>37.166666666627862</v>
      </c>
      <c r="AG1032" s="114">
        <f>(M1032-E1032)</f>
        <v>0.73611111110949423</v>
      </c>
      <c r="AH1032" s="9">
        <f>TRACKER[[#This Row],[ATA A OFRECIMIENTO]]*24</f>
        <v>17.666666666627862</v>
      </c>
      <c r="AI1032" s="4" t="str">
        <f>IF(AG1032="","",IF(AG1032&lt;=1.5,"SI","NO"))</f>
        <v>SI</v>
      </c>
      <c r="AJ1032" s="4" t="str">
        <f>IF(AG1032="","",IF(AG1032&lt;=2,"YES","NO"))</f>
        <v>YES</v>
      </c>
      <c r="AK1032" s="4" t="str">
        <f>IF(AG1032="","",IF(AG1032&lt;=3,"SI","NO"))</f>
        <v>SI</v>
      </c>
      <c r="AL1032" s="114">
        <f>(N1032-M1032)</f>
        <v>0.83333333333575865</v>
      </c>
      <c r="AM1032" s="9">
        <f>TRACKER[[#This Row],[DEL. AVAILABLE A SLOT]]*24</f>
        <v>20.000000000058208</v>
      </c>
      <c r="AN1032" s="114">
        <f>IF((S1032-M1032)&lt;0,TIME(0,0,0),S1032-M1032)</f>
        <v>0.8125</v>
      </c>
      <c r="AO1032"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032" s="9" t="str">
        <f>IF(AL1032="","",IF(AL1032&lt;=1,"SI","NO"))</f>
        <v>SI</v>
      </c>
      <c r="AQ1032" s="114">
        <f>(N1032-E1032)</f>
        <v>1.5694444444452529</v>
      </c>
      <c r="AR1032" s="9">
        <f>TRACKER[[#This Row],[ATA A TIMESLOT]]*24</f>
        <v>37.666666666686069</v>
      </c>
      <c r="AS1032" s="115">
        <f>IF(AA1032&lt;N1032,TIME(0,0,0),AA1032-N1032)</f>
        <v>0</v>
      </c>
      <c r="AT1032" s="9">
        <f>TRACKER[[#This Row],[PUNTUALIDAD (H)]]*24</f>
        <v>0</v>
      </c>
      <c r="AU1032" s="114" t="str">
        <f>IF(AS1032&gt;TIME(0,30,0),"NO","SI")</f>
        <v>SI</v>
      </c>
      <c r="AV1032" s="116" t="str">
        <f>IF(AS1032&gt;TIME(1,0,0),"NO","SI")</f>
        <v>SI</v>
      </c>
      <c r="AW1032" s="116">
        <f>(S1032-E1032)</f>
        <v>1.5486111111094942</v>
      </c>
      <c r="AX1032" s="38">
        <f>TRACKER[[#This Row],[ATA TO UNLOADING]]*24</f>
        <v>37.166666666627862</v>
      </c>
      <c r="AY1032" s="116">
        <f>IF(O1032=0,0,S1032-O1032)</f>
        <v>0</v>
      </c>
      <c r="AZ1032" s="38">
        <f>TRACKER[[#This Row],[TOTAL TT (MARRUECOS)]]*24</f>
        <v>0</v>
      </c>
      <c r="BA1032" s="38" t="str">
        <f>IF(AW1032="","",IF(AW1032&lt;=2,"SI","NO"))</f>
        <v>SI</v>
      </c>
      <c r="BB1032" s="117">
        <f>V1032-U1032</f>
        <v>0</v>
      </c>
      <c r="BC1032" s="118">
        <f>(TRACKER[[#This Row],[Driver departure vs DC END DATE 2]])/24</f>
        <v>0</v>
      </c>
      <c r="BD1032" s="117" t="str">
        <f>IF(L1032="LEFTIES TOLEDO",IF(BC1032&gt;=TIME(0,0,0),"YES","NO"),"")</f>
        <v/>
      </c>
      <c r="BE1032" s="41">
        <f>$BH$1</f>
        <v>55</v>
      </c>
      <c r="BF1032" s="41">
        <f>$BI$1</f>
        <v>7.5</v>
      </c>
    </row>
    <row r="1033" spans="1:58" ht="12.75" hidden="1" customHeight="1">
      <c r="A1033" s="24" t="s">
        <v>1192</v>
      </c>
      <c r="B1033" s="10" t="s">
        <v>1193</v>
      </c>
      <c r="C1033" s="11" t="s">
        <v>47</v>
      </c>
      <c r="D1033" s="11" t="s">
        <v>48</v>
      </c>
      <c r="E1033" s="12">
        <v>46076.80972222222</v>
      </c>
      <c r="F1033" s="12">
        <v>46076.833333333336</v>
      </c>
      <c r="G1033" s="13" t="s">
        <v>88</v>
      </c>
      <c r="H1033" s="11" t="s">
        <v>50</v>
      </c>
      <c r="I1033" s="13" t="s">
        <v>1468</v>
      </c>
      <c r="J1033" s="13" t="s">
        <v>51</v>
      </c>
      <c r="K1033" s="13" t="s">
        <v>52</v>
      </c>
      <c r="L1033" s="12" t="s">
        <v>53</v>
      </c>
      <c r="M1033" s="12">
        <v>46078.666666666664</v>
      </c>
      <c r="N1033" s="12">
        <v>46079.375</v>
      </c>
      <c r="O1033" s="12"/>
      <c r="P1033" s="55"/>
      <c r="Q1033" s="12"/>
      <c r="R1033" s="12"/>
      <c r="S1033" s="29">
        <v>46079.327777777777</v>
      </c>
      <c r="T1033" s="29">
        <v>46079.438194444447</v>
      </c>
      <c r="U1033" s="12">
        <v>46079.370833333334</v>
      </c>
      <c r="V1033" s="12">
        <v>46079.458333333336</v>
      </c>
      <c r="W1033" s="30">
        <f>IF(N1033="","",WEEKNUM(AA1033,2)-0)</f>
        <v>9</v>
      </c>
      <c r="X1033" s="30">
        <f>IF(N1033="","",MONTH(AA1033))</f>
        <v>2</v>
      </c>
      <c r="Y103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33" s="30" t="str">
        <f>IF(B1033="ROPAX","ROPAX",IF(B1033="RORO","RORO","OCEAN"))</f>
        <v>OCEAN</v>
      </c>
      <c r="AA1033" s="12">
        <f>+MIN(S1033,T1033)</f>
        <v>46079.327777777777</v>
      </c>
      <c r="AB1033" s="29" t="str">
        <f>CHOOSE(WEEKDAY(T1033,2),"Monday","Tuesday","Wednesday","Thursday","Friday","Saturday","Sunday")</f>
        <v>Thursday</v>
      </c>
      <c r="AC1033" s="104">
        <f>IF((E1033-F1033)&lt;=0,0,(TRACKER[[#This Row],[ATA]]-TRACKER[[#This Row],[ETA]])*24)</f>
        <v>0</v>
      </c>
      <c r="AD1033" s="29" t="str">
        <f>IF(AC1033&lt;=2,"NO","YES")</f>
        <v>NO</v>
      </c>
      <c r="AE1033" s="112">
        <f>+TRACKER[[#This Row],[DELIVERY AVAILABLE SINCE]]-TRACKER[[#This Row],[HANDOVER Morocco]]</f>
        <v>46078.666666666664</v>
      </c>
      <c r="AF1033" s="113">
        <f>TRACKER[[#This Row],[ATA TO UNLOADING]]*24</f>
        <v>60.433333333348855</v>
      </c>
      <c r="AG1033" s="114">
        <f>(M1033-E1033)</f>
        <v>1.8569444444437977</v>
      </c>
      <c r="AH1033" s="9">
        <f>TRACKER[[#This Row],[ATA A OFRECIMIENTO]]*24</f>
        <v>44.566666666651145</v>
      </c>
      <c r="AI1033" s="4" t="str">
        <f>IF(AG1033="","",IF(AG1033&lt;=1.5,"SI","NO"))</f>
        <v>NO</v>
      </c>
      <c r="AJ1033" s="4" t="str">
        <f>IF(AG1033="","",IF(AG1033&lt;=2,"YES","NO"))</f>
        <v>YES</v>
      </c>
      <c r="AK1033" s="4" t="str">
        <f>IF(AG1033="","",IF(AG1033&lt;=3,"SI","NO"))</f>
        <v>SI</v>
      </c>
      <c r="AL1033" s="114">
        <f>(N1033-M1033)</f>
        <v>0.70833333333575865</v>
      </c>
      <c r="AM1033" s="9">
        <f>TRACKER[[#This Row],[DEL. AVAILABLE A SLOT]]*24</f>
        <v>17.000000000058208</v>
      </c>
      <c r="AN1033" s="114">
        <f>IF((S1033-M1033)&lt;0,TIME(0,0,0),S1033-M1033)</f>
        <v>0.66111111111240461</v>
      </c>
      <c r="AO1033"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033" s="9" t="str">
        <f>IF(AL1033="","",IF(AL1033&lt;=1,"SI","NO"))</f>
        <v>SI</v>
      </c>
      <c r="AQ1033" s="114">
        <f>(N1033-E1033)</f>
        <v>2.5652777777795563</v>
      </c>
      <c r="AR1033" s="9">
        <f>TRACKER[[#This Row],[ATA A TIMESLOT]]*24</f>
        <v>61.566666666709352</v>
      </c>
      <c r="AS1033" s="115">
        <f>IF(AA1033&lt;N1033,TIME(0,0,0),AA1033-N1033)</f>
        <v>0</v>
      </c>
      <c r="AT1033" s="9">
        <f>TRACKER[[#This Row],[PUNTUALIDAD (H)]]*24</f>
        <v>0</v>
      </c>
      <c r="AU1033" s="114" t="str">
        <f>IF(AS1033&gt;TIME(0,30,0),"NO","SI")</f>
        <v>SI</v>
      </c>
      <c r="AV1033" s="116" t="str">
        <f>IF(AS1033&gt;TIME(1,0,0),"NO","SI")</f>
        <v>SI</v>
      </c>
      <c r="AW1033" s="116">
        <f>(S1033-E1033)</f>
        <v>2.5180555555562023</v>
      </c>
      <c r="AX1033" s="38">
        <f>TRACKER[[#This Row],[ATA TO UNLOADING]]*24</f>
        <v>60.433333333348855</v>
      </c>
      <c r="AY1033" s="116">
        <f>IF(O1033=0,0,S1033-O1033)</f>
        <v>0</v>
      </c>
      <c r="AZ1033" s="38">
        <f>TRACKER[[#This Row],[TOTAL TT (MARRUECOS)]]*24</f>
        <v>0</v>
      </c>
      <c r="BA1033" s="38" t="str">
        <f>IF(AW1033="","",IF(AW1033&lt;=2,"SI","NO"))</f>
        <v>NO</v>
      </c>
      <c r="BB1033" s="117">
        <f>V1033-U1033</f>
        <v>8.7500000001455192E-2</v>
      </c>
      <c r="BC1033" s="118">
        <f>(TRACKER[[#This Row],[Driver departure vs DC END DATE 2]])/24</f>
        <v>3.6458333333939663E-3</v>
      </c>
      <c r="BD1033" s="117" t="str">
        <f>IF(L1033="LEFTIES TOLEDO",IF(BC1033&gt;=TIME(0,0,0),"YES","NO"),"")</f>
        <v>YES</v>
      </c>
      <c r="BE1033" s="41">
        <f>$BH$1</f>
        <v>55</v>
      </c>
      <c r="BF1033" s="41">
        <f>$BI$1</f>
        <v>7.5</v>
      </c>
    </row>
    <row r="1034" spans="1:58" ht="12.75" hidden="1" customHeight="1">
      <c r="A1034" s="24">
        <v>264168783</v>
      </c>
      <c r="B1034" s="10" t="s">
        <v>1184</v>
      </c>
      <c r="C1034" s="11" t="s">
        <v>47</v>
      </c>
      <c r="D1034" s="11" t="s">
        <v>48</v>
      </c>
      <c r="E1034" s="12">
        <v>46070.795138888891</v>
      </c>
      <c r="F1034" s="12">
        <v>46070.833333333336</v>
      </c>
      <c r="G1034" s="13" t="s">
        <v>49</v>
      </c>
      <c r="H1034" s="11" t="s">
        <v>50</v>
      </c>
      <c r="I1034" s="13" t="s">
        <v>1470</v>
      </c>
      <c r="J1034" s="13" t="s">
        <v>51</v>
      </c>
      <c r="K1034" s="13" t="s">
        <v>52</v>
      </c>
      <c r="L1034" s="12" t="s">
        <v>53</v>
      </c>
      <c r="M1034" s="12">
        <v>46073.666666666664</v>
      </c>
      <c r="N1034" s="12">
        <v>46079.416666666664</v>
      </c>
      <c r="O1034" s="12"/>
      <c r="P1034" s="55"/>
      <c r="Q1034" s="12"/>
      <c r="R1034" s="12"/>
      <c r="S1034" s="29">
        <v>46079.420138888891</v>
      </c>
      <c r="T1034" s="29">
        <v>46079.482638888891</v>
      </c>
      <c r="U1034" s="12">
        <v>46079.456250000003</v>
      </c>
      <c r="V1034" s="29">
        <v>46079.503472222219</v>
      </c>
      <c r="W1034" s="30">
        <f>IF(N1034="","",WEEKNUM(AA1034,2)-0)</f>
        <v>9</v>
      </c>
      <c r="X1034" s="30">
        <f>IF(N1034="","",MONTH(AA1034))</f>
        <v>2</v>
      </c>
      <c r="Y103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34" s="30" t="str">
        <f>IF(B1034="ROPAX","ROPAX",IF(B1034="RORO","RORO","OCEAN"))</f>
        <v>OCEAN</v>
      </c>
      <c r="AA1034" s="12">
        <f>+MIN(S1034,T1034)</f>
        <v>46079.420138888891</v>
      </c>
      <c r="AB1034" s="29" t="str">
        <f>CHOOSE(WEEKDAY(T1034,2),"Monday","Tuesday","Wednesday","Thursday","Friday","Saturday","Sunday")</f>
        <v>Thursday</v>
      </c>
      <c r="AC1034" s="104">
        <f>IF((E1034-F1034)&lt;=0,0,(TRACKER[[#This Row],[ATA]]-TRACKER[[#This Row],[ETA]])*24)</f>
        <v>0</v>
      </c>
      <c r="AD1034" s="29" t="str">
        <f>IF(AC1034&lt;=2,"NO","YES")</f>
        <v>NO</v>
      </c>
      <c r="AE1034" s="112">
        <f>+TRACKER[[#This Row],[DELIVERY AVAILABLE SINCE]]-TRACKER[[#This Row],[HANDOVER Morocco]]</f>
        <v>46073.666666666664</v>
      </c>
      <c r="AF1034" s="113">
        <f>TRACKER[[#This Row],[ATA TO UNLOADING]]*24</f>
        <v>207</v>
      </c>
      <c r="AG1034" s="114">
        <f>(M1034-E1034)</f>
        <v>2.8715277777737356</v>
      </c>
      <c r="AH1034" s="9">
        <f>TRACKER[[#This Row],[ATA A OFRECIMIENTO]]*24</f>
        <v>68.916666666569654</v>
      </c>
      <c r="AI1034" s="4" t="str">
        <f>IF(AG1034="","",IF(AG1034&lt;=1.5,"SI","NO"))</f>
        <v>NO</v>
      </c>
      <c r="AJ1034" s="4" t="str">
        <f>IF(AG1034="","",IF(AG1034&lt;=2,"YES","NO"))</f>
        <v>NO</v>
      </c>
      <c r="AK1034" s="4" t="str">
        <f>IF(AG1034="","",IF(AG1034&lt;=3,"SI","NO"))</f>
        <v>SI</v>
      </c>
      <c r="AL1034" s="114">
        <f>(N1034-M1034)</f>
        <v>5.75</v>
      </c>
      <c r="AM1034" s="9">
        <f>TRACKER[[#This Row],[DEL. AVAILABLE A SLOT]]*24</f>
        <v>138</v>
      </c>
      <c r="AN1034" s="114">
        <f>IF((S1034-M1034)&lt;0,TIME(0,0,0),S1034-M1034)</f>
        <v>5.7534722222262644</v>
      </c>
      <c r="AO1034"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034" s="9" t="str">
        <f>IF(AL1034="","",IF(AL1034&lt;=1,"SI","NO"))</f>
        <v>NO</v>
      </c>
      <c r="AQ1034" s="114">
        <f>(N1034-E1034)</f>
        <v>8.6215277777737356</v>
      </c>
      <c r="AR1034" s="9">
        <f>TRACKER[[#This Row],[ATA A TIMESLOT]]*24</f>
        <v>206.91666666656965</v>
      </c>
      <c r="AS1034" s="115">
        <f>IF(AA1034&lt;N1034,TIME(0,0,0),AA1034-N1034)</f>
        <v>3.4722222262644209E-3</v>
      </c>
      <c r="AT1034" s="9">
        <f>TRACKER[[#This Row],[PUNTUALIDAD (H)]]*24</f>
        <v>8.3333333430346102E-2</v>
      </c>
      <c r="AU1034" s="114" t="str">
        <f>IF(AS1034&gt;TIME(0,30,0),"NO","SI")</f>
        <v>SI</v>
      </c>
      <c r="AV1034" s="116" t="str">
        <f>IF(AS1034&gt;TIME(1,0,0),"NO","SI")</f>
        <v>SI</v>
      </c>
      <c r="AW1034" s="116">
        <f>(S1034-E1034)</f>
        <v>8.625</v>
      </c>
      <c r="AX1034" s="38">
        <f>TRACKER[[#This Row],[ATA TO UNLOADING]]*24</f>
        <v>207</v>
      </c>
      <c r="AY1034" s="116">
        <f>IF(O1034=0,0,S1034-O1034)</f>
        <v>0</v>
      </c>
      <c r="AZ1034" s="38">
        <f>TRACKER[[#This Row],[TOTAL TT (MARRUECOS)]]*24</f>
        <v>0</v>
      </c>
      <c r="BA1034" s="38" t="str">
        <f>IF(AW1034="","",IF(AW1034&lt;=2,"SI","NO"))</f>
        <v>NO</v>
      </c>
      <c r="BB1034" s="117">
        <f>V1034-U1034</f>
        <v>4.722222221607808E-2</v>
      </c>
      <c r="BC1034" s="118">
        <f>(TRACKER[[#This Row],[Driver departure vs DC END DATE 2]])/24</f>
        <v>1.9675925923365867E-3</v>
      </c>
      <c r="BD1034" s="117" t="str">
        <f>IF(L1034="LEFTIES TOLEDO",IF(BC1034&gt;=TIME(0,0,0),"YES","NO"),"")</f>
        <v>YES</v>
      </c>
      <c r="BE1034" s="41">
        <f>$BH$1</f>
        <v>55</v>
      </c>
      <c r="BF1034" s="41">
        <f>$BI$1</f>
        <v>7.5</v>
      </c>
    </row>
    <row r="1035" spans="1:58" ht="12.75" hidden="1" customHeight="1">
      <c r="A1035" s="24">
        <v>265321371</v>
      </c>
      <c r="B1035" s="10" t="s">
        <v>1193</v>
      </c>
      <c r="C1035" s="11" t="s">
        <v>47</v>
      </c>
      <c r="D1035" s="11" t="s">
        <v>48</v>
      </c>
      <c r="E1035" s="12">
        <v>46076.80972222222</v>
      </c>
      <c r="F1035" s="12">
        <v>46076.833333333336</v>
      </c>
      <c r="G1035" s="13" t="s">
        <v>49</v>
      </c>
      <c r="H1035" s="11" t="s">
        <v>50</v>
      </c>
      <c r="I1035" s="13" t="s">
        <v>1471</v>
      </c>
      <c r="J1035" s="13" t="s">
        <v>51</v>
      </c>
      <c r="K1035" s="13" t="s">
        <v>52</v>
      </c>
      <c r="L1035" s="12" t="s">
        <v>53</v>
      </c>
      <c r="M1035" s="12">
        <v>46078.666666666664</v>
      </c>
      <c r="N1035" s="12">
        <v>46079.416666666664</v>
      </c>
      <c r="O1035" s="12" t="s">
        <v>1533</v>
      </c>
      <c r="P1035" s="55"/>
      <c r="Q1035" s="12"/>
      <c r="R1035" s="12"/>
      <c r="S1035" s="29">
        <v>46079.401388888888</v>
      </c>
      <c r="T1035" s="29">
        <v>46079.486111111109</v>
      </c>
      <c r="U1035" s="12">
        <v>46079.45416666667</v>
      </c>
      <c r="V1035" s="12">
        <v>46079.510416666664</v>
      </c>
      <c r="W1035" s="30">
        <f>IF(N1035="","",WEEKNUM(AA1035,2)-0)</f>
        <v>9</v>
      </c>
      <c r="X1035" s="30">
        <f>IF(N1035="","",MONTH(AA1035))</f>
        <v>2</v>
      </c>
      <c r="Y103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35" s="30" t="str">
        <f>IF(B1035="ROPAX","ROPAX",IF(B1035="RORO","RORO","OCEAN"))</f>
        <v>OCEAN</v>
      </c>
      <c r="AA1035" s="12">
        <f>+MIN(S1035,T1035)</f>
        <v>46079.401388888888</v>
      </c>
      <c r="AB1035" s="29" t="str">
        <f>CHOOSE(WEEKDAY(T1035,2),"Monday","Tuesday","Wednesday","Thursday","Friday","Saturday","Sunday")</f>
        <v>Thursday</v>
      </c>
      <c r="AC1035" s="104">
        <f>IF((E1035-F1035)&lt;=0,0,(TRACKER[[#This Row],[ATA]]-TRACKER[[#This Row],[ETA]])*24)</f>
        <v>0</v>
      </c>
      <c r="AD1035" s="29" t="str">
        <f>IF(AC1035&lt;=2,"NO","YES")</f>
        <v>NO</v>
      </c>
      <c r="AE1035" s="12" t="e">
        <f>+TRACKER[[#This Row],[DELIVERY AVAILABLE SINCE]]-TRACKER[[#This Row],[HANDOVER Morocco]]</f>
        <v>#VALUE!</v>
      </c>
      <c r="AF1035" s="113">
        <f>TRACKER[[#This Row],[ATA TO UNLOADING]]*24</f>
        <v>62.200000000011642</v>
      </c>
      <c r="AG1035" s="114">
        <f>(M1035-E1035)</f>
        <v>1.8569444444437977</v>
      </c>
      <c r="AH1035" s="9">
        <f>TRACKER[[#This Row],[ATA A OFRECIMIENTO]]*24</f>
        <v>44.566666666651145</v>
      </c>
      <c r="AI1035" s="4" t="str">
        <f>IF(AG1035="","",IF(AG1035&lt;=1.5,"SI","NO"))</f>
        <v>NO</v>
      </c>
      <c r="AJ1035" s="4" t="str">
        <f>IF(AG1035="","",IF(AG1035&lt;=2,"YES","NO"))</f>
        <v>YES</v>
      </c>
      <c r="AK1035" s="4" t="str">
        <f>IF(AG1035="","",IF(AG1035&lt;=3,"SI","NO"))</f>
        <v>SI</v>
      </c>
      <c r="AL1035" s="114">
        <f>(N1035-M1035)</f>
        <v>0.75</v>
      </c>
      <c r="AM1035" s="9">
        <f>TRACKER[[#This Row],[DEL. AVAILABLE A SLOT]]*24</f>
        <v>18</v>
      </c>
      <c r="AN1035" s="114">
        <f>IF((S1035-M1035)&lt;0,TIME(0,0,0),S1035-M1035)</f>
        <v>0.73472222222335404</v>
      </c>
      <c r="AO1035"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035" s="9" t="str">
        <f>IF(AL1035="","",IF(AL1035&lt;=1,"SI","NO"))</f>
        <v>SI</v>
      </c>
      <c r="AQ1035" s="114">
        <f>(N1035-E1035)</f>
        <v>2.6069444444437977</v>
      </c>
      <c r="AR1035" s="9">
        <f>TRACKER[[#This Row],[ATA A TIMESLOT]]*24</f>
        <v>62.566666666651145</v>
      </c>
      <c r="AS1035" s="115">
        <f>IF(AA1035&lt;N1035,TIME(0,0,0),AA1035-N1035)</f>
        <v>0</v>
      </c>
      <c r="AT1035" s="9">
        <f>TRACKER[[#This Row],[PUNTUALIDAD (H)]]*24</f>
        <v>0</v>
      </c>
      <c r="AU1035" s="114" t="str">
        <f>IF(AS1035&gt;TIME(0,30,0),"NO","SI")</f>
        <v>SI</v>
      </c>
      <c r="AV1035" s="116" t="str">
        <f>IF(AS1035&gt;TIME(1,0,0),"NO","SI")</f>
        <v>SI</v>
      </c>
      <c r="AW1035" s="116">
        <f>(S1035-E1035)</f>
        <v>2.5916666666671517</v>
      </c>
      <c r="AX1035" s="38">
        <f>TRACKER[[#This Row],[ATA TO UNLOADING]]*24</f>
        <v>62.200000000011642</v>
      </c>
      <c r="AY1035" s="116" t="e">
        <f>IF(O1035=0,0,S1035-O1035)</f>
        <v>#VALUE!</v>
      </c>
      <c r="AZ1035" s="38" t="e">
        <f>TRACKER[[#This Row],[TOTAL TT (MARRUECOS)]]*24</f>
        <v>#VALUE!</v>
      </c>
      <c r="BA1035" s="38" t="str">
        <f>IF(AW1035="","",IF(AW1035&lt;=2,"SI","NO"))</f>
        <v>NO</v>
      </c>
      <c r="BB1035" s="117">
        <f>V1035-U1035</f>
        <v>5.6249999994179234E-2</v>
      </c>
      <c r="BC1035" s="118">
        <f>(TRACKER[[#This Row],[Driver departure vs DC END DATE 2]])/24</f>
        <v>2.3437499997574682E-3</v>
      </c>
      <c r="BD1035" s="117" t="str">
        <f>IF(L1035="LEFTIES TOLEDO",IF(BC1035&gt;=TIME(0,0,0),"YES","NO"),"")</f>
        <v>YES</v>
      </c>
      <c r="BE1035" s="41">
        <f>$BH$1</f>
        <v>55</v>
      </c>
      <c r="BF1035" s="41">
        <f>$BI$1</f>
        <v>7.5</v>
      </c>
    </row>
    <row r="1036" spans="1:58" ht="12.75" hidden="1" customHeight="1">
      <c r="A1036" s="24" t="s">
        <v>1189</v>
      </c>
      <c r="B1036" s="10" t="s">
        <v>1190</v>
      </c>
      <c r="C1036" s="11" t="s">
        <v>82</v>
      </c>
      <c r="D1036" s="11" t="s">
        <v>75</v>
      </c>
      <c r="E1036" s="12">
        <v>46073.833333333336</v>
      </c>
      <c r="F1036" s="12">
        <v>46073.833333333336</v>
      </c>
      <c r="G1036" s="13" t="s">
        <v>217</v>
      </c>
      <c r="H1036" s="11" t="s">
        <v>50</v>
      </c>
      <c r="I1036" s="13" t="s">
        <v>1469</v>
      </c>
      <c r="J1036" s="13" t="s">
        <v>51</v>
      </c>
      <c r="K1036" s="13" t="s">
        <v>60</v>
      </c>
      <c r="L1036" s="12" t="s">
        <v>95</v>
      </c>
      <c r="M1036" s="12">
        <v>46074.333333333336</v>
      </c>
      <c r="N1036" s="12">
        <v>46079.416666666664</v>
      </c>
      <c r="O1036" s="12"/>
      <c r="P1036" s="55"/>
      <c r="Q1036" s="12" t="s">
        <v>1538</v>
      </c>
      <c r="R1036" s="12"/>
      <c r="S1036" s="29">
        <v>46079.395833333328</v>
      </c>
      <c r="T1036" s="29">
        <v>46079.666666666664</v>
      </c>
      <c r="U1036" s="12"/>
      <c r="V1036" s="12">
        <v>46079.6875</v>
      </c>
      <c r="W1036" s="30">
        <f>IF(N1036="","",WEEKNUM(AA1036,2)-0)</f>
        <v>9</v>
      </c>
      <c r="X1036" s="30">
        <f>IF(N1036="","",MONTH(AA1036))</f>
        <v>2</v>
      </c>
      <c r="Y103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1036" s="30" t="str">
        <f>IF(B1036="ROPAX","ROPAX",IF(B1036="RORO","RORO","OCEAN"))</f>
        <v>OCEAN</v>
      </c>
      <c r="AA1036" s="12">
        <f>+MIN(S1036,T1036)</f>
        <v>46079.395833333328</v>
      </c>
      <c r="AB1036" s="29" t="str">
        <f>CHOOSE(WEEKDAY(T1036,2),"Monday","Tuesday","Wednesday","Thursday","Friday","Saturday","Sunday")</f>
        <v>Thursday</v>
      </c>
      <c r="AC1036" s="104">
        <f>IF((E1036-F1036)&lt;=0,0,(TRACKER[[#This Row],[ATA]]-TRACKER[[#This Row],[ETA]])*24)</f>
        <v>0</v>
      </c>
      <c r="AD1036" s="29" t="str">
        <f>IF(AC1036&lt;=2,"NO","YES")</f>
        <v>NO</v>
      </c>
      <c r="AE1036" s="112">
        <f>+TRACKER[[#This Row],[DELIVERY AVAILABLE SINCE]]-TRACKER[[#This Row],[HANDOVER Morocco]]</f>
        <v>46074.333333333336</v>
      </c>
      <c r="AF1036" s="113">
        <f>TRACKER[[#This Row],[ATA TO UNLOADING]]*24</f>
        <v>133.49999999982538</v>
      </c>
      <c r="AG1036" s="114">
        <f>(M1036-E1036)</f>
        <v>0.5</v>
      </c>
      <c r="AH1036" s="9">
        <f>TRACKER[[#This Row],[ATA A OFRECIMIENTO]]*24</f>
        <v>12</v>
      </c>
      <c r="AI1036" s="4" t="str">
        <f>IF(AG1036="","",IF(AG1036&lt;=1.5,"SI","NO"))</f>
        <v>SI</v>
      </c>
      <c r="AJ1036" s="4" t="str">
        <f>IF(AG1036="","",IF(AG1036&lt;=2,"YES","NO"))</f>
        <v>YES</v>
      </c>
      <c r="AK1036" s="4" t="str">
        <f>IF(AG1036="","",IF(AG1036&lt;=3,"SI","NO"))</f>
        <v>SI</v>
      </c>
      <c r="AL1036" s="114">
        <f>(N1036-M1036)</f>
        <v>5.0833333333284827</v>
      </c>
      <c r="AM1036" s="9">
        <f>TRACKER[[#This Row],[DEL. AVAILABLE A SLOT]]*24</f>
        <v>121.99999999988358</v>
      </c>
      <c r="AN1036" s="114">
        <f>IF((S1036-M1036)&lt;0,TIME(0,0,0),S1036-M1036)</f>
        <v>5.062499999992724</v>
      </c>
      <c r="AO1036"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036" s="9" t="str">
        <f>IF(AL1036="","",IF(AL1036&lt;=1,"SI","NO"))</f>
        <v>NO</v>
      </c>
      <c r="AQ1036" s="114">
        <f>(N1036-E1036)</f>
        <v>5.5833333333284827</v>
      </c>
      <c r="AR1036" s="9">
        <f>TRACKER[[#This Row],[ATA A TIMESLOT]]*24</f>
        <v>133.99999999988358</v>
      </c>
      <c r="AS1036" s="115">
        <f>IF(AA1036&lt;N1036,TIME(0,0,0),AA1036-N1036)</f>
        <v>0</v>
      </c>
      <c r="AT1036" s="9">
        <f>TRACKER[[#This Row],[PUNTUALIDAD (H)]]*24</f>
        <v>0</v>
      </c>
      <c r="AU1036" s="114" t="str">
        <f>IF(AS1036&gt;TIME(0,30,0),"NO","SI")</f>
        <v>SI</v>
      </c>
      <c r="AV1036" s="116" t="str">
        <f>IF(AS1036&gt;TIME(1,0,0),"NO","SI")</f>
        <v>SI</v>
      </c>
      <c r="AW1036" s="116">
        <f>(S1036-E1036)</f>
        <v>5.562499999992724</v>
      </c>
      <c r="AX1036" s="38">
        <f>TRACKER[[#This Row],[ATA TO UNLOADING]]*24</f>
        <v>133.49999999982538</v>
      </c>
      <c r="AY1036" s="116">
        <f>IF(O1036=0,0,S1036-O1036)</f>
        <v>0</v>
      </c>
      <c r="AZ1036" s="38">
        <f>TRACKER[[#This Row],[TOTAL TT (MARRUECOS)]]*24</f>
        <v>0</v>
      </c>
      <c r="BA1036" s="38" t="str">
        <f>IF(AW1036="","",IF(AW1036&lt;=2,"SI","NO"))</f>
        <v>NO</v>
      </c>
      <c r="BB1036" s="117">
        <f>V1036-U1036</f>
        <v>46079.6875</v>
      </c>
      <c r="BC1036" s="118">
        <f>(TRACKER[[#This Row],[Driver departure vs DC END DATE 2]])/24</f>
        <v>1919.9869791666667</v>
      </c>
      <c r="BD1036" s="117" t="str">
        <f>IF(L1036="LEFTIES TOLEDO",IF(BC1036&gt;=TIME(0,0,0),"YES","NO"),"")</f>
        <v/>
      </c>
      <c r="BE1036" s="41">
        <f>$BH$1</f>
        <v>55</v>
      </c>
      <c r="BF1036" s="41">
        <f>$BI$1</f>
        <v>7.5</v>
      </c>
    </row>
    <row r="1037" spans="1:58" ht="12.75" hidden="1" customHeight="1">
      <c r="A1037" s="24">
        <v>264212342</v>
      </c>
      <c r="B1037" s="10" t="s">
        <v>1193</v>
      </c>
      <c r="C1037" s="11" t="s">
        <v>47</v>
      </c>
      <c r="D1037" s="11" t="s">
        <v>48</v>
      </c>
      <c r="E1037" s="12">
        <v>46076.80972222222</v>
      </c>
      <c r="F1037" s="12">
        <v>46076.833333333336</v>
      </c>
      <c r="G1037" s="13" t="s">
        <v>49</v>
      </c>
      <c r="H1037" s="11" t="s">
        <v>50</v>
      </c>
      <c r="I1037" s="13" t="s">
        <v>1472</v>
      </c>
      <c r="J1037" s="13" t="s">
        <v>51</v>
      </c>
      <c r="K1037" s="13" t="s">
        <v>52</v>
      </c>
      <c r="L1037" s="12" t="s">
        <v>53</v>
      </c>
      <c r="M1037" s="12">
        <v>46078.666666666664</v>
      </c>
      <c r="N1037" s="12">
        <v>46079.458333333336</v>
      </c>
      <c r="O1037" s="12"/>
      <c r="P1037" s="55"/>
      <c r="Q1037" s="12" t="s">
        <v>62</v>
      </c>
      <c r="R1037" s="12"/>
      <c r="S1037" s="29">
        <v>46079.570833333331</v>
      </c>
      <c r="T1037" s="29">
        <v>46079.625</v>
      </c>
      <c r="U1037" s="12">
        <v>46079.631249999999</v>
      </c>
      <c r="V1037" s="12">
        <v>46079.645833333336</v>
      </c>
      <c r="W1037" s="30">
        <f>IF(N1037="","",WEEKNUM(AA1037,2)-0)</f>
        <v>9</v>
      </c>
      <c r="X1037" s="30">
        <f>IF(N1037="","",MONTH(AA1037))</f>
        <v>2</v>
      </c>
      <c r="Y103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37" s="30" t="str">
        <f>IF(B1037="ROPAX","ROPAX",IF(B1037="RORO","RORO","OCEAN"))</f>
        <v>OCEAN</v>
      </c>
      <c r="AA1037" s="12">
        <f>+MIN(S1037,T1037)</f>
        <v>46079.570833333331</v>
      </c>
      <c r="AB1037" s="29" t="str">
        <f>CHOOSE(WEEKDAY(T1037,2),"Monday","Tuesday","Wednesday","Thursday","Friday","Saturday","Sunday")</f>
        <v>Thursday</v>
      </c>
      <c r="AC1037" s="104">
        <f>IF((E1037-F1037)&lt;=0,0,(TRACKER[[#This Row],[ATA]]-TRACKER[[#This Row],[ETA]])*24)</f>
        <v>0</v>
      </c>
      <c r="AD1037" s="29" t="str">
        <f>IF(AC1037&lt;=2,"NO","YES")</f>
        <v>NO</v>
      </c>
      <c r="AE1037" s="112">
        <f>+TRACKER[[#This Row],[DELIVERY AVAILABLE SINCE]]-TRACKER[[#This Row],[HANDOVER Morocco]]</f>
        <v>46078.666666666664</v>
      </c>
      <c r="AF1037" s="113">
        <f>TRACKER[[#This Row],[ATA TO UNLOADING]]*24</f>
        <v>66.266666666662786</v>
      </c>
      <c r="AG1037" s="114">
        <f>(M1037-E1037)</f>
        <v>1.8569444444437977</v>
      </c>
      <c r="AH1037" s="9">
        <f>TRACKER[[#This Row],[ATA A OFRECIMIENTO]]*24</f>
        <v>44.566666666651145</v>
      </c>
      <c r="AI1037" s="4" t="str">
        <f>IF(AG1037="","",IF(AG1037&lt;=1.5,"SI","NO"))</f>
        <v>NO</v>
      </c>
      <c r="AJ1037" s="4" t="str">
        <f>IF(AG1037="","",IF(AG1037&lt;=2,"YES","NO"))</f>
        <v>YES</v>
      </c>
      <c r="AK1037" s="4" t="str">
        <f>IF(AG1037="","",IF(AG1037&lt;=3,"SI","NO"))</f>
        <v>SI</v>
      </c>
      <c r="AL1037" s="114">
        <f>(N1037-M1037)</f>
        <v>0.79166666667151731</v>
      </c>
      <c r="AM1037" s="9">
        <f>TRACKER[[#This Row],[DEL. AVAILABLE A SLOT]]*24</f>
        <v>19.000000000116415</v>
      </c>
      <c r="AN1037" s="114">
        <f>IF((S1037-M1037)&lt;0,TIME(0,0,0),S1037-M1037)</f>
        <v>0.90416666666715173</v>
      </c>
      <c r="AO1037"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037" s="9" t="str">
        <f>IF(AL1037="","",IF(AL1037&lt;=1,"SI","NO"))</f>
        <v>SI</v>
      </c>
      <c r="AQ1037" s="114">
        <f>(N1037-E1037)</f>
        <v>2.648611111115315</v>
      </c>
      <c r="AR1037" s="9">
        <f>TRACKER[[#This Row],[ATA A TIMESLOT]]*24</f>
        <v>63.56666666676756</v>
      </c>
      <c r="AS1037" s="115">
        <f>IF(AA1037&lt;N1037,TIME(0,0,0),AA1037-N1037)</f>
        <v>0.11249999999563443</v>
      </c>
      <c r="AT1037" s="9">
        <f>TRACKER[[#This Row],[PUNTUALIDAD (H)]]*24</f>
        <v>2.6999999998952262</v>
      </c>
      <c r="AU1037" s="114" t="str">
        <f>IF(AS1037&gt;TIME(0,30,0),"NO","SI")</f>
        <v>NO</v>
      </c>
      <c r="AV1037" s="116" t="str">
        <f>IF(AS1037&gt;TIME(1,0,0),"NO","SI")</f>
        <v>NO</v>
      </c>
      <c r="AW1037" s="116">
        <f>(S1037-E1037)</f>
        <v>2.7611111111109494</v>
      </c>
      <c r="AX1037" s="38">
        <f>TRACKER[[#This Row],[ATA TO UNLOADING]]*24</f>
        <v>66.266666666662786</v>
      </c>
      <c r="AY1037" s="116">
        <f>IF(O1037=0,0,S1037-O1037)</f>
        <v>0</v>
      </c>
      <c r="AZ1037" s="38">
        <f>TRACKER[[#This Row],[TOTAL TT (MARRUECOS)]]*24</f>
        <v>0</v>
      </c>
      <c r="BA1037" s="38" t="str">
        <f>IF(AW1037="","",IF(AW1037&lt;=2,"SI","NO"))</f>
        <v>NO</v>
      </c>
      <c r="BB1037" s="117">
        <f>V1037-U1037</f>
        <v>1.4583333337213844E-2</v>
      </c>
      <c r="BC1037" s="118">
        <f>(TRACKER[[#This Row],[Driver departure vs DC END DATE 2]])/24</f>
        <v>6.0763888905057684E-4</v>
      </c>
      <c r="BD1037" s="117" t="str">
        <f>IF(L1037="LEFTIES TOLEDO",IF(BC1037&gt;=TIME(0,0,0),"YES","NO"),"")</f>
        <v>YES</v>
      </c>
      <c r="BE1037" s="41">
        <f>$BH$1</f>
        <v>55</v>
      </c>
      <c r="BF1037" s="41">
        <f>$BI$1</f>
        <v>7.5</v>
      </c>
    </row>
    <row r="1038" spans="1:58" ht="12.75" hidden="1" customHeight="1">
      <c r="A1038" s="24">
        <v>264210197</v>
      </c>
      <c r="B1038" s="10" t="s">
        <v>1193</v>
      </c>
      <c r="C1038" s="11" t="s">
        <v>47</v>
      </c>
      <c r="D1038" s="11" t="s">
        <v>48</v>
      </c>
      <c r="E1038" s="12">
        <v>46076.80972222222</v>
      </c>
      <c r="F1038" s="12">
        <v>46076.833333333336</v>
      </c>
      <c r="G1038" s="13" t="s">
        <v>49</v>
      </c>
      <c r="H1038" s="11" t="s">
        <v>50</v>
      </c>
      <c r="I1038" s="13" t="s">
        <v>1474</v>
      </c>
      <c r="J1038" s="13" t="s">
        <v>51</v>
      </c>
      <c r="K1038" s="13" t="s">
        <v>52</v>
      </c>
      <c r="L1038" s="12" t="s">
        <v>53</v>
      </c>
      <c r="M1038" s="12">
        <v>46078.666666666664</v>
      </c>
      <c r="N1038" s="12">
        <v>46079.5</v>
      </c>
      <c r="O1038" s="12"/>
      <c r="P1038" s="55"/>
      <c r="Q1038" s="12"/>
      <c r="R1038" s="12"/>
      <c r="S1038" s="29">
        <v>46079.495833333334</v>
      </c>
      <c r="T1038" s="29">
        <v>46079.541666666664</v>
      </c>
      <c r="U1038" s="12">
        <v>46079.522222222222</v>
      </c>
      <c r="V1038" s="29">
        <v>46079.5625</v>
      </c>
      <c r="W1038" s="30">
        <f>IF(N1038="","",WEEKNUM(AA1038,2)-0)</f>
        <v>9</v>
      </c>
      <c r="X1038" s="30">
        <f>IF(N1038="","",MONTH(AA1038))</f>
        <v>2</v>
      </c>
      <c r="Y103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38" s="30" t="str">
        <f>IF(B1038="ROPAX","ROPAX",IF(B1038="RORO","RORO","OCEAN"))</f>
        <v>OCEAN</v>
      </c>
      <c r="AA1038" s="12">
        <f>+MIN(S1038,T1038)</f>
        <v>46079.495833333334</v>
      </c>
      <c r="AB1038" s="29" t="str">
        <f>CHOOSE(WEEKDAY(T1038,2),"Monday","Tuesday","Wednesday","Thursday","Friday","Saturday","Sunday")</f>
        <v>Thursday</v>
      </c>
      <c r="AC1038" s="104">
        <f>IF((E1038-F1038)&lt;=0,0,(TRACKER[[#This Row],[ATA]]-TRACKER[[#This Row],[ETA]])*24)</f>
        <v>0</v>
      </c>
      <c r="AD1038" s="29" t="str">
        <f>IF(AC1038&lt;=2,"NO","YES")</f>
        <v>NO</v>
      </c>
      <c r="AE1038" s="112">
        <f>+TRACKER[[#This Row],[DELIVERY AVAILABLE SINCE]]-TRACKER[[#This Row],[HANDOVER Morocco]]</f>
        <v>46078.666666666664</v>
      </c>
      <c r="AF1038" s="113">
        <f>TRACKER[[#This Row],[ATA TO UNLOADING]]*24</f>
        <v>64.466666666732635</v>
      </c>
      <c r="AG1038" s="114">
        <f>(M1038-E1038)</f>
        <v>1.8569444444437977</v>
      </c>
      <c r="AH1038" s="9">
        <f>TRACKER[[#This Row],[ATA A OFRECIMIENTO]]*24</f>
        <v>44.566666666651145</v>
      </c>
      <c r="AI1038" s="4" t="str">
        <f>IF(AG1038="","",IF(AG1038&lt;=1.5,"SI","NO"))</f>
        <v>NO</v>
      </c>
      <c r="AJ1038" s="4" t="str">
        <f>IF(AG1038="","",IF(AG1038&lt;=2,"YES","NO"))</f>
        <v>YES</v>
      </c>
      <c r="AK1038" s="4" t="str">
        <f>IF(AG1038="","",IF(AG1038&lt;=3,"SI","NO"))</f>
        <v>SI</v>
      </c>
      <c r="AL1038" s="114">
        <f>(N1038-M1038)</f>
        <v>0.83333333333575865</v>
      </c>
      <c r="AM1038" s="9">
        <f>TRACKER[[#This Row],[DEL. AVAILABLE A SLOT]]*24</f>
        <v>20.000000000058208</v>
      </c>
      <c r="AN1038" s="114">
        <f>IF((S1038-M1038)&lt;0,TIME(0,0,0),S1038-M1038)</f>
        <v>0.82916666667006211</v>
      </c>
      <c r="AO1038"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038" s="9" t="str">
        <f>IF(AL1038="","",IF(AL1038&lt;=1,"SI","NO"))</f>
        <v>SI</v>
      </c>
      <c r="AQ1038" s="114">
        <f>(N1038-E1038)</f>
        <v>2.6902777777795563</v>
      </c>
      <c r="AR1038" s="9">
        <f>TRACKER[[#This Row],[ATA A TIMESLOT]]*24</f>
        <v>64.566666666709352</v>
      </c>
      <c r="AS1038" s="115">
        <f>IF(AA1038&lt;N1038,TIME(0,0,0),AA1038-N1038)</f>
        <v>0</v>
      </c>
      <c r="AT1038" s="9">
        <f>TRACKER[[#This Row],[PUNTUALIDAD (H)]]*24</f>
        <v>0</v>
      </c>
      <c r="AU1038" s="114" t="str">
        <f>IF(AS1038&gt;TIME(0,30,0),"NO","SI")</f>
        <v>SI</v>
      </c>
      <c r="AV1038" s="116" t="str">
        <f>IF(AS1038&gt;TIME(1,0,0),"NO","SI")</f>
        <v>SI</v>
      </c>
      <c r="AW1038" s="116">
        <f>(S1038-E1038)</f>
        <v>2.6861111111138598</v>
      </c>
      <c r="AX1038" s="38">
        <f>TRACKER[[#This Row],[ATA TO UNLOADING]]*24</f>
        <v>64.466666666732635</v>
      </c>
      <c r="AY1038" s="116">
        <f>IF(O1038=0,0,S1038-O1038)</f>
        <v>0</v>
      </c>
      <c r="AZ1038" s="38">
        <f>TRACKER[[#This Row],[TOTAL TT (MARRUECOS)]]*24</f>
        <v>0</v>
      </c>
      <c r="BA1038" s="38" t="str">
        <f>IF(AW1038="","",IF(AW1038&lt;=2,"SI","NO"))</f>
        <v>NO</v>
      </c>
      <c r="BB1038" s="117">
        <f>V1038-U1038</f>
        <v>4.0277777778101154E-2</v>
      </c>
      <c r="BC1038" s="118">
        <f>(TRACKER[[#This Row],[Driver departure vs DC END DATE 2]])/24</f>
        <v>1.6782407407542148E-3</v>
      </c>
      <c r="BD1038" s="117" t="str">
        <f>IF(L1038="LEFTIES TOLEDO",IF(BC1038&gt;=TIME(0,0,0),"YES","NO"),"")</f>
        <v>YES</v>
      </c>
      <c r="BE1038" s="41">
        <f>$BH$1</f>
        <v>55</v>
      </c>
      <c r="BF1038" s="41">
        <f>$BI$1</f>
        <v>7.5</v>
      </c>
    </row>
    <row r="1039" spans="1:58" ht="12.75" hidden="1" customHeight="1">
      <c r="A1039" s="24">
        <v>264211880</v>
      </c>
      <c r="B1039" s="10" t="s">
        <v>1193</v>
      </c>
      <c r="C1039" s="11" t="s">
        <v>47</v>
      </c>
      <c r="D1039" s="11" t="s">
        <v>48</v>
      </c>
      <c r="E1039" s="12">
        <v>46076.80972222222</v>
      </c>
      <c r="F1039" s="12">
        <v>46076.833333333336</v>
      </c>
      <c r="G1039" s="13" t="s">
        <v>49</v>
      </c>
      <c r="H1039" s="11" t="s">
        <v>50</v>
      </c>
      <c r="I1039" s="13" t="s">
        <v>1475</v>
      </c>
      <c r="J1039" s="13" t="s">
        <v>51</v>
      </c>
      <c r="K1039" s="13" t="s">
        <v>52</v>
      </c>
      <c r="L1039" s="12" t="s">
        <v>53</v>
      </c>
      <c r="M1039" s="12">
        <v>46078.666666666664</v>
      </c>
      <c r="N1039" s="12">
        <v>46079.5</v>
      </c>
      <c r="O1039" s="12"/>
      <c r="P1039" s="55"/>
      <c r="Q1039" s="12"/>
      <c r="R1039" s="12"/>
      <c r="S1039" s="29">
        <v>46079.495833333334</v>
      </c>
      <c r="T1039" s="29">
        <v>46079.541666666664</v>
      </c>
      <c r="U1039" s="12">
        <v>46079.522222222222</v>
      </c>
      <c r="V1039" s="12">
        <v>46079.565972222219</v>
      </c>
      <c r="W1039" s="30">
        <f>IF(N1039="","",WEEKNUM(AA1039,2)-0)</f>
        <v>9</v>
      </c>
      <c r="X1039" s="30">
        <f>IF(N1039="","",MONTH(AA1039))</f>
        <v>2</v>
      </c>
      <c r="Y103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39" s="30" t="str">
        <f>IF(B1039="ROPAX","ROPAX",IF(B1039="RORO","RORO","OCEAN"))</f>
        <v>OCEAN</v>
      </c>
      <c r="AA1039" s="12">
        <f>+MIN(S1039,T1039)</f>
        <v>46079.495833333334</v>
      </c>
      <c r="AB1039" s="29" t="str">
        <f>CHOOSE(WEEKDAY(T1039,2),"Monday","Tuesday","Wednesday","Thursday","Friday","Saturday","Sunday")</f>
        <v>Thursday</v>
      </c>
      <c r="AC1039" s="104">
        <f>IF((E1039-F1039)&lt;=0,0,(TRACKER[[#This Row],[ATA]]-TRACKER[[#This Row],[ETA]])*24)</f>
        <v>0</v>
      </c>
      <c r="AD1039" s="29" t="str">
        <f>IF(AC1039&lt;=2,"NO","YES")</f>
        <v>NO</v>
      </c>
      <c r="AE1039" s="112">
        <f>+TRACKER[[#This Row],[DELIVERY AVAILABLE SINCE]]-TRACKER[[#This Row],[HANDOVER Morocco]]</f>
        <v>46078.666666666664</v>
      </c>
      <c r="AF1039" s="113">
        <f>TRACKER[[#This Row],[ATA TO UNLOADING]]*24</f>
        <v>64.466666666732635</v>
      </c>
      <c r="AG1039" s="114">
        <f>(M1039-E1039)</f>
        <v>1.8569444444437977</v>
      </c>
      <c r="AH1039" s="9">
        <f>TRACKER[[#This Row],[ATA A OFRECIMIENTO]]*24</f>
        <v>44.566666666651145</v>
      </c>
      <c r="AI1039" s="4" t="str">
        <f>IF(AG1039="","",IF(AG1039&lt;=1.5,"SI","NO"))</f>
        <v>NO</v>
      </c>
      <c r="AJ1039" s="4" t="str">
        <f>IF(AG1039="","",IF(AG1039&lt;=2,"YES","NO"))</f>
        <v>YES</v>
      </c>
      <c r="AK1039" s="4" t="str">
        <f>IF(AG1039="","",IF(AG1039&lt;=3,"SI","NO"))</f>
        <v>SI</v>
      </c>
      <c r="AL1039" s="114">
        <f>(N1039-M1039)</f>
        <v>0.83333333333575865</v>
      </c>
      <c r="AM1039" s="9">
        <f>TRACKER[[#This Row],[DEL. AVAILABLE A SLOT]]*24</f>
        <v>20.000000000058208</v>
      </c>
      <c r="AN1039" s="114">
        <f>IF((S1039-M1039)&lt;0,TIME(0,0,0),S1039-M1039)</f>
        <v>0.82916666667006211</v>
      </c>
      <c r="AO1039"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039" s="9" t="str">
        <f>IF(AL1039="","",IF(AL1039&lt;=1,"SI","NO"))</f>
        <v>SI</v>
      </c>
      <c r="AQ1039" s="114">
        <f>(N1039-E1039)</f>
        <v>2.6902777777795563</v>
      </c>
      <c r="AR1039" s="9">
        <f>TRACKER[[#This Row],[ATA A TIMESLOT]]*24</f>
        <v>64.566666666709352</v>
      </c>
      <c r="AS1039" s="115">
        <f>IF(AA1039&lt;N1039,TIME(0,0,0),AA1039-N1039)</f>
        <v>0</v>
      </c>
      <c r="AT1039" s="9">
        <f>TRACKER[[#This Row],[PUNTUALIDAD (H)]]*24</f>
        <v>0</v>
      </c>
      <c r="AU1039" s="114" t="str">
        <f>IF(AS1039&gt;TIME(0,30,0),"NO","SI")</f>
        <v>SI</v>
      </c>
      <c r="AV1039" s="116" t="str">
        <f>IF(AS1039&gt;TIME(1,0,0),"NO","SI")</f>
        <v>SI</v>
      </c>
      <c r="AW1039" s="116">
        <f>(S1039-E1039)</f>
        <v>2.6861111111138598</v>
      </c>
      <c r="AX1039" s="38">
        <f>TRACKER[[#This Row],[ATA TO UNLOADING]]*24</f>
        <v>64.466666666732635</v>
      </c>
      <c r="AY1039" s="116">
        <f>IF(O1039=0,0,S1039-O1039)</f>
        <v>0</v>
      </c>
      <c r="AZ1039" s="38">
        <f>TRACKER[[#This Row],[TOTAL TT (MARRUECOS)]]*24</f>
        <v>0</v>
      </c>
      <c r="BA1039" s="38" t="str">
        <f>IF(AW1039="","",IF(AW1039&lt;=2,"SI","NO"))</f>
        <v>NO</v>
      </c>
      <c r="BB1039" s="117">
        <f>V1039-U1039</f>
        <v>4.3749999997089617E-2</v>
      </c>
      <c r="BC1039" s="118">
        <f>(TRACKER[[#This Row],[Driver departure vs DC END DATE 2]])/24</f>
        <v>1.8229166665454006E-3</v>
      </c>
      <c r="BD1039" s="117" t="str">
        <f>IF(L1039="LEFTIES TOLEDO",IF(BC1039&gt;=TIME(0,0,0),"YES","NO"),"")</f>
        <v>YES</v>
      </c>
      <c r="BE1039" s="41">
        <f>$BH$1</f>
        <v>55</v>
      </c>
      <c r="BF1039" s="41">
        <f>$BI$1</f>
        <v>7.5</v>
      </c>
    </row>
    <row r="1040" spans="1:58" ht="12.75" hidden="1" customHeight="1">
      <c r="A1040" s="24">
        <v>263404383</v>
      </c>
      <c r="B1040" s="10" t="s">
        <v>1188</v>
      </c>
      <c r="C1040" s="11" t="s">
        <v>47</v>
      </c>
      <c r="D1040" s="11" t="s">
        <v>75</v>
      </c>
      <c r="E1040" s="12">
        <v>46077.763888888891</v>
      </c>
      <c r="F1040" s="12">
        <v>46077.833333333336</v>
      </c>
      <c r="G1040" s="13" t="s">
        <v>49</v>
      </c>
      <c r="H1040" s="11" t="s">
        <v>50</v>
      </c>
      <c r="I1040" s="13" t="s">
        <v>1473</v>
      </c>
      <c r="J1040" s="13" t="s">
        <v>51</v>
      </c>
      <c r="K1040" s="13" t="s">
        <v>60</v>
      </c>
      <c r="L1040" s="12" t="s">
        <v>102</v>
      </c>
      <c r="M1040" s="12">
        <v>46078.5</v>
      </c>
      <c r="N1040" s="12">
        <v>46079.5</v>
      </c>
      <c r="O1040" s="12"/>
      <c r="P1040" s="55">
        <v>1</v>
      </c>
      <c r="Q1040" s="12"/>
      <c r="R1040" s="12" t="s">
        <v>108</v>
      </c>
      <c r="S1040" s="29">
        <v>46079.479166666664</v>
      </c>
      <c r="T1040" s="29">
        <v>46079.5</v>
      </c>
      <c r="U1040" s="12"/>
      <c r="V1040" s="12"/>
      <c r="W1040" s="30">
        <f>IF(N1040="","",WEEKNUM(AA1040,2)-0)</f>
        <v>9</v>
      </c>
      <c r="X1040" s="30">
        <f>IF(N1040="","",MONTH(AA1040))</f>
        <v>2</v>
      </c>
      <c r="Y104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40" s="30" t="str">
        <f>IF(B1040="ROPAX","ROPAX",IF(B1040="RORO","RORO","OCEAN"))</f>
        <v>OCEAN</v>
      </c>
      <c r="AA1040" s="12">
        <f>+MIN(S1040,T1040)</f>
        <v>46079.479166666664</v>
      </c>
      <c r="AB1040" s="29" t="str">
        <f>CHOOSE(WEEKDAY(T1040,2),"Monday","Tuesday","Wednesday","Thursday","Friday","Saturday","Sunday")</f>
        <v>Thursday</v>
      </c>
      <c r="AC1040" s="104">
        <f>IF((E1040-F1040)&lt;=0,0,(TRACKER[[#This Row],[ATA]]-TRACKER[[#This Row],[ETA]])*24)</f>
        <v>0</v>
      </c>
      <c r="AD1040" s="29" t="str">
        <f>IF(AC1040&lt;=2,"NO","YES")</f>
        <v>NO</v>
      </c>
      <c r="AE1040" s="112">
        <f>+TRACKER[[#This Row],[DELIVERY AVAILABLE SINCE]]-TRACKER[[#This Row],[HANDOVER Morocco]]</f>
        <v>46078.5</v>
      </c>
      <c r="AF1040" s="113">
        <f>TRACKER[[#This Row],[ATA TO UNLOADING]]*24</f>
        <v>41.166666666569654</v>
      </c>
      <c r="AG1040" s="114">
        <f>(M1040-E1040)</f>
        <v>0.73611111110949423</v>
      </c>
      <c r="AH1040" s="9">
        <f>TRACKER[[#This Row],[ATA A OFRECIMIENTO]]*24</f>
        <v>17.666666666627862</v>
      </c>
      <c r="AI1040" s="4" t="str">
        <f>IF(AG1040="","",IF(AG1040&lt;=1.5,"SI","NO"))</f>
        <v>SI</v>
      </c>
      <c r="AJ1040" s="4" t="str">
        <f>IF(AG1040="","",IF(AG1040&lt;=2,"YES","NO"))</f>
        <v>YES</v>
      </c>
      <c r="AK1040" s="4" t="str">
        <f>IF(AG1040="","",IF(AG1040&lt;=3,"SI","NO"))</f>
        <v>SI</v>
      </c>
      <c r="AL1040" s="114">
        <f>(N1040-M1040)</f>
        <v>1</v>
      </c>
      <c r="AM1040" s="9">
        <f>TRACKER[[#This Row],[DEL. AVAILABLE A SLOT]]*24</f>
        <v>24</v>
      </c>
      <c r="AN1040" s="114">
        <f>IF((S1040-M1040)&lt;0,TIME(0,0,0),S1040-M1040)</f>
        <v>0.97916666666424135</v>
      </c>
      <c r="AO1040"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040" s="9" t="str">
        <f>IF(AL1040="","",IF(AL1040&lt;=1,"SI","NO"))</f>
        <v>SI</v>
      </c>
      <c r="AQ1040" s="114">
        <f>(N1040-E1040)</f>
        <v>1.7361111111094942</v>
      </c>
      <c r="AR1040" s="9">
        <f>TRACKER[[#This Row],[ATA A TIMESLOT]]*24</f>
        <v>41.666666666627862</v>
      </c>
      <c r="AS1040" s="115">
        <f>IF(AA1040&lt;N1040,TIME(0,0,0),AA1040-N1040)</f>
        <v>0</v>
      </c>
      <c r="AT1040" s="9">
        <f>TRACKER[[#This Row],[PUNTUALIDAD (H)]]*24</f>
        <v>0</v>
      </c>
      <c r="AU1040" s="114" t="str">
        <f>IF(AS1040&gt;TIME(0,30,0),"NO","SI")</f>
        <v>SI</v>
      </c>
      <c r="AV1040" s="116" t="str">
        <f>IF(AS1040&gt;TIME(1,0,0),"NO","SI")</f>
        <v>SI</v>
      </c>
      <c r="AW1040" s="116">
        <f>(S1040-E1040)</f>
        <v>1.7152777777737356</v>
      </c>
      <c r="AX1040" s="38">
        <f>TRACKER[[#This Row],[ATA TO UNLOADING]]*24</f>
        <v>41.166666666569654</v>
      </c>
      <c r="AY1040" s="116">
        <f>IF(O1040=0,0,S1040-O1040)</f>
        <v>0</v>
      </c>
      <c r="AZ1040" s="38">
        <f>TRACKER[[#This Row],[TOTAL TT (MARRUECOS)]]*24</f>
        <v>0</v>
      </c>
      <c r="BA1040" s="38" t="str">
        <f>IF(AW1040="","",IF(AW1040&lt;=2,"SI","NO"))</f>
        <v>SI</v>
      </c>
      <c r="BB1040" s="117">
        <f>V1040-U1040</f>
        <v>0</v>
      </c>
      <c r="BC1040" s="118">
        <f>(TRACKER[[#This Row],[Driver departure vs DC END DATE 2]])/24</f>
        <v>0</v>
      </c>
      <c r="BD1040" s="117" t="str">
        <f>IF(L1040="LEFTIES TOLEDO",IF(BC1040&gt;=TIME(0,0,0),"YES","NO"),"")</f>
        <v/>
      </c>
      <c r="BE1040" s="41">
        <f>$BH$1</f>
        <v>55</v>
      </c>
      <c r="BF1040" s="41">
        <f>$BI$1</f>
        <v>7.5</v>
      </c>
    </row>
    <row r="1041" spans="1:58" ht="12.75" hidden="1" customHeight="1">
      <c r="A1041" s="24">
        <v>264211880</v>
      </c>
      <c r="B1041" s="10" t="s">
        <v>1193</v>
      </c>
      <c r="C1041" s="11" t="s">
        <v>47</v>
      </c>
      <c r="D1041" s="11" t="s">
        <v>48</v>
      </c>
      <c r="E1041" s="12">
        <v>46076.80972222222</v>
      </c>
      <c r="F1041" s="12">
        <v>46076.833333333336</v>
      </c>
      <c r="G1041" s="13" t="s">
        <v>49</v>
      </c>
      <c r="H1041" s="11" t="s">
        <v>50</v>
      </c>
      <c r="I1041" s="13" t="s">
        <v>1477</v>
      </c>
      <c r="J1041" s="13" t="s">
        <v>51</v>
      </c>
      <c r="K1041" s="13" t="s">
        <v>52</v>
      </c>
      <c r="L1041" s="12" t="s">
        <v>53</v>
      </c>
      <c r="M1041" s="12">
        <v>46078.666666666664</v>
      </c>
      <c r="N1041" s="12">
        <v>46079.583333333336</v>
      </c>
      <c r="O1041" s="12"/>
      <c r="P1041" s="55"/>
      <c r="Q1041" s="12" t="s">
        <v>62</v>
      </c>
      <c r="R1041" s="12"/>
      <c r="S1041" s="29">
        <v>46079.70416666667</v>
      </c>
      <c r="T1041" s="29">
        <v>46079.791666666664</v>
      </c>
      <c r="U1041" s="12">
        <v>46079.730555555558</v>
      </c>
      <c r="V1041" s="29">
        <v>46079.8125</v>
      </c>
      <c r="W1041" s="30">
        <f>IF(N1041="","",WEEKNUM(AA1041,2)-0)</f>
        <v>9</v>
      </c>
      <c r="X1041" s="30">
        <f>IF(N1041="","",MONTH(AA1041))</f>
        <v>2</v>
      </c>
      <c r="Y104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41" s="30" t="str">
        <f>IF(B1041="ROPAX","ROPAX",IF(B1041="RORO","RORO","OCEAN"))</f>
        <v>OCEAN</v>
      </c>
      <c r="AA1041" s="12">
        <f>+MIN(S1041,T1041)</f>
        <v>46079.70416666667</v>
      </c>
      <c r="AB1041" s="29" t="str">
        <f>CHOOSE(WEEKDAY(T1041,2),"Monday","Tuesday","Wednesday","Thursday","Friday","Saturday","Sunday")</f>
        <v>Thursday</v>
      </c>
      <c r="AC1041" s="104">
        <f>IF((E1041-F1041)&lt;=0,0,(TRACKER[[#This Row],[ATA]]-TRACKER[[#This Row],[ETA]])*24)</f>
        <v>0</v>
      </c>
      <c r="AD1041" s="29" t="str">
        <f>IF(AC1041&lt;=2,"NO","YES")</f>
        <v>NO</v>
      </c>
      <c r="AE1041" s="112">
        <f>+TRACKER[[#This Row],[DELIVERY AVAILABLE SINCE]]-TRACKER[[#This Row],[HANDOVER Morocco]]</f>
        <v>46078.666666666664</v>
      </c>
      <c r="AF1041" s="113">
        <f>TRACKER[[#This Row],[ATA TO UNLOADING]]*24</f>
        <v>69.466666666790843</v>
      </c>
      <c r="AG1041" s="114">
        <f>(M1041-E1041)</f>
        <v>1.8569444444437977</v>
      </c>
      <c r="AH1041" s="9">
        <f>TRACKER[[#This Row],[ATA A OFRECIMIENTO]]*24</f>
        <v>44.566666666651145</v>
      </c>
      <c r="AI1041" s="4" t="str">
        <f>IF(AG1041="","",IF(AG1041&lt;=1.5,"SI","NO"))</f>
        <v>NO</v>
      </c>
      <c r="AJ1041" s="4" t="str">
        <f>IF(AG1041="","",IF(AG1041&lt;=2,"YES","NO"))</f>
        <v>YES</v>
      </c>
      <c r="AK1041" s="4" t="str">
        <f>IF(AG1041="","",IF(AG1041&lt;=3,"SI","NO"))</f>
        <v>SI</v>
      </c>
      <c r="AL1041" s="114">
        <f>(N1041-M1041)</f>
        <v>0.91666666667151731</v>
      </c>
      <c r="AM1041" s="9">
        <f>TRACKER[[#This Row],[DEL. AVAILABLE A SLOT]]*24</f>
        <v>22.000000000116415</v>
      </c>
      <c r="AN1041" s="114">
        <f>IF((S1041-M1041)&lt;0,TIME(0,0,0),S1041-M1041)</f>
        <v>1.0375000000058208</v>
      </c>
      <c r="AO1041"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1041" s="9" t="str">
        <f>IF(AL1041="","",IF(AL1041&lt;=1,"SI","NO"))</f>
        <v>SI</v>
      </c>
      <c r="AQ1041" s="114">
        <f>(N1041-E1041)</f>
        <v>2.773611111115315</v>
      </c>
      <c r="AR1041" s="9">
        <f>TRACKER[[#This Row],[ATA A TIMESLOT]]*24</f>
        <v>66.56666666676756</v>
      </c>
      <c r="AS1041" s="115">
        <f>IF(AA1041&lt;N1041,TIME(0,0,0),AA1041-N1041)</f>
        <v>0.12083333333430346</v>
      </c>
      <c r="AT1041" s="9">
        <f>TRACKER[[#This Row],[PUNTUALIDAD (H)]]*24</f>
        <v>2.9000000000232831</v>
      </c>
      <c r="AU1041" s="114" t="str">
        <f>IF(AS1041&gt;TIME(0,30,0),"NO","SI")</f>
        <v>NO</v>
      </c>
      <c r="AV1041" s="116" t="str">
        <f>IF(AS1041&gt;TIME(1,0,0),"NO","SI")</f>
        <v>NO</v>
      </c>
      <c r="AW1041" s="116">
        <f>(S1041-E1041)</f>
        <v>2.8944444444496185</v>
      </c>
      <c r="AX1041" s="38">
        <f>TRACKER[[#This Row],[ATA TO UNLOADING]]*24</f>
        <v>69.466666666790843</v>
      </c>
      <c r="AY1041" s="116">
        <f>IF(O1041=0,0,S1041-O1041)</f>
        <v>0</v>
      </c>
      <c r="AZ1041" s="38">
        <f>TRACKER[[#This Row],[TOTAL TT (MARRUECOS)]]*24</f>
        <v>0</v>
      </c>
      <c r="BA1041" s="38" t="str">
        <f>IF(AW1041="","",IF(AW1041&lt;=2,"SI","NO"))</f>
        <v>NO</v>
      </c>
      <c r="BB1041" s="117">
        <f>V1041-U1041</f>
        <v>8.1944444442342501E-2</v>
      </c>
      <c r="BC1041" s="118">
        <f>(TRACKER[[#This Row],[Driver departure vs DC END DATE 2]])/24</f>
        <v>3.414351851764271E-3</v>
      </c>
      <c r="BD1041" s="117" t="str">
        <f>IF(L1041="LEFTIES TOLEDO",IF(BC1041&gt;=TIME(0,0,0),"YES","NO"),"")</f>
        <v>YES</v>
      </c>
      <c r="BE1041" s="41">
        <f>$BH$1</f>
        <v>55</v>
      </c>
      <c r="BF1041" s="41">
        <f>$BI$1</f>
        <v>7.5</v>
      </c>
    </row>
    <row r="1042" spans="1:58" ht="12.75" hidden="1" customHeight="1">
      <c r="A1042" s="24">
        <v>265321371</v>
      </c>
      <c r="B1042" s="10" t="s">
        <v>1193</v>
      </c>
      <c r="C1042" s="11" t="s">
        <v>47</v>
      </c>
      <c r="D1042" s="11" t="s">
        <v>48</v>
      </c>
      <c r="E1042" s="12">
        <v>46076.80972222222</v>
      </c>
      <c r="F1042" s="12">
        <v>46076.833333333336</v>
      </c>
      <c r="G1042" s="13" t="s">
        <v>49</v>
      </c>
      <c r="H1042" s="11" t="s">
        <v>50</v>
      </c>
      <c r="I1042" s="13" t="s">
        <v>1478</v>
      </c>
      <c r="J1042" s="13">
        <v>20</v>
      </c>
      <c r="K1042" s="13" t="s">
        <v>52</v>
      </c>
      <c r="L1042" s="12" t="s">
        <v>53</v>
      </c>
      <c r="M1042" s="12">
        <v>46078.666666666664</v>
      </c>
      <c r="N1042" s="12">
        <v>46079.583333333336</v>
      </c>
      <c r="O1042" s="12" t="s">
        <v>1533</v>
      </c>
      <c r="P1042" s="55"/>
      <c r="Q1042" s="12"/>
      <c r="R1042" s="12"/>
      <c r="S1042" s="29">
        <v>46079.561805555553</v>
      </c>
      <c r="T1042" s="29">
        <v>46079.597222222219</v>
      </c>
      <c r="U1042" s="12">
        <v>46079.57916666667</v>
      </c>
      <c r="V1042" s="12">
        <v>46079.607638888891</v>
      </c>
      <c r="W1042" s="30">
        <f>IF(N1042="","",WEEKNUM(AA1042,2)-0)</f>
        <v>9</v>
      </c>
      <c r="X1042" s="30">
        <f>IF(N1042="","",MONTH(AA1042))</f>
        <v>2</v>
      </c>
      <c r="Y104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42" s="30" t="str">
        <f>IF(B1042="ROPAX","ROPAX",IF(B1042="RORO","RORO","OCEAN"))</f>
        <v>OCEAN</v>
      </c>
      <c r="AA1042" s="12">
        <f>+MIN(S1042,T1042)</f>
        <v>46079.561805555553</v>
      </c>
      <c r="AB1042" s="29" t="str">
        <f>CHOOSE(WEEKDAY(T1042,2),"Monday","Tuesday","Wednesday","Thursday","Friday","Saturday","Sunday")</f>
        <v>Thursday</v>
      </c>
      <c r="AC1042" s="104">
        <f>IF((E1042-F1042)&lt;=0,0,(TRACKER[[#This Row],[ATA]]-TRACKER[[#This Row],[ETA]])*24)</f>
        <v>0</v>
      </c>
      <c r="AD1042" s="29" t="str">
        <f>IF(AC1042&lt;=2,"NO","YES")</f>
        <v>NO</v>
      </c>
      <c r="AE1042" s="112" t="e">
        <f>+TRACKER[[#This Row],[DELIVERY AVAILABLE SINCE]]-TRACKER[[#This Row],[HANDOVER Morocco]]</f>
        <v>#VALUE!</v>
      </c>
      <c r="AF1042" s="113">
        <f>TRACKER[[#This Row],[ATA TO UNLOADING]]*24</f>
        <v>66.049999999988358</v>
      </c>
      <c r="AG1042" s="114">
        <f>(M1042-E1042)</f>
        <v>1.8569444444437977</v>
      </c>
      <c r="AH1042" s="9">
        <f>TRACKER[[#This Row],[ATA A OFRECIMIENTO]]*24</f>
        <v>44.566666666651145</v>
      </c>
      <c r="AI1042" s="4" t="str">
        <f>IF(AG1042="","",IF(AG1042&lt;=1.5,"SI","NO"))</f>
        <v>NO</v>
      </c>
      <c r="AJ1042" s="4" t="str">
        <f>IF(AG1042="","",IF(AG1042&lt;=2,"YES","NO"))</f>
        <v>YES</v>
      </c>
      <c r="AK1042" s="4" t="str">
        <f>IF(AG1042="","",IF(AG1042&lt;=3,"SI","NO"))</f>
        <v>SI</v>
      </c>
      <c r="AL1042" s="114">
        <f>(N1042-M1042)</f>
        <v>0.91666666667151731</v>
      </c>
      <c r="AM1042" s="9">
        <f>TRACKER[[#This Row],[DEL. AVAILABLE A SLOT]]*24</f>
        <v>22.000000000116415</v>
      </c>
      <c r="AN1042" s="114">
        <f>IF((S1042-M1042)&lt;0,TIME(0,0,0),S1042-M1042)</f>
        <v>0.89513888888905058</v>
      </c>
      <c r="AO1042"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042" s="9" t="str">
        <f>IF(AL1042="","",IF(AL1042&lt;=1,"SI","NO"))</f>
        <v>SI</v>
      </c>
      <c r="AQ1042" s="114">
        <f>(N1042-E1042)</f>
        <v>2.773611111115315</v>
      </c>
      <c r="AR1042" s="9">
        <f>TRACKER[[#This Row],[ATA A TIMESLOT]]*24</f>
        <v>66.56666666676756</v>
      </c>
      <c r="AS1042" s="115">
        <f>IF(AA1042&lt;N1042,TIME(0,0,0),AA1042-N1042)</f>
        <v>0</v>
      </c>
      <c r="AT1042" s="9">
        <f>TRACKER[[#This Row],[PUNTUALIDAD (H)]]*24</f>
        <v>0</v>
      </c>
      <c r="AU1042" s="114" t="str">
        <f>IF(AS1042&gt;TIME(0,30,0),"NO","SI")</f>
        <v>SI</v>
      </c>
      <c r="AV1042" s="116" t="str">
        <f>IF(AS1042&gt;TIME(1,0,0),"NO","SI")</f>
        <v>SI</v>
      </c>
      <c r="AW1042" s="116">
        <f>(S1042-E1042)</f>
        <v>2.7520833333328483</v>
      </c>
      <c r="AX1042" s="38">
        <f>TRACKER[[#This Row],[ATA TO UNLOADING]]*24</f>
        <v>66.049999999988358</v>
      </c>
      <c r="AY1042" s="116" t="e">
        <f>IF(O1042=0,0,S1042-O1042)</f>
        <v>#VALUE!</v>
      </c>
      <c r="AZ1042" s="38" t="e">
        <f>TRACKER[[#This Row],[TOTAL TT (MARRUECOS)]]*24</f>
        <v>#VALUE!</v>
      </c>
      <c r="BA1042" s="38" t="str">
        <f>IF(AW1042="","",IF(AW1042&lt;=2,"SI","NO"))</f>
        <v>NO</v>
      </c>
      <c r="BB1042" s="117">
        <f>V1042-U1042</f>
        <v>2.8472222220443655E-2</v>
      </c>
      <c r="BC1042" s="118">
        <f>(TRACKER[[#This Row],[Driver departure vs DC END DATE 2]])/24</f>
        <v>1.1863425925184856E-3</v>
      </c>
      <c r="BD1042" s="117" t="str">
        <f>IF(L1042="LEFTIES TOLEDO",IF(BC1042&gt;=TIME(0,0,0),"YES","NO"),"")</f>
        <v>YES</v>
      </c>
      <c r="BE1042" s="41">
        <f>$BH$1</f>
        <v>55</v>
      </c>
      <c r="BF1042" s="41">
        <f>$BI$1</f>
        <v>7.5</v>
      </c>
    </row>
    <row r="1043" spans="1:58" ht="12.75" hidden="1" customHeight="1">
      <c r="A1043" s="24">
        <v>263404395</v>
      </c>
      <c r="B1043" s="10" t="s">
        <v>1188</v>
      </c>
      <c r="C1043" s="11" t="s">
        <v>47</v>
      </c>
      <c r="D1043" s="11" t="s">
        <v>75</v>
      </c>
      <c r="E1043" s="12">
        <v>46077.763888888891</v>
      </c>
      <c r="F1043" s="12">
        <v>46077.833333333336</v>
      </c>
      <c r="G1043" s="13" t="s">
        <v>49</v>
      </c>
      <c r="H1043" s="11" t="s">
        <v>50</v>
      </c>
      <c r="I1043" s="13" t="s">
        <v>1476</v>
      </c>
      <c r="J1043" s="13" t="s">
        <v>51</v>
      </c>
      <c r="K1043" s="13" t="s">
        <v>60</v>
      </c>
      <c r="L1043" s="12" t="s">
        <v>102</v>
      </c>
      <c r="M1043" s="12">
        <v>46078.5</v>
      </c>
      <c r="N1043" s="12">
        <v>46079.583333333336</v>
      </c>
      <c r="O1043" s="12"/>
      <c r="P1043" s="55">
        <v>1</v>
      </c>
      <c r="Q1043" s="12"/>
      <c r="R1043" s="12" t="s">
        <v>108</v>
      </c>
      <c r="S1043" s="29">
        <v>46079.5625</v>
      </c>
      <c r="T1043" s="29">
        <v>46079.583333333336</v>
      </c>
      <c r="U1043" s="12"/>
      <c r="V1043" s="12"/>
      <c r="W1043" s="30">
        <f>IF(N1043="","",WEEKNUM(AA1043,2)-0)</f>
        <v>9</v>
      </c>
      <c r="X1043" s="30">
        <f>IF(N1043="","",MONTH(AA1043))</f>
        <v>2</v>
      </c>
      <c r="Y104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43" s="30" t="str">
        <f>IF(B1043="ROPAX","ROPAX",IF(B1043="RORO","RORO","OCEAN"))</f>
        <v>OCEAN</v>
      </c>
      <c r="AA1043" s="12">
        <f>+MIN(S1043,T1043)</f>
        <v>46079.5625</v>
      </c>
      <c r="AB1043" s="29" t="str">
        <f>CHOOSE(WEEKDAY(T1043,2),"Monday","Tuesday","Wednesday","Thursday","Friday","Saturday","Sunday")</f>
        <v>Thursday</v>
      </c>
      <c r="AC1043" s="104">
        <f>IF((E1043-F1043)&lt;=0,0,(TRACKER[[#This Row],[ATA]]-TRACKER[[#This Row],[ETA]])*24)</f>
        <v>0</v>
      </c>
      <c r="AD1043" s="29" t="str">
        <f>IF(AC1043&lt;=2,"NO","YES")</f>
        <v>NO</v>
      </c>
      <c r="AE1043" s="112">
        <f>+TRACKER[[#This Row],[DELIVERY AVAILABLE SINCE]]-TRACKER[[#This Row],[HANDOVER Morocco]]</f>
        <v>46078.5</v>
      </c>
      <c r="AF1043" s="113">
        <f>TRACKER[[#This Row],[ATA TO UNLOADING]]*24</f>
        <v>43.166666666627862</v>
      </c>
      <c r="AG1043" s="114">
        <f>(M1043-E1043)</f>
        <v>0.73611111110949423</v>
      </c>
      <c r="AH1043" s="9">
        <f>TRACKER[[#This Row],[ATA A OFRECIMIENTO]]*24</f>
        <v>17.666666666627862</v>
      </c>
      <c r="AI1043" s="4" t="str">
        <f>IF(AG1043="","",IF(AG1043&lt;=1.5,"SI","NO"))</f>
        <v>SI</v>
      </c>
      <c r="AJ1043" s="4" t="str">
        <f>IF(AG1043="","",IF(AG1043&lt;=2,"YES","NO"))</f>
        <v>YES</v>
      </c>
      <c r="AK1043" s="4" t="str">
        <f>IF(AG1043="","",IF(AG1043&lt;=3,"SI","NO"))</f>
        <v>SI</v>
      </c>
      <c r="AL1043" s="114">
        <f>(N1043-M1043)</f>
        <v>1.0833333333357587</v>
      </c>
      <c r="AM1043" s="9">
        <f>TRACKER[[#This Row],[DEL. AVAILABLE A SLOT]]*24</f>
        <v>26.000000000058208</v>
      </c>
      <c r="AN1043" s="114">
        <f>IF((S1043-M1043)&lt;0,TIME(0,0,0),S1043-M1043)</f>
        <v>1.0625</v>
      </c>
      <c r="AO1043"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1043" s="9" t="str">
        <f>IF(AL1043="","",IF(AL1043&lt;=1,"SI","NO"))</f>
        <v>NO</v>
      </c>
      <c r="AQ1043" s="114">
        <f>(N1043-E1043)</f>
        <v>1.8194444444452529</v>
      </c>
      <c r="AR1043" s="9">
        <f>TRACKER[[#This Row],[ATA A TIMESLOT]]*24</f>
        <v>43.666666666686069</v>
      </c>
      <c r="AS1043" s="115">
        <f>IF(AA1043&lt;N1043,TIME(0,0,0),AA1043-N1043)</f>
        <v>0</v>
      </c>
      <c r="AT1043" s="9">
        <f>TRACKER[[#This Row],[PUNTUALIDAD (H)]]*24</f>
        <v>0</v>
      </c>
      <c r="AU1043" s="114" t="str">
        <f>IF(AS1043&gt;TIME(0,30,0),"NO","SI")</f>
        <v>SI</v>
      </c>
      <c r="AV1043" s="116" t="str">
        <f>IF(AS1043&gt;TIME(1,0,0),"NO","SI")</f>
        <v>SI</v>
      </c>
      <c r="AW1043" s="116">
        <f>(S1043-E1043)</f>
        <v>1.7986111111094942</v>
      </c>
      <c r="AX1043" s="38">
        <f>TRACKER[[#This Row],[ATA TO UNLOADING]]*24</f>
        <v>43.166666666627862</v>
      </c>
      <c r="AY1043" s="116">
        <f>IF(O1043=0,0,S1043-O1043)</f>
        <v>0</v>
      </c>
      <c r="AZ1043" s="38">
        <f>TRACKER[[#This Row],[TOTAL TT (MARRUECOS)]]*24</f>
        <v>0</v>
      </c>
      <c r="BA1043" s="38" t="str">
        <f>IF(AW1043="","",IF(AW1043&lt;=2,"SI","NO"))</f>
        <v>SI</v>
      </c>
      <c r="BB1043" s="117">
        <f>V1043-U1043</f>
        <v>0</v>
      </c>
      <c r="BC1043" s="118">
        <f>(TRACKER[[#This Row],[Driver departure vs DC END DATE 2]])/24</f>
        <v>0</v>
      </c>
      <c r="BD1043" s="117" t="str">
        <f>IF(L1043="LEFTIES TOLEDO",IF(BC1043&gt;=TIME(0,0,0),"YES","NO"),"")</f>
        <v/>
      </c>
      <c r="BE1043" s="41">
        <f>$BH$1</f>
        <v>55</v>
      </c>
      <c r="BF1043" s="41">
        <f>$BI$1</f>
        <v>7.5</v>
      </c>
    </row>
    <row r="1044" spans="1:58" ht="12.75" hidden="1" customHeight="1">
      <c r="A1044" s="24">
        <v>264211880</v>
      </c>
      <c r="B1044" s="10" t="s">
        <v>1193</v>
      </c>
      <c r="C1044" s="11" t="s">
        <v>47</v>
      </c>
      <c r="D1044" s="11" t="s">
        <v>48</v>
      </c>
      <c r="E1044" s="12">
        <v>46076.80972222222</v>
      </c>
      <c r="F1044" s="12">
        <v>46076.833333333336</v>
      </c>
      <c r="G1044" s="13" t="s">
        <v>49</v>
      </c>
      <c r="H1044" s="11" t="s">
        <v>50</v>
      </c>
      <c r="I1044" s="13" t="s">
        <v>1482</v>
      </c>
      <c r="J1044" s="13" t="s">
        <v>51</v>
      </c>
      <c r="K1044" s="13" t="s">
        <v>52</v>
      </c>
      <c r="L1044" s="12" t="s">
        <v>53</v>
      </c>
      <c r="M1044" s="12">
        <v>46078.666666666664</v>
      </c>
      <c r="N1044" s="12">
        <v>46079.666666666664</v>
      </c>
      <c r="O1044" s="12"/>
      <c r="P1044" s="55"/>
      <c r="Q1044" s="12" t="s">
        <v>62</v>
      </c>
      <c r="R1044" s="12"/>
      <c r="S1044" s="29">
        <v>46079.720833333333</v>
      </c>
      <c r="T1044" s="29">
        <v>46079.822916666664</v>
      </c>
      <c r="U1044" s="12">
        <v>46079.745138888888</v>
      </c>
      <c r="V1044" s="29">
        <v>46079.847222222219</v>
      </c>
      <c r="W1044" s="30">
        <f>IF(N1044="","",WEEKNUM(AA1044,2)-0)</f>
        <v>9</v>
      </c>
      <c r="X1044" s="30">
        <f>IF(N1044="","",MONTH(AA1044))</f>
        <v>2</v>
      </c>
      <c r="Y104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44" s="30" t="str">
        <f>IF(B1044="ROPAX","ROPAX",IF(B1044="RORO","RORO","OCEAN"))</f>
        <v>OCEAN</v>
      </c>
      <c r="AA1044" s="12">
        <f>+MIN(S1044,T1044)</f>
        <v>46079.720833333333</v>
      </c>
      <c r="AB1044" s="29" t="str">
        <f>CHOOSE(WEEKDAY(T1044,2),"Monday","Tuesday","Wednesday","Thursday","Friday","Saturday","Sunday")</f>
        <v>Thursday</v>
      </c>
      <c r="AC1044" s="104">
        <f>IF((E1044-F1044)&lt;=0,0,(TRACKER[[#This Row],[ATA]]-TRACKER[[#This Row],[ETA]])*24)</f>
        <v>0</v>
      </c>
      <c r="AD1044" s="29" t="str">
        <f>IF(AC1044&lt;=2,"NO","YES")</f>
        <v>NO</v>
      </c>
      <c r="AE1044" s="112">
        <f>+TRACKER[[#This Row],[DELIVERY AVAILABLE SINCE]]-TRACKER[[#This Row],[HANDOVER Morocco]]</f>
        <v>46078.666666666664</v>
      </c>
      <c r="AF1044" s="113">
        <f>TRACKER[[#This Row],[ATA TO UNLOADING]]*24</f>
        <v>69.866666666697711</v>
      </c>
      <c r="AG1044" s="114">
        <f>(M1044-E1044)</f>
        <v>1.8569444444437977</v>
      </c>
      <c r="AH1044" s="9">
        <f>TRACKER[[#This Row],[ATA A OFRECIMIENTO]]*24</f>
        <v>44.566666666651145</v>
      </c>
      <c r="AI1044" s="4" t="str">
        <f>IF(AG1044="","",IF(AG1044&lt;=1.5,"SI","NO"))</f>
        <v>NO</v>
      </c>
      <c r="AJ1044" s="4" t="str">
        <f>IF(AG1044="","",IF(AG1044&lt;=2,"YES","NO"))</f>
        <v>YES</v>
      </c>
      <c r="AK1044" s="4" t="str">
        <f>IF(AG1044="","",IF(AG1044&lt;=3,"SI","NO"))</f>
        <v>SI</v>
      </c>
      <c r="AL1044" s="114">
        <f>(N1044-M1044)</f>
        <v>1</v>
      </c>
      <c r="AM1044" s="9">
        <f>TRACKER[[#This Row],[DEL. AVAILABLE A SLOT]]*24</f>
        <v>24</v>
      </c>
      <c r="AN1044" s="114">
        <f>IF((S1044-M1044)&lt;0,TIME(0,0,0),S1044-M1044)</f>
        <v>1.0541666666686069</v>
      </c>
      <c r="AO1044"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1044" s="9" t="str">
        <f>IF(AL1044="","",IF(AL1044&lt;=1,"SI","NO"))</f>
        <v>SI</v>
      </c>
      <c r="AQ1044" s="114">
        <f>(N1044-E1044)</f>
        <v>2.8569444444437977</v>
      </c>
      <c r="AR1044" s="9">
        <f>TRACKER[[#This Row],[ATA A TIMESLOT]]*24</f>
        <v>68.566666666651145</v>
      </c>
      <c r="AS1044" s="115">
        <f>IF(AA1044&lt;N1044,TIME(0,0,0),AA1044-N1044)</f>
        <v>5.4166666668606922E-2</v>
      </c>
      <c r="AT1044" s="9">
        <f>TRACKER[[#This Row],[PUNTUALIDAD (H)]]*24</f>
        <v>1.3000000000465661</v>
      </c>
      <c r="AU1044" s="114" t="str">
        <f>IF(AS1044&gt;TIME(0,30,0),"NO","SI")</f>
        <v>NO</v>
      </c>
      <c r="AV1044" s="116" t="str">
        <f>IF(AS1044&gt;TIME(1,0,0),"NO","SI")</f>
        <v>NO</v>
      </c>
      <c r="AW1044" s="116">
        <f>(S1044-E1044)</f>
        <v>2.9111111111124046</v>
      </c>
      <c r="AX1044" s="38">
        <f>TRACKER[[#This Row],[ATA TO UNLOADING]]*24</f>
        <v>69.866666666697711</v>
      </c>
      <c r="AY1044" s="116">
        <f>IF(O1044=0,0,S1044-O1044)</f>
        <v>0</v>
      </c>
      <c r="AZ1044" s="38">
        <f>TRACKER[[#This Row],[TOTAL TT (MARRUECOS)]]*24</f>
        <v>0</v>
      </c>
      <c r="BA1044" s="38" t="str">
        <f>IF(AW1044="","",IF(AW1044&lt;=2,"SI","NO"))</f>
        <v>NO</v>
      </c>
      <c r="BB1044" s="117">
        <f>V1044-U1044</f>
        <v>0.10208333333139308</v>
      </c>
      <c r="BC1044" s="118">
        <f>(TRACKER[[#This Row],[Driver departure vs DC END DATE 2]])/24</f>
        <v>4.2534722221413785E-3</v>
      </c>
      <c r="BD1044" s="117" t="str">
        <f>IF(L1044="LEFTIES TOLEDO",IF(BC1044&gt;=TIME(0,0,0),"YES","NO"),"")</f>
        <v>YES</v>
      </c>
      <c r="BE1044" s="41">
        <f>$BH$1</f>
        <v>55</v>
      </c>
      <c r="BF1044" s="41">
        <f>$BI$1</f>
        <v>7.5</v>
      </c>
    </row>
    <row r="1045" spans="1:58" ht="12.75" hidden="1" customHeight="1">
      <c r="A1045" s="24">
        <v>264212168</v>
      </c>
      <c r="B1045" s="10" t="s">
        <v>1193</v>
      </c>
      <c r="C1045" s="11" t="s">
        <v>47</v>
      </c>
      <c r="D1045" s="11" t="s">
        <v>48</v>
      </c>
      <c r="E1045" s="12">
        <v>46076.80972222222</v>
      </c>
      <c r="F1045" s="12">
        <v>46076.833333333336</v>
      </c>
      <c r="G1045" s="13" t="s">
        <v>49</v>
      </c>
      <c r="H1045" s="11" t="s">
        <v>50</v>
      </c>
      <c r="I1045" s="13" t="s">
        <v>1483</v>
      </c>
      <c r="J1045" s="13" t="s">
        <v>51</v>
      </c>
      <c r="K1045" s="13" t="s">
        <v>52</v>
      </c>
      <c r="L1045" s="12" t="s">
        <v>53</v>
      </c>
      <c r="M1045" s="12">
        <v>46078.666666666664</v>
      </c>
      <c r="N1045" s="12">
        <v>46079.666666666664</v>
      </c>
      <c r="O1045" s="12"/>
      <c r="P1045" s="55"/>
      <c r="Q1045" s="12"/>
      <c r="R1045" s="12"/>
      <c r="S1045" s="29">
        <v>46079.509722222225</v>
      </c>
      <c r="T1045" s="29">
        <v>46079.604166666664</v>
      </c>
      <c r="U1045" s="12">
        <v>46079.540972222225</v>
      </c>
      <c r="V1045" s="29">
        <v>46079.645833333336</v>
      </c>
      <c r="W1045" s="30">
        <f>IF(N1045="","",WEEKNUM(AA1045,2)-0)</f>
        <v>9</v>
      </c>
      <c r="X1045" s="30">
        <f>IF(N1045="","",MONTH(AA1045))</f>
        <v>2</v>
      </c>
      <c r="Y104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45" s="30" t="str">
        <f>IF(B1045="ROPAX","ROPAX",IF(B1045="RORO","RORO","OCEAN"))</f>
        <v>OCEAN</v>
      </c>
      <c r="AA1045" s="12">
        <f>+MIN(S1045,T1045)</f>
        <v>46079.509722222225</v>
      </c>
      <c r="AB1045" s="29" t="str">
        <f>CHOOSE(WEEKDAY(T1045,2),"Monday","Tuesday","Wednesday","Thursday","Friday","Saturday","Sunday")</f>
        <v>Thursday</v>
      </c>
      <c r="AC1045" s="104">
        <f>IF((E1045-F1045)&lt;=0,0,(TRACKER[[#This Row],[ATA]]-TRACKER[[#This Row],[ETA]])*24)</f>
        <v>0</v>
      </c>
      <c r="AD1045" s="29" t="str">
        <f>IF(AC1045&lt;=2,"NO","YES")</f>
        <v>NO</v>
      </c>
      <c r="AE1045" s="112">
        <f>+TRACKER[[#This Row],[DELIVERY AVAILABLE SINCE]]-TRACKER[[#This Row],[HANDOVER Morocco]]</f>
        <v>46078.666666666664</v>
      </c>
      <c r="AF1045" s="113">
        <f>TRACKER[[#This Row],[ATA TO UNLOADING]]*24</f>
        <v>64.800000000104774</v>
      </c>
      <c r="AG1045" s="114">
        <f>(M1045-E1045)</f>
        <v>1.8569444444437977</v>
      </c>
      <c r="AH1045" s="9">
        <f>TRACKER[[#This Row],[ATA A OFRECIMIENTO]]*24</f>
        <v>44.566666666651145</v>
      </c>
      <c r="AI1045" s="4" t="str">
        <f>IF(AG1045="","",IF(AG1045&lt;=1.5,"SI","NO"))</f>
        <v>NO</v>
      </c>
      <c r="AJ1045" s="4" t="str">
        <f>IF(AG1045="","",IF(AG1045&lt;=2,"YES","NO"))</f>
        <v>YES</v>
      </c>
      <c r="AK1045" s="4" t="str">
        <f>IF(AG1045="","",IF(AG1045&lt;=3,"SI","NO"))</f>
        <v>SI</v>
      </c>
      <c r="AL1045" s="114">
        <f>(N1045-M1045)</f>
        <v>1</v>
      </c>
      <c r="AM1045" s="9">
        <f>TRACKER[[#This Row],[DEL. AVAILABLE A SLOT]]*24</f>
        <v>24</v>
      </c>
      <c r="AN1045" s="114">
        <f>IF((S1045-M1045)&lt;0,TIME(0,0,0),S1045-M1045)</f>
        <v>0.84305555556056788</v>
      </c>
      <c r="AO1045"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045" s="9" t="str">
        <f>IF(AL1045="","",IF(AL1045&lt;=1,"SI","NO"))</f>
        <v>SI</v>
      </c>
      <c r="AQ1045" s="114">
        <f>(N1045-E1045)</f>
        <v>2.8569444444437977</v>
      </c>
      <c r="AR1045" s="9">
        <f>TRACKER[[#This Row],[ATA A TIMESLOT]]*24</f>
        <v>68.566666666651145</v>
      </c>
      <c r="AS1045" s="115">
        <f>IF(AA1045&lt;N1045,TIME(0,0,0),AA1045-N1045)</f>
        <v>0</v>
      </c>
      <c r="AT1045" s="9">
        <f>TRACKER[[#This Row],[PUNTUALIDAD (H)]]*24</f>
        <v>0</v>
      </c>
      <c r="AU1045" s="114" t="str">
        <f>IF(AS1045&gt;TIME(0,30,0),"NO","SI")</f>
        <v>SI</v>
      </c>
      <c r="AV1045" s="116" t="str">
        <f>IF(AS1045&gt;TIME(1,0,0),"NO","SI")</f>
        <v>SI</v>
      </c>
      <c r="AW1045" s="116">
        <f>(S1045-E1045)</f>
        <v>2.7000000000043656</v>
      </c>
      <c r="AX1045" s="38">
        <f>TRACKER[[#This Row],[ATA TO UNLOADING]]*24</f>
        <v>64.800000000104774</v>
      </c>
      <c r="AY1045" s="116">
        <f>IF(O1045=0,0,S1045-O1045)</f>
        <v>0</v>
      </c>
      <c r="AZ1045" s="38">
        <f>TRACKER[[#This Row],[TOTAL TT (MARRUECOS)]]*24</f>
        <v>0</v>
      </c>
      <c r="BA1045" s="38" t="str">
        <f>IF(AW1045="","",IF(AW1045&lt;=2,"SI","NO"))</f>
        <v>NO</v>
      </c>
      <c r="BB1045" s="117">
        <f>V1045-U1045</f>
        <v>0.10486111111094942</v>
      </c>
      <c r="BC1045" s="118">
        <f>(TRACKER[[#This Row],[Driver departure vs DC END DATE 2]])/24</f>
        <v>4.369212962956226E-3</v>
      </c>
      <c r="BD1045" s="117" t="str">
        <f>IF(L1045="LEFTIES TOLEDO",IF(BC1045&gt;=TIME(0,0,0),"YES","NO"),"")</f>
        <v>YES</v>
      </c>
      <c r="BE1045" s="41">
        <f>$BH$1</f>
        <v>55</v>
      </c>
      <c r="BF1045" s="41">
        <f>$BI$1</f>
        <v>7.5</v>
      </c>
    </row>
    <row r="1046" spans="1:58" ht="12.75" hidden="1" customHeight="1">
      <c r="A1046" s="24">
        <v>263404383</v>
      </c>
      <c r="B1046" s="10" t="s">
        <v>1188</v>
      </c>
      <c r="C1046" s="11" t="s">
        <v>47</v>
      </c>
      <c r="D1046" s="11" t="s">
        <v>75</v>
      </c>
      <c r="E1046" s="12">
        <v>46077.763888888891</v>
      </c>
      <c r="F1046" s="12">
        <v>46077.833333333336</v>
      </c>
      <c r="G1046" s="13" t="s">
        <v>49</v>
      </c>
      <c r="H1046" s="11" t="s">
        <v>50</v>
      </c>
      <c r="I1046" s="13" t="s">
        <v>1479</v>
      </c>
      <c r="J1046" s="13" t="s">
        <v>51</v>
      </c>
      <c r="K1046" s="13" t="s">
        <v>60</v>
      </c>
      <c r="L1046" s="12" t="s">
        <v>102</v>
      </c>
      <c r="M1046" s="12">
        <v>46079.666666666664</v>
      </c>
      <c r="N1046" s="12">
        <v>46079.666666666664</v>
      </c>
      <c r="O1046" s="12"/>
      <c r="P1046" s="55">
        <v>1</v>
      </c>
      <c r="Q1046" s="12" t="s">
        <v>1094</v>
      </c>
      <c r="R1046" s="12" t="s">
        <v>108</v>
      </c>
      <c r="S1046" s="29">
        <v>46079.645833333328</v>
      </c>
      <c r="T1046" s="29">
        <v>46079.666666666664</v>
      </c>
      <c r="U1046" s="12"/>
      <c r="V1046" s="29"/>
      <c r="W1046" s="30">
        <f>IF(N1046="","",WEEKNUM(AA1046,2)-0)</f>
        <v>9</v>
      </c>
      <c r="X1046" s="30">
        <f>IF(N1046="","",MONTH(AA1046))</f>
        <v>2</v>
      </c>
      <c r="Y104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46" s="30" t="str">
        <f>IF(B1046="ROPAX","ROPAX",IF(B1046="RORO","RORO","OCEAN"))</f>
        <v>OCEAN</v>
      </c>
      <c r="AA1046" s="12">
        <f>+MIN(S1046,T1046)</f>
        <v>46079.645833333328</v>
      </c>
      <c r="AB1046" s="29" t="str">
        <f>CHOOSE(WEEKDAY(T1046,2),"Monday","Tuesday","Wednesday","Thursday","Friday","Saturday","Sunday")</f>
        <v>Thursday</v>
      </c>
      <c r="AC1046" s="104">
        <f>IF((E1046-F1046)&lt;=0,0,(TRACKER[[#This Row],[ATA]]-TRACKER[[#This Row],[ETA]])*24)</f>
        <v>0</v>
      </c>
      <c r="AD1046" s="29" t="str">
        <f>IF(AC1046&lt;=2,"NO","YES")</f>
        <v>NO</v>
      </c>
      <c r="AE1046" s="112">
        <f>+TRACKER[[#This Row],[DELIVERY AVAILABLE SINCE]]-TRACKER[[#This Row],[HANDOVER Morocco]]</f>
        <v>46079.666666666664</v>
      </c>
      <c r="AF1046" s="113">
        <f>TRACKER[[#This Row],[ATA TO UNLOADING]]*24</f>
        <v>45.166666666511446</v>
      </c>
      <c r="AG1046" s="114">
        <f>(M1046-E1046)</f>
        <v>1.9027777777737356</v>
      </c>
      <c r="AH1046" s="9">
        <f>TRACKER[[#This Row],[ATA A OFRECIMIENTO]]*24</f>
        <v>45.666666666569654</v>
      </c>
      <c r="AI1046" s="4" t="str">
        <f>IF(AG1046="","",IF(AG1046&lt;=1.5,"SI","NO"))</f>
        <v>NO</v>
      </c>
      <c r="AJ1046" s="4" t="str">
        <f>IF(AG1046="","",IF(AG1046&lt;=2,"YES","NO"))</f>
        <v>YES</v>
      </c>
      <c r="AK1046" s="4" t="str">
        <f>IF(AG1046="","",IF(AG1046&lt;=3,"SI","NO"))</f>
        <v>SI</v>
      </c>
      <c r="AL1046" s="114">
        <f>(N1046-M1046)</f>
        <v>0</v>
      </c>
      <c r="AM1046" s="9">
        <f>TRACKER[[#This Row],[DEL. AVAILABLE A SLOT]]*24</f>
        <v>0</v>
      </c>
      <c r="AN1046" s="114">
        <f>IF((S1046-M1046)&lt;0,TIME(0,0,0),S1046-M1046)</f>
        <v>0</v>
      </c>
      <c r="AO1046"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046" s="9" t="str">
        <f>IF(AL1046="","",IF(AL1046&lt;=1,"SI","NO"))</f>
        <v>SI</v>
      </c>
      <c r="AQ1046" s="114">
        <f>(N1046-E1046)</f>
        <v>1.9027777777737356</v>
      </c>
      <c r="AR1046" s="9">
        <f>TRACKER[[#This Row],[ATA A TIMESLOT]]*24</f>
        <v>45.666666666569654</v>
      </c>
      <c r="AS1046" s="115">
        <f>IF(AA1046&lt;N1046,TIME(0,0,0),AA1046-N1046)</f>
        <v>0</v>
      </c>
      <c r="AT1046" s="9">
        <f>TRACKER[[#This Row],[PUNTUALIDAD (H)]]*24</f>
        <v>0</v>
      </c>
      <c r="AU1046" s="114" t="str">
        <f>IF(AS1046&gt;TIME(0,30,0),"NO","SI")</f>
        <v>SI</v>
      </c>
      <c r="AV1046" s="116" t="str">
        <f>IF(AS1046&gt;TIME(1,0,0),"NO","SI")</f>
        <v>SI</v>
      </c>
      <c r="AW1046" s="116">
        <f>(S1046-E1046)</f>
        <v>1.8819444444379769</v>
      </c>
      <c r="AX1046" s="38">
        <f>TRACKER[[#This Row],[ATA TO UNLOADING]]*24</f>
        <v>45.166666666511446</v>
      </c>
      <c r="AY1046" s="116">
        <f>IF(O1046=0,0,S1046-O1046)</f>
        <v>0</v>
      </c>
      <c r="AZ1046" s="38">
        <f>TRACKER[[#This Row],[TOTAL TT (MARRUECOS)]]*24</f>
        <v>0</v>
      </c>
      <c r="BA1046" s="38" t="str">
        <f>IF(AW1046="","",IF(AW1046&lt;=2,"SI","NO"))</f>
        <v>SI</v>
      </c>
      <c r="BB1046" s="117">
        <f>V1046-U1046</f>
        <v>0</v>
      </c>
      <c r="BC1046" s="118">
        <f>(TRACKER[[#This Row],[Driver departure vs DC END DATE 2]])/24</f>
        <v>0</v>
      </c>
      <c r="BD1046" s="117" t="str">
        <f>IF(L1046="LEFTIES TOLEDO",IF(BC1046&gt;=TIME(0,0,0),"YES","NO"),"")</f>
        <v/>
      </c>
      <c r="BE1046" s="41">
        <f>$BH$1</f>
        <v>55</v>
      </c>
      <c r="BF1046" s="41">
        <f>$BI$1</f>
        <v>7.5</v>
      </c>
    </row>
    <row r="1047" spans="1:58" ht="12.75" hidden="1" customHeight="1">
      <c r="A1047" s="24" t="s">
        <v>1139</v>
      </c>
      <c r="B1047" s="10" t="s">
        <v>63</v>
      </c>
      <c r="C1047" s="11" t="s">
        <v>79</v>
      </c>
      <c r="D1047" s="11" t="s">
        <v>48</v>
      </c>
      <c r="E1047" s="12">
        <v>46077.9375</v>
      </c>
      <c r="F1047" s="12">
        <v>46078.583333333336</v>
      </c>
      <c r="G1047" s="13" t="s">
        <v>68</v>
      </c>
      <c r="H1047" s="11" t="s">
        <v>100</v>
      </c>
      <c r="I1047" s="13" t="s">
        <v>1146</v>
      </c>
      <c r="J1047" s="13" t="s">
        <v>80</v>
      </c>
      <c r="K1047" s="13" t="s">
        <v>60</v>
      </c>
      <c r="L1047" s="12" t="s">
        <v>71</v>
      </c>
      <c r="M1047" s="12">
        <v>46079.333333333336</v>
      </c>
      <c r="N1047" s="12">
        <v>46079.666666666664</v>
      </c>
      <c r="O1047" s="12">
        <v>46076</v>
      </c>
      <c r="P1047" s="55"/>
      <c r="Q1047" s="12"/>
      <c r="R1047" s="12"/>
      <c r="S1047" s="29">
        <v>46079.614583333336</v>
      </c>
      <c r="T1047" s="29">
        <v>46079.652777777781</v>
      </c>
      <c r="U1047" s="12"/>
      <c r="V1047" s="29"/>
      <c r="W1047" s="30">
        <f>IF(N1047="","",WEEKNUM(AA1047,2)-0)</f>
        <v>9</v>
      </c>
      <c r="X1047" s="30">
        <f>IF(N1047="","",MONTH(AA1047))</f>
        <v>2</v>
      </c>
      <c r="Y104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047" s="30" t="str">
        <f>IF(B1047="ROPAX","ROPAX",IF(B1047="RORO","RORO","OCEAN"))</f>
        <v>ROPAX</v>
      </c>
      <c r="AA1047" s="12">
        <f>+MIN(S1047,T1047)</f>
        <v>46079.614583333336</v>
      </c>
      <c r="AB1047" s="29" t="str">
        <f>CHOOSE(WEEKDAY(T1047,2),"Monday","Tuesday","Wednesday","Thursday","Friday","Saturday","Sunday")</f>
        <v>Thursday</v>
      </c>
      <c r="AC1047" s="104">
        <f>IF((E1047-F1047)&lt;=0,0,(TRACKER[[#This Row],[ATA]]-TRACKER[[#This Row],[ETA]])*24)</f>
        <v>0</v>
      </c>
      <c r="AD1047" s="29" t="str">
        <f>IF(AC1047&lt;=2,"NO","YES")</f>
        <v>NO</v>
      </c>
      <c r="AE1047" s="112">
        <f>+TRACKER[[#This Row],[DELIVERY AVAILABLE SINCE]]-TRACKER[[#This Row],[HANDOVER Morocco]]</f>
        <v>3.3333333333357587</v>
      </c>
      <c r="AF1047" s="113">
        <f>TRACKER[[#This Row],[ATA TO UNLOADING]]*24</f>
        <v>40.250000000058208</v>
      </c>
      <c r="AG1047" s="114">
        <f>(M1047-E1047)</f>
        <v>1.3958333333357587</v>
      </c>
      <c r="AH1047" s="9">
        <f>TRACKER[[#This Row],[ATA A OFRECIMIENTO]]*24</f>
        <v>33.500000000058208</v>
      </c>
      <c r="AI1047" s="4" t="str">
        <f>IF(AG1047="","",IF(AG1047&lt;=1.5,"SI","NO"))</f>
        <v>SI</v>
      </c>
      <c r="AJ1047" s="4" t="str">
        <f>IF(AG1047="","",IF(AG1047&lt;=2,"YES","NO"))</f>
        <v>YES</v>
      </c>
      <c r="AK1047" s="4" t="str">
        <f>IF(AG1047="","",IF(AG1047&lt;=3,"SI","NO"))</f>
        <v>SI</v>
      </c>
      <c r="AL1047" s="114">
        <f>(N1047-M1047)</f>
        <v>0.33333333332848269</v>
      </c>
      <c r="AM1047" s="9">
        <f>TRACKER[[#This Row],[DEL. AVAILABLE A SLOT]]*24</f>
        <v>7.9999999998835847</v>
      </c>
      <c r="AN1047" s="114">
        <f>IF((S1047-M1047)&lt;0,TIME(0,0,0),S1047-M1047)</f>
        <v>0.28125</v>
      </c>
      <c r="AO1047"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047" s="9" t="str">
        <f>IF(AL1047="","",IF(AL1047&lt;=1,"SI","NO"))</f>
        <v>SI</v>
      </c>
      <c r="AQ1047" s="114">
        <f>(N1047-E1047)</f>
        <v>1.7291666666642413</v>
      </c>
      <c r="AR1047" s="9">
        <f>TRACKER[[#This Row],[ATA A TIMESLOT]]*24</f>
        <v>41.499999999941792</v>
      </c>
      <c r="AS1047" s="115">
        <f>IF(AA1047&lt;N1047,TIME(0,0,0),AA1047-N1047)</f>
        <v>0</v>
      </c>
      <c r="AT1047" s="9">
        <f>TRACKER[[#This Row],[PUNTUALIDAD (H)]]*24</f>
        <v>0</v>
      </c>
      <c r="AU1047" s="114" t="str">
        <f>IF(AS1047&gt;TIME(0,30,0),"NO","SI")</f>
        <v>SI</v>
      </c>
      <c r="AV1047" s="116" t="str">
        <f>IF(AS1047&gt;TIME(1,0,0),"NO","SI")</f>
        <v>SI</v>
      </c>
      <c r="AW1047" s="116">
        <f>(S1047-E1047)</f>
        <v>1.6770833333357587</v>
      </c>
      <c r="AX1047" s="38">
        <f>TRACKER[[#This Row],[ATA TO UNLOADING]]*24</f>
        <v>40.250000000058208</v>
      </c>
      <c r="AY1047" s="116">
        <f>IF(O1047=0,0,S1047-O1047)</f>
        <v>3.6145833333357587</v>
      </c>
      <c r="AZ1047" s="38">
        <f>TRACKER[[#This Row],[TOTAL TT (MARRUECOS)]]*24</f>
        <v>86.750000000058208</v>
      </c>
      <c r="BA1047" s="38" t="str">
        <f>IF(AW1047="","",IF(AW1047&lt;=2,"SI","NO"))</f>
        <v>SI</v>
      </c>
      <c r="BB1047" s="117">
        <f>V1047-U1047</f>
        <v>0</v>
      </c>
      <c r="BC1047" s="118">
        <f>(TRACKER[[#This Row],[Driver departure vs DC END DATE 2]])/24</f>
        <v>0</v>
      </c>
      <c r="BD1047" s="117" t="str">
        <f>IF(L1047="LEFTIES TOLEDO",IF(BC1047&gt;=TIME(0,0,0),"YES","NO"),"")</f>
        <v/>
      </c>
      <c r="BE1047" s="41">
        <f>$BH$1</f>
        <v>55</v>
      </c>
      <c r="BF1047" s="41">
        <f>$BI$1</f>
        <v>7.5</v>
      </c>
    </row>
    <row r="1048" spans="1:58" ht="12.75" hidden="1" customHeight="1">
      <c r="A1048" s="24">
        <v>263741040</v>
      </c>
      <c r="B1048" s="10" t="s">
        <v>1188</v>
      </c>
      <c r="C1048" s="11" t="s">
        <v>57</v>
      </c>
      <c r="D1048" s="11" t="s">
        <v>75</v>
      </c>
      <c r="E1048" s="12">
        <v>46077.763888888891</v>
      </c>
      <c r="F1048" s="12">
        <v>46077.833333333336</v>
      </c>
      <c r="G1048" s="13" t="s">
        <v>49</v>
      </c>
      <c r="H1048" s="11" t="s">
        <v>50</v>
      </c>
      <c r="I1048" s="13" t="s">
        <v>1480</v>
      </c>
      <c r="J1048" s="13" t="s">
        <v>56</v>
      </c>
      <c r="K1048" s="13" t="s">
        <v>60</v>
      </c>
      <c r="L1048" s="12" t="s">
        <v>95</v>
      </c>
      <c r="M1048" s="12">
        <v>46079.666666666664</v>
      </c>
      <c r="N1048" s="12">
        <v>46079.666666666664</v>
      </c>
      <c r="O1048" s="12"/>
      <c r="P1048" s="55"/>
      <c r="Q1048" s="12"/>
      <c r="R1048" s="12"/>
      <c r="S1048" s="29">
        <v>46079.645833333328</v>
      </c>
      <c r="T1048" s="29">
        <v>46079.666666666664</v>
      </c>
      <c r="U1048" s="12"/>
      <c r="V1048" s="12">
        <v>46079.770833333336</v>
      </c>
      <c r="W1048" s="30">
        <f>IF(N1048="","",WEEKNUM(AA1048,2)-0)</f>
        <v>9</v>
      </c>
      <c r="X1048" s="30">
        <f>IF(N1048="","",MONTH(AA1048))</f>
        <v>2</v>
      </c>
      <c r="Y104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1048" s="30" t="str">
        <f>IF(B1048="ROPAX","ROPAX",IF(B1048="RORO","RORO","OCEAN"))</f>
        <v>OCEAN</v>
      </c>
      <c r="AA1048" s="12">
        <f>+MIN(S1048,T1048)</f>
        <v>46079.645833333328</v>
      </c>
      <c r="AB1048" s="29" t="str">
        <f>CHOOSE(WEEKDAY(T1048,2),"Monday","Tuesday","Wednesday","Thursday","Friday","Saturday","Sunday")</f>
        <v>Thursday</v>
      </c>
      <c r="AC1048" s="104">
        <f>IF((E1048-F1048)&lt;=0,0,(TRACKER[[#This Row],[ATA]]-TRACKER[[#This Row],[ETA]])*24)</f>
        <v>0</v>
      </c>
      <c r="AD1048" s="29" t="str">
        <f>IF(AC1048&lt;=2,"NO","YES")</f>
        <v>NO</v>
      </c>
      <c r="AE1048" s="112">
        <f>+TRACKER[[#This Row],[DELIVERY AVAILABLE SINCE]]-TRACKER[[#This Row],[HANDOVER Morocco]]</f>
        <v>46079.666666666664</v>
      </c>
      <c r="AF1048" s="113">
        <f>TRACKER[[#This Row],[ATA TO UNLOADING]]*24</f>
        <v>45.166666666511446</v>
      </c>
      <c r="AG1048" s="114">
        <f>(M1048-E1048)</f>
        <v>1.9027777777737356</v>
      </c>
      <c r="AH1048" s="9">
        <f>TRACKER[[#This Row],[ATA A OFRECIMIENTO]]*24</f>
        <v>45.666666666569654</v>
      </c>
      <c r="AI1048" s="4" t="str">
        <f>IF(AG1048="","",IF(AG1048&lt;=1.5,"SI","NO"))</f>
        <v>NO</v>
      </c>
      <c r="AJ1048" s="4" t="str">
        <f>IF(AG1048="","",IF(AG1048&lt;=2,"YES","NO"))</f>
        <v>YES</v>
      </c>
      <c r="AK1048" s="4" t="str">
        <f>IF(AG1048="","",IF(AG1048&lt;=3,"SI","NO"))</f>
        <v>SI</v>
      </c>
      <c r="AL1048" s="114">
        <f>(N1048-M1048)</f>
        <v>0</v>
      </c>
      <c r="AM1048" s="9">
        <f>TRACKER[[#This Row],[DEL. AVAILABLE A SLOT]]*24</f>
        <v>0</v>
      </c>
      <c r="AN1048" s="114">
        <f>IF((S1048-M1048)&lt;0,TIME(0,0,0),S1048-M1048)</f>
        <v>0</v>
      </c>
      <c r="AO1048"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048" s="9" t="str">
        <f>IF(AL1048="","",IF(AL1048&lt;=1,"SI","NO"))</f>
        <v>SI</v>
      </c>
      <c r="AQ1048" s="114">
        <f>(N1048-E1048)</f>
        <v>1.9027777777737356</v>
      </c>
      <c r="AR1048" s="9">
        <f>TRACKER[[#This Row],[ATA A TIMESLOT]]*24</f>
        <v>45.666666666569654</v>
      </c>
      <c r="AS1048" s="115">
        <f>IF(AA1048&lt;N1048,TIME(0,0,0),AA1048-N1048)</f>
        <v>0</v>
      </c>
      <c r="AT1048" s="9">
        <f>TRACKER[[#This Row],[PUNTUALIDAD (H)]]*24</f>
        <v>0</v>
      </c>
      <c r="AU1048" s="114" t="str">
        <f>IF(AS1048&gt;TIME(0,30,0),"NO","SI")</f>
        <v>SI</v>
      </c>
      <c r="AV1048" s="116" t="str">
        <f>IF(AS1048&gt;TIME(1,0,0),"NO","SI")</f>
        <v>SI</v>
      </c>
      <c r="AW1048" s="116">
        <f>(S1048-E1048)</f>
        <v>1.8819444444379769</v>
      </c>
      <c r="AX1048" s="38">
        <f>TRACKER[[#This Row],[ATA TO UNLOADING]]*24</f>
        <v>45.166666666511446</v>
      </c>
      <c r="AY1048" s="116">
        <f>IF(O1048=0,0,S1048-O1048)</f>
        <v>0</v>
      </c>
      <c r="AZ1048" s="38">
        <f>TRACKER[[#This Row],[TOTAL TT (MARRUECOS)]]*24</f>
        <v>0</v>
      </c>
      <c r="BA1048" s="38" t="str">
        <f>IF(AW1048="","",IF(AW1048&lt;=2,"SI","NO"))</f>
        <v>SI</v>
      </c>
      <c r="BB1048" s="117">
        <f>V1048-U1048</f>
        <v>46079.770833333336</v>
      </c>
      <c r="BC1048" s="118">
        <f>(TRACKER[[#This Row],[Driver departure vs DC END DATE 2]])/24</f>
        <v>1919.9904513888889</v>
      </c>
      <c r="BD1048" s="117" t="str">
        <f>IF(L1048="LEFTIES TOLEDO",IF(BC1048&gt;=TIME(0,0,0),"YES","NO"),"")</f>
        <v/>
      </c>
      <c r="BE1048" s="41">
        <f>$BH$1</f>
        <v>55</v>
      </c>
      <c r="BF1048" s="41">
        <f>$BI$1</f>
        <v>7.5</v>
      </c>
    </row>
    <row r="1049" spans="1:58" ht="12.75" hidden="1" customHeight="1">
      <c r="A1049" s="24">
        <v>257771549</v>
      </c>
      <c r="B1049" s="10" t="s">
        <v>1188</v>
      </c>
      <c r="C1049" s="11" t="s">
        <v>78</v>
      </c>
      <c r="D1049" s="11" t="s">
        <v>75</v>
      </c>
      <c r="E1049" s="12">
        <v>46077.763888888891</v>
      </c>
      <c r="F1049" s="12">
        <v>46077.833333333336</v>
      </c>
      <c r="G1049" s="13" t="s">
        <v>49</v>
      </c>
      <c r="H1049" s="11" t="s">
        <v>50</v>
      </c>
      <c r="I1049" s="13" t="s">
        <v>1481</v>
      </c>
      <c r="J1049" s="13" t="s">
        <v>51</v>
      </c>
      <c r="K1049" s="13" t="s">
        <v>60</v>
      </c>
      <c r="L1049" s="12" t="s">
        <v>95</v>
      </c>
      <c r="M1049" s="12">
        <v>46079.666666666664</v>
      </c>
      <c r="N1049" s="12">
        <v>46079.666666666664</v>
      </c>
      <c r="O1049" s="12"/>
      <c r="P1049" s="55"/>
      <c r="Q1049" s="12"/>
      <c r="R1049" s="12"/>
      <c r="S1049" s="29">
        <v>46079.645833333328</v>
      </c>
      <c r="T1049" s="29">
        <v>46079.666666666664</v>
      </c>
      <c r="U1049" s="12"/>
      <c r="V1049" s="12">
        <v>46079.722222222219</v>
      </c>
      <c r="W1049" s="30">
        <f>IF(N1049="","",WEEKNUM(AA1049,2)-0)</f>
        <v>9</v>
      </c>
      <c r="X1049" s="30">
        <f>IF(N1049="","",MONTH(AA1049))</f>
        <v>2</v>
      </c>
      <c r="Y104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1049" s="30" t="str">
        <f>IF(B1049="ROPAX","ROPAX",IF(B1049="RORO","RORO","OCEAN"))</f>
        <v>OCEAN</v>
      </c>
      <c r="AA1049" s="12">
        <f>+MIN(S1049,T1049)</f>
        <v>46079.645833333328</v>
      </c>
      <c r="AB1049" s="29" t="str">
        <f>CHOOSE(WEEKDAY(T1049,2),"Monday","Tuesday","Wednesday","Thursday","Friday","Saturday","Sunday")</f>
        <v>Thursday</v>
      </c>
      <c r="AC1049" s="104">
        <f>IF((E1049-F1049)&lt;=0,0,(TRACKER[[#This Row],[ATA]]-TRACKER[[#This Row],[ETA]])*24)</f>
        <v>0</v>
      </c>
      <c r="AD1049" s="29" t="str">
        <f>IF(AC1049&lt;=2,"NO","YES")</f>
        <v>NO</v>
      </c>
      <c r="AE1049" s="112">
        <f>+TRACKER[[#This Row],[DELIVERY AVAILABLE SINCE]]-TRACKER[[#This Row],[HANDOVER Morocco]]</f>
        <v>46079.666666666664</v>
      </c>
      <c r="AF1049" s="113">
        <f>TRACKER[[#This Row],[ATA TO UNLOADING]]*24</f>
        <v>45.166666666511446</v>
      </c>
      <c r="AG1049" s="114">
        <f>(M1049-E1049)</f>
        <v>1.9027777777737356</v>
      </c>
      <c r="AH1049" s="9">
        <f>TRACKER[[#This Row],[ATA A OFRECIMIENTO]]*24</f>
        <v>45.666666666569654</v>
      </c>
      <c r="AI1049" s="4" t="str">
        <f>IF(AG1049="","",IF(AG1049&lt;=1.5,"SI","NO"))</f>
        <v>NO</v>
      </c>
      <c r="AJ1049" s="4" t="str">
        <f>IF(AG1049="","",IF(AG1049&lt;=2,"YES","NO"))</f>
        <v>YES</v>
      </c>
      <c r="AK1049" s="4" t="str">
        <f>IF(AG1049="","",IF(AG1049&lt;=3,"SI","NO"))</f>
        <v>SI</v>
      </c>
      <c r="AL1049" s="114">
        <f>(N1049-M1049)</f>
        <v>0</v>
      </c>
      <c r="AM1049" s="9">
        <f>TRACKER[[#This Row],[DEL. AVAILABLE A SLOT]]*24</f>
        <v>0</v>
      </c>
      <c r="AN1049" s="114">
        <f>IF((S1049-M1049)&lt;0,TIME(0,0,0),S1049-M1049)</f>
        <v>0</v>
      </c>
      <c r="AO1049"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049" s="9" t="str">
        <f>IF(AL1049="","",IF(AL1049&lt;=1,"SI","NO"))</f>
        <v>SI</v>
      </c>
      <c r="AQ1049" s="114">
        <f>(N1049-E1049)</f>
        <v>1.9027777777737356</v>
      </c>
      <c r="AR1049" s="9">
        <f>TRACKER[[#This Row],[ATA A TIMESLOT]]*24</f>
        <v>45.666666666569654</v>
      </c>
      <c r="AS1049" s="115">
        <f>IF(AA1049&lt;N1049,TIME(0,0,0),AA1049-N1049)</f>
        <v>0</v>
      </c>
      <c r="AT1049" s="9">
        <f>TRACKER[[#This Row],[PUNTUALIDAD (H)]]*24</f>
        <v>0</v>
      </c>
      <c r="AU1049" s="114" t="str">
        <f>IF(AS1049&gt;TIME(0,30,0),"NO","SI")</f>
        <v>SI</v>
      </c>
      <c r="AV1049" s="116" t="str">
        <f>IF(AS1049&gt;TIME(1,0,0),"NO","SI")</f>
        <v>SI</v>
      </c>
      <c r="AW1049" s="116">
        <f>(S1049-E1049)</f>
        <v>1.8819444444379769</v>
      </c>
      <c r="AX1049" s="38">
        <f>TRACKER[[#This Row],[ATA TO UNLOADING]]*24</f>
        <v>45.166666666511446</v>
      </c>
      <c r="AY1049" s="116">
        <f>IF(O1049=0,0,S1049-O1049)</f>
        <v>0</v>
      </c>
      <c r="AZ1049" s="38">
        <f>TRACKER[[#This Row],[TOTAL TT (MARRUECOS)]]*24</f>
        <v>0</v>
      </c>
      <c r="BA1049" s="38" t="str">
        <f>IF(AW1049="","",IF(AW1049&lt;=2,"SI","NO"))</f>
        <v>SI</v>
      </c>
      <c r="BB1049" s="117">
        <f>V1049-U1049</f>
        <v>46079.722222222219</v>
      </c>
      <c r="BC1049" s="118">
        <f>(TRACKER[[#This Row],[Driver departure vs DC END DATE 2]])/24</f>
        <v>1919.9884259259259</v>
      </c>
      <c r="BD1049" s="117" t="str">
        <f>IF(L1049="LEFTIES TOLEDO",IF(BC1049&gt;=TIME(0,0,0),"YES","NO"),"")</f>
        <v/>
      </c>
      <c r="BE1049" s="41">
        <f>$BH$1</f>
        <v>55</v>
      </c>
      <c r="BF1049" s="41">
        <f>$BI$1</f>
        <v>7.5</v>
      </c>
    </row>
    <row r="1050" spans="1:58" ht="12.75" hidden="1" customHeight="1">
      <c r="A1050" s="24">
        <v>263680203</v>
      </c>
      <c r="B1050" s="10" t="s">
        <v>1188</v>
      </c>
      <c r="C1050" s="11" t="s">
        <v>65</v>
      </c>
      <c r="D1050" s="11" t="s">
        <v>75</v>
      </c>
      <c r="E1050" s="12">
        <v>46077.763888888891</v>
      </c>
      <c r="F1050" s="12">
        <v>46077.833333333336</v>
      </c>
      <c r="G1050" s="13" t="s">
        <v>49</v>
      </c>
      <c r="H1050" s="11" t="s">
        <v>50</v>
      </c>
      <c r="I1050" s="13" t="s">
        <v>1484</v>
      </c>
      <c r="J1050" s="13" t="s">
        <v>51</v>
      </c>
      <c r="K1050" s="13" t="s">
        <v>60</v>
      </c>
      <c r="L1050" s="12" t="s">
        <v>95</v>
      </c>
      <c r="M1050" s="12">
        <v>46079.666666666664</v>
      </c>
      <c r="N1050" s="12">
        <v>46079.666666666664</v>
      </c>
      <c r="O1050" s="12"/>
      <c r="P1050" s="55">
        <v>1</v>
      </c>
      <c r="Q1050" s="12"/>
      <c r="R1050" s="12" t="s">
        <v>108</v>
      </c>
      <c r="S1050" s="29">
        <v>46079.645833333328</v>
      </c>
      <c r="T1050" s="29">
        <v>46079.659722222219</v>
      </c>
      <c r="U1050" s="12"/>
      <c r="V1050" s="29">
        <v>46079.704861111109</v>
      </c>
      <c r="W1050" s="30">
        <f>IF(N1050="","",WEEKNUM(AA1050,2)-0)</f>
        <v>9</v>
      </c>
      <c r="X1050" s="30">
        <f>IF(N1050="","",MONTH(AA1050))</f>
        <v>2</v>
      </c>
      <c r="Y105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1050" s="30" t="str">
        <f>IF(B1050="ROPAX","ROPAX",IF(B1050="RORO","RORO","OCEAN"))</f>
        <v>OCEAN</v>
      </c>
      <c r="AA1050" s="12">
        <f>+MIN(S1050,T1050)</f>
        <v>46079.645833333328</v>
      </c>
      <c r="AB1050" s="29" t="str">
        <f>CHOOSE(WEEKDAY(T1050,2),"Monday","Tuesday","Wednesday","Thursday","Friday","Saturday","Sunday")</f>
        <v>Thursday</v>
      </c>
      <c r="AC1050" s="104">
        <f>IF((E1050-F1050)&lt;=0,0,(TRACKER[[#This Row],[ATA]]-TRACKER[[#This Row],[ETA]])*24)</f>
        <v>0</v>
      </c>
      <c r="AD1050" s="29" t="str">
        <f>IF(AC1050&lt;=2,"NO","YES")</f>
        <v>NO</v>
      </c>
      <c r="AE1050" s="112">
        <f>+TRACKER[[#This Row],[DELIVERY AVAILABLE SINCE]]-TRACKER[[#This Row],[HANDOVER Morocco]]</f>
        <v>46079.666666666664</v>
      </c>
      <c r="AF1050" s="113">
        <f>TRACKER[[#This Row],[ATA TO UNLOADING]]*24</f>
        <v>45.166666666511446</v>
      </c>
      <c r="AG1050" s="114">
        <f>(M1050-E1050)</f>
        <v>1.9027777777737356</v>
      </c>
      <c r="AH1050" s="9">
        <f>TRACKER[[#This Row],[ATA A OFRECIMIENTO]]*24</f>
        <v>45.666666666569654</v>
      </c>
      <c r="AI1050" s="4" t="str">
        <f>IF(AG1050="","",IF(AG1050&lt;=1.5,"SI","NO"))</f>
        <v>NO</v>
      </c>
      <c r="AJ1050" s="4" t="str">
        <f>IF(AG1050="","",IF(AG1050&lt;=2,"YES","NO"))</f>
        <v>YES</v>
      </c>
      <c r="AK1050" s="4" t="str">
        <f>IF(AG1050="","",IF(AG1050&lt;=3,"SI","NO"))</f>
        <v>SI</v>
      </c>
      <c r="AL1050" s="114">
        <f>(N1050-M1050)</f>
        <v>0</v>
      </c>
      <c r="AM1050" s="9">
        <f>TRACKER[[#This Row],[DEL. AVAILABLE A SLOT]]*24</f>
        <v>0</v>
      </c>
      <c r="AN1050" s="114">
        <f>IF((S1050-M1050)&lt;0,TIME(0,0,0),S1050-M1050)</f>
        <v>0</v>
      </c>
      <c r="AO1050"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050" s="9" t="str">
        <f>IF(AL1050="","",IF(AL1050&lt;=1,"SI","NO"))</f>
        <v>SI</v>
      </c>
      <c r="AQ1050" s="114">
        <f>(N1050-E1050)</f>
        <v>1.9027777777737356</v>
      </c>
      <c r="AR1050" s="9">
        <f>TRACKER[[#This Row],[ATA A TIMESLOT]]*24</f>
        <v>45.666666666569654</v>
      </c>
      <c r="AS1050" s="115">
        <f>IF(AA1050&lt;N1050,TIME(0,0,0),AA1050-N1050)</f>
        <v>0</v>
      </c>
      <c r="AT1050" s="9">
        <f>TRACKER[[#This Row],[PUNTUALIDAD (H)]]*24</f>
        <v>0</v>
      </c>
      <c r="AU1050" s="114" t="str">
        <f>IF(AS1050&gt;TIME(0,30,0),"NO","SI")</f>
        <v>SI</v>
      </c>
      <c r="AV1050" s="116" t="str">
        <f>IF(AS1050&gt;TIME(1,0,0),"NO","SI")</f>
        <v>SI</v>
      </c>
      <c r="AW1050" s="116">
        <f>(S1050-E1050)</f>
        <v>1.8819444444379769</v>
      </c>
      <c r="AX1050" s="38">
        <f>TRACKER[[#This Row],[ATA TO UNLOADING]]*24</f>
        <v>45.166666666511446</v>
      </c>
      <c r="AY1050" s="116">
        <f>IF(O1050=0,0,S1050-O1050)</f>
        <v>0</v>
      </c>
      <c r="AZ1050" s="38">
        <f>TRACKER[[#This Row],[TOTAL TT (MARRUECOS)]]*24</f>
        <v>0</v>
      </c>
      <c r="BA1050" s="38" t="str">
        <f>IF(AW1050="","",IF(AW1050&lt;=2,"SI","NO"))</f>
        <v>SI</v>
      </c>
      <c r="BB1050" s="117">
        <f>V1050-U1050</f>
        <v>46079.704861111109</v>
      </c>
      <c r="BC1050" s="118">
        <f>(TRACKER[[#This Row],[Driver departure vs DC END DATE 2]])/24</f>
        <v>1919.9877025462963</v>
      </c>
      <c r="BD1050" s="117" t="str">
        <f>IF(L1050="LEFTIES TOLEDO",IF(BC1050&gt;=TIME(0,0,0),"YES","NO"),"")</f>
        <v/>
      </c>
      <c r="BE1050" s="41">
        <f>$BH$1</f>
        <v>55</v>
      </c>
      <c r="BF1050" s="41">
        <f>$BI$1</f>
        <v>7.5</v>
      </c>
    </row>
    <row r="1051" spans="1:58" ht="12.75" hidden="1" customHeight="1">
      <c r="A1051" s="24">
        <v>264212015</v>
      </c>
      <c r="B1051" s="10" t="s">
        <v>1193</v>
      </c>
      <c r="C1051" s="11" t="s">
        <v>47</v>
      </c>
      <c r="D1051" s="11" t="s">
        <v>48</v>
      </c>
      <c r="E1051" s="12">
        <v>46076.80972222222</v>
      </c>
      <c r="F1051" s="12">
        <v>46076.833333333336</v>
      </c>
      <c r="G1051" s="13" t="s">
        <v>49</v>
      </c>
      <c r="H1051" s="11" t="s">
        <v>50</v>
      </c>
      <c r="I1051" s="13" t="s">
        <v>1485</v>
      </c>
      <c r="J1051" s="13" t="s">
        <v>51</v>
      </c>
      <c r="K1051" s="13" t="s">
        <v>52</v>
      </c>
      <c r="L1051" s="12" t="s">
        <v>53</v>
      </c>
      <c r="M1051" s="12">
        <v>46078.666666666664</v>
      </c>
      <c r="N1051" s="12">
        <v>46079.708333333336</v>
      </c>
      <c r="O1051" s="12"/>
      <c r="P1051" s="55"/>
      <c r="Q1051" s="12"/>
      <c r="R1051" s="12"/>
      <c r="S1051" s="29">
        <v>46079.595138888886</v>
      </c>
      <c r="T1051" s="29">
        <v>46079.659722222219</v>
      </c>
      <c r="U1051" s="12">
        <v>46079.636111111111</v>
      </c>
      <c r="V1051" s="12">
        <v>46079.677083333336</v>
      </c>
      <c r="W1051" s="30">
        <f>IF(N1051="","",WEEKNUM(AA1051,2)-0)</f>
        <v>9</v>
      </c>
      <c r="X1051" s="30">
        <f>IF(N1051="","",MONTH(AA1051))</f>
        <v>2</v>
      </c>
      <c r="Y105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51" s="30" t="str">
        <f>IF(B1051="ROPAX","ROPAX",IF(B1051="RORO","RORO","OCEAN"))</f>
        <v>OCEAN</v>
      </c>
      <c r="AA1051" s="12">
        <f>+MIN(S1051,T1051)</f>
        <v>46079.595138888886</v>
      </c>
      <c r="AB1051" s="29" t="str">
        <f>CHOOSE(WEEKDAY(T1051,2),"Monday","Tuesday","Wednesday","Thursday","Friday","Saturday","Sunday")</f>
        <v>Thursday</v>
      </c>
      <c r="AC1051" s="104">
        <f>IF((E1051-F1051)&lt;=0,0,(TRACKER[[#This Row],[ATA]]-TRACKER[[#This Row],[ETA]])*24)</f>
        <v>0</v>
      </c>
      <c r="AD1051" s="29" t="str">
        <f>IF(AC1051&lt;=2,"NO","YES")</f>
        <v>NO</v>
      </c>
      <c r="AE1051" s="112">
        <f>+TRACKER[[#This Row],[DELIVERY AVAILABLE SINCE]]-TRACKER[[#This Row],[HANDOVER Morocco]]</f>
        <v>46078.666666666664</v>
      </c>
      <c r="AF1051" s="113">
        <f>TRACKER[[#This Row],[ATA TO UNLOADING]]*24</f>
        <v>66.849999999976717</v>
      </c>
      <c r="AG1051" s="114">
        <f>(M1051-E1051)</f>
        <v>1.8569444444437977</v>
      </c>
      <c r="AH1051" s="9">
        <f>TRACKER[[#This Row],[ATA A OFRECIMIENTO]]*24</f>
        <v>44.566666666651145</v>
      </c>
      <c r="AI1051" s="4" t="str">
        <f>IF(AG1051="","",IF(AG1051&lt;=1.5,"SI","NO"))</f>
        <v>NO</v>
      </c>
      <c r="AJ1051" s="4" t="str">
        <f>IF(AG1051="","",IF(AG1051&lt;=2,"YES","NO"))</f>
        <v>YES</v>
      </c>
      <c r="AK1051" s="4" t="str">
        <f>IF(AG1051="","",IF(AG1051&lt;=3,"SI","NO"))</f>
        <v>SI</v>
      </c>
      <c r="AL1051" s="114">
        <f>(N1051-M1051)</f>
        <v>1.0416666666715173</v>
      </c>
      <c r="AM1051" s="9">
        <f>TRACKER[[#This Row],[DEL. AVAILABLE A SLOT]]*24</f>
        <v>25.000000000116415</v>
      </c>
      <c r="AN1051" s="114">
        <f>IF((S1051-M1051)&lt;0,TIME(0,0,0),S1051-M1051)</f>
        <v>0.92847222222189885</v>
      </c>
      <c r="AO1051"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051" s="9" t="str">
        <f>IF(AL1051="","",IF(AL1051&lt;=1,"SI","NO"))</f>
        <v>NO</v>
      </c>
      <c r="AQ1051" s="114">
        <f>(N1051-E1051)</f>
        <v>2.898611111115315</v>
      </c>
      <c r="AR1051" s="9">
        <f>TRACKER[[#This Row],[ATA A TIMESLOT]]*24</f>
        <v>69.56666666676756</v>
      </c>
      <c r="AS1051" s="115">
        <f>IF(AA1051&lt;N1051,TIME(0,0,0),AA1051-N1051)</f>
        <v>0</v>
      </c>
      <c r="AT1051" s="9">
        <f>TRACKER[[#This Row],[PUNTUALIDAD (H)]]*24</f>
        <v>0</v>
      </c>
      <c r="AU1051" s="114" t="str">
        <f>IF(AS1051&gt;TIME(0,30,0),"NO","SI")</f>
        <v>SI</v>
      </c>
      <c r="AV1051" s="116" t="str">
        <f>IF(AS1051&gt;TIME(1,0,0),"NO","SI")</f>
        <v>SI</v>
      </c>
      <c r="AW1051" s="116">
        <f>(S1051-E1051)</f>
        <v>2.7854166666656965</v>
      </c>
      <c r="AX1051" s="38">
        <f>TRACKER[[#This Row],[ATA TO UNLOADING]]*24</f>
        <v>66.849999999976717</v>
      </c>
      <c r="AY1051" s="116">
        <f>IF(O1051=0,0,S1051-O1051)</f>
        <v>0</v>
      </c>
      <c r="AZ1051" s="38">
        <f>TRACKER[[#This Row],[TOTAL TT (MARRUECOS)]]*24</f>
        <v>0</v>
      </c>
      <c r="BA1051" s="38" t="str">
        <f>IF(AW1051="","",IF(AW1051&lt;=2,"SI","NO"))</f>
        <v>NO</v>
      </c>
      <c r="BB1051" s="117">
        <f>V1051-U1051</f>
        <v>4.0972222224809229E-2</v>
      </c>
      <c r="BC1051" s="118">
        <f>(TRACKER[[#This Row],[Driver departure vs DC END DATE 2]])/24</f>
        <v>1.7071759260337178E-3</v>
      </c>
      <c r="BD1051" s="117" t="str">
        <f>IF(L1051="LEFTIES TOLEDO",IF(BC1051&gt;=TIME(0,0,0),"YES","NO"),"")</f>
        <v>YES</v>
      </c>
      <c r="BE1051" s="41">
        <f>$BH$1</f>
        <v>55</v>
      </c>
      <c r="BF1051" s="41">
        <f>$BI$1</f>
        <v>7.5</v>
      </c>
    </row>
    <row r="1052" spans="1:58" ht="12.75" hidden="1" customHeight="1">
      <c r="A1052" s="24" t="s">
        <v>1192</v>
      </c>
      <c r="B1052" s="10" t="s">
        <v>1193</v>
      </c>
      <c r="C1052" s="11" t="s">
        <v>47</v>
      </c>
      <c r="D1052" s="11" t="s">
        <v>48</v>
      </c>
      <c r="E1052" s="12">
        <v>46076.80972222222</v>
      </c>
      <c r="F1052" s="12">
        <v>46076.833333333336</v>
      </c>
      <c r="G1052" s="13" t="s">
        <v>88</v>
      </c>
      <c r="H1052" s="11" t="s">
        <v>50</v>
      </c>
      <c r="I1052" s="13" t="s">
        <v>1486</v>
      </c>
      <c r="J1052" s="13" t="s">
        <v>51</v>
      </c>
      <c r="K1052" s="13" t="s">
        <v>52</v>
      </c>
      <c r="L1052" s="12" t="s">
        <v>53</v>
      </c>
      <c r="M1052" s="12">
        <v>46078.666666666664</v>
      </c>
      <c r="N1052" s="12">
        <v>46079.75</v>
      </c>
      <c r="O1052" s="12"/>
      <c r="P1052" s="55"/>
      <c r="Q1052" s="12"/>
      <c r="R1052" s="12"/>
      <c r="S1052" s="29">
        <v>46079.629861111112</v>
      </c>
      <c r="T1052" s="29">
        <v>46079.6875</v>
      </c>
      <c r="U1052" s="12">
        <v>46079.668749999997</v>
      </c>
      <c r="V1052" s="12">
        <v>46079.722222222219</v>
      </c>
      <c r="W1052" s="30">
        <f>IF(N1052="","",WEEKNUM(AA1052,2)-0)</f>
        <v>9</v>
      </c>
      <c r="X1052" s="30">
        <f>IF(N1052="","",MONTH(AA1052))</f>
        <v>2</v>
      </c>
      <c r="Y105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52" s="30" t="str">
        <f>IF(B1052="ROPAX","ROPAX",IF(B1052="RORO","RORO","OCEAN"))</f>
        <v>OCEAN</v>
      </c>
      <c r="AA1052" s="12">
        <f>+MIN(S1052,T1052)</f>
        <v>46079.629861111112</v>
      </c>
      <c r="AB1052" s="29" t="str">
        <f>CHOOSE(WEEKDAY(T1052,2),"Monday","Tuesday","Wednesday","Thursday","Friday","Saturday","Sunday")</f>
        <v>Thursday</v>
      </c>
      <c r="AC1052" s="104">
        <f>IF((E1052-F1052)&lt;=0,0,(TRACKER[[#This Row],[ATA]]-TRACKER[[#This Row],[ETA]])*24)</f>
        <v>0</v>
      </c>
      <c r="AD1052" s="29" t="str">
        <f>IF(AC1052&lt;=2,"NO","YES")</f>
        <v>NO</v>
      </c>
      <c r="AE1052" s="112">
        <f>+TRACKER[[#This Row],[DELIVERY AVAILABLE SINCE]]-TRACKER[[#This Row],[HANDOVER Morocco]]</f>
        <v>46078.666666666664</v>
      </c>
      <c r="AF1052" s="113">
        <f>TRACKER[[#This Row],[ATA TO UNLOADING]]*24</f>
        <v>67.683333333407063</v>
      </c>
      <c r="AG1052" s="114">
        <f>(M1052-E1052)</f>
        <v>1.8569444444437977</v>
      </c>
      <c r="AH1052" s="9">
        <f>TRACKER[[#This Row],[ATA A OFRECIMIENTO]]*24</f>
        <v>44.566666666651145</v>
      </c>
      <c r="AI1052" s="4" t="str">
        <f>IF(AG1052="","",IF(AG1052&lt;=1.5,"SI","NO"))</f>
        <v>NO</v>
      </c>
      <c r="AJ1052" s="4" t="str">
        <f>IF(AG1052="","",IF(AG1052&lt;=2,"YES","NO"))</f>
        <v>YES</v>
      </c>
      <c r="AK1052" s="4" t="str">
        <f>IF(AG1052="","",IF(AG1052&lt;=3,"SI","NO"))</f>
        <v>SI</v>
      </c>
      <c r="AL1052" s="114">
        <f>(N1052-M1052)</f>
        <v>1.0833333333357587</v>
      </c>
      <c r="AM1052" s="9">
        <f>TRACKER[[#This Row],[DEL. AVAILABLE A SLOT]]*24</f>
        <v>26.000000000058208</v>
      </c>
      <c r="AN1052" s="114">
        <f>IF((S1052-M1052)&lt;0,TIME(0,0,0),S1052-M1052)</f>
        <v>0.96319444444816327</v>
      </c>
      <c r="AO1052"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052" s="9" t="str">
        <f>IF(AL1052="","",IF(AL1052&lt;=1,"SI","NO"))</f>
        <v>NO</v>
      </c>
      <c r="AQ1052" s="114">
        <f>(N1052-E1052)</f>
        <v>2.9402777777795563</v>
      </c>
      <c r="AR1052" s="9">
        <f>TRACKER[[#This Row],[ATA A TIMESLOT]]*24</f>
        <v>70.566666666709352</v>
      </c>
      <c r="AS1052" s="115">
        <f>IF(AA1052&lt;N1052,TIME(0,0,0),AA1052-N1052)</f>
        <v>0</v>
      </c>
      <c r="AT1052" s="9">
        <f>TRACKER[[#This Row],[PUNTUALIDAD (H)]]*24</f>
        <v>0</v>
      </c>
      <c r="AU1052" s="114" t="str">
        <f>IF(AS1052&gt;TIME(0,30,0),"NO","SI")</f>
        <v>SI</v>
      </c>
      <c r="AV1052" s="116" t="str">
        <f>IF(AS1052&gt;TIME(1,0,0),"NO","SI")</f>
        <v>SI</v>
      </c>
      <c r="AW1052" s="116">
        <f>(S1052-E1052)</f>
        <v>2.820138888891961</v>
      </c>
      <c r="AX1052" s="38">
        <f>TRACKER[[#This Row],[ATA TO UNLOADING]]*24</f>
        <v>67.683333333407063</v>
      </c>
      <c r="AY1052" s="116">
        <f>IF(O1052=0,0,S1052-O1052)</f>
        <v>0</v>
      </c>
      <c r="AZ1052" s="38">
        <f>TRACKER[[#This Row],[TOTAL TT (MARRUECOS)]]*24</f>
        <v>0</v>
      </c>
      <c r="BA1052" s="38" t="str">
        <f>IF(AW1052="","",IF(AW1052&lt;=2,"SI","NO"))</f>
        <v>NO</v>
      </c>
      <c r="BB1052" s="117">
        <f>V1052-U1052</f>
        <v>5.3472222221898846E-2</v>
      </c>
      <c r="BC1052" s="118">
        <f>(TRACKER[[#This Row],[Driver departure vs DC END DATE 2]])/24</f>
        <v>2.2280092592457854E-3</v>
      </c>
      <c r="BD1052" s="117" t="str">
        <f>IF(L1052="LEFTIES TOLEDO",IF(BC1052&gt;=TIME(0,0,0),"YES","NO"),"")</f>
        <v>YES</v>
      </c>
      <c r="BE1052" s="41">
        <f>$BH$1</f>
        <v>55</v>
      </c>
      <c r="BF1052" s="41">
        <f>$BI$1</f>
        <v>7.5</v>
      </c>
    </row>
    <row r="1053" spans="1:58" ht="12.75" hidden="1" customHeight="1">
      <c r="A1053" s="24" t="s">
        <v>1194</v>
      </c>
      <c r="B1053" s="10" t="s">
        <v>1193</v>
      </c>
      <c r="C1053" s="11" t="s">
        <v>47</v>
      </c>
      <c r="D1053" s="11" t="s">
        <v>48</v>
      </c>
      <c r="E1053" s="12">
        <v>46076.80972222222</v>
      </c>
      <c r="F1053" s="12">
        <v>46076.833333333336</v>
      </c>
      <c r="G1053" s="13" t="s">
        <v>88</v>
      </c>
      <c r="H1053" s="11" t="s">
        <v>50</v>
      </c>
      <c r="I1053" s="13" t="s">
        <v>1487</v>
      </c>
      <c r="J1053" s="13" t="s">
        <v>51</v>
      </c>
      <c r="K1053" s="13" t="s">
        <v>52</v>
      </c>
      <c r="L1053" s="12" t="s">
        <v>53</v>
      </c>
      <c r="M1053" s="12">
        <v>46078.666666666664</v>
      </c>
      <c r="N1053" s="12">
        <v>46079.75</v>
      </c>
      <c r="O1053" s="12"/>
      <c r="P1053" s="55"/>
      <c r="Q1053" s="12"/>
      <c r="R1053" s="12"/>
      <c r="S1053" s="29">
        <v>46079.619444444441</v>
      </c>
      <c r="T1053" s="29">
        <v>46079.645833333336</v>
      </c>
      <c r="U1053" s="12">
        <v>46079.651388888888</v>
      </c>
      <c r="V1053" s="12">
        <v>46079.680555555555</v>
      </c>
      <c r="W1053" s="30">
        <f>IF(N1053="","",WEEKNUM(AA1053,2)-0)</f>
        <v>9</v>
      </c>
      <c r="X1053" s="30">
        <f>IF(N1053="","",MONTH(AA1053))</f>
        <v>2</v>
      </c>
      <c r="Y105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53" s="30" t="str">
        <f>IF(B1053="ROPAX","ROPAX",IF(B1053="RORO","RORO","OCEAN"))</f>
        <v>OCEAN</v>
      </c>
      <c r="AA1053" s="12">
        <f>+MIN(S1053,T1053)</f>
        <v>46079.619444444441</v>
      </c>
      <c r="AB1053" s="29" t="str">
        <f>CHOOSE(WEEKDAY(T1053,2),"Monday","Tuesday","Wednesday","Thursday","Friday","Saturday","Sunday")</f>
        <v>Thursday</v>
      </c>
      <c r="AC1053" s="104">
        <f>IF((E1053-F1053)&lt;=0,0,(TRACKER[[#This Row],[ATA]]-TRACKER[[#This Row],[ETA]])*24)</f>
        <v>0</v>
      </c>
      <c r="AD1053" s="29" t="str">
        <f>IF(AC1053&lt;=2,"NO","YES")</f>
        <v>NO</v>
      </c>
      <c r="AE1053" s="112">
        <f>+TRACKER[[#This Row],[DELIVERY AVAILABLE SINCE]]-TRACKER[[#This Row],[HANDOVER Morocco]]</f>
        <v>46078.666666666664</v>
      </c>
      <c r="AF1053" s="113">
        <f>TRACKER[[#This Row],[ATA TO UNLOADING]]*24</f>
        <v>67.433333333290648</v>
      </c>
      <c r="AG1053" s="114">
        <f>(M1053-E1053)</f>
        <v>1.8569444444437977</v>
      </c>
      <c r="AH1053" s="9">
        <f>TRACKER[[#This Row],[ATA A OFRECIMIENTO]]*24</f>
        <v>44.566666666651145</v>
      </c>
      <c r="AI1053" s="4" t="str">
        <f>IF(AG1053="","",IF(AG1053&lt;=1.5,"SI","NO"))</f>
        <v>NO</v>
      </c>
      <c r="AJ1053" s="4" t="str">
        <f>IF(AG1053="","",IF(AG1053&lt;=2,"YES","NO"))</f>
        <v>YES</v>
      </c>
      <c r="AK1053" s="4" t="str">
        <f>IF(AG1053="","",IF(AG1053&lt;=3,"SI","NO"))</f>
        <v>SI</v>
      </c>
      <c r="AL1053" s="114">
        <f>(N1053-M1053)</f>
        <v>1.0833333333357587</v>
      </c>
      <c r="AM1053" s="9">
        <f>TRACKER[[#This Row],[DEL. AVAILABLE A SLOT]]*24</f>
        <v>26.000000000058208</v>
      </c>
      <c r="AN1053" s="114">
        <f>IF((S1053-M1053)&lt;0,TIME(0,0,0),S1053-M1053)</f>
        <v>0.95277777777664596</v>
      </c>
      <c r="AO1053"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053" s="9" t="str">
        <f>IF(AL1053="","",IF(AL1053&lt;=1,"SI","NO"))</f>
        <v>NO</v>
      </c>
      <c r="AQ1053" s="114">
        <f>(N1053-E1053)</f>
        <v>2.9402777777795563</v>
      </c>
      <c r="AR1053" s="9">
        <f>TRACKER[[#This Row],[ATA A TIMESLOT]]*24</f>
        <v>70.566666666709352</v>
      </c>
      <c r="AS1053" s="115">
        <f>IF(AA1053&lt;N1053,TIME(0,0,0),AA1053-N1053)</f>
        <v>0</v>
      </c>
      <c r="AT1053" s="9">
        <f>TRACKER[[#This Row],[PUNTUALIDAD (H)]]*24</f>
        <v>0</v>
      </c>
      <c r="AU1053" s="114" t="str">
        <f>IF(AS1053&gt;TIME(0,30,0),"NO","SI")</f>
        <v>SI</v>
      </c>
      <c r="AV1053" s="116" t="str">
        <f>IF(AS1053&gt;TIME(1,0,0),"NO","SI")</f>
        <v>SI</v>
      </c>
      <c r="AW1053" s="116">
        <f>(S1053-E1053)</f>
        <v>2.8097222222204437</v>
      </c>
      <c r="AX1053" s="38">
        <f>TRACKER[[#This Row],[ATA TO UNLOADING]]*24</f>
        <v>67.433333333290648</v>
      </c>
      <c r="AY1053" s="116">
        <f>IF(O1053=0,0,S1053-O1053)</f>
        <v>0</v>
      </c>
      <c r="AZ1053" s="38">
        <f>TRACKER[[#This Row],[TOTAL TT (MARRUECOS)]]*24</f>
        <v>0</v>
      </c>
      <c r="BA1053" s="38" t="str">
        <f>IF(AW1053="","",IF(AW1053&lt;=2,"SI","NO"))</f>
        <v>NO</v>
      </c>
      <c r="BB1053" s="117">
        <f>V1053-U1053</f>
        <v>2.9166666667151731E-2</v>
      </c>
      <c r="BC1053" s="118">
        <f>(TRACKER[[#This Row],[Driver departure vs DC END DATE 2]])/24</f>
        <v>1.2152777777979888E-3</v>
      </c>
      <c r="BD1053" s="117" t="str">
        <f>IF(L1053="LEFTIES TOLEDO",IF(BC1053&gt;=TIME(0,0,0),"YES","NO"),"")</f>
        <v>YES</v>
      </c>
      <c r="BE1053" s="41">
        <f>$BH$1</f>
        <v>55</v>
      </c>
      <c r="BF1053" s="41">
        <f>$BI$1</f>
        <v>7.5</v>
      </c>
    </row>
    <row r="1054" spans="1:58" ht="12.75" hidden="1" customHeight="1">
      <c r="A1054" s="24">
        <v>264212015</v>
      </c>
      <c r="B1054" s="10" t="s">
        <v>1193</v>
      </c>
      <c r="C1054" s="11" t="s">
        <v>47</v>
      </c>
      <c r="D1054" s="11" t="s">
        <v>48</v>
      </c>
      <c r="E1054" s="12">
        <v>46076.80972222222</v>
      </c>
      <c r="F1054" s="12">
        <v>46076.833333333336</v>
      </c>
      <c r="G1054" s="13" t="s">
        <v>49</v>
      </c>
      <c r="H1054" s="11" t="s">
        <v>50</v>
      </c>
      <c r="I1054" s="13" t="s">
        <v>1488</v>
      </c>
      <c r="J1054" s="13" t="s">
        <v>51</v>
      </c>
      <c r="K1054" s="13" t="s">
        <v>52</v>
      </c>
      <c r="L1054" s="12" t="s">
        <v>53</v>
      </c>
      <c r="M1054" s="12">
        <v>46078.666666666664</v>
      </c>
      <c r="N1054" s="12">
        <v>46079.791666666664</v>
      </c>
      <c r="O1054" s="12"/>
      <c r="P1054" s="55"/>
      <c r="Q1054" s="12" t="s">
        <v>62</v>
      </c>
      <c r="R1054" s="12"/>
      <c r="S1054" s="29">
        <v>46079.822222222225</v>
      </c>
      <c r="T1054" s="29">
        <v>46079.854166666664</v>
      </c>
      <c r="U1054" s="12">
        <v>46079.856249999997</v>
      </c>
      <c r="V1054" s="12">
        <v>46079.895833333336</v>
      </c>
      <c r="W1054" s="30">
        <f>IF(N1054="","",WEEKNUM(AA1054,2)-0)</f>
        <v>9</v>
      </c>
      <c r="X1054" s="30">
        <f>IF(N1054="","",MONTH(AA1054))</f>
        <v>2</v>
      </c>
      <c r="Y105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54" s="30" t="str">
        <f>IF(B1054="ROPAX","ROPAX",IF(B1054="RORO","RORO","OCEAN"))</f>
        <v>OCEAN</v>
      </c>
      <c r="AA1054" s="12">
        <f>+MIN(S1054,T1054)</f>
        <v>46079.822222222225</v>
      </c>
      <c r="AB1054" s="29" t="str">
        <f>CHOOSE(WEEKDAY(T1054,2),"Monday","Tuesday","Wednesday","Thursday","Friday","Saturday","Sunday")</f>
        <v>Thursday</v>
      </c>
      <c r="AC1054" s="104">
        <f>IF((E1054-F1054)&lt;=0,0,(TRACKER[[#This Row],[ATA]]-TRACKER[[#This Row],[ETA]])*24)</f>
        <v>0</v>
      </c>
      <c r="AD1054" s="29" t="str">
        <f>IF(AC1054&lt;=2,"NO","YES")</f>
        <v>NO</v>
      </c>
      <c r="AE1054" s="112">
        <f>+TRACKER[[#This Row],[DELIVERY AVAILABLE SINCE]]-TRACKER[[#This Row],[HANDOVER Morocco]]</f>
        <v>46078.666666666664</v>
      </c>
      <c r="AF1054" s="113">
        <f>TRACKER[[#This Row],[ATA TO UNLOADING]]*24</f>
        <v>72.300000000104774</v>
      </c>
      <c r="AG1054" s="114">
        <f>(M1054-E1054)</f>
        <v>1.8569444444437977</v>
      </c>
      <c r="AH1054" s="9">
        <f>TRACKER[[#This Row],[ATA A OFRECIMIENTO]]*24</f>
        <v>44.566666666651145</v>
      </c>
      <c r="AI1054" s="4" t="str">
        <f>IF(AG1054="","",IF(AG1054&lt;=1.5,"SI","NO"))</f>
        <v>NO</v>
      </c>
      <c r="AJ1054" s="4" t="str">
        <f>IF(AG1054="","",IF(AG1054&lt;=2,"YES","NO"))</f>
        <v>YES</v>
      </c>
      <c r="AK1054" s="4" t="str">
        <f>IF(AG1054="","",IF(AG1054&lt;=3,"SI","NO"))</f>
        <v>SI</v>
      </c>
      <c r="AL1054" s="114">
        <f>(N1054-M1054)</f>
        <v>1.125</v>
      </c>
      <c r="AM1054" s="9">
        <f>TRACKER[[#This Row],[DEL. AVAILABLE A SLOT]]*24</f>
        <v>27</v>
      </c>
      <c r="AN1054" s="114">
        <f>IF((S1054-M1054)&lt;0,TIME(0,0,0),S1054-M1054)</f>
        <v>1.1555555555605679</v>
      </c>
      <c r="AO1054"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1054" s="9" t="str">
        <f>IF(AL1054="","",IF(AL1054&lt;=1,"SI","NO"))</f>
        <v>NO</v>
      </c>
      <c r="AQ1054" s="114">
        <f>(N1054-E1054)</f>
        <v>2.9819444444437977</v>
      </c>
      <c r="AR1054" s="9">
        <f>TRACKER[[#This Row],[ATA A TIMESLOT]]*24</f>
        <v>71.566666666651145</v>
      </c>
      <c r="AS1054" s="115">
        <f>IF(AA1054&lt;N1054,TIME(0,0,0),AA1054-N1054)</f>
        <v>3.0555555560567882E-2</v>
      </c>
      <c r="AT1054" s="9">
        <f>TRACKER[[#This Row],[PUNTUALIDAD (H)]]*24</f>
        <v>0.73333333345362917</v>
      </c>
      <c r="AU1054" s="114" t="str">
        <f>IF(AS1054&gt;TIME(0,30,0),"NO","SI")</f>
        <v>NO</v>
      </c>
      <c r="AV1054" s="116" t="str">
        <f>IF(AS1054&gt;TIME(1,0,0),"NO","SI")</f>
        <v>SI</v>
      </c>
      <c r="AW1054" s="116">
        <f>(S1054-E1054)</f>
        <v>3.0125000000043656</v>
      </c>
      <c r="AX1054" s="38">
        <f>TRACKER[[#This Row],[ATA TO UNLOADING]]*24</f>
        <v>72.300000000104774</v>
      </c>
      <c r="AY1054" s="116">
        <f>IF(O1054=0,0,S1054-O1054)</f>
        <v>0</v>
      </c>
      <c r="AZ1054" s="38">
        <f>TRACKER[[#This Row],[TOTAL TT (MARRUECOS)]]*24</f>
        <v>0</v>
      </c>
      <c r="BA1054" s="38" t="str">
        <f>IF(AW1054="","",IF(AW1054&lt;=2,"SI","NO"))</f>
        <v>NO</v>
      </c>
      <c r="BB1054" s="117">
        <f>V1054-U1054</f>
        <v>3.9583333338669036E-2</v>
      </c>
      <c r="BC1054" s="118">
        <f>(TRACKER[[#This Row],[Driver departure vs DC END DATE 2]])/24</f>
        <v>1.6493055557778764E-3</v>
      </c>
      <c r="BD1054" s="117" t="str">
        <f>IF(L1054="LEFTIES TOLEDO",IF(BC1054&gt;=TIME(0,0,0),"YES","NO"),"")</f>
        <v>YES</v>
      </c>
      <c r="BE1054" s="41">
        <f>$BH$1</f>
        <v>55</v>
      </c>
      <c r="BF1054" s="41">
        <f>$BI$1</f>
        <v>7.5</v>
      </c>
    </row>
    <row r="1055" spans="1:58" ht="12.75" hidden="1" customHeight="1">
      <c r="A1055" s="24">
        <v>264210197</v>
      </c>
      <c r="B1055" s="10" t="s">
        <v>1193</v>
      </c>
      <c r="C1055" s="11" t="s">
        <v>47</v>
      </c>
      <c r="D1055" s="11" t="s">
        <v>48</v>
      </c>
      <c r="E1055" s="12">
        <v>46076.80972222222</v>
      </c>
      <c r="F1055" s="12">
        <v>46076.833333333336</v>
      </c>
      <c r="G1055" s="13" t="s">
        <v>49</v>
      </c>
      <c r="H1055" s="11" t="s">
        <v>50</v>
      </c>
      <c r="I1055" s="13" t="s">
        <v>1491</v>
      </c>
      <c r="J1055" s="13" t="s">
        <v>51</v>
      </c>
      <c r="K1055" s="13" t="s">
        <v>52</v>
      </c>
      <c r="L1055" s="12" t="s">
        <v>53</v>
      </c>
      <c r="M1055" s="12">
        <v>46078.666666666664</v>
      </c>
      <c r="N1055" s="12">
        <v>46079.833333333336</v>
      </c>
      <c r="O1055" s="12"/>
      <c r="P1055" s="55"/>
      <c r="Q1055" s="12"/>
      <c r="R1055" s="12"/>
      <c r="S1055" s="29">
        <v>46079.745138888888</v>
      </c>
      <c r="T1055" s="29">
        <v>46079.791666666664</v>
      </c>
      <c r="U1055" s="12">
        <v>46079.811111111114</v>
      </c>
      <c r="V1055" s="29">
        <v>46079.817361111112</v>
      </c>
      <c r="W1055" s="30">
        <f>IF(N1055="","",WEEKNUM(AA1055,2)-0)</f>
        <v>9</v>
      </c>
      <c r="X1055" s="30">
        <f>IF(N1055="","",MONTH(AA1055))</f>
        <v>2</v>
      </c>
      <c r="Y105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55" s="30" t="str">
        <f>IF(B1055="ROPAX","ROPAX",IF(B1055="RORO","RORO","OCEAN"))</f>
        <v>OCEAN</v>
      </c>
      <c r="AA1055" s="12">
        <f>+MIN(S1055,T1055)</f>
        <v>46079.745138888888</v>
      </c>
      <c r="AB1055" s="29" t="str">
        <f>CHOOSE(WEEKDAY(T1055,2),"Monday","Tuesday","Wednesday","Thursday","Friday","Saturday","Sunday")</f>
        <v>Thursday</v>
      </c>
      <c r="AC1055" s="104">
        <f>IF((E1055-F1055)&lt;=0,0,(TRACKER[[#This Row],[ATA]]-TRACKER[[#This Row],[ETA]])*24)</f>
        <v>0</v>
      </c>
      <c r="AD1055" s="29" t="str">
        <f>IF(AC1055&lt;=2,"NO","YES")</f>
        <v>NO</v>
      </c>
      <c r="AE1055" s="112">
        <f>+TRACKER[[#This Row],[DELIVERY AVAILABLE SINCE]]-TRACKER[[#This Row],[HANDOVER Morocco]]</f>
        <v>46078.666666666664</v>
      </c>
      <c r="AF1055" s="113">
        <f>TRACKER[[#This Row],[ATA TO UNLOADING]]*24</f>
        <v>70.450000000011642</v>
      </c>
      <c r="AG1055" s="114">
        <f>(M1055-E1055)</f>
        <v>1.8569444444437977</v>
      </c>
      <c r="AH1055" s="9">
        <f>TRACKER[[#This Row],[ATA A OFRECIMIENTO]]*24</f>
        <v>44.566666666651145</v>
      </c>
      <c r="AI1055" s="4" t="str">
        <f>IF(AG1055="","",IF(AG1055&lt;=1.5,"SI","NO"))</f>
        <v>NO</v>
      </c>
      <c r="AJ1055" s="4" t="str">
        <f>IF(AG1055="","",IF(AG1055&lt;=2,"YES","NO"))</f>
        <v>YES</v>
      </c>
      <c r="AK1055" s="4" t="str">
        <f>IF(AG1055="","",IF(AG1055&lt;=3,"SI","NO"))</f>
        <v>SI</v>
      </c>
      <c r="AL1055" s="114">
        <f>(N1055-M1055)</f>
        <v>1.1666666666715173</v>
      </c>
      <c r="AM1055" s="9">
        <f>TRACKER[[#This Row],[DEL. AVAILABLE A SLOT]]*24</f>
        <v>28.000000000116415</v>
      </c>
      <c r="AN1055" s="114">
        <f>IF((S1055-M1055)&lt;0,TIME(0,0,0),S1055-M1055)</f>
        <v>1.078472222223354</v>
      </c>
      <c r="AO1055"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1055" s="9" t="str">
        <f>IF(AL1055="","",IF(AL1055&lt;=1,"SI","NO"))</f>
        <v>NO</v>
      </c>
      <c r="AQ1055" s="114">
        <f>(N1055-E1055)</f>
        <v>3.023611111115315</v>
      </c>
      <c r="AR1055" s="9">
        <f>TRACKER[[#This Row],[ATA A TIMESLOT]]*24</f>
        <v>72.56666666676756</v>
      </c>
      <c r="AS1055" s="115">
        <f>IF(AA1055&lt;N1055,TIME(0,0,0),AA1055-N1055)</f>
        <v>0</v>
      </c>
      <c r="AT1055" s="9">
        <f>TRACKER[[#This Row],[PUNTUALIDAD (H)]]*24</f>
        <v>0</v>
      </c>
      <c r="AU1055" s="114" t="str">
        <f>IF(AS1055&gt;TIME(0,30,0),"NO","SI")</f>
        <v>SI</v>
      </c>
      <c r="AV1055" s="116" t="str">
        <f>IF(AS1055&gt;TIME(1,0,0),"NO","SI")</f>
        <v>SI</v>
      </c>
      <c r="AW1055" s="116">
        <f>(S1055-E1055)</f>
        <v>2.9354166666671517</v>
      </c>
      <c r="AX1055" s="38">
        <f>TRACKER[[#This Row],[ATA TO UNLOADING]]*24</f>
        <v>70.450000000011642</v>
      </c>
      <c r="AY1055" s="116">
        <f>IF(O1055=0,0,S1055-O1055)</f>
        <v>0</v>
      </c>
      <c r="AZ1055" s="38">
        <f>TRACKER[[#This Row],[TOTAL TT (MARRUECOS)]]*24</f>
        <v>0</v>
      </c>
      <c r="BA1055" s="38" t="str">
        <f>IF(AW1055="","",IF(AW1055&lt;=2,"SI","NO"))</f>
        <v>NO</v>
      </c>
      <c r="BB1055" s="117">
        <f>V1055-U1055</f>
        <v>6.2499999985448085E-3</v>
      </c>
      <c r="BC1055" s="118">
        <f>(TRACKER[[#This Row],[Driver departure vs DC END DATE 2]])/24</f>
        <v>2.6041666660603369E-4</v>
      </c>
      <c r="BD1055" s="117" t="str">
        <f>IF(L1055="LEFTIES TOLEDO",IF(BC1055&gt;=TIME(0,0,0),"YES","NO"),"")</f>
        <v>YES</v>
      </c>
      <c r="BE1055" s="41">
        <f>$BH$1</f>
        <v>55</v>
      </c>
      <c r="BF1055" s="41">
        <f>$BI$1</f>
        <v>7.5</v>
      </c>
    </row>
    <row r="1056" spans="1:58" ht="12.75" hidden="1" customHeight="1">
      <c r="A1056" s="24">
        <v>263804778</v>
      </c>
      <c r="B1056" s="10" t="s">
        <v>1193</v>
      </c>
      <c r="C1056" s="11" t="s">
        <v>47</v>
      </c>
      <c r="D1056" s="11" t="s">
        <v>48</v>
      </c>
      <c r="E1056" s="12">
        <v>46076.80972222222</v>
      </c>
      <c r="F1056" s="12">
        <v>46076.833333333336</v>
      </c>
      <c r="G1056" s="13" t="s">
        <v>49</v>
      </c>
      <c r="H1056" s="11" t="s">
        <v>50</v>
      </c>
      <c r="I1056" s="13" t="s">
        <v>1492</v>
      </c>
      <c r="J1056" s="13" t="s">
        <v>51</v>
      </c>
      <c r="K1056" s="13" t="s">
        <v>52</v>
      </c>
      <c r="L1056" s="12" t="s">
        <v>53</v>
      </c>
      <c r="M1056" s="12">
        <v>46078.666666666664</v>
      </c>
      <c r="N1056" s="12">
        <v>46079.833333333336</v>
      </c>
      <c r="O1056" s="12"/>
      <c r="P1056" s="55"/>
      <c r="Q1056" s="12"/>
      <c r="R1056" s="12"/>
      <c r="S1056" s="29">
        <v>46079.745138888888</v>
      </c>
      <c r="T1056" s="29">
        <v>46079.840277777781</v>
      </c>
      <c r="U1056" s="12">
        <v>46079.811111111114</v>
      </c>
      <c r="V1056" s="29">
        <v>46079.861111111109</v>
      </c>
      <c r="W1056" s="30">
        <f>IF(N1056="","",WEEKNUM(AA1056,2)-0)</f>
        <v>9</v>
      </c>
      <c r="X1056" s="30">
        <f>IF(N1056="","",MONTH(AA1056))</f>
        <v>2</v>
      </c>
      <c r="Y105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56" s="30" t="str">
        <f>IF(B1056="ROPAX","ROPAX",IF(B1056="RORO","RORO","OCEAN"))</f>
        <v>OCEAN</v>
      </c>
      <c r="AA1056" s="12">
        <f>+MIN(S1056,T1056)</f>
        <v>46079.745138888888</v>
      </c>
      <c r="AB1056" s="29" t="str">
        <f>CHOOSE(WEEKDAY(T1056,2),"Monday","Tuesday","Wednesday","Thursday","Friday","Saturday","Sunday")</f>
        <v>Thursday</v>
      </c>
      <c r="AC1056" s="104">
        <f>IF((E1056-F1056)&lt;=0,0,(TRACKER[[#This Row],[ATA]]-TRACKER[[#This Row],[ETA]])*24)</f>
        <v>0</v>
      </c>
      <c r="AD1056" s="29" t="str">
        <f>IF(AC1056&lt;=2,"NO","YES")</f>
        <v>NO</v>
      </c>
      <c r="AE1056" s="112">
        <f>+TRACKER[[#This Row],[DELIVERY AVAILABLE SINCE]]-TRACKER[[#This Row],[HANDOVER Morocco]]</f>
        <v>46078.666666666664</v>
      </c>
      <c r="AF1056" s="113">
        <f>TRACKER[[#This Row],[ATA TO UNLOADING]]*24</f>
        <v>70.450000000011642</v>
      </c>
      <c r="AG1056" s="114">
        <f>(M1056-E1056)</f>
        <v>1.8569444444437977</v>
      </c>
      <c r="AH1056" s="9">
        <f>TRACKER[[#This Row],[ATA A OFRECIMIENTO]]*24</f>
        <v>44.566666666651145</v>
      </c>
      <c r="AI1056" s="4" t="str">
        <f>IF(AG1056="","",IF(AG1056&lt;=1.5,"SI","NO"))</f>
        <v>NO</v>
      </c>
      <c r="AJ1056" s="4" t="str">
        <f>IF(AG1056="","",IF(AG1056&lt;=2,"YES","NO"))</f>
        <v>YES</v>
      </c>
      <c r="AK1056" s="4" t="str">
        <f>IF(AG1056="","",IF(AG1056&lt;=3,"SI","NO"))</f>
        <v>SI</v>
      </c>
      <c r="AL1056" s="114">
        <f>(N1056-M1056)</f>
        <v>1.1666666666715173</v>
      </c>
      <c r="AM1056" s="9">
        <f>TRACKER[[#This Row],[DEL. AVAILABLE A SLOT]]*24</f>
        <v>28.000000000116415</v>
      </c>
      <c r="AN1056" s="114">
        <f>IF((S1056-M1056)&lt;0,TIME(0,0,0),S1056-M1056)</f>
        <v>1.078472222223354</v>
      </c>
      <c r="AO1056"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1056" s="9" t="str">
        <f>IF(AL1056="","",IF(AL1056&lt;=1,"SI","NO"))</f>
        <v>NO</v>
      </c>
      <c r="AQ1056" s="114">
        <f>(N1056-E1056)</f>
        <v>3.023611111115315</v>
      </c>
      <c r="AR1056" s="9">
        <f>TRACKER[[#This Row],[ATA A TIMESLOT]]*24</f>
        <v>72.56666666676756</v>
      </c>
      <c r="AS1056" s="115">
        <f>IF(AA1056&lt;N1056,TIME(0,0,0),AA1056-N1056)</f>
        <v>0</v>
      </c>
      <c r="AT1056" s="9">
        <f>TRACKER[[#This Row],[PUNTUALIDAD (H)]]*24</f>
        <v>0</v>
      </c>
      <c r="AU1056" s="114" t="str">
        <f>IF(AS1056&gt;TIME(0,30,0),"NO","SI")</f>
        <v>SI</v>
      </c>
      <c r="AV1056" s="116" t="str">
        <f>IF(AS1056&gt;TIME(1,0,0),"NO","SI")</f>
        <v>SI</v>
      </c>
      <c r="AW1056" s="116">
        <f>(S1056-E1056)</f>
        <v>2.9354166666671517</v>
      </c>
      <c r="AX1056" s="38">
        <f>TRACKER[[#This Row],[ATA TO UNLOADING]]*24</f>
        <v>70.450000000011642</v>
      </c>
      <c r="AY1056" s="116">
        <f>IF(O1056=0,0,S1056-O1056)</f>
        <v>0</v>
      </c>
      <c r="AZ1056" s="38">
        <f>TRACKER[[#This Row],[TOTAL TT (MARRUECOS)]]*24</f>
        <v>0</v>
      </c>
      <c r="BA1056" s="38" t="str">
        <f>IF(AW1056="","",IF(AW1056&lt;=2,"SI","NO"))</f>
        <v>NO</v>
      </c>
      <c r="BB1056" s="117">
        <f>V1056-U1056</f>
        <v>4.9999999995634425E-2</v>
      </c>
      <c r="BC1056" s="118">
        <f>(TRACKER[[#This Row],[Driver departure vs DC END DATE 2]])/24</f>
        <v>2.0833333331514345E-3</v>
      </c>
      <c r="BD1056" s="117" t="str">
        <f>IF(L1056="LEFTIES TOLEDO",IF(BC1056&gt;=TIME(0,0,0),"YES","NO"),"")</f>
        <v>YES</v>
      </c>
      <c r="BE1056" s="41">
        <f>$BH$1</f>
        <v>55</v>
      </c>
      <c r="BF1056" s="41">
        <f>$BI$1</f>
        <v>7.5</v>
      </c>
    </row>
    <row r="1057" spans="1:58" ht="12.75" hidden="1" customHeight="1">
      <c r="A1057" s="24">
        <v>277666994</v>
      </c>
      <c r="B1057" s="10" t="s">
        <v>1188</v>
      </c>
      <c r="C1057" s="11" t="s">
        <v>65</v>
      </c>
      <c r="D1057" s="11" t="s">
        <v>75</v>
      </c>
      <c r="E1057" s="12">
        <v>46077.763888888891</v>
      </c>
      <c r="F1057" s="12">
        <v>46077.833333333336</v>
      </c>
      <c r="G1057" s="13" t="s">
        <v>49</v>
      </c>
      <c r="H1057" s="11" t="s">
        <v>50</v>
      </c>
      <c r="I1057" s="13" t="s">
        <v>1489</v>
      </c>
      <c r="J1057" s="13" t="s">
        <v>51</v>
      </c>
      <c r="K1057" s="13" t="s">
        <v>60</v>
      </c>
      <c r="L1057" s="12" t="s">
        <v>102</v>
      </c>
      <c r="M1057" s="12">
        <v>46079.666666666664</v>
      </c>
      <c r="N1057" s="12">
        <v>46079.833333333336</v>
      </c>
      <c r="O1057" s="12"/>
      <c r="P1057" s="55">
        <v>1</v>
      </c>
      <c r="Q1057" s="12" t="s">
        <v>62</v>
      </c>
      <c r="R1057" s="12" t="s">
        <v>108</v>
      </c>
      <c r="S1057" s="29">
        <v>46079.8125</v>
      </c>
      <c r="T1057" s="29">
        <v>46079.833333333336</v>
      </c>
      <c r="U1057" s="12"/>
      <c r="V1057" s="12"/>
      <c r="W1057" s="30">
        <f>IF(N1057="","",WEEKNUM(AA1057,2)-0)</f>
        <v>9</v>
      </c>
      <c r="X1057" s="30">
        <f>IF(N1057="","",MONTH(AA1057))</f>
        <v>2</v>
      </c>
      <c r="Y105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57" s="30" t="str">
        <f>IF(B1057="ROPAX","ROPAX",IF(B1057="RORO","RORO","OCEAN"))</f>
        <v>OCEAN</v>
      </c>
      <c r="AA1057" s="12">
        <f>+MIN(S1057,T1057)</f>
        <v>46079.8125</v>
      </c>
      <c r="AB1057" s="29" t="str">
        <f>CHOOSE(WEEKDAY(T1057,2),"Monday","Tuesday","Wednesday","Thursday","Friday","Saturday","Sunday")</f>
        <v>Thursday</v>
      </c>
      <c r="AC1057" s="104">
        <f>IF((E1057-F1057)&lt;=0,0,(TRACKER[[#This Row],[ATA]]-TRACKER[[#This Row],[ETA]])*24)</f>
        <v>0</v>
      </c>
      <c r="AD1057" s="29" t="str">
        <f>IF(AC1057&lt;=2,"NO","YES")</f>
        <v>NO</v>
      </c>
      <c r="AE1057" s="112">
        <f>+TRACKER[[#This Row],[DELIVERY AVAILABLE SINCE]]-TRACKER[[#This Row],[HANDOVER Morocco]]</f>
        <v>46079.666666666664</v>
      </c>
      <c r="AF1057" s="113">
        <f>TRACKER[[#This Row],[ATA TO UNLOADING]]*24</f>
        <v>49.166666666627862</v>
      </c>
      <c r="AG1057" s="114">
        <f>(M1057-E1057)</f>
        <v>1.9027777777737356</v>
      </c>
      <c r="AH1057" s="9">
        <f>TRACKER[[#This Row],[ATA A OFRECIMIENTO]]*24</f>
        <v>45.666666666569654</v>
      </c>
      <c r="AI1057" s="4" t="str">
        <f>IF(AG1057="","",IF(AG1057&lt;=1.5,"SI","NO"))</f>
        <v>NO</v>
      </c>
      <c r="AJ1057" s="4" t="str">
        <f>IF(AG1057="","",IF(AG1057&lt;=2,"YES","NO"))</f>
        <v>YES</v>
      </c>
      <c r="AK1057" s="4" t="str">
        <f>IF(AG1057="","",IF(AG1057&lt;=3,"SI","NO"))</f>
        <v>SI</v>
      </c>
      <c r="AL1057" s="114">
        <f>(N1057-M1057)</f>
        <v>0.16666666667151731</v>
      </c>
      <c r="AM1057" s="9">
        <f>TRACKER[[#This Row],[DEL. AVAILABLE A SLOT]]*24</f>
        <v>4.0000000001164153</v>
      </c>
      <c r="AN1057" s="114">
        <f>IF((S1057-M1057)&lt;0,TIME(0,0,0),S1057-M1057)</f>
        <v>0.14583333333575865</v>
      </c>
      <c r="AO1057"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057" s="9" t="str">
        <f>IF(AL1057="","",IF(AL1057&lt;=1,"SI","NO"))</f>
        <v>SI</v>
      </c>
      <c r="AQ1057" s="114">
        <f>(N1057-E1057)</f>
        <v>2.0694444444452529</v>
      </c>
      <c r="AR1057" s="9">
        <f>TRACKER[[#This Row],[ATA A TIMESLOT]]*24</f>
        <v>49.666666666686069</v>
      </c>
      <c r="AS1057" s="115">
        <f>IF(AA1057&lt;N1057,TIME(0,0,0),AA1057-N1057)</f>
        <v>0</v>
      </c>
      <c r="AT1057" s="9">
        <f>TRACKER[[#This Row],[PUNTUALIDAD (H)]]*24</f>
        <v>0</v>
      </c>
      <c r="AU1057" s="114" t="str">
        <f>IF(AS1057&gt;TIME(0,30,0),"NO","SI")</f>
        <v>SI</v>
      </c>
      <c r="AV1057" s="116" t="str">
        <f>IF(AS1057&gt;TIME(1,0,0),"NO","SI")</f>
        <v>SI</v>
      </c>
      <c r="AW1057" s="116">
        <f>(S1057-E1057)</f>
        <v>2.0486111111094942</v>
      </c>
      <c r="AX1057" s="38">
        <f>TRACKER[[#This Row],[ATA TO UNLOADING]]*24</f>
        <v>49.166666666627862</v>
      </c>
      <c r="AY1057" s="116">
        <f>IF(O1057=0,0,S1057-O1057)</f>
        <v>0</v>
      </c>
      <c r="AZ1057" s="38">
        <f>TRACKER[[#This Row],[TOTAL TT (MARRUECOS)]]*24</f>
        <v>0</v>
      </c>
      <c r="BA1057" s="38" t="str">
        <f>IF(AW1057="","",IF(AW1057&lt;=2,"SI","NO"))</f>
        <v>NO</v>
      </c>
      <c r="BB1057" s="117">
        <f>V1057-U1057</f>
        <v>0</v>
      </c>
      <c r="BC1057" s="118">
        <f>(TRACKER[[#This Row],[Driver departure vs DC END DATE 2]])/24</f>
        <v>0</v>
      </c>
      <c r="BD1057" s="117" t="str">
        <f>IF(L1057="LEFTIES TOLEDO",IF(BC1057&gt;=TIME(0,0,0),"YES","NO"),"")</f>
        <v/>
      </c>
      <c r="BE1057" s="41">
        <f>$BH$1</f>
        <v>55</v>
      </c>
      <c r="BF1057" s="41">
        <f>$BI$1</f>
        <v>7.5</v>
      </c>
    </row>
    <row r="1058" spans="1:58" ht="12.75" hidden="1" customHeight="1">
      <c r="A1058" s="24">
        <v>263132286</v>
      </c>
      <c r="B1058" s="10" t="s">
        <v>1188</v>
      </c>
      <c r="C1058" s="11" t="s">
        <v>76</v>
      </c>
      <c r="D1058" s="11" t="s">
        <v>75</v>
      </c>
      <c r="E1058" s="12">
        <v>46077.763888888891</v>
      </c>
      <c r="F1058" s="12">
        <v>46077.833333333336</v>
      </c>
      <c r="G1058" s="13" t="s">
        <v>49</v>
      </c>
      <c r="H1058" s="11" t="s">
        <v>50</v>
      </c>
      <c r="I1058" s="13" t="s">
        <v>1490</v>
      </c>
      <c r="J1058" s="13">
        <v>40</v>
      </c>
      <c r="K1058" s="13" t="s">
        <v>60</v>
      </c>
      <c r="L1058" s="12" t="s">
        <v>102</v>
      </c>
      <c r="M1058" s="12">
        <v>46079.666666666664</v>
      </c>
      <c r="N1058" s="12">
        <v>46079.833333333336</v>
      </c>
      <c r="O1058" s="12"/>
      <c r="P1058" s="55">
        <v>1</v>
      </c>
      <c r="Q1058" s="12"/>
      <c r="R1058" s="12" t="s">
        <v>108</v>
      </c>
      <c r="S1058" s="29">
        <v>46079.8125</v>
      </c>
      <c r="T1058" s="29">
        <v>46079.833333333336</v>
      </c>
      <c r="U1058" s="12"/>
      <c r="V1058" s="12"/>
      <c r="W1058" s="30">
        <f>IF(N1058="","",WEEKNUM(AA1058,2)-0)</f>
        <v>9</v>
      </c>
      <c r="X1058" s="30">
        <f>IF(N1058="","",MONTH(AA1058))</f>
        <v>2</v>
      </c>
      <c r="Y105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58" s="30" t="str">
        <f>IF(B1058="ROPAX","ROPAX",IF(B1058="RORO","RORO","OCEAN"))</f>
        <v>OCEAN</v>
      </c>
      <c r="AA1058" s="12">
        <f>+MIN(S1058,T1058)</f>
        <v>46079.8125</v>
      </c>
      <c r="AB1058" s="29" t="str">
        <f>CHOOSE(WEEKDAY(T1058,2),"Monday","Tuesday","Wednesday","Thursday","Friday","Saturday","Sunday")</f>
        <v>Thursday</v>
      </c>
      <c r="AC1058" s="104">
        <f>IF((E1058-F1058)&lt;=0,0,(TRACKER[[#This Row],[ATA]]-TRACKER[[#This Row],[ETA]])*24)</f>
        <v>0</v>
      </c>
      <c r="AD1058" s="29" t="str">
        <f>IF(AC1058&lt;=2,"NO","YES")</f>
        <v>NO</v>
      </c>
      <c r="AE1058" s="112">
        <f>+TRACKER[[#This Row],[DELIVERY AVAILABLE SINCE]]-TRACKER[[#This Row],[HANDOVER Morocco]]</f>
        <v>46079.666666666664</v>
      </c>
      <c r="AF1058" s="113">
        <f>TRACKER[[#This Row],[ATA TO UNLOADING]]*24</f>
        <v>49.166666666627862</v>
      </c>
      <c r="AG1058" s="114">
        <f>(M1058-E1058)</f>
        <v>1.9027777777737356</v>
      </c>
      <c r="AH1058" s="9">
        <f>TRACKER[[#This Row],[ATA A OFRECIMIENTO]]*24</f>
        <v>45.666666666569654</v>
      </c>
      <c r="AI1058" s="4" t="str">
        <f>IF(AG1058="","",IF(AG1058&lt;=1.5,"SI","NO"))</f>
        <v>NO</v>
      </c>
      <c r="AJ1058" s="4" t="str">
        <f>IF(AG1058="","",IF(AG1058&lt;=2,"YES","NO"))</f>
        <v>YES</v>
      </c>
      <c r="AK1058" s="4" t="str">
        <f>IF(AG1058="","",IF(AG1058&lt;=3,"SI","NO"))</f>
        <v>SI</v>
      </c>
      <c r="AL1058" s="114">
        <f>(N1058-M1058)</f>
        <v>0.16666666667151731</v>
      </c>
      <c r="AM1058" s="9">
        <f>TRACKER[[#This Row],[DEL. AVAILABLE A SLOT]]*24</f>
        <v>4.0000000001164153</v>
      </c>
      <c r="AN1058" s="114">
        <f>IF((S1058-M1058)&lt;0,TIME(0,0,0),S1058-M1058)</f>
        <v>0.14583333333575865</v>
      </c>
      <c r="AO1058"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058" s="9" t="str">
        <f>IF(AL1058="","",IF(AL1058&lt;=1,"SI","NO"))</f>
        <v>SI</v>
      </c>
      <c r="AQ1058" s="114">
        <f>(N1058-E1058)</f>
        <v>2.0694444444452529</v>
      </c>
      <c r="AR1058" s="9">
        <f>TRACKER[[#This Row],[ATA A TIMESLOT]]*24</f>
        <v>49.666666666686069</v>
      </c>
      <c r="AS1058" s="115">
        <f>IF(AA1058&lt;N1058,TIME(0,0,0),AA1058-N1058)</f>
        <v>0</v>
      </c>
      <c r="AT1058" s="9">
        <f>TRACKER[[#This Row],[PUNTUALIDAD (H)]]*24</f>
        <v>0</v>
      </c>
      <c r="AU1058" s="114" t="str">
        <f>IF(AS1058&gt;TIME(0,30,0),"NO","SI")</f>
        <v>SI</v>
      </c>
      <c r="AV1058" s="116" t="str">
        <f>IF(AS1058&gt;TIME(1,0,0),"NO","SI")</f>
        <v>SI</v>
      </c>
      <c r="AW1058" s="116">
        <f>(S1058-E1058)</f>
        <v>2.0486111111094942</v>
      </c>
      <c r="AX1058" s="38">
        <f>TRACKER[[#This Row],[ATA TO UNLOADING]]*24</f>
        <v>49.166666666627862</v>
      </c>
      <c r="AY1058" s="116">
        <f>IF(O1058=0,0,S1058-O1058)</f>
        <v>0</v>
      </c>
      <c r="AZ1058" s="38">
        <f>TRACKER[[#This Row],[TOTAL TT (MARRUECOS)]]*24</f>
        <v>0</v>
      </c>
      <c r="BA1058" s="38" t="str">
        <f>IF(AW1058="","",IF(AW1058&lt;=2,"SI","NO"))</f>
        <v>NO</v>
      </c>
      <c r="BB1058" s="117">
        <f>V1058-U1058</f>
        <v>0</v>
      </c>
      <c r="BC1058" s="118">
        <f>(TRACKER[[#This Row],[Driver departure vs DC END DATE 2]])/24</f>
        <v>0</v>
      </c>
      <c r="BD1058" s="117" t="str">
        <f>IF(L1058="LEFTIES TOLEDO",IF(BC1058&gt;=TIME(0,0,0),"YES","NO"),"")</f>
        <v/>
      </c>
      <c r="BE1058" s="41">
        <f>$BH$1</f>
        <v>55</v>
      </c>
      <c r="BF1058" s="41">
        <f>$BI$1</f>
        <v>7.5</v>
      </c>
    </row>
    <row r="1059" spans="1:58" ht="12.75" hidden="1" customHeight="1">
      <c r="A1059" s="24" t="s">
        <v>1140</v>
      </c>
      <c r="B1059" s="10" t="s">
        <v>66</v>
      </c>
      <c r="C1059" s="11" t="s">
        <v>79</v>
      </c>
      <c r="D1059" s="11" t="s">
        <v>48</v>
      </c>
      <c r="E1059" s="12">
        <v>46078.583333333336</v>
      </c>
      <c r="F1059" s="12">
        <v>46078.583333333336</v>
      </c>
      <c r="G1059" s="13" t="s">
        <v>1147</v>
      </c>
      <c r="H1059" s="11" t="s">
        <v>100</v>
      </c>
      <c r="I1059" s="13" t="s">
        <v>1148</v>
      </c>
      <c r="J1059" s="13" t="s">
        <v>80</v>
      </c>
      <c r="K1059" s="13" t="s">
        <v>60</v>
      </c>
      <c r="L1059" s="12" t="s">
        <v>74</v>
      </c>
      <c r="M1059" s="12">
        <v>46079.791666666664</v>
      </c>
      <c r="N1059" s="12">
        <v>46079.875</v>
      </c>
      <c r="O1059" s="12">
        <v>46076</v>
      </c>
      <c r="P1059" s="55"/>
      <c r="Q1059" s="12"/>
      <c r="R1059" s="12"/>
      <c r="S1059" s="29">
        <v>46079.788194444445</v>
      </c>
      <c r="T1059" s="29">
        <v>46079.9375</v>
      </c>
      <c r="U1059" s="12"/>
      <c r="V1059" s="29"/>
      <c r="W1059" s="30">
        <f>IF(N1059="","",WEEKNUM(AA1059,2)-0)</f>
        <v>9</v>
      </c>
      <c r="X1059" s="30">
        <f>IF(N1059="","",MONTH(AA1059))</f>
        <v>2</v>
      </c>
      <c r="Y105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059" s="30" t="str">
        <f>IF(B1059="ROPAX","ROPAX",IF(B1059="RORO","RORO","OCEAN"))</f>
        <v>RORO</v>
      </c>
      <c r="AA1059" s="12">
        <f>+MIN(S1059,T1059)</f>
        <v>46079.788194444445</v>
      </c>
      <c r="AB1059" s="29" t="str">
        <f>CHOOSE(WEEKDAY(T1059,2),"Monday","Tuesday","Wednesday","Thursday","Friday","Saturday","Sunday")</f>
        <v>Thursday</v>
      </c>
      <c r="AC1059" s="104">
        <f>IF((E1059-F1059)&lt;=0,0,(TRACKER[[#This Row],[ATA]]-TRACKER[[#This Row],[ETA]])*24)</f>
        <v>0</v>
      </c>
      <c r="AD1059" s="29" t="str">
        <f>IF(AC1059&lt;=2,"NO","YES")</f>
        <v>NO</v>
      </c>
      <c r="AE1059" s="112">
        <f>+TRACKER[[#This Row],[DELIVERY AVAILABLE SINCE]]-TRACKER[[#This Row],[HANDOVER Morocco]]</f>
        <v>3.7916666666642413</v>
      </c>
      <c r="AF1059" s="113">
        <f>TRACKER[[#This Row],[ATA TO UNLOADING]]*24</f>
        <v>28.916666666627862</v>
      </c>
      <c r="AG1059" s="114">
        <f>(M1059-E1059)</f>
        <v>1.2083333333284827</v>
      </c>
      <c r="AH1059" s="9">
        <f>TRACKER[[#This Row],[ATA A OFRECIMIENTO]]*24</f>
        <v>28.999999999883585</v>
      </c>
      <c r="AI1059" s="4" t="str">
        <f>IF(AG1059="","",IF(AG1059&lt;=1.5,"SI","NO"))</f>
        <v>SI</v>
      </c>
      <c r="AJ1059" s="4" t="str">
        <f>IF(AG1059="","",IF(AG1059&lt;=2,"YES","NO"))</f>
        <v>YES</v>
      </c>
      <c r="AK1059" s="4" t="str">
        <f>IF(AG1059="","",IF(AG1059&lt;=3,"SI","NO"))</f>
        <v>SI</v>
      </c>
      <c r="AL1059" s="114">
        <f>(N1059-M1059)</f>
        <v>8.3333333335758653E-2</v>
      </c>
      <c r="AM1059" s="9">
        <f>TRACKER[[#This Row],[DEL. AVAILABLE A SLOT]]*24</f>
        <v>2.0000000000582077</v>
      </c>
      <c r="AN1059" s="114">
        <f>IF((S1059-M1059)&lt;0,TIME(0,0,0),S1059-M1059)</f>
        <v>0</v>
      </c>
      <c r="AO1059"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059" s="9" t="str">
        <f>IF(AL1059="","",IF(AL1059&lt;=1,"SI","NO"))</f>
        <v>SI</v>
      </c>
      <c r="AQ1059" s="114">
        <f>(N1059-E1059)</f>
        <v>1.2916666666642413</v>
      </c>
      <c r="AR1059" s="9">
        <f>TRACKER[[#This Row],[ATA A TIMESLOT]]*24</f>
        <v>30.999999999941792</v>
      </c>
      <c r="AS1059" s="115">
        <f>IF(AA1059&lt;N1059,TIME(0,0,0),AA1059-N1059)</f>
        <v>0</v>
      </c>
      <c r="AT1059" s="9">
        <f>TRACKER[[#This Row],[PUNTUALIDAD (H)]]*24</f>
        <v>0</v>
      </c>
      <c r="AU1059" s="114" t="str">
        <f>IF(AS1059&gt;TIME(0,30,0),"NO","SI")</f>
        <v>SI</v>
      </c>
      <c r="AV1059" s="116" t="str">
        <f>IF(AS1059&gt;TIME(1,0,0),"NO","SI")</f>
        <v>SI</v>
      </c>
      <c r="AW1059" s="116">
        <f>(S1059-E1059)</f>
        <v>1.2048611111094942</v>
      </c>
      <c r="AX1059" s="38">
        <f>TRACKER[[#This Row],[ATA TO UNLOADING]]*24</f>
        <v>28.916666666627862</v>
      </c>
      <c r="AY1059" s="116">
        <f>IF(O1059=0,0,S1059-O1059)</f>
        <v>3.7881944444452529</v>
      </c>
      <c r="AZ1059" s="38">
        <f>TRACKER[[#This Row],[TOTAL TT (MARRUECOS)]]*24</f>
        <v>90.916666666686069</v>
      </c>
      <c r="BA1059" s="38" t="str">
        <f>IF(AW1059="","",IF(AW1059&lt;=2,"SI","NO"))</f>
        <v>SI</v>
      </c>
      <c r="BB1059" s="117">
        <f>V1059-U1059</f>
        <v>0</v>
      </c>
      <c r="BC1059" s="118">
        <f>(TRACKER[[#This Row],[Driver departure vs DC END DATE 2]])/24</f>
        <v>0</v>
      </c>
      <c r="BD1059" s="117" t="str">
        <f>IF(L1059="LEFTIES TOLEDO",IF(BC1059&gt;=TIME(0,0,0),"YES","NO"),"")</f>
        <v/>
      </c>
      <c r="BE1059" s="41">
        <f>$BH$1</f>
        <v>55</v>
      </c>
      <c r="BF1059" s="41">
        <f>$BI$1</f>
        <v>7.5</v>
      </c>
    </row>
    <row r="1060" spans="1:58" ht="12.75" hidden="1" customHeight="1">
      <c r="A1060" s="24" t="s">
        <v>1141</v>
      </c>
      <c r="B1060" s="10" t="s">
        <v>66</v>
      </c>
      <c r="C1060" s="11" t="s">
        <v>79</v>
      </c>
      <c r="D1060" s="11" t="s">
        <v>48</v>
      </c>
      <c r="E1060" s="12">
        <v>46078.333333333336</v>
      </c>
      <c r="F1060" s="12">
        <v>46078.333333333336</v>
      </c>
      <c r="G1060" s="13" t="s">
        <v>1105</v>
      </c>
      <c r="H1060" s="11" t="s">
        <v>99</v>
      </c>
      <c r="I1060" s="13" t="s">
        <v>1149</v>
      </c>
      <c r="J1060" s="13" t="s">
        <v>80</v>
      </c>
      <c r="K1060" s="13" t="s">
        <v>60</v>
      </c>
      <c r="L1060" s="12" t="s">
        <v>71</v>
      </c>
      <c r="M1060" s="12">
        <v>46079.333333333336</v>
      </c>
      <c r="N1060" s="12">
        <v>46079.96875</v>
      </c>
      <c r="O1060" s="12">
        <v>46074</v>
      </c>
      <c r="P1060" s="55"/>
      <c r="Q1060" s="12"/>
      <c r="R1060" s="12"/>
      <c r="S1060" s="29">
        <v>46079.560416666667</v>
      </c>
      <c r="T1060" s="29">
        <v>46080.020833333336</v>
      </c>
      <c r="U1060" s="12"/>
      <c r="V1060" s="29"/>
      <c r="W1060" s="30">
        <f>IF(N1060="","",WEEKNUM(AA1060,2)-0)</f>
        <v>9</v>
      </c>
      <c r="X1060" s="30">
        <f>IF(N1060="","",MONTH(AA1060))</f>
        <v>2</v>
      </c>
      <c r="Y106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060" s="30" t="str">
        <f>IF(B1060="ROPAX","ROPAX",IF(B1060="RORO","RORO","OCEAN"))</f>
        <v>RORO</v>
      </c>
      <c r="AA1060" s="12">
        <f>+MIN(S1060,T1060)</f>
        <v>46079.560416666667</v>
      </c>
      <c r="AB1060" s="29" t="str">
        <f>CHOOSE(WEEKDAY(T1060,2),"Monday","Tuesday","Wednesday","Thursday","Friday","Saturday","Sunday")</f>
        <v>Friday</v>
      </c>
      <c r="AC1060" s="104">
        <f>IF((E1060-F1060)&lt;=0,0,(TRACKER[[#This Row],[ATA]]-TRACKER[[#This Row],[ETA]])*24)</f>
        <v>0</v>
      </c>
      <c r="AD1060" s="29" t="str">
        <f>IF(AC1060&lt;=2,"NO","YES")</f>
        <v>NO</v>
      </c>
      <c r="AE1060" s="112">
        <f>+TRACKER[[#This Row],[DELIVERY AVAILABLE SINCE]]-TRACKER[[#This Row],[HANDOVER Morocco]]</f>
        <v>5.3333333333357587</v>
      </c>
      <c r="AF1060" s="113">
        <f>TRACKER[[#This Row],[ATA TO UNLOADING]]*24</f>
        <v>29.449999999953434</v>
      </c>
      <c r="AG1060" s="114">
        <f>(M1060-E1060)</f>
        <v>1</v>
      </c>
      <c r="AH1060" s="9">
        <f>TRACKER[[#This Row],[ATA A OFRECIMIENTO]]*24</f>
        <v>24</v>
      </c>
      <c r="AI1060" s="4" t="str">
        <f>IF(AG1060="","",IF(AG1060&lt;=1.5,"SI","NO"))</f>
        <v>SI</v>
      </c>
      <c r="AJ1060" s="4" t="str">
        <f>IF(AG1060="","",IF(AG1060&lt;=2,"YES","NO"))</f>
        <v>YES</v>
      </c>
      <c r="AK1060" s="4" t="str">
        <f>IF(AG1060="","",IF(AG1060&lt;=3,"SI","NO"))</f>
        <v>SI</v>
      </c>
      <c r="AL1060" s="114">
        <f>(N1060-M1060)</f>
        <v>0.63541666666424135</v>
      </c>
      <c r="AM1060" s="9">
        <f>TRACKER[[#This Row],[DEL. AVAILABLE A SLOT]]*24</f>
        <v>15.249999999941792</v>
      </c>
      <c r="AN1060" s="114">
        <f>IF((S1060-M1060)&lt;0,TIME(0,0,0),S1060-M1060)</f>
        <v>0.22708333333139308</v>
      </c>
      <c r="AO1060"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060" s="9" t="str">
        <f>IF(AL1060="","",IF(AL1060&lt;=1,"SI","NO"))</f>
        <v>SI</v>
      </c>
      <c r="AQ1060" s="114">
        <f>(N1060-E1060)</f>
        <v>1.6354166666642413</v>
      </c>
      <c r="AR1060" s="9">
        <f>TRACKER[[#This Row],[ATA A TIMESLOT]]*24</f>
        <v>39.249999999941792</v>
      </c>
      <c r="AS1060" s="115">
        <f>IF(AA1060&lt;N1060,TIME(0,0,0),AA1060-N1060)</f>
        <v>0</v>
      </c>
      <c r="AT1060" s="9">
        <f>TRACKER[[#This Row],[PUNTUALIDAD (H)]]*24</f>
        <v>0</v>
      </c>
      <c r="AU1060" s="114" t="str">
        <f>IF(AS1060&gt;TIME(0,30,0),"NO","SI")</f>
        <v>SI</v>
      </c>
      <c r="AV1060" s="116" t="str">
        <f>IF(AS1060&gt;TIME(1,0,0),"NO","SI")</f>
        <v>SI</v>
      </c>
      <c r="AW1060" s="116">
        <f>(S1060-E1060)</f>
        <v>1.2270833333313931</v>
      </c>
      <c r="AX1060" s="38">
        <f>TRACKER[[#This Row],[ATA TO UNLOADING]]*24</f>
        <v>29.449999999953434</v>
      </c>
      <c r="AY1060" s="116">
        <f>IF(O1060=0,0,S1060-O1060)</f>
        <v>5.5604166666671517</v>
      </c>
      <c r="AZ1060" s="38">
        <f>TRACKER[[#This Row],[TOTAL TT (MARRUECOS)]]*24</f>
        <v>133.45000000001164</v>
      </c>
      <c r="BA1060" s="38" t="str">
        <f>IF(AW1060="","",IF(AW1060&lt;=2,"SI","NO"))</f>
        <v>SI</v>
      </c>
      <c r="BB1060" s="117">
        <f>V1060-U1060</f>
        <v>0</v>
      </c>
      <c r="BC1060" s="118">
        <f>(TRACKER[[#This Row],[Driver departure vs DC END DATE 2]])/24</f>
        <v>0</v>
      </c>
      <c r="BD1060" s="117" t="str">
        <f>IF(L1060="LEFTIES TOLEDO",IF(BC1060&gt;=TIME(0,0,0),"YES","NO"),"")</f>
        <v/>
      </c>
      <c r="BE1060" s="41">
        <f>$BH$1</f>
        <v>55</v>
      </c>
      <c r="BF1060" s="41">
        <f>$BI$1</f>
        <v>7.5</v>
      </c>
    </row>
    <row r="1061" spans="1:58" ht="12.75" hidden="1" customHeight="1">
      <c r="A1061" s="24" t="s">
        <v>1142</v>
      </c>
      <c r="B1061" s="10" t="s">
        <v>66</v>
      </c>
      <c r="C1061" s="11" t="s">
        <v>79</v>
      </c>
      <c r="D1061" s="11" t="s">
        <v>48</v>
      </c>
      <c r="E1061" s="12">
        <v>46077.333333333336</v>
      </c>
      <c r="F1061" s="12">
        <v>46077.333333333336</v>
      </c>
      <c r="G1061" s="13" t="s">
        <v>67</v>
      </c>
      <c r="H1061" s="11" t="s">
        <v>1074</v>
      </c>
      <c r="I1061" s="13" t="s">
        <v>1150</v>
      </c>
      <c r="J1061" s="13" t="s">
        <v>80</v>
      </c>
      <c r="K1061" s="13" t="s">
        <v>60</v>
      </c>
      <c r="L1061" s="12" t="s">
        <v>73</v>
      </c>
      <c r="M1061" s="12">
        <v>46079.75</v>
      </c>
      <c r="N1061" s="12">
        <v>46080.25</v>
      </c>
      <c r="O1061" s="12">
        <v>46073</v>
      </c>
      <c r="P1061" s="55"/>
      <c r="Q1061" s="12"/>
      <c r="R1061" s="12"/>
      <c r="S1061" s="29">
        <v>46080.243055555555</v>
      </c>
      <c r="T1061" s="29">
        <v>46080.270833333336</v>
      </c>
      <c r="U1061" s="12"/>
      <c r="V1061" s="29"/>
      <c r="W1061" s="30">
        <f>IF(N1061="","",WEEKNUM(AA1061,2)-0)</f>
        <v>9</v>
      </c>
      <c r="X1061" s="30">
        <f>IF(N1061="","",MONTH(AA1061))</f>
        <v>2</v>
      </c>
      <c r="Y106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061" s="30" t="str">
        <f>IF(B1061="ROPAX","ROPAX",IF(B1061="RORO","RORO","OCEAN"))</f>
        <v>RORO</v>
      </c>
      <c r="AA1061" s="12">
        <f>+MIN(S1061,T1061)</f>
        <v>46080.243055555555</v>
      </c>
      <c r="AB1061" s="29" t="str">
        <f>CHOOSE(WEEKDAY(T1061,2),"Monday","Tuesday","Wednesday","Thursday","Friday","Saturday","Sunday")</f>
        <v>Friday</v>
      </c>
      <c r="AC1061" s="104">
        <f>IF((E1061-F1061)&lt;=0,0,(TRACKER[[#This Row],[ATA]]-TRACKER[[#This Row],[ETA]])*24)</f>
        <v>0</v>
      </c>
      <c r="AD1061" s="29" t="str">
        <f>IF(AC1061&lt;=2,"NO","YES")</f>
        <v>NO</v>
      </c>
      <c r="AE1061" s="112">
        <f>+TRACKER[[#This Row],[DELIVERY AVAILABLE SINCE]]-TRACKER[[#This Row],[HANDOVER Morocco]]</f>
        <v>6.75</v>
      </c>
      <c r="AF1061" s="113">
        <f>TRACKER[[#This Row],[ATA TO UNLOADING]]*24</f>
        <v>69.833333333255723</v>
      </c>
      <c r="AG1061" s="114">
        <f>(M1061-E1061)</f>
        <v>2.4166666666642413</v>
      </c>
      <c r="AH1061" s="9">
        <f>TRACKER[[#This Row],[ATA A OFRECIMIENTO]]*24</f>
        <v>57.999999999941792</v>
      </c>
      <c r="AI1061" s="4" t="str">
        <f>IF(AG1061="","",IF(AG1061&lt;=1.5,"SI","NO"))</f>
        <v>NO</v>
      </c>
      <c r="AJ1061" s="4" t="str">
        <f>IF(AG1061="","",IF(AG1061&lt;=2,"YES","NO"))</f>
        <v>NO</v>
      </c>
      <c r="AK1061" s="4" t="str">
        <f>IF(AG1061="","",IF(AG1061&lt;=3,"SI","NO"))</f>
        <v>SI</v>
      </c>
      <c r="AL1061" s="114">
        <f>(N1061-M1061)</f>
        <v>0.5</v>
      </c>
      <c r="AM1061" s="9">
        <f>TRACKER[[#This Row],[DEL. AVAILABLE A SLOT]]*24</f>
        <v>12</v>
      </c>
      <c r="AN1061" s="114">
        <f>IF((S1061-M1061)&lt;0,TIME(0,0,0),S1061-M1061)</f>
        <v>0.49305555555474712</v>
      </c>
      <c r="AO1061"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061" s="9" t="str">
        <f>IF(AL1061="","",IF(AL1061&lt;=1,"SI","NO"))</f>
        <v>SI</v>
      </c>
      <c r="AQ1061" s="114">
        <f>(N1061-E1061)</f>
        <v>2.9166666666642413</v>
      </c>
      <c r="AR1061" s="9">
        <f>TRACKER[[#This Row],[ATA A TIMESLOT]]*24</f>
        <v>69.999999999941792</v>
      </c>
      <c r="AS1061" s="115">
        <f>IF(AA1061&lt;N1061,TIME(0,0,0),AA1061-N1061)</f>
        <v>0</v>
      </c>
      <c r="AT1061" s="9">
        <f>TRACKER[[#This Row],[PUNTUALIDAD (H)]]*24</f>
        <v>0</v>
      </c>
      <c r="AU1061" s="114" t="str">
        <f>IF(AS1061&gt;TIME(0,30,0),"NO","SI")</f>
        <v>SI</v>
      </c>
      <c r="AV1061" s="116" t="str">
        <f>IF(AS1061&gt;TIME(1,0,0),"NO","SI")</f>
        <v>SI</v>
      </c>
      <c r="AW1061" s="116">
        <f>(S1061-E1061)</f>
        <v>2.9097222222189885</v>
      </c>
      <c r="AX1061" s="38">
        <f>TRACKER[[#This Row],[ATA TO UNLOADING]]*24</f>
        <v>69.833333333255723</v>
      </c>
      <c r="AY1061" s="116">
        <f>IF(O1061=0,0,S1061-O1061)</f>
        <v>7.2430555555547471</v>
      </c>
      <c r="AZ1061" s="38">
        <f>TRACKER[[#This Row],[TOTAL TT (MARRUECOS)]]*24</f>
        <v>173.83333333331393</v>
      </c>
      <c r="BA1061" s="38" t="str">
        <f>IF(AW1061="","",IF(AW1061&lt;=2,"SI","NO"))</f>
        <v>NO</v>
      </c>
      <c r="BB1061" s="117">
        <f>V1061-U1061</f>
        <v>0</v>
      </c>
      <c r="BC1061" s="118">
        <f>(TRACKER[[#This Row],[Driver departure vs DC END DATE 2]])/24</f>
        <v>0</v>
      </c>
      <c r="BD1061" s="117" t="str">
        <f>IF(L1061="LEFTIES TOLEDO",IF(BC1061&gt;=TIME(0,0,0),"YES","NO"),"")</f>
        <v/>
      </c>
      <c r="BE1061" s="41">
        <f>$BH$1</f>
        <v>55</v>
      </c>
      <c r="BF1061" s="41">
        <f>$BI$1</f>
        <v>7.5</v>
      </c>
    </row>
    <row r="1062" spans="1:58" ht="12.75" hidden="1" customHeight="1">
      <c r="A1062" s="24">
        <v>265096791</v>
      </c>
      <c r="B1062" s="10" t="s">
        <v>1159</v>
      </c>
      <c r="C1062" s="11" t="s">
        <v>54</v>
      </c>
      <c r="D1062" s="11" t="s">
        <v>48</v>
      </c>
      <c r="E1062" s="12">
        <v>46071.569444444445</v>
      </c>
      <c r="F1062" s="12">
        <v>46071.833333333336</v>
      </c>
      <c r="G1062" s="13" t="s">
        <v>49</v>
      </c>
      <c r="H1062" s="11" t="s">
        <v>50</v>
      </c>
      <c r="I1062" s="13" t="s">
        <v>1495</v>
      </c>
      <c r="J1062" s="13" t="s">
        <v>51</v>
      </c>
      <c r="K1062" s="13" t="s">
        <v>52</v>
      </c>
      <c r="L1062" s="12" t="s">
        <v>53</v>
      </c>
      <c r="M1062" s="12">
        <v>46073.666666666664</v>
      </c>
      <c r="N1062" s="12">
        <v>46080.333333333336</v>
      </c>
      <c r="O1062" s="12"/>
      <c r="P1062" s="55"/>
      <c r="Q1062" s="12"/>
      <c r="R1062" s="12"/>
      <c r="S1062" s="29">
        <v>46079.794444444444</v>
      </c>
      <c r="T1062" s="29">
        <v>46080.270833333336</v>
      </c>
      <c r="U1062" s="12">
        <v>46079.852777777778</v>
      </c>
      <c r="V1062" s="29">
        <v>46080.298611111109</v>
      </c>
      <c r="W1062" s="30">
        <f>IF(N1062="","",WEEKNUM(AA1062,2)-0)</f>
        <v>9</v>
      </c>
      <c r="X1062" s="30">
        <f>IF(N1062="","",MONTH(AA1062))</f>
        <v>2</v>
      </c>
      <c r="Y106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62" s="30" t="str">
        <f>IF(B1062="ROPAX","ROPAX",IF(B1062="RORO","RORO","OCEAN"))</f>
        <v>OCEAN</v>
      </c>
      <c r="AA1062" s="12">
        <f>+MIN(S1062,T1062)</f>
        <v>46079.794444444444</v>
      </c>
      <c r="AB1062" s="29" t="str">
        <f>CHOOSE(WEEKDAY(T1062,2),"Monday","Tuesday","Wednesday","Thursday","Friday","Saturday","Sunday")</f>
        <v>Friday</v>
      </c>
      <c r="AC1062" s="104">
        <f>IF((E1062-F1062)&lt;=0,0,(TRACKER[[#This Row],[ATA]]-TRACKER[[#This Row],[ETA]])*24)</f>
        <v>0</v>
      </c>
      <c r="AD1062" s="29" t="str">
        <f>IF(AC1062&lt;=2,"NO","YES")</f>
        <v>NO</v>
      </c>
      <c r="AE1062" s="112">
        <f>+TRACKER[[#This Row],[DELIVERY AVAILABLE SINCE]]-TRACKER[[#This Row],[HANDOVER Morocco]]</f>
        <v>46073.666666666664</v>
      </c>
      <c r="AF1062" s="113">
        <f>TRACKER[[#This Row],[ATA TO UNLOADING]]*24</f>
        <v>197.39999999996508</v>
      </c>
      <c r="AG1062" s="114">
        <f>(M1062-E1062)</f>
        <v>2.0972222222189885</v>
      </c>
      <c r="AH1062" s="9">
        <f>TRACKER[[#This Row],[ATA A OFRECIMIENTO]]*24</f>
        <v>50.333333333255723</v>
      </c>
      <c r="AI1062" s="4" t="str">
        <f>IF(AG1062="","",IF(AG1062&lt;=1.5,"SI","NO"))</f>
        <v>NO</v>
      </c>
      <c r="AJ1062" s="4" t="str">
        <f>IF(AG1062="","",IF(AG1062&lt;=2,"YES","NO"))</f>
        <v>NO</v>
      </c>
      <c r="AK1062" s="4" t="str">
        <f>IF(AG1062="","",IF(AG1062&lt;=3,"SI","NO"))</f>
        <v>SI</v>
      </c>
      <c r="AL1062" s="114">
        <f>(N1062-M1062)</f>
        <v>6.6666666666715173</v>
      </c>
      <c r="AM1062" s="9">
        <f>TRACKER[[#This Row],[DEL. AVAILABLE A SLOT]]*24</f>
        <v>160.00000000011642</v>
      </c>
      <c r="AN1062" s="114">
        <f>IF((S1062-M1062)&lt;0,TIME(0,0,0),S1062-M1062)</f>
        <v>6.1277777777795563</v>
      </c>
      <c r="AO1062"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062" s="9" t="str">
        <f>IF(AL1062="","",IF(AL1062&lt;=1,"SI","NO"))</f>
        <v>NO</v>
      </c>
      <c r="AQ1062" s="114">
        <f>(N1062-E1062)</f>
        <v>8.7638888888905058</v>
      </c>
      <c r="AR1062" s="9">
        <f>TRACKER[[#This Row],[ATA A TIMESLOT]]*24</f>
        <v>210.33333333337214</v>
      </c>
      <c r="AS1062" s="115">
        <f>IF(AA1062&lt;N1062,TIME(0,0,0),AA1062-N1062)</f>
        <v>0</v>
      </c>
      <c r="AT1062" s="9">
        <f>TRACKER[[#This Row],[PUNTUALIDAD (H)]]*24</f>
        <v>0</v>
      </c>
      <c r="AU1062" s="114" t="str">
        <f>IF(AS1062&gt;TIME(0,30,0),"NO","SI")</f>
        <v>SI</v>
      </c>
      <c r="AV1062" s="116" t="str">
        <f>IF(AS1062&gt;TIME(1,0,0),"NO","SI")</f>
        <v>SI</v>
      </c>
      <c r="AW1062" s="116">
        <f>(S1062-E1062)</f>
        <v>8.2249999999985448</v>
      </c>
      <c r="AX1062" s="38">
        <f>TRACKER[[#This Row],[ATA TO UNLOADING]]*24</f>
        <v>197.39999999996508</v>
      </c>
      <c r="AY1062" s="116">
        <f>IF(O1062=0,0,S1062-O1062)</f>
        <v>0</v>
      </c>
      <c r="AZ1062" s="38">
        <f>TRACKER[[#This Row],[TOTAL TT (MARRUECOS)]]*24</f>
        <v>0</v>
      </c>
      <c r="BA1062" s="38" t="str">
        <f>IF(AW1062="","",IF(AW1062&lt;=2,"SI","NO"))</f>
        <v>NO</v>
      </c>
      <c r="BB1062" s="117">
        <f>V1062-U1062</f>
        <v>0.44583333333139308</v>
      </c>
      <c r="BC1062" s="118">
        <f>(TRACKER[[#This Row],[Driver departure vs DC END DATE 2]])/24</f>
        <v>1.8576388888808044E-2</v>
      </c>
      <c r="BD1062" s="117" t="str">
        <f>IF(L1062="LEFTIES TOLEDO",IF(BC1062&gt;=TIME(0,0,0),"YES","NO"),"")</f>
        <v>YES</v>
      </c>
      <c r="BE1062" s="41">
        <f>$BH$1</f>
        <v>55</v>
      </c>
      <c r="BF1062" s="41">
        <f>$BI$1</f>
        <v>7.5</v>
      </c>
    </row>
    <row r="1063" spans="1:58" ht="12.75" hidden="1" customHeight="1">
      <c r="A1063" s="24">
        <v>264169137</v>
      </c>
      <c r="B1063" s="10" t="s">
        <v>1184</v>
      </c>
      <c r="C1063" s="11" t="s">
        <v>47</v>
      </c>
      <c r="D1063" s="11" t="s">
        <v>48</v>
      </c>
      <c r="E1063" s="12">
        <v>46070.795138888891</v>
      </c>
      <c r="F1063" s="12">
        <v>46070.833333333336</v>
      </c>
      <c r="G1063" s="13" t="s">
        <v>49</v>
      </c>
      <c r="H1063" s="11" t="s">
        <v>50</v>
      </c>
      <c r="I1063" s="13" t="s">
        <v>1496</v>
      </c>
      <c r="J1063" s="13" t="s">
        <v>51</v>
      </c>
      <c r="K1063" s="13" t="s">
        <v>52</v>
      </c>
      <c r="L1063" s="12" t="s">
        <v>53</v>
      </c>
      <c r="M1063" s="12">
        <v>46073.666666666664</v>
      </c>
      <c r="N1063" s="12">
        <v>46080.333333333336</v>
      </c>
      <c r="O1063" s="12"/>
      <c r="P1063" s="55"/>
      <c r="Q1063" s="12"/>
      <c r="R1063" s="12"/>
      <c r="S1063" s="29">
        <v>46079.854861111111</v>
      </c>
      <c r="T1063" s="29">
        <v>46079.875</v>
      </c>
      <c r="U1063" s="12">
        <v>46079.871527777781</v>
      </c>
      <c r="V1063" s="29">
        <v>46079.895833333336</v>
      </c>
      <c r="W1063" s="30">
        <f>IF(N1063="","",WEEKNUM(AA1063,2)-0)</f>
        <v>9</v>
      </c>
      <c r="X1063" s="30">
        <f>IF(N1063="","",MONTH(AA1063))</f>
        <v>2</v>
      </c>
      <c r="Y106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63" s="30" t="str">
        <f>IF(B1063="ROPAX","ROPAX",IF(B1063="RORO","RORO","OCEAN"))</f>
        <v>OCEAN</v>
      </c>
      <c r="AA1063" s="12">
        <f>+MIN(S1063,T1063)</f>
        <v>46079.854861111111</v>
      </c>
      <c r="AB1063" s="29" t="str">
        <f>CHOOSE(WEEKDAY(T1063,2),"Monday","Tuesday","Wednesday","Thursday","Friday","Saturday","Sunday")</f>
        <v>Thursday</v>
      </c>
      <c r="AC1063" s="104">
        <f>IF((E1063-F1063)&lt;=0,0,(TRACKER[[#This Row],[ATA]]-TRACKER[[#This Row],[ETA]])*24)</f>
        <v>0</v>
      </c>
      <c r="AD1063" s="29" t="str">
        <f>IF(AC1063&lt;=2,"NO","YES")</f>
        <v>NO</v>
      </c>
      <c r="AE1063" s="112">
        <f>+TRACKER[[#This Row],[DELIVERY AVAILABLE SINCE]]-TRACKER[[#This Row],[HANDOVER Morocco]]</f>
        <v>46073.666666666664</v>
      </c>
      <c r="AF1063" s="113">
        <f>TRACKER[[#This Row],[ATA TO UNLOADING]]*24</f>
        <v>217.43333333329065</v>
      </c>
      <c r="AG1063" s="114">
        <f>(M1063-E1063)</f>
        <v>2.8715277777737356</v>
      </c>
      <c r="AH1063" s="9">
        <f>TRACKER[[#This Row],[ATA A OFRECIMIENTO]]*24</f>
        <v>68.916666666569654</v>
      </c>
      <c r="AI1063" s="4" t="str">
        <f>IF(AG1063="","",IF(AG1063&lt;=1.5,"SI","NO"))</f>
        <v>NO</v>
      </c>
      <c r="AJ1063" s="4" t="str">
        <f>IF(AG1063="","",IF(AG1063&lt;=2,"YES","NO"))</f>
        <v>NO</v>
      </c>
      <c r="AK1063" s="4" t="str">
        <f>IF(AG1063="","",IF(AG1063&lt;=3,"SI","NO"))</f>
        <v>SI</v>
      </c>
      <c r="AL1063" s="114">
        <f>(N1063-M1063)</f>
        <v>6.6666666666715173</v>
      </c>
      <c r="AM1063" s="9">
        <f>TRACKER[[#This Row],[DEL. AVAILABLE A SLOT]]*24</f>
        <v>160.00000000011642</v>
      </c>
      <c r="AN1063" s="114">
        <f>IF((S1063-M1063)&lt;0,TIME(0,0,0),S1063-M1063)</f>
        <v>6.1881944444467081</v>
      </c>
      <c r="AO1063"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063" s="9" t="str">
        <f>IF(AL1063="","",IF(AL1063&lt;=1,"SI","NO"))</f>
        <v>NO</v>
      </c>
      <c r="AQ1063" s="114">
        <f>(N1063-E1063)</f>
        <v>9.5381944444452529</v>
      </c>
      <c r="AR1063" s="9">
        <f>TRACKER[[#This Row],[ATA A TIMESLOT]]*24</f>
        <v>228.91666666668607</v>
      </c>
      <c r="AS1063" s="115">
        <f>IF(AA1063&lt;N1063,TIME(0,0,0),AA1063-N1063)</f>
        <v>0</v>
      </c>
      <c r="AT1063" s="9">
        <f>TRACKER[[#This Row],[PUNTUALIDAD (H)]]*24</f>
        <v>0</v>
      </c>
      <c r="AU1063" s="114" t="str">
        <f>IF(AS1063&gt;TIME(0,30,0),"NO","SI")</f>
        <v>SI</v>
      </c>
      <c r="AV1063" s="116" t="str">
        <f>IF(AS1063&gt;TIME(1,0,0),"NO","SI")</f>
        <v>SI</v>
      </c>
      <c r="AW1063" s="116">
        <f>(S1063-E1063)</f>
        <v>9.0597222222204437</v>
      </c>
      <c r="AX1063" s="38">
        <f>TRACKER[[#This Row],[ATA TO UNLOADING]]*24</f>
        <v>217.43333333329065</v>
      </c>
      <c r="AY1063" s="116">
        <f>IF(O1063=0,0,S1063-O1063)</f>
        <v>0</v>
      </c>
      <c r="AZ1063" s="38">
        <f>TRACKER[[#This Row],[TOTAL TT (MARRUECOS)]]*24</f>
        <v>0</v>
      </c>
      <c r="BA1063" s="38" t="str">
        <f>IF(AW1063="","",IF(AW1063&lt;=2,"SI","NO"))</f>
        <v>NO</v>
      </c>
      <c r="BB1063" s="117">
        <f>V1063-U1063</f>
        <v>2.4305555554747116E-2</v>
      </c>
      <c r="BC1063" s="118">
        <f>(TRACKER[[#This Row],[Driver departure vs DC END DATE 2]])/24</f>
        <v>1.0127314814477966E-3</v>
      </c>
      <c r="BD1063" s="117" t="str">
        <f>IF(L1063="LEFTIES TOLEDO",IF(BC1063&gt;=TIME(0,0,0),"YES","NO"),"")</f>
        <v>YES</v>
      </c>
      <c r="BE1063" s="41">
        <f>$BH$1</f>
        <v>55</v>
      </c>
      <c r="BF1063" s="41">
        <f>$BI$1</f>
        <v>7.5</v>
      </c>
    </row>
    <row r="1064" spans="1:58" ht="12.75" hidden="1" customHeight="1">
      <c r="A1064" s="24" t="s">
        <v>1195</v>
      </c>
      <c r="B1064" s="10" t="s">
        <v>1188</v>
      </c>
      <c r="C1064" s="11" t="s">
        <v>55</v>
      </c>
      <c r="D1064" s="11" t="s">
        <v>75</v>
      </c>
      <c r="E1064" s="12">
        <v>46077.763888888891</v>
      </c>
      <c r="F1064" s="12">
        <v>46077.833333333336</v>
      </c>
      <c r="G1064" s="13" t="s">
        <v>88</v>
      </c>
      <c r="H1064" s="11" t="s">
        <v>50</v>
      </c>
      <c r="I1064" s="13" t="s">
        <v>1493</v>
      </c>
      <c r="J1064" s="13">
        <v>40</v>
      </c>
      <c r="K1064" s="13" t="s">
        <v>60</v>
      </c>
      <c r="L1064" s="12" t="s">
        <v>102</v>
      </c>
      <c r="M1064" s="12">
        <v>46079.666666666664</v>
      </c>
      <c r="N1064" s="12">
        <v>46080.333333333336</v>
      </c>
      <c r="O1064" s="12"/>
      <c r="P1064" s="55">
        <v>1</v>
      </c>
      <c r="Q1064" s="12"/>
      <c r="R1064" s="12" t="s">
        <v>108</v>
      </c>
      <c r="S1064" s="29">
        <v>46080.3125</v>
      </c>
      <c r="T1064" s="29">
        <v>46080.333333333336</v>
      </c>
      <c r="U1064" s="12"/>
      <c r="V1064" s="12"/>
      <c r="W1064" s="30">
        <f>IF(N1064="","",WEEKNUM(AA1064,2)-0)</f>
        <v>9</v>
      </c>
      <c r="X1064" s="30">
        <f>IF(N1064="","",MONTH(AA1064))</f>
        <v>2</v>
      </c>
      <c r="Y106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64" s="30" t="str">
        <f>IF(B1064="ROPAX","ROPAX",IF(B1064="RORO","RORO","OCEAN"))</f>
        <v>OCEAN</v>
      </c>
      <c r="AA1064" s="12">
        <f>+MIN(S1064,T1064)</f>
        <v>46080.3125</v>
      </c>
      <c r="AB1064" s="29" t="str">
        <f>CHOOSE(WEEKDAY(T1064,2),"Monday","Tuesday","Wednesday","Thursday","Friday","Saturday","Sunday")</f>
        <v>Friday</v>
      </c>
      <c r="AC1064" s="104">
        <f>IF((E1064-F1064)&lt;=0,0,(TRACKER[[#This Row],[ATA]]-TRACKER[[#This Row],[ETA]])*24)</f>
        <v>0</v>
      </c>
      <c r="AD1064" s="29" t="str">
        <f>IF(AC1064&lt;=2,"NO","YES")</f>
        <v>NO</v>
      </c>
      <c r="AE1064" s="112">
        <f>+TRACKER[[#This Row],[DELIVERY AVAILABLE SINCE]]-TRACKER[[#This Row],[HANDOVER Morocco]]</f>
        <v>46079.666666666664</v>
      </c>
      <c r="AF1064" s="113">
        <f>TRACKER[[#This Row],[ATA TO UNLOADING]]*24</f>
        <v>61.166666666627862</v>
      </c>
      <c r="AG1064" s="114">
        <f>(M1064-E1064)</f>
        <v>1.9027777777737356</v>
      </c>
      <c r="AH1064" s="9">
        <f>TRACKER[[#This Row],[ATA A OFRECIMIENTO]]*24</f>
        <v>45.666666666569654</v>
      </c>
      <c r="AI1064" s="4" t="str">
        <f>IF(AG1064="","",IF(AG1064&lt;=1.5,"SI","NO"))</f>
        <v>NO</v>
      </c>
      <c r="AJ1064" s="4" t="str">
        <f>IF(AG1064="","",IF(AG1064&lt;=2,"YES","NO"))</f>
        <v>YES</v>
      </c>
      <c r="AK1064" s="4" t="str">
        <f>IF(AG1064="","",IF(AG1064&lt;=3,"SI","NO"))</f>
        <v>SI</v>
      </c>
      <c r="AL1064" s="114">
        <f>(N1064-M1064)</f>
        <v>0.66666666667151731</v>
      </c>
      <c r="AM1064" s="9">
        <f>TRACKER[[#This Row],[DEL. AVAILABLE A SLOT]]*24</f>
        <v>16.000000000116415</v>
      </c>
      <c r="AN1064" s="114">
        <f>IF((S1064-M1064)&lt;0,TIME(0,0,0),S1064-M1064)</f>
        <v>0.64583333333575865</v>
      </c>
      <c r="AO1064"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064" s="9" t="str">
        <f>IF(AL1064="","",IF(AL1064&lt;=1,"SI","NO"))</f>
        <v>SI</v>
      </c>
      <c r="AQ1064" s="114">
        <f>(N1064-E1064)</f>
        <v>2.5694444444452529</v>
      </c>
      <c r="AR1064" s="9">
        <f>TRACKER[[#This Row],[ATA A TIMESLOT]]*24</f>
        <v>61.666666666686069</v>
      </c>
      <c r="AS1064" s="115">
        <f>IF(AA1064&lt;N1064,TIME(0,0,0),AA1064-N1064)</f>
        <v>0</v>
      </c>
      <c r="AT1064" s="9">
        <f>TRACKER[[#This Row],[PUNTUALIDAD (H)]]*24</f>
        <v>0</v>
      </c>
      <c r="AU1064" s="114" t="str">
        <f>IF(AS1064&gt;TIME(0,30,0),"NO","SI")</f>
        <v>SI</v>
      </c>
      <c r="AV1064" s="116" t="str">
        <f>IF(AS1064&gt;TIME(1,0,0),"NO","SI")</f>
        <v>SI</v>
      </c>
      <c r="AW1064" s="116">
        <f>(S1064-E1064)</f>
        <v>2.5486111111094942</v>
      </c>
      <c r="AX1064" s="38">
        <f>TRACKER[[#This Row],[ATA TO UNLOADING]]*24</f>
        <v>61.166666666627862</v>
      </c>
      <c r="AY1064" s="116">
        <f>IF(O1064=0,0,S1064-O1064)</f>
        <v>0</v>
      </c>
      <c r="AZ1064" s="38">
        <f>TRACKER[[#This Row],[TOTAL TT (MARRUECOS)]]*24</f>
        <v>0</v>
      </c>
      <c r="BA1064" s="38" t="str">
        <f>IF(AW1064="","",IF(AW1064&lt;=2,"SI","NO"))</f>
        <v>NO</v>
      </c>
      <c r="BB1064" s="117">
        <f>V1064-U1064</f>
        <v>0</v>
      </c>
      <c r="BC1064" s="118">
        <f>(TRACKER[[#This Row],[Driver departure vs DC END DATE 2]])/24</f>
        <v>0</v>
      </c>
      <c r="BD1064" s="117" t="str">
        <f>IF(L1064="LEFTIES TOLEDO",IF(BC1064&gt;=TIME(0,0,0),"YES","NO"),"")</f>
        <v/>
      </c>
      <c r="BE1064" s="41">
        <f>$BH$1</f>
        <v>55</v>
      </c>
      <c r="BF1064" s="41">
        <f>$BI$1</f>
        <v>7.5</v>
      </c>
    </row>
    <row r="1065" spans="1:58" ht="12.75" hidden="1" customHeight="1">
      <c r="A1065" s="24">
        <v>262872246</v>
      </c>
      <c r="B1065" s="10" t="s">
        <v>1188</v>
      </c>
      <c r="C1065" s="11" t="s">
        <v>47</v>
      </c>
      <c r="D1065" s="11" t="s">
        <v>75</v>
      </c>
      <c r="E1065" s="12">
        <v>46077.763888888891</v>
      </c>
      <c r="F1065" s="12">
        <v>46077.833333333336</v>
      </c>
      <c r="G1065" s="13" t="s">
        <v>49</v>
      </c>
      <c r="H1065" s="11" t="s">
        <v>50</v>
      </c>
      <c r="I1065" s="13" t="s">
        <v>1494</v>
      </c>
      <c r="J1065" s="13" t="s">
        <v>51</v>
      </c>
      <c r="K1065" s="13" t="s">
        <v>60</v>
      </c>
      <c r="L1065" s="12" t="s">
        <v>95</v>
      </c>
      <c r="M1065" s="12">
        <v>46079.666666666664</v>
      </c>
      <c r="N1065" s="12">
        <v>46080.333333333336</v>
      </c>
      <c r="O1065" s="12"/>
      <c r="P1065" s="55"/>
      <c r="Q1065" s="12"/>
      <c r="R1065" s="12"/>
      <c r="S1065" s="29">
        <v>46080.3125</v>
      </c>
      <c r="T1065" s="29">
        <v>46080.375</v>
      </c>
      <c r="U1065" s="12"/>
      <c r="V1065" s="12">
        <v>46080.416666666664</v>
      </c>
      <c r="W1065" s="30">
        <f>IF(N1065="","",WEEKNUM(AA1065,2)-0)</f>
        <v>9</v>
      </c>
      <c r="X1065" s="30">
        <f>IF(N1065="","",MONTH(AA1065))</f>
        <v>2</v>
      </c>
      <c r="Y106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1065" s="30" t="str">
        <f>IF(B1065="ROPAX","ROPAX",IF(B1065="RORO","RORO","OCEAN"))</f>
        <v>OCEAN</v>
      </c>
      <c r="AA1065" s="12">
        <f>+MIN(S1065,T1065)</f>
        <v>46080.3125</v>
      </c>
      <c r="AB1065" s="29" t="str">
        <f>CHOOSE(WEEKDAY(T1065,2),"Monday","Tuesday","Wednesday","Thursday","Friday","Saturday","Sunday")</f>
        <v>Friday</v>
      </c>
      <c r="AC1065" s="104">
        <f>IF((E1065-F1065)&lt;=0,0,(TRACKER[[#This Row],[ATA]]-TRACKER[[#This Row],[ETA]])*24)</f>
        <v>0</v>
      </c>
      <c r="AD1065" s="29" t="str">
        <f>IF(AC1065&lt;=2,"NO","YES")</f>
        <v>NO</v>
      </c>
      <c r="AE1065" s="112">
        <f>+TRACKER[[#This Row],[DELIVERY AVAILABLE SINCE]]-TRACKER[[#This Row],[HANDOVER Morocco]]</f>
        <v>46079.666666666664</v>
      </c>
      <c r="AF1065" s="113">
        <f>TRACKER[[#This Row],[ATA TO UNLOADING]]*24</f>
        <v>61.166666666627862</v>
      </c>
      <c r="AG1065" s="114">
        <f>(M1065-E1065)</f>
        <v>1.9027777777737356</v>
      </c>
      <c r="AH1065" s="9">
        <f>TRACKER[[#This Row],[ATA A OFRECIMIENTO]]*24</f>
        <v>45.666666666569654</v>
      </c>
      <c r="AI1065" s="4" t="str">
        <f>IF(AG1065="","",IF(AG1065&lt;=1.5,"SI","NO"))</f>
        <v>NO</v>
      </c>
      <c r="AJ1065" s="4" t="str">
        <f>IF(AG1065="","",IF(AG1065&lt;=2,"YES","NO"))</f>
        <v>YES</v>
      </c>
      <c r="AK1065" s="4" t="str">
        <f>IF(AG1065="","",IF(AG1065&lt;=3,"SI","NO"))</f>
        <v>SI</v>
      </c>
      <c r="AL1065" s="114">
        <f>(N1065-M1065)</f>
        <v>0.66666666667151731</v>
      </c>
      <c r="AM1065" s="9">
        <f>TRACKER[[#This Row],[DEL. AVAILABLE A SLOT]]*24</f>
        <v>16.000000000116415</v>
      </c>
      <c r="AN1065" s="114">
        <f>IF((S1065-M1065)&lt;0,TIME(0,0,0),S1065-M1065)</f>
        <v>0.64583333333575865</v>
      </c>
      <c r="AO1065"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065" s="9" t="str">
        <f>IF(AL1065="","",IF(AL1065&lt;=1,"SI","NO"))</f>
        <v>SI</v>
      </c>
      <c r="AQ1065" s="114">
        <f>(N1065-E1065)</f>
        <v>2.5694444444452529</v>
      </c>
      <c r="AR1065" s="9">
        <f>TRACKER[[#This Row],[ATA A TIMESLOT]]*24</f>
        <v>61.666666666686069</v>
      </c>
      <c r="AS1065" s="115">
        <f>IF(AA1065&lt;N1065,TIME(0,0,0),AA1065-N1065)</f>
        <v>0</v>
      </c>
      <c r="AT1065" s="9">
        <f>TRACKER[[#This Row],[PUNTUALIDAD (H)]]*24</f>
        <v>0</v>
      </c>
      <c r="AU1065" s="114" t="str">
        <f>IF(AS1065&gt;TIME(0,30,0),"NO","SI")</f>
        <v>SI</v>
      </c>
      <c r="AV1065" s="116" t="str">
        <f>IF(AS1065&gt;TIME(1,0,0),"NO","SI")</f>
        <v>SI</v>
      </c>
      <c r="AW1065" s="116">
        <f>(S1065-E1065)</f>
        <v>2.5486111111094942</v>
      </c>
      <c r="AX1065" s="38">
        <f>TRACKER[[#This Row],[ATA TO UNLOADING]]*24</f>
        <v>61.166666666627862</v>
      </c>
      <c r="AY1065" s="116">
        <f>IF(O1065=0,0,S1065-O1065)</f>
        <v>0</v>
      </c>
      <c r="AZ1065" s="38">
        <f>TRACKER[[#This Row],[TOTAL TT (MARRUECOS)]]*24</f>
        <v>0</v>
      </c>
      <c r="BA1065" s="38" t="str">
        <f>IF(AW1065="","",IF(AW1065&lt;=2,"SI","NO"))</f>
        <v>NO</v>
      </c>
      <c r="BB1065" s="117">
        <f>V1065-U1065</f>
        <v>46080.416666666664</v>
      </c>
      <c r="BC1065" s="118">
        <f>(TRACKER[[#This Row],[Driver departure vs DC END DATE 2]])/24</f>
        <v>1920.0173611111111</v>
      </c>
      <c r="BD1065" s="117" t="str">
        <f>IF(L1065="LEFTIES TOLEDO",IF(BC1065&gt;=TIME(0,0,0),"YES","NO"),"")</f>
        <v/>
      </c>
      <c r="BE1065" s="41">
        <f>$BH$1</f>
        <v>55</v>
      </c>
      <c r="BF1065" s="41">
        <f>$BI$1</f>
        <v>7.5</v>
      </c>
    </row>
    <row r="1066" spans="1:58" ht="12.75" hidden="1" customHeight="1">
      <c r="A1066" s="24">
        <v>264211674</v>
      </c>
      <c r="B1066" s="10" t="s">
        <v>1193</v>
      </c>
      <c r="C1066" s="11" t="s">
        <v>47</v>
      </c>
      <c r="D1066" s="11" t="s">
        <v>48</v>
      </c>
      <c r="E1066" s="12">
        <v>46076.80972222222</v>
      </c>
      <c r="F1066" s="12">
        <v>46076.833333333336</v>
      </c>
      <c r="G1066" s="13" t="s">
        <v>49</v>
      </c>
      <c r="H1066" s="11" t="s">
        <v>50</v>
      </c>
      <c r="I1066" s="13" t="s">
        <v>1497</v>
      </c>
      <c r="J1066" s="13" t="s">
        <v>51</v>
      </c>
      <c r="K1066" s="13" t="s">
        <v>52</v>
      </c>
      <c r="L1066" s="12" t="s">
        <v>53</v>
      </c>
      <c r="M1066" s="12">
        <v>46078.666666666664</v>
      </c>
      <c r="N1066" s="12">
        <v>46080.375</v>
      </c>
      <c r="O1066" s="12"/>
      <c r="P1066" s="55"/>
      <c r="Q1066" s="12"/>
      <c r="R1066" s="12"/>
      <c r="S1066" s="29">
        <v>46080.25</v>
      </c>
      <c r="T1066" s="29">
        <v>46080.333333333336</v>
      </c>
      <c r="U1066" s="12">
        <v>46080.319444444445</v>
      </c>
      <c r="V1066" s="12">
        <v>46080.350694444445</v>
      </c>
      <c r="W1066" s="30">
        <f>IF(N1066="","",WEEKNUM(AA1066,2)-0)</f>
        <v>9</v>
      </c>
      <c r="X1066" s="30">
        <f>IF(N1066="","",MONTH(AA1066))</f>
        <v>2</v>
      </c>
      <c r="Y106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66" s="30" t="str">
        <f>IF(B1066="ROPAX","ROPAX",IF(B1066="RORO","RORO","OCEAN"))</f>
        <v>OCEAN</v>
      </c>
      <c r="AA1066" s="12">
        <f>+MIN(S1066,T1066)</f>
        <v>46080.25</v>
      </c>
      <c r="AB1066" s="29" t="str">
        <f>CHOOSE(WEEKDAY(T1066,2),"Monday","Tuesday","Wednesday","Thursday","Friday","Saturday","Sunday")</f>
        <v>Friday</v>
      </c>
      <c r="AC1066" s="104">
        <f>IF((E1066-F1066)&lt;=0,0,(TRACKER[[#This Row],[ATA]]-TRACKER[[#This Row],[ETA]])*24)</f>
        <v>0</v>
      </c>
      <c r="AD1066" s="29" t="str">
        <f>IF(AC1066&lt;=2,"NO","YES")</f>
        <v>NO</v>
      </c>
      <c r="AE1066" s="112">
        <f>+TRACKER[[#This Row],[DELIVERY AVAILABLE SINCE]]-TRACKER[[#This Row],[HANDOVER Morocco]]</f>
        <v>46078.666666666664</v>
      </c>
      <c r="AF1066" s="113">
        <f>TRACKER[[#This Row],[ATA TO UNLOADING]]*24</f>
        <v>82.566666666709352</v>
      </c>
      <c r="AG1066" s="114">
        <f>(M1066-E1066)</f>
        <v>1.8569444444437977</v>
      </c>
      <c r="AH1066" s="9">
        <f>TRACKER[[#This Row],[ATA A OFRECIMIENTO]]*24</f>
        <v>44.566666666651145</v>
      </c>
      <c r="AI1066" s="4" t="str">
        <f>IF(AG1066="","",IF(AG1066&lt;=1.5,"SI","NO"))</f>
        <v>NO</v>
      </c>
      <c r="AJ1066" s="4" t="str">
        <f>IF(AG1066="","",IF(AG1066&lt;=2,"YES","NO"))</f>
        <v>YES</v>
      </c>
      <c r="AK1066" s="4" t="str">
        <f>IF(AG1066="","",IF(AG1066&lt;=3,"SI","NO"))</f>
        <v>SI</v>
      </c>
      <c r="AL1066" s="114">
        <f>(N1066-M1066)</f>
        <v>1.7083333333357587</v>
      </c>
      <c r="AM1066" s="9">
        <f>TRACKER[[#This Row],[DEL. AVAILABLE A SLOT]]*24</f>
        <v>41.000000000058208</v>
      </c>
      <c r="AN1066" s="114">
        <f>IF((S1066-M1066)&lt;0,TIME(0,0,0),S1066-M1066)</f>
        <v>1.5833333333357587</v>
      </c>
      <c r="AO1066"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1066" s="9" t="str">
        <f>IF(AL1066="","",IF(AL1066&lt;=1,"SI","NO"))</f>
        <v>NO</v>
      </c>
      <c r="AQ1066" s="114">
        <f>(N1066-E1066)</f>
        <v>3.5652777777795563</v>
      </c>
      <c r="AR1066" s="9">
        <f>TRACKER[[#This Row],[ATA A TIMESLOT]]*24</f>
        <v>85.566666666709352</v>
      </c>
      <c r="AS1066" s="115">
        <f>IF(AA1066&lt;N1066,TIME(0,0,0),AA1066-N1066)</f>
        <v>0</v>
      </c>
      <c r="AT1066" s="9">
        <f>TRACKER[[#This Row],[PUNTUALIDAD (H)]]*24</f>
        <v>0</v>
      </c>
      <c r="AU1066" s="114" t="str">
        <f>IF(AS1066&gt;TIME(0,30,0),"NO","SI")</f>
        <v>SI</v>
      </c>
      <c r="AV1066" s="116" t="str">
        <f>IF(AS1066&gt;TIME(1,0,0),"NO","SI")</f>
        <v>SI</v>
      </c>
      <c r="AW1066" s="116">
        <f>(S1066-E1066)</f>
        <v>3.4402777777795563</v>
      </c>
      <c r="AX1066" s="38">
        <f>TRACKER[[#This Row],[ATA TO UNLOADING]]*24</f>
        <v>82.566666666709352</v>
      </c>
      <c r="AY1066" s="116">
        <f>IF(O1066=0,0,S1066-O1066)</f>
        <v>0</v>
      </c>
      <c r="AZ1066" s="38">
        <f>TRACKER[[#This Row],[TOTAL TT (MARRUECOS)]]*24</f>
        <v>0</v>
      </c>
      <c r="BA1066" s="38" t="str">
        <f>IF(AW1066="","",IF(AW1066&lt;=2,"SI","NO"))</f>
        <v>NO</v>
      </c>
      <c r="BB1066" s="117">
        <f>V1066-U1066</f>
        <v>3.125E-2</v>
      </c>
      <c r="BC1066" s="118">
        <f>(TRACKER[[#This Row],[Driver departure vs DC END DATE 2]])/24</f>
        <v>1.3020833333333333E-3</v>
      </c>
      <c r="BD1066" s="117" t="str">
        <f>IF(L1066="LEFTIES TOLEDO",IF(BC1066&gt;=TIME(0,0,0),"YES","NO"),"")</f>
        <v>YES</v>
      </c>
      <c r="BE1066" s="41">
        <f>$BH$1</f>
        <v>55</v>
      </c>
      <c r="BF1066" s="41">
        <f>$BI$1</f>
        <v>7.5</v>
      </c>
    </row>
    <row r="1067" spans="1:58" ht="12.75" hidden="1" customHeight="1">
      <c r="A1067" s="24">
        <v>265096791</v>
      </c>
      <c r="B1067" s="10" t="s">
        <v>1159</v>
      </c>
      <c r="C1067" s="11" t="s">
        <v>54</v>
      </c>
      <c r="D1067" s="11" t="s">
        <v>48</v>
      </c>
      <c r="E1067" s="12">
        <v>46071.569444444445</v>
      </c>
      <c r="F1067" s="12">
        <v>46071.833333333336</v>
      </c>
      <c r="G1067" s="13" t="s">
        <v>49</v>
      </c>
      <c r="H1067" s="11" t="s">
        <v>50</v>
      </c>
      <c r="I1067" s="13" t="s">
        <v>1498</v>
      </c>
      <c r="J1067" s="13" t="s">
        <v>51</v>
      </c>
      <c r="K1067" s="13" t="s">
        <v>52</v>
      </c>
      <c r="L1067" s="12" t="s">
        <v>53</v>
      </c>
      <c r="M1067" s="12">
        <v>46073.666666666664</v>
      </c>
      <c r="N1067" s="12">
        <v>46080.416666666664</v>
      </c>
      <c r="O1067" s="12"/>
      <c r="P1067" s="55"/>
      <c r="Q1067" s="12"/>
      <c r="R1067" s="12"/>
      <c r="S1067" s="29">
        <v>46080.388888888891</v>
      </c>
      <c r="T1067" s="29">
        <v>46080.541666666664</v>
      </c>
      <c r="U1067" s="12">
        <v>46080.416666666664</v>
      </c>
      <c r="V1067" s="12">
        <v>46080.565972222219</v>
      </c>
      <c r="W1067" s="30">
        <f>IF(N1067="","",WEEKNUM(AA1067,2)-0)</f>
        <v>9</v>
      </c>
      <c r="X1067" s="30">
        <f>IF(N1067="","",MONTH(AA1067))</f>
        <v>2</v>
      </c>
      <c r="Y106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67" s="30" t="str">
        <f>IF(B1067="ROPAX","ROPAX",IF(B1067="RORO","RORO","OCEAN"))</f>
        <v>OCEAN</v>
      </c>
      <c r="AA1067" s="12">
        <f>+MIN(S1067,T1067)</f>
        <v>46080.388888888891</v>
      </c>
      <c r="AB1067" s="29" t="str">
        <f>CHOOSE(WEEKDAY(T1067,2),"Monday","Tuesday","Wednesday","Thursday","Friday","Saturday","Sunday")</f>
        <v>Friday</v>
      </c>
      <c r="AC1067" s="104">
        <f>IF((E1067-F1067)&lt;=0,0,(TRACKER[[#This Row],[ATA]]-TRACKER[[#This Row],[ETA]])*24)</f>
        <v>0</v>
      </c>
      <c r="AD1067" s="29" t="str">
        <f>IF(AC1067&lt;=2,"NO","YES")</f>
        <v>NO</v>
      </c>
      <c r="AE1067" s="112">
        <f>+TRACKER[[#This Row],[DELIVERY AVAILABLE SINCE]]-TRACKER[[#This Row],[HANDOVER Morocco]]</f>
        <v>46073.666666666664</v>
      </c>
      <c r="AF1067" s="113">
        <f>TRACKER[[#This Row],[ATA TO UNLOADING]]*24</f>
        <v>211.66666666668607</v>
      </c>
      <c r="AG1067" s="114">
        <f>(M1067-E1067)</f>
        <v>2.0972222222189885</v>
      </c>
      <c r="AH1067" s="9">
        <f>TRACKER[[#This Row],[ATA A OFRECIMIENTO]]*24</f>
        <v>50.333333333255723</v>
      </c>
      <c r="AI1067" s="4" t="str">
        <f>IF(AG1067="","",IF(AG1067&lt;=1.5,"SI","NO"))</f>
        <v>NO</v>
      </c>
      <c r="AJ1067" s="4" t="str">
        <f>IF(AG1067="","",IF(AG1067&lt;=2,"YES","NO"))</f>
        <v>NO</v>
      </c>
      <c r="AK1067" s="4" t="str">
        <f>IF(AG1067="","",IF(AG1067&lt;=3,"SI","NO"))</f>
        <v>SI</v>
      </c>
      <c r="AL1067" s="114">
        <f>(N1067-M1067)</f>
        <v>6.75</v>
      </c>
      <c r="AM1067" s="9">
        <f>TRACKER[[#This Row],[DEL. AVAILABLE A SLOT]]*24</f>
        <v>162</v>
      </c>
      <c r="AN1067" s="114">
        <f>IF((S1067-M1067)&lt;0,TIME(0,0,0),S1067-M1067)</f>
        <v>6.7222222222262644</v>
      </c>
      <c r="AO1067"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067" s="9" t="str">
        <f>IF(AL1067="","",IF(AL1067&lt;=1,"SI","NO"))</f>
        <v>NO</v>
      </c>
      <c r="AQ1067" s="114">
        <f>(N1067-E1067)</f>
        <v>8.8472222222189885</v>
      </c>
      <c r="AR1067" s="9">
        <f>TRACKER[[#This Row],[ATA A TIMESLOT]]*24</f>
        <v>212.33333333325572</v>
      </c>
      <c r="AS1067" s="115">
        <f>IF(AA1067&lt;N1067,TIME(0,0,0),AA1067-N1067)</f>
        <v>0</v>
      </c>
      <c r="AT1067" s="9">
        <f>TRACKER[[#This Row],[PUNTUALIDAD (H)]]*24</f>
        <v>0</v>
      </c>
      <c r="AU1067" s="114" t="str">
        <f>IF(AS1067&gt;TIME(0,30,0),"NO","SI")</f>
        <v>SI</v>
      </c>
      <c r="AV1067" s="116" t="str">
        <f>IF(AS1067&gt;TIME(1,0,0),"NO","SI")</f>
        <v>SI</v>
      </c>
      <c r="AW1067" s="116">
        <f>(S1067-E1067)</f>
        <v>8.8194444444452529</v>
      </c>
      <c r="AX1067" s="38">
        <f>TRACKER[[#This Row],[ATA TO UNLOADING]]*24</f>
        <v>211.66666666668607</v>
      </c>
      <c r="AY1067" s="116">
        <f>IF(O1067=0,0,S1067-O1067)</f>
        <v>0</v>
      </c>
      <c r="AZ1067" s="38">
        <f>TRACKER[[#This Row],[TOTAL TT (MARRUECOS)]]*24</f>
        <v>0</v>
      </c>
      <c r="BA1067" s="38" t="str">
        <f>IF(AW1067="","",IF(AW1067&lt;=2,"SI","NO"))</f>
        <v>NO</v>
      </c>
      <c r="BB1067" s="117">
        <f>V1067-U1067</f>
        <v>0.14930555555474712</v>
      </c>
      <c r="BC1067" s="118">
        <f>(TRACKER[[#This Row],[Driver departure vs DC END DATE 2]])/24</f>
        <v>6.2210648147811298E-3</v>
      </c>
      <c r="BD1067" s="117" t="str">
        <f>IF(L1067="LEFTIES TOLEDO",IF(BC1067&gt;=TIME(0,0,0),"YES","NO"),"")</f>
        <v>YES</v>
      </c>
      <c r="BE1067" s="41">
        <f>$BH$1</f>
        <v>55</v>
      </c>
      <c r="BF1067" s="41">
        <f>$BI$1</f>
        <v>7.5</v>
      </c>
    </row>
    <row r="1068" spans="1:58" ht="12.75" hidden="1" customHeight="1">
      <c r="A1068" s="24">
        <v>265096791</v>
      </c>
      <c r="B1068" s="10" t="s">
        <v>1159</v>
      </c>
      <c r="C1068" s="11" t="s">
        <v>54</v>
      </c>
      <c r="D1068" s="11" t="s">
        <v>48</v>
      </c>
      <c r="E1068" s="12">
        <v>46071.569444444445</v>
      </c>
      <c r="F1068" s="12">
        <v>46071.833333333336</v>
      </c>
      <c r="G1068" s="13" t="s">
        <v>49</v>
      </c>
      <c r="H1068" s="11" t="s">
        <v>50</v>
      </c>
      <c r="I1068" s="13" t="s">
        <v>1499</v>
      </c>
      <c r="J1068" s="13" t="s">
        <v>51</v>
      </c>
      <c r="K1068" s="13" t="s">
        <v>52</v>
      </c>
      <c r="L1068" s="12" t="s">
        <v>53</v>
      </c>
      <c r="M1068" s="12">
        <v>46073.666666666664</v>
      </c>
      <c r="N1068" s="12">
        <v>46080.416666666664</v>
      </c>
      <c r="O1068" s="12"/>
      <c r="P1068" s="55"/>
      <c r="Q1068" s="12"/>
      <c r="R1068" s="12"/>
      <c r="S1068" s="29">
        <v>46080.407638888886</v>
      </c>
      <c r="T1068" s="29">
        <v>46080.475694444445</v>
      </c>
      <c r="U1068" s="12">
        <v>46080.459722222222</v>
      </c>
      <c r="V1068" s="12">
        <v>46080.493055555555</v>
      </c>
      <c r="W1068" s="30">
        <f>IF(N1068="","",WEEKNUM(AA1068,2)-0)</f>
        <v>9</v>
      </c>
      <c r="X1068" s="30">
        <f>IF(N1068="","",MONTH(AA1068))</f>
        <v>2</v>
      </c>
      <c r="Y106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68" s="30" t="str">
        <f>IF(B1068="ROPAX","ROPAX",IF(B1068="RORO","RORO","OCEAN"))</f>
        <v>OCEAN</v>
      </c>
      <c r="AA1068" s="12">
        <f>+MIN(S1068,T1068)</f>
        <v>46080.407638888886</v>
      </c>
      <c r="AB1068" s="29" t="str">
        <f>CHOOSE(WEEKDAY(T1068,2),"Monday","Tuesday","Wednesday","Thursday","Friday","Saturday","Sunday")</f>
        <v>Friday</v>
      </c>
      <c r="AC1068" s="104">
        <f>IF((E1068-F1068)&lt;=0,0,(TRACKER[[#This Row],[ATA]]-TRACKER[[#This Row],[ETA]])*24)</f>
        <v>0</v>
      </c>
      <c r="AD1068" s="29" t="str">
        <f>IF(AC1068&lt;=2,"NO","YES")</f>
        <v>NO</v>
      </c>
      <c r="AE1068" s="112">
        <f>+TRACKER[[#This Row],[DELIVERY AVAILABLE SINCE]]-TRACKER[[#This Row],[HANDOVER Morocco]]</f>
        <v>46073.666666666664</v>
      </c>
      <c r="AF1068" s="113">
        <f>TRACKER[[#This Row],[ATA TO UNLOADING]]*24</f>
        <v>212.1166666665813</v>
      </c>
      <c r="AG1068" s="114">
        <f>(M1068-E1068)</f>
        <v>2.0972222222189885</v>
      </c>
      <c r="AH1068" s="9">
        <f>TRACKER[[#This Row],[ATA A OFRECIMIENTO]]*24</f>
        <v>50.333333333255723</v>
      </c>
      <c r="AI1068" s="4" t="str">
        <f>IF(AG1068="","",IF(AG1068&lt;=1.5,"SI","NO"))</f>
        <v>NO</v>
      </c>
      <c r="AJ1068" s="4" t="str">
        <f>IF(AG1068="","",IF(AG1068&lt;=2,"YES","NO"))</f>
        <v>NO</v>
      </c>
      <c r="AK1068" s="4" t="str">
        <f>IF(AG1068="","",IF(AG1068&lt;=3,"SI","NO"))</f>
        <v>SI</v>
      </c>
      <c r="AL1068" s="114">
        <f>(N1068-M1068)</f>
        <v>6.75</v>
      </c>
      <c r="AM1068" s="9">
        <f>TRACKER[[#This Row],[DEL. AVAILABLE A SLOT]]*24</f>
        <v>162</v>
      </c>
      <c r="AN1068" s="114">
        <f>IF((S1068-M1068)&lt;0,TIME(0,0,0),S1068-M1068)</f>
        <v>6.7409722222218988</v>
      </c>
      <c r="AO1068"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068" s="9" t="str">
        <f>IF(AL1068="","",IF(AL1068&lt;=1,"SI","NO"))</f>
        <v>NO</v>
      </c>
      <c r="AQ1068" s="114">
        <f>(N1068-E1068)</f>
        <v>8.8472222222189885</v>
      </c>
      <c r="AR1068" s="9">
        <f>TRACKER[[#This Row],[ATA A TIMESLOT]]*24</f>
        <v>212.33333333325572</v>
      </c>
      <c r="AS1068" s="115">
        <f>IF(AA1068&lt;N1068,TIME(0,0,0),AA1068-N1068)</f>
        <v>0</v>
      </c>
      <c r="AT1068" s="9">
        <f>TRACKER[[#This Row],[PUNTUALIDAD (H)]]*24</f>
        <v>0</v>
      </c>
      <c r="AU1068" s="114" t="str">
        <f>IF(AS1068&gt;TIME(0,30,0),"NO","SI")</f>
        <v>SI</v>
      </c>
      <c r="AV1068" s="116" t="str">
        <f>IF(AS1068&gt;TIME(1,0,0),"NO","SI")</f>
        <v>SI</v>
      </c>
      <c r="AW1068" s="116">
        <f>(S1068-E1068)</f>
        <v>8.8381944444408873</v>
      </c>
      <c r="AX1068" s="38">
        <f>TRACKER[[#This Row],[ATA TO UNLOADING]]*24</f>
        <v>212.1166666665813</v>
      </c>
      <c r="AY1068" s="116">
        <f>IF(O1068=0,0,S1068-O1068)</f>
        <v>0</v>
      </c>
      <c r="AZ1068" s="38">
        <f>TRACKER[[#This Row],[TOTAL TT (MARRUECOS)]]*24</f>
        <v>0</v>
      </c>
      <c r="BA1068" s="38" t="str">
        <f>IF(AW1068="","",IF(AW1068&lt;=2,"SI","NO"))</f>
        <v>NO</v>
      </c>
      <c r="BB1068" s="117">
        <f>V1068-U1068</f>
        <v>3.3333333332848269E-2</v>
      </c>
      <c r="BC1068" s="118">
        <f>(TRACKER[[#This Row],[Driver departure vs DC END DATE 2]])/24</f>
        <v>1.3888888888686779E-3</v>
      </c>
      <c r="BD1068" s="117" t="str">
        <f>IF(L1068="LEFTIES TOLEDO",IF(BC1068&gt;=TIME(0,0,0),"YES","NO"),"")</f>
        <v>YES</v>
      </c>
      <c r="BE1068" s="41">
        <f>$BH$1</f>
        <v>55</v>
      </c>
      <c r="BF1068" s="41">
        <f>$BI$1</f>
        <v>7.5</v>
      </c>
    </row>
    <row r="1069" spans="1:58" ht="12.75" hidden="1" customHeight="1">
      <c r="A1069" s="24">
        <v>264211674</v>
      </c>
      <c r="B1069" s="10" t="s">
        <v>1193</v>
      </c>
      <c r="C1069" s="11" t="s">
        <v>47</v>
      </c>
      <c r="D1069" s="11" t="s">
        <v>48</v>
      </c>
      <c r="E1069" s="12">
        <v>46076.80972222222</v>
      </c>
      <c r="F1069" s="12">
        <v>46076.833333333336</v>
      </c>
      <c r="G1069" s="13" t="s">
        <v>49</v>
      </c>
      <c r="H1069" s="11" t="s">
        <v>50</v>
      </c>
      <c r="I1069" s="13" t="s">
        <v>1500</v>
      </c>
      <c r="J1069" s="13" t="s">
        <v>51</v>
      </c>
      <c r="K1069" s="13" t="s">
        <v>52</v>
      </c>
      <c r="L1069" s="12" t="s">
        <v>53</v>
      </c>
      <c r="M1069" s="12">
        <v>46078.666666666664</v>
      </c>
      <c r="N1069" s="12">
        <v>46080.458333333336</v>
      </c>
      <c r="O1069" s="12"/>
      <c r="P1069" s="55"/>
      <c r="Q1069" s="12" t="s">
        <v>59</v>
      </c>
      <c r="R1069" s="12"/>
      <c r="S1069" s="29">
        <v>46080.488194444442</v>
      </c>
      <c r="T1069" s="29">
        <v>46080.659722222219</v>
      </c>
      <c r="U1069" s="12">
        <v>46080.532638888886</v>
      </c>
      <c r="V1069" s="29">
        <v>46080.677083333336</v>
      </c>
      <c r="W1069" s="30">
        <f>IF(N1069="","",WEEKNUM(AA1069,2)-0)</f>
        <v>9</v>
      </c>
      <c r="X1069" s="30">
        <f>IF(N1069="","",MONTH(AA1069))</f>
        <v>2</v>
      </c>
      <c r="Y106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69" s="30" t="str">
        <f>IF(B1069="ROPAX","ROPAX",IF(B1069="RORO","RORO","OCEAN"))</f>
        <v>OCEAN</v>
      </c>
      <c r="AA1069" s="12">
        <f>+MIN(S1069,T1069)</f>
        <v>46080.488194444442</v>
      </c>
      <c r="AB1069" s="29" t="str">
        <f>CHOOSE(WEEKDAY(T1069,2),"Monday","Tuesday","Wednesday","Thursday","Friday","Saturday","Sunday")</f>
        <v>Friday</v>
      </c>
      <c r="AC1069" s="104">
        <f>IF((E1069-F1069)&lt;=0,0,(TRACKER[[#This Row],[ATA]]-TRACKER[[#This Row],[ETA]])*24)</f>
        <v>0</v>
      </c>
      <c r="AD1069" s="29" t="str">
        <f>IF(AC1069&lt;=2,"NO","YES")</f>
        <v>NO</v>
      </c>
      <c r="AE1069" s="112">
        <f>+TRACKER[[#This Row],[DELIVERY AVAILABLE SINCE]]-TRACKER[[#This Row],[HANDOVER Morocco]]</f>
        <v>46078.666666666664</v>
      </c>
      <c r="AF1069" s="113">
        <f>TRACKER[[#This Row],[ATA TO UNLOADING]]*24</f>
        <v>88.283333333325572</v>
      </c>
      <c r="AG1069" s="114">
        <f>(M1069-E1069)</f>
        <v>1.8569444444437977</v>
      </c>
      <c r="AH1069" s="9">
        <f>TRACKER[[#This Row],[ATA A OFRECIMIENTO]]*24</f>
        <v>44.566666666651145</v>
      </c>
      <c r="AI1069" s="4" t="str">
        <f>IF(AG1069="","",IF(AG1069&lt;=1.5,"SI","NO"))</f>
        <v>NO</v>
      </c>
      <c r="AJ1069" s="4" t="str">
        <f>IF(AG1069="","",IF(AG1069&lt;=2,"YES","NO"))</f>
        <v>YES</v>
      </c>
      <c r="AK1069" s="4" t="str">
        <f>IF(AG1069="","",IF(AG1069&lt;=3,"SI","NO"))</f>
        <v>SI</v>
      </c>
      <c r="AL1069" s="114">
        <f>(N1069-M1069)</f>
        <v>1.7916666666715173</v>
      </c>
      <c r="AM1069" s="9">
        <f>TRACKER[[#This Row],[DEL. AVAILABLE A SLOT]]*24</f>
        <v>43.000000000116415</v>
      </c>
      <c r="AN1069" s="114">
        <f>IF((S1069-M1069)&lt;0,TIME(0,0,0),S1069-M1069)</f>
        <v>1.8215277777781012</v>
      </c>
      <c r="AO1069"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1069" s="9" t="str">
        <f>IF(AL1069="","",IF(AL1069&lt;=1,"SI","NO"))</f>
        <v>NO</v>
      </c>
      <c r="AQ1069" s="114">
        <f>(N1069-E1069)</f>
        <v>3.648611111115315</v>
      </c>
      <c r="AR1069" s="9">
        <f>TRACKER[[#This Row],[ATA A TIMESLOT]]*24</f>
        <v>87.56666666676756</v>
      </c>
      <c r="AS1069" s="115">
        <f>IF(AA1069&lt;N1069,TIME(0,0,0),AA1069-N1069)</f>
        <v>2.9861111106583849E-2</v>
      </c>
      <c r="AT1069" s="9">
        <f>TRACKER[[#This Row],[PUNTUALIDAD (H)]]*24</f>
        <v>0.71666666655801237</v>
      </c>
      <c r="AU1069" s="114" t="str">
        <f>IF(AS1069&gt;TIME(0,30,0),"NO","SI")</f>
        <v>NO</v>
      </c>
      <c r="AV1069" s="116" t="str">
        <f>IF(AS1069&gt;TIME(1,0,0),"NO","SI")</f>
        <v>SI</v>
      </c>
      <c r="AW1069" s="116">
        <f>(S1069-E1069)</f>
        <v>3.6784722222218988</v>
      </c>
      <c r="AX1069" s="38">
        <f>TRACKER[[#This Row],[ATA TO UNLOADING]]*24</f>
        <v>88.283333333325572</v>
      </c>
      <c r="AY1069" s="116">
        <f>IF(O1069=0,0,S1069-O1069)</f>
        <v>0</v>
      </c>
      <c r="AZ1069" s="38">
        <f>TRACKER[[#This Row],[TOTAL TT (MARRUECOS)]]*24</f>
        <v>0</v>
      </c>
      <c r="BA1069" s="38" t="str">
        <f>IF(AW1069="","",IF(AW1069&lt;=2,"SI","NO"))</f>
        <v>NO</v>
      </c>
      <c r="BB1069" s="117">
        <f>V1069-U1069</f>
        <v>0.14444444444961846</v>
      </c>
      <c r="BC1069" s="118">
        <f>(TRACKER[[#This Row],[Driver departure vs DC END DATE 2]])/24</f>
        <v>6.0185185187341022E-3</v>
      </c>
      <c r="BD1069" s="117" t="str">
        <f>IF(L1069="LEFTIES TOLEDO",IF(BC1069&gt;=TIME(0,0,0),"YES","NO"),"")</f>
        <v>YES</v>
      </c>
      <c r="BE1069" s="41">
        <f>$BH$1</f>
        <v>55</v>
      </c>
      <c r="BF1069" s="41">
        <f>$BI$1</f>
        <v>7.5</v>
      </c>
    </row>
    <row r="1070" spans="1:58" ht="12.75" hidden="1" customHeight="1">
      <c r="A1070" s="24">
        <v>266535742</v>
      </c>
      <c r="B1070" s="10" t="s">
        <v>1123</v>
      </c>
      <c r="C1070" s="11" t="s">
        <v>79</v>
      </c>
      <c r="D1070" s="11" t="s">
        <v>48</v>
      </c>
      <c r="E1070" s="12">
        <v>46076.694444444445</v>
      </c>
      <c r="F1070" s="12">
        <v>46077.333333333336</v>
      </c>
      <c r="G1070" s="13" t="s">
        <v>49</v>
      </c>
      <c r="H1070" s="11" t="s">
        <v>1151</v>
      </c>
      <c r="I1070" s="13" t="s">
        <v>1152</v>
      </c>
      <c r="J1070" s="13" t="s">
        <v>107</v>
      </c>
      <c r="K1070" s="13" t="s">
        <v>60</v>
      </c>
      <c r="L1070" s="12" t="s">
        <v>71</v>
      </c>
      <c r="M1070" s="12">
        <v>46079.333333333336</v>
      </c>
      <c r="N1070" s="12">
        <v>46080.458333333336</v>
      </c>
      <c r="O1070" s="12">
        <v>46071</v>
      </c>
      <c r="P1070" s="55"/>
      <c r="Q1070" s="12" t="s">
        <v>62</v>
      </c>
      <c r="R1070" s="12"/>
      <c r="S1070" s="29">
        <v>46080.513194444444</v>
      </c>
      <c r="T1070" s="29">
        <v>46080.583333333336</v>
      </c>
      <c r="U1070" s="12"/>
      <c r="V1070" s="12"/>
      <c r="W1070" s="30">
        <f>IF(N1070="","",WEEKNUM(AA1070,2)-0)</f>
        <v>9</v>
      </c>
      <c r="X1070" s="30">
        <f>IF(N1070="","",MONTH(AA1070))</f>
        <v>2</v>
      </c>
      <c r="Y107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070" s="30" t="str">
        <f>IF(B1070="ROPAX","ROPAX",IF(B1070="RORO","RORO","OCEAN"))</f>
        <v>OCEAN</v>
      </c>
      <c r="AA1070" s="12">
        <f>+MIN(S1070,T1070)</f>
        <v>46080.513194444444</v>
      </c>
      <c r="AB1070" s="29" t="str">
        <f>CHOOSE(WEEKDAY(T1070,2),"Monday","Tuesday","Wednesday","Thursday","Friday","Saturday","Sunday")</f>
        <v>Friday</v>
      </c>
      <c r="AC1070" s="104">
        <f>IF((E1070-F1070)&lt;=0,0,(TRACKER[[#This Row],[ATA]]-TRACKER[[#This Row],[ETA]])*24)</f>
        <v>0</v>
      </c>
      <c r="AD1070" s="29" t="str">
        <f>IF(AC1070&lt;=2,"NO","YES")</f>
        <v>NO</v>
      </c>
      <c r="AE1070" s="112">
        <f>+TRACKER[[#This Row],[DELIVERY AVAILABLE SINCE]]-TRACKER[[#This Row],[HANDOVER Morocco]]</f>
        <v>8.3333333333357587</v>
      </c>
      <c r="AF1070" s="113">
        <f>TRACKER[[#This Row],[ATA TO UNLOADING]]*24</f>
        <v>91.649999999965075</v>
      </c>
      <c r="AG1070" s="114">
        <f>(M1070-E1070)</f>
        <v>2.6388888888905058</v>
      </c>
      <c r="AH1070" s="9">
        <f>TRACKER[[#This Row],[ATA A OFRECIMIENTO]]*24</f>
        <v>63.333333333372138</v>
      </c>
      <c r="AI1070" s="4" t="str">
        <f>IF(AG1070="","",IF(AG1070&lt;=1.5,"SI","NO"))</f>
        <v>NO</v>
      </c>
      <c r="AJ1070" s="4" t="str">
        <f>IF(AG1070="","",IF(AG1070&lt;=2,"YES","NO"))</f>
        <v>NO</v>
      </c>
      <c r="AK1070" s="4" t="str">
        <f>IF(AG1070="","",IF(AG1070&lt;=3,"SI","NO"))</f>
        <v>SI</v>
      </c>
      <c r="AL1070" s="114">
        <f>(N1070-M1070)</f>
        <v>1.125</v>
      </c>
      <c r="AM1070" s="9">
        <f>TRACKER[[#This Row],[DEL. AVAILABLE A SLOT]]*24</f>
        <v>27</v>
      </c>
      <c r="AN1070" s="114">
        <f>IF((S1070-M1070)&lt;0,TIME(0,0,0),S1070-M1070)</f>
        <v>1.179861111108039</v>
      </c>
      <c r="AO1070"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1070" s="9" t="str">
        <f>IF(AL1070="","",IF(AL1070&lt;=1,"SI","NO"))</f>
        <v>NO</v>
      </c>
      <c r="AQ1070" s="114">
        <f>(N1070-E1070)</f>
        <v>3.7638888888905058</v>
      </c>
      <c r="AR1070" s="9">
        <f>TRACKER[[#This Row],[ATA A TIMESLOT]]*24</f>
        <v>90.333333333372138</v>
      </c>
      <c r="AS1070" s="115">
        <f>IF(AA1070&lt;N1070,TIME(0,0,0),AA1070-N1070)</f>
        <v>5.486111110803904E-2</v>
      </c>
      <c r="AT1070" s="9">
        <f>TRACKER[[#This Row],[PUNTUALIDAD (H)]]*24</f>
        <v>1.316666666592937</v>
      </c>
      <c r="AU1070" s="114" t="str">
        <f>IF(AS1070&gt;TIME(0,30,0),"NO","SI")</f>
        <v>NO</v>
      </c>
      <c r="AV1070" s="116" t="str">
        <f>IF(AS1070&gt;TIME(1,0,0),"NO","SI")</f>
        <v>NO</v>
      </c>
      <c r="AW1070" s="116">
        <f>(S1070-E1070)</f>
        <v>3.8187499999985448</v>
      </c>
      <c r="AX1070" s="38">
        <f>TRACKER[[#This Row],[ATA TO UNLOADING]]*24</f>
        <v>91.649999999965075</v>
      </c>
      <c r="AY1070" s="116">
        <f>IF(O1070=0,0,S1070-O1070)</f>
        <v>9.5131944444437977</v>
      </c>
      <c r="AZ1070" s="38">
        <f>TRACKER[[#This Row],[TOTAL TT (MARRUECOS)]]*24</f>
        <v>228.31666666665114</v>
      </c>
      <c r="BA1070" s="38" t="str">
        <f>IF(AW1070="","",IF(AW1070&lt;=2,"SI","NO"))</f>
        <v>NO</v>
      </c>
      <c r="BB1070" s="117">
        <f>V1070-U1070</f>
        <v>0</v>
      </c>
      <c r="BC1070" s="118">
        <f>(TRACKER[[#This Row],[Driver departure vs DC END DATE 2]])/24</f>
        <v>0</v>
      </c>
      <c r="BD1070" s="117" t="str">
        <f>IF(L1070="LEFTIES TOLEDO",IF(BC1070&gt;=TIME(0,0,0),"YES","NO"),"")</f>
        <v/>
      </c>
      <c r="BE1070" s="41">
        <f>$BH$1</f>
        <v>55</v>
      </c>
      <c r="BF1070" s="41">
        <f>$BI$1</f>
        <v>7.5</v>
      </c>
    </row>
    <row r="1071" spans="1:58" ht="12.75" hidden="1" customHeight="1">
      <c r="A1071" s="24" t="s">
        <v>1143</v>
      </c>
      <c r="B1071" s="10" t="s">
        <v>63</v>
      </c>
      <c r="C1071" s="11" t="s">
        <v>79</v>
      </c>
      <c r="D1071" s="11" t="s">
        <v>48</v>
      </c>
      <c r="E1071" s="12">
        <v>46077.958333333336</v>
      </c>
      <c r="F1071" s="12">
        <v>46078.583333333336</v>
      </c>
      <c r="G1071" s="13" t="s">
        <v>68</v>
      </c>
      <c r="H1071" s="11" t="s">
        <v>100</v>
      </c>
      <c r="I1071" s="13" t="s">
        <v>575</v>
      </c>
      <c r="J1071" s="13" t="s">
        <v>80</v>
      </c>
      <c r="K1071" s="13" t="s">
        <v>60</v>
      </c>
      <c r="L1071" s="12" t="s">
        <v>73</v>
      </c>
      <c r="M1071" s="12">
        <v>46079.75</v>
      </c>
      <c r="N1071" s="12">
        <v>46080.5</v>
      </c>
      <c r="O1071" s="12">
        <v>46076</v>
      </c>
      <c r="P1071" s="55"/>
      <c r="Q1071" s="12" t="s">
        <v>62</v>
      </c>
      <c r="R1071" s="12"/>
      <c r="S1071" s="29">
        <v>46080.543055555558</v>
      </c>
      <c r="T1071" s="29">
        <v>46080.565972222219</v>
      </c>
      <c r="U1071" s="12"/>
      <c r="V1071" s="29"/>
      <c r="W1071" s="30">
        <f>IF(N1071="","",WEEKNUM(AA1071,2)-0)</f>
        <v>9</v>
      </c>
      <c r="X1071" s="30">
        <f>IF(N1071="","",MONTH(AA1071))</f>
        <v>2</v>
      </c>
      <c r="Y107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071" s="30" t="str">
        <f>IF(B1071="ROPAX","ROPAX",IF(B1071="RORO","RORO","OCEAN"))</f>
        <v>ROPAX</v>
      </c>
      <c r="AA1071" s="12">
        <f>+MIN(S1071,T1071)</f>
        <v>46080.543055555558</v>
      </c>
      <c r="AB1071" s="29" t="str">
        <f>CHOOSE(WEEKDAY(T1071,2),"Monday","Tuesday","Wednesday","Thursday","Friday","Saturday","Sunday")</f>
        <v>Friday</v>
      </c>
      <c r="AC1071" s="104">
        <f>IF((E1071-F1071)&lt;=0,0,(TRACKER[[#This Row],[ATA]]-TRACKER[[#This Row],[ETA]])*24)</f>
        <v>0</v>
      </c>
      <c r="AD1071" s="29" t="str">
        <f>IF(AC1071&lt;=2,"NO","YES")</f>
        <v>NO</v>
      </c>
      <c r="AE1071" s="112">
        <f>+TRACKER[[#This Row],[DELIVERY AVAILABLE SINCE]]-TRACKER[[#This Row],[HANDOVER Morocco]]</f>
        <v>3.75</v>
      </c>
      <c r="AF1071" s="113">
        <f>TRACKER[[#This Row],[ATA TO UNLOADING]]*24</f>
        <v>62.033333333325572</v>
      </c>
      <c r="AG1071" s="114">
        <f>(M1071-E1071)</f>
        <v>1.7916666666642413</v>
      </c>
      <c r="AH1071" s="9">
        <f>TRACKER[[#This Row],[ATA A OFRECIMIENTO]]*24</f>
        <v>42.999999999941792</v>
      </c>
      <c r="AI1071" s="4" t="str">
        <f>IF(AG1071="","",IF(AG1071&lt;=1.5,"SI","NO"))</f>
        <v>NO</v>
      </c>
      <c r="AJ1071" s="4" t="str">
        <f>IF(AG1071="","",IF(AG1071&lt;=2,"YES","NO"))</f>
        <v>YES</v>
      </c>
      <c r="AK1071" s="4" t="str">
        <f>IF(AG1071="","",IF(AG1071&lt;=3,"SI","NO"))</f>
        <v>SI</v>
      </c>
      <c r="AL1071" s="114">
        <f>(N1071-M1071)</f>
        <v>0.75</v>
      </c>
      <c r="AM1071" s="9">
        <f>TRACKER[[#This Row],[DEL. AVAILABLE A SLOT]]*24</f>
        <v>18</v>
      </c>
      <c r="AN1071" s="114">
        <f>IF((S1071-M1071)&lt;0,TIME(0,0,0),S1071-M1071)</f>
        <v>0.7930555555576575</v>
      </c>
      <c r="AO1071"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071" s="9" t="str">
        <f>IF(AL1071="","",IF(AL1071&lt;=1,"SI","NO"))</f>
        <v>SI</v>
      </c>
      <c r="AQ1071" s="114">
        <f>(N1071-E1071)</f>
        <v>2.5416666666642413</v>
      </c>
      <c r="AR1071" s="9">
        <f>TRACKER[[#This Row],[ATA A TIMESLOT]]*24</f>
        <v>60.999999999941792</v>
      </c>
      <c r="AS1071" s="115">
        <f>IF(AA1071&lt;N1071,TIME(0,0,0),AA1071-N1071)</f>
        <v>4.3055555557657499E-2</v>
      </c>
      <c r="AT1071" s="9">
        <f>TRACKER[[#This Row],[PUNTUALIDAD (H)]]*24</f>
        <v>1.03333333338378</v>
      </c>
      <c r="AU1071" s="114" t="str">
        <f>IF(AS1071&gt;TIME(0,30,0),"NO","SI")</f>
        <v>NO</v>
      </c>
      <c r="AV1071" s="116" t="str">
        <f>IF(AS1071&gt;TIME(1,0,0),"NO","SI")</f>
        <v>NO</v>
      </c>
      <c r="AW1071" s="116">
        <f>(S1071-E1071)</f>
        <v>2.5847222222218988</v>
      </c>
      <c r="AX1071" s="38">
        <f>TRACKER[[#This Row],[ATA TO UNLOADING]]*24</f>
        <v>62.033333333325572</v>
      </c>
      <c r="AY1071" s="116">
        <f>IF(O1071=0,0,S1071-O1071)</f>
        <v>4.5430555555576575</v>
      </c>
      <c r="AZ1071" s="38">
        <f>TRACKER[[#This Row],[TOTAL TT (MARRUECOS)]]*24</f>
        <v>109.03333333338378</v>
      </c>
      <c r="BA1071" s="38" t="str">
        <f>IF(AW1071="","",IF(AW1071&lt;=2,"SI","NO"))</f>
        <v>NO</v>
      </c>
      <c r="BB1071" s="117">
        <f>V1071-U1071</f>
        <v>0</v>
      </c>
      <c r="BC1071" s="118">
        <f>(TRACKER[[#This Row],[Driver departure vs DC END DATE 2]])/24</f>
        <v>0</v>
      </c>
      <c r="BD1071" s="117" t="str">
        <f>IF(L1071="LEFTIES TOLEDO",IF(BC1071&gt;=TIME(0,0,0),"YES","NO"),"")</f>
        <v/>
      </c>
      <c r="BE1071" s="41">
        <f>$BH$1</f>
        <v>55</v>
      </c>
      <c r="BF1071" s="41">
        <f>$BI$1</f>
        <v>7.5</v>
      </c>
    </row>
    <row r="1072" spans="1:58" ht="12.75" hidden="1" customHeight="1">
      <c r="A1072" s="24">
        <v>265096791</v>
      </c>
      <c r="B1072" s="10" t="s">
        <v>1159</v>
      </c>
      <c r="C1072" s="11" t="s">
        <v>54</v>
      </c>
      <c r="D1072" s="11" t="s">
        <v>48</v>
      </c>
      <c r="E1072" s="12">
        <v>46071.569444444445</v>
      </c>
      <c r="F1072" s="12">
        <v>46071.833333333336</v>
      </c>
      <c r="G1072" s="13" t="s">
        <v>49</v>
      </c>
      <c r="H1072" s="11" t="s">
        <v>50</v>
      </c>
      <c r="I1072" s="13" t="s">
        <v>1501</v>
      </c>
      <c r="J1072" s="13" t="s">
        <v>51</v>
      </c>
      <c r="K1072" s="13" t="s">
        <v>52</v>
      </c>
      <c r="L1072" s="12" t="s">
        <v>53</v>
      </c>
      <c r="M1072" s="12">
        <v>46073.666666666664</v>
      </c>
      <c r="N1072" s="12">
        <v>46080.5</v>
      </c>
      <c r="O1072" s="12"/>
      <c r="P1072" s="55"/>
      <c r="Q1072" s="12"/>
      <c r="R1072" s="12"/>
      <c r="S1072" s="29">
        <v>46080.461111111108</v>
      </c>
      <c r="T1072" s="29">
        <v>46081.340277777781</v>
      </c>
      <c r="U1072" s="12">
        <v>46080.504861111112</v>
      </c>
      <c r="V1072" s="12">
        <v>46081.364583333336</v>
      </c>
      <c r="W1072" s="30">
        <f>IF(N1072="","",WEEKNUM(AA1072,2)-0)</f>
        <v>9</v>
      </c>
      <c r="X1072" s="30">
        <f>IF(N1072="","",MONTH(AA1072))</f>
        <v>2</v>
      </c>
      <c r="Y107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72" s="30" t="str">
        <f>IF(B1072="ROPAX","ROPAX",IF(B1072="RORO","RORO","OCEAN"))</f>
        <v>OCEAN</v>
      </c>
      <c r="AA1072" s="12">
        <f>+MIN(S1072,T1072)</f>
        <v>46080.461111111108</v>
      </c>
      <c r="AB1072" s="29" t="str">
        <f>CHOOSE(WEEKDAY(T1072,2),"Monday","Tuesday","Wednesday","Thursday","Friday","Saturday","Sunday")</f>
        <v>Saturday</v>
      </c>
      <c r="AC1072" s="104">
        <f>IF((E1072-F1072)&lt;=0,0,(TRACKER[[#This Row],[ATA]]-TRACKER[[#This Row],[ETA]])*24)</f>
        <v>0</v>
      </c>
      <c r="AD1072" s="29" t="str">
        <f>IF(AC1072&lt;=2,"NO","YES")</f>
        <v>NO</v>
      </c>
      <c r="AE1072" s="112">
        <f>+TRACKER[[#This Row],[DELIVERY AVAILABLE SINCE]]-TRACKER[[#This Row],[HANDOVER Morocco]]</f>
        <v>46073.666666666664</v>
      </c>
      <c r="AF1072" s="113">
        <f>TRACKER[[#This Row],[ATA TO UNLOADING]]*24</f>
        <v>213.39999999990687</v>
      </c>
      <c r="AG1072" s="114">
        <f>(M1072-E1072)</f>
        <v>2.0972222222189885</v>
      </c>
      <c r="AH1072" s="9">
        <f>TRACKER[[#This Row],[ATA A OFRECIMIENTO]]*24</f>
        <v>50.333333333255723</v>
      </c>
      <c r="AI1072" s="4" t="str">
        <f>IF(AG1072="","",IF(AG1072&lt;=1.5,"SI","NO"))</f>
        <v>NO</v>
      </c>
      <c r="AJ1072" s="4" t="str">
        <f>IF(AG1072="","",IF(AG1072&lt;=2,"YES","NO"))</f>
        <v>NO</v>
      </c>
      <c r="AK1072" s="4" t="str">
        <f>IF(AG1072="","",IF(AG1072&lt;=3,"SI","NO"))</f>
        <v>SI</v>
      </c>
      <c r="AL1072" s="114">
        <f>(N1072-M1072)</f>
        <v>6.8333333333357587</v>
      </c>
      <c r="AM1072" s="9">
        <f>TRACKER[[#This Row],[DEL. AVAILABLE A SLOT]]*24</f>
        <v>164.00000000005821</v>
      </c>
      <c r="AN1072" s="114">
        <f>IF((S1072-M1072)&lt;0,TIME(0,0,0),S1072-M1072)</f>
        <v>6.7944444444437977</v>
      </c>
      <c r="AO1072"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072" s="9" t="str">
        <f>IF(AL1072="","",IF(AL1072&lt;=1,"SI","NO"))</f>
        <v>NO</v>
      </c>
      <c r="AQ1072" s="114">
        <f>(N1072-E1072)</f>
        <v>8.9305555555547471</v>
      </c>
      <c r="AR1072" s="9">
        <f>TRACKER[[#This Row],[ATA A TIMESLOT]]*24</f>
        <v>214.33333333331393</v>
      </c>
      <c r="AS1072" s="115">
        <f>IF(AA1072&lt;N1072,TIME(0,0,0),AA1072-N1072)</f>
        <v>0</v>
      </c>
      <c r="AT1072" s="9">
        <f>TRACKER[[#This Row],[PUNTUALIDAD (H)]]*24</f>
        <v>0</v>
      </c>
      <c r="AU1072" s="114" t="str">
        <f>IF(AS1072&gt;TIME(0,30,0),"NO","SI")</f>
        <v>SI</v>
      </c>
      <c r="AV1072" s="116" t="str">
        <f>IF(AS1072&gt;TIME(1,0,0),"NO","SI")</f>
        <v>SI</v>
      </c>
      <c r="AW1072" s="116">
        <f>(S1072-E1072)</f>
        <v>8.8916666666627862</v>
      </c>
      <c r="AX1072" s="38">
        <f>TRACKER[[#This Row],[ATA TO UNLOADING]]*24</f>
        <v>213.39999999990687</v>
      </c>
      <c r="AY1072" s="116">
        <f>IF(O1072=0,0,S1072-O1072)</f>
        <v>0</v>
      </c>
      <c r="AZ1072" s="38">
        <f>TRACKER[[#This Row],[TOTAL TT (MARRUECOS)]]*24</f>
        <v>0</v>
      </c>
      <c r="BA1072" s="38" t="str">
        <f>IF(AW1072="","",IF(AW1072&lt;=2,"SI","NO"))</f>
        <v>NO</v>
      </c>
      <c r="BB1072" s="117">
        <f>V1072-U1072</f>
        <v>0.85972222222335404</v>
      </c>
      <c r="BC1072" s="118">
        <f>(TRACKER[[#This Row],[Driver departure vs DC END DATE 2]])/24</f>
        <v>3.5821759259306418E-2</v>
      </c>
      <c r="BD1072" s="117" t="str">
        <f>IF(L1072="LEFTIES TOLEDO",IF(BC1072&gt;=TIME(0,0,0),"YES","NO"),"")</f>
        <v>YES</v>
      </c>
      <c r="BE1072" s="41">
        <f>$BH$1</f>
        <v>55</v>
      </c>
      <c r="BF1072" s="41">
        <f>$BI$1</f>
        <v>7.5</v>
      </c>
    </row>
    <row r="1073" spans="1:58" ht="12.75" hidden="1" customHeight="1">
      <c r="A1073" s="24">
        <v>264207950</v>
      </c>
      <c r="B1073" s="10" t="s">
        <v>1184</v>
      </c>
      <c r="C1073" s="11" t="s">
        <v>47</v>
      </c>
      <c r="D1073" s="11" t="s">
        <v>48</v>
      </c>
      <c r="E1073" s="12">
        <v>46070.795138888891</v>
      </c>
      <c r="F1073" s="12">
        <v>46070.833333333336</v>
      </c>
      <c r="G1073" s="13" t="s">
        <v>49</v>
      </c>
      <c r="H1073" s="11" t="s">
        <v>50</v>
      </c>
      <c r="I1073" s="13" t="s">
        <v>1502</v>
      </c>
      <c r="J1073" s="13" t="s">
        <v>51</v>
      </c>
      <c r="K1073" s="13" t="s">
        <v>52</v>
      </c>
      <c r="L1073" s="12" t="s">
        <v>53</v>
      </c>
      <c r="M1073" s="12">
        <v>46073.666666666664</v>
      </c>
      <c r="N1073" s="12">
        <v>46080.5</v>
      </c>
      <c r="O1073" s="12"/>
      <c r="P1073" s="55"/>
      <c r="Q1073" s="12"/>
      <c r="R1073" s="12"/>
      <c r="S1073" s="29">
        <v>46080.463888888888</v>
      </c>
      <c r="T1073" s="29">
        <v>46080.645833333336</v>
      </c>
      <c r="U1073" s="12">
        <v>46080.504861111112</v>
      </c>
      <c r="V1073" s="12">
        <v>46080.666666666664</v>
      </c>
      <c r="W1073" s="30">
        <f>IF(N1073="","",WEEKNUM(AA1073,2)-0)</f>
        <v>9</v>
      </c>
      <c r="X1073" s="30">
        <f>IF(N1073="","",MONTH(AA1073))</f>
        <v>2</v>
      </c>
      <c r="Y107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73" s="30" t="str">
        <f>IF(B1073="ROPAX","ROPAX",IF(B1073="RORO","RORO","OCEAN"))</f>
        <v>OCEAN</v>
      </c>
      <c r="AA1073" s="12">
        <f>+MIN(S1073,T1073)</f>
        <v>46080.463888888888</v>
      </c>
      <c r="AB1073" s="29" t="str">
        <f>CHOOSE(WEEKDAY(T1073,2),"Monday","Tuesday","Wednesday","Thursday","Friday","Saturday","Sunday")</f>
        <v>Friday</v>
      </c>
      <c r="AC1073" s="104">
        <f>IF((E1073-F1073)&lt;=0,0,(TRACKER[[#This Row],[ATA]]-TRACKER[[#This Row],[ETA]])*24)</f>
        <v>0</v>
      </c>
      <c r="AD1073" s="29" t="str">
        <f>IF(AC1073&lt;=2,"NO","YES")</f>
        <v>NO</v>
      </c>
      <c r="AE1073" s="112">
        <f>+TRACKER[[#This Row],[DELIVERY AVAILABLE SINCE]]-TRACKER[[#This Row],[HANDOVER Morocco]]</f>
        <v>46073.666666666664</v>
      </c>
      <c r="AF1073" s="113">
        <f>TRACKER[[#This Row],[ATA TO UNLOADING]]*24</f>
        <v>232.04999999993015</v>
      </c>
      <c r="AG1073" s="114">
        <f>(M1073-E1073)</f>
        <v>2.8715277777737356</v>
      </c>
      <c r="AH1073" s="9">
        <f>TRACKER[[#This Row],[ATA A OFRECIMIENTO]]*24</f>
        <v>68.916666666569654</v>
      </c>
      <c r="AI1073" s="4" t="str">
        <f>IF(AG1073="","",IF(AG1073&lt;=1.5,"SI","NO"))</f>
        <v>NO</v>
      </c>
      <c r="AJ1073" s="4" t="str">
        <f>IF(AG1073="","",IF(AG1073&lt;=2,"YES","NO"))</f>
        <v>NO</v>
      </c>
      <c r="AK1073" s="4" t="str">
        <f>IF(AG1073="","",IF(AG1073&lt;=3,"SI","NO"))</f>
        <v>SI</v>
      </c>
      <c r="AL1073" s="114">
        <f>(N1073-M1073)</f>
        <v>6.8333333333357587</v>
      </c>
      <c r="AM1073" s="9">
        <f>TRACKER[[#This Row],[DEL. AVAILABLE A SLOT]]*24</f>
        <v>164.00000000005821</v>
      </c>
      <c r="AN1073" s="114">
        <f>IF((S1073-M1073)&lt;0,TIME(0,0,0),S1073-M1073)</f>
        <v>6.797222222223354</v>
      </c>
      <c r="AO1073"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073" s="9" t="str">
        <f>IF(AL1073="","",IF(AL1073&lt;=1,"SI","NO"))</f>
        <v>NO</v>
      </c>
      <c r="AQ1073" s="114">
        <f>(N1073-E1073)</f>
        <v>9.7048611111094942</v>
      </c>
      <c r="AR1073" s="9">
        <f>TRACKER[[#This Row],[ATA A TIMESLOT]]*24</f>
        <v>232.91666666662786</v>
      </c>
      <c r="AS1073" s="115">
        <f>IF(AA1073&lt;N1073,TIME(0,0,0),AA1073-N1073)</f>
        <v>0</v>
      </c>
      <c r="AT1073" s="9">
        <f>TRACKER[[#This Row],[PUNTUALIDAD (H)]]*24</f>
        <v>0</v>
      </c>
      <c r="AU1073" s="114" t="str">
        <f>IF(AS1073&gt;TIME(0,30,0),"NO","SI")</f>
        <v>SI</v>
      </c>
      <c r="AV1073" s="116" t="str">
        <f>IF(AS1073&gt;TIME(1,0,0),"NO","SI")</f>
        <v>SI</v>
      </c>
      <c r="AW1073" s="116">
        <f>(S1073-E1073)</f>
        <v>9.6687499999970896</v>
      </c>
      <c r="AX1073" s="38">
        <f>TRACKER[[#This Row],[ATA TO UNLOADING]]*24</f>
        <v>232.04999999993015</v>
      </c>
      <c r="AY1073" s="116">
        <f>IF(O1073=0,0,S1073-O1073)</f>
        <v>0</v>
      </c>
      <c r="AZ1073" s="38">
        <f>TRACKER[[#This Row],[TOTAL TT (MARRUECOS)]]*24</f>
        <v>0</v>
      </c>
      <c r="BA1073" s="38" t="str">
        <f>IF(AW1073="","",IF(AW1073&lt;=2,"SI","NO"))</f>
        <v>NO</v>
      </c>
      <c r="BB1073" s="117">
        <f>V1073-U1073</f>
        <v>0.16180555555183673</v>
      </c>
      <c r="BC1073" s="118">
        <f>(TRACKER[[#This Row],[Driver departure vs DC END DATE 2]])/24</f>
        <v>6.7418981479931972E-3</v>
      </c>
      <c r="BD1073" s="117" t="str">
        <f>IF(L1073="LEFTIES TOLEDO",IF(BC1073&gt;=TIME(0,0,0),"YES","NO"),"")</f>
        <v>YES</v>
      </c>
      <c r="BE1073" s="41">
        <f>$BH$1</f>
        <v>55</v>
      </c>
      <c r="BF1073" s="41">
        <f>$BI$1</f>
        <v>7.5</v>
      </c>
    </row>
    <row r="1074" spans="1:58" ht="12.75" hidden="1" customHeight="1">
      <c r="A1074" s="24">
        <v>265096791</v>
      </c>
      <c r="B1074" s="10" t="s">
        <v>1159</v>
      </c>
      <c r="C1074" s="11" t="s">
        <v>54</v>
      </c>
      <c r="D1074" s="11" t="s">
        <v>48</v>
      </c>
      <c r="E1074" s="12">
        <v>46071.569444444445</v>
      </c>
      <c r="F1074" s="12">
        <v>46071.833333333336</v>
      </c>
      <c r="G1074" s="13" t="s">
        <v>49</v>
      </c>
      <c r="H1074" s="11" t="s">
        <v>50</v>
      </c>
      <c r="I1074" s="13" t="s">
        <v>1504</v>
      </c>
      <c r="J1074" s="13" t="s">
        <v>51</v>
      </c>
      <c r="K1074" s="13" t="s">
        <v>52</v>
      </c>
      <c r="L1074" s="12" t="s">
        <v>53</v>
      </c>
      <c r="M1074" s="12">
        <v>46073.666666666664</v>
      </c>
      <c r="N1074" s="12">
        <v>46080.583333333336</v>
      </c>
      <c r="O1074" s="12"/>
      <c r="P1074" s="55"/>
      <c r="Q1074" s="12"/>
      <c r="R1074" s="12"/>
      <c r="S1074" s="29">
        <v>46080.575694444444</v>
      </c>
      <c r="T1074" s="29">
        <v>46080.597222222219</v>
      </c>
      <c r="U1074" s="12">
        <v>46080.637499999997</v>
      </c>
      <c r="V1074" s="29">
        <v>46080.625</v>
      </c>
      <c r="W1074" s="30">
        <f>IF(N1074="","",WEEKNUM(AA1074,2)-0)</f>
        <v>9</v>
      </c>
      <c r="X1074" s="30">
        <f>IF(N1074="","",MONTH(AA1074))</f>
        <v>2</v>
      </c>
      <c r="Y107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74" s="30" t="str">
        <f>IF(B1074="ROPAX","ROPAX",IF(B1074="RORO","RORO","OCEAN"))</f>
        <v>OCEAN</v>
      </c>
      <c r="AA1074" s="12">
        <f>+MIN(S1074,T1074)</f>
        <v>46080.575694444444</v>
      </c>
      <c r="AB1074" s="29" t="str">
        <f>CHOOSE(WEEKDAY(T1074,2),"Monday","Tuesday","Wednesday","Thursday","Friday","Saturday","Sunday")</f>
        <v>Friday</v>
      </c>
      <c r="AC1074" s="104">
        <f>IF((E1074-F1074)&lt;=0,0,(TRACKER[[#This Row],[ATA]]-TRACKER[[#This Row],[ETA]])*24)</f>
        <v>0</v>
      </c>
      <c r="AD1074" s="29" t="str">
        <f>IF(AC1074&lt;=2,"NO","YES")</f>
        <v>NO</v>
      </c>
      <c r="AE1074" s="112">
        <f>+TRACKER[[#This Row],[DELIVERY AVAILABLE SINCE]]-TRACKER[[#This Row],[HANDOVER Morocco]]</f>
        <v>46073.666666666664</v>
      </c>
      <c r="AF1074" s="113">
        <f>TRACKER[[#This Row],[ATA TO UNLOADING]]*24</f>
        <v>216.14999999996508</v>
      </c>
      <c r="AG1074" s="114">
        <f>(M1074-E1074)</f>
        <v>2.0972222222189885</v>
      </c>
      <c r="AH1074" s="9">
        <f>TRACKER[[#This Row],[ATA A OFRECIMIENTO]]*24</f>
        <v>50.333333333255723</v>
      </c>
      <c r="AI1074" s="4" t="str">
        <f>IF(AG1074="","",IF(AG1074&lt;=1.5,"SI","NO"))</f>
        <v>NO</v>
      </c>
      <c r="AJ1074" s="4" t="str">
        <f>IF(AG1074="","",IF(AG1074&lt;=2,"YES","NO"))</f>
        <v>NO</v>
      </c>
      <c r="AK1074" s="4" t="str">
        <f>IF(AG1074="","",IF(AG1074&lt;=3,"SI","NO"))</f>
        <v>SI</v>
      </c>
      <c r="AL1074" s="114">
        <f>(N1074-M1074)</f>
        <v>6.9166666666715173</v>
      </c>
      <c r="AM1074" s="9">
        <f>TRACKER[[#This Row],[DEL. AVAILABLE A SLOT]]*24</f>
        <v>166.00000000011642</v>
      </c>
      <c r="AN1074" s="114">
        <f>IF((S1074-M1074)&lt;0,TIME(0,0,0),S1074-M1074)</f>
        <v>6.9090277777795563</v>
      </c>
      <c r="AO1074"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074" s="9" t="str">
        <f>IF(AL1074="","",IF(AL1074&lt;=1,"SI","NO"))</f>
        <v>NO</v>
      </c>
      <c r="AQ1074" s="114">
        <f>(N1074-E1074)</f>
        <v>9.0138888888905058</v>
      </c>
      <c r="AR1074" s="9">
        <f>TRACKER[[#This Row],[ATA A TIMESLOT]]*24</f>
        <v>216.33333333337214</v>
      </c>
      <c r="AS1074" s="115">
        <f>IF(AA1074&lt;N1074,TIME(0,0,0),AA1074-N1074)</f>
        <v>0</v>
      </c>
      <c r="AT1074" s="9">
        <f>TRACKER[[#This Row],[PUNTUALIDAD (H)]]*24</f>
        <v>0</v>
      </c>
      <c r="AU1074" s="114" t="str">
        <f>IF(AS1074&gt;TIME(0,30,0),"NO","SI")</f>
        <v>SI</v>
      </c>
      <c r="AV1074" s="116" t="str">
        <f>IF(AS1074&gt;TIME(1,0,0),"NO","SI")</f>
        <v>SI</v>
      </c>
      <c r="AW1074" s="116">
        <f>(S1074-E1074)</f>
        <v>9.0062499999985448</v>
      </c>
      <c r="AX1074" s="38">
        <f>TRACKER[[#This Row],[ATA TO UNLOADING]]*24</f>
        <v>216.14999999996508</v>
      </c>
      <c r="AY1074" s="116">
        <f>IF(O1074=0,0,S1074-O1074)</f>
        <v>0</v>
      </c>
      <c r="AZ1074" s="38">
        <f>TRACKER[[#This Row],[TOTAL TT (MARRUECOS)]]*24</f>
        <v>0</v>
      </c>
      <c r="BA1074" s="38" t="str">
        <f>IF(AW1074="","",IF(AW1074&lt;=2,"SI","NO"))</f>
        <v>NO</v>
      </c>
      <c r="BB1074" s="117">
        <f>V1074-U1074</f>
        <v>-1.2499999997089617E-2</v>
      </c>
      <c r="BC1074" s="118">
        <f>(TRACKER[[#This Row],[Driver departure vs DC END DATE 2]])/24</f>
        <v>-5.2083333321206737E-4</v>
      </c>
      <c r="BD1074" s="117" t="str">
        <f>IF(L1074="LEFTIES TOLEDO",IF(BC1074&gt;=TIME(0,0,0),"YES","NO"),"")</f>
        <v>NO</v>
      </c>
      <c r="BE1074" s="41">
        <f>$BH$1</f>
        <v>55</v>
      </c>
      <c r="BF1074" s="41">
        <f>$BI$1</f>
        <v>7.5</v>
      </c>
    </row>
    <row r="1075" spans="1:58" ht="12.75" hidden="1" customHeight="1">
      <c r="A1075" s="24">
        <v>265096791</v>
      </c>
      <c r="B1075" s="10" t="s">
        <v>1159</v>
      </c>
      <c r="C1075" s="11" t="s">
        <v>54</v>
      </c>
      <c r="D1075" s="11" t="s">
        <v>48</v>
      </c>
      <c r="E1075" s="12">
        <v>46071.569444444445</v>
      </c>
      <c r="F1075" s="12">
        <v>46071.833333333336</v>
      </c>
      <c r="G1075" s="13" t="s">
        <v>49</v>
      </c>
      <c r="H1075" s="11" t="s">
        <v>50</v>
      </c>
      <c r="I1075" s="13" t="s">
        <v>1505</v>
      </c>
      <c r="J1075" s="13" t="s">
        <v>51</v>
      </c>
      <c r="K1075" s="13" t="s">
        <v>52</v>
      </c>
      <c r="L1075" s="12" t="s">
        <v>53</v>
      </c>
      <c r="M1075" s="12">
        <v>46073.666666666664</v>
      </c>
      <c r="N1075" s="12">
        <v>46080.583333333336</v>
      </c>
      <c r="O1075" s="12"/>
      <c r="P1075" s="55"/>
      <c r="Q1075" s="12" t="s">
        <v>62</v>
      </c>
      <c r="R1075" s="12"/>
      <c r="S1075" s="29">
        <v>46080.634722222225</v>
      </c>
      <c r="T1075" s="29">
        <v>46080.788194444445</v>
      </c>
      <c r="U1075" s="12">
        <v>46080.670138888891</v>
      </c>
      <c r="V1075" s="12">
        <v>46080.8125</v>
      </c>
      <c r="W1075" s="30">
        <f>IF(N1075="","",WEEKNUM(AA1075,2)-0)</f>
        <v>9</v>
      </c>
      <c r="X1075" s="30">
        <f>IF(N1075="","",MONTH(AA1075))</f>
        <v>2</v>
      </c>
      <c r="Y107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75" s="30" t="str">
        <f>IF(B1075="ROPAX","ROPAX",IF(B1075="RORO","RORO","OCEAN"))</f>
        <v>OCEAN</v>
      </c>
      <c r="AA1075" s="12">
        <f>+MIN(S1075,T1075)</f>
        <v>46080.634722222225</v>
      </c>
      <c r="AB1075" s="29" t="str">
        <f>CHOOSE(WEEKDAY(T1075,2),"Monday","Tuesday","Wednesday","Thursday","Friday","Saturday","Sunday")</f>
        <v>Friday</v>
      </c>
      <c r="AC1075" s="104">
        <f>IF((E1075-F1075)&lt;=0,0,(TRACKER[[#This Row],[ATA]]-TRACKER[[#This Row],[ETA]])*24)</f>
        <v>0</v>
      </c>
      <c r="AD1075" s="29" t="str">
        <f>IF(AC1075&lt;=2,"NO","YES")</f>
        <v>NO</v>
      </c>
      <c r="AE1075" s="112">
        <f>+TRACKER[[#This Row],[DELIVERY AVAILABLE SINCE]]-TRACKER[[#This Row],[HANDOVER Morocco]]</f>
        <v>46073.666666666664</v>
      </c>
      <c r="AF1075" s="113">
        <f>TRACKER[[#This Row],[ATA TO UNLOADING]]*24</f>
        <v>217.56666666670935</v>
      </c>
      <c r="AG1075" s="114">
        <f>(M1075-E1075)</f>
        <v>2.0972222222189885</v>
      </c>
      <c r="AH1075" s="9">
        <f>TRACKER[[#This Row],[ATA A OFRECIMIENTO]]*24</f>
        <v>50.333333333255723</v>
      </c>
      <c r="AI1075" s="4" t="str">
        <f>IF(AG1075="","",IF(AG1075&lt;=1.5,"SI","NO"))</f>
        <v>NO</v>
      </c>
      <c r="AJ1075" s="4" t="str">
        <f>IF(AG1075="","",IF(AG1075&lt;=2,"YES","NO"))</f>
        <v>NO</v>
      </c>
      <c r="AK1075" s="4" t="str">
        <f>IF(AG1075="","",IF(AG1075&lt;=3,"SI","NO"))</f>
        <v>SI</v>
      </c>
      <c r="AL1075" s="114">
        <f>(N1075-M1075)</f>
        <v>6.9166666666715173</v>
      </c>
      <c r="AM1075" s="9">
        <f>TRACKER[[#This Row],[DEL. AVAILABLE A SLOT]]*24</f>
        <v>166.00000000011642</v>
      </c>
      <c r="AN1075" s="114">
        <f>IF((S1075-M1075)&lt;0,TIME(0,0,0),S1075-M1075)</f>
        <v>6.9680555555605679</v>
      </c>
      <c r="AO1075"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075" s="9" t="str">
        <f>IF(AL1075="","",IF(AL1075&lt;=1,"SI","NO"))</f>
        <v>NO</v>
      </c>
      <c r="AQ1075" s="114">
        <f>(N1075-E1075)</f>
        <v>9.0138888888905058</v>
      </c>
      <c r="AR1075" s="9">
        <f>TRACKER[[#This Row],[ATA A TIMESLOT]]*24</f>
        <v>216.33333333337214</v>
      </c>
      <c r="AS1075" s="115">
        <f>IF(AA1075&lt;N1075,TIME(0,0,0),AA1075-N1075)</f>
        <v>5.1388888889050577E-2</v>
      </c>
      <c r="AT1075" s="9">
        <f>TRACKER[[#This Row],[PUNTUALIDAD (H)]]*24</f>
        <v>1.2333333333372138</v>
      </c>
      <c r="AU1075" s="114" t="str">
        <f>IF(AS1075&gt;TIME(0,30,0),"NO","SI")</f>
        <v>NO</v>
      </c>
      <c r="AV1075" s="116" t="str">
        <f>IF(AS1075&gt;TIME(1,0,0),"NO","SI")</f>
        <v>NO</v>
      </c>
      <c r="AW1075" s="116">
        <f>(S1075-E1075)</f>
        <v>9.0652777777795563</v>
      </c>
      <c r="AX1075" s="38">
        <f>TRACKER[[#This Row],[ATA TO UNLOADING]]*24</f>
        <v>217.56666666670935</v>
      </c>
      <c r="AY1075" s="116">
        <f>IF(O1075=0,0,S1075-O1075)</f>
        <v>0</v>
      </c>
      <c r="AZ1075" s="38">
        <f>TRACKER[[#This Row],[TOTAL TT (MARRUECOS)]]*24</f>
        <v>0</v>
      </c>
      <c r="BA1075" s="38" t="str">
        <f>IF(AW1075="","",IF(AW1075&lt;=2,"SI","NO"))</f>
        <v>NO</v>
      </c>
      <c r="BB1075" s="117">
        <f>V1075-U1075</f>
        <v>0.14236111110949423</v>
      </c>
      <c r="BC1075" s="118">
        <f>(TRACKER[[#This Row],[Driver departure vs DC END DATE 2]])/24</f>
        <v>5.9317129628955927E-3</v>
      </c>
      <c r="BD1075" s="117" t="str">
        <f>IF(L1075="LEFTIES TOLEDO",IF(BC1075&gt;=TIME(0,0,0),"YES","NO"),"")</f>
        <v>YES</v>
      </c>
      <c r="BE1075" s="41">
        <f>$BH$1</f>
        <v>55</v>
      </c>
      <c r="BF1075" s="41">
        <f>$BI$1</f>
        <v>7.5</v>
      </c>
    </row>
    <row r="1076" spans="1:58" ht="12.75" hidden="1" customHeight="1">
      <c r="A1076" s="24" t="s">
        <v>1196</v>
      </c>
      <c r="B1076" s="10" t="s">
        <v>1197</v>
      </c>
      <c r="C1076" s="11" t="s">
        <v>72</v>
      </c>
      <c r="D1076" s="11" t="s">
        <v>75</v>
      </c>
      <c r="E1076" s="12">
        <v>46079.038194444445</v>
      </c>
      <c r="F1076" s="12">
        <v>46079.083333333336</v>
      </c>
      <c r="G1076" s="13" t="s">
        <v>88</v>
      </c>
      <c r="H1076" s="11" t="s">
        <v>50</v>
      </c>
      <c r="I1076" s="13" t="s">
        <v>1503</v>
      </c>
      <c r="J1076" s="13" t="s">
        <v>51</v>
      </c>
      <c r="K1076" s="13" t="s">
        <v>60</v>
      </c>
      <c r="L1076" s="12" t="s">
        <v>95</v>
      </c>
      <c r="M1076" s="12">
        <v>46080.583333333336</v>
      </c>
      <c r="N1076" s="12">
        <v>46080.583333333336</v>
      </c>
      <c r="O1076" s="12"/>
      <c r="P1076" s="55">
        <v>1</v>
      </c>
      <c r="Q1076" s="12" t="s">
        <v>1539</v>
      </c>
      <c r="R1076" s="12" t="s">
        <v>108</v>
      </c>
      <c r="S1076" s="29">
        <v>46080.5625</v>
      </c>
      <c r="T1076" s="29">
        <v>46080.666666666664</v>
      </c>
      <c r="U1076" s="12"/>
      <c r="V1076" s="12">
        <v>46080.717361111114</v>
      </c>
      <c r="W1076" s="30">
        <f>IF(N1076="","",WEEKNUM(AA1076,2)-0)</f>
        <v>9</v>
      </c>
      <c r="X1076" s="30">
        <f>IF(N1076="","",MONTH(AA1076))</f>
        <v>2</v>
      </c>
      <c r="Y107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1076" s="30" t="str">
        <f>IF(B1076="ROPAX","ROPAX",IF(B1076="RORO","RORO","OCEAN"))</f>
        <v>OCEAN</v>
      </c>
      <c r="AA1076" s="12">
        <f>+MIN(S1076,T1076)</f>
        <v>46080.5625</v>
      </c>
      <c r="AB1076" s="29" t="str">
        <f>CHOOSE(WEEKDAY(T1076,2),"Monday","Tuesday","Wednesday","Thursday","Friday","Saturday","Sunday")</f>
        <v>Friday</v>
      </c>
      <c r="AC1076" s="104">
        <f>IF((E1076-F1076)&lt;=0,0,(TRACKER[[#This Row],[ATA]]-TRACKER[[#This Row],[ETA]])*24)</f>
        <v>0</v>
      </c>
      <c r="AD1076" s="29" t="str">
        <f>IF(AC1076&lt;=2,"NO","YES")</f>
        <v>NO</v>
      </c>
      <c r="AE1076" s="112">
        <f>+TRACKER[[#This Row],[DELIVERY AVAILABLE SINCE]]-TRACKER[[#This Row],[HANDOVER Morocco]]</f>
        <v>46080.583333333336</v>
      </c>
      <c r="AF1076" s="113">
        <f>TRACKER[[#This Row],[ATA TO UNLOADING]]*24</f>
        <v>36.583333333313931</v>
      </c>
      <c r="AG1076" s="114">
        <f>(M1076-E1076)</f>
        <v>1.5451388888905058</v>
      </c>
      <c r="AH1076" s="9">
        <f>TRACKER[[#This Row],[ATA A OFRECIMIENTO]]*24</f>
        <v>37.083333333372138</v>
      </c>
      <c r="AI1076" s="4" t="str">
        <f>IF(AG1076="","",IF(AG1076&lt;=1.5,"SI","NO"))</f>
        <v>NO</v>
      </c>
      <c r="AJ1076" s="4" t="str">
        <f>IF(AG1076="","",IF(AG1076&lt;=2,"YES","NO"))</f>
        <v>YES</v>
      </c>
      <c r="AK1076" s="4" t="str">
        <f>IF(AG1076="","",IF(AG1076&lt;=3,"SI","NO"))</f>
        <v>SI</v>
      </c>
      <c r="AL1076" s="114">
        <f>(N1076-M1076)</f>
        <v>0</v>
      </c>
      <c r="AM1076" s="9">
        <f>TRACKER[[#This Row],[DEL. AVAILABLE A SLOT]]*24</f>
        <v>0</v>
      </c>
      <c r="AN1076" s="114">
        <f>IF((S1076-M1076)&lt;0,TIME(0,0,0),S1076-M1076)</f>
        <v>0</v>
      </c>
      <c r="AO1076"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076" s="9" t="str">
        <f>IF(AL1076="","",IF(AL1076&lt;=1,"SI","NO"))</f>
        <v>SI</v>
      </c>
      <c r="AQ1076" s="114">
        <f>(N1076-E1076)</f>
        <v>1.5451388888905058</v>
      </c>
      <c r="AR1076" s="9">
        <f>TRACKER[[#This Row],[ATA A TIMESLOT]]*24</f>
        <v>37.083333333372138</v>
      </c>
      <c r="AS1076" s="115">
        <f>IF(AA1076&lt;N1076,TIME(0,0,0),AA1076-N1076)</f>
        <v>0</v>
      </c>
      <c r="AT1076" s="9">
        <f>TRACKER[[#This Row],[PUNTUALIDAD (H)]]*24</f>
        <v>0</v>
      </c>
      <c r="AU1076" s="114" t="str">
        <f>IF(AS1076&gt;TIME(0,30,0),"NO","SI")</f>
        <v>SI</v>
      </c>
      <c r="AV1076" s="116" t="str">
        <f>IF(AS1076&gt;TIME(1,0,0),"NO","SI")</f>
        <v>SI</v>
      </c>
      <c r="AW1076" s="116">
        <f>(S1076-E1076)</f>
        <v>1.5243055555547471</v>
      </c>
      <c r="AX1076" s="38">
        <f>TRACKER[[#This Row],[ATA TO UNLOADING]]*24</f>
        <v>36.583333333313931</v>
      </c>
      <c r="AY1076" s="116">
        <f>IF(O1076=0,0,S1076-O1076)</f>
        <v>0</v>
      </c>
      <c r="AZ1076" s="38">
        <f>TRACKER[[#This Row],[TOTAL TT (MARRUECOS)]]*24</f>
        <v>0</v>
      </c>
      <c r="BA1076" s="38" t="str">
        <f>IF(AW1076="","",IF(AW1076&lt;=2,"SI","NO"))</f>
        <v>SI</v>
      </c>
      <c r="BB1076" s="117">
        <f>V1076-U1076</f>
        <v>46080.717361111114</v>
      </c>
      <c r="BC1076" s="118">
        <f>(TRACKER[[#This Row],[Driver departure vs DC END DATE 2]])/24</f>
        <v>1920.0298900462965</v>
      </c>
      <c r="BD1076" s="117" t="str">
        <f>IF(L1076="LEFTIES TOLEDO",IF(BC1076&gt;=TIME(0,0,0),"YES","NO"),"")</f>
        <v/>
      </c>
      <c r="BE1076" s="41">
        <f>$BH$1</f>
        <v>55</v>
      </c>
      <c r="BF1076" s="41">
        <f>$BI$1</f>
        <v>7.5</v>
      </c>
    </row>
    <row r="1077" spans="1:58" ht="12.75" hidden="1" customHeight="1">
      <c r="A1077" s="24" t="s">
        <v>1198</v>
      </c>
      <c r="B1077" s="10" t="s">
        <v>1188</v>
      </c>
      <c r="C1077" s="11" t="s">
        <v>57</v>
      </c>
      <c r="D1077" s="11" t="s">
        <v>75</v>
      </c>
      <c r="E1077" s="12">
        <v>46077.763888888891</v>
      </c>
      <c r="F1077" s="12">
        <v>46077.833333333336</v>
      </c>
      <c r="G1077" s="13" t="s">
        <v>88</v>
      </c>
      <c r="H1077" s="11" t="s">
        <v>50</v>
      </c>
      <c r="I1077" s="13" t="s">
        <v>1506</v>
      </c>
      <c r="J1077" s="13" t="s">
        <v>51</v>
      </c>
      <c r="K1077" s="13" t="s">
        <v>60</v>
      </c>
      <c r="L1077" s="12" t="s">
        <v>95</v>
      </c>
      <c r="M1077" s="12">
        <v>46079.666666666664</v>
      </c>
      <c r="N1077" s="12">
        <v>46080.583333333336</v>
      </c>
      <c r="O1077" s="12"/>
      <c r="P1077" s="55"/>
      <c r="Q1077" s="12"/>
      <c r="R1077" s="12"/>
      <c r="S1077" s="29">
        <v>46080.5625</v>
      </c>
      <c r="T1077" s="29">
        <v>46080.597222222219</v>
      </c>
      <c r="U1077" s="12"/>
      <c r="V1077" s="29">
        <v>46080.625</v>
      </c>
      <c r="W1077" s="30">
        <f>IF(N1077="","",WEEKNUM(AA1077,2)-0)</f>
        <v>9</v>
      </c>
      <c r="X1077" s="30">
        <f>IF(N1077="","",MONTH(AA1077))</f>
        <v>2</v>
      </c>
      <c r="Y107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1077" s="30" t="str">
        <f>IF(B1077="ROPAX","ROPAX",IF(B1077="RORO","RORO","OCEAN"))</f>
        <v>OCEAN</v>
      </c>
      <c r="AA1077" s="12">
        <f>+MIN(S1077,T1077)</f>
        <v>46080.5625</v>
      </c>
      <c r="AB1077" s="29" t="str">
        <f>CHOOSE(WEEKDAY(T1077,2),"Monday","Tuesday","Wednesday","Thursday","Friday","Saturday","Sunday")</f>
        <v>Friday</v>
      </c>
      <c r="AC1077" s="104">
        <f>IF((E1077-F1077)&lt;=0,0,(TRACKER[[#This Row],[ATA]]-TRACKER[[#This Row],[ETA]])*24)</f>
        <v>0</v>
      </c>
      <c r="AD1077" s="29" t="str">
        <f>IF(AC1077&lt;=2,"NO","YES")</f>
        <v>NO</v>
      </c>
      <c r="AE1077" s="112">
        <f>+TRACKER[[#This Row],[DELIVERY AVAILABLE SINCE]]-TRACKER[[#This Row],[HANDOVER Morocco]]</f>
        <v>46079.666666666664</v>
      </c>
      <c r="AF1077" s="113">
        <f>TRACKER[[#This Row],[ATA TO UNLOADING]]*24</f>
        <v>67.166666666627862</v>
      </c>
      <c r="AG1077" s="114">
        <f>(M1077-E1077)</f>
        <v>1.9027777777737356</v>
      </c>
      <c r="AH1077" s="9">
        <f>TRACKER[[#This Row],[ATA A OFRECIMIENTO]]*24</f>
        <v>45.666666666569654</v>
      </c>
      <c r="AI1077" s="4" t="str">
        <f>IF(AG1077="","",IF(AG1077&lt;=1.5,"SI","NO"))</f>
        <v>NO</v>
      </c>
      <c r="AJ1077" s="4" t="str">
        <f>IF(AG1077="","",IF(AG1077&lt;=2,"YES","NO"))</f>
        <v>YES</v>
      </c>
      <c r="AK1077" s="4" t="str">
        <f>IF(AG1077="","",IF(AG1077&lt;=3,"SI","NO"))</f>
        <v>SI</v>
      </c>
      <c r="AL1077" s="114">
        <f>(N1077-M1077)</f>
        <v>0.91666666667151731</v>
      </c>
      <c r="AM1077" s="9">
        <f>TRACKER[[#This Row],[DEL. AVAILABLE A SLOT]]*24</f>
        <v>22.000000000116415</v>
      </c>
      <c r="AN1077" s="114">
        <f>IF((S1077-M1077)&lt;0,TIME(0,0,0),S1077-M1077)</f>
        <v>0.89583333333575865</v>
      </c>
      <c r="AO1077"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077" s="9" t="str">
        <f>IF(AL1077="","",IF(AL1077&lt;=1,"SI","NO"))</f>
        <v>SI</v>
      </c>
      <c r="AQ1077" s="114">
        <f>(N1077-E1077)</f>
        <v>2.8194444444452529</v>
      </c>
      <c r="AR1077" s="9">
        <f>TRACKER[[#This Row],[ATA A TIMESLOT]]*24</f>
        <v>67.666666666686069</v>
      </c>
      <c r="AS1077" s="115">
        <f>IF(AA1077&lt;N1077,TIME(0,0,0),AA1077-N1077)</f>
        <v>0</v>
      </c>
      <c r="AT1077" s="9">
        <f>TRACKER[[#This Row],[PUNTUALIDAD (H)]]*24</f>
        <v>0</v>
      </c>
      <c r="AU1077" s="114" t="str">
        <f>IF(AS1077&gt;TIME(0,30,0),"NO","SI")</f>
        <v>SI</v>
      </c>
      <c r="AV1077" s="116" t="str">
        <f>IF(AS1077&gt;TIME(1,0,0),"NO","SI")</f>
        <v>SI</v>
      </c>
      <c r="AW1077" s="116">
        <f>(S1077-E1077)</f>
        <v>2.7986111111094942</v>
      </c>
      <c r="AX1077" s="38">
        <f>TRACKER[[#This Row],[ATA TO UNLOADING]]*24</f>
        <v>67.166666666627862</v>
      </c>
      <c r="AY1077" s="116">
        <f>IF(O1077=0,0,S1077-O1077)</f>
        <v>0</v>
      </c>
      <c r="AZ1077" s="38">
        <f>TRACKER[[#This Row],[TOTAL TT (MARRUECOS)]]*24</f>
        <v>0</v>
      </c>
      <c r="BA1077" s="38" t="str">
        <f>IF(AW1077="","",IF(AW1077&lt;=2,"SI","NO"))</f>
        <v>NO</v>
      </c>
      <c r="BB1077" s="117">
        <f>V1077-U1077</f>
        <v>46080.625</v>
      </c>
      <c r="BC1077" s="118">
        <f>(TRACKER[[#This Row],[Driver departure vs DC END DATE 2]])/24</f>
        <v>1920.0260416666667</v>
      </c>
      <c r="BD1077" s="117" t="str">
        <f>IF(L1077="LEFTIES TOLEDO",IF(BC1077&gt;=TIME(0,0,0),"YES","NO"),"")</f>
        <v/>
      </c>
      <c r="BE1077" s="41">
        <f>$BH$1</f>
        <v>55</v>
      </c>
      <c r="BF1077" s="41">
        <f>$BI$1</f>
        <v>7.5</v>
      </c>
    </row>
    <row r="1078" spans="1:58" ht="12.75" hidden="1" customHeight="1">
      <c r="A1078" s="24" t="s">
        <v>1201</v>
      </c>
      <c r="B1078" s="10" t="s">
        <v>1159</v>
      </c>
      <c r="C1078" s="11" t="s">
        <v>55</v>
      </c>
      <c r="D1078" s="11" t="s">
        <v>48</v>
      </c>
      <c r="E1078" s="12">
        <v>46071.569444444445</v>
      </c>
      <c r="F1078" s="12">
        <v>46071.833333333336</v>
      </c>
      <c r="G1078" s="13" t="s">
        <v>88</v>
      </c>
      <c r="H1078" s="11" t="s">
        <v>50</v>
      </c>
      <c r="I1078" s="13" t="s">
        <v>1509</v>
      </c>
      <c r="J1078" s="13" t="s">
        <v>51</v>
      </c>
      <c r="K1078" s="13" t="s">
        <v>52</v>
      </c>
      <c r="L1078" s="12" t="s">
        <v>53</v>
      </c>
      <c r="M1078" s="12">
        <v>46073.666666666664</v>
      </c>
      <c r="N1078" s="12">
        <v>46080.666666666664</v>
      </c>
      <c r="O1078" s="12"/>
      <c r="P1078" s="55"/>
      <c r="Q1078" s="12"/>
      <c r="R1078" s="12"/>
      <c r="S1078" s="29">
        <v>46080.672222222223</v>
      </c>
      <c r="T1078" s="29">
        <v>46080.694444444445</v>
      </c>
      <c r="U1078" s="12">
        <v>46080.689583333333</v>
      </c>
      <c r="V1078" s="29">
        <v>46080.722222222219</v>
      </c>
      <c r="W1078" s="30">
        <f>IF(N1078="","",WEEKNUM(AA1078,2)-0)</f>
        <v>9</v>
      </c>
      <c r="X1078" s="30">
        <f>IF(N1078="","",MONTH(AA1078))</f>
        <v>2</v>
      </c>
      <c r="Y107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78" s="30" t="str">
        <f>IF(B1078="ROPAX","ROPAX",IF(B1078="RORO","RORO","OCEAN"))</f>
        <v>OCEAN</v>
      </c>
      <c r="AA1078" s="12">
        <f>+MIN(S1078,T1078)</f>
        <v>46080.672222222223</v>
      </c>
      <c r="AB1078" s="29" t="str">
        <f>CHOOSE(WEEKDAY(T1078,2),"Monday","Tuesday","Wednesday","Thursday","Friday","Saturday","Sunday")</f>
        <v>Friday</v>
      </c>
      <c r="AC1078" s="104">
        <f>IF((E1078-F1078)&lt;=0,0,(TRACKER[[#This Row],[ATA]]-TRACKER[[#This Row],[ETA]])*24)</f>
        <v>0</v>
      </c>
      <c r="AD1078" s="29" t="str">
        <f>IF(AC1078&lt;=2,"NO","YES")</f>
        <v>NO</v>
      </c>
      <c r="AE1078" s="112">
        <f>+TRACKER[[#This Row],[DELIVERY AVAILABLE SINCE]]-TRACKER[[#This Row],[HANDOVER Morocco]]</f>
        <v>46073.666666666664</v>
      </c>
      <c r="AF1078" s="113">
        <f>TRACKER[[#This Row],[ATA TO UNLOADING]]*24</f>
        <v>218.46666666667443</v>
      </c>
      <c r="AG1078" s="114">
        <f>(M1078-E1078)</f>
        <v>2.0972222222189885</v>
      </c>
      <c r="AH1078" s="9">
        <f>TRACKER[[#This Row],[ATA A OFRECIMIENTO]]*24</f>
        <v>50.333333333255723</v>
      </c>
      <c r="AI1078" s="4" t="str">
        <f>IF(AG1078="","",IF(AG1078&lt;=1.5,"SI","NO"))</f>
        <v>NO</v>
      </c>
      <c r="AJ1078" s="4" t="str">
        <f>IF(AG1078="","",IF(AG1078&lt;=2,"YES","NO"))</f>
        <v>NO</v>
      </c>
      <c r="AK1078" s="4" t="str">
        <f>IF(AG1078="","",IF(AG1078&lt;=3,"SI","NO"))</f>
        <v>SI</v>
      </c>
      <c r="AL1078" s="114">
        <f>(N1078-M1078)</f>
        <v>7</v>
      </c>
      <c r="AM1078" s="9">
        <f>TRACKER[[#This Row],[DEL. AVAILABLE A SLOT]]*24</f>
        <v>168</v>
      </c>
      <c r="AN1078" s="114">
        <f>IF((S1078-M1078)&lt;0,TIME(0,0,0),S1078-M1078)</f>
        <v>7.0055555555591127</v>
      </c>
      <c r="AO1078"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078" s="9" t="str">
        <f>IF(AL1078="","",IF(AL1078&lt;=1,"SI","NO"))</f>
        <v>NO</v>
      </c>
      <c r="AQ1078" s="114">
        <f>(N1078-E1078)</f>
        <v>9.0972222222189885</v>
      </c>
      <c r="AR1078" s="9">
        <f>TRACKER[[#This Row],[ATA A TIMESLOT]]*24</f>
        <v>218.33333333325572</v>
      </c>
      <c r="AS1078" s="115">
        <f>IF(AA1078&lt;N1078,TIME(0,0,0),AA1078-N1078)</f>
        <v>5.5555555591126904E-3</v>
      </c>
      <c r="AT1078" s="9">
        <f>TRACKER[[#This Row],[PUNTUALIDAD (H)]]*24</f>
        <v>0.13333333341870457</v>
      </c>
      <c r="AU1078" s="114" t="str">
        <f>IF(AS1078&gt;TIME(0,30,0),"NO","SI")</f>
        <v>SI</v>
      </c>
      <c r="AV1078" s="116" t="str">
        <f>IF(AS1078&gt;TIME(1,0,0),"NO","SI")</f>
        <v>SI</v>
      </c>
      <c r="AW1078" s="116">
        <f>(S1078-E1078)</f>
        <v>9.1027777777781012</v>
      </c>
      <c r="AX1078" s="38">
        <f>TRACKER[[#This Row],[ATA TO UNLOADING]]*24</f>
        <v>218.46666666667443</v>
      </c>
      <c r="AY1078" s="116">
        <f>IF(O1078=0,0,S1078-O1078)</f>
        <v>0</v>
      </c>
      <c r="AZ1078" s="38">
        <f>TRACKER[[#This Row],[TOTAL TT (MARRUECOS)]]*24</f>
        <v>0</v>
      </c>
      <c r="BA1078" s="38" t="str">
        <f>IF(AW1078="","",IF(AW1078&lt;=2,"SI","NO"))</f>
        <v>NO</v>
      </c>
      <c r="BB1078" s="117">
        <f>V1078-U1078</f>
        <v>3.2638888886140194E-2</v>
      </c>
      <c r="BC1078" s="118">
        <f>(TRACKER[[#This Row],[Driver departure vs DC END DATE 2]])/24</f>
        <v>1.3599537035891747E-3</v>
      </c>
      <c r="BD1078" s="117" t="str">
        <f>IF(L1078="LEFTIES TOLEDO",IF(BC1078&gt;=TIME(0,0,0),"YES","NO"),"")</f>
        <v>YES</v>
      </c>
      <c r="BE1078" s="41">
        <f>$BH$1</f>
        <v>55</v>
      </c>
      <c r="BF1078" s="41">
        <f>$BI$1</f>
        <v>7.5</v>
      </c>
    </row>
    <row r="1079" spans="1:58" ht="12.75" hidden="1" customHeight="1">
      <c r="A1079" s="24">
        <v>264212168</v>
      </c>
      <c r="B1079" s="10" t="s">
        <v>1193</v>
      </c>
      <c r="C1079" s="11" t="s">
        <v>47</v>
      </c>
      <c r="D1079" s="11" t="s">
        <v>48</v>
      </c>
      <c r="E1079" s="12">
        <v>46076.80972222222</v>
      </c>
      <c r="F1079" s="12">
        <v>46076.833333333336</v>
      </c>
      <c r="G1079" s="13" t="s">
        <v>49</v>
      </c>
      <c r="H1079" s="11" t="s">
        <v>50</v>
      </c>
      <c r="I1079" s="13" t="s">
        <v>1510</v>
      </c>
      <c r="J1079" s="13" t="s">
        <v>51</v>
      </c>
      <c r="K1079" s="13" t="s">
        <v>52</v>
      </c>
      <c r="L1079" s="12" t="s">
        <v>53</v>
      </c>
      <c r="M1079" s="12">
        <v>46078.666666666664</v>
      </c>
      <c r="N1079" s="12">
        <v>46080.666666666664</v>
      </c>
      <c r="O1079" s="12"/>
      <c r="P1079" s="55"/>
      <c r="Q1079" s="12"/>
      <c r="R1079" s="12"/>
      <c r="S1079" s="29">
        <v>46080.530555555553</v>
      </c>
      <c r="T1079" s="29">
        <v>46080.604166666664</v>
      </c>
      <c r="U1079" s="12">
        <v>46080.569444444445</v>
      </c>
      <c r="V1079" s="29">
        <v>46080.618055555555</v>
      </c>
      <c r="W1079" s="30">
        <f>IF(N1079="","",WEEKNUM(AA1079,2)-0)</f>
        <v>9</v>
      </c>
      <c r="X1079" s="30">
        <f>IF(N1079="","",MONTH(AA1079))</f>
        <v>2</v>
      </c>
      <c r="Y107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79" s="30" t="str">
        <f>IF(B1079="ROPAX","ROPAX",IF(B1079="RORO","RORO","OCEAN"))</f>
        <v>OCEAN</v>
      </c>
      <c r="AA1079" s="12">
        <f>+MIN(S1079,T1079)</f>
        <v>46080.530555555553</v>
      </c>
      <c r="AB1079" s="29" t="str">
        <f>CHOOSE(WEEKDAY(T1079,2),"Monday","Tuesday","Wednesday","Thursday","Friday","Saturday","Sunday")</f>
        <v>Friday</v>
      </c>
      <c r="AC1079" s="104">
        <f>IF((E1079-F1079)&lt;=0,0,(TRACKER[[#This Row],[ATA]]-TRACKER[[#This Row],[ETA]])*24)</f>
        <v>0</v>
      </c>
      <c r="AD1079" s="29" t="str">
        <f>IF(AC1079&lt;=2,"NO","YES")</f>
        <v>NO</v>
      </c>
      <c r="AE1079" s="112">
        <f>+TRACKER[[#This Row],[DELIVERY AVAILABLE SINCE]]-TRACKER[[#This Row],[HANDOVER Morocco]]</f>
        <v>46078.666666666664</v>
      </c>
      <c r="AF1079" s="113">
        <f>TRACKER[[#This Row],[ATA TO UNLOADING]]*24</f>
        <v>89.299999999988358</v>
      </c>
      <c r="AG1079" s="114">
        <f>(M1079-E1079)</f>
        <v>1.8569444444437977</v>
      </c>
      <c r="AH1079" s="9">
        <f>TRACKER[[#This Row],[ATA A OFRECIMIENTO]]*24</f>
        <v>44.566666666651145</v>
      </c>
      <c r="AI1079" s="4" t="str">
        <f>IF(AG1079="","",IF(AG1079&lt;=1.5,"SI","NO"))</f>
        <v>NO</v>
      </c>
      <c r="AJ1079" s="4" t="str">
        <f>IF(AG1079="","",IF(AG1079&lt;=2,"YES","NO"))</f>
        <v>YES</v>
      </c>
      <c r="AK1079" s="4" t="str">
        <f>IF(AG1079="","",IF(AG1079&lt;=3,"SI","NO"))</f>
        <v>SI</v>
      </c>
      <c r="AL1079" s="114">
        <f>(N1079-M1079)</f>
        <v>2</v>
      </c>
      <c r="AM1079" s="9">
        <f>TRACKER[[#This Row],[DEL. AVAILABLE A SLOT]]*24</f>
        <v>48</v>
      </c>
      <c r="AN1079" s="114">
        <f>IF((S1079-M1079)&lt;0,TIME(0,0,0),S1079-M1079)</f>
        <v>1.8638888888890506</v>
      </c>
      <c r="AO1079"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1079" s="9" t="str">
        <f>IF(AL1079="","",IF(AL1079&lt;=1,"SI","NO"))</f>
        <v>NO</v>
      </c>
      <c r="AQ1079" s="114">
        <f>(N1079-E1079)</f>
        <v>3.8569444444437977</v>
      </c>
      <c r="AR1079" s="9">
        <f>TRACKER[[#This Row],[ATA A TIMESLOT]]*24</f>
        <v>92.566666666651145</v>
      </c>
      <c r="AS1079" s="115">
        <f>IF(AA1079&lt;N1079,TIME(0,0,0),AA1079-N1079)</f>
        <v>0</v>
      </c>
      <c r="AT1079" s="9">
        <f>TRACKER[[#This Row],[PUNTUALIDAD (H)]]*24</f>
        <v>0</v>
      </c>
      <c r="AU1079" s="114" t="str">
        <f>IF(AS1079&gt;TIME(0,30,0),"NO","SI")</f>
        <v>SI</v>
      </c>
      <c r="AV1079" s="116" t="str">
        <f>IF(AS1079&gt;TIME(1,0,0),"NO","SI")</f>
        <v>SI</v>
      </c>
      <c r="AW1079" s="116">
        <f>(S1079-E1079)</f>
        <v>3.7208333333328483</v>
      </c>
      <c r="AX1079" s="38">
        <f>TRACKER[[#This Row],[ATA TO UNLOADING]]*24</f>
        <v>89.299999999988358</v>
      </c>
      <c r="AY1079" s="116">
        <f>IF(O1079=0,0,S1079-O1079)</f>
        <v>0</v>
      </c>
      <c r="AZ1079" s="38">
        <f>TRACKER[[#This Row],[TOTAL TT (MARRUECOS)]]*24</f>
        <v>0</v>
      </c>
      <c r="BA1079" s="38" t="str">
        <f>IF(AW1079="","",IF(AW1079&lt;=2,"SI","NO"))</f>
        <v>NO</v>
      </c>
      <c r="BB1079" s="117">
        <f>V1079-U1079</f>
        <v>4.8611111109494232E-2</v>
      </c>
      <c r="BC1079" s="118">
        <f>(TRACKER[[#This Row],[Driver departure vs DC END DATE 2]])/24</f>
        <v>2.0254629628955931E-3</v>
      </c>
      <c r="BD1079" s="117" t="str">
        <f>IF(L1079="LEFTIES TOLEDO",IF(BC1079&gt;=TIME(0,0,0),"YES","NO"),"")</f>
        <v>YES</v>
      </c>
      <c r="BE1079" s="41">
        <f>$BH$1</f>
        <v>55</v>
      </c>
      <c r="BF1079" s="41">
        <f>$BI$1</f>
        <v>7.5</v>
      </c>
    </row>
    <row r="1080" spans="1:58" ht="12.75" hidden="1" customHeight="1">
      <c r="A1080" s="24" t="s">
        <v>1199</v>
      </c>
      <c r="B1080" s="10" t="s">
        <v>1188</v>
      </c>
      <c r="C1080" s="11" t="s">
        <v>57</v>
      </c>
      <c r="D1080" s="11" t="s">
        <v>75</v>
      </c>
      <c r="E1080" s="12">
        <v>46077.763888888891</v>
      </c>
      <c r="F1080" s="12">
        <v>46077.833333333336</v>
      </c>
      <c r="G1080" s="13" t="s">
        <v>88</v>
      </c>
      <c r="H1080" s="11" t="s">
        <v>50</v>
      </c>
      <c r="I1080" s="13" t="s">
        <v>1507</v>
      </c>
      <c r="J1080" s="13">
        <v>20</v>
      </c>
      <c r="K1080" s="13" t="s">
        <v>60</v>
      </c>
      <c r="L1080" s="12" t="s">
        <v>102</v>
      </c>
      <c r="M1080" s="12">
        <v>46079.666666666664</v>
      </c>
      <c r="N1080" s="12">
        <v>46080.666666666664</v>
      </c>
      <c r="O1080" s="12"/>
      <c r="P1080" s="55">
        <v>1</v>
      </c>
      <c r="Q1080" s="12"/>
      <c r="R1080" s="12" t="s">
        <v>108</v>
      </c>
      <c r="S1080" s="29">
        <v>46080.645833333328</v>
      </c>
      <c r="T1080" s="29">
        <v>46080.666666666664</v>
      </c>
      <c r="U1080" s="12"/>
      <c r="V1080" s="12"/>
      <c r="W1080" s="30">
        <f>IF(N1080="","",WEEKNUM(AA1080,2)-0)</f>
        <v>9</v>
      </c>
      <c r="X1080" s="30">
        <f>IF(N1080="","",MONTH(AA1080))</f>
        <v>2</v>
      </c>
      <c r="Y108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80" s="30" t="str">
        <f>IF(B1080="ROPAX","ROPAX",IF(B1080="RORO","RORO","OCEAN"))</f>
        <v>OCEAN</v>
      </c>
      <c r="AA1080" s="12">
        <f>+MIN(S1080,T1080)</f>
        <v>46080.645833333328</v>
      </c>
      <c r="AB1080" s="29" t="str">
        <f>CHOOSE(WEEKDAY(T1080,2),"Monday","Tuesday","Wednesday","Thursday","Friday","Saturday","Sunday")</f>
        <v>Friday</v>
      </c>
      <c r="AC1080" s="104">
        <f>IF((E1080-F1080)&lt;=0,0,(TRACKER[[#This Row],[ATA]]-TRACKER[[#This Row],[ETA]])*24)</f>
        <v>0</v>
      </c>
      <c r="AD1080" s="29" t="str">
        <f>IF(AC1080&lt;=2,"NO","YES")</f>
        <v>NO</v>
      </c>
      <c r="AE1080" s="112">
        <f>+TRACKER[[#This Row],[DELIVERY AVAILABLE SINCE]]-TRACKER[[#This Row],[HANDOVER Morocco]]</f>
        <v>46079.666666666664</v>
      </c>
      <c r="AF1080" s="113">
        <f>TRACKER[[#This Row],[ATA TO UNLOADING]]*24</f>
        <v>69.166666666511446</v>
      </c>
      <c r="AG1080" s="114">
        <f>(M1080-E1080)</f>
        <v>1.9027777777737356</v>
      </c>
      <c r="AH1080" s="9">
        <f>TRACKER[[#This Row],[ATA A OFRECIMIENTO]]*24</f>
        <v>45.666666666569654</v>
      </c>
      <c r="AI1080" s="4" t="str">
        <f>IF(AG1080="","",IF(AG1080&lt;=1.5,"SI","NO"))</f>
        <v>NO</v>
      </c>
      <c r="AJ1080" s="4" t="str">
        <f>IF(AG1080="","",IF(AG1080&lt;=2,"YES","NO"))</f>
        <v>YES</v>
      </c>
      <c r="AK1080" s="4" t="str">
        <f>IF(AG1080="","",IF(AG1080&lt;=3,"SI","NO"))</f>
        <v>SI</v>
      </c>
      <c r="AL1080" s="114">
        <f>(N1080-M1080)</f>
        <v>1</v>
      </c>
      <c r="AM1080" s="9">
        <f>TRACKER[[#This Row],[DEL. AVAILABLE A SLOT]]*24</f>
        <v>24</v>
      </c>
      <c r="AN1080" s="114">
        <f>IF((S1080-M1080)&lt;0,TIME(0,0,0),S1080-M1080)</f>
        <v>0.97916666666424135</v>
      </c>
      <c r="AO1080"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080" s="9" t="str">
        <f>IF(AL1080="","",IF(AL1080&lt;=1,"SI","NO"))</f>
        <v>SI</v>
      </c>
      <c r="AQ1080" s="114">
        <f>(N1080-E1080)</f>
        <v>2.9027777777737356</v>
      </c>
      <c r="AR1080" s="9">
        <f>TRACKER[[#This Row],[ATA A TIMESLOT]]*24</f>
        <v>69.666666666569654</v>
      </c>
      <c r="AS1080" s="115">
        <f>IF(AA1080&lt;N1080,TIME(0,0,0),AA1080-N1080)</f>
        <v>0</v>
      </c>
      <c r="AT1080" s="9">
        <f>TRACKER[[#This Row],[PUNTUALIDAD (H)]]*24</f>
        <v>0</v>
      </c>
      <c r="AU1080" s="114" t="str">
        <f>IF(AS1080&gt;TIME(0,30,0),"NO","SI")</f>
        <v>SI</v>
      </c>
      <c r="AV1080" s="116" t="str">
        <f>IF(AS1080&gt;TIME(1,0,0),"NO","SI")</f>
        <v>SI</v>
      </c>
      <c r="AW1080" s="116">
        <f>(S1080-E1080)</f>
        <v>2.8819444444379769</v>
      </c>
      <c r="AX1080" s="38">
        <f>TRACKER[[#This Row],[ATA TO UNLOADING]]*24</f>
        <v>69.166666666511446</v>
      </c>
      <c r="AY1080" s="116">
        <f>IF(O1080=0,0,S1080-O1080)</f>
        <v>0</v>
      </c>
      <c r="AZ1080" s="38">
        <f>TRACKER[[#This Row],[TOTAL TT (MARRUECOS)]]*24</f>
        <v>0</v>
      </c>
      <c r="BA1080" s="38" t="str">
        <f>IF(AW1080="","",IF(AW1080&lt;=2,"SI","NO"))</f>
        <v>NO</v>
      </c>
      <c r="BB1080" s="117">
        <f>V1080-U1080</f>
        <v>0</v>
      </c>
      <c r="BC1080" s="118">
        <f>(TRACKER[[#This Row],[Driver departure vs DC END DATE 2]])/24</f>
        <v>0</v>
      </c>
      <c r="BD1080" s="117" t="str">
        <f>IF(L1080="LEFTIES TOLEDO",IF(BC1080&gt;=TIME(0,0,0),"YES","NO"),"")</f>
        <v/>
      </c>
      <c r="BE1080" s="41">
        <f>$BH$1</f>
        <v>55</v>
      </c>
      <c r="BF1080" s="41">
        <f>$BI$1</f>
        <v>7.5</v>
      </c>
    </row>
    <row r="1081" spans="1:58" ht="12.75" hidden="1" customHeight="1">
      <c r="A1081" s="24" t="s">
        <v>1200</v>
      </c>
      <c r="B1081" s="10" t="s">
        <v>1197</v>
      </c>
      <c r="C1081" s="11" t="s">
        <v>96</v>
      </c>
      <c r="D1081" s="11" t="s">
        <v>75</v>
      </c>
      <c r="E1081" s="12">
        <v>46079.038194444445</v>
      </c>
      <c r="F1081" s="12">
        <v>46079.083333333336</v>
      </c>
      <c r="G1081" s="13" t="s">
        <v>88</v>
      </c>
      <c r="H1081" s="11" t="s">
        <v>50</v>
      </c>
      <c r="I1081" s="13" t="s">
        <v>1508</v>
      </c>
      <c r="J1081" s="13">
        <v>20</v>
      </c>
      <c r="K1081" s="13" t="s">
        <v>60</v>
      </c>
      <c r="L1081" s="12" t="s">
        <v>95</v>
      </c>
      <c r="M1081" s="12">
        <v>46080.583333333336</v>
      </c>
      <c r="N1081" s="12">
        <v>46080.666666666664</v>
      </c>
      <c r="O1081" s="12"/>
      <c r="P1081" s="55">
        <v>1</v>
      </c>
      <c r="Q1081" s="12"/>
      <c r="R1081" s="12" t="s">
        <v>108</v>
      </c>
      <c r="S1081" s="29">
        <v>46080.645833333328</v>
      </c>
      <c r="T1081" s="29">
        <v>46080.597222222219</v>
      </c>
      <c r="U1081" s="12"/>
      <c r="V1081" s="12">
        <v>46080.635416666664</v>
      </c>
      <c r="W1081" s="30">
        <f>IF(N1081="","",WEEKNUM(AA1081,2)-0)</f>
        <v>9</v>
      </c>
      <c r="X1081" s="30">
        <f>IF(N1081="","",MONTH(AA1081))</f>
        <v>2</v>
      </c>
      <c r="Y108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1081" s="30" t="str">
        <f>IF(B1081="ROPAX","ROPAX",IF(B1081="RORO","RORO","OCEAN"))</f>
        <v>OCEAN</v>
      </c>
      <c r="AA1081" s="12">
        <f>+MIN(S1081,T1081)</f>
        <v>46080.597222222219</v>
      </c>
      <c r="AB1081" s="29" t="str">
        <f>CHOOSE(WEEKDAY(T1081,2),"Monday","Tuesday","Wednesday","Thursday","Friday","Saturday","Sunday")</f>
        <v>Friday</v>
      </c>
      <c r="AC1081" s="104">
        <f>IF((E1081-F1081)&lt;=0,0,(TRACKER[[#This Row],[ATA]]-TRACKER[[#This Row],[ETA]])*24)</f>
        <v>0</v>
      </c>
      <c r="AD1081" s="29" t="str">
        <f>IF(AC1081&lt;=2,"NO","YES")</f>
        <v>NO</v>
      </c>
      <c r="AE1081" s="112">
        <f>+TRACKER[[#This Row],[DELIVERY AVAILABLE SINCE]]-TRACKER[[#This Row],[HANDOVER Morocco]]</f>
        <v>46080.583333333336</v>
      </c>
      <c r="AF1081" s="113">
        <f>TRACKER[[#This Row],[ATA TO UNLOADING]]*24</f>
        <v>38.583333333197515</v>
      </c>
      <c r="AG1081" s="114">
        <f>(M1081-E1081)</f>
        <v>1.5451388888905058</v>
      </c>
      <c r="AH1081" s="9">
        <f>TRACKER[[#This Row],[ATA A OFRECIMIENTO]]*24</f>
        <v>37.083333333372138</v>
      </c>
      <c r="AI1081" s="4" t="str">
        <f>IF(AG1081="","",IF(AG1081&lt;=1.5,"SI","NO"))</f>
        <v>NO</v>
      </c>
      <c r="AJ1081" s="4" t="str">
        <f>IF(AG1081="","",IF(AG1081&lt;=2,"YES","NO"))</f>
        <v>YES</v>
      </c>
      <c r="AK1081" s="4" t="str">
        <f>IF(AG1081="","",IF(AG1081&lt;=3,"SI","NO"))</f>
        <v>SI</v>
      </c>
      <c r="AL1081" s="114">
        <f>(N1081-M1081)</f>
        <v>8.3333333328482695E-2</v>
      </c>
      <c r="AM1081" s="9">
        <f>TRACKER[[#This Row],[DEL. AVAILABLE A SLOT]]*24</f>
        <v>1.9999999998835847</v>
      </c>
      <c r="AN1081" s="114">
        <f>IF((S1081-M1081)&lt;0,TIME(0,0,0),S1081-M1081)</f>
        <v>6.2499999992724042E-2</v>
      </c>
      <c r="AO1081"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081" s="9" t="str">
        <f>IF(AL1081="","",IF(AL1081&lt;=1,"SI","NO"))</f>
        <v>SI</v>
      </c>
      <c r="AQ1081" s="114">
        <f>(N1081-E1081)</f>
        <v>1.6284722222189885</v>
      </c>
      <c r="AR1081" s="9">
        <f>TRACKER[[#This Row],[ATA A TIMESLOT]]*24</f>
        <v>39.083333333255723</v>
      </c>
      <c r="AS1081" s="115">
        <f>IF(AA1081&lt;N1081,TIME(0,0,0),AA1081-N1081)</f>
        <v>0</v>
      </c>
      <c r="AT1081" s="9">
        <f>TRACKER[[#This Row],[PUNTUALIDAD (H)]]*24</f>
        <v>0</v>
      </c>
      <c r="AU1081" s="114" t="str">
        <f>IF(AS1081&gt;TIME(0,30,0),"NO","SI")</f>
        <v>SI</v>
      </c>
      <c r="AV1081" s="116" t="str">
        <f>IF(AS1081&gt;TIME(1,0,0),"NO","SI")</f>
        <v>SI</v>
      </c>
      <c r="AW1081" s="116">
        <f>(S1081-E1081)</f>
        <v>1.6076388888832298</v>
      </c>
      <c r="AX1081" s="38">
        <f>TRACKER[[#This Row],[ATA TO UNLOADING]]*24</f>
        <v>38.583333333197515</v>
      </c>
      <c r="AY1081" s="116">
        <f>IF(O1081=0,0,S1081-O1081)</f>
        <v>0</v>
      </c>
      <c r="AZ1081" s="38">
        <f>TRACKER[[#This Row],[TOTAL TT (MARRUECOS)]]*24</f>
        <v>0</v>
      </c>
      <c r="BA1081" s="38" t="str">
        <f>IF(AW1081="","",IF(AW1081&lt;=2,"SI","NO"))</f>
        <v>SI</v>
      </c>
      <c r="BB1081" s="117">
        <f>V1081-U1081</f>
        <v>46080.635416666664</v>
      </c>
      <c r="BC1081" s="118">
        <f>(TRACKER[[#This Row],[Driver departure vs DC END DATE 2]])/24</f>
        <v>1920.0264756944443</v>
      </c>
      <c r="BD1081" s="117" t="str">
        <f>IF(L1081="LEFTIES TOLEDO",IF(BC1081&gt;=TIME(0,0,0),"YES","NO"),"")</f>
        <v/>
      </c>
      <c r="BE1081" s="41">
        <f>$BH$1</f>
        <v>55</v>
      </c>
      <c r="BF1081" s="41">
        <f>$BI$1</f>
        <v>7.5</v>
      </c>
    </row>
    <row r="1082" spans="1:58" ht="12.75" hidden="1" customHeight="1">
      <c r="A1082" s="24">
        <v>257771549</v>
      </c>
      <c r="B1082" s="10" t="s">
        <v>1188</v>
      </c>
      <c r="C1082" s="11" t="s">
        <v>78</v>
      </c>
      <c r="D1082" s="11" t="s">
        <v>75</v>
      </c>
      <c r="E1082" s="12">
        <v>46077.763888888891</v>
      </c>
      <c r="F1082" s="12">
        <v>46077.833333333336</v>
      </c>
      <c r="G1082" s="13" t="s">
        <v>49</v>
      </c>
      <c r="H1082" s="11" t="s">
        <v>50</v>
      </c>
      <c r="I1082" s="13" t="s">
        <v>1511</v>
      </c>
      <c r="J1082" s="13" t="s">
        <v>56</v>
      </c>
      <c r="K1082" s="13" t="s">
        <v>60</v>
      </c>
      <c r="L1082" s="12" t="s">
        <v>95</v>
      </c>
      <c r="M1082" s="12">
        <v>46079.666666666664</v>
      </c>
      <c r="N1082" s="12">
        <v>46080.666666666664</v>
      </c>
      <c r="O1082" s="12"/>
      <c r="P1082" s="55"/>
      <c r="Q1082" s="12"/>
      <c r="R1082" s="12"/>
      <c r="S1082" s="29">
        <v>46080.645833333328</v>
      </c>
      <c r="T1082" s="29">
        <v>46080.597222222219</v>
      </c>
      <c r="U1082" s="12"/>
      <c r="V1082" s="29">
        <v>46080.668055555558</v>
      </c>
      <c r="W1082" s="30">
        <f>IF(N1082="","",WEEKNUM(AA1082,2)-0)</f>
        <v>9</v>
      </c>
      <c r="X1082" s="30">
        <f>IF(N1082="","",MONTH(AA1082))</f>
        <v>2</v>
      </c>
      <c r="Y108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1082" s="30" t="str">
        <f>IF(B1082="ROPAX","ROPAX",IF(B1082="RORO","RORO","OCEAN"))</f>
        <v>OCEAN</v>
      </c>
      <c r="AA1082" s="12">
        <f>+MIN(S1082,T1082)</f>
        <v>46080.597222222219</v>
      </c>
      <c r="AB1082" s="29" t="str">
        <f>CHOOSE(WEEKDAY(T1082,2),"Monday","Tuesday","Wednesday","Thursday","Friday","Saturday","Sunday")</f>
        <v>Friday</v>
      </c>
      <c r="AC1082" s="104">
        <f>IF((E1082-F1082)&lt;=0,0,(TRACKER[[#This Row],[ATA]]-TRACKER[[#This Row],[ETA]])*24)</f>
        <v>0</v>
      </c>
      <c r="AD1082" s="29" t="str">
        <f>IF(AC1082&lt;=2,"NO","YES")</f>
        <v>NO</v>
      </c>
      <c r="AE1082" s="112">
        <f>+TRACKER[[#This Row],[DELIVERY AVAILABLE SINCE]]-TRACKER[[#This Row],[HANDOVER Morocco]]</f>
        <v>46079.666666666664</v>
      </c>
      <c r="AF1082" s="113">
        <f>TRACKER[[#This Row],[ATA TO UNLOADING]]*24</f>
        <v>69.166666666511446</v>
      </c>
      <c r="AG1082" s="114">
        <f>(M1082-E1082)</f>
        <v>1.9027777777737356</v>
      </c>
      <c r="AH1082" s="9">
        <f>TRACKER[[#This Row],[ATA A OFRECIMIENTO]]*24</f>
        <v>45.666666666569654</v>
      </c>
      <c r="AI1082" s="4" t="str">
        <f>IF(AG1082="","",IF(AG1082&lt;=1.5,"SI","NO"))</f>
        <v>NO</v>
      </c>
      <c r="AJ1082" s="4" t="str">
        <f>IF(AG1082="","",IF(AG1082&lt;=2,"YES","NO"))</f>
        <v>YES</v>
      </c>
      <c r="AK1082" s="4" t="str">
        <f>IF(AG1082="","",IF(AG1082&lt;=3,"SI","NO"))</f>
        <v>SI</v>
      </c>
      <c r="AL1082" s="114">
        <f>(N1082-M1082)</f>
        <v>1</v>
      </c>
      <c r="AM1082" s="9">
        <f>TRACKER[[#This Row],[DEL. AVAILABLE A SLOT]]*24</f>
        <v>24</v>
      </c>
      <c r="AN1082" s="114">
        <f>IF((S1082-M1082)&lt;0,TIME(0,0,0),S1082-M1082)</f>
        <v>0.97916666666424135</v>
      </c>
      <c r="AO1082"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082" s="9" t="str">
        <f>IF(AL1082="","",IF(AL1082&lt;=1,"SI","NO"))</f>
        <v>SI</v>
      </c>
      <c r="AQ1082" s="114">
        <f>(N1082-E1082)</f>
        <v>2.9027777777737356</v>
      </c>
      <c r="AR1082" s="9">
        <f>TRACKER[[#This Row],[ATA A TIMESLOT]]*24</f>
        <v>69.666666666569654</v>
      </c>
      <c r="AS1082" s="115">
        <f>IF(AA1082&lt;N1082,TIME(0,0,0),AA1082-N1082)</f>
        <v>0</v>
      </c>
      <c r="AT1082" s="9">
        <f>TRACKER[[#This Row],[PUNTUALIDAD (H)]]*24</f>
        <v>0</v>
      </c>
      <c r="AU1082" s="114" t="str">
        <f>IF(AS1082&gt;TIME(0,30,0),"NO","SI")</f>
        <v>SI</v>
      </c>
      <c r="AV1082" s="116" t="str">
        <f>IF(AS1082&gt;TIME(1,0,0),"NO","SI")</f>
        <v>SI</v>
      </c>
      <c r="AW1082" s="116">
        <f>(S1082-E1082)</f>
        <v>2.8819444444379769</v>
      </c>
      <c r="AX1082" s="38">
        <f>TRACKER[[#This Row],[ATA TO UNLOADING]]*24</f>
        <v>69.166666666511446</v>
      </c>
      <c r="AY1082" s="116">
        <f>IF(O1082=0,0,S1082-O1082)</f>
        <v>0</v>
      </c>
      <c r="AZ1082" s="38">
        <f>TRACKER[[#This Row],[TOTAL TT (MARRUECOS)]]*24</f>
        <v>0</v>
      </c>
      <c r="BA1082" s="38" t="str">
        <f>IF(AW1082="","",IF(AW1082&lt;=2,"SI","NO"))</f>
        <v>NO</v>
      </c>
      <c r="BB1082" s="117">
        <f>V1082-U1082</f>
        <v>46080.668055555558</v>
      </c>
      <c r="BC1082" s="118">
        <f>(TRACKER[[#This Row],[Driver departure vs DC END DATE 2]])/24</f>
        <v>1920.0278356481483</v>
      </c>
      <c r="BD1082" s="117" t="str">
        <f>IF(L1082="LEFTIES TOLEDO",IF(BC1082&gt;=TIME(0,0,0),"YES","NO"),"")</f>
        <v/>
      </c>
      <c r="BE1082" s="41">
        <f>$BH$1</f>
        <v>55</v>
      </c>
      <c r="BF1082" s="41">
        <f>$BI$1</f>
        <v>7.5</v>
      </c>
    </row>
    <row r="1083" spans="1:58" ht="12.75" hidden="1" customHeight="1">
      <c r="A1083" s="24" t="s">
        <v>1202</v>
      </c>
      <c r="B1083" s="10" t="s">
        <v>1197</v>
      </c>
      <c r="C1083" s="11" t="s">
        <v>72</v>
      </c>
      <c r="D1083" s="11" t="s">
        <v>75</v>
      </c>
      <c r="E1083" s="12">
        <v>46079.038194444445</v>
      </c>
      <c r="F1083" s="12">
        <v>46079.083333333336</v>
      </c>
      <c r="G1083" s="13" t="s">
        <v>88</v>
      </c>
      <c r="H1083" s="11" t="s">
        <v>50</v>
      </c>
      <c r="I1083" s="13" t="s">
        <v>1512</v>
      </c>
      <c r="J1083" s="13" t="s">
        <v>51</v>
      </c>
      <c r="K1083" s="13" t="s">
        <v>60</v>
      </c>
      <c r="L1083" s="12" t="s">
        <v>95</v>
      </c>
      <c r="M1083" s="12">
        <v>46080.583333333336</v>
      </c>
      <c r="N1083" s="12">
        <v>46080.666666666664</v>
      </c>
      <c r="O1083" s="12"/>
      <c r="P1083" s="55">
        <v>1</v>
      </c>
      <c r="Q1083" s="12"/>
      <c r="R1083" s="12" t="s">
        <v>108</v>
      </c>
      <c r="S1083" s="29">
        <v>46080.645833333328</v>
      </c>
      <c r="T1083" s="29">
        <v>46080.631944444445</v>
      </c>
      <c r="U1083" s="12"/>
      <c r="V1083" s="29">
        <v>46080.6875</v>
      </c>
      <c r="W1083" s="30">
        <f>IF(N1083="","",WEEKNUM(AA1083,2)-0)</f>
        <v>9</v>
      </c>
      <c r="X1083" s="30">
        <f>IF(N1083="","",MONTH(AA1083))</f>
        <v>2</v>
      </c>
      <c r="Y108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ZARA HOME</v>
      </c>
      <c r="Z1083" s="30" t="str">
        <f>IF(B1083="ROPAX","ROPAX",IF(B1083="RORO","RORO","OCEAN"))</f>
        <v>OCEAN</v>
      </c>
      <c r="AA1083" s="12">
        <f>+MIN(S1083,T1083)</f>
        <v>46080.631944444445</v>
      </c>
      <c r="AB1083" s="29" t="str">
        <f>CHOOSE(WEEKDAY(T1083,2),"Monday","Tuesday","Wednesday","Thursday","Friday","Saturday","Sunday")</f>
        <v>Friday</v>
      </c>
      <c r="AC1083" s="104">
        <f>IF((E1083-F1083)&lt;=0,0,(TRACKER[[#This Row],[ATA]]-TRACKER[[#This Row],[ETA]])*24)</f>
        <v>0</v>
      </c>
      <c r="AD1083" s="29" t="str">
        <f>IF(AC1083&lt;=2,"NO","YES")</f>
        <v>NO</v>
      </c>
      <c r="AE1083" s="112">
        <f>+TRACKER[[#This Row],[DELIVERY AVAILABLE SINCE]]-TRACKER[[#This Row],[HANDOVER Morocco]]</f>
        <v>46080.583333333336</v>
      </c>
      <c r="AF1083" s="113">
        <f>TRACKER[[#This Row],[ATA TO UNLOADING]]*24</f>
        <v>38.583333333197515</v>
      </c>
      <c r="AG1083" s="114">
        <f>(M1083-E1083)</f>
        <v>1.5451388888905058</v>
      </c>
      <c r="AH1083" s="9">
        <f>TRACKER[[#This Row],[ATA A OFRECIMIENTO]]*24</f>
        <v>37.083333333372138</v>
      </c>
      <c r="AI1083" s="4" t="str">
        <f>IF(AG1083="","",IF(AG1083&lt;=1.5,"SI","NO"))</f>
        <v>NO</v>
      </c>
      <c r="AJ1083" s="4" t="str">
        <f>IF(AG1083="","",IF(AG1083&lt;=2,"YES","NO"))</f>
        <v>YES</v>
      </c>
      <c r="AK1083" s="4" t="str">
        <f>IF(AG1083="","",IF(AG1083&lt;=3,"SI","NO"))</f>
        <v>SI</v>
      </c>
      <c r="AL1083" s="114">
        <f>(N1083-M1083)</f>
        <v>8.3333333328482695E-2</v>
      </c>
      <c r="AM1083" s="9">
        <f>TRACKER[[#This Row],[DEL. AVAILABLE A SLOT]]*24</f>
        <v>1.9999999998835847</v>
      </c>
      <c r="AN1083" s="114">
        <f>IF((S1083-M1083)&lt;0,TIME(0,0,0),S1083-M1083)</f>
        <v>6.2499999992724042E-2</v>
      </c>
      <c r="AO1083"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083" s="9" t="str">
        <f>IF(AL1083="","",IF(AL1083&lt;=1,"SI","NO"))</f>
        <v>SI</v>
      </c>
      <c r="AQ1083" s="114">
        <f>(N1083-E1083)</f>
        <v>1.6284722222189885</v>
      </c>
      <c r="AR1083" s="9">
        <f>TRACKER[[#This Row],[ATA A TIMESLOT]]*24</f>
        <v>39.083333333255723</v>
      </c>
      <c r="AS1083" s="115">
        <f>IF(AA1083&lt;N1083,TIME(0,0,0),AA1083-N1083)</f>
        <v>0</v>
      </c>
      <c r="AT1083" s="9">
        <f>TRACKER[[#This Row],[PUNTUALIDAD (H)]]*24</f>
        <v>0</v>
      </c>
      <c r="AU1083" s="114" t="str">
        <f>IF(AS1083&gt;TIME(0,30,0),"NO","SI")</f>
        <v>SI</v>
      </c>
      <c r="AV1083" s="116" t="str">
        <f>IF(AS1083&gt;TIME(1,0,0),"NO","SI")</f>
        <v>SI</v>
      </c>
      <c r="AW1083" s="116">
        <f>(S1083-E1083)</f>
        <v>1.6076388888832298</v>
      </c>
      <c r="AX1083" s="38">
        <f>TRACKER[[#This Row],[ATA TO UNLOADING]]*24</f>
        <v>38.583333333197515</v>
      </c>
      <c r="AY1083" s="116">
        <f>IF(O1083=0,0,S1083-O1083)</f>
        <v>0</v>
      </c>
      <c r="AZ1083" s="38">
        <f>TRACKER[[#This Row],[TOTAL TT (MARRUECOS)]]*24</f>
        <v>0</v>
      </c>
      <c r="BA1083" s="38" t="str">
        <f>IF(AW1083="","",IF(AW1083&lt;=2,"SI","NO"))</f>
        <v>SI</v>
      </c>
      <c r="BB1083" s="117">
        <f>V1083-U1083</f>
        <v>46080.6875</v>
      </c>
      <c r="BC1083" s="118">
        <f>(TRACKER[[#This Row],[Driver departure vs DC END DATE 2]])/24</f>
        <v>1920.0286458333333</v>
      </c>
      <c r="BD1083" s="117" t="str">
        <f>IF(L1083="LEFTIES TOLEDO",IF(BC1083&gt;=TIME(0,0,0),"YES","NO"),"")</f>
        <v/>
      </c>
      <c r="BE1083" s="41">
        <f>$BH$1</f>
        <v>55</v>
      </c>
      <c r="BF1083" s="41">
        <f>$BI$1</f>
        <v>7.5</v>
      </c>
    </row>
    <row r="1084" spans="1:58" ht="12.75" hidden="1" customHeight="1">
      <c r="A1084" s="24" t="s">
        <v>1194</v>
      </c>
      <c r="B1084" s="10" t="s">
        <v>1193</v>
      </c>
      <c r="C1084" s="11" t="s">
        <v>47</v>
      </c>
      <c r="D1084" s="11" t="s">
        <v>48</v>
      </c>
      <c r="E1084" s="12">
        <v>46076.80972222222</v>
      </c>
      <c r="F1084" s="12">
        <v>46076.833333333336</v>
      </c>
      <c r="G1084" s="13" t="s">
        <v>88</v>
      </c>
      <c r="H1084" s="11" t="s">
        <v>50</v>
      </c>
      <c r="I1084" s="13" t="s">
        <v>1513</v>
      </c>
      <c r="J1084" s="13" t="s">
        <v>51</v>
      </c>
      <c r="K1084" s="13" t="s">
        <v>52</v>
      </c>
      <c r="L1084" s="12" t="s">
        <v>53</v>
      </c>
      <c r="M1084" s="12">
        <v>46078.666666666664</v>
      </c>
      <c r="N1084" s="12">
        <v>46080.708333333336</v>
      </c>
      <c r="O1084" s="12"/>
      <c r="P1084" s="55"/>
      <c r="Q1084" s="12" t="s">
        <v>93</v>
      </c>
      <c r="R1084" s="12"/>
      <c r="S1084" s="29">
        <v>46080.746527777781</v>
      </c>
      <c r="T1084" s="29">
        <v>46080.798611111109</v>
      </c>
      <c r="U1084" s="12">
        <v>46080.800694444442</v>
      </c>
      <c r="V1084" s="12">
        <v>46080.829861111109</v>
      </c>
      <c r="W1084" s="30">
        <f>IF(N1084="","",WEEKNUM(AA1084,2)-0)</f>
        <v>9</v>
      </c>
      <c r="X1084" s="30">
        <f>IF(N1084="","",MONTH(AA1084))</f>
        <v>2</v>
      </c>
      <c r="Y108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84" s="30" t="str">
        <f>IF(B1084="ROPAX","ROPAX",IF(B1084="RORO","RORO","OCEAN"))</f>
        <v>OCEAN</v>
      </c>
      <c r="AA1084" s="12">
        <f>+MIN(S1084,T1084)</f>
        <v>46080.746527777781</v>
      </c>
      <c r="AB1084" s="29" t="str">
        <f>CHOOSE(WEEKDAY(T1084,2),"Monday","Tuesday","Wednesday","Thursday","Friday","Saturday","Sunday")</f>
        <v>Friday</v>
      </c>
      <c r="AC1084" s="104">
        <f>IF((E1084-F1084)&lt;=0,0,(TRACKER[[#This Row],[ATA]]-TRACKER[[#This Row],[ETA]])*24)</f>
        <v>0</v>
      </c>
      <c r="AD1084" s="29" t="str">
        <f>IF(AC1084&lt;=2,"NO","YES")</f>
        <v>NO</v>
      </c>
      <c r="AE1084" s="112">
        <f>+TRACKER[[#This Row],[DELIVERY AVAILABLE SINCE]]-TRACKER[[#This Row],[HANDOVER Morocco]]</f>
        <v>46078.666666666664</v>
      </c>
      <c r="AF1084" s="113">
        <f>TRACKER[[#This Row],[ATA TO UNLOADING]]*24</f>
        <v>94.483333333453629</v>
      </c>
      <c r="AG1084" s="114">
        <f>(M1084-E1084)</f>
        <v>1.8569444444437977</v>
      </c>
      <c r="AH1084" s="9">
        <f>TRACKER[[#This Row],[ATA A OFRECIMIENTO]]*24</f>
        <v>44.566666666651145</v>
      </c>
      <c r="AI1084" s="4" t="str">
        <f>IF(AG1084="","",IF(AG1084&lt;=1.5,"SI","NO"))</f>
        <v>NO</v>
      </c>
      <c r="AJ1084" s="4" t="str">
        <f>IF(AG1084="","",IF(AG1084&lt;=2,"YES","NO"))</f>
        <v>YES</v>
      </c>
      <c r="AK1084" s="4" t="str">
        <f>IF(AG1084="","",IF(AG1084&lt;=3,"SI","NO"))</f>
        <v>SI</v>
      </c>
      <c r="AL1084" s="114">
        <f>(N1084-M1084)</f>
        <v>2.0416666666715173</v>
      </c>
      <c r="AM1084" s="9">
        <f>TRACKER[[#This Row],[DEL. AVAILABLE A SLOT]]*24</f>
        <v>49.000000000116415</v>
      </c>
      <c r="AN1084" s="114">
        <f>IF((S1084-M1084)&lt;0,TIME(0,0,0),S1084-M1084)</f>
        <v>2.0798611111167702</v>
      </c>
      <c r="AO1084"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084" s="9" t="str">
        <f>IF(AL1084="","",IF(AL1084&lt;=1,"SI","NO"))</f>
        <v>NO</v>
      </c>
      <c r="AQ1084" s="114">
        <f>(N1084-E1084)</f>
        <v>3.898611111115315</v>
      </c>
      <c r="AR1084" s="9">
        <f>TRACKER[[#This Row],[ATA A TIMESLOT]]*24</f>
        <v>93.56666666676756</v>
      </c>
      <c r="AS1084" s="115">
        <f>IF(AA1084&lt;N1084,TIME(0,0,0),AA1084-N1084)</f>
        <v>3.8194444445252884E-2</v>
      </c>
      <c r="AT1084" s="9">
        <f>TRACKER[[#This Row],[PUNTUALIDAD (H)]]*24</f>
        <v>0.91666666668606922</v>
      </c>
      <c r="AU1084" s="114" t="str">
        <f>IF(AS1084&gt;TIME(0,30,0),"NO","SI")</f>
        <v>NO</v>
      </c>
      <c r="AV1084" s="116" t="str">
        <f>IF(AS1084&gt;TIME(1,0,0),"NO","SI")</f>
        <v>SI</v>
      </c>
      <c r="AW1084" s="116">
        <f>(S1084-E1084)</f>
        <v>3.9368055555605679</v>
      </c>
      <c r="AX1084" s="38">
        <f>TRACKER[[#This Row],[ATA TO UNLOADING]]*24</f>
        <v>94.483333333453629</v>
      </c>
      <c r="AY1084" s="116">
        <f>IF(O1084=0,0,S1084-O1084)</f>
        <v>0</v>
      </c>
      <c r="AZ1084" s="38">
        <f>TRACKER[[#This Row],[TOTAL TT (MARRUECOS)]]*24</f>
        <v>0</v>
      </c>
      <c r="BA1084" s="38" t="str">
        <f>IF(AW1084="","",IF(AW1084&lt;=2,"SI","NO"))</f>
        <v>NO</v>
      </c>
      <c r="BB1084" s="117">
        <f>V1084-U1084</f>
        <v>2.9166666667151731E-2</v>
      </c>
      <c r="BC1084" s="118">
        <f>(TRACKER[[#This Row],[Driver departure vs DC END DATE 2]])/24</f>
        <v>1.2152777777979888E-3</v>
      </c>
      <c r="BD1084" s="117" t="str">
        <f>IF(L1084="LEFTIES TOLEDO",IF(BC1084&gt;=TIME(0,0,0),"YES","NO"),"")</f>
        <v>YES</v>
      </c>
      <c r="BE1084" s="41">
        <f>$BH$1</f>
        <v>55</v>
      </c>
      <c r="BF1084" s="41">
        <f>$BI$1</f>
        <v>7.5</v>
      </c>
    </row>
    <row r="1085" spans="1:58" ht="12.75" hidden="1" customHeight="1">
      <c r="A1085" s="24">
        <v>263203443</v>
      </c>
      <c r="B1085" s="10" t="s">
        <v>1184</v>
      </c>
      <c r="C1085" s="11" t="s">
        <v>47</v>
      </c>
      <c r="D1085" s="11" t="s">
        <v>48</v>
      </c>
      <c r="E1085" s="12">
        <v>46070.795138888891</v>
      </c>
      <c r="F1085" s="12">
        <v>46070.833333333336</v>
      </c>
      <c r="G1085" s="13" t="s">
        <v>49</v>
      </c>
      <c r="H1085" s="11" t="s">
        <v>50</v>
      </c>
      <c r="I1085" s="13" t="s">
        <v>1514</v>
      </c>
      <c r="J1085" s="13" t="s">
        <v>51</v>
      </c>
      <c r="K1085" s="13" t="s">
        <v>52</v>
      </c>
      <c r="L1085" s="12" t="s">
        <v>53</v>
      </c>
      <c r="M1085" s="12">
        <v>46073.666666666664</v>
      </c>
      <c r="N1085" s="12">
        <v>46080.75</v>
      </c>
      <c r="O1085" s="12"/>
      <c r="P1085" s="55"/>
      <c r="Q1085" s="12"/>
      <c r="R1085" s="12"/>
      <c r="S1085" s="29">
        <v>46080.709722222222</v>
      </c>
      <c r="T1085" s="29">
        <v>46080.78125</v>
      </c>
      <c r="U1085" s="12">
        <v>46080.754861111112</v>
      </c>
      <c r="V1085" s="12">
        <v>46080.802083333336</v>
      </c>
      <c r="W1085" s="30">
        <f>IF(N1085="","",WEEKNUM(AA1085,2)-0)</f>
        <v>9</v>
      </c>
      <c r="X1085" s="30">
        <f>IF(N1085="","",MONTH(AA1085))</f>
        <v>2</v>
      </c>
      <c r="Y108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85" s="30" t="str">
        <f>IF(B1085="ROPAX","ROPAX",IF(B1085="RORO","RORO","OCEAN"))</f>
        <v>OCEAN</v>
      </c>
      <c r="AA1085" s="12">
        <f>+MIN(S1085,T1085)</f>
        <v>46080.709722222222</v>
      </c>
      <c r="AB1085" s="29" t="str">
        <f>CHOOSE(WEEKDAY(T1085,2),"Monday","Tuesday","Wednesday","Thursday","Friday","Saturday","Sunday")</f>
        <v>Friday</v>
      </c>
      <c r="AC1085" s="104">
        <f>IF((E1085-F1085)&lt;=0,0,(TRACKER[[#This Row],[ATA]]-TRACKER[[#This Row],[ETA]])*24)</f>
        <v>0</v>
      </c>
      <c r="AD1085" s="29" t="str">
        <f>IF(AC1085&lt;=2,"NO","YES")</f>
        <v>NO</v>
      </c>
      <c r="AE1085" s="112">
        <f>+TRACKER[[#This Row],[DELIVERY AVAILABLE SINCE]]-TRACKER[[#This Row],[HANDOVER Morocco]]</f>
        <v>46073.666666666664</v>
      </c>
      <c r="AF1085" s="113">
        <f>TRACKER[[#This Row],[ATA TO UNLOADING]]*24</f>
        <v>237.94999999995343</v>
      </c>
      <c r="AG1085" s="114">
        <f>(M1085-E1085)</f>
        <v>2.8715277777737356</v>
      </c>
      <c r="AH1085" s="9">
        <f>TRACKER[[#This Row],[ATA A OFRECIMIENTO]]*24</f>
        <v>68.916666666569654</v>
      </c>
      <c r="AI1085" s="4" t="str">
        <f>IF(AG1085="","",IF(AG1085&lt;=1.5,"SI","NO"))</f>
        <v>NO</v>
      </c>
      <c r="AJ1085" s="4" t="str">
        <f>IF(AG1085="","",IF(AG1085&lt;=2,"YES","NO"))</f>
        <v>NO</v>
      </c>
      <c r="AK1085" s="4" t="str">
        <f>IF(AG1085="","",IF(AG1085&lt;=3,"SI","NO"))</f>
        <v>SI</v>
      </c>
      <c r="AL1085" s="114">
        <f>(N1085-M1085)</f>
        <v>7.0833333333357587</v>
      </c>
      <c r="AM1085" s="9">
        <f>TRACKER[[#This Row],[DEL. AVAILABLE A SLOT]]*24</f>
        <v>170.00000000005821</v>
      </c>
      <c r="AN1085" s="114">
        <f>IF((S1085-M1085)&lt;0,TIME(0,0,0),S1085-M1085)</f>
        <v>7.0430555555576575</v>
      </c>
      <c r="AO1085"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085" s="9" t="str">
        <f>IF(AL1085="","",IF(AL1085&lt;=1,"SI","NO"))</f>
        <v>NO</v>
      </c>
      <c r="AQ1085" s="114">
        <f>(N1085-E1085)</f>
        <v>9.9548611111094942</v>
      </c>
      <c r="AR1085" s="9">
        <f>TRACKER[[#This Row],[ATA A TIMESLOT]]*24</f>
        <v>238.91666666662786</v>
      </c>
      <c r="AS1085" s="115">
        <f>IF(AA1085&lt;N1085,TIME(0,0,0),AA1085-N1085)</f>
        <v>0</v>
      </c>
      <c r="AT1085" s="9">
        <f>TRACKER[[#This Row],[PUNTUALIDAD (H)]]*24</f>
        <v>0</v>
      </c>
      <c r="AU1085" s="114" t="str">
        <f>IF(AS1085&gt;TIME(0,30,0),"NO","SI")</f>
        <v>SI</v>
      </c>
      <c r="AV1085" s="116" t="str">
        <f>IF(AS1085&gt;TIME(1,0,0),"NO","SI")</f>
        <v>SI</v>
      </c>
      <c r="AW1085" s="116">
        <f>(S1085-E1085)</f>
        <v>9.9145833333313931</v>
      </c>
      <c r="AX1085" s="38">
        <f>TRACKER[[#This Row],[ATA TO UNLOADING]]*24</f>
        <v>237.94999999995343</v>
      </c>
      <c r="AY1085" s="116">
        <f>IF(O1085=0,0,S1085-O1085)</f>
        <v>0</v>
      </c>
      <c r="AZ1085" s="38">
        <f>TRACKER[[#This Row],[TOTAL TT (MARRUECOS)]]*24</f>
        <v>0</v>
      </c>
      <c r="BA1085" s="38" t="str">
        <f>IF(AW1085="","",IF(AW1085&lt;=2,"SI","NO"))</f>
        <v>NO</v>
      </c>
      <c r="BB1085" s="117">
        <f>V1085-U1085</f>
        <v>4.7222222223354038E-2</v>
      </c>
      <c r="BC1085" s="118">
        <f>(TRACKER[[#This Row],[Driver departure vs DC END DATE 2]])/24</f>
        <v>1.9675925926397517E-3</v>
      </c>
      <c r="BD1085" s="117" t="str">
        <f>IF(L1085="LEFTIES TOLEDO",IF(BC1085&gt;=TIME(0,0,0),"YES","NO"),"")</f>
        <v>YES</v>
      </c>
      <c r="BE1085" s="41">
        <f>$BH$1</f>
        <v>55</v>
      </c>
      <c r="BF1085" s="41">
        <f>$BI$1</f>
        <v>7.5</v>
      </c>
    </row>
    <row r="1086" spans="1:58" ht="12.75" hidden="1" customHeight="1">
      <c r="A1086" s="24">
        <v>264157588</v>
      </c>
      <c r="B1086" s="10" t="s">
        <v>1184</v>
      </c>
      <c r="C1086" s="11" t="s">
        <v>47</v>
      </c>
      <c r="D1086" s="11" t="s">
        <v>48</v>
      </c>
      <c r="E1086" s="12">
        <v>46070.795138888891</v>
      </c>
      <c r="F1086" s="12">
        <v>46070.833333333336</v>
      </c>
      <c r="G1086" s="13" t="s">
        <v>49</v>
      </c>
      <c r="H1086" s="11" t="s">
        <v>50</v>
      </c>
      <c r="I1086" s="13" t="s">
        <v>1515</v>
      </c>
      <c r="J1086" s="13" t="s">
        <v>51</v>
      </c>
      <c r="K1086" s="13" t="s">
        <v>52</v>
      </c>
      <c r="L1086" s="12" t="s">
        <v>53</v>
      </c>
      <c r="M1086" s="12">
        <v>46073.666666666664</v>
      </c>
      <c r="N1086" s="12">
        <v>46080.75</v>
      </c>
      <c r="O1086" s="12"/>
      <c r="P1086" s="55"/>
      <c r="Q1086" s="12"/>
      <c r="R1086" s="12"/>
      <c r="S1086" s="29">
        <v>46080.6875</v>
      </c>
      <c r="T1086" s="29">
        <v>46080.75</v>
      </c>
      <c r="U1086" s="12">
        <v>46080.719444444447</v>
      </c>
      <c r="V1086" s="12">
        <v>46080.784722222219</v>
      </c>
      <c r="W1086" s="30">
        <f>IF(N1086="","",WEEKNUM(AA1086,2)-0)</f>
        <v>9</v>
      </c>
      <c r="X1086" s="30">
        <f>IF(N1086="","",MONTH(AA1086))</f>
        <v>2</v>
      </c>
      <c r="Y108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86" s="30" t="str">
        <f>IF(B1086="ROPAX","ROPAX",IF(B1086="RORO","RORO","OCEAN"))</f>
        <v>OCEAN</v>
      </c>
      <c r="AA1086" s="12">
        <f>+MIN(S1086,T1086)</f>
        <v>46080.6875</v>
      </c>
      <c r="AB1086" s="29" t="str">
        <f>CHOOSE(WEEKDAY(T1086,2),"Monday","Tuesday","Wednesday","Thursday","Friday","Saturday","Sunday")</f>
        <v>Friday</v>
      </c>
      <c r="AC1086" s="104">
        <f>IF((E1086-F1086)&lt;=0,0,(TRACKER[[#This Row],[ATA]]-TRACKER[[#This Row],[ETA]])*24)</f>
        <v>0</v>
      </c>
      <c r="AD1086" s="29" t="str">
        <f>IF(AC1086&lt;=2,"NO","YES")</f>
        <v>NO</v>
      </c>
      <c r="AE1086" s="112">
        <f>+TRACKER[[#This Row],[DELIVERY AVAILABLE SINCE]]-TRACKER[[#This Row],[HANDOVER Morocco]]</f>
        <v>46073.666666666664</v>
      </c>
      <c r="AF1086" s="113">
        <f>TRACKER[[#This Row],[ATA TO UNLOADING]]*24</f>
        <v>237.41666666662786</v>
      </c>
      <c r="AG1086" s="114">
        <f>(M1086-E1086)</f>
        <v>2.8715277777737356</v>
      </c>
      <c r="AH1086" s="9">
        <f>TRACKER[[#This Row],[ATA A OFRECIMIENTO]]*24</f>
        <v>68.916666666569654</v>
      </c>
      <c r="AI1086" s="4" t="str">
        <f>IF(AG1086="","",IF(AG1086&lt;=1.5,"SI","NO"))</f>
        <v>NO</v>
      </c>
      <c r="AJ1086" s="4" t="str">
        <f>IF(AG1086="","",IF(AG1086&lt;=2,"YES","NO"))</f>
        <v>NO</v>
      </c>
      <c r="AK1086" s="4" t="str">
        <f>IF(AG1086="","",IF(AG1086&lt;=3,"SI","NO"))</f>
        <v>SI</v>
      </c>
      <c r="AL1086" s="114">
        <f>(N1086-M1086)</f>
        <v>7.0833333333357587</v>
      </c>
      <c r="AM1086" s="9">
        <f>TRACKER[[#This Row],[DEL. AVAILABLE A SLOT]]*24</f>
        <v>170.00000000005821</v>
      </c>
      <c r="AN1086" s="114">
        <f>IF((S1086-M1086)&lt;0,TIME(0,0,0),S1086-M1086)</f>
        <v>7.0208333333357587</v>
      </c>
      <c r="AO1086"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086" s="9" t="str">
        <f>IF(AL1086="","",IF(AL1086&lt;=1,"SI","NO"))</f>
        <v>NO</v>
      </c>
      <c r="AQ1086" s="114">
        <f>(N1086-E1086)</f>
        <v>9.9548611111094942</v>
      </c>
      <c r="AR1086" s="9">
        <f>TRACKER[[#This Row],[ATA A TIMESLOT]]*24</f>
        <v>238.91666666662786</v>
      </c>
      <c r="AS1086" s="115">
        <f>IF(AA1086&lt;N1086,TIME(0,0,0),AA1086-N1086)</f>
        <v>0</v>
      </c>
      <c r="AT1086" s="9">
        <f>TRACKER[[#This Row],[PUNTUALIDAD (H)]]*24</f>
        <v>0</v>
      </c>
      <c r="AU1086" s="114" t="str">
        <f>IF(AS1086&gt;TIME(0,30,0),"NO","SI")</f>
        <v>SI</v>
      </c>
      <c r="AV1086" s="116" t="str">
        <f>IF(AS1086&gt;TIME(1,0,0),"NO","SI")</f>
        <v>SI</v>
      </c>
      <c r="AW1086" s="116">
        <f>(S1086-E1086)</f>
        <v>9.8923611111094942</v>
      </c>
      <c r="AX1086" s="38">
        <f>TRACKER[[#This Row],[ATA TO UNLOADING]]*24</f>
        <v>237.41666666662786</v>
      </c>
      <c r="AY1086" s="116">
        <f>IF(O1086=0,0,S1086-O1086)</f>
        <v>0</v>
      </c>
      <c r="AZ1086" s="38">
        <f>TRACKER[[#This Row],[TOTAL TT (MARRUECOS)]]*24</f>
        <v>0</v>
      </c>
      <c r="BA1086" s="38" t="str">
        <f>IF(AW1086="","",IF(AW1086&lt;=2,"SI","NO"))</f>
        <v>NO</v>
      </c>
      <c r="BB1086" s="117">
        <f>V1086-U1086</f>
        <v>6.5277777772280388E-2</v>
      </c>
      <c r="BC1086" s="118">
        <f>(TRACKER[[#This Row],[Driver departure vs DC END DATE 2]])/24</f>
        <v>2.7199074071783493E-3</v>
      </c>
      <c r="BD1086" s="117" t="str">
        <f>IF(L1086="LEFTIES TOLEDO",IF(BC1086&gt;=TIME(0,0,0),"YES","NO"),"")</f>
        <v>YES</v>
      </c>
      <c r="BE1086" s="41">
        <f>$BH$1</f>
        <v>55</v>
      </c>
      <c r="BF1086" s="41">
        <f>$BI$1</f>
        <v>7.5</v>
      </c>
    </row>
    <row r="1087" spans="1:58" ht="12.75" hidden="1" customHeight="1">
      <c r="A1087" s="24" t="s">
        <v>1194</v>
      </c>
      <c r="B1087" s="10" t="s">
        <v>1193</v>
      </c>
      <c r="C1087" s="11" t="s">
        <v>47</v>
      </c>
      <c r="D1087" s="11" t="s">
        <v>48</v>
      </c>
      <c r="E1087" s="12">
        <v>46076.80972222222</v>
      </c>
      <c r="F1087" s="12">
        <v>46076.833333333336</v>
      </c>
      <c r="G1087" s="13" t="s">
        <v>88</v>
      </c>
      <c r="H1087" s="11" t="s">
        <v>50</v>
      </c>
      <c r="I1087" s="13" t="s">
        <v>1516</v>
      </c>
      <c r="J1087" s="13" t="s">
        <v>51</v>
      </c>
      <c r="K1087" s="13" t="s">
        <v>52</v>
      </c>
      <c r="L1087" s="12" t="s">
        <v>53</v>
      </c>
      <c r="M1087" s="12">
        <v>46078.666666666664</v>
      </c>
      <c r="N1087" s="12">
        <v>46080.791666666664</v>
      </c>
      <c r="O1087" s="12"/>
      <c r="P1087" s="55"/>
      <c r="Q1087" s="12"/>
      <c r="R1087" s="12"/>
      <c r="S1087" s="29">
        <v>46080.804166666669</v>
      </c>
      <c r="T1087" s="29">
        <v>46080.815972222219</v>
      </c>
      <c r="U1087" s="12">
        <v>46080.82708333333</v>
      </c>
      <c r="V1087" s="12">
        <v>46080.833333333336</v>
      </c>
      <c r="W1087" s="30">
        <f>IF(N1087="","",WEEKNUM(AA1087,2)-0)</f>
        <v>9</v>
      </c>
      <c r="X1087" s="30">
        <f>IF(N1087="","",MONTH(AA1087))</f>
        <v>2</v>
      </c>
      <c r="Y108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87" s="30" t="str">
        <f>IF(B1087="ROPAX","ROPAX",IF(B1087="RORO","RORO","OCEAN"))</f>
        <v>OCEAN</v>
      </c>
      <c r="AA1087" s="12">
        <f>+MIN(S1087,T1087)</f>
        <v>46080.804166666669</v>
      </c>
      <c r="AB1087" s="29" t="str">
        <f>CHOOSE(WEEKDAY(T1087,2),"Monday","Tuesday","Wednesday","Thursday","Friday","Saturday","Sunday")</f>
        <v>Friday</v>
      </c>
      <c r="AC1087" s="104">
        <f>IF((E1087-F1087)&lt;=0,0,(TRACKER[[#This Row],[ATA]]-TRACKER[[#This Row],[ETA]])*24)</f>
        <v>0</v>
      </c>
      <c r="AD1087" s="29" t="str">
        <f>IF(AC1087&lt;=2,"NO","YES")</f>
        <v>NO</v>
      </c>
      <c r="AE1087" s="112">
        <f>+TRACKER[[#This Row],[DELIVERY AVAILABLE SINCE]]-TRACKER[[#This Row],[HANDOVER Morocco]]</f>
        <v>46078.666666666664</v>
      </c>
      <c r="AF1087" s="113">
        <f>TRACKER[[#This Row],[ATA TO UNLOADING]]*24</f>
        <v>95.866666666755918</v>
      </c>
      <c r="AG1087" s="114">
        <f>(M1087-E1087)</f>
        <v>1.8569444444437977</v>
      </c>
      <c r="AH1087" s="9">
        <f>TRACKER[[#This Row],[ATA A OFRECIMIENTO]]*24</f>
        <v>44.566666666651145</v>
      </c>
      <c r="AI1087" s="4" t="str">
        <f>IF(AG1087="","",IF(AG1087&lt;=1.5,"SI","NO"))</f>
        <v>NO</v>
      </c>
      <c r="AJ1087" s="4" t="str">
        <f>IF(AG1087="","",IF(AG1087&lt;=2,"YES","NO"))</f>
        <v>YES</v>
      </c>
      <c r="AK1087" s="4" t="str">
        <f>IF(AG1087="","",IF(AG1087&lt;=3,"SI","NO"))</f>
        <v>SI</v>
      </c>
      <c r="AL1087" s="114">
        <f>(N1087-M1087)</f>
        <v>2.125</v>
      </c>
      <c r="AM1087" s="9">
        <f>TRACKER[[#This Row],[DEL. AVAILABLE A SLOT]]*24</f>
        <v>51</v>
      </c>
      <c r="AN1087" s="114">
        <f>IF((S1087-M1087)&lt;0,TIME(0,0,0),S1087-M1087)</f>
        <v>2.1375000000043656</v>
      </c>
      <c r="AO1087"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087" s="9" t="str">
        <f>IF(AL1087="","",IF(AL1087&lt;=1,"SI","NO"))</f>
        <v>NO</v>
      </c>
      <c r="AQ1087" s="114">
        <f>(N1087-E1087)</f>
        <v>3.9819444444437977</v>
      </c>
      <c r="AR1087" s="9">
        <f>TRACKER[[#This Row],[ATA A TIMESLOT]]*24</f>
        <v>95.566666666651145</v>
      </c>
      <c r="AS1087" s="115">
        <f>IF(AA1087&lt;N1087,TIME(0,0,0),AA1087-N1087)</f>
        <v>1.2500000004365575E-2</v>
      </c>
      <c r="AT1087" s="9">
        <f>TRACKER[[#This Row],[PUNTUALIDAD (H)]]*24</f>
        <v>0.30000000010477379</v>
      </c>
      <c r="AU1087" s="114" t="str">
        <f>IF(AS1087&gt;TIME(0,30,0),"NO","SI")</f>
        <v>SI</v>
      </c>
      <c r="AV1087" s="116" t="str">
        <f>IF(AS1087&gt;TIME(1,0,0),"NO","SI")</f>
        <v>SI</v>
      </c>
      <c r="AW1087" s="116">
        <f>(S1087-E1087)</f>
        <v>3.9944444444481633</v>
      </c>
      <c r="AX1087" s="38">
        <f>TRACKER[[#This Row],[ATA TO UNLOADING]]*24</f>
        <v>95.866666666755918</v>
      </c>
      <c r="AY1087" s="116">
        <f>IF(O1087=0,0,S1087-O1087)</f>
        <v>0</v>
      </c>
      <c r="AZ1087" s="38">
        <f>TRACKER[[#This Row],[TOTAL TT (MARRUECOS)]]*24</f>
        <v>0</v>
      </c>
      <c r="BA1087" s="38" t="str">
        <f>IF(AW1087="","",IF(AW1087&lt;=2,"SI","NO"))</f>
        <v>NO</v>
      </c>
      <c r="BB1087" s="117">
        <f>V1087-U1087</f>
        <v>6.2500000058207661E-3</v>
      </c>
      <c r="BC1087" s="118">
        <f>(TRACKER[[#This Row],[Driver departure vs DC END DATE 2]])/24</f>
        <v>2.6041666690919857E-4</v>
      </c>
      <c r="BD1087" s="117" t="str">
        <f>IF(L1087="LEFTIES TOLEDO",IF(BC1087&gt;=TIME(0,0,0),"YES","NO"),"")</f>
        <v>YES</v>
      </c>
      <c r="BE1087" s="41">
        <f>$BH$1</f>
        <v>55</v>
      </c>
      <c r="BF1087" s="41">
        <f>$BI$1</f>
        <v>7.5</v>
      </c>
    </row>
    <row r="1088" spans="1:58" ht="12.75" hidden="1" customHeight="1">
      <c r="A1088" s="24">
        <v>264208056</v>
      </c>
      <c r="B1088" s="10" t="s">
        <v>1184</v>
      </c>
      <c r="C1088" s="11" t="s">
        <v>47</v>
      </c>
      <c r="D1088" s="11" t="s">
        <v>48</v>
      </c>
      <c r="E1088" s="12">
        <v>46070.795138888891</v>
      </c>
      <c r="F1088" s="12">
        <v>46070.833333333336</v>
      </c>
      <c r="G1088" s="13" t="s">
        <v>49</v>
      </c>
      <c r="H1088" s="11" t="s">
        <v>50</v>
      </c>
      <c r="I1088" s="13" t="s">
        <v>1517</v>
      </c>
      <c r="J1088" s="13" t="s">
        <v>51</v>
      </c>
      <c r="K1088" s="13" t="s">
        <v>52</v>
      </c>
      <c r="L1088" s="12" t="s">
        <v>53</v>
      </c>
      <c r="M1088" s="12">
        <v>46073.666666666664</v>
      </c>
      <c r="N1088" s="12">
        <v>46080.833333333336</v>
      </c>
      <c r="O1088" s="12"/>
      <c r="P1088" s="55"/>
      <c r="Q1088" s="12"/>
      <c r="R1088" s="12"/>
      <c r="S1088" s="29">
        <v>46080.831944444442</v>
      </c>
      <c r="T1088" s="29">
        <v>46080.875</v>
      </c>
      <c r="U1088" s="12">
        <v>46080.87222222222</v>
      </c>
      <c r="V1088" s="12">
        <v>46080.895833333336</v>
      </c>
      <c r="W1088" s="30">
        <f>IF(N1088="","",WEEKNUM(AA1088,2)-0)</f>
        <v>9</v>
      </c>
      <c r="X1088" s="30">
        <f>IF(N1088="","",MONTH(AA1088))</f>
        <v>2</v>
      </c>
      <c r="Y108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88" s="30" t="str">
        <f>IF(B1088="ROPAX","ROPAX",IF(B1088="RORO","RORO","OCEAN"))</f>
        <v>OCEAN</v>
      </c>
      <c r="AA1088" s="12">
        <f>+MIN(S1088,T1088)</f>
        <v>46080.831944444442</v>
      </c>
      <c r="AB1088" s="29" t="str">
        <f>CHOOSE(WEEKDAY(T1088,2),"Monday","Tuesday","Wednesday","Thursday","Friday","Saturday","Sunday")</f>
        <v>Friday</v>
      </c>
      <c r="AC1088" s="104">
        <f>IF((E1088-F1088)&lt;=0,0,(TRACKER[[#This Row],[ATA]]-TRACKER[[#This Row],[ETA]])*24)</f>
        <v>0</v>
      </c>
      <c r="AD1088" s="29" t="str">
        <f>IF(AC1088&lt;=2,"NO","YES")</f>
        <v>NO</v>
      </c>
      <c r="AE1088" s="112">
        <f>+TRACKER[[#This Row],[DELIVERY AVAILABLE SINCE]]-TRACKER[[#This Row],[HANDOVER Morocco]]</f>
        <v>46073.666666666664</v>
      </c>
      <c r="AF1088" s="113">
        <f>TRACKER[[#This Row],[ATA TO UNLOADING]]*24</f>
        <v>240.88333333324408</v>
      </c>
      <c r="AG1088" s="114">
        <f>(M1088-E1088)</f>
        <v>2.8715277777737356</v>
      </c>
      <c r="AH1088" s="9">
        <f>TRACKER[[#This Row],[ATA A OFRECIMIENTO]]*24</f>
        <v>68.916666666569654</v>
      </c>
      <c r="AI1088" s="4" t="str">
        <f>IF(AG1088="","",IF(AG1088&lt;=1.5,"SI","NO"))</f>
        <v>NO</v>
      </c>
      <c r="AJ1088" s="4" t="str">
        <f>IF(AG1088="","",IF(AG1088&lt;=2,"YES","NO"))</f>
        <v>NO</v>
      </c>
      <c r="AK1088" s="4" t="str">
        <f>IF(AG1088="","",IF(AG1088&lt;=3,"SI","NO"))</f>
        <v>SI</v>
      </c>
      <c r="AL1088" s="114">
        <f>(N1088-M1088)</f>
        <v>7.1666666666715173</v>
      </c>
      <c r="AM1088" s="9">
        <f>TRACKER[[#This Row],[DEL. AVAILABLE A SLOT]]*24</f>
        <v>172.00000000011642</v>
      </c>
      <c r="AN1088" s="114">
        <f>IF((S1088-M1088)&lt;0,TIME(0,0,0),S1088-M1088)</f>
        <v>7.1652777777781012</v>
      </c>
      <c r="AO1088"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088" s="9" t="str">
        <f>IF(AL1088="","",IF(AL1088&lt;=1,"SI","NO"))</f>
        <v>NO</v>
      </c>
      <c r="AQ1088" s="114">
        <f>(N1088-E1088)</f>
        <v>10.038194444445253</v>
      </c>
      <c r="AR1088" s="9">
        <f>TRACKER[[#This Row],[ATA A TIMESLOT]]*24</f>
        <v>240.91666666668607</v>
      </c>
      <c r="AS1088" s="115">
        <f>IF(AA1088&lt;N1088,TIME(0,0,0),AA1088-N1088)</f>
        <v>0</v>
      </c>
      <c r="AT1088" s="9">
        <f>TRACKER[[#This Row],[PUNTUALIDAD (H)]]*24</f>
        <v>0</v>
      </c>
      <c r="AU1088" s="114" t="str">
        <f>IF(AS1088&gt;TIME(0,30,0),"NO","SI")</f>
        <v>SI</v>
      </c>
      <c r="AV1088" s="116" t="str">
        <f>IF(AS1088&gt;TIME(1,0,0),"NO","SI")</f>
        <v>SI</v>
      </c>
      <c r="AW1088" s="116">
        <f>(S1088-E1088)</f>
        <v>10.036805555551837</v>
      </c>
      <c r="AX1088" s="38">
        <f>TRACKER[[#This Row],[ATA TO UNLOADING]]*24</f>
        <v>240.88333333324408</v>
      </c>
      <c r="AY1088" s="116">
        <f>IF(O1088=0,0,S1088-O1088)</f>
        <v>0</v>
      </c>
      <c r="AZ1088" s="38">
        <f>TRACKER[[#This Row],[TOTAL TT (MARRUECOS)]]*24</f>
        <v>0</v>
      </c>
      <c r="BA1088" s="38" t="str">
        <f>IF(AW1088="","",IF(AW1088&lt;=2,"SI","NO"))</f>
        <v>NO</v>
      </c>
      <c r="BB1088" s="117">
        <f>V1088-U1088</f>
        <v>2.3611111115314998E-2</v>
      </c>
      <c r="BC1088" s="118">
        <f>(TRACKER[[#This Row],[Driver departure vs DC END DATE 2]])/24</f>
        <v>9.8379629647145817E-4</v>
      </c>
      <c r="BD1088" s="117" t="str">
        <f>IF(L1088="LEFTIES TOLEDO",IF(BC1088&gt;=TIME(0,0,0),"YES","NO"),"")</f>
        <v>YES</v>
      </c>
      <c r="BE1088" s="41">
        <f>$BH$1</f>
        <v>55</v>
      </c>
      <c r="BF1088" s="41">
        <f>$BI$1</f>
        <v>7.5</v>
      </c>
    </row>
    <row r="1089" spans="1:58" ht="12.75" hidden="1" customHeight="1">
      <c r="A1089" s="24">
        <v>264212342</v>
      </c>
      <c r="B1089" s="10" t="s">
        <v>1193</v>
      </c>
      <c r="C1089" s="11" t="s">
        <v>47</v>
      </c>
      <c r="D1089" s="11" t="s">
        <v>48</v>
      </c>
      <c r="E1089" s="12">
        <v>46076.80972222222</v>
      </c>
      <c r="F1089" s="12">
        <v>46076.833333333336</v>
      </c>
      <c r="G1089" s="13" t="s">
        <v>49</v>
      </c>
      <c r="H1089" s="11" t="s">
        <v>50</v>
      </c>
      <c r="I1089" s="13" t="s">
        <v>1518</v>
      </c>
      <c r="J1089" s="13" t="s">
        <v>51</v>
      </c>
      <c r="K1089" s="13" t="s">
        <v>52</v>
      </c>
      <c r="L1089" s="12" t="s">
        <v>53</v>
      </c>
      <c r="M1089" s="12">
        <v>46078.666666666664</v>
      </c>
      <c r="N1089" s="12">
        <v>46080.833333333336</v>
      </c>
      <c r="O1089" s="12"/>
      <c r="P1089" s="55"/>
      <c r="Q1089" s="12"/>
      <c r="R1089" s="12"/>
      <c r="S1089" s="29">
        <v>46080.84652777778</v>
      </c>
      <c r="T1089" s="29">
        <v>46080.875</v>
      </c>
      <c r="U1089" s="12">
        <v>46080.865972222222</v>
      </c>
      <c r="V1089" s="12">
        <v>46080.895833333336</v>
      </c>
      <c r="W1089" s="30">
        <f>IF(N1089="","",WEEKNUM(AA1089,2)-0)</f>
        <v>9</v>
      </c>
      <c r="X1089" s="30">
        <f>IF(N1089="","",MONTH(AA1089))</f>
        <v>2</v>
      </c>
      <c r="Y108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89" s="30" t="str">
        <f>IF(B1089="ROPAX","ROPAX",IF(B1089="RORO","RORO","OCEAN"))</f>
        <v>OCEAN</v>
      </c>
      <c r="AA1089" s="12">
        <f>+MIN(S1089,T1089)</f>
        <v>46080.84652777778</v>
      </c>
      <c r="AB1089" s="29" t="str">
        <f>CHOOSE(WEEKDAY(T1089,2),"Monday","Tuesday","Wednesday","Thursday","Friday","Saturday","Sunday")</f>
        <v>Friday</v>
      </c>
      <c r="AC1089" s="104">
        <f>IF((E1089-F1089)&lt;=0,0,(TRACKER[[#This Row],[ATA]]-TRACKER[[#This Row],[ETA]])*24)</f>
        <v>0</v>
      </c>
      <c r="AD1089" s="29" t="str">
        <f>IF(AC1089&lt;=2,"NO","YES")</f>
        <v>NO</v>
      </c>
      <c r="AE1089" s="112">
        <f>+TRACKER[[#This Row],[DELIVERY AVAILABLE SINCE]]-TRACKER[[#This Row],[HANDOVER Morocco]]</f>
        <v>46078.666666666664</v>
      </c>
      <c r="AF1089" s="113">
        <f>TRACKER[[#This Row],[ATA TO UNLOADING]]*24</f>
        <v>96.883333333418705</v>
      </c>
      <c r="AG1089" s="114">
        <f>(M1089-E1089)</f>
        <v>1.8569444444437977</v>
      </c>
      <c r="AH1089" s="9">
        <f>TRACKER[[#This Row],[ATA A OFRECIMIENTO]]*24</f>
        <v>44.566666666651145</v>
      </c>
      <c r="AI1089" s="4" t="str">
        <f>IF(AG1089="","",IF(AG1089&lt;=1.5,"SI","NO"))</f>
        <v>NO</v>
      </c>
      <c r="AJ1089" s="4" t="str">
        <f>IF(AG1089="","",IF(AG1089&lt;=2,"YES","NO"))</f>
        <v>YES</v>
      </c>
      <c r="AK1089" s="4" t="str">
        <f>IF(AG1089="","",IF(AG1089&lt;=3,"SI","NO"))</f>
        <v>SI</v>
      </c>
      <c r="AL1089" s="114">
        <f>(N1089-M1089)</f>
        <v>2.1666666666715173</v>
      </c>
      <c r="AM1089" s="9">
        <f>TRACKER[[#This Row],[DEL. AVAILABLE A SLOT]]*24</f>
        <v>52.000000000116415</v>
      </c>
      <c r="AN1089" s="114">
        <f>IF((S1089-M1089)&lt;0,TIME(0,0,0),S1089-M1089)</f>
        <v>2.179861111115315</v>
      </c>
      <c r="AO1089"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089" s="9" t="str">
        <f>IF(AL1089="","",IF(AL1089&lt;=1,"SI","NO"))</f>
        <v>NO</v>
      </c>
      <c r="AQ1089" s="114">
        <f>(N1089-E1089)</f>
        <v>4.023611111115315</v>
      </c>
      <c r="AR1089" s="9">
        <f>TRACKER[[#This Row],[ATA A TIMESLOT]]*24</f>
        <v>96.56666666676756</v>
      </c>
      <c r="AS1089" s="115">
        <f>IF(AA1089&lt;N1089,TIME(0,0,0),AA1089-N1089)</f>
        <v>1.3194444443797693E-2</v>
      </c>
      <c r="AT1089" s="9">
        <f>TRACKER[[#This Row],[PUNTUALIDAD (H)]]*24</f>
        <v>0.31666666665114462</v>
      </c>
      <c r="AU1089" s="114" t="str">
        <f>IF(AS1089&gt;TIME(0,30,0),"NO","SI")</f>
        <v>SI</v>
      </c>
      <c r="AV1089" s="116" t="str">
        <f>IF(AS1089&gt;TIME(1,0,0),"NO","SI")</f>
        <v>SI</v>
      </c>
      <c r="AW1089" s="116">
        <f>(S1089-E1089)</f>
        <v>4.0368055555591127</v>
      </c>
      <c r="AX1089" s="38">
        <f>TRACKER[[#This Row],[ATA TO UNLOADING]]*24</f>
        <v>96.883333333418705</v>
      </c>
      <c r="AY1089" s="116">
        <f>IF(O1089=0,0,S1089-O1089)</f>
        <v>0</v>
      </c>
      <c r="AZ1089" s="38">
        <f>TRACKER[[#This Row],[TOTAL TT (MARRUECOS)]]*24</f>
        <v>0</v>
      </c>
      <c r="BA1089" s="38" t="str">
        <f>IF(AW1089="","",IF(AW1089&lt;=2,"SI","NO"))</f>
        <v>NO</v>
      </c>
      <c r="BB1089" s="117">
        <f>V1089-U1089</f>
        <v>2.9861111113859806E-2</v>
      </c>
      <c r="BC1089" s="118">
        <f>(TRACKER[[#This Row],[Driver departure vs DC END DATE 2]])/24</f>
        <v>1.2442129630774919E-3</v>
      </c>
      <c r="BD1089" s="117" t="str">
        <f>IF(L1089="LEFTIES TOLEDO",IF(BC1089&gt;=TIME(0,0,0),"YES","NO"),"")</f>
        <v>YES</v>
      </c>
      <c r="BE1089" s="41">
        <f>$BH$1</f>
        <v>55</v>
      </c>
      <c r="BF1089" s="41">
        <f>$BI$1</f>
        <v>7.5</v>
      </c>
    </row>
    <row r="1090" spans="1:58" ht="12.75" hidden="1" customHeight="1">
      <c r="A1090" s="24" t="s">
        <v>1195</v>
      </c>
      <c r="B1090" s="10" t="s">
        <v>1188</v>
      </c>
      <c r="C1090" s="11" t="s">
        <v>55</v>
      </c>
      <c r="D1090" s="11" t="s">
        <v>75</v>
      </c>
      <c r="E1090" s="12">
        <v>46077.763888888891</v>
      </c>
      <c r="F1090" s="12">
        <v>46077.833333333336</v>
      </c>
      <c r="G1090" s="13" t="s">
        <v>88</v>
      </c>
      <c r="H1090" s="11" t="s">
        <v>50</v>
      </c>
      <c r="I1090" s="13" t="s">
        <v>1519</v>
      </c>
      <c r="J1090" s="13" t="s">
        <v>51</v>
      </c>
      <c r="K1090" s="13" t="s">
        <v>60</v>
      </c>
      <c r="L1090" s="12" t="s">
        <v>102</v>
      </c>
      <c r="M1090" s="12">
        <v>46079.666666666664</v>
      </c>
      <c r="N1090" s="12">
        <v>46080.833333333336</v>
      </c>
      <c r="O1090" s="12"/>
      <c r="P1090" s="55">
        <v>1</v>
      </c>
      <c r="Q1090" s="12"/>
      <c r="R1090" s="12" t="s">
        <v>108</v>
      </c>
      <c r="S1090" s="29">
        <v>46080.8125</v>
      </c>
      <c r="T1090" s="29">
        <v>46080.833333333336</v>
      </c>
      <c r="U1090" s="12"/>
      <c r="V1090" s="29"/>
      <c r="W1090" s="30">
        <f>IF(N1090="","",WEEKNUM(AA1090,2)-0)</f>
        <v>9</v>
      </c>
      <c r="X1090" s="30">
        <f>IF(N1090="","",MONTH(AA1090))</f>
        <v>2</v>
      </c>
      <c r="Y109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90" s="30" t="str">
        <f>IF(B1090="ROPAX","ROPAX",IF(B1090="RORO","RORO","OCEAN"))</f>
        <v>OCEAN</v>
      </c>
      <c r="AA1090" s="12">
        <f>+MIN(S1090,T1090)</f>
        <v>46080.8125</v>
      </c>
      <c r="AB1090" s="29" t="str">
        <f>CHOOSE(WEEKDAY(T1090,2),"Monday","Tuesday","Wednesday","Thursday","Friday","Saturday","Sunday")</f>
        <v>Friday</v>
      </c>
      <c r="AC1090" s="104">
        <f>IF((E1090-F1090)&lt;=0,0,(TRACKER[[#This Row],[ATA]]-TRACKER[[#This Row],[ETA]])*24)</f>
        <v>0</v>
      </c>
      <c r="AD1090" s="29" t="str">
        <f>IF(AC1090&lt;=2,"NO","YES")</f>
        <v>NO</v>
      </c>
      <c r="AE1090" s="112">
        <f>+TRACKER[[#This Row],[DELIVERY AVAILABLE SINCE]]-TRACKER[[#This Row],[HANDOVER Morocco]]</f>
        <v>46079.666666666664</v>
      </c>
      <c r="AF1090" s="113">
        <f>TRACKER[[#This Row],[ATA TO UNLOADING]]*24</f>
        <v>73.166666666627862</v>
      </c>
      <c r="AG1090" s="114">
        <f>(M1090-E1090)</f>
        <v>1.9027777777737356</v>
      </c>
      <c r="AH1090" s="9">
        <f>TRACKER[[#This Row],[ATA A OFRECIMIENTO]]*24</f>
        <v>45.666666666569654</v>
      </c>
      <c r="AI1090" s="4" t="str">
        <f>IF(AG1090="","",IF(AG1090&lt;=1.5,"SI","NO"))</f>
        <v>NO</v>
      </c>
      <c r="AJ1090" s="4" t="str">
        <f>IF(AG1090="","",IF(AG1090&lt;=2,"YES","NO"))</f>
        <v>YES</v>
      </c>
      <c r="AK1090" s="4" t="str">
        <f>IF(AG1090="","",IF(AG1090&lt;=3,"SI","NO"))</f>
        <v>SI</v>
      </c>
      <c r="AL1090" s="114">
        <f>(N1090-M1090)</f>
        <v>1.1666666666715173</v>
      </c>
      <c r="AM1090" s="9">
        <f>TRACKER[[#This Row],[DEL. AVAILABLE A SLOT]]*24</f>
        <v>28.000000000116415</v>
      </c>
      <c r="AN1090" s="114">
        <f>IF((S1090-M1090)&lt;0,TIME(0,0,0),S1090-M1090)</f>
        <v>1.1458333333357587</v>
      </c>
      <c r="AO1090"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1090" s="9" t="str">
        <f>IF(AL1090="","",IF(AL1090&lt;=1,"SI","NO"))</f>
        <v>NO</v>
      </c>
      <c r="AQ1090" s="114">
        <f>(N1090-E1090)</f>
        <v>3.0694444444452529</v>
      </c>
      <c r="AR1090" s="9">
        <f>TRACKER[[#This Row],[ATA A TIMESLOT]]*24</f>
        <v>73.666666666686069</v>
      </c>
      <c r="AS1090" s="115">
        <f>IF(AA1090&lt;N1090,TIME(0,0,0),AA1090-N1090)</f>
        <v>0</v>
      </c>
      <c r="AT1090" s="9">
        <f>TRACKER[[#This Row],[PUNTUALIDAD (H)]]*24</f>
        <v>0</v>
      </c>
      <c r="AU1090" s="114" t="str">
        <f>IF(AS1090&gt;TIME(0,30,0),"NO","SI")</f>
        <v>SI</v>
      </c>
      <c r="AV1090" s="116" t="str">
        <f>IF(AS1090&gt;TIME(1,0,0),"NO","SI")</f>
        <v>SI</v>
      </c>
      <c r="AW1090" s="116">
        <f>(S1090-E1090)</f>
        <v>3.0486111111094942</v>
      </c>
      <c r="AX1090" s="38">
        <f>TRACKER[[#This Row],[ATA TO UNLOADING]]*24</f>
        <v>73.166666666627862</v>
      </c>
      <c r="AY1090" s="116">
        <f>IF(O1090=0,0,S1090-O1090)</f>
        <v>0</v>
      </c>
      <c r="AZ1090" s="38">
        <f>TRACKER[[#This Row],[TOTAL TT (MARRUECOS)]]*24</f>
        <v>0</v>
      </c>
      <c r="BA1090" s="38" t="str">
        <f>IF(AW1090="","",IF(AW1090&lt;=2,"SI","NO"))</f>
        <v>NO</v>
      </c>
      <c r="BB1090" s="117">
        <f>V1090-U1090</f>
        <v>0</v>
      </c>
      <c r="BC1090" s="118">
        <f>(TRACKER[[#This Row],[Driver departure vs DC END DATE 2]])/24</f>
        <v>0</v>
      </c>
      <c r="BD1090" s="117" t="str">
        <f>IF(L1090="LEFTIES TOLEDO",IF(BC1090&gt;=TIME(0,0,0),"YES","NO"),"")</f>
        <v/>
      </c>
      <c r="BE1090" s="41">
        <f>$BH$1</f>
        <v>55</v>
      </c>
      <c r="BF1090" s="41">
        <f>$BI$1</f>
        <v>7.5</v>
      </c>
    </row>
    <row r="1091" spans="1:58" ht="12.75" hidden="1" customHeight="1">
      <c r="A1091" s="24" t="s">
        <v>1144</v>
      </c>
      <c r="B1091" s="10" t="s">
        <v>63</v>
      </c>
      <c r="C1091" s="11" t="s">
        <v>79</v>
      </c>
      <c r="D1091" s="11" t="s">
        <v>48</v>
      </c>
      <c r="E1091" s="12">
        <v>46078.9375</v>
      </c>
      <c r="F1091" s="12">
        <v>46079.583333333336</v>
      </c>
      <c r="G1091" s="13" t="s">
        <v>68</v>
      </c>
      <c r="H1091" s="11" t="s">
        <v>68</v>
      </c>
      <c r="I1091" s="13" t="s">
        <v>1153</v>
      </c>
      <c r="J1091" s="13" t="s">
        <v>80</v>
      </c>
      <c r="K1091" s="13" t="s">
        <v>60</v>
      </c>
      <c r="L1091" s="12" t="s">
        <v>64</v>
      </c>
      <c r="M1091" s="12">
        <v>46080.875</v>
      </c>
      <c r="N1091" s="12">
        <v>46080.958333333336</v>
      </c>
      <c r="O1091" s="12">
        <v>46077</v>
      </c>
      <c r="P1091" s="55"/>
      <c r="Q1091" s="12"/>
      <c r="R1091" s="12"/>
      <c r="S1091" s="29">
        <v>46080.845833333333</v>
      </c>
      <c r="T1091" s="29">
        <v>46080.929166666669</v>
      </c>
      <c r="U1091" s="12"/>
      <c r="V1091" s="29"/>
      <c r="W1091" s="30">
        <f>IF(N1091="","",WEEKNUM(AA1091,2)-0)</f>
        <v>9</v>
      </c>
      <c r="X1091" s="30">
        <f>IF(N1091="","",MONTH(AA1091))</f>
        <v>2</v>
      </c>
      <c r="Y109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091" s="30" t="str">
        <f>IF(B1091="ROPAX","ROPAX",IF(B1091="RORO","RORO","OCEAN"))</f>
        <v>ROPAX</v>
      </c>
      <c r="AA1091" s="12">
        <f>+MIN(S1091,T1091)</f>
        <v>46080.845833333333</v>
      </c>
      <c r="AB1091" s="29" t="str">
        <f>CHOOSE(WEEKDAY(T1091,2),"Monday","Tuesday","Wednesday","Thursday","Friday","Saturday","Sunday")</f>
        <v>Friday</v>
      </c>
      <c r="AC1091" s="104">
        <f>IF((E1091-F1091)&lt;=0,0,(TRACKER[[#This Row],[ATA]]-TRACKER[[#This Row],[ETA]])*24)</f>
        <v>0</v>
      </c>
      <c r="AD1091" s="29" t="str">
        <f>IF(AC1091&lt;=2,"NO","YES")</f>
        <v>NO</v>
      </c>
      <c r="AE1091" s="112">
        <f>+TRACKER[[#This Row],[DELIVERY AVAILABLE SINCE]]-TRACKER[[#This Row],[HANDOVER Morocco]]</f>
        <v>3.875</v>
      </c>
      <c r="AF1091" s="113">
        <f>TRACKER[[#This Row],[ATA TO UNLOADING]]*24</f>
        <v>45.799999999988358</v>
      </c>
      <c r="AG1091" s="114">
        <f>(M1091-E1091)</f>
        <v>1.9375</v>
      </c>
      <c r="AH1091" s="9">
        <f>TRACKER[[#This Row],[ATA A OFRECIMIENTO]]*24</f>
        <v>46.5</v>
      </c>
      <c r="AI1091" s="4" t="str">
        <f>IF(AG1091="","",IF(AG1091&lt;=1.5,"SI","NO"))</f>
        <v>NO</v>
      </c>
      <c r="AJ1091" s="4" t="str">
        <f>IF(AG1091="","",IF(AG1091&lt;=2,"YES","NO"))</f>
        <v>YES</v>
      </c>
      <c r="AK1091" s="4" t="str">
        <f>IF(AG1091="","",IF(AG1091&lt;=3,"SI","NO"))</f>
        <v>SI</v>
      </c>
      <c r="AL1091" s="114">
        <f>(N1091-M1091)</f>
        <v>8.3333333335758653E-2</v>
      </c>
      <c r="AM1091" s="9">
        <f>TRACKER[[#This Row],[DEL. AVAILABLE A SLOT]]*24</f>
        <v>2.0000000000582077</v>
      </c>
      <c r="AN1091" s="114">
        <f>IF((S1091-M1091)&lt;0,TIME(0,0,0),S1091-M1091)</f>
        <v>0</v>
      </c>
      <c r="AO1091"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091" s="9" t="str">
        <f>IF(AL1091="","",IF(AL1091&lt;=1,"SI","NO"))</f>
        <v>SI</v>
      </c>
      <c r="AQ1091" s="114">
        <f>(N1091-E1091)</f>
        <v>2.0208333333357587</v>
      </c>
      <c r="AR1091" s="9">
        <f>TRACKER[[#This Row],[ATA A TIMESLOT]]*24</f>
        <v>48.500000000058208</v>
      </c>
      <c r="AS1091" s="115">
        <f>IF(AA1091&lt;N1091,TIME(0,0,0),AA1091-N1091)</f>
        <v>0</v>
      </c>
      <c r="AT1091" s="9">
        <f>TRACKER[[#This Row],[PUNTUALIDAD (H)]]*24</f>
        <v>0</v>
      </c>
      <c r="AU1091" s="114" t="str">
        <f>IF(AS1091&gt;TIME(0,30,0),"NO","SI")</f>
        <v>SI</v>
      </c>
      <c r="AV1091" s="116" t="str">
        <f>IF(AS1091&gt;TIME(1,0,0),"NO","SI")</f>
        <v>SI</v>
      </c>
      <c r="AW1091" s="116">
        <f>(S1091-E1091)</f>
        <v>1.9083333333328483</v>
      </c>
      <c r="AX1091" s="38">
        <f>TRACKER[[#This Row],[ATA TO UNLOADING]]*24</f>
        <v>45.799999999988358</v>
      </c>
      <c r="AY1091" s="116">
        <f>IF(O1091=0,0,S1091-O1091)</f>
        <v>3.8458333333328483</v>
      </c>
      <c r="AZ1091" s="38">
        <f>TRACKER[[#This Row],[TOTAL TT (MARRUECOS)]]*24</f>
        <v>92.299999999988358</v>
      </c>
      <c r="BA1091" s="38" t="str">
        <f>IF(AW1091="","",IF(AW1091&lt;=2,"SI","NO"))</f>
        <v>SI</v>
      </c>
      <c r="BB1091" s="117">
        <f>V1091-U1091</f>
        <v>0</v>
      </c>
      <c r="BC1091" s="118">
        <f>(TRACKER[[#This Row],[Driver departure vs DC END DATE 2]])/24</f>
        <v>0</v>
      </c>
      <c r="BD1091" s="117" t="str">
        <f>IF(L1091="LEFTIES TOLEDO",IF(BC1091&gt;=TIME(0,0,0),"YES","NO"),"")</f>
        <v/>
      </c>
      <c r="BE1091" s="41">
        <f>$BH$1</f>
        <v>55</v>
      </c>
      <c r="BF1091" s="41">
        <f>$BI$1</f>
        <v>7.5</v>
      </c>
    </row>
    <row r="1092" spans="1:58" ht="12.75" hidden="1" customHeight="1">
      <c r="A1092" s="24">
        <v>264212168</v>
      </c>
      <c r="B1092" s="10" t="s">
        <v>1193</v>
      </c>
      <c r="C1092" s="11" t="s">
        <v>47</v>
      </c>
      <c r="D1092" s="11" t="s">
        <v>48</v>
      </c>
      <c r="E1092" s="12">
        <v>46076.80972222222</v>
      </c>
      <c r="F1092" s="12">
        <v>46076.833333333336</v>
      </c>
      <c r="G1092" s="13" t="s">
        <v>49</v>
      </c>
      <c r="H1092" s="11" t="s">
        <v>50</v>
      </c>
      <c r="I1092" s="13" t="s">
        <v>1521</v>
      </c>
      <c r="J1092" s="13" t="s">
        <v>51</v>
      </c>
      <c r="K1092" s="13" t="s">
        <v>52</v>
      </c>
      <c r="L1092" s="12" t="s">
        <v>53</v>
      </c>
      <c r="M1092" s="12">
        <v>46078.666666666664</v>
      </c>
      <c r="N1092" s="12">
        <v>46081.333333333336</v>
      </c>
      <c r="O1092" s="12"/>
      <c r="P1092" s="55"/>
      <c r="Q1092" s="12"/>
      <c r="R1092" s="12"/>
      <c r="S1092" s="29">
        <v>46080.853472222225</v>
      </c>
      <c r="T1092" s="29">
        <v>46081.263888888891</v>
      </c>
      <c r="U1092" s="12">
        <v>46080.879166666666</v>
      </c>
      <c r="V1092" s="29">
        <v>46081.288194444445</v>
      </c>
      <c r="W1092" s="30">
        <f>IF(N1092="","",WEEKNUM(AA1092,2)-0)</f>
        <v>9</v>
      </c>
      <c r="X1092" s="30">
        <f>IF(N1092="","",MONTH(AA1092))</f>
        <v>2</v>
      </c>
      <c r="Y109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92" s="30" t="str">
        <f>IF(B1092="ROPAX","ROPAX",IF(B1092="RORO","RORO","OCEAN"))</f>
        <v>OCEAN</v>
      </c>
      <c r="AA1092" s="12">
        <f>+MIN(S1092,T1092)</f>
        <v>46080.853472222225</v>
      </c>
      <c r="AB1092" s="29" t="str">
        <f>CHOOSE(WEEKDAY(T1092,2),"Monday","Tuesday","Wednesday","Thursday","Friday","Saturday","Sunday")</f>
        <v>Saturday</v>
      </c>
      <c r="AC1092" s="104">
        <f>IF((E1092-F1092)&lt;=0,0,(TRACKER[[#This Row],[ATA]]-TRACKER[[#This Row],[ETA]])*24)</f>
        <v>0</v>
      </c>
      <c r="AD1092" s="29" t="str">
        <f>IF(AC1092&lt;=2,"NO","YES")</f>
        <v>NO</v>
      </c>
      <c r="AE1092" s="112">
        <f>+TRACKER[[#This Row],[DELIVERY AVAILABLE SINCE]]-TRACKER[[#This Row],[HANDOVER Morocco]]</f>
        <v>46078.666666666664</v>
      </c>
      <c r="AF1092" s="113">
        <f>TRACKER[[#This Row],[ATA TO UNLOADING]]*24</f>
        <v>97.050000000104774</v>
      </c>
      <c r="AG1092" s="114">
        <f>(M1092-E1092)</f>
        <v>1.8569444444437977</v>
      </c>
      <c r="AH1092" s="9">
        <f>TRACKER[[#This Row],[ATA A OFRECIMIENTO]]*24</f>
        <v>44.566666666651145</v>
      </c>
      <c r="AI1092" s="4" t="str">
        <f>IF(AG1092="","",IF(AG1092&lt;=1.5,"SI","NO"))</f>
        <v>NO</v>
      </c>
      <c r="AJ1092" s="4" t="str">
        <f>IF(AG1092="","",IF(AG1092&lt;=2,"YES","NO"))</f>
        <v>YES</v>
      </c>
      <c r="AK1092" s="4" t="str">
        <f>IF(AG1092="","",IF(AG1092&lt;=3,"SI","NO"))</f>
        <v>SI</v>
      </c>
      <c r="AL1092" s="114">
        <f>(N1092-M1092)</f>
        <v>2.6666666666715173</v>
      </c>
      <c r="AM1092" s="9">
        <f>TRACKER[[#This Row],[DEL. AVAILABLE A SLOT]]*24</f>
        <v>64.000000000116415</v>
      </c>
      <c r="AN1092" s="114">
        <f>IF((S1092-M1092)&lt;0,TIME(0,0,0),S1092-M1092)</f>
        <v>2.1868055555605679</v>
      </c>
      <c r="AO1092"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092" s="9" t="str">
        <f>IF(AL1092="","",IF(AL1092&lt;=1,"SI","NO"))</f>
        <v>NO</v>
      </c>
      <c r="AQ1092" s="114">
        <f>(N1092-E1092)</f>
        <v>4.523611111115315</v>
      </c>
      <c r="AR1092" s="9">
        <f>TRACKER[[#This Row],[ATA A TIMESLOT]]*24</f>
        <v>108.56666666676756</v>
      </c>
      <c r="AS1092" s="115">
        <f>IF(AA1092&lt;N1092,TIME(0,0,0),AA1092-N1092)</f>
        <v>0</v>
      </c>
      <c r="AT1092" s="9">
        <f>TRACKER[[#This Row],[PUNTUALIDAD (H)]]*24</f>
        <v>0</v>
      </c>
      <c r="AU1092" s="114" t="str">
        <f>IF(AS1092&gt;TIME(0,30,0),"NO","SI")</f>
        <v>SI</v>
      </c>
      <c r="AV1092" s="116" t="str">
        <f>IF(AS1092&gt;TIME(1,0,0),"NO","SI")</f>
        <v>SI</v>
      </c>
      <c r="AW1092" s="116">
        <f>(S1092-E1092)</f>
        <v>4.0437500000043656</v>
      </c>
      <c r="AX1092" s="38">
        <f>TRACKER[[#This Row],[ATA TO UNLOADING]]*24</f>
        <v>97.050000000104774</v>
      </c>
      <c r="AY1092" s="116">
        <f>IF(O1092=0,0,S1092-O1092)</f>
        <v>0</v>
      </c>
      <c r="AZ1092" s="38">
        <f>TRACKER[[#This Row],[TOTAL TT (MARRUECOS)]]*24</f>
        <v>0</v>
      </c>
      <c r="BA1092" s="38" t="str">
        <f>IF(AW1092="","",IF(AW1092&lt;=2,"SI","NO"))</f>
        <v>NO</v>
      </c>
      <c r="BB1092" s="117">
        <f>V1092-U1092</f>
        <v>0.40902777777955635</v>
      </c>
      <c r="BC1092" s="118">
        <f>(TRACKER[[#This Row],[Driver departure vs DC END DATE 2]])/24</f>
        <v>1.7042824074148182E-2</v>
      </c>
      <c r="BD1092" s="117" t="str">
        <f>IF(L1092="LEFTIES TOLEDO",IF(BC1092&gt;=TIME(0,0,0),"YES","NO"),"")</f>
        <v>YES</v>
      </c>
      <c r="BE1092" s="41">
        <f>$BH$1</f>
        <v>55</v>
      </c>
      <c r="BF1092" s="41">
        <f>$BI$1</f>
        <v>7.5</v>
      </c>
    </row>
    <row r="1093" spans="1:58" ht="12.75" hidden="1" customHeight="1">
      <c r="A1093" s="24">
        <v>263404383</v>
      </c>
      <c r="B1093" s="10" t="s">
        <v>1188</v>
      </c>
      <c r="C1093" s="11" t="s">
        <v>47</v>
      </c>
      <c r="D1093" s="11" t="s">
        <v>75</v>
      </c>
      <c r="E1093" s="12">
        <v>46077.763888888891</v>
      </c>
      <c r="F1093" s="12">
        <v>46077.833333333336</v>
      </c>
      <c r="G1093" s="13" t="s">
        <v>49</v>
      </c>
      <c r="H1093" s="11" t="s">
        <v>50</v>
      </c>
      <c r="I1093" s="13" t="s">
        <v>1520</v>
      </c>
      <c r="J1093" s="13" t="s">
        <v>51</v>
      </c>
      <c r="K1093" s="13" t="s">
        <v>52</v>
      </c>
      <c r="L1093" s="12" t="s">
        <v>102</v>
      </c>
      <c r="M1093" s="12">
        <v>46080.333333333336</v>
      </c>
      <c r="N1093" s="12">
        <v>46081.333333333336</v>
      </c>
      <c r="O1093" s="12"/>
      <c r="P1093" s="55">
        <v>1</v>
      </c>
      <c r="Q1093" s="12"/>
      <c r="R1093" s="12" t="s">
        <v>108</v>
      </c>
      <c r="S1093" s="29">
        <v>46081.3125</v>
      </c>
      <c r="T1093" s="29">
        <v>46081.333333333336</v>
      </c>
      <c r="U1093" s="12"/>
      <c r="V1093" s="12"/>
      <c r="W1093" s="30">
        <f>IF(N1093="","",WEEKNUM(AA1093,2)-0)</f>
        <v>9</v>
      </c>
      <c r="X1093" s="30">
        <f>IF(N1093="","",MONTH(AA1093))</f>
        <v>2</v>
      </c>
      <c r="Y109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93" s="30" t="str">
        <f>IF(B1093="ROPAX","ROPAX",IF(B1093="RORO","RORO","OCEAN"))</f>
        <v>OCEAN</v>
      </c>
      <c r="AA1093" s="12">
        <f>+MIN(S1093,T1093)</f>
        <v>46081.3125</v>
      </c>
      <c r="AB1093" s="29" t="str">
        <f>CHOOSE(WEEKDAY(T1093,2),"Monday","Tuesday","Wednesday","Thursday","Friday","Saturday","Sunday")</f>
        <v>Saturday</v>
      </c>
      <c r="AC1093" s="104">
        <f>IF((E1093-F1093)&lt;=0,0,(TRACKER[[#This Row],[ATA]]-TRACKER[[#This Row],[ETA]])*24)</f>
        <v>0</v>
      </c>
      <c r="AD1093" s="29" t="str">
        <f>IF(AC1093&lt;=2,"NO","YES")</f>
        <v>NO</v>
      </c>
      <c r="AE1093" s="112">
        <f>+TRACKER[[#This Row],[DELIVERY AVAILABLE SINCE]]-TRACKER[[#This Row],[HANDOVER Morocco]]</f>
        <v>46080.333333333336</v>
      </c>
      <c r="AF1093" s="113">
        <f>TRACKER[[#This Row],[ATA TO UNLOADING]]*24</f>
        <v>85.166666666627862</v>
      </c>
      <c r="AG1093" s="114">
        <f>(M1093-E1093)</f>
        <v>2.5694444444452529</v>
      </c>
      <c r="AH1093" s="9">
        <f>TRACKER[[#This Row],[ATA A OFRECIMIENTO]]*24</f>
        <v>61.666666666686069</v>
      </c>
      <c r="AI1093" s="4" t="str">
        <f>IF(AG1093="","",IF(AG1093&lt;=1.5,"SI","NO"))</f>
        <v>NO</v>
      </c>
      <c r="AJ1093" s="4" t="str">
        <f>IF(AG1093="","",IF(AG1093&lt;=2,"YES","NO"))</f>
        <v>NO</v>
      </c>
      <c r="AK1093" s="4" t="str">
        <f>IF(AG1093="","",IF(AG1093&lt;=3,"SI","NO"))</f>
        <v>SI</v>
      </c>
      <c r="AL1093" s="114">
        <f>(N1093-M1093)</f>
        <v>1</v>
      </c>
      <c r="AM1093" s="9">
        <f>TRACKER[[#This Row],[DEL. AVAILABLE A SLOT]]*24</f>
        <v>24</v>
      </c>
      <c r="AN1093" s="114">
        <f>IF((S1093-M1093)&lt;0,TIME(0,0,0),S1093-M1093)</f>
        <v>0.97916666666424135</v>
      </c>
      <c r="AO1093"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093" s="9" t="str">
        <f>IF(AL1093="","",IF(AL1093&lt;=1,"SI","NO"))</f>
        <v>SI</v>
      </c>
      <c r="AQ1093" s="114">
        <f>(N1093-E1093)</f>
        <v>3.5694444444452529</v>
      </c>
      <c r="AR1093" s="9">
        <f>TRACKER[[#This Row],[ATA A TIMESLOT]]*24</f>
        <v>85.666666666686069</v>
      </c>
      <c r="AS1093" s="115">
        <f>IF(AA1093&lt;N1093,TIME(0,0,0),AA1093-N1093)</f>
        <v>0</v>
      </c>
      <c r="AT1093" s="9">
        <f>TRACKER[[#This Row],[PUNTUALIDAD (H)]]*24</f>
        <v>0</v>
      </c>
      <c r="AU1093" s="114" t="str">
        <f>IF(AS1093&gt;TIME(0,30,0),"NO","SI")</f>
        <v>SI</v>
      </c>
      <c r="AV1093" s="116" t="str">
        <f>IF(AS1093&gt;TIME(1,0,0),"NO","SI")</f>
        <v>SI</v>
      </c>
      <c r="AW1093" s="116">
        <f>(S1093-E1093)</f>
        <v>3.5486111111094942</v>
      </c>
      <c r="AX1093" s="38">
        <f>TRACKER[[#This Row],[ATA TO UNLOADING]]*24</f>
        <v>85.166666666627862</v>
      </c>
      <c r="AY1093" s="116">
        <f>IF(O1093=0,0,S1093-O1093)</f>
        <v>0</v>
      </c>
      <c r="AZ1093" s="38">
        <f>TRACKER[[#This Row],[TOTAL TT (MARRUECOS)]]*24</f>
        <v>0</v>
      </c>
      <c r="BA1093" s="38" t="str">
        <f>IF(AW1093="","",IF(AW1093&lt;=2,"SI","NO"))</f>
        <v>NO</v>
      </c>
      <c r="BB1093" s="117">
        <f>V1093-U1093</f>
        <v>0</v>
      </c>
      <c r="BC1093" s="118">
        <f>(TRACKER[[#This Row],[Driver departure vs DC END DATE 2]])/24</f>
        <v>0</v>
      </c>
      <c r="BD1093" s="117" t="str">
        <f>IF(L1093="LEFTIES TOLEDO",IF(BC1093&gt;=TIME(0,0,0),"YES","NO"),"")</f>
        <v/>
      </c>
      <c r="BE1093" s="41">
        <f>$BH$1</f>
        <v>55</v>
      </c>
      <c r="BF1093" s="41">
        <f>$BI$1</f>
        <v>7.5</v>
      </c>
    </row>
    <row r="1094" spans="1:58" ht="12.75" hidden="1" customHeight="1">
      <c r="A1094" s="24">
        <v>264210197</v>
      </c>
      <c r="B1094" s="10" t="s">
        <v>1193</v>
      </c>
      <c r="C1094" s="11" t="s">
        <v>47</v>
      </c>
      <c r="D1094" s="11" t="s">
        <v>48</v>
      </c>
      <c r="E1094" s="12">
        <v>46076.80972222222</v>
      </c>
      <c r="F1094" s="12">
        <v>46076.833333333336</v>
      </c>
      <c r="G1094" s="13" t="s">
        <v>49</v>
      </c>
      <c r="H1094" s="11" t="s">
        <v>50</v>
      </c>
      <c r="I1094" s="13" t="s">
        <v>1522</v>
      </c>
      <c r="J1094" s="13" t="s">
        <v>51</v>
      </c>
      <c r="K1094" s="13" t="s">
        <v>52</v>
      </c>
      <c r="L1094" s="12" t="s">
        <v>53</v>
      </c>
      <c r="M1094" s="12">
        <v>46078.666666666664</v>
      </c>
      <c r="N1094" s="12">
        <v>46081.375</v>
      </c>
      <c r="O1094" s="12"/>
      <c r="P1094" s="55"/>
      <c r="Q1094" s="12"/>
      <c r="R1094" s="12"/>
      <c r="S1094" s="29">
        <v>46081.339583333334</v>
      </c>
      <c r="T1094" s="29">
        <v>46081.465277777781</v>
      </c>
      <c r="U1094" s="12">
        <v>46081.370833333334</v>
      </c>
      <c r="V1094" s="12">
        <v>46081.489583333336</v>
      </c>
      <c r="W1094" s="30">
        <f>IF(N1094="","",WEEKNUM(AA1094,2)-0)</f>
        <v>9</v>
      </c>
      <c r="X1094" s="30">
        <f>IF(N1094="","",MONTH(AA1094))</f>
        <v>2</v>
      </c>
      <c r="Y109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94" s="30" t="str">
        <f>IF(B1094="ROPAX","ROPAX",IF(B1094="RORO","RORO","OCEAN"))</f>
        <v>OCEAN</v>
      </c>
      <c r="AA1094" s="12">
        <f>+MIN(S1094,T1094)</f>
        <v>46081.339583333334</v>
      </c>
      <c r="AB1094" s="29" t="str">
        <f>CHOOSE(WEEKDAY(T1094,2),"Monday","Tuesday","Wednesday","Thursday","Friday","Saturday","Sunday")</f>
        <v>Saturday</v>
      </c>
      <c r="AC1094" s="104">
        <f>IF((E1094-F1094)&lt;=0,0,(TRACKER[[#This Row],[ATA]]-TRACKER[[#This Row],[ETA]])*24)</f>
        <v>0</v>
      </c>
      <c r="AD1094" s="29" t="str">
        <f>IF(AC1094&lt;=2,"NO","YES")</f>
        <v>NO</v>
      </c>
      <c r="AE1094" s="112">
        <f>+TRACKER[[#This Row],[DELIVERY AVAILABLE SINCE]]-TRACKER[[#This Row],[HANDOVER Morocco]]</f>
        <v>46078.666666666664</v>
      </c>
      <c r="AF1094" s="113">
        <f>TRACKER[[#This Row],[ATA TO UNLOADING]]*24</f>
        <v>108.71666666673264</v>
      </c>
      <c r="AG1094" s="114">
        <f>(M1094-E1094)</f>
        <v>1.8569444444437977</v>
      </c>
      <c r="AH1094" s="9">
        <f>TRACKER[[#This Row],[ATA A OFRECIMIENTO]]*24</f>
        <v>44.566666666651145</v>
      </c>
      <c r="AI1094" s="4" t="str">
        <f>IF(AG1094="","",IF(AG1094&lt;=1.5,"SI","NO"))</f>
        <v>NO</v>
      </c>
      <c r="AJ1094" s="4" t="str">
        <f>IF(AG1094="","",IF(AG1094&lt;=2,"YES","NO"))</f>
        <v>YES</v>
      </c>
      <c r="AK1094" s="4" t="str">
        <f>IF(AG1094="","",IF(AG1094&lt;=3,"SI","NO"))</f>
        <v>SI</v>
      </c>
      <c r="AL1094" s="114">
        <f>(N1094-M1094)</f>
        <v>2.7083333333357587</v>
      </c>
      <c r="AM1094" s="9">
        <f>TRACKER[[#This Row],[DEL. AVAILABLE A SLOT]]*24</f>
        <v>65.000000000058208</v>
      </c>
      <c r="AN1094" s="114">
        <f>IF((S1094-M1094)&lt;0,TIME(0,0,0),S1094-M1094)</f>
        <v>2.6729166666700621</v>
      </c>
      <c r="AO1094"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094" s="9" t="str">
        <f>IF(AL1094="","",IF(AL1094&lt;=1,"SI","NO"))</f>
        <v>NO</v>
      </c>
      <c r="AQ1094" s="114">
        <f>(N1094-E1094)</f>
        <v>4.5652777777795563</v>
      </c>
      <c r="AR1094" s="9">
        <f>TRACKER[[#This Row],[ATA A TIMESLOT]]*24</f>
        <v>109.56666666670935</v>
      </c>
      <c r="AS1094" s="115">
        <f>IF(AA1094&lt;N1094,TIME(0,0,0),AA1094-N1094)</f>
        <v>0</v>
      </c>
      <c r="AT1094" s="9">
        <f>TRACKER[[#This Row],[PUNTUALIDAD (H)]]*24</f>
        <v>0</v>
      </c>
      <c r="AU1094" s="114" t="str">
        <f>IF(AS1094&gt;TIME(0,30,0),"NO","SI")</f>
        <v>SI</v>
      </c>
      <c r="AV1094" s="116" t="str">
        <f>IF(AS1094&gt;TIME(1,0,0),"NO","SI")</f>
        <v>SI</v>
      </c>
      <c r="AW1094" s="116">
        <f>(S1094-E1094)</f>
        <v>4.5298611111138598</v>
      </c>
      <c r="AX1094" s="38">
        <f>TRACKER[[#This Row],[ATA TO UNLOADING]]*24</f>
        <v>108.71666666673264</v>
      </c>
      <c r="AY1094" s="116">
        <f>IF(O1094=0,0,S1094-O1094)</f>
        <v>0</v>
      </c>
      <c r="AZ1094" s="38">
        <f>TRACKER[[#This Row],[TOTAL TT (MARRUECOS)]]*24</f>
        <v>0</v>
      </c>
      <c r="BA1094" s="38" t="str">
        <f>IF(AW1094="","",IF(AW1094&lt;=2,"SI","NO"))</f>
        <v>NO</v>
      </c>
      <c r="BB1094" s="117">
        <f>V1094-U1094</f>
        <v>0.11875000000145519</v>
      </c>
      <c r="BC1094" s="118">
        <f>(TRACKER[[#This Row],[Driver departure vs DC END DATE 2]])/24</f>
        <v>4.9479166667272994E-3</v>
      </c>
      <c r="BD1094" s="117" t="str">
        <f>IF(L1094="LEFTIES TOLEDO",IF(BC1094&gt;=TIME(0,0,0),"YES","NO"),"")</f>
        <v>YES</v>
      </c>
      <c r="BE1094" s="41">
        <f>$BH$1</f>
        <v>55</v>
      </c>
      <c r="BF1094" s="41">
        <f>$BI$1</f>
        <v>7.5</v>
      </c>
    </row>
    <row r="1095" spans="1:58" ht="12.75" hidden="1" customHeight="1">
      <c r="A1095" s="24">
        <v>264212015</v>
      </c>
      <c r="B1095" s="10" t="s">
        <v>1193</v>
      </c>
      <c r="C1095" s="11" t="s">
        <v>47</v>
      </c>
      <c r="D1095" s="11" t="s">
        <v>48</v>
      </c>
      <c r="E1095" s="12">
        <v>46076.80972222222</v>
      </c>
      <c r="F1095" s="12">
        <v>46076.833333333336</v>
      </c>
      <c r="G1095" s="13" t="s">
        <v>49</v>
      </c>
      <c r="H1095" s="11" t="s">
        <v>50</v>
      </c>
      <c r="I1095" s="13" t="s">
        <v>1524</v>
      </c>
      <c r="J1095" s="13" t="s">
        <v>51</v>
      </c>
      <c r="K1095" s="13" t="s">
        <v>52</v>
      </c>
      <c r="L1095" s="12" t="s">
        <v>53</v>
      </c>
      <c r="M1095" s="12">
        <v>46078.666666666664</v>
      </c>
      <c r="N1095" s="12">
        <v>46081.416666666664</v>
      </c>
      <c r="O1095" s="12"/>
      <c r="P1095" s="55"/>
      <c r="Q1095" s="12"/>
      <c r="R1095" s="12"/>
      <c r="S1095" s="29">
        <v>46081.381249999999</v>
      </c>
      <c r="T1095" s="29">
        <v>46081.496527777781</v>
      </c>
      <c r="U1095" s="12">
        <v>46081.404166666667</v>
      </c>
      <c r="V1095" s="29">
        <v>46081.520833333336</v>
      </c>
      <c r="W1095" s="30">
        <f>IF(N1095="","",WEEKNUM(AA1095,2)-0)</f>
        <v>9</v>
      </c>
      <c r="X1095" s="30">
        <f>IF(N1095="","",MONTH(AA1095))</f>
        <v>2</v>
      </c>
      <c r="Y109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95" s="30" t="str">
        <f>IF(B1095="ROPAX","ROPAX",IF(B1095="RORO","RORO","OCEAN"))</f>
        <v>OCEAN</v>
      </c>
      <c r="AA1095" s="12">
        <f>+MIN(S1095,T1095)</f>
        <v>46081.381249999999</v>
      </c>
      <c r="AB1095" s="29" t="str">
        <f>CHOOSE(WEEKDAY(T1095,2),"Monday","Tuesday","Wednesday","Thursday","Friday","Saturday","Sunday")</f>
        <v>Saturday</v>
      </c>
      <c r="AC1095" s="104">
        <f>IF((E1095-F1095)&lt;=0,0,(TRACKER[[#This Row],[ATA]]-TRACKER[[#This Row],[ETA]])*24)</f>
        <v>0</v>
      </c>
      <c r="AD1095" s="29" t="str">
        <f>IF(AC1095&lt;=2,"NO","YES")</f>
        <v>NO</v>
      </c>
      <c r="AE1095" s="112">
        <f>+TRACKER[[#This Row],[DELIVERY AVAILABLE SINCE]]-TRACKER[[#This Row],[HANDOVER Morocco]]</f>
        <v>46078.666666666664</v>
      </c>
      <c r="AF1095" s="113">
        <f>TRACKER[[#This Row],[ATA TO UNLOADING]]*24</f>
        <v>109.71666666667443</v>
      </c>
      <c r="AG1095" s="114">
        <f>(M1095-E1095)</f>
        <v>1.8569444444437977</v>
      </c>
      <c r="AH1095" s="9">
        <f>TRACKER[[#This Row],[ATA A OFRECIMIENTO]]*24</f>
        <v>44.566666666651145</v>
      </c>
      <c r="AI1095" s="4" t="str">
        <f>IF(AG1095="","",IF(AG1095&lt;=1.5,"SI","NO"))</f>
        <v>NO</v>
      </c>
      <c r="AJ1095" s="4" t="str">
        <f>IF(AG1095="","",IF(AG1095&lt;=2,"YES","NO"))</f>
        <v>YES</v>
      </c>
      <c r="AK1095" s="4" t="str">
        <f>IF(AG1095="","",IF(AG1095&lt;=3,"SI","NO"))</f>
        <v>SI</v>
      </c>
      <c r="AL1095" s="114">
        <f>(N1095-M1095)</f>
        <v>2.75</v>
      </c>
      <c r="AM1095" s="9">
        <f>TRACKER[[#This Row],[DEL. AVAILABLE A SLOT]]*24</f>
        <v>66</v>
      </c>
      <c r="AN1095" s="114">
        <f>IF((S1095-M1095)&lt;0,TIME(0,0,0),S1095-M1095)</f>
        <v>2.7145833333343035</v>
      </c>
      <c r="AO1095"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095" s="9" t="str">
        <f>IF(AL1095="","",IF(AL1095&lt;=1,"SI","NO"))</f>
        <v>NO</v>
      </c>
      <c r="AQ1095" s="114">
        <f>(N1095-E1095)</f>
        <v>4.6069444444437977</v>
      </c>
      <c r="AR1095" s="9">
        <f>TRACKER[[#This Row],[ATA A TIMESLOT]]*24</f>
        <v>110.56666666665114</v>
      </c>
      <c r="AS1095" s="115">
        <f>IF(AA1095&lt;N1095,TIME(0,0,0),AA1095-N1095)</f>
        <v>0</v>
      </c>
      <c r="AT1095" s="9">
        <f>TRACKER[[#This Row],[PUNTUALIDAD (H)]]*24</f>
        <v>0</v>
      </c>
      <c r="AU1095" s="114" t="str">
        <f>IF(AS1095&gt;TIME(0,30,0),"NO","SI")</f>
        <v>SI</v>
      </c>
      <c r="AV1095" s="116" t="str">
        <f>IF(AS1095&gt;TIME(1,0,0),"NO","SI")</f>
        <v>SI</v>
      </c>
      <c r="AW1095" s="116">
        <f>(S1095-E1095)</f>
        <v>4.5715277777781012</v>
      </c>
      <c r="AX1095" s="38">
        <f>TRACKER[[#This Row],[ATA TO UNLOADING]]*24</f>
        <v>109.71666666667443</v>
      </c>
      <c r="AY1095" s="116">
        <f>IF(O1095=0,0,S1095-O1095)</f>
        <v>0</v>
      </c>
      <c r="AZ1095" s="38">
        <f>TRACKER[[#This Row],[TOTAL TT (MARRUECOS)]]*24</f>
        <v>0</v>
      </c>
      <c r="BA1095" s="38" t="str">
        <f>IF(AW1095="","",IF(AW1095&lt;=2,"SI","NO"))</f>
        <v>NO</v>
      </c>
      <c r="BB1095" s="117">
        <f>V1095-U1095</f>
        <v>0.11666666666860692</v>
      </c>
      <c r="BC1095" s="118">
        <f>(TRACKER[[#This Row],[Driver departure vs DC END DATE 2]])/24</f>
        <v>4.8611111111919554E-3</v>
      </c>
      <c r="BD1095" s="117" t="str">
        <f>IF(L1095="LEFTIES TOLEDO",IF(BC1095&gt;=TIME(0,0,0),"YES","NO"),"")</f>
        <v>YES</v>
      </c>
      <c r="BE1095" s="41">
        <f>$BH$1</f>
        <v>55</v>
      </c>
      <c r="BF1095" s="41">
        <f>$BI$1</f>
        <v>7.5</v>
      </c>
    </row>
    <row r="1096" spans="1:58" ht="12.75" hidden="1" customHeight="1">
      <c r="A1096" s="24">
        <v>263404383</v>
      </c>
      <c r="B1096" s="10" t="s">
        <v>1188</v>
      </c>
      <c r="C1096" s="11" t="s">
        <v>47</v>
      </c>
      <c r="D1096" s="11" t="s">
        <v>75</v>
      </c>
      <c r="E1096" s="12">
        <v>46077.763888888891</v>
      </c>
      <c r="F1096" s="12">
        <v>46077.833333333336</v>
      </c>
      <c r="G1096" s="13" t="s">
        <v>49</v>
      </c>
      <c r="H1096" s="11" t="s">
        <v>50</v>
      </c>
      <c r="I1096" s="13" t="s">
        <v>1523</v>
      </c>
      <c r="J1096" s="13" t="s">
        <v>51</v>
      </c>
      <c r="K1096" s="13" t="s">
        <v>52</v>
      </c>
      <c r="L1096" s="12" t="s">
        <v>102</v>
      </c>
      <c r="M1096" s="12">
        <v>46080.333333333336</v>
      </c>
      <c r="N1096" s="12">
        <v>46081.416666666664</v>
      </c>
      <c r="O1096" s="12"/>
      <c r="P1096" s="55">
        <v>1</v>
      </c>
      <c r="Q1096" s="12" t="s">
        <v>1094</v>
      </c>
      <c r="R1096" s="12" t="s">
        <v>108</v>
      </c>
      <c r="S1096" s="29">
        <v>46081.395833333328</v>
      </c>
      <c r="T1096" s="29">
        <v>46081.416666666664</v>
      </c>
      <c r="U1096" s="12"/>
      <c r="V1096" s="12"/>
      <c r="W1096" s="30">
        <f>IF(N1096="","",WEEKNUM(AA1096,2)-0)</f>
        <v>9</v>
      </c>
      <c r="X1096" s="30">
        <f>IF(N1096="","",MONTH(AA1096))</f>
        <v>2</v>
      </c>
      <c r="Y109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96" s="30" t="str">
        <f>IF(B1096="ROPAX","ROPAX",IF(B1096="RORO","RORO","OCEAN"))</f>
        <v>OCEAN</v>
      </c>
      <c r="AA1096" s="12">
        <f>+MIN(S1096,T1096)</f>
        <v>46081.395833333328</v>
      </c>
      <c r="AB1096" s="29" t="str">
        <f>CHOOSE(WEEKDAY(T1096,2),"Monday","Tuesday","Wednesday","Thursday","Friday","Saturday","Sunday")</f>
        <v>Saturday</v>
      </c>
      <c r="AC1096" s="104">
        <f>IF((E1096-F1096)&lt;=0,0,(TRACKER[[#This Row],[ATA]]-TRACKER[[#This Row],[ETA]])*24)</f>
        <v>0</v>
      </c>
      <c r="AD1096" s="29" t="str">
        <f>IF(AC1096&lt;=2,"NO","YES")</f>
        <v>NO</v>
      </c>
      <c r="AE1096" s="112">
        <f>+TRACKER[[#This Row],[DELIVERY AVAILABLE SINCE]]-TRACKER[[#This Row],[HANDOVER Morocco]]</f>
        <v>46080.333333333336</v>
      </c>
      <c r="AF1096" s="113">
        <f>TRACKER[[#This Row],[ATA TO UNLOADING]]*24</f>
        <v>87.166666666511446</v>
      </c>
      <c r="AG1096" s="114">
        <f>(M1096-E1096)</f>
        <v>2.5694444444452529</v>
      </c>
      <c r="AH1096" s="9">
        <f>TRACKER[[#This Row],[ATA A OFRECIMIENTO]]*24</f>
        <v>61.666666666686069</v>
      </c>
      <c r="AI1096" s="4" t="str">
        <f>IF(AG1096="","",IF(AG1096&lt;=1.5,"SI","NO"))</f>
        <v>NO</v>
      </c>
      <c r="AJ1096" s="4" t="str">
        <f>IF(AG1096="","",IF(AG1096&lt;=2,"YES","NO"))</f>
        <v>NO</v>
      </c>
      <c r="AK1096" s="4" t="str">
        <f>IF(AG1096="","",IF(AG1096&lt;=3,"SI","NO"))</f>
        <v>SI</v>
      </c>
      <c r="AL1096" s="114">
        <f>(N1096-M1096)</f>
        <v>1.0833333333284827</v>
      </c>
      <c r="AM1096" s="9">
        <f>TRACKER[[#This Row],[DEL. AVAILABLE A SLOT]]*24</f>
        <v>25.999999999883585</v>
      </c>
      <c r="AN1096" s="114">
        <f>IF((S1096-M1096)&lt;0,TIME(0,0,0),S1096-M1096)</f>
        <v>1.062499999992724</v>
      </c>
      <c r="AO1096"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1096" s="9" t="str">
        <f>IF(AL1096="","",IF(AL1096&lt;=1,"SI","NO"))</f>
        <v>NO</v>
      </c>
      <c r="AQ1096" s="114">
        <f>(N1096-E1096)</f>
        <v>3.6527777777737356</v>
      </c>
      <c r="AR1096" s="9">
        <f>TRACKER[[#This Row],[ATA A TIMESLOT]]*24</f>
        <v>87.666666666569654</v>
      </c>
      <c r="AS1096" s="115">
        <f>IF(AA1096&lt;N1096,TIME(0,0,0),AA1096-N1096)</f>
        <v>0</v>
      </c>
      <c r="AT1096" s="9">
        <f>TRACKER[[#This Row],[PUNTUALIDAD (H)]]*24</f>
        <v>0</v>
      </c>
      <c r="AU1096" s="114" t="str">
        <f>IF(AS1096&gt;TIME(0,30,0),"NO","SI")</f>
        <v>SI</v>
      </c>
      <c r="AV1096" s="116" t="str">
        <f>IF(AS1096&gt;TIME(1,0,0),"NO","SI")</f>
        <v>SI</v>
      </c>
      <c r="AW1096" s="116">
        <f>(S1096-E1096)</f>
        <v>3.6319444444379769</v>
      </c>
      <c r="AX1096" s="38">
        <f>TRACKER[[#This Row],[ATA TO UNLOADING]]*24</f>
        <v>87.166666666511446</v>
      </c>
      <c r="AY1096" s="116">
        <f>IF(O1096=0,0,S1096-O1096)</f>
        <v>0</v>
      </c>
      <c r="AZ1096" s="38">
        <f>TRACKER[[#This Row],[TOTAL TT (MARRUECOS)]]*24</f>
        <v>0</v>
      </c>
      <c r="BA1096" s="38" t="str">
        <f>IF(AW1096="","",IF(AW1096&lt;=2,"SI","NO"))</f>
        <v>NO</v>
      </c>
      <c r="BB1096" s="117">
        <f>V1096-U1096</f>
        <v>0</v>
      </c>
      <c r="BC1096" s="118">
        <f>(TRACKER[[#This Row],[Driver departure vs DC END DATE 2]])/24</f>
        <v>0</v>
      </c>
      <c r="BD1096" s="117" t="str">
        <f>IF(L1096="LEFTIES TOLEDO",IF(BC1096&gt;=TIME(0,0,0),"YES","NO"),"")</f>
        <v/>
      </c>
      <c r="BE1096" s="41">
        <f>$BH$1</f>
        <v>55</v>
      </c>
      <c r="BF1096" s="41">
        <f>$BI$1</f>
        <v>7.5</v>
      </c>
    </row>
    <row r="1097" spans="1:58" ht="12.75" hidden="1" customHeight="1">
      <c r="A1097" s="24">
        <v>264212342</v>
      </c>
      <c r="B1097" s="10" t="s">
        <v>1193</v>
      </c>
      <c r="C1097" s="11" t="s">
        <v>47</v>
      </c>
      <c r="D1097" s="11" t="s">
        <v>48</v>
      </c>
      <c r="E1097" s="12">
        <v>46076.80972222222</v>
      </c>
      <c r="F1097" s="12">
        <v>46076.833333333336</v>
      </c>
      <c r="G1097" s="13" t="s">
        <v>49</v>
      </c>
      <c r="H1097" s="11" t="s">
        <v>50</v>
      </c>
      <c r="I1097" s="13" t="s">
        <v>1525</v>
      </c>
      <c r="J1097" s="13" t="s">
        <v>51</v>
      </c>
      <c r="K1097" s="13" t="s">
        <v>52</v>
      </c>
      <c r="L1097" s="12" t="s">
        <v>53</v>
      </c>
      <c r="M1097" s="12">
        <v>46078.666666666664</v>
      </c>
      <c r="N1097" s="12">
        <v>46081.458333333336</v>
      </c>
      <c r="O1097" s="12"/>
      <c r="P1097" s="55"/>
      <c r="Q1097" s="12" t="s">
        <v>62</v>
      </c>
      <c r="R1097" s="12"/>
      <c r="S1097" s="29">
        <v>46081.51458333333</v>
      </c>
      <c r="T1097" s="29">
        <v>46081.541666666664</v>
      </c>
      <c r="U1097" s="12">
        <v>46081.543749999997</v>
      </c>
      <c r="V1097" s="12">
        <v>46081.565972222219</v>
      </c>
      <c r="W1097" s="30">
        <f>IF(N1097="","",WEEKNUM(AA1097,2)-0)</f>
        <v>9</v>
      </c>
      <c r="X1097" s="30">
        <f>IF(N1097="","",MONTH(AA1097))</f>
        <v>2</v>
      </c>
      <c r="Y109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97" s="30" t="str">
        <f>IF(B1097="ROPAX","ROPAX",IF(B1097="RORO","RORO","OCEAN"))</f>
        <v>OCEAN</v>
      </c>
      <c r="AA1097" s="12">
        <f>+MIN(S1097,T1097)</f>
        <v>46081.51458333333</v>
      </c>
      <c r="AB1097" s="29" t="str">
        <f>CHOOSE(WEEKDAY(T1097,2),"Monday","Tuesday","Wednesday","Thursday","Friday","Saturday","Sunday")</f>
        <v>Saturday</v>
      </c>
      <c r="AC1097" s="104">
        <f>IF((E1097-F1097)&lt;=0,0,(TRACKER[[#This Row],[ATA]]-TRACKER[[#This Row],[ETA]])*24)</f>
        <v>0</v>
      </c>
      <c r="AD1097" s="29" t="str">
        <f>IF(AC1097&lt;=2,"NO","YES")</f>
        <v>NO</v>
      </c>
      <c r="AE1097" s="112">
        <f>+TRACKER[[#This Row],[DELIVERY AVAILABLE SINCE]]-TRACKER[[#This Row],[HANDOVER Morocco]]</f>
        <v>46078.666666666664</v>
      </c>
      <c r="AF1097" s="113">
        <f>TRACKER[[#This Row],[ATA TO UNLOADING]]*24</f>
        <v>112.91666666662786</v>
      </c>
      <c r="AG1097" s="114">
        <f>(M1097-E1097)</f>
        <v>1.8569444444437977</v>
      </c>
      <c r="AH1097" s="9">
        <f>TRACKER[[#This Row],[ATA A OFRECIMIENTO]]*24</f>
        <v>44.566666666651145</v>
      </c>
      <c r="AI1097" s="4" t="str">
        <f>IF(AG1097="","",IF(AG1097&lt;=1.5,"SI","NO"))</f>
        <v>NO</v>
      </c>
      <c r="AJ1097" s="4" t="str">
        <f>IF(AG1097="","",IF(AG1097&lt;=2,"YES","NO"))</f>
        <v>YES</v>
      </c>
      <c r="AK1097" s="4" t="str">
        <f>IF(AG1097="","",IF(AG1097&lt;=3,"SI","NO"))</f>
        <v>SI</v>
      </c>
      <c r="AL1097" s="114">
        <f>(N1097-M1097)</f>
        <v>2.7916666666715173</v>
      </c>
      <c r="AM1097" s="9">
        <f>TRACKER[[#This Row],[DEL. AVAILABLE A SLOT]]*24</f>
        <v>67.000000000116415</v>
      </c>
      <c r="AN1097" s="114">
        <f>IF((S1097-M1097)&lt;0,TIME(0,0,0),S1097-M1097)</f>
        <v>2.8479166666656965</v>
      </c>
      <c r="AO1097"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097" s="9" t="str">
        <f>IF(AL1097="","",IF(AL1097&lt;=1,"SI","NO"))</f>
        <v>NO</v>
      </c>
      <c r="AQ1097" s="114">
        <f>(N1097-E1097)</f>
        <v>4.648611111115315</v>
      </c>
      <c r="AR1097" s="9">
        <f>TRACKER[[#This Row],[ATA A TIMESLOT]]*24</f>
        <v>111.56666666676756</v>
      </c>
      <c r="AS1097" s="115">
        <f>IF(AA1097&lt;N1097,TIME(0,0,0),AA1097-N1097)</f>
        <v>5.6249999994179234E-2</v>
      </c>
      <c r="AT1097" s="9">
        <f>TRACKER[[#This Row],[PUNTUALIDAD (H)]]*24</f>
        <v>1.3499999998603016</v>
      </c>
      <c r="AU1097" s="114" t="str">
        <f>IF(AS1097&gt;TIME(0,30,0),"NO","SI")</f>
        <v>NO</v>
      </c>
      <c r="AV1097" s="116" t="str">
        <f>IF(AS1097&gt;TIME(1,0,0),"NO","SI")</f>
        <v>NO</v>
      </c>
      <c r="AW1097" s="116">
        <f>(S1097-E1097)</f>
        <v>4.7048611111094942</v>
      </c>
      <c r="AX1097" s="38">
        <f>TRACKER[[#This Row],[ATA TO UNLOADING]]*24</f>
        <v>112.91666666662786</v>
      </c>
      <c r="AY1097" s="116">
        <f>IF(O1097=0,0,S1097-O1097)</f>
        <v>0</v>
      </c>
      <c r="AZ1097" s="38">
        <f>TRACKER[[#This Row],[TOTAL TT (MARRUECOS)]]*24</f>
        <v>0</v>
      </c>
      <c r="BA1097" s="38" t="str">
        <f>IF(AW1097="","",IF(AW1097&lt;=2,"SI","NO"))</f>
        <v>NO</v>
      </c>
      <c r="BB1097" s="117">
        <f>V1097-U1097</f>
        <v>2.2222222221898846E-2</v>
      </c>
      <c r="BC1097" s="118">
        <f>(TRACKER[[#This Row],[Driver departure vs DC END DATE 2]])/24</f>
        <v>9.2592592591245193E-4</v>
      </c>
      <c r="BD1097" s="117" t="str">
        <f>IF(L1097="LEFTIES TOLEDO",IF(BC1097&gt;=TIME(0,0,0),"YES","NO"),"")</f>
        <v>YES</v>
      </c>
      <c r="BE1097" s="41">
        <f>$BH$1</f>
        <v>55</v>
      </c>
      <c r="BF1097" s="41">
        <f>$BI$1</f>
        <v>7.5</v>
      </c>
    </row>
    <row r="1098" spans="1:58" ht="12.75" hidden="1" customHeight="1">
      <c r="A1098" s="24">
        <v>264211674</v>
      </c>
      <c r="B1098" s="10" t="s">
        <v>1193</v>
      </c>
      <c r="C1098" s="11" t="s">
        <v>47</v>
      </c>
      <c r="D1098" s="11" t="s">
        <v>48</v>
      </c>
      <c r="E1098" s="12">
        <v>46076.80972222222</v>
      </c>
      <c r="F1098" s="12">
        <v>46076.833333333336</v>
      </c>
      <c r="G1098" s="13" t="s">
        <v>49</v>
      </c>
      <c r="H1098" s="11" t="s">
        <v>50</v>
      </c>
      <c r="I1098" s="13" t="s">
        <v>1527</v>
      </c>
      <c r="J1098" s="13" t="s">
        <v>51</v>
      </c>
      <c r="K1098" s="13" t="s">
        <v>52</v>
      </c>
      <c r="L1098" s="12" t="s">
        <v>53</v>
      </c>
      <c r="M1098" s="12">
        <v>46078.666666666664</v>
      </c>
      <c r="N1098" s="12">
        <v>46081.5</v>
      </c>
      <c r="O1098" s="12"/>
      <c r="P1098" s="55"/>
      <c r="Q1098" s="12" t="s">
        <v>62</v>
      </c>
      <c r="R1098" s="12"/>
      <c r="S1098" s="29">
        <v>46081.580555555556</v>
      </c>
      <c r="T1098" s="29">
        <v>46081.59375</v>
      </c>
      <c r="U1098" s="12">
        <v>46081.625</v>
      </c>
      <c r="V1098" s="29">
        <v>46081.625</v>
      </c>
      <c r="W1098" s="30">
        <f>IF(N1098="","",WEEKNUM(AA1098,2)-0)</f>
        <v>9</v>
      </c>
      <c r="X1098" s="30">
        <f>IF(N1098="","",MONTH(AA1098))</f>
        <v>2</v>
      </c>
      <c r="Y109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98" s="30" t="str">
        <f>IF(B1098="ROPAX","ROPAX",IF(B1098="RORO","RORO","OCEAN"))</f>
        <v>OCEAN</v>
      </c>
      <c r="AA1098" s="12">
        <f>+MIN(S1098,T1098)</f>
        <v>46081.580555555556</v>
      </c>
      <c r="AB1098" s="29" t="str">
        <f>CHOOSE(WEEKDAY(T1098,2),"Monday","Tuesday","Wednesday","Thursday","Friday","Saturday","Sunday")</f>
        <v>Saturday</v>
      </c>
      <c r="AC1098" s="104">
        <f>IF((E1098-F1098)&lt;=0,0,(TRACKER[[#This Row],[ATA]]-TRACKER[[#This Row],[ETA]])*24)</f>
        <v>0</v>
      </c>
      <c r="AD1098" s="29" t="str">
        <f>IF(AC1098&lt;=2,"NO","YES")</f>
        <v>NO</v>
      </c>
      <c r="AE1098" s="112">
        <f>+TRACKER[[#This Row],[DELIVERY AVAILABLE SINCE]]-TRACKER[[#This Row],[HANDOVER Morocco]]</f>
        <v>46078.666666666664</v>
      </c>
      <c r="AF1098" s="113">
        <f>TRACKER[[#This Row],[ATA TO UNLOADING]]*24</f>
        <v>114.50000000005821</v>
      </c>
      <c r="AG1098" s="114">
        <f>(M1098-E1098)</f>
        <v>1.8569444444437977</v>
      </c>
      <c r="AH1098" s="9">
        <f>TRACKER[[#This Row],[ATA A OFRECIMIENTO]]*24</f>
        <v>44.566666666651145</v>
      </c>
      <c r="AI1098" s="4" t="str">
        <f>IF(AG1098="","",IF(AG1098&lt;=1.5,"SI","NO"))</f>
        <v>NO</v>
      </c>
      <c r="AJ1098" s="4" t="str">
        <f>IF(AG1098="","",IF(AG1098&lt;=2,"YES","NO"))</f>
        <v>YES</v>
      </c>
      <c r="AK1098" s="4" t="str">
        <f>IF(AG1098="","",IF(AG1098&lt;=3,"SI","NO"))</f>
        <v>SI</v>
      </c>
      <c r="AL1098" s="114">
        <f>(N1098-M1098)</f>
        <v>2.8333333333357587</v>
      </c>
      <c r="AM1098" s="9">
        <f>TRACKER[[#This Row],[DEL. AVAILABLE A SLOT]]*24</f>
        <v>68.000000000058208</v>
      </c>
      <c r="AN1098" s="114">
        <f>IF((S1098-M1098)&lt;0,TIME(0,0,0),S1098-M1098)</f>
        <v>2.913888888891961</v>
      </c>
      <c r="AO1098"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098" s="9" t="str">
        <f>IF(AL1098="","",IF(AL1098&lt;=1,"SI","NO"))</f>
        <v>NO</v>
      </c>
      <c r="AQ1098" s="114">
        <f>(N1098-E1098)</f>
        <v>4.6902777777795563</v>
      </c>
      <c r="AR1098" s="9">
        <f>TRACKER[[#This Row],[ATA A TIMESLOT]]*24</f>
        <v>112.56666666670935</v>
      </c>
      <c r="AS1098" s="115">
        <f>IF(AA1098&lt;N1098,TIME(0,0,0),AA1098-N1098)</f>
        <v>8.0555555556202307E-2</v>
      </c>
      <c r="AT1098" s="9">
        <f>TRACKER[[#This Row],[PUNTUALIDAD (H)]]*24</f>
        <v>1.9333333333488554</v>
      </c>
      <c r="AU1098" s="114" t="str">
        <f>IF(AS1098&gt;TIME(0,30,0),"NO","SI")</f>
        <v>NO</v>
      </c>
      <c r="AV1098" s="116" t="str">
        <f>IF(AS1098&gt;TIME(1,0,0),"NO","SI")</f>
        <v>NO</v>
      </c>
      <c r="AW1098" s="116">
        <f>(S1098-E1098)</f>
        <v>4.7708333333357587</v>
      </c>
      <c r="AX1098" s="38">
        <f>TRACKER[[#This Row],[ATA TO UNLOADING]]*24</f>
        <v>114.50000000005821</v>
      </c>
      <c r="AY1098" s="116">
        <f>IF(O1098=0,0,S1098-O1098)</f>
        <v>0</v>
      </c>
      <c r="AZ1098" s="38">
        <f>TRACKER[[#This Row],[TOTAL TT (MARRUECOS)]]*24</f>
        <v>0</v>
      </c>
      <c r="BA1098" s="38" t="str">
        <f>IF(AW1098="","",IF(AW1098&lt;=2,"SI","NO"))</f>
        <v>NO</v>
      </c>
      <c r="BB1098" s="117">
        <f>V1098-U1098</f>
        <v>0</v>
      </c>
      <c r="BC1098" s="118">
        <f>(TRACKER[[#This Row],[Driver departure vs DC END DATE 2]])/24</f>
        <v>0</v>
      </c>
      <c r="BD1098" s="117" t="str">
        <f>IF(L1098="LEFTIES TOLEDO",IF(BC1098&gt;=TIME(0,0,0),"YES","NO"),"")</f>
        <v>YES</v>
      </c>
      <c r="BE1098" s="41">
        <f>$BH$1</f>
        <v>55</v>
      </c>
      <c r="BF1098" s="41">
        <f>$BI$1</f>
        <v>7.5</v>
      </c>
    </row>
    <row r="1099" spans="1:58" ht="12.75" hidden="1" customHeight="1">
      <c r="A1099" s="24">
        <v>263404383</v>
      </c>
      <c r="B1099" s="10" t="s">
        <v>1188</v>
      </c>
      <c r="C1099" s="11" t="s">
        <v>47</v>
      </c>
      <c r="D1099" s="11" t="s">
        <v>75</v>
      </c>
      <c r="E1099" s="12">
        <v>46077.763888888891</v>
      </c>
      <c r="F1099" s="12">
        <v>46077.833333333336</v>
      </c>
      <c r="G1099" s="13" t="s">
        <v>49</v>
      </c>
      <c r="H1099" s="11" t="s">
        <v>50</v>
      </c>
      <c r="I1099" s="13" t="s">
        <v>1526</v>
      </c>
      <c r="J1099" s="13" t="s">
        <v>51</v>
      </c>
      <c r="K1099" s="13" t="s">
        <v>52</v>
      </c>
      <c r="L1099" s="12" t="s">
        <v>102</v>
      </c>
      <c r="M1099" s="12">
        <v>46080.333333333336</v>
      </c>
      <c r="N1099" s="12">
        <v>46081.5</v>
      </c>
      <c r="O1099" s="12"/>
      <c r="P1099" s="55">
        <v>1</v>
      </c>
      <c r="Q1099" s="12" t="s">
        <v>1094</v>
      </c>
      <c r="R1099" s="12" t="s">
        <v>108</v>
      </c>
      <c r="S1099" s="29">
        <v>46081.479166666664</v>
      </c>
      <c r="T1099" s="29">
        <v>46081.5</v>
      </c>
      <c r="U1099" s="12"/>
      <c r="V1099" s="12"/>
      <c r="W1099" s="30">
        <f>IF(N1099="","",WEEKNUM(AA1099,2)-0)</f>
        <v>9</v>
      </c>
      <c r="X1099" s="30">
        <f>IF(N1099="","",MONTH(AA1099))</f>
        <v>2</v>
      </c>
      <c r="Y109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099" s="30" t="str">
        <f>IF(B1099="ROPAX","ROPAX",IF(B1099="RORO","RORO","OCEAN"))</f>
        <v>OCEAN</v>
      </c>
      <c r="AA1099" s="12">
        <f>+MIN(S1099,T1099)</f>
        <v>46081.479166666664</v>
      </c>
      <c r="AB1099" s="29" t="str">
        <f>CHOOSE(WEEKDAY(T1099,2),"Monday","Tuesday","Wednesday","Thursday","Friday","Saturday","Sunday")</f>
        <v>Saturday</v>
      </c>
      <c r="AC1099" s="104">
        <f>IF((E1099-F1099)&lt;=0,0,(TRACKER[[#This Row],[ATA]]-TRACKER[[#This Row],[ETA]])*24)</f>
        <v>0</v>
      </c>
      <c r="AD1099" s="29" t="str">
        <f>IF(AC1099&lt;=2,"NO","YES")</f>
        <v>NO</v>
      </c>
      <c r="AE1099" s="112">
        <f>+TRACKER[[#This Row],[DELIVERY AVAILABLE SINCE]]-TRACKER[[#This Row],[HANDOVER Morocco]]</f>
        <v>46080.333333333336</v>
      </c>
      <c r="AF1099" s="113">
        <f>TRACKER[[#This Row],[ATA TO UNLOADING]]*24</f>
        <v>89.166666666569654</v>
      </c>
      <c r="AG1099" s="114">
        <f>(M1099-E1099)</f>
        <v>2.5694444444452529</v>
      </c>
      <c r="AH1099" s="9">
        <f>TRACKER[[#This Row],[ATA A OFRECIMIENTO]]*24</f>
        <v>61.666666666686069</v>
      </c>
      <c r="AI1099" s="4" t="str">
        <f>IF(AG1099="","",IF(AG1099&lt;=1.5,"SI","NO"))</f>
        <v>NO</v>
      </c>
      <c r="AJ1099" s="4" t="str">
        <f>IF(AG1099="","",IF(AG1099&lt;=2,"YES","NO"))</f>
        <v>NO</v>
      </c>
      <c r="AK1099" s="4" t="str">
        <f>IF(AG1099="","",IF(AG1099&lt;=3,"SI","NO"))</f>
        <v>SI</v>
      </c>
      <c r="AL1099" s="114">
        <f>(N1099-M1099)</f>
        <v>1.1666666666642413</v>
      </c>
      <c r="AM1099" s="9">
        <f>TRACKER[[#This Row],[DEL. AVAILABLE A SLOT]]*24</f>
        <v>27.999999999941792</v>
      </c>
      <c r="AN1099" s="114">
        <f>IF((S1099-M1099)&lt;0,TIME(0,0,0),S1099-M1099)</f>
        <v>1.1458333333284827</v>
      </c>
      <c r="AO1099"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1099" s="9" t="str">
        <f>IF(AL1099="","",IF(AL1099&lt;=1,"SI","NO"))</f>
        <v>NO</v>
      </c>
      <c r="AQ1099" s="114">
        <f>(N1099-E1099)</f>
        <v>3.7361111111094942</v>
      </c>
      <c r="AR1099" s="9">
        <f>TRACKER[[#This Row],[ATA A TIMESLOT]]*24</f>
        <v>89.666666666627862</v>
      </c>
      <c r="AS1099" s="115">
        <f>IF(AA1099&lt;N1099,TIME(0,0,0),AA1099-N1099)</f>
        <v>0</v>
      </c>
      <c r="AT1099" s="9">
        <f>TRACKER[[#This Row],[PUNTUALIDAD (H)]]*24</f>
        <v>0</v>
      </c>
      <c r="AU1099" s="114" t="str">
        <f>IF(AS1099&gt;TIME(0,30,0),"NO","SI")</f>
        <v>SI</v>
      </c>
      <c r="AV1099" s="116" t="str">
        <f>IF(AS1099&gt;TIME(1,0,0),"NO","SI")</f>
        <v>SI</v>
      </c>
      <c r="AW1099" s="116">
        <f>(S1099-E1099)</f>
        <v>3.7152777777737356</v>
      </c>
      <c r="AX1099" s="38">
        <f>TRACKER[[#This Row],[ATA TO UNLOADING]]*24</f>
        <v>89.166666666569654</v>
      </c>
      <c r="AY1099" s="116">
        <f>IF(O1099=0,0,S1099-O1099)</f>
        <v>0</v>
      </c>
      <c r="AZ1099" s="38">
        <f>TRACKER[[#This Row],[TOTAL TT (MARRUECOS)]]*24</f>
        <v>0</v>
      </c>
      <c r="BA1099" s="38" t="str">
        <f>IF(AW1099="","",IF(AW1099&lt;=2,"SI","NO"))</f>
        <v>NO</v>
      </c>
      <c r="BB1099" s="117">
        <f>V1099-U1099</f>
        <v>0</v>
      </c>
      <c r="BC1099" s="118">
        <f>(TRACKER[[#This Row],[Driver departure vs DC END DATE 2]])/24</f>
        <v>0</v>
      </c>
      <c r="BD1099" s="117" t="str">
        <f>IF(L1099="LEFTIES TOLEDO",IF(BC1099&gt;=TIME(0,0,0),"YES","NO"),"")</f>
        <v/>
      </c>
      <c r="BE1099" s="41">
        <f>$BH$1</f>
        <v>55</v>
      </c>
      <c r="BF1099" s="41">
        <f>$BI$1</f>
        <v>7.5</v>
      </c>
    </row>
    <row r="1100" spans="1:58" ht="12.75" hidden="1" customHeight="1">
      <c r="A1100" s="24">
        <v>263404395</v>
      </c>
      <c r="B1100" s="10" t="s">
        <v>1188</v>
      </c>
      <c r="C1100" s="11" t="s">
        <v>47</v>
      </c>
      <c r="D1100" s="11" t="s">
        <v>75</v>
      </c>
      <c r="E1100" s="12">
        <v>46077.763888888891</v>
      </c>
      <c r="F1100" s="12">
        <v>46077.833333333336</v>
      </c>
      <c r="G1100" s="13" t="s">
        <v>49</v>
      </c>
      <c r="H1100" s="11" t="s">
        <v>50</v>
      </c>
      <c r="I1100" s="13" t="s">
        <v>1528</v>
      </c>
      <c r="J1100" s="13" t="s">
        <v>51</v>
      </c>
      <c r="K1100" s="13" t="s">
        <v>52</v>
      </c>
      <c r="L1100" s="12" t="s">
        <v>102</v>
      </c>
      <c r="M1100" s="12">
        <v>46080.333333333336</v>
      </c>
      <c r="N1100" s="12">
        <v>46081.583333333336</v>
      </c>
      <c r="O1100" s="12"/>
      <c r="P1100" s="55">
        <v>1</v>
      </c>
      <c r="Q1100" s="12" t="s">
        <v>1094</v>
      </c>
      <c r="R1100" s="12" t="s">
        <v>108</v>
      </c>
      <c r="S1100" s="29">
        <v>46081.5625</v>
      </c>
      <c r="T1100" s="29">
        <v>46081.583333333336</v>
      </c>
      <c r="U1100" s="12"/>
      <c r="V1100" s="29"/>
      <c r="W1100" s="30">
        <f>IF(N1100="","",WEEKNUM(AA1100,2)-0)</f>
        <v>9</v>
      </c>
      <c r="X1100" s="30">
        <f>IF(N1100="","",MONTH(AA1100))</f>
        <v>2</v>
      </c>
      <c r="Y110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100" s="30" t="str">
        <f>IF(B1100="ROPAX","ROPAX",IF(B1100="RORO","RORO","OCEAN"))</f>
        <v>OCEAN</v>
      </c>
      <c r="AA1100" s="12">
        <f>+MIN(S1100,T1100)</f>
        <v>46081.5625</v>
      </c>
      <c r="AB1100" s="29" t="str">
        <f>CHOOSE(WEEKDAY(T1100,2),"Monday","Tuesday","Wednesday","Thursday","Friday","Saturday","Sunday")</f>
        <v>Saturday</v>
      </c>
      <c r="AC1100" s="104">
        <f>IF((E1100-F1100)&lt;=0,0,(TRACKER[[#This Row],[ATA]]-TRACKER[[#This Row],[ETA]])*24)</f>
        <v>0</v>
      </c>
      <c r="AD1100" s="29" t="str">
        <f>IF(AC1100&lt;=2,"NO","YES")</f>
        <v>NO</v>
      </c>
      <c r="AE1100" s="112">
        <f>+TRACKER[[#This Row],[DELIVERY AVAILABLE SINCE]]-TRACKER[[#This Row],[HANDOVER Morocco]]</f>
        <v>46080.333333333336</v>
      </c>
      <c r="AF1100" s="113">
        <f>TRACKER[[#This Row],[ATA TO UNLOADING]]*24</f>
        <v>91.166666666627862</v>
      </c>
      <c r="AG1100" s="114">
        <f>(M1100-E1100)</f>
        <v>2.5694444444452529</v>
      </c>
      <c r="AH1100" s="9">
        <f>TRACKER[[#This Row],[ATA A OFRECIMIENTO]]*24</f>
        <v>61.666666666686069</v>
      </c>
      <c r="AI1100" s="4" t="str">
        <f>IF(AG1100="","",IF(AG1100&lt;=1.5,"SI","NO"))</f>
        <v>NO</v>
      </c>
      <c r="AJ1100" s="4" t="str">
        <f>IF(AG1100="","",IF(AG1100&lt;=2,"YES","NO"))</f>
        <v>NO</v>
      </c>
      <c r="AK1100" s="4" t="str">
        <f>IF(AG1100="","",IF(AG1100&lt;=3,"SI","NO"))</f>
        <v>SI</v>
      </c>
      <c r="AL1100" s="114">
        <f>(N1100-M1100)</f>
        <v>1.25</v>
      </c>
      <c r="AM1100" s="9">
        <f>TRACKER[[#This Row],[DEL. AVAILABLE A SLOT]]*24</f>
        <v>30</v>
      </c>
      <c r="AN1100" s="114">
        <f>IF((S1100-M1100)&lt;0,TIME(0,0,0),S1100-M1100)</f>
        <v>1.2291666666642413</v>
      </c>
      <c r="AO1100"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1100" s="9" t="str">
        <f>IF(AL1100="","",IF(AL1100&lt;=1,"SI","NO"))</f>
        <v>NO</v>
      </c>
      <c r="AQ1100" s="114">
        <f>(N1100-E1100)</f>
        <v>3.8194444444452529</v>
      </c>
      <c r="AR1100" s="9">
        <f>TRACKER[[#This Row],[ATA A TIMESLOT]]*24</f>
        <v>91.666666666686069</v>
      </c>
      <c r="AS1100" s="115">
        <f>IF(AA1100&lt;N1100,TIME(0,0,0),AA1100-N1100)</f>
        <v>0</v>
      </c>
      <c r="AT1100" s="9">
        <f>TRACKER[[#This Row],[PUNTUALIDAD (H)]]*24</f>
        <v>0</v>
      </c>
      <c r="AU1100" s="114" t="str">
        <f>IF(AS1100&gt;TIME(0,30,0),"NO","SI")</f>
        <v>SI</v>
      </c>
      <c r="AV1100" s="116" t="str">
        <f>IF(AS1100&gt;TIME(1,0,0),"NO","SI")</f>
        <v>SI</v>
      </c>
      <c r="AW1100" s="116">
        <f>(S1100-E1100)</f>
        <v>3.7986111111094942</v>
      </c>
      <c r="AX1100" s="38">
        <f>TRACKER[[#This Row],[ATA TO UNLOADING]]*24</f>
        <v>91.166666666627862</v>
      </c>
      <c r="AY1100" s="116">
        <f>IF(O1100=0,0,S1100-O1100)</f>
        <v>0</v>
      </c>
      <c r="AZ1100" s="38">
        <f>TRACKER[[#This Row],[TOTAL TT (MARRUECOS)]]*24</f>
        <v>0</v>
      </c>
      <c r="BA1100" s="38" t="str">
        <f>IF(AW1100="","",IF(AW1100&lt;=2,"SI","NO"))</f>
        <v>NO</v>
      </c>
      <c r="BB1100" s="117">
        <f>V1100-U1100</f>
        <v>0</v>
      </c>
      <c r="BC1100" s="118">
        <f>(TRACKER[[#This Row],[Driver departure vs DC END DATE 2]])/24</f>
        <v>0</v>
      </c>
      <c r="BD1100" s="117" t="str">
        <f>IF(L1100="LEFTIES TOLEDO",IF(BC1100&gt;=TIME(0,0,0),"YES","NO"),"")</f>
        <v/>
      </c>
      <c r="BE1100" s="41">
        <f>$BH$1</f>
        <v>55</v>
      </c>
      <c r="BF1100" s="41">
        <f>$BI$1</f>
        <v>7.5</v>
      </c>
    </row>
    <row r="1101" spans="1:58" ht="12.75" hidden="1" customHeight="1">
      <c r="A1101" s="24" t="s">
        <v>1145</v>
      </c>
      <c r="B1101" s="10" t="s">
        <v>66</v>
      </c>
      <c r="C1101" s="11" t="s">
        <v>79</v>
      </c>
      <c r="D1101" s="11" t="s">
        <v>48</v>
      </c>
      <c r="E1101" s="12">
        <v>46080.5</v>
      </c>
      <c r="F1101" s="12">
        <v>46080.5</v>
      </c>
      <c r="G1101" s="13" t="s">
        <v>67</v>
      </c>
      <c r="H1101" s="11" t="s">
        <v>100</v>
      </c>
      <c r="I1101" s="13" t="s">
        <v>1154</v>
      </c>
      <c r="J1101" s="13" t="s">
        <v>80</v>
      </c>
      <c r="K1101" s="13" t="s">
        <v>60</v>
      </c>
      <c r="L1101" s="12" t="s">
        <v>71</v>
      </c>
      <c r="M1101" s="12">
        <v>46081.5</v>
      </c>
      <c r="N1101" s="12">
        <v>46081.666666666664</v>
      </c>
      <c r="O1101" s="12">
        <v>46076</v>
      </c>
      <c r="P1101" s="55"/>
      <c r="Q1101" s="12"/>
      <c r="R1101" s="12"/>
      <c r="S1101" s="29">
        <v>46081.666666666664</v>
      </c>
      <c r="T1101" s="29">
        <v>46081.767361111109</v>
      </c>
      <c r="U1101" s="12"/>
      <c r="V1101" s="29"/>
      <c r="W1101" s="30">
        <f>IF(N1101="","",WEEKNUM(AA1101,2)-0)</f>
        <v>9</v>
      </c>
      <c r="X1101" s="30">
        <f>IF(N1101="","",MONTH(AA1101))</f>
        <v>2</v>
      </c>
      <c r="Y110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101" s="30" t="str">
        <f>IF(B1101="ROPAX","ROPAX",IF(B1101="RORO","RORO","OCEAN"))</f>
        <v>RORO</v>
      </c>
      <c r="AA1101" s="12">
        <f>+MIN(S1101,T1101)</f>
        <v>46081.666666666664</v>
      </c>
      <c r="AB1101" s="29" t="str">
        <f>CHOOSE(WEEKDAY(T1101,2),"Monday","Tuesday","Wednesday","Thursday","Friday","Saturday","Sunday")</f>
        <v>Saturday</v>
      </c>
      <c r="AC1101" s="104">
        <f>IF((E1101-F1101)&lt;=0,0,(TRACKER[[#This Row],[ATA]]-TRACKER[[#This Row],[ETA]])*24)</f>
        <v>0</v>
      </c>
      <c r="AD1101" s="29" t="str">
        <f>IF(AC1101&lt;=2,"NO","YES")</f>
        <v>NO</v>
      </c>
      <c r="AE1101" s="112">
        <f>+TRACKER[[#This Row],[DELIVERY AVAILABLE SINCE]]-TRACKER[[#This Row],[HANDOVER Morocco]]</f>
        <v>5.5</v>
      </c>
      <c r="AF1101" s="113">
        <f>TRACKER[[#This Row],[ATA TO UNLOADING]]*24</f>
        <v>27.999999999941792</v>
      </c>
      <c r="AG1101" s="114">
        <f>(M1101-E1101)</f>
        <v>1</v>
      </c>
      <c r="AH1101" s="9">
        <f>TRACKER[[#This Row],[ATA A OFRECIMIENTO]]*24</f>
        <v>24</v>
      </c>
      <c r="AI1101" s="4" t="str">
        <f>IF(AG1101="","",IF(AG1101&lt;=1.5,"SI","NO"))</f>
        <v>SI</v>
      </c>
      <c r="AJ1101" s="4" t="str">
        <f>IF(AG1101="","",IF(AG1101&lt;=2,"YES","NO"))</f>
        <v>YES</v>
      </c>
      <c r="AK1101" s="4" t="str">
        <f>IF(AG1101="","",IF(AG1101&lt;=3,"SI","NO"))</f>
        <v>SI</v>
      </c>
      <c r="AL1101" s="114">
        <f>(N1101-M1101)</f>
        <v>0.16666666666424135</v>
      </c>
      <c r="AM1101" s="9">
        <f>TRACKER[[#This Row],[DEL. AVAILABLE A SLOT]]*24</f>
        <v>3.9999999999417923</v>
      </c>
      <c r="AN1101" s="114">
        <f>IF((S1101-M1101)&lt;0,TIME(0,0,0),S1101-M1101)</f>
        <v>0.16666666666424135</v>
      </c>
      <c r="AO1101"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101" s="9" t="str">
        <f>IF(AL1101="","",IF(AL1101&lt;=1,"SI","NO"))</f>
        <v>SI</v>
      </c>
      <c r="AQ1101" s="114">
        <f>(N1101-E1101)</f>
        <v>1.1666666666642413</v>
      </c>
      <c r="AR1101" s="9">
        <f>TRACKER[[#This Row],[ATA A TIMESLOT]]*24</f>
        <v>27.999999999941792</v>
      </c>
      <c r="AS1101" s="115">
        <f>IF(AA1101&lt;N1101,TIME(0,0,0),AA1101-N1101)</f>
        <v>0</v>
      </c>
      <c r="AT1101" s="9">
        <f>TRACKER[[#This Row],[PUNTUALIDAD (H)]]*24</f>
        <v>0</v>
      </c>
      <c r="AU1101" s="114" t="str">
        <f>IF(AS1101&gt;TIME(0,30,0),"NO","SI")</f>
        <v>SI</v>
      </c>
      <c r="AV1101" s="116" t="str">
        <f>IF(AS1101&gt;TIME(1,0,0),"NO","SI")</f>
        <v>SI</v>
      </c>
      <c r="AW1101" s="116">
        <f>(S1101-E1101)</f>
        <v>1.1666666666642413</v>
      </c>
      <c r="AX1101" s="38">
        <f>TRACKER[[#This Row],[ATA TO UNLOADING]]*24</f>
        <v>27.999999999941792</v>
      </c>
      <c r="AY1101" s="116">
        <f>IF(O1101=0,0,S1101-O1101)</f>
        <v>5.6666666666642413</v>
      </c>
      <c r="AZ1101" s="38">
        <f>TRACKER[[#This Row],[TOTAL TT (MARRUECOS)]]*24</f>
        <v>135.99999999994179</v>
      </c>
      <c r="BA1101" s="38" t="str">
        <f>IF(AW1101="","",IF(AW1101&lt;=2,"SI","NO"))</f>
        <v>SI</v>
      </c>
      <c r="BB1101" s="117">
        <f>V1101-U1101</f>
        <v>0</v>
      </c>
      <c r="BC1101" s="118">
        <f>(TRACKER[[#This Row],[Driver departure vs DC END DATE 2]])/24</f>
        <v>0</v>
      </c>
      <c r="BD1101" s="117" t="str">
        <f>IF(L1101="LEFTIES TOLEDO",IF(BC1101&gt;=TIME(0,0,0),"YES","NO"),"")</f>
        <v/>
      </c>
      <c r="BE1101" s="41">
        <f>$BH$1</f>
        <v>55</v>
      </c>
      <c r="BF1101" s="41">
        <f>$BI$1</f>
        <v>7.5</v>
      </c>
    </row>
    <row r="1102" spans="1:58" ht="12.75" hidden="1" customHeight="1">
      <c r="A1102" s="24">
        <v>263404395</v>
      </c>
      <c r="B1102" s="10" t="s">
        <v>1188</v>
      </c>
      <c r="C1102" s="11" t="s">
        <v>47</v>
      </c>
      <c r="D1102" s="11" t="s">
        <v>75</v>
      </c>
      <c r="E1102" s="12">
        <v>46077.763888888891</v>
      </c>
      <c r="F1102" s="12">
        <v>46077.833333333336</v>
      </c>
      <c r="G1102" s="13" t="s">
        <v>49</v>
      </c>
      <c r="H1102" s="11" t="s">
        <v>50</v>
      </c>
      <c r="I1102" s="13" t="s">
        <v>1529</v>
      </c>
      <c r="J1102" s="13" t="s">
        <v>51</v>
      </c>
      <c r="K1102" s="13" t="s">
        <v>52</v>
      </c>
      <c r="L1102" s="12" t="s">
        <v>102</v>
      </c>
      <c r="M1102" s="12">
        <v>46080.333333333336</v>
      </c>
      <c r="N1102" s="12">
        <v>46082.333333333336</v>
      </c>
      <c r="O1102" s="12"/>
      <c r="P1102" s="55">
        <v>1</v>
      </c>
      <c r="Q1102" s="12"/>
      <c r="R1102" s="12" t="s">
        <v>108</v>
      </c>
      <c r="S1102" s="29">
        <v>46082.3125</v>
      </c>
      <c r="T1102" s="29">
        <v>46082.333333333336</v>
      </c>
      <c r="U1102" s="12"/>
      <c r="V1102" s="29"/>
      <c r="W1102" s="30">
        <f>IF(N1102="","",WEEKNUM(AA1102,2)-0)</f>
        <v>9</v>
      </c>
      <c r="X1102" s="30">
        <f>IF(N1102="","",MONTH(AA1102))</f>
        <v>3</v>
      </c>
      <c r="Y110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102" s="30" t="str">
        <f>IF(B1102="ROPAX","ROPAX",IF(B1102="RORO","RORO","OCEAN"))</f>
        <v>OCEAN</v>
      </c>
      <c r="AA1102" s="12">
        <f>+MIN(S1102,T1102)</f>
        <v>46082.3125</v>
      </c>
      <c r="AB1102" s="29" t="str">
        <f>CHOOSE(WEEKDAY(T1102,2),"Monday","Tuesday","Wednesday","Thursday","Friday","Saturday","Sunday")</f>
        <v>Sunday</v>
      </c>
      <c r="AC1102" s="104">
        <f>IF((E1102-F1102)&lt;=0,0,(TRACKER[[#This Row],[ATA]]-TRACKER[[#This Row],[ETA]])*24)</f>
        <v>0</v>
      </c>
      <c r="AD1102" s="29" t="str">
        <f>IF(AC1102&lt;=2,"NO","YES")</f>
        <v>NO</v>
      </c>
      <c r="AE1102" s="112">
        <f>+TRACKER[[#This Row],[DELIVERY AVAILABLE SINCE]]-TRACKER[[#This Row],[HANDOVER Morocco]]</f>
        <v>46080.333333333336</v>
      </c>
      <c r="AF1102" s="113">
        <f>TRACKER[[#This Row],[ATA TO UNLOADING]]*24</f>
        <v>109.16666666662786</v>
      </c>
      <c r="AG1102" s="114">
        <f>(M1102-E1102)</f>
        <v>2.5694444444452529</v>
      </c>
      <c r="AH1102" s="9">
        <f>TRACKER[[#This Row],[ATA A OFRECIMIENTO]]*24</f>
        <v>61.666666666686069</v>
      </c>
      <c r="AI1102" s="4" t="str">
        <f>IF(AG1102="","",IF(AG1102&lt;=1.5,"SI","NO"))</f>
        <v>NO</v>
      </c>
      <c r="AJ1102" s="4" t="str">
        <f>IF(AG1102="","",IF(AG1102&lt;=2,"YES","NO"))</f>
        <v>NO</v>
      </c>
      <c r="AK1102" s="4" t="str">
        <f>IF(AG1102="","",IF(AG1102&lt;=3,"SI","NO"))</f>
        <v>SI</v>
      </c>
      <c r="AL1102" s="114">
        <f>(N1102-M1102)</f>
        <v>2</v>
      </c>
      <c r="AM1102" s="9">
        <f>TRACKER[[#This Row],[DEL. AVAILABLE A SLOT]]*24</f>
        <v>48</v>
      </c>
      <c r="AN1102" s="114">
        <f>IF((S1102-M1102)&lt;0,TIME(0,0,0),S1102-M1102)</f>
        <v>1.9791666666642413</v>
      </c>
      <c r="AO1102"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1102" s="9" t="str">
        <f>IF(AL1102="","",IF(AL1102&lt;=1,"SI","NO"))</f>
        <v>NO</v>
      </c>
      <c r="AQ1102" s="114">
        <f>(N1102-E1102)</f>
        <v>4.5694444444452529</v>
      </c>
      <c r="AR1102" s="9">
        <f>TRACKER[[#This Row],[ATA A TIMESLOT]]*24</f>
        <v>109.66666666668607</v>
      </c>
      <c r="AS1102" s="115">
        <f>IF(AA1102&lt;N1102,TIME(0,0,0),AA1102-N1102)</f>
        <v>0</v>
      </c>
      <c r="AT1102" s="9">
        <f>TRACKER[[#This Row],[PUNTUALIDAD (H)]]*24</f>
        <v>0</v>
      </c>
      <c r="AU1102" s="114" t="str">
        <f>IF(AS1102&gt;TIME(0,30,0),"NO","SI")</f>
        <v>SI</v>
      </c>
      <c r="AV1102" s="116" t="str">
        <f>IF(AS1102&gt;TIME(1,0,0),"NO","SI")</f>
        <v>SI</v>
      </c>
      <c r="AW1102" s="116">
        <f>(S1102-E1102)</f>
        <v>4.5486111111094942</v>
      </c>
      <c r="AX1102" s="38">
        <f>TRACKER[[#This Row],[ATA TO UNLOADING]]*24</f>
        <v>109.16666666662786</v>
      </c>
      <c r="AY1102" s="116">
        <f>IF(O1102=0,0,S1102-O1102)</f>
        <v>0</v>
      </c>
      <c r="AZ1102" s="38">
        <f>TRACKER[[#This Row],[TOTAL TT (MARRUECOS)]]*24</f>
        <v>0</v>
      </c>
      <c r="BA1102" s="38" t="str">
        <f>IF(AW1102="","",IF(AW1102&lt;=2,"SI","NO"))</f>
        <v>NO</v>
      </c>
      <c r="BB1102" s="117">
        <f>V1102-U1102</f>
        <v>0</v>
      </c>
      <c r="BC1102" s="118">
        <f>(TRACKER[[#This Row],[Driver departure vs DC END DATE 2]])/24</f>
        <v>0</v>
      </c>
      <c r="BD1102" s="117" t="str">
        <f>IF(L1102="LEFTIES TOLEDO",IF(BC1102&gt;=TIME(0,0,0),"YES","NO"),"")</f>
        <v/>
      </c>
      <c r="BE1102" s="41">
        <f>$BH$1</f>
        <v>55</v>
      </c>
      <c r="BF1102" s="41">
        <f>$BI$1</f>
        <v>7.5</v>
      </c>
    </row>
    <row r="1103" spans="1:58" ht="12.75" hidden="1" customHeight="1">
      <c r="A1103" s="24">
        <v>263404395</v>
      </c>
      <c r="B1103" s="10" t="s">
        <v>1188</v>
      </c>
      <c r="C1103" s="11" t="s">
        <v>47</v>
      </c>
      <c r="D1103" s="11" t="s">
        <v>75</v>
      </c>
      <c r="E1103" s="12">
        <v>46077.763888888891</v>
      </c>
      <c r="F1103" s="12">
        <v>46077.833333333336</v>
      </c>
      <c r="G1103" s="13" t="s">
        <v>49</v>
      </c>
      <c r="H1103" s="11" t="s">
        <v>50</v>
      </c>
      <c r="I1103" s="13" t="s">
        <v>1530</v>
      </c>
      <c r="J1103" s="13" t="s">
        <v>51</v>
      </c>
      <c r="K1103" s="13" t="s">
        <v>52</v>
      </c>
      <c r="L1103" s="12" t="s">
        <v>102</v>
      </c>
      <c r="M1103" s="12">
        <v>46080.333333333336</v>
      </c>
      <c r="N1103" s="12">
        <v>46082.416666666664</v>
      </c>
      <c r="O1103" s="12"/>
      <c r="P1103" s="55">
        <v>1</v>
      </c>
      <c r="Q1103" s="12"/>
      <c r="R1103" s="12" t="s">
        <v>108</v>
      </c>
      <c r="S1103" s="29">
        <v>46082.395833333328</v>
      </c>
      <c r="T1103" s="29">
        <v>46082.416666666664</v>
      </c>
      <c r="U1103" s="12"/>
      <c r="V1103" s="29"/>
      <c r="W1103" s="30">
        <f>IF(N1103="","",WEEKNUM(AA1103,2)-0)</f>
        <v>9</v>
      </c>
      <c r="X1103" s="30">
        <f>IF(N1103="","",MONTH(AA1103))</f>
        <v>3</v>
      </c>
      <c r="Y110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103" s="30" t="str">
        <f>IF(B1103="ROPAX","ROPAX",IF(B1103="RORO","RORO","OCEAN"))</f>
        <v>OCEAN</v>
      </c>
      <c r="AA1103" s="12">
        <f>+MIN(S1103,T1103)</f>
        <v>46082.395833333328</v>
      </c>
      <c r="AB1103" s="29" t="str">
        <f>CHOOSE(WEEKDAY(T1103,2),"Monday","Tuesday","Wednesday","Thursday","Friday","Saturday","Sunday")</f>
        <v>Sunday</v>
      </c>
      <c r="AC1103" s="104">
        <f>IF((E1103-F1103)&lt;=0,0,(TRACKER[[#This Row],[ATA]]-TRACKER[[#This Row],[ETA]])*24)</f>
        <v>0</v>
      </c>
      <c r="AD1103" s="29" t="str">
        <f>IF(AC1103&lt;=2,"NO","YES")</f>
        <v>NO</v>
      </c>
      <c r="AE1103" s="112">
        <f>+TRACKER[[#This Row],[DELIVERY AVAILABLE SINCE]]-TRACKER[[#This Row],[HANDOVER Morocco]]</f>
        <v>46080.333333333336</v>
      </c>
      <c r="AF1103" s="113">
        <f>TRACKER[[#This Row],[ATA TO UNLOADING]]*24</f>
        <v>111.16666666651145</v>
      </c>
      <c r="AG1103" s="114">
        <f>(M1103-E1103)</f>
        <v>2.5694444444452529</v>
      </c>
      <c r="AH1103" s="9">
        <f>TRACKER[[#This Row],[ATA A OFRECIMIENTO]]*24</f>
        <v>61.666666666686069</v>
      </c>
      <c r="AI1103" s="4" t="str">
        <f>IF(AG1103="","",IF(AG1103&lt;=1.5,"SI","NO"))</f>
        <v>NO</v>
      </c>
      <c r="AJ1103" s="4" t="str">
        <f>IF(AG1103="","",IF(AG1103&lt;=2,"YES","NO"))</f>
        <v>NO</v>
      </c>
      <c r="AK1103" s="4" t="str">
        <f>IF(AG1103="","",IF(AG1103&lt;=3,"SI","NO"))</f>
        <v>SI</v>
      </c>
      <c r="AL1103" s="114">
        <f>(N1103-M1103)</f>
        <v>2.0833333333284827</v>
      </c>
      <c r="AM1103" s="9">
        <f>TRACKER[[#This Row],[DEL. AVAILABLE A SLOT]]*24</f>
        <v>49.999999999883585</v>
      </c>
      <c r="AN1103" s="114">
        <f>IF((S1103-M1103)&lt;0,TIME(0,0,0),S1103-M1103)</f>
        <v>2.062499999992724</v>
      </c>
      <c r="AO1103"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103" s="9" t="str">
        <f>IF(AL1103="","",IF(AL1103&lt;=1,"SI","NO"))</f>
        <v>NO</v>
      </c>
      <c r="AQ1103" s="114">
        <f>(N1103-E1103)</f>
        <v>4.6527777777737356</v>
      </c>
      <c r="AR1103" s="9">
        <f>TRACKER[[#This Row],[ATA A TIMESLOT]]*24</f>
        <v>111.66666666656965</v>
      </c>
      <c r="AS1103" s="115">
        <f>IF(AA1103&lt;N1103,TIME(0,0,0),AA1103-N1103)</f>
        <v>0</v>
      </c>
      <c r="AT1103" s="9">
        <f>TRACKER[[#This Row],[PUNTUALIDAD (H)]]*24</f>
        <v>0</v>
      </c>
      <c r="AU1103" s="114" t="str">
        <f>IF(AS1103&gt;TIME(0,30,0),"NO","SI")</f>
        <v>SI</v>
      </c>
      <c r="AV1103" s="116" t="str">
        <f>IF(AS1103&gt;TIME(1,0,0),"NO","SI")</f>
        <v>SI</v>
      </c>
      <c r="AW1103" s="116">
        <f>(S1103-E1103)</f>
        <v>4.6319444444379769</v>
      </c>
      <c r="AX1103" s="38">
        <f>TRACKER[[#This Row],[ATA TO UNLOADING]]*24</f>
        <v>111.16666666651145</v>
      </c>
      <c r="AY1103" s="116">
        <f>IF(O1103=0,0,S1103-O1103)</f>
        <v>0</v>
      </c>
      <c r="AZ1103" s="38">
        <f>TRACKER[[#This Row],[TOTAL TT (MARRUECOS)]]*24</f>
        <v>0</v>
      </c>
      <c r="BA1103" s="38" t="str">
        <f>IF(AW1103="","",IF(AW1103&lt;=2,"SI","NO"))</f>
        <v>NO</v>
      </c>
      <c r="BB1103" s="117">
        <f>V1103-U1103</f>
        <v>0</v>
      </c>
      <c r="BC1103" s="118">
        <f>(TRACKER[[#This Row],[Driver departure vs DC END DATE 2]])/24</f>
        <v>0</v>
      </c>
      <c r="BD1103" s="117" t="str">
        <f>IF(L1103="LEFTIES TOLEDO",IF(BC1103&gt;=TIME(0,0,0),"YES","NO"),"")</f>
        <v/>
      </c>
      <c r="BE1103" s="41">
        <f>$BH$1</f>
        <v>55</v>
      </c>
      <c r="BF1103" s="41">
        <f>$BI$1</f>
        <v>7.5</v>
      </c>
    </row>
    <row r="1104" spans="1:58" ht="12.65" hidden="1" customHeight="1">
      <c r="A1104" s="24">
        <v>277666994</v>
      </c>
      <c r="B1104" s="10" t="s">
        <v>1188</v>
      </c>
      <c r="C1104" s="11" t="s">
        <v>65</v>
      </c>
      <c r="D1104" s="11" t="s">
        <v>75</v>
      </c>
      <c r="E1104" s="12">
        <v>46077.763888888891</v>
      </c>
      <c r="F1104" s="12">
        <v>46077.833333333336</v>
      </c>
      <c r="G1104" s="13" t="s">
        <v>49</v>
      </c>
      <c r="H1104" s="11" t="s">
        <v>50</v>
      </c>
      <c r="I1104" s="13" t="s">
        <v>1531</v>
      </c>
      <c r="J1104" s="13">
        <v>20</v>
      </c>
      <c r="K1104" s="13" t="s">
        <v>52</v>
      </c>
      <c r="L1104" s="12" t="s">
        <v>102</v>
      </c>
      <c r="M1104" s="12">
        <v>46080.333333333336</v>
      </c>
      <c r="N1104" s="12">
        <v>46082.5</v>
      </c>
      <c r="O1104" s="12"/>
      <c r="P1104" s="55">
        <v>1</v>
      </c>
      <c r="Q1104" s="12"/>
      <c r="R1104" s="12" t="s">
        <v>108</v>
      </c>
      <c r="S1104" s="29">
        <v>46082.479166666664</v>
      </c>
      <c r="T1104" s="29">
        <v>46082.5</v>
      </c>
      <c r="U1104" s="12"/>
      <c r="V1104" s="29"/>
      <c r="W1104" s="30">
        <f>IF(N1104="","",WEEKNUM(AA1104,2)-0)</f>
        <v>9</v>
      </c>
      <c r="X1104" s="30">
        <f>IF(N1104="","",MONTH(AA1104))</f>
        <v>3</v>
      </c>
      <c r="Y110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LEFTIES</v>
      </c>
      <c r="Z1104" s="30" t="str">
        <f>IF(B1104="ROPAX","ROPAX",IF(B1104="RORO","RORO","OCEAN"))</f>
        <v>OCEAN</v>
      </c>
      <c r="AA1104" s="29">
        <f>+MIN(S1104,T1104)</f>
        <v>46082.479166666664</v>
      </c>
      <c r="AB1104" s="29" t="str">
        <f>CHOOSE(WEEKDAY(T1104,2),"Monday","Tuesday","Wednesday","Thursday","Friday","Saturday","Sunday")</f>
        <v>Sunday</v>
      </c>
      <c r="AC1104" s="104">
        <f>IF((E1104-F1104)&lt;=0,0,(TRACKER[[#This Row],[ATA]]-TRACKER[[#This Row],[ETA]])*24)</f>
        <v>0</v>
      </c>
      <c r="AD1104" s="29" t="str">
        <f>IF(AC1104&lt;=2,"NO","YES")</f>
        <v>NO</v>
      </c>
      <c r="AE1104" s="106">
        <f>+TRACKER[[#This Row],[DELIVERY AVAILABLE SINCE]]-TRACKER[[#This Row],[HANDOVER Morocco]]</f>
        <v>46080.333333333336</v>
      </c>
      <c r="AF1104" s="104">
        <f>TRACKER[[#This Row],[ATA TO UNLOADING]]*24</f>
        <v>113.16666666656965</v>
      </c>
      <c r="AG1104" s="31">
        <f>(M1104-E1104)</f>
        <v>2.5694444444452529</v>
      </c>
      <c r="AH1104" s="35">
        <f>TRACKER[[#This Row],[ATA A OFRECIMIENTO]]*24</f>
        <v>61.666666666686069</v>
      </c>
      <c r="AI1104" s="30" t="str">
        <f>IF(AG1104="","",IF(AG1104&lt;=1.5,"SI","NO"))</f>
        <v>NO</v>
      </c>
      <c r="AJ1104" s="30" t="str">
        <f>IF(AG1104="","",IF(AG1104&lt;=2,"YES","NO"))</f>
        <v>NO</v>
      </c>
      <c r="AK1104" s="30" t="str">
        <f>IF(AG1104="","",IF(AG1104&lt;=3,"SI","NO"))</f>
        <v>SI</v>
      </c>
      <c r="AL1104" s="31">
        <f>(N1104-M1104)</f>
        <v>2.1666666666642413</v>
      </c>
      <c r="AM1104" s="35">
        <f>TRACKER[[#This Row],[DEL. AVAILABLE A SLOT]]*24</f>
        <v>51.999999999941792</v>
      </c>
      <c r="AN1104" s="31">
        <f>IF((S1104-M1104)&lt;0,TIME(0,0,0),S1104-M1104)</f>
        <v>2.1458333333284827</v>
      </c>
      <c r="AO1104" s="30"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104" s="35" t="str">
        <f>IF(AL1104="","",IF(AL1104&lt;=1,"SI","NO"))</f>
        <v>NO</v>
      </c>
      <c r="AQ1104" s="31">
        <f>(N1104-E1104)</f>
        <v>4.7361111111094942</v>
      </c>
      <c r="AR1104" s="35">
        <f>TRACKER[[#This Row],[ATA A TIMESLOT]]*24</f>
        <v>113.66666666662786</v>
      </c>
      <c r="AS1104" s="32">
        <f>IF(AA1104&lt;N1104,TIME(0,0,0),AA1104-N1104)</f>
        <v>0</v>
      </c>
      <c r="AT1104" s="35">
        <f>TRACKER[[#This Row],[PUNTUALIDAD (H)]]*24</f>
        <v>0</v>
      </c>
      <c r="AU1104" s="31" t="str">
        <f>IF(AS1104&gt;TIME(0,30,0),"NO","SI")</f>
        <v>SI</v>
      </c>
      <c r="AV1104" s="33" t="str">
        <f>IF(AS1104&gt;TIME(1,0,0),"NO","SI")</f>
        <v>SI</v>
      </c>
      <c r="AW1104" s="33">
        <f>(S1104-E1104)</f>
        <v>4.7152777777737356</v>
      </c>
      <c r="AX1104" s="39">
        <f>TRACKER[[#This Row],[ATA TO UNLOADING]]*24</f>
        <v>113.16666666656965</v>
      </c>
      <c r="AY1104" s="33">
        <f>IF(O1104=0,0,S1104-O1104)</f>
        <v>0</v>
      </c>
      <c r="AZ1104" s="39">
        <f>TRACKER[[#This Row],[TOTAL TT (MARRUECOS)]]*24</f>
        <v>0</v>
      </c>
      <c r="BA1104" s="39" t="str">
        <f>IF(AW1104="","",IF(AW1104&lt;=2,"SI","NO"))</f>
        <v>NO</v>
      </c>
      <c r="BB1104" s="117">
        <f>V1104-U1104</f>
        <v>0</v>
      </c>
      <c r="BC1104" s="118">
        <f>(TRACKER[[#This Row],[Driver departure vs DC END DATE 2]])/24</f>
        <v>0</v>
      </c>
      <c r="BD1104" s="117" t="str">
        <f>IF(L1104="LEFTIES TOLEDO",IF(BC1104&gt;=TIME(0,0,0),"YES","NO"),"")</f>
        <v/>
      </c>
      <c r="BE1104" s="93">
        <f>$BH$1</f>
        <v>55</v>
      </c>
      <c r="BF1104" s="93">
        <f>$BI$1</f>
        <v>7.5</v>
      </c>
    </row>
    <row r="1105" spans="1:58" ht="12.75" hidden="1" customHeight="1">
      <c r="A1105" s="24" t="s">
        <v>1540</v>
      </c>
      <c r="B1105" s="10" t="s">
        <v>66</v>
      </c>
      <c r="C1105" s="11" t="s">
        <v>79</v>
      </c>
      <c r="D1105" s="11" t="s">
        <v>48</v>
      </c>
      <c r="E1105" s="12">
        <v>46080.333333333336</v>
      </c>
      <c r="F1105" s="12">
        <v>46080.583333333336</v>
      </c>
      <c r="G1105" s="13" t="s">
        <v>67</v>
      </c>
      <c r="H1105" s="11" t="s">
        <v>1074</v>
      </c>
      <c r="I1105" s="13" t="s">
        <v>1548</v>
      </c>
      <c r="J1105" s="13" t="s">
        <v>80</v>
      </c>
      <c r="K1105" s="13" t="s">
        <v>60</v>
      </c>
      <c r="L1105" s="12" t="s">
        <v>71</v>
      </c>
      <c r="M1105" s="12">
        <v>46082.541666666664</v>
      </c>
      <c r="N1105" s="12">
        <v>46082.541666666664</v>
      </c>
      <c r="O1105" s="12">
        <v>46078</v>
      </c>
      <c r="P1105" s="55"/>
      <c r="Q1105" s="12"/>
      <c r="R1105" s="12"/>
      <c r="S1105" s="29">
        <v>46082.512499999997</v>
      </c>
      <c r="T1105" s="29">
        <v>46082.534722222219</v>
      </c>
      <c r="U1105" s="12"/>
      <c r="V1105" s="29"/>
      <c r="W1105" s="30">
        <f>IF(N1105="","",WEEKNUM(AA1105,2)-0)</f>
        <v>9</v>
      </c>
      <c r="X1105" s="30">
        <f>IF(N1105="","",MONTH(AA1105))</f>
        <v>3</v>
      </c>
      <c r="Y110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105" s="30" t="str">
        <f>IF(B1105="ROPAX","ROPAX",IF(B1105="RORO","RORO","OCEAN"))</f>
        <v>RORO</v>
      </c>
      <c r="AA1105" s="12">
        <f>+MIN(S1105,T1105)</f>
        <v>46082.512499999997</v>
      </c>
      <c r="AB1105" s="29" t="str">
        <f>CHOOSE(WEEKDAY(T1105,2),"Monday","Tuesday","Wednesday","Thursday","Friday","Saturday","Sunday")</f>
        <v>Sunday</v>
      </c>
      <c r="AC1105" s="104">
        <f>IF((E1105-F1105)&lt;=0,0,(TRACKER[[#This Row],[ATA]]-TRACKER[[#This Row],[ETA]])*24)</f>
        <v>0</v>
      </c>
      <c r="AD1105" s="29" t="str">
        <f>IF(AC1105&lt;=2,"NO","YES")</f>
        <v>NO</v>
      </c>
      <c r="AE1105" s="112">
        <f>+TRACKER[[#This Row],[DELIVERY AVAILABLE SINCE]]-TRACKER[[#This Row],[HANDOVER Morocco]]</f>
        <v>4.5416666666642413</v>
      </c>
      <c r="AF1105" s="113">
        <f>TRACKER[[#This Row],[ATA TO UNLOADING]]*24</f>
        <v>52.299999999871943</v>
      </c>
      <c r="AG1105" s="114">
        <f>(M1105-E1105)</f>
        <v>2.2083333333284827</v>
      </c>
      <c r="AH1105" s="9">
        <f>TRACKER[[#This Row],[ATA A OFRECIMIENTO]]*24</f>
        <v>52.999999999883585</v>
      </c>
      <c r="AI1105" s="4" t="str">
        <f>IF(AG1105="","",IF(AG1105&lt;=1.5,"SI","NO"))</f>
        <v>NO</v>
      </c>
      <c r="AJ1105" s="4" t="str">
        <f>IF(AG1105="","",IF(AG1105&lt;=2,"YES","NO"))</f>
        <v>NO</v>
      </c>
      <c r="AK1105" s="4" t="str">
        <f>IF(AG1105="","",IF(AG1105&lt;=3,"SI","NO"))</f>
        <v>SI</v>
      </c>
      <c r="AL1105" s="114">
        <f>(N1105-M1105)</f>
        <v>0</v>
      </c>
      <c r="AM1105" s="9">
        <f>TRACKER[[#This Row],[DEL. AVAILABLE A SLOT]]*24</f>
        <v>0</v>
      </c>
      <c r="AN1105" s="114">
        <f>IF((S1105-M1105)&lt;0,TIME(0,0,0),S1105-M1105)</f>
        <v>0</v>
      </c>
      <c r="AO1105"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105" s="9" t="str">
        <f>IF(AL1105="","",IF(AL1105&lt;=1,"SI","NO"))</f>
        <v>SI</v>
      </c>
      <c r="AQ1105" s="114">
        <f>(N1105-E1105)</f>
        <v>2.2083333333284827</v>
      </c>
      <c r="AR1105" s="9">
        <f>TRACKER[[#This Row],[ATA A TIMESLOT]]*24</f>
        <v>52.999999999883585</v>
      </c>
      <c r="AS1105" s="115">
        <f>IF(AA1105&lt;N1105,TIME(0,0,0),AA1105-N1105)</f>
        <v>0</v>
      </c>
      <c r="AT1105" s="9">
        <f>TRACKER[[#This Row],[PUNTUALIDAD (H)]]*24</f>
        <v>0</v>
      </c>
      <c r="AU1105" s="114" t="str">
        <f>IF(AS1105&gt;TIME(0,30,0),"NO","SI")</f>
        <v>SI</v>
      </c>
      <c r="AV1105" s="116" t="str">
        <f>IF(AS1105&gt;TIME(1,0,0),"NO","SI")</f>
        <v>SI</v>
      </c>
      <c r="AW1105" s="116">
        <f>(S1105-E1105)</f>
        <v>2.179166666661331</v>
      </c>
      <c r="AX1105" s="38">
        <f>TRACKER[[#This Row],[ATA TO UNLOADING]]*24</f>
        <v>52.299999999871943</v>
      </c>
      <c r="AY1105" s="116">
        <f>IF(O1105=0,0,S1105-O1105)</f>
        <v>4.5124999999970896</v>
      </c>
      <c r="AZ1105" s="38">
        <f>TRACKER[[#This Row],[TOTAL TT (MARRUECOS)]]*24</f>
        <v>108.29999999993015</v>
      </c>
      <c r="BA1105" s="38" t="str">
        <f>IF(AW1105="","",IF(AW1105&lt;=2,"SI","NO"))</f>
        <v>NO</v>
      </c>
      <c r="BB1105" s="117">
        <f>V1105-U1105</f>
        <v>0</v>
      </c>
      <c r="BC1105" s="118">
        <f>(TRACKER[[#This Row],[Driver departure vs DC END DATE 2]])/24</f>
        <v>0</v>
      </c>
      <c r="BD1105" s="117" t="str">
        <f>IF(L1105="LEFTIES TOLEDO",IF(BC1105&gt;=TIME(0,0,0),"YES","NO"),"")</f>
        <v/>
      </c>
      <c r="BE1105" s="41">
        <f>$BH$1</f>
        <v>55</v>
      </c>
      <c r="BF1105" s="41">
        <f>$BI$1</f>
        <v>7.5</v>
      </c>
    </row>
    <row r="1106" spans="1:58" ht="12.75" hidden="1" customHeight="1">
      <c r="A1106" s="24" t="s">
        <v>1541</v>
      </c>
      <c r="B1106" s="10" t="s">
        <v>66</v>
      </c>
      <c r="C1106" s="11" t="s">
        <v>79</v>
      </c>
      <c r="D1106" s="11" t="s">
        <v>48</v>
      </c>
      <c r="E1106" s="12">
        <v>46081.583333333336</v>
      </c>
      <c r="F1106" s="12">
        <v>46081.583333333336</v>
      </c>
      <c r="G1106" s="13" t="s">
        <v>67</v>
      </c>
      <c r="H1106" s="11" t="s">
        <v>68</v>
      </c>
      <c r="I1106" s="13" t="s">
        <v>1549</v>
      </c>
      <c r="J1106" s="13" t="s">
        <v>80</v>
      </c>
      <c r="K1106" s="13" t="s">
        <v>60</v>
      </c>
      <c r="L1106" s="12" t="s">
        <v>64</v>
      </c>
      <c r="M1106" s="12">
        <v>46082.75</v>
      </c>
      <c r="N1106" s="12">
        <v>46082.75</v>
      </c>
      <c r="O1106" s="12">
        <v>46079</v>
      </c>
      <c r="P1106" s="55"/>
      <c r="Q1106" s="12"/>
      <c r="R1106" s="12"/>
      <c r="S1106" s="29">
        <v>46082.743750000001</v>
      </c>
      <c r="T1106" s="29">
        <v>46082.802083333336</v>
      </c>
      <c r="U1106" s="12"/>
      <c r="V1106" s="29"/>
      <c r="W1106" s="30">
        <f>IF(N1106="","",WEEKNUM(AA1106,2)-0)</f>
        <v>9</v>
      </c>
      <c r="X1106" s="30">
        <f>IF(N1106="","",MONTH(AA1106))</f>
        <v>3</v>
      </c>
      <c r="Y110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106" s="30" t="str">
        <f>IF(B1106="ROPAX","ROPAX",IF(B1106="RORO","RORO","OCEAN"))</f>
        <v>RORO</v>
      </c>
      <c r="AA1106" s="12">
        <f>+MIN(S1106,T1106)</f>
        <v>46082.743750000001</v>
      </c>
      <c r="AB1106" s="29" t="str">
        <f>CHOOSE(WEEKDAY(T1106,2),"Monday","Tuesday","Wednesday","Thursday","Friday","Saturday","Sunday")</f>
        <v>Sunday</v>
      </c>
      <c r="AC1106" s="104">
        <f>IF((E1106-F1106)&lt;=0,0,(TRACKER[[#This Row],[ATA]]-TRACKER[[#This Row],[ETA]])*24)</f>
        <v>0</v>
      </c>
      <c r="AD1106" s="29" t="str">
        <f>IF(AC1106&lt;=2,"NO","YES")</f>
        <v>NO</v>
      </c>
      <c r="AE1106" s="112">
        <f>+TRACKER[[#This Row],[DELIVERY AVAILABLE SINCE]]-TRACKER[[#This Row],[HANDOVER Morocco]]</f>
        <v>3.75</v>
      </c>
      <c r="AF1106" s="113">
        <f>TRACKER[[#This Row],[ATA TO UNLOADING]]*24</f>
        <v>27.849999999976717</v>
      </c>
      <c r="AG1106" s="114">
        <f>(M1106-E1106)</f>
        <v>1.1666666666642413</v>
      </c>
      <c r="AH1106" s="9">
        <f>TRACKER[[#This Row],[ATA A OFRECIMIENTO]]*24</f>
        <v>27.999999999941792</v>
      </c>
      <c r="AI1106" s="4" t="str">
        <f>IF(AG1106="","",IF(AG1106&lt;=1.5,"SI","NO"))</f>
        <v>SI</v>
      </c>
      <c r="AJ1106" s="4" t="str">
        <f>IF(AG1106="","",IF(AG1106&lt;=2,"YES","NO"))</f>
        <v>YES</v>
      </c>
      <c r="AK1106" s="4" t="str">
        <f>IF(AG1106="","",IF(AG1106&lt;=3,"SI","NO"))</f>
        <v>SI</v>
      </c>
      <c r="AL1106" s="114">
        <f>(N1106-M1106)</f>
        <v>0</v>
      </c>
      <c r="AM1106" s="9">
        <f>TRACKER[[#This Row],[DEL. AVAILABLE A SLOT]]*24</f>
        <v>0</v>
      </c>
      <c r="AN1106" s="114">
        <f>IF((S1106-M1106)&lt;0,TIME(0,0,0),S1106-M1106)</f>
        <v>0</v>
      </c>
      <c r="AO1106"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106" s="9" t="str">
        <f>IF(AL1106="","",IF(AL1106&lt;=1,"SI","NO"))</f>
        <v>SI</v>
      </c>
      <c r="AQ1106" s="114">
        <f>(N1106-E1106)</f>
        <v>1.1666666666642413</v>
      </c>
      <c r="AR1106" s="9">
        <f>TRACKER[[#This Row],[ATA A TIMESLOT]]*24</f>
        <v>27.999999999941792</v>
      </c>
      <c r="AS1106" s="115">
        <f>IF(AA1106&lt;N1106,TIME(0,0,0),AA1106-N1106)</f>
        <v>0</v>
      </c>
      <c r="AT1106" s="9">
        <f>TRACKER[[#This Row],[PUNTUALIDAD (H)]]*24</f>
        <v>0</v>
      </c>
      <c r="AU1106" s="114" t="str">
        <f>IF(AS1106&gt;TIME(0,30,0),"NO","SI")</f>
        <v>SI</v>
      </c>
      <c r="AV1106" s="116" t="str">
        <f>IF(AS1106&gt;TIME(1,0,0),"NO","SI")</f>
        <v>SI</v>
      </c>
      <c r="AW1106" s="116">
        <f>(S1106-E1106)</f>
        <v>1.1604166666656965</v>
      </c>
      <c r="AX1106" s="38">
        <f>TRACKER[[#This Row],[ATA TO UNLOADING]]*24</f>
        <v>27.849999999976717</v>
      </c>
      <c r="AY1106" s="116">
        <f>IF(O1106=0,0,S1106-O1106)</f>
        <v>3.7437500000014552</v>
      </c>
      <c r="AZ1106" s="38">
        <f>TRACKER[[#This Row],[TOTAL TT (MARRUECOS)]]*24</f>
        <v>89.850000000034925</v>
      </c>
      <c r="BA1106" s="38" t="str">
        <f>IF(AW1106="","",IF(AW1106&lt;=2,"SI","NO"))</f>
        <v>SI</v>
      </c>
      <c r="BB1106" s="117">
        <f>V1106-U1106</f>
        <v>0</v>
      </c>
      <c r="BC1106" s="118">
        <f>(TRACKER[[#This Row],[Driver departure vs DC END DATE 2]])/24</f>
        <v>0</v>
      </c>
      <c r="BD1106" s="117" t="str">
        <f>IF(L1106="LEFTIES TOLEDO",IF(BC1106&gt;=TIME(0,0,0),"YES","NO"),"")</f>
        <v/>
      </c>
      <c r="BE1106" s="41">
        <f>$BH$1</f>
        <v>55</v>
      </c>
      <c r="BF1106" s="41">
        <f>$BI$1</f>
        <v>7.5</v>
      </c>
    </row>
    <row r="1107" spans="1:58" ht="12.75" hidden="1" customHeight="1">
      <c r="A1107" s="24" t="s">
        <v>1542</v>
      </c>
      <c r="B1107" s="10" t="s">
        <v>1071</v>
      </c>
      <c r="C1107" s="11" t="s">
        <v>79</v>
      </c>
      <c r="D1107" s="11" t="s">
        <v>48</v>
      </c>
      <c r="E1107" s="12">
        <v>46080.833333333336</v>
      </c>
      <c r="F1107" s="12">
        <v>46081.333333333336</v>
      </c>
      <c r="G1107" s="13" t="s">
        <v>49</v>
      </c>
      <c r="H1107" s="11" t="s">
        <v>99</v>
      </c>
      <c r="I1107" s="13" t="s">
        <v>1550</v>
      </c>
      <c r="J1107" s="13" t="s">
        <v>80</v>
      </c>
      <c r="K1107" s="13" t="s">
        <v>60</v>
      </c>
      <c r="L1107" s="12" t="s">
        <v>71</v>
      </c>
      <c r="M1107" s="12">
        <v>46082.75</v>
      </c>
      <c r="N1107" s="12">
        <v>46082.75</v>
      </c>
      <c r="O1107" s="12">
        <v>46074</v>
      </c>
      <c r="P1107" s="55"/>
      <c r="Q1107" s="12"/>
      <c r="R1107" s="12"/>
      <c r="S1107" s="29">
        <v>46082.756249999999</v>
      </c>
      <c r="T1107" s="29">
        <v>46083.357638888891</v>
      </c>
      <c r="U1107" s="12"/>
      <c r="V1107" s="29"/>
      <c r="W1107" s="30">
        <f>IF(N1107="","",WEEKNUM(AA1107,2)-0)</f>
        <v>9</v>
      </c>
      <c r="X1107" s="30">
        <f>IF(N1107="","",MONTH(AA1107))</f>
        <v>3</v>
      </c>
      <c r="Y110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107" s="30" t="str">
        <f>IF(B1107="ROPAX","ROPAX",IF(B1107="RORO","RORO","OCEAN"))</f>
        <v>OCEAN</v>
      </c>
      <c r="AA1107" s="12">
        <f>+MIN(S1107,T1107)</f>
        <v>46082.756249999999</v>
      </c>
      <c r="AB1107" s="29" t="str">
        <f>CHOOSE(WEEKDAY(T1107,2),"Monday","Tuesday","Wednesday","Thursday","Friday","Saturday","Sunday")</f>
        <v>Monday</v>
      </c>
      <c r="AC1107" s="104">
        <f>IF((E1107-F1107)&lt;=0,0,(TRACKER[[#This Row],[ATA]]-TRACKER[[#This Row],[ETA]])*24)</f>
        <v>0</v>
      </c>
      <c r="AD1107" s="29" t="str">
        <f>IF(AC1107&lt;=2,"NO","YES")</f>
        <v>NO</v>
      </c>
      <c r="AE1107" s="112">
        <f>+TRACKER[[#This Row],[DELIVERY AVAILABLE SINCE]]-TRACKER[[#This Row],[HANDOVER Morocco]]</f>
        <v>8.75</v>
      </c>
      <c r="AF1107" s="113">
        <f>TRACKER[[#This Row],[ATA TO UNLOADING]]*24</f>
        <v>46.149999999906868</v>
      </c>
      <c r="AG1107" s="114">
        <f>(M1107-E1107)</f>
        <v>1.9166666666642413</v>
      </c>
      <c r="AH1107" s="9">
        <f>TRACKER[[#This Row],[ATA A OFRECIMIENTO]]*24</f>
        <v>45.999999999941792</v>
      </c>
      <c r="AI1107" s="4" t="str">
        <f>IF(AG1107="","",IF(AG1107&lt;=1.5,"SI","NO"))</f>
        <v>NO</v>
      </c>
      <c r="AJ1107" s="4" t="str">
        <f>IF(AG1107="","",IF(AG1107&lt;=2,"YES","NO"))</f>
        <v>YES</v>
      </c>
      <c r="AK1107" s="4" t="str">
        <f>IF(AG1107="","",IF(AG1107&lt;=3,"SI","NO"))</f>
        <v>SI</v>
      </c>
      <c r="AL1107" s="114">
        <f>(N1107-M1107)</f>
        <v>0</v>
      </c>
      <c r="AM1107" s="9">
        <f>TRACKER[[#This Row],[DEL. AVAILABLE A SLOT]]*24</f>
        <v>0</v>
      </c>
      <c r="AN1107" s="114">
        <f>IF((S1107-M1107)&lt;0,TIME(0,0,0),S1107-M1107)</f>
        <v>6.2499999985448085E-3</v>
      </c>
      <c r="AO1107"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107" s="9" t="str">
        <f>IF(AL1107="","",IF(AL1107&lt;=1,"SI","NO"))</f>
        <v>SI</v>
      </c>
      <c r="AQ1107" s="114">
        <f>(N1107-E1107)</f>
        <v>1.9166666666642413</v>
      </c>
      <c r="AR1107" s="9">
        <f>TRACKER[[#This Row],[ATA A TIMESLOT]]*24</f>
        <v>45.999999999941792</v>
      </c>
      <c r="AS1107" s="115">
        <f>IF(AA1107&lt;N1107,TIME(0,0,0),AA1107-N1107)</f>
        <v>6.2499999985448085E-3</v>
      </c>
      <c r="AT1107" s="9">
        <f>TRACKER[[#This Row],[PUNTUALIDAD (H)]]*24</f>
        <v>0.1499999999650754</v>
      </c>
      <c r="AU1107" s="114" t="str">
        <f>IF(AS1107&gt;TIME(0,30,0),"NO","SI")</f>
        <v>SI</v>
      </c>
      <c r="AV1107" s="116" t="str">
        <f>IF(AS1107&gt;TIME(1,0,0),"NO","SI")</f>
        <v>SI</v>
      </c>
      <c r="AW1107" s="116">
        <f>(S1107-E1107)</f>
        <v>1.9229166666627862</v>
      </c>
      <c r="AX1107" s="38">
        <f>TRACKER[[#This Row],[ATA TO UNLOADING]]*24</f>
        <v>46.149999999906868</v>
      </c>
      <c r="AY1107" s="116">
        <f>IF(O1107=0,0,S1107-O1107)</f>
        <v>8.7562499999985448</v>
      </c>
      <c r="AZ1107" s="38">
        <f>TRACKER[[#This Row],[TOTAL TT (MARRUECOS)]]*24</f>
        <v>210.14999999996508</v>
      </c>
      <c r="BA1107" s="38" t="str">
        <f>IF(AW1107="","",IF(AW1107&lt;=2,"SI","NO"))</f>
        <v>SI</v>
      </c>
      <c r="BB1107" s="117">
        <f>V1107-U1107</f>
        <v>0</v>
      </c>
      <c r="BC1107" s="118">
        <f>(TRACKER[[#This Row],[Driver departure vs DC END DATE 2]])/24</f>
        <v>0</v>
      </c>
      <c r="BD1107" s="117" t="str">
        <f>IF(L1107="LEFTIES TOLEDO",IF(BC1107&gt;=TIME(0,0,0),"YES","NO"),"")</f>
        <v/>
      </c>
      <c r="BE1107" s="41">
        <f>$BH$1</f>
        <v>55</v>
      </c>
      <c r="BF1107" s="41">
        <f>$BI$1</f>
        <v>7.5</v>
      </c>
    </row>
    <row r="1108" spans="1:58" ht="12.75" customHeight="1">
      <c r="A1108" s="24">
        <v>262530504</v>
      </c>
      <c r="B1108" s="10" t="s">
        <v>1607</v>
      </c>
      <c r="C1108" s="11" t="s">
        <v>57</v>
      </c>
      <c r="D1108" s="11" t="s">
        <v>48</v>
      </c>
      <c r="E1108" s="12">
        <v>46080.385416666664</v>
      </c>
      <c r="F1108" s="12">
        <v>46080.333333333336</v>
      </c>
      <c r="G1108" s="13" t="s">
        <v>49</v>
      </c>
      <c r="H1108" s="11" t="s">
        <v>50</v>
      </c>
      <c r="I1108" s="13" t="s">
        <v>1610</v>
      </c>
      <c r="J1108" s="13" t="s">
        <v>51</v>
      </c>
      <c r="K1108" s="13" t="s">
        <v>60</v>
      </c>
      <c r="L1108" s="12" t="s">
        <v>81</v>
      </c>
      <c r="M1108" s="12">
        <v>46080.958333333336</v>
      </c>
      <c r="N1108" s="12">
        <v>46082.916666666664</v>
      </c>
      <c r="O1108" s="12"/>
      <c r="P1108" s="55"/>
      <c r="Q1108" s="12"/>
      <c r="R1108" s="12"/>
      <c r="S1108" s="29">
        <v>46082.927083333336</v>
      </c>
      <c r="T1108" s="29">
        <v>46082.949305555558</v>
      </c>
      <c r="U1108" s="12"/>
      <c r="V1108" s="29"/>
      <c r="W1108" s="30">
        <f>IF(N1108="","",WEEKNUM(AA1108,2)-0)</f>
        <v>9</v>
      </c>
      <c r="X1108" s="30">
        <f>IF(N1108="","",MONTH(AA1108))</f>
        <v>3</v>
      </c>
      <c r="Y110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1108" s="30" t="str">
        <f>IF(B1108="ROPAX","ROPAX",IF(B1108="RORO","RORO","OCEAN"))</f>
        <v>OCEAN</v>
      </c>
      <c r="AA1108" s="12">
        <f>+MIN(S1108,T1108)</f>
        <v>46082.927083333336</v>
      </c>
      <c r="AB1108" s="29" t="str">
        <f>CHOOSE(WEEKDAY(T1108,2),"Monday","Tuesday","Wednesday","Thursday","Friday","Saturday","Sunday")</f>
        <v>Sunday</v>
      </c>
      <c r="AC1108" s="104">
        <f>IF((E1108-F1108)&lt;=0,0,(TRACKER[[#This Row],[ATA]]-TRACKER[[#This Row],[ETA]])*24)</f>
        <v>1.2499999998835847</v>
      </c>
      <c r="AD1108" s="29" t="str">
        <f>IF(AC1108&lt;=2,"NO","YES")</f>
        <v>NO</v>
      </c>
      <c r="AE1108" s="112">
        <f>+TRACKER[[#This Row],[DELIVERY AVAILABLE SINCE]]-TRACKER[[#This Row],[HANDOVER Morocco]]</f>
        <v>46080.958333333336</v>
      </c>
      <c r="AF1108" s="113">
        <f>TRACKER[[#This Row],[ATA TO UNLOADING]]*24</f>
        <v>61.000000000116415</v>
      </c>
      <c r="AG1108" s="114">
        <f>(M1108-E1108)</f>
        <v>0.57291666667151731</v>
      </c>
      <c r="AH1108" s="9">
        <f>TRACKER[[#This Row],[ATA A OFRECIMIENTO]]*24</f>
        <v>13.750000000116415</v>
      </c>
      <c r="AI1108" s="4" t="str">
        <f>IF(AG1108="","",IF(AG1108&lt;=1.5,"SI","NO"))</f>
        <v>SI</v>
      </c>
      <c r="AJ1108" s="4" t="str">
        <f>IF(AG1108="","",IF(AG1108&lt;=2,"YES","NO"))</f>
        <v>YES</v>
      </c>
      <c r="AK1108" s="4" t="str">
        <f>IF(AG1108="","",IF(AG1108&lt;=3,"SI","NO"))</f>
        <v>SI</v>
      </c>
      <c r="AL1108" s="114">
        <f>(N1108-M1108)</f>
        <v>1.9583333333284827</v>
      </c>
      <c r="AM1108" s="9">
        <f>TRACKER[[#This Row],[DEL. AVAILABLE A SLOT]]*24</f>
        <v>46.999999999883585</v>
      </c>
      <c r="AN1108" s="114">
        <f>IF((S1108-M1108)&lt;0,TIME(0,0,0),S1108-M1108)</f>
        <v>1.96875</v>
      </c>
      <c r="AO1108"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1108" s="9" t="str">
        <f>IF(AL1108="","",IF(AL1108&lt;=1,"SI","NO"))</f>
        <v>NO</v>
      </c>
      <c r="AQ1108" s="114">
        <f>(N1108-E1108)</f>
        <v>2.53125</v>
      </c>
      <c r="AR1108" s="9">
        <f>TRACKER[[#This Row],[ATA A TIMESLOT]]*24</f>
        <v>60.75</v>
      </c>
      <c r="AS1108" s="115">
        <f>IF(AA1108&lt;N1108,TIME(0,0,0),AA1108-N1108)</f>
        <v>1.0416666671517305E-2</v>
      </c>
      <c r="AT1108" s="9">
        <f>TRACKER[[#This Row],[PUNTUALIDAD (H)]]*24</f>
        <v>0.25000000011641532</v>
      </c>
      <c r="AU1108" s="114" t="str">
        <f>IF(AS1108&gt;TIME(0,30,0),"NO","SI")</f>
        <v>SI</v>
      </c>
      <c r="AV1108" s="116" t="str">
        <f>IF(AS1108&gt;TIME(1,0,0),"NO","SI")</f>
        <v>SI</v>
      </c>
      <c r="AW1108" s="116">
        <f>(S1108-E1108)</f>
        <v>2.5416666666715173</v>
      </c>
      <c r="AX1108" s="38">
        <f>TRACKER[[#This Row],[ATA TO UNLOADING]]*24</f>
        <v>61.000000000116415</v>
      </c>
      <c r="AY1108" s="116">
        <f>IF(O1108=0,0,S1108-O1108)</f>
        <v>0</v>
      </c>
      <c r="AZ1108" s="38">
        <f>TRACKER[[#This Row],[TOTAL TT (MARRUECOS)]]*24</f>
        <v>0</v>
      </c>
      <c r="BA1108" s="38" t="str">
        <f>IF(AW1108="","",IF(AW1108&lt;=2,"SI","NO"))</f>
        <v>NO</v>
      </c>
      <c r="BB1108" s="117">
        <f>V1108-U1108</f>
        <v>0</v>
      </c>
      <c r="BC1108" s="118">
        <f>(TRACKER[[#This Row],[Driver departure vs DC END DATE 2]])/24</f>
        <v>0</v>
      </c>
      <c r="BD1108" s="117" t="str">
        <f>IF(L1108="LEFTIES TOLEDO",IF(BC1108&gt;=TIME(0,0,0),"YES","NO"),"")</f>
        <v/>
      </c>
      <c r="BE1108" s="41">
        <f>$BH$1</f>
        <v>55</v>
      </c>
      <c r="BF1108" s="41">
        <f>$BI$1</f>
        <v>7.5</v>
      </c>
    </row>
    <row r="1109" spans="1:58" ht="12.75" customHeight="1">
      <c r="A1109" s="24">
        <v>262299103</v>
      </c>
      <c r="B1109" s="10" t="s">
        <v>1607</v>
      </c>
      <c r="C1109" s="11" t="s">
        <v>57</v>
      </c>
      <c r="D1109" s="11" t="s">
        <v>48</v>
      </c>
      <c r="E1109" s="12">
        <v>46080.385416666664</v>
      </c>
      <c r="F1109" s="12">
        <v>46080.333333333336</v>
      </c>
      <c r="G1109" s="13" t="s">
        <v>49</v>
      </c>
      <c r="H1109" s="11" t="s">
        <v>50</v>
      </c>
      <c r="I1109" s="13" t="s">
        <v>1611</v>
      </c>
      <c r="J1109" s="13" t="s">
        <v>51</v>
      </c>
      <c r="K1109" s="13" t="s">
        <v>60</v>
      </c>
      <c r="L1109" s="12" t="s">
        <v>81</v>
      </c>
      <c r="M1109" s="12">
        <v>46080.958333333336</v>
      </c>
      <c r="N1109" s="12">
        <v>46082.916666666664</v>
      </c>
      <c r="O1109" s="12"/>
      <c r="P1109" s="55"/>
      <c r="Q1109" s="12"/>
      <c r="R1109" s="12"/>
      <c r="S1109" s="29">
        <v>46082.925000000003</v>
      </c>
      <c r="T1109" s="29">
        <v>46082.94027777778</v>
      </c>
      <c r="U1109" s="12"/>
      <c r="V1109" s="29"/>
      <c r="W1109" s="30">
        <f>IF(N1109="","",WEEKNUM(AA1109,2)-0)</f>
        <v>9</v>
      </c>
      <c r="X1109" s="30">
        <f>IF(N1109="","",MONTH(AA1109))</f>
        <v>3</v>
      </c>
      <c r="Y110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1109" s="30" t="str">
        <f>IF(B1109="ROPAX","ROPAX",IF(B1109="RORO","RORO","OCEAN"))</f>
        <v>OCEAN</v>
      </c>
      <c r="AA1109" s="12">
        <f>+MIN(S1109,T1109)</f>
        <v>46082.925000000003</v>
      </c>
      <c r="AB1109" s="29" t="str">
        <f>CHOOSE(WEEKDAY(T1109,2),"Monday","Tuesday","Wednesday","Thursday","Friday","Saturday","Sunday")</f>
        <v>Sunday</v>
      </c>
      <c r="AC1109" s="104">
        <f>IF((E1109-F1109)&lt;=0,0,(TRACKER[[#This Row],[ATA]]-TRACKER[[#This Row],[ETA]])*24)</f>
        <v>1.2499999998835847</v>
      </c>
      <c r="AD1109" s="29" t="str">
        <f>IF(AC1109&lt;=2,"NO","YES")</f>
        <v>NO</v>
      </c>
      <c r="AE1109" s="112">
        <f>+TRACKER[[#This Row],[DELIVERY AVAILABLE SINCE]]-TRACKER[[#This Row],[HANDOVER Morocco]]</f>
        <v>46080.958333333336</v>
      </c>
      <c r="AF1109" s="113">
        <f>TRACKER[[#This Row],[ATA TO UNLOADING]]*24</f>
        <v>60.950000000128057</v>
      </c>
      <c r="AG1109" s="114">
        <f>(M1109-E1109)</f>
        <v>0.57291666667151731</v>
      </c>
      <c r="AH1109" s="9">
        <f>TRACKER[[#This Row],[ATA A OFRECIMIENTO]]*24</f>
        <v>13.750000000116415</v>
      </c>
      <c r="AI1109" s="4" t="str">
        <f>IF(AG1109="","",IF(AG1109&lt;=1.5,"SI","NO"))</f>
        <v>SI</v>
      </c>
      <c r="AJ1109" s="4" t="str">
        <f>IF(AG1109="","",IF(AG1109&lt;=2,"YES","NO"))</f>
        <v>YES</v>
      </c>
      <c r="AK1109" s="4" t="str">
        <f>IF(AG1109="","",IF(AG1109&lt;=3,"SI","NO"))</f>
        <v>SI</v>
      </c>
      <c r="AL1109" s="114">
        <f>(N1109-M1109)</f>
        <v>1.9583333333284827</v>
      </c>
      <c r="AM1109" s="9">
        <f>TRACKER[[#This Row],[DEL. AVAILABLE A SLOT]]*24</f>
        <v>46.999999999883585</v>
      </c>
      <c r="AN1109" s="114">
        <f>IF((S1109-M1109)&lt;0,TIME(0,0,0),S1109-M1109)</f>
        <v>1.9666666666671517</v>
      </c>
      <c r="AO1109"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1109" s="9" t="str">
        <f>IF(AL1109="","",IF(AL1109&lt;=1,"SI","NO"))</f>
        <v>NO</v>
      </c>
      <c r="AQ1109" s="114">
        <f>(N1109-E1109)</f>
        <v>2.53125</v>
      </c>
      <c r="AR1109" s="9">
        <f>TRACKER[[#This Row],[ATA A TIMESLOT]]*24</f>
        <v>60.75</v>
      </c>
      <c r="AS1109" s="115">
        <f>IF(AA1109&lt;N1109,TIME(0,0,0),AA1109-N1109)</f>
        <v>8.3333333386690356E-3</v>
      </c>
      <c r="AT1109" s="9">
        <f>TRACKER[[#This Row],[PUNTUALIDAD (H)]]*24</f>
        <v>0.20000000012805685</v>
      </c>
      <c r="AU1109" s="114" t="str">
        <f>IF(AS1109&gt;TIME(0,30,0),"NO","SI")</f>
        <v>SI</v>
      </c>
      <c r="AV1109" s="116" t="str">
        <f>IF(AS1109&gt;TIME(1,0,0),"NO","SI")</f>
        <v>SI</v>
      </c>
      <c r="AW1109" s="116">
        <f>(S1109-E1109)</f>
        <v>2.539583333338669</v>
      </c>
      <c r="AX1109" s="38">
        <f>TRACKER[[#This Row],[ATA TO UNLOADING]]*24</f>
        <v>60.950000000128057</v>
      </c>
      <c r="AY1109" s="116">
        <f>IF(O1109=0,0,S1109-O1109)</f>
        <v>0</v>
      </c>
      <c r="AZ1109" s="38">
        <f>TRACKER[[#This Row],[TOTAL TT (MARRUECOS)]]*24</f>
        <v>0</v>
      </c>
      <c r="BA1109" s="38" t="str">
        <f>IF(AW1109="","",IF(AW1109&lt;=2,"SI","NO"))</f>
        <v>NO</v>
      </c>
      <c r="BB1109" s="117">
        <f>V1109-U1109</f>
        <v>0</v>
      </c>
      <c r="BC1109" s="118">
        <f>(TRACKER[[#This Row],[Driver departure vs DC END DATE 2]])/24</f>
        <v>0</v>
      </c>
      <c r="BD1109" s="117" t="str">
        <f>IF(L1109="LEFTIES TOLEDO",IF(BC1109&gt;=TIME(0,0,0),"YES","NO"),"")</f>
        <v/>
      </c>
      <c r="BE1109" s="41">
        <f>$BH$1</f>
        <v>55</v>
      </c>
      <c r="BF1109" s="41">
        <f>$BI$1</f>
        <v>7.5</v>
      </c>
    </row>
    <row r="1110" spans="1:58" ht="12.75" hidden="1" customHeight="1">
      <c r="A1110" s="24">
        <v>266535954</v>
      </c>
      <c r="B1110" s="10" t="s">
        <v>1071</v>
      </c>
      <c r="C1110" s="11" t="s">
        <v>79</v>
      </c>
      <c r="D1110" s="11" t="s">
        <v>48</v>
      </c>
      <c r="E1110" s="12">
        <v>46080.333333333336</v>
      </c>
      <c r="F1110" s="12">
        <v>46080.5</v>
      </c>
      <c r="G1110" s="13" t="s">
        <v>49</v>
      </c>
      <c r="H1110" s="11" t="s">
        <v>1551</v>
      </c>
      <c r="I1110" s="13" t="s">
        <v>1552</v>
      </c>
      <c r="J1110" s="13" t="s">
        <v>80</v>
      </c>
      <c r="K1110" s="13" t="s">
        <v>60</v>
      </c>
      <c r="L1110" s="12" t="s">
        <v>71</v>
      </c>
      <c r="M1110" s="12">
        <v>46082.833333333336</v>
      </c>
      <c r="N1110" s="12">
        <v>46082.96875</v>
      </c>
      <c r="O1110" s="12">
        <v>46071</v>
      </c>
      <c r="P1110" s="55">
        <v>2</v>
      </c>
      <c r="Q1110" s="12"/>
      <c r="R1110" s="12" t="s">
        <v>1557</v>
      </c>
      <c r="S1110" s="29">
        <v>46082.97152777778</v>
      </c>
      <c r="T1110" s="29">
        <v>46083.055555555555</v>
      </c>
      <c r="U1110" s="12"/>
      <c r="V1110" s="29"/>
      <c r="W1110" s="30">
        <f>IF(N1110="","",WEEKNUM(AA1110,2)-0)</f>
        <v>9</v>
      </c>
      <c r="X1110" s="30">
        <f>IF(N1110="","",MONTH(AA1110))</f>
        <v>3</v>
      </c>
      <c r="Y111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110" s="30" t="str">
        <f>IF(B1110="ROPAX","ROPAX",IF(B1110="RORO","RORO","OCEAN"))</f>
        <v>OCEAN</v>
      </c>
      <c r="AA1110" s="12">
        <f>+MIN(S1110,T1110)</f>
        <v>46082.97152777778</v>
      </c>
      <c r="AB1110" s="29" t="str">
        <f>CHOOSE(WEEKDAY(T1110,2),"Monday","Tuesday","Wednesday","Thursday","Friday","Saturday","Sunday")</f>
        <v>Monday</v>
      </c>
      <c r="AC1110" s="104">
        <f>IF((E1110-F1110)&lt;=0,0,(TRACKER[[#This Row],[ATA]]-TRACKER[[#This Row],[ETA]])*24)</f>
        <v>0</v>
      </c>
      <c r="AD1110" s="29" t="str">
        <f>IF(AC1110&lt;=2,"NO","YES")</f>
        <v>NO</v>
      </c>
      <c r="AE1110" s="112">
        <f>+TRACKER[[#This Row],[DELIVERY AVAILABLE SINCE]]-TRACKER[[#This Row],[HANDOVER Morocco]]</f>
        <v>11.833333333335759</v>
      </c>
      <c r="AF1110" s="113">
        <f>TRACKER[[#This Row],[ATA TO UNLOADING]]*24</f>
        <v>63.316666666651145</v>
      </c>
      <c r="AG1110" s="114">
        <f>(M1110-E1110)</f>
        <v>2.5</v>
      </c>
      <c r="AH1110" s="9">
        <f>TRACKER[[#This Row],[ATA A OFRECIMIENTO]]*24</f>
        <v>60</v>
      </c>
      <c r="AI1110" s="4" t="str">
        <f>IF(AG1110="","",IF(AG1110&lt;=1.5,"SI","NO"))</f>
        <v>NO</v>
      </c>
      <c r="AJ1110" s="4" t="str">
        <f>IF(AG1110="","",IF(AG1110&lt;=2,"YES","NO"))</f>
        <v>NO</v>
      </c>
      <c r="AK1110" s="4" t="str">
        <f>IF(AG1110="","",IF(AG1110&lt;=3,"SI","NO"))</f>
        <v>SI</v>
      </c>
      <c r="AL1110" s="114">
        <f>(N1110-M1110)</f>
        <v>0.13541666666424135</v>
      </c>
      <c r="AM1110" s="9">
        <f>TRACKER[[#This Row],[DEL. AVAILABLE A SLOT]]*24</f>
        <v>3.2499999999417923</v>
      </c>
      <c r="AN1110" s="114">
        <f>IF((S1110-M1110)&lt;0,TIME(0,0,0),S1110-M1110)</f>
        <v>0.13819444444379769</v>
      </c>
      <c r="AO1110"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110" s="9" t="str">
        <f>IF(AL1110="","",IF(AL1110&lt;=1,"SI","NO"))</f>
        <v>SI</v>
      </c>
      <c r="AQ1110" s="114">
        <f>(N1110-E1110)</f>
        <v>2.6354166666642413</v>
      </c>
      <c r="AR1110" s="9">
        <f>TRACKER[[#This Row],[ATA A TIMESLOT]]*24</f>
        <v>63.249999999941792</v>
      </c>
      <c r="AS1110" s="115">
        <f>IF(AA1110&lt;N1110,TIME(0,0,0),AA1110-N1110)</f>
        <v>2.7777777795563452E-3</v>
      </c>
      <c r="AT1110" s="9">
        <f>TRACKER[[#This Row],[PUNTUALIDAD (H)]]*24</f>
        <v>6.6666666709352285E-2</v>
      </c>
      <c r="AU1110" s="114" t="str">
        <f>IF(AS1110&gt;TIME(0,30,0),"NO","SI")</f>
        <v>SI</v>
      </c>
      <c r="AV1110" s="116" t="str">
        <f>IF(AS1110&gt;TIME(1,0,0),"NO","SI")</f>
        <v>SI</v>
      </c>
      <c r="AW1110" s="116">
        <f>(S1110-E1110)</f>
        <v>2.6381944444437977</v>
      </c>
      <c r="AX1110" s="38">
        <f>TRACKER[[#This Row],[ATA TO UNLOADING]]*24</f>
        <v>63.316666666651145</v>
      </c>
      <c r="AY1110" s="116">
        <f>IF(O1110=0,0,S1110-O1110)</f>
        <v>11.971527777779556</v>
      </c>
      <c r="AZ1110" s="38">
        <f>TRACKER[[#This Row],[TOTAL TT (MARRUECOS)]]*24</f>
        <v>287.31666666670935</v>
      </c>
      <c r="BA1110" s="38" t="str">
        <f>IF(AW1110="","",IF(AW1110&lt;=2,"SI","NO"))</f>
        <v>NO</v>
      </c>
      <c r="BB1110" s="117">
        <f>V1110-U1110</f>
        <v>0</v>
      </c>
      <c r="BC1110" s="118">
        <f>(TRACKER[[#This Row],[Driver departure vs DC END DATE 2]])/24</f>
        <v>0</v>
      </c>
      <c r="BD1110" s="117" t="str">
        <f>IF(L1110="LEFTIES TOLEDO",IF(BC1110&gt;=TIME(0,0,0),"YES","NO"),"")</f>
        <v/>
      </c>
      <c r="BE1110" s="41">
        <f>$BH$1</f>
        <v>55</v>
      </c>
      <c r="BF1110" s="41">
        <f>$BI$1</f>
        <v>7.5</v>
      </c>
    </row>
    <row r="1111" spans="1:58" ht="12.75" hidden="1" customHeight="1">
      <c r="A1111" s="24" t="s">
        <v>1543</v>
      </c>
      <c r="B1111" s="10" t="s">
        <v>66</v>
      </c>
      <c r="C1111" s="11" t="s">
        <v>79</v>
      </c>
      <c r="D1111" s="11" t="s">
        <v>48</v>
      </c>
      <c r="E1111" s="12">
        <v>46081.583333333336</v>
      </c>
      <c r="F1111" s="12">
        <v>46081.583333333336</v>
      </c>
      <c r="G1111" s="13" t="s">
        <v>49</v>
      </c>
      <c r="H1111" s="11" t="s">
        <v>1551</v>
      </c>
      <c r="I1111" s="13" t="s">
        <v>1553</v>
      </c>
      <c r="J1111" s="13" t="s">
        <v>80</v>
      </c>
      <c r="K1111" s="13" t="s">
        <v>60</v>
      </c>
      <c r="L1111" s="12" t="s">
        <v>71</v>
      </c>
      <c r="M1111" s="12">
        <v>46082.833333333336</v>
      </c>
      <c r="N1111" s="12">
        <v>46082.96875</v>
      </c>
      <c r="O1111" s="12">
        <v>46078</v>
      </c>
      <c r="P1111" s="55">
        <v>2</v>
      </c>
      <c r="Q1111" s="12"/>
      <c r="R1111" s="12" t="s">
        <v>1557</v>
      </c>
      <c r="S1111" s="29">
        <v>46082.972222222219</v>
      </c>
      <c r="T1111" s="29">
        <v>46083.03125</v>
      </c>
      <c r="U1111" s="12"/>
      <c r="V1111" s="29"/>
      <c r="W1111" s="30">
        <f>IF(N1111="","",WEEKNUM(AA1111,2)-0)</f>
        <v>9</v>
      </c>
      <c r="X1111" s="30">
        <f>IF(N1111="","",MONTH(AA1111))</f>
        <v>3</v>
      </c>
      <c r="Y111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111" s="30" t="str">
        <f>IF(B1111="ROPAX","ROPAX",IF(B1111="RORO","RORO","OCEAN"))</f>
        <v>RORO</v>
      </c>
      <c r="AA1111" s="12">
        <f>+MIN(S1111,T1111)</f>
        <v>46082.972222222219</v>
      </c>
      <c r="AB1111" s="29" t="str">
        <f>CHOOSE(WEEKDAY(T1111,2),"Monday","Tuesday","Wednesday","Thursday","Friday","Saturday","Sunday")</f>
        <v>Monday</v>
      </c>
      <c r="AC1111" s="104">
        <f>IF((E1111-F1111)&lt;=0,0,(TRACKER[[#This Row],[ATA]]-TRACKER[[#This Row],[ETA]])*24)</f>
        <v>0</v>
      </c>
      <c r="AD1111" s="29" t="str">
        <f>IF(AC1111&lt;=2,"NO","YES")</f>
        <v>NO</v>
      </c>
      <c r="AE1111" s="112">
        <f>+TRACKER[[#This Row],[DELIVERY AVAILABLE SINCE]]-TRACKER[[#This Row],[HANDOVER Morocco]]</f>
        <v>4.8333333333357587</v>
      </c>
      <c r="AF1111" s="113">
        <f>TRACKER[[#This Row],[ATA TO UNLOADING]]*24</f>
        <v>33.333333333197515</v>
      </c>
      <c r="AG1111" s="114">
        <f>(M1111-E1111)</f>
        <v>1.25</v>
      </c>
      <c r="AH1111" s="9">
        <f>TRACKER[[#This Row],[ATA A OFRECIMIENTO]]*24</f>
        <v>30</v>
      </c>
      <c r="AI1111" s="4" t="str">
        <f>IF(AG1111="","",IF(AG1111&lt;=1.5,"SI","NO"))</f>
        <v>SI</v>
      </c>
      <c r="AJ1111" s="4" t="str">
        <f>IF(AG1111="","",IF(AG1111&lt;=2,"YES","NO"))</f>
        <v>YES</v>
      </c>
      <c r="AK1111" s="4" t="str">
        <f>IF(AG1111="","",IF(AG1111&lt;=3,"SI","NO"))</f>
        <v>SI</v>
      </c>
      <c r="AL1111" s="114">
        <f>(N1111-M1111)</f>
        <v>0.13541666666424135</v>
      </c>
      <c r="AM1111" s="9">
        <f>TRACKER[[#This Row],[DEL. AVAILABLE A SLOT]]*24</f>
        <v>3.2499999999417923</v>
      </c>
      <c r="AN1111" s="114">
        <f>IF((S1111-M1111)&lt;0,TIME(0,0,0),S1111-M1111)</f>
        <v>0.13888888888322981</v>
      </c>
      <c r="AO1111"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111" s="9" t="str">
        <f>IF(AL1111="","",IF(AL1111&lt;=1,"SI","NO"))</f>
        <v>SI</v>
      </c>
      <c r="AQ1111" s="114">
        <f>(N1111-E1111)</f>
        <v>1.3854166666642413</v>
      </c>
      <c r="AR1111" s="9">
        <f>TRACKER[[#This Row],[ATA A TIMESLOT]]*24</f>
        <v>33.249999999941792</v>
      </c>
      <c r="AS1111" s="115">
        <f>IF(AA1111&lt;N1111,TIME(0,0,0),AA1111-N1111)</f>
        <v>3.4722222189884633E-3</v>
      </c>
      <c r="AT1111" s="9">
        <f>TRACKER[[#This Row],[PUNTUALIDAD (H)]]*24</f>
        <v>8.3333333255723119E-2</v>
      </c>
      <c r="AU1111" s="114" t="str">
        <f>IF(AS1111&gt;TIME(0,30,0),"NO","SI")</f>
        <v>SI</v>
      </c>
      <c r="AV1111" s="116" t="str">
        <f>IF(AS1111&gt;TIME(1,0,0),"NO","SI")</f>
        <v>SI</v>
      </c>
      <c r="AW1111" s="116">
        <f>(S1111-E1111)</f>
        <v>1.3888888888832298</v>
      </c>
      <c r="AX1111" s="38">
        <f>TRACKER[[#This Row],[ATA TO UNLOADING]]*24</f>
        <v>33.333333333197515</v>
      </c>
      <c r="AY1111" s="116">
        <f>IF(O1111=0,0,S1111-O1111)</f>
        <v>4.9722222222189885</v>
      </c>
      <c r="AZ1111" s="38">
        <f>TRACKER[[#This Row],[TOTAL TT (MARRUECOS)]]*24</f>
        <v>119.33333333325572</v>
      </c>
      <c r="BA1111" s="38" t="str">
        <f>IF(AW1111="","",IF(AW1111&lt;=2,"SI","NO"))</f>
        <v>SI</v>
      </c>
      <c r="BB1111" s="117">
        <f>V1111-U1111</f>
        <v>0</v>
      </c>
      <c r="BC1111" s="118">
        <f>(TRACKER[[#This Row],[Driver departure vs DC END DATE 2]])/24</f>
        <v>0</v>
      </c>
      <c r="BD1111" s="117" t="str">
        <f>IF(L1111="LEFTIES TOLEDO",IF(BC1111&gt;=TIME(0,0,0),"YES","NO"),"")</f>
        <v/>
      </c>
      <c r="BE1111" s="41">
        <f>$BH$1</f>
        <v>55</v>
      </c>
      <c r="BF1111" s="41">
        <f>$BI$1</f>
        <v>7.5</v>
      </c>
    </row>
    <row r="1112" spans="1:58" ht="12.75" hidden="1" customHeight="1">
      <c r="A1112" s="24" t="s">
        <v>1544</v>
      </c>
      <c r="B1112" s="10" t="s">
        <v>66</v>
      </c>
      <c r="C1112" s="11" t="s">
        <v>79</v>
      </c>
      <c r="D1112" s="11" t="s">
        <v>48</v>
      </c>
      <c r="E1112" s="12">
        <v>46081.333333333336</v>
      </c>
      <c r="F1112" s="12">
        <v>46081.583333333336</v>
      </c>
      <c r="G1112" s="13" t="s">
        <v>67</v>
      </c>
      <c r="H1112" s="11" t="s">
        <v>1074</v>
      </c>
      <c r="I1112" s="13" t="s">
        <v>1554</v>
      </c>
      <c r="J1112" s="13" t="s">
        <v>80</v>
      </c>
      <c r="K1112" s="13" t="s">
        <v>60</v>
      </c>
      <c r="L1112" s="12" t="s">
        <v>71</v>
      </c>
      <c r="M1112" s="12">
        <v>46082.833333333336</v>
      </c>
      <c r="N1112" s="12">
        <v>46082.96875</v>
      </c>
      <c r="O1112" s="12">
        <v>46077</v>
      </c>
      <c r="P1112" s="55"/>
      <c r="Q1112" s="12"/>
      <c r="R1112" s="12"/>
      <c r="S1112" s="29">
        <v>46082.792361111111</v>
      </c>
      <c r="T1112" s="29">
        <v>46082.826388888891</v>
      </c>
      <c r="U1112" s="12"/>
      <c r="V1112" s="29"/>
      <c r="W1112" s="30">
        <f>IF(N1112="","",WEEKNUM(AA1112,2)-0)</f>
        <v>9</v>
      </c>
      <c r="X1112" s="30">
        <f>IF(N1112="","",MONTH(AA1112))</f>
        <v>3</v>
      </c>
      <c r="Y111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112" s="30" t="str">
        <f>IF(B1112="ROPAX","ROPAX",IF(B1112="RORO","RORO","OCEAN"))</f>
        <v>RORO</v>
      </c>
      <c r="AA1112" s="12">
        <f>+MIN(S1112,T1112)</f>
        <v>46082.792361111111</v>
      </c>
      <c r="AB1112" s="29" t="str">
        <f>CHOOSE(WEEKDAY(T1112,2),"Monday","Tuesday","Wednesday","Thursday","Friday","Saturday","Sunday")</f>
        <v>Sunday</v>
      </c>
      <c r="AC1112" s="104">
        <f>IF((E1112-F1112)&lt;=0,0,(TRACKER[[#This Row],[ATA]]-TRACKER[[#This Row],[ETA]])*24)</f>
        <v>0</v>
      </c>
      <c r="AD1112" s="29" t="str">
        <f>IF(AC1112&lt;=2,"NO","YES")</f>
        <v>NO</v>
      </c>
      <c r="AE1112" s="112">
        <f>+TRACKER[[#This Row],[DELIVERY AVAILABLE SINCE]]-TRACKER[[#This Row],[HANDOVER Morocco]]</f>
        <v>5.8333333333357587</v>
      </c>
      <c r="AF1112" s="113">
        <f>TRACKER[[#This Row],[ATA TO UNLOADING]]*24</f>
        <v>35.016666666604578</v>
      </c>
      <c r="AG1112" s="114">
        <f>(M1112-E1112)</f>
        <v>1.5</v>
      </c>
      <c r="AH1112" s="9">
        <f>TRACKER[[#This Row],[ATA A OFRECIMIENTO]]*24</f>
        <v>36</v>
      </c>
      <c r="AI1112" s="4" t="str">
        <f>IF(AG1112="","",IF(AG1112&lt;=1.5,"SI","NO"))</f>
        <v>SI</v>
      </c>
      <c r="AJ1112" s="4" t="str">
        <f>IF(AG1112="","",IF(AG1112&lt;=2,"YES","NO"))</f>
        <v>YES</v>
      </c>
      <c r="AK1112" s="4" t="str">
        <f>IF(AG1112="","",IF(AG1112&lt;=3,"SI","NO"))</f>
        <v>SI</v>
      </c>
      <c r="AL1112" s="114">
        <f>(N1112-M1112)</f>
        <v>0.13541666666424135</v>
      </c>
      <c r="AM1112" s="9">
        <f>TRACKER[[#This Row],[DEL. AVAILABLE A SLOT]]*24</f>
        <v>3.2499999999417923</v>
      </c>
      <c r="AN1112" s="114">
        <f>IF((S1112-M1112)&lt;0,TIME(0,0,0),S1112-M1112)</f>
        <v>0</v>
      </c>
      <c r="AO1112"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112" s="9" t="str">
        <f>IF(AL1112="","",IF(AL1112&lt;=1,"SI","NO"))</f>
        <v>SI</v>
      </c>
      <c r="AQ1112" s="114">
        <f>(N1112-E1112)</f>
        <v>1.6354166666642413</v>
      </c>
      <c r="AR1112" s="9">
        <f>TRACKER[[#This Row],[ATA A TIMESLOT]]*24</f>
        <v>39.249999999941792</v>
      </c>
      <c r="AS1112" s="115">
        <f>IF(AA1112&lt;N1112,TIME(0,0,0),AA1112-N1112)</f>
        <v>0</v>
      </c>
      <c r="AT1112" s="9">
        <f>TRACKER[[#This Row],[PUNTUALIDAD (H)]]*24</f>
        <v>0</v>
      </c>
      <c r="AU1112" s="114" t="str">
        <f>IF(AS1112&gt;TIME(0,30,0),"NO","SI")</f>
        <v>SI</v>
      </c>
      <c r="AV1112" s="116" t="str">
        <f>IF(AS1112&gt;TIME(1,0,0),"NO","SI")</f>
        <v>SI</v>
      </c>
      <c r="AW1112" s="116">
        <f>(S1112-E1112)</f>
        <v>1.4590277777751908</v>
      </c>
      <c r="AX1112" s="38">
        <f>TRACKER[[#This Row],[ATA TO UNLOADING]]*24</f>
        <v>35.016666666604578</v>
      </c>
      <c r="AY1112" s="116">
        <f>IF(O1112=0,0,S1112-O1112)</f>
        <v>5.7923611111109494</v>
      </c>
      <c r="AZ1112" s="38">
        <f>TRACKER[[#This Row],[TOTAL TT (MARRUECOS)]]*24</f>
        <v>139.01666666666279</v>
      </c>
      <c r="BA1112" s="38" t="str">
        <f>IF(AW1112="","",IF(AW1112&lt;=2,"SI","NO"))</f>
        <v>SI</v>
      </c>
      <c r="BB1112" s="117">
        <f>V1112-U1112</f>
        <v>0</v>
      </c>
      <c r="BC1112" s="118">
        <f>(TRACKER[[#This Row],[Driver departure vs DC END DATE 2]])/24</f>
        <v>0</v>
      </c>
      <c r="BD1112" s="117" t="str">
        <f>IF(L1112="LEFTIES TOLEDO",IF(BC1112&gt;=TIME(0,0,0),"YES","NO"),"")</f>
        <v/>
      </c>
      <c r="BE1112" s="41">
        <f>$BH$1</f>
        <v>55</v>
      </c>
      <c r="BF1112" s="41">
        <f>$BI$1</f>
        <v>7.5</v>
      </c>
    </row>
    <row r="1113" spans="1:58" ht="12.75" hidden="1" customHeight="1">
      <c r="A1113" s="24" t="s">
        <v>1545</v>
      </c>
      <c r="B1113" s="10" t="s">
        <v>63</v>
      </c>
      <c r="C1113" s="11" t="s">
        <v>79</v>
      </c>
      <c r="D1113" s="11" t="s">
        <v>48</v>
      </c>
      <c r="E1113" s="12">
        <v>46081.979166666664</v>
      </c>
      <c r="F1113" s="12">
        <v>46082.333333333336</v>
      </c>
      <c r="G1113" s="13" t="s">
        <v>68</v>
      </c>
      <c r="H1113" s="11" t="s">
        <v>68</v>
      </c>
      <c r="I1113" s="13" t="s">
        <v>1081</v>
      </c>
      <c r="J1113" s="13" t="s">
        <v>80</v>
      </c>
      <c r="K1113" s="13" t="s">
        <v>60</v>
      </c>
      <c r="L1113" s="12" t="s">
        <v>71</v>
      </c>
      <c r="M1113" s="12">
        <v>46082.958333333336</v>
      </c>
      <c r="N1113" s="12">
        <v>46082.96875</v>
      </c>
      <c r="O1113" s="12">
        <v>46080</v>
      </c>
      <c r="P1113" s="55"/>
      <c r="Q1113" s="12"/>
      <c r="R1113" s="12"/>
      <c r="S1113" s="29">
        <v>46082.920138888891</v>
      </c>
      <c r="T1113" s="29">
        <v>46083.003472222219</v>
      </c>
      <c r="U1113" s="12"/>
      <c r="V1113" s="29"/>
      <c r="W1113" s="30">
        <f>IF(N1113="","",WEEKNUM(AA1113,2)-0)</f>
        <v>9</v>
      </c>
      <c r="X1113" s="30">
        <f>IF(N1113="","",MONTH(AA1113))</f>
        <v>3</v>
      </c>
      <c r="Y111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113" s="30" t="str">
        <f>IF(B1113="ROPAX","ROPAX",IF(B1113="RORO","RORO","OCEAN"))</f>
        <v>ROPAX</v>
      </c>
      <c r="AA1113" s="12">
        <f>+MIN(S1113,T1113)</f>
        <v>46082.920138888891</v>
      </c>
      <c r="AB1113" s="29" t="str">
        <f>CHOOSE(WEEKDAY(T1113,2),"Monday","Tuesday","Wednesday","Thursday","Friday","Saturday","Sunday")</f>
        <v>Monday</v>
      </c>
      <c r="AC1113" s="104">
        <f>IF((E1113-F1113)&lt;=0,0,(TRACKER[[#This Row],[ATA]]-TRACKER[[#This Row],[ETA]])*24)</f>
        <v>0</v>
      </c>
      <c r="AD1113" s="29" t="str">
        <f>IF(AC1113&lt;=2,"NO","YES")</f>
        <v>NO</v>
      </c>
      <c r="AE1113" s="112">
        <f>+TRACKER[[#This Row],[DELIVERY AVAILABLE SINCE]]-TRACKER[[#This Row],[HANDOVER Morocco]]</f>
        <v>2.9583333333357587</v>
      </c>
      <c r="AF1113" s="113">
        <f>TRACKER[[#This Row],[ATA TO UNLOADING]]*24</f>
        <v>22.583333333430346</v>
      </c>
      <c r="AG1113" s="114">
        <f>(M1113-E1113)</f>
        <v>0.97916666667151731</v>
      </c>
      <c r="AH1113" s="9">
        <f>TRACKER[[#This Row],[ATA A OFRECIMIENTO]]*24</f>
        <v>23.500000000116415</v>
      </c>
      <c r="AI1113" s="4" t="str">
        <f>IF(AG1113="","",IF(AG1113&lt;=1.5,"SI","NO"))</f>
        <v>SI</v>
      </c>
      <c r="AJ1113" s="4" t="str">
        <f>IF(AG1113="","",IF(AG1113&lt;=2,"YES","NO"))</f>
        <v>YES</v>
      </c>
      <c r="AK1113" s="4" t="str">
        <f>IF(AG1113="","",IF(AG1113&lt;=3,"SI","NO"))</f>
        <v>SI</v>
      </c>
      <c r="AL1113" s="114">
        <f>(N1113-M1113)</f>
        <v>1.0416666664241347E-2</v>
      </c>
      <c r="AM1113" s="9">
        <f>TRACKER[[#This Row],[DEL. AVAILABLE A SLOT]]*24</f>
        <v>0.24999999994179234</v>
      </c>
      <c r="AN1113" s="114">
        <f>IF((S1113-M1113)&lt;0,TIME(0,0,0),S1113-M1113)</f>
        <v>0</v>
      </c>
      <c r="AO1113"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113" s="9" t="str">
        <f>IF(AL1113="","",IF(AL1113&lt;=1,"SI","NO"))</f>
        <v>SI</v>
      </c>
      <c r="AQ1113" s="114">
        <f>(N1113-E1113)</f>
        <v>0.98958333333575865</v>
      </c>
      <c r="AR1113" s="9">
        <f>TRACKER[[#This Row],[ATA A TIMESLOT]]*24</f>
        <v>23.750000000058208</v>
      </c>
      <c r="AS1113" s="115">
        <f>IF(AA1113&lt;N1113,TIME(0,0,0),AA1113-N1113)</f>
        <v>0</v>
      </c>
      <c r="AT1113" s="9">
        <f>TRACKER[[#This Row],[PUNTUALIDAD (H)]]*24</f>
        <v>0</v>
      </c>
      <c r="AU1113" s="114" t="str">
        <f>IF(AS1113&gt;TIME(0,30,0),"NO","SI")</f>
        <v>SI</v>
      </c>
      <c r="AV1113" s="116" t="str">
        <f>IF(AS1113&gt;TIME(1,0,0),"NO","SI")</f>
        <v>SI</v>
      </c>
      <c r="AW1113" s="116">
        <f>(S1113-E1113)</f>
        <v>0.94097222222626442</v>
      </c>
      <c r="AX1113" s="38">
        <f>TRACKER[[#This Row],[ATA TO UNLOADING]]*24</f>
        <v>22.583333333430346</v>
      </c>
      <c r="AY1113" s="116">
        <f>IF(O1113=0,0,S1113-O1113)</f>
        <v>2.9201388888905058</v>
      </c>
      <c r="AZ1113" s="38">
        <f>TRACKER[[#This Row],[TOTAL TT (MARRUECOS)]]*24</f>
        <v>70.083333333372138</v>
      </c>
      <c r="BA1113" s="38" t="str">
        <f>IF(AW1113="","",IF(AW1113&lt;=2,"SI","NO"))</f>
        <v>SI</v>
      </c>
      <c r="BB1113" s="117">
        <f>V1113-U1113</f>
        <v>0</v>
      </c>
      <c r="BC1113" s="118">
        <f>(TRACKER[[#This Row],[Driver departure vs DC END DATE 2]])/24</f>
        <v>0</v>
      </c>
      <c r="BD1113" s="117" t="str">
        <f>IF(L1113="LEFTIES TOLEDO",IF(BC1113&gt;=TIME(0,0,0),"YES","NO"),"")</f>
        <v/>
      </c>
      <c r="BE1113" s="41">
        <f>$BH$1</f>
        <v>55</v>
      </c>
      <c r="BF1113" s="41">
        <f>$BI$1</f>
        <v>7.5</v>
      </c>
    </row>
    <row r="1114" spans="1:58" ht="12.75" hidden="1" customHeight="1">
      <c r="A1114" s="24" t="s">
        <v>1546</v>
      </c>
      <c r="B1114" s="10" t="s">
        <v>66</v>
      </c>
      <c r="C1114" s="11" t="s">
        <v>79</v>
      </c>
      <c r="D1114" s="11" t="s">
        <v>48</v>
      </c>
      <c r="E1114" s="12">
        <v>46080.333333333336</v>
      </c>
      <c r="F1114" s="12">
        <v>46081.583333333336</v>
      </c>
      <c r="G1114" s="13" t="s">
        <v>67</v>
      </c>
      <c r="H1114" s="11" t="s">
        <v>1074</v>
      </c>
      <c r="I1114" s="13" t="s">
        <v>1555</v>
      </c>
      <c r="J1114" s="13" t="s">
        <v>80</v>
      </c>
      <c r="K1114" s="13" t="s">
        <v>60</v>
      </c>
      <c r="L1114" s="12" t="s">
        <v>71</v>
      </c>
      <c r="M1114" s="12">
        <v>46082.833333333336</v>
      </c>
      <c r="N1114" s="12">
        <v>46083</v>
      </c>
      <c r="O1114" s="12">
        <v>46078</v>
      </c>
      <c r="P1114" s="55"/>
      <c r="Q1114" s="12" t="s">
        <v>62</v>
      </c>
      <c r="R1114" s="12"/>
      <c r="S1114" s="29">
        <v>46083.04583333333</v>
      </c>
      <c r="T1114" s="29">
        <v>46083.131944444445</v>
      </c>
      <c r="U1114" s="12"/>
      <c r="V1114" s="29"/>
      <c r="W1114" s="30">
        <f>IF(N1114="","",WEEKNUM(AA1114,2)-0)</f>
        <v>10</v>
      </c>
      <c r="X1114" s="30">
        <f>IF(N1114="","",MONTH(AA1114))</f>
        <v>3</v>
      </c>
      <c r="Y111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114" s="30" t="str">
        <f>IF(B1114="ROPAX","ROPAX",IF(B1114="RORO","RORO","OCEAN"))</f>
        <v>RORO</v>
      </c>
      <c r="AA1114" s="12">
        <f>+MIN(S1114,T1114)</f>
        <v>46083.04583333333</v>
      </c>
      <c r="AB1114" s="29" t="str">
        <f>CHOOSE(WEEKDAY(T1114,2),"Monday","Tuesday","Wednesday","Thursday","Friday","Saturday","Sunday")</f>
        <v>Monday</v>
      </c>
      <c r="AC1114" s="104">
        <f>IF((E1114-F1114)&lt;=0,0,(TRACKER[[#This Row],[ATA]]-TRACKER[[#This Row],[ETA]])*24)</f>
        <v>0</v>
      </c>
      <c r="AD1114" s="29" t="str">
        <f>IF(AC1114&lt;=2,"NO","YES")</f>
        <v>NO</v>
      </c>
      <c r="AE1114" s="112">
        <f>+TRACKER[[#This Row],[DELIVERY AVAILABLE SINCE]]-TRACKER[[#This Row],[HANDOVER Morocco]]</f>
        <v>4.8333333333357587</v>
      </c>
      <c r="AF1114" s="113">
        <f>TRACKER[[#This Row],[ATA TO UNLOADING]]*24</f>
        <v>65.099999999860302</v>
      </c>
      <c r="AG1114" s="114">
        <f>(M1114-E1114)</f>
        <v>2.5</v>
      </c>
      <c r="AH1114" s="9">
        <f>TRACKER[[#This Row],[ATA A OFRECIMIENTO]]*24</f>
        <v>60</v>
      </c>
      <c r="AI1114" s="4" t="str">
        <f>IF(AG1114="","",IF(AG1114&lt;=1.5,"SI","NO"))</f>
        <v>NO</v>
      </c>
      <c r="AJ1114" s="4" t="str">
        <f>IF(AG1114="","",IF(AG1114&lt;=2,"YES","NO"))</f>
        <v>NO</v>
      </c>
      <c r="AK1114" s="4" t="str">
        <f>IF(AG1114="","",IF(AG1114&lt;=3,"SI","NO"))</f>
        <v>SI</v>
      </c>
      <c r="AL1114" s="114">
        <f>(N1114-M1114)</f>
        <v>0.16666666666424135</v>
      </c>
      <c r="AM1114" s="9">
        <f>TRACKER[[#This Row],[DEL. AVAILABLE A SLOT]]*24</f>
        <v>3.9999999999417923</v>
      </c>
      <c r="AN1114" s="114">
        <f>IF((S1114-M1114)&lt;0,TIME(0,0,0),S1114-M1114)</f>
        <v>0.21249999999417923</v>
      </c>
      <c r="AO1114"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114" s="9" t="str">
        <f>IF(AL1114="","",IF(AL1114&lt;=1,"SI","NO"))</f>
        <v>SI</v>
      </c>
      <c r="AQ1114" s="114">
        <f>(N1114-E1114)</f>
        <v>2.6666666666642413</v>
      </c>
      <c r="AR1114" s="9">
        <f>TRACKER[[#This Row],[ATA A TIMESLOT]]*24</f>
        <v>63.999999999941792</v>
      </c>
      <c r="AS1114" s="115">
        <f>IF(AA1114&lt;N1114,TIME(0,0,0),AA1114-N1114)</f>
        <v>4.5833333329937886E-2</v>
      </c>
      <c r="AT1114" s="9">
        <f>TRACKER[[#This Row],[PUNTUALIDAD (H)]]*24</f>
        <v>1.0999999999185093</v>
      </c>
      <c r="AU1114" s="114" t="str">
        <f>IF(AS1114&gt;TIME(0,30,0),"NO","SI")</f>
        <v>NO</v>
      </c>
      <c r="AV1114" s="116" t="str">
        <f>IF(AS1114&gt;TIME(1,0,0),"NO","SI")</f>
        <v>NO</v>
      </c>
      <c r="AW1114" s="116">
        <f>(S1114-E1114)</f>
        <v>2.7124999999941792</v>
      </c>
      <c r="AX1114" s="38">
        <f>TRACKER[[#This Row],[ATA TO UNLOADING]]*24</f>
        <v>65.099999999860302</v>
      </c>
      <c r="AY1114" s="116">
        <f>IF(O1114=0,0,S1114-O1114)</f>
        <v>5.0458333333299379</v>
      </c>
      <c r="AZ1114" s="38">
        <f>TRACKER[[#This Row],[TOTAL TT (MARRUECOS)]]*24</f>
        <v>121.09999999991851</v>
      </c>
      <c r="BA1114" s="38" t="str">
        <f>IF(AW1114="","",IF(AW1114&lt;=2,"SI","NO"))</f>
        <v>NO</v>
      </c>
      <c r="BB1114" s="117">
        <f>V1114-U1114</f>
        <v>0</v>
      </c>
      <c r="BC1114" s="118">
        <f>(TRACKER[[#This Row],[Driver departure vs DC END DATE 2]])/24</f>
        <v>0</v>
      </c>
      <c r="BD1114" s="117" t="str">
        <f>IF(L1114="LEFTIES TOLEDO",IF(BC1114&gt;=TIME(0,0,0),"YES","NO"),"")</f>
        <v/>
      </c>
      <c r="BE1114" s="41">
        <f>$BH$1</f>
        <v>55</v>
      </c>
      <c r="BF1114" s="41">
        <f>$BI$1</f>
        <v>7.5</v>
      </c>
    </row>
    <row r="1115" spans="1:58" ht="12.75" customHeight="1">
      <c r="A1115" s="24">
        <v>262297830</v>
      </c>
      <c r="B1115" s="10" t="s">
        <v>1607</v>
      </c>
      <c r="C1115" s="11" t="s">
        <v>57</v>
      </c>
      <c r="D1115" s="11" t="s">
        <v>48</v>
      </c>
      <c r="E1115" s="12">
        <v>46080.385416666664</v>
      </c>
      <c r="F1115" s="12">
        <v>46080.333333333336</v>
      </c>
      <c r="G1115" s="13" t="s">
        <v>49</v>
      </c>
      <c r="H1115" s="11" t="s">
        <v>50</v>
      </c>
      <c r="I1115" s="13" t="s">
        <v>1612</v>
      </c>
      <c r="J1115" s="13" t="s">
        <v>51</v>
      </c>
      <c r="K1115" s="13" t="s">
        <v>60</v>
      </c>
      <c r="L1115" s="12" t="s">
        <v>81</v>
      </c>
      <c r="M1115" s="12">
        <v>46080.958333333336</v>
      </c>
      <c r="N1115" s="12">
        <v>46083</v>
      </c>
      <c r="O1115" s="12"/>
      <c r="P1115" s="55"/>
      <c r="Q1115" s="12"/>
      <c r="R1115" s="12"/>
      <c r="S1115" s="29">
        <v>46082.98333333333</v>
      </c>
      <c r="T1115" s="29">
        <v>46082.003472222219</v>
      </c>
      <c r="U1115" s="12"/>
      <c r="V1115" s="29"/>
      <c r="W1115" s="30">
        <f>IF(N1115="","",WEEKNUM(AA1115,2)-0)</f>
        <v>9</v>
      </c>
      <c r="X1115" s="30">
        <f>IF(N1115="","",MONTH(AA1115))</f>
        <v>3</v>
      </c>
      <c r="Y111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1115" s="30" t="str">
        <f>IF(B1115="ROPAX","ROPAX",IF(B1115="RORO","RORO","OCEAN"))</f>
        <v>OCEAN</v>
      </c>
      <c r="AA1115" s="12">
        <f>+MIN(S1115,T1115)</f>
        <v>46082.003472222219</v>
      </c>
      <c r="AB1115" s="29" t="str">
        <f>CHOOSE(WEEKDAY(T1115,2),"Monday","Tuesday","Wednesday","Thursday","Friday","Saturday","Sunday")</f>
        <v>Sunday</v>
      </c>
      <c r="AC1115" s="104">
        <f>IF((E1115-F1115)&lt;=0,0,(TRACKER[[#This Row],[ATA]]-TRACKER[[#This Row],[ETA]])*24)</f>
        <v>1.2499999998835847</v>
      </c>
      <c r="AD1115" s="29" t="str">
        <f>IF(AC1115&lt;=2,"NO","YES")</f>
        <v>NO</v>
      </c>
      <c r="AE1115" s="112">
        <f>+TRACKER[[#This Row],[DELIVERY AVAILABLE SINCE]]-TRACKER[[#This Row],[HANDOVER Morocco]]</f>
        <v>46080.958333333336</v>
      </c>
      <c r="AF1115" s="113">
        <f>TRACKER[[#This Row],[ATA TO UNLOADING]]*24</f>
        <v>62.349999999976717</v>
      </c>
      <c r="AG1115" s="114">
        <f>(M1115-E1115)</f>
        <v>0.57291666667151731</v>
      </c>
      <c r="AH1115" s="9">
        <f>TRACKER[[#This Row],[ATA A OFRECIMIENTO]]*24</f>
        <v>13.750000000116415</v>
      </c>
      <c r="AI1115" s="4" t="str">
        <f>IF(AG1115="","",IF(AG1115&lt;=1.5,"SI","NO"))</f>
        <v>SI</v>
      </c>
      <c r="AJ1115" s="4" t="str">
        <f>IF(AG1115="","",IF(AG1115&lt;=2,"YES","NO"))</f>
        <v>YES</v>
      </c>
      <c r="AK1115" s="4" t="str">
        <f>IF(AG1115="","",IF(AG1115&lt;=3,"SI","NO"))</f>
        <v>SI</v>
      </c>
      <c r="AL1115" s="114">
        <f>(N1115-M1115)</f>
        <v>2.0416666666642413</v>
      </c>
      <c r="AM1115" s="9">
        <f>TRACKER[[#This Row],[DEL. AVAILABLE A SLOT]]*24</f>
        <v>48.999999999941792</v>
      </c>
      <c r="AN1115" s="114">
        <f>IF((S1115-M1115)&lt;0,TIME(0,0,0),S1115-M1115)</f>
        <v>2.0249999999941792</v>
      </c>
      <c r="AO1115"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115" s="9" t="str">
        <f>IF(AL1115="","",IF(AL1115&lt;=1,"SI","NO"))</f>
        <v>NO</v>
      </c>
      <c r="AQ1115" s="114">
        <f>(N1115-E1115)</f>
        <v>2.6145833333357587</v>
      </c>
      <c r="AR1115" s="9">
        <f>TRACKER[[#This Row],[ATA A TIMESLOT]]*24</f>
        <v>62.750000000058208</v>
      </c>
      <c r="AS1115" s="115">
        <f>IF(AA1115&lt;N1115,TIME(0,0,0),AA1115-N1115)</f>
        <v>0</v>
      </c>
      <c r="AT1115" s="9">
        <f>TRACKER[[#This Row],[PUNTUALIDAD (H)]]*24</f>
        <v>0</v>
      </c>
      <c r="AU1115" s="114" t="str">
        <f>IF(AS1115&gt;TIME(0,30,0),"NO","SI")</f>
        <v>SI</v>
      </c>
      <c r="AV1115" s="116" t="str">
        <f>IF(AS1115&gt;TIME(1,0,0),"NO","SI")</f>
        <v>SI</v>
      </c>
      <c r="AW1115" s="116">
        <f>(S1115-E1115)</f>
        <v>2.5979166666656965</v>
      </c>
      <c r="AX1115" s="38">
        <f>TRACKER[[#This Row],[ATA TO UNLOADING]]*24</f>
        <v>62.349999999976717</v>
      </c>
      <c r="AY1115" s="116">
        <f>IF(O1115=0,0,S1115-O1115)</f>
        <v>0</v>
      </c>
      <c r="AZ1115" s="38">
        <f>TRACKER[[#This Row],[TOTAL TT (MARRUECOS)]]*24</f>
        <v>0</v>
      </c>
      <c r="BA1115" s="38" t="str">
        <f>IF(AW1115="","",IF(AW1115&lt;=2,"SI","NO"))</f>
        <v>NO</v>
      </c>
      <c r="BB1115" s="117">
        <f>V1115-U1115</f>
        <v>0</v>
      </c>
      <c r="BC1115" s="118">
        <f>(TRACKER[[#This Row],[Driver departure vs DC END DATE 2]])/24</f>
        <v>0</v>
      </c>
      <c r="BD1115" s="117" t="str">
        <f>IF(L1115="LEFTIES TOLEDO",IF(BC1115&gt;=TIME(0,0,0),"YES","NO"),"")</f>
        <v/>
      </c>
      <c r="BE1115" s="41">
        <f>$BH$1</f>
        <v>55</v>
      </c>
      <c r="BF1115" s="41">
        <f>$BI$1</f>
        <v>7.5</v>
      </c>
    </row>
    <row r="1116" spans="1:58" ht="12.75" customHeight="1">
      <c r="A1116" s="24">
        <v>262297830</v>
      </c>
      <c r="B1116" s="10" t="s">
        <v>1607</v>
      </c>
      <c r="C1116" s="11" t="s">
        <v>57</v>
      </c>
      <c r="D1116" s="11" t="s">
        <v>48</v>
      </c>
      <c r="E1116" s="12">
        <v>46080.385416666664</v>
      </c>
      <c r="F1116" s="12">
        <v>46080.333333333336</v>
      </c>
      <c r="G1116" s="13" t="s">
        <v>49</v>
      </c>
      <c r="H1116" s="11" t="s">
        <v>50</v>
      </c>
      <c r="I1116" s="13" t="s">
        <v>1613</v>
      </c>
      <c r="J1116" s="13" t="s">
        <v>51</v>
      </c>
      <c r="K1116" s="13" t="s">
        <v>60</v>
      </c>
      <c r="L1116" s="12" t="s">
        <v>81</v>
      </c>
      <c r="M1116" s="12">
        <v>46080.958333333336</v>
      </c>
      <c r="N1116" s="12">
        <v>46083.083333333336</v>
      </c>
      <c r="O1116" s="12"/>
      <c r="P1116" s="55"/>
      <c r="Q1116" s="12"/>
      <c r="R1116" s="12"/>
      <c r="S1116" s="29">
        <v>46083.07916666667</v>
      </c>
      <c r="T1116" s="29">
        <v>46083.116666666669</v>
      </c>
      <c r="U1116" s="12"/>
      <c r="V1116" s="29"/>
      <c r="W1116" s="30">
        <f>IF(N1116="","",WEEKNUM(AA1116,2)-0)</f>
        <v>10</v>
      </c>
      <c r="X1116" s="30">
        <f>IF(N1116="","",MONTH(AA1116))</f>
        <v>3</v>
      </c>
      <c r="Y111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1116" s="30" t="str">
        <f>IF(B1116="ROPAX","ROPAX",IF(B1116="RORO","RORO","OCEAN"))</f>
        <v>OCEAN</v>
      </c>
      <c r="AA1116" s="12">
        <f>+MIN(S1116,T1116)</f>
        <v>46083.07916666667</v>
      </c>
      <c r="AB1116" s="29" t="str">
        <f>CHOOSE(WEEKDAY(T1116,2),"Monday","Tuesday","Wednesday","Thursday","Friday","Saturday","Sunday")</f>
        <v>Monday</v>
      </c>
      <c r="AC1116" s="104">
        <f>IF((E1116-F1116)&lt;=0,0,(TRACKER[[#This Row],[ATA]]-TRACKER[[#This Row],[ETA]])*24)</f>
        <v>1.2499999998835847</v>
      </c>
      <c r="AD1116" s="29" t="str">
        <f>IF(AC1116&lt;=2,"NO","YES")</f>
        <v>NO</v>
      </c>
      <c r="AE1116" s="112">
        <f>+TRACKER[[#This Row],[DELIVERY AVAILABLE SINCE]]-TRACKER[[#This Row],[HANDOVER Morocco]]</f>
        <v>46080.958333333336</v>
      </c>
      <c r="AF1116" s="113">
        <f>TRACKER[[#This Row],[ATA TO UNLOADING]]*24</f>
        <v>64.650000000139698</v>
      </c>
      <c r="AG1116" s="114">
        <f>(M1116-E1116)</f>
        <v>0.57291666667151731</v>
      </c>
      <c r="AH1116" s="9">
        <f>TRACKER[[#This Row],[ATA A OFRECIMIENTO]]*24</f>
        <v>13.750000000116415</v>
      </c>
      <c r="AI1116" s="4" t="str">
        <f>IF(AG1116="","",IF(AG1116&lt;=1.5,"SI","NO"))</f>
        <v>SI</v>
      </c>
      <c r="AJ1116" s="4" t="str">
        <f>IF(AG1116="","",IF(AG1116&lt;=2,"YES","NO"))</f>
        <v>YES</v>
      </c>
      <c r="AK1116" s="4" t="str">
        <f>IF(AG1116="","",IF(AG1116&lt;=3,"SI","NO"))</f>
        <v>SI</v>
      </c>
      <c r="AL1116" s="114">
        <f>(N1116-M1116)</f>
        <v>2.125</v>
      </c>
      <c r="AM1116" s="9">
        <f>TRACKER[[#This Row],[DEL. AVAILABLE A SLOT]]*24</f>
        <v>51</v>
      </c>
      <c r="AN1116" s="114">
        <f>IF((S1116-M1116)&lt;0,TIME(0,0,0),S1116-M1116)</f>
        <v>2.1208333333343035</v>
      </c>
      <c r="AO1116"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116" s="9" t="str">
        <f>IF(AL1116="","",IF(AL1116&lt;=1,"SI","NO"))</f>
        <v>NO</v>
      </c>
      <c r="AQ1116" s="114">
        <f>(N1116-E1116)</f>
        <v>2.6979166666715173</v>
      </c>
      <c r="AR1116" s="9">
        <f>TRACKER[[#This Row],[ATA A TIMESLOT]]*24</f>
        <v>64.750000000116415</v>
      </c>
      <c r="AS1116" s="115">
        <f>IF(AA1116&lt;N1116,TIME(0,0,0),AA1116-N1116)</f>
        <v>0</v>
      </c>
      <c r="AT1116" s="9">
        <f>TRACKER[[#This Row],[PUNTUALIDAD (H)]]*24</f>
        <v>0</v>
      </c>
      <c r="AU1116" s="114" t="str">
        <f>IF(AS1116&gt;TIME(0,30,0),"NO","SI")</f>
        <v>SI</v>
      </c>
      <c r="AV1116" s="116" t="str">
        <f>IF(AS1116&gt;TIME(1,0,0),"NO","SI")</f>
        <v>SI</v>
      </c>
      <c r="AW1116" s="116">
        <f>(S1116-E1116)</f>
        <v>2.6937500000058208</v>
      </c>
      <c r="AX1116" s="38">
        <f>TRACKER[[#This Row],[ATA TO UNLOADING]]*24</f>
        <v>64.650000000139698</v>
      </c>
      <c r="AY1116" s="116">
        <f>IF(O1116=0,0,S1116-O1116)</f>
        <v>0</v>
      </c>
      <c r="AZ1116" s="38">
        <f>TRACKER[[#This Row],[TOTAL TT (MARRUECOS)]]*24</f>
        <v>0</v>
      </c>
      <c r="BA1116" s="38" t="str">
        <f>IF(AW1116="","",IF(AW1116&lt;=2,"SI","NO"))</f>
        <v>NO</v>
      </c>
      <c r="BB1116" s="117">
        <f>V1116-U1116</f>
        <v>0</v>
      </c>
      <c r="BC1116" s="118">
        <f>(TRACKER[[#This Row],[Driver departure vs DC END DATE 2]])/24</f>
        <v>0</v>
      </c>
      <c r="BD1116" s="117" t="str">
        <f>IF(L1116="LEFTIES TOLEDO",IF(BC1116&gt;=TIME(0,0,0),"YES","NO"),"")</f>
        <v/>
      </c>
      <c r="BE1116" s="41">
        <f>$BH$1</f>
        <v>55</v>
      </c>
      <c r="BF1116" s="41">
        <f>$BI$1</f>
        <v>7.5</v>
      </c>
    </row>
    <row r="1117" spans="1:58" ht="12.75" customHeight="1">
      <c r="A1117" s="24">
        <v>262299103</v>
      </c>
      <c r="B1117" s="10" t="s">
        <v>1607</v>
      </c>
      <c r="C1117" s="11" t="s">
        <v>57</v>
      </c>
      <c r="D1117" s="11" t="s">
        <v>48</v>
      </c>
      <c r="E1117" s="12">
        <v>46080.385416666664</v>
      </c>
      <c r="F1117" s="12">
        <v>46080.333333333336</v>
      </c>
      <c r="G1117" s="13" t="s">
        <v>49</v>
      </c>
      <c r="H1117" s="11" t="s">
        <v>50</v>
      </c>
      <c r="I1117" s="13" t="s">
        <v>1614</v>
      </c>
      <c r="J1117" s="13" t="s">
        <v>51</v>
      </c>
      <c r="K1117" s="13" t="s">
        <v>60</v>
      </c>
      <c r="L1117" s="12" t="s">
        <v>81</v>
      </c>
      <c r="M1117" s="12">
        <v>46080.958333333336</v>
      </c>
      <c r="N1117" s="12">
        <v>46083.083333333336</v>
      </c>
      <c r="O1117" s="12"/>
      <c r="P1117" s="55"/>
      <c r="Q1117" s="12"/>
      <c r="R1117" s="12"/>
      <c r="S1117" s="29">
        <v>46083.074999999997</v>
      </c>
      <c r="T1117" s="29">
        <v>46083.121527777781</v>
      </c>
      <c r="U1117" s="12"/>
      <c r="V1117" s="29"/>
      <c r="W1117" s="30">
        <f>IF(N1117="","",WEEKNUM(AA1117,2)-0)</f>
        <v>10</v>
      </c>
      <c r="X1117" s="30">
        <f>IF(N1117="","",MONTH(AA1117))</f>
        <v>3</v>
      </c>
      <c r="Y111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1117" s="30" t="str">
        <f>IF(B1117="ROPAX","ROPAX",IF(B1117="RORO","RORO","OCEAN"))</f>
        <v>OCEAN</v>
      </c>
      <c r="AA1117" s="12">
        <f>+MIN(S1117,T1117)</f>
        <v>46083.074999999997</v>
      </c>
      <c r="AB1117" s="29" t="str">
        <f>CHOOSE(WEEKDAY(T1117,2),"Monday","Tuesday","Wednesday","Thursday","Friday","Saturday","Sunday")</f>
        <v>Monday</v>
      </c>
      <c r="AC1117" s="104">
        <f>IF((E1117-F1117)&lt;=0,0,(TRACKER[[#This Row],[ATA]]-TRACKER[[#This Row],[ETA]])*24)</f>
        <v>1.2499999998835847</v>
      </c>
      <c r="AD1117" s="29" t="str">
        <f>IF(AC1117&lt;=2,"NO","YES")</f>
        <v>NO</v>
      </c>
      <c r="AE1117" s="112">
        <f>+TRACKER[[#This Row],[DELIVERY AVAILABLE SINCE]]-TRACKER[[#This Row],[HANDOVER Morocco]]</f>
        <v>46080.958333333336</v>
      </c>
      <c r="AF1117" s="113">
        <f>TRACKER[[#This Row],[ATA TO UNLOADING]]*24</f>
        <v>64.549999999988358</v>
      </c>
      <c r="AG1117" s="114">
        <f>(M1117-E1117)</f>
        <v>0.57291666667151731</v>
      </c>
      <c r="AH1117" s="9">
        <f>TRACKER[[#This Row],[ATA A OFRECIMIENTO]]*24</f>
        <v>13.750000000116415</v>
      </c>
      <c r="AI1117" s="4" t="str">
        <f>IF(AG1117="","",IF(AG1117&lt;=1.5,"SI","NO"))</f>
        <v>SI</v>
      </c>
      <c r="AJ1117" s="4" t="str">
        <f>IF(AG1117="","",IF(AG1117&lt;=2,"YES","NO"))</f>
        <v>YES</v>
      </c>
      <c r="AK1117" s="4" t="str">
        <f>IF(AG1117="","",IF(AG1117&lt;=3,"SI","NO"))</f>
        <v>SI</v>
      </c>
      <c r="AL1117" s="114">
        <f>(N1117-M1117)</f>
        <v>2.125</v>
      </c>
      <c r="AM1117" s="9">
        <f>TRACKER[[#This Row],[DEL. AVAILABLE A SLOT]]*24</f>
        <v>51</v>
      </c>
      <c r="AN1117" s="114">
        <f>IF((S1117-M1117)&lt;0,TIME(0,0,0),S1117-M1117)</f>
        <v>2.116666666661331</v>
      </c>
      <c r="AO1117"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117" s="9" t="str">
        <f>IF(AL1117="","",IF(AL1117&lt;=1,"SI","NO"))</f>
        <v>NO</v>
      </c>
      <c r="AQ1117" s="114">
        <f>(N1117-E1117)</f>
        <v>2.6979166666715173</v>
      </c>
      <c r="AR1117" s="9">
        <f>TRACKER[[#This Row],[ATA A TIMESLOT]]*24</f>
        <v>64.750000000116415</v>
      </c>
      <c r="AS1117" s="115">
        <f>IF(AA1117&lt;N1117,TIME(0,0,0),AA1117-N1117)</f>
        <v>0</v>
      </c>
      <c r="AT1117" s="9">
        <f>TRACKER[[#This Row],[PUNTUALIDAD (H)]]*24</f>
        <v>0</v>
      </c>
      <c r="AU1117" s="114" t="str">
        <f>IF(AS1117&gt;TIME(0,30,0),"NO","SI")</f>
        <v>SI</v>
      </c>
      <c r="AV1117" s="116" t="str">
        <f>IF(AS1117&gt;TIME(1,0,0),"NO","SI")</f>
        <v>SI</v>
      </c>
      <c r="AW1117" s="116">
        <f>(S1117-E1117)</f>
        <v>2.6895833333328483</v>
      </c>
      <c r="AX1117" s="38">
        <f>TRACKER[[#This Row],[ATA TO UNLOADING]]*24</f>
        <v>64.549999999988358</v>
      </c>
      <c r="AY1117" s="116">
        <f>IF(O1117=0,0,S1117-O1117)</f>
        <v>0</v>
      </c>
      <c r="AZ1117" s="38">
        <f>TRACKER[[#This Row],[TOTAL TT (MARRUECOS)]]*24</f>
        <v>0</v>
      </c>
      <c r="BA1117" s="38" t="str">
        <f>IF(AW1117="","",IF(AW1117&lt;=2,"SI","NO"))</f>
        <v>NO</v>
      </c>
      <c r="BB1117" s="117">
        <f>V1117-U1117</f>
        <v>0</v>
      </c>
      <c r="BC1117" s="118">
        <f>(TRACKER[[#This Row],[Driver departure vs DC END DATE 2]])/24</f>
        <v>0</v>
      </c>
      <c r="BD1117" s="117" t="str">
        <f>IF(L1117="LEFTIES TOLEDO",IF(BC1117&gt;=TIME(0,0,0),"YES","NO"),"")</f>
        <v/>
      </c>
      <c r="BE1117" s="41">
        <f>$BH$1</f>
        <v>55</v>
      </c>
      <c r="BF1117" s="41">
        <f>$BI$1</f>
        <v>7.5</v>
      </c>
    </row>
    <row r="1118" spans="1:58" ht="12.75" hidden="1" customHeight="1">
      <c r="A1118" s="24" t="s">
        <v>1547</v>
      </c>
      <c r="B1118" s="10" t="s">
        <v>63</v>
      </c>
      <c r="C1118" s="11" t="s">
        <v>79</v>
      </c>
      <c r="D1118" s="11" t="s">
        <v>48</v>
      </c>
      <c r="E1118" s="12">
        <v>46081.333333333336</v>
      </c>
      <c r="F1118" s="12">
        <v>46081.333333333336</v>
      </c>
      <c r="G1118" s="13" t="s">
        <v>68</v>
      </c>
      <c r="H1118" s="11" t="s">
        <v>100</v>
      </c>
      <c r="I1118" s="13" t="s">
        <v>1556</v>
      </c>
      <c r="J1118" s="13" t="s">
        <v>80</v>
      </c>
      <c r="K1118" s="13" t="s">
        <v>60</v>
      </c>
      <c r="L1118" s="12" t="s">
        <v>73</v>
      </c>
      <c r="M1118" s="12">
        <v>46083.25</v>
      </c>
      <c r="N1118" s="12">
        <v>46083.25</v>
      </c>
      <c r="O1118" s="12">
        <v>46077</v>
      </c>
      <c r="P1118" s="55"/>
      <c r="Q1118" s="12"/>
      <c r="R1118" s="12"/>
      <c r="S1118" s="29">
        <v>46083.239583333336</v>
      </c>
      <c r="T1118" s="29">
        <v>46083.34375</v>
      </c>
      <c r="U1118" s="12"/>
      <c r="V1118" s="29"/>
      <c r="W1118" s="30">
        <f>IF(N1118="","",WEEKNUM(AA1118,2)-0)</f>
        <v>10</v>
      </c>
      <c r="X1118" s="30">
        <f>IF(N1118="","",MONTH(AA1118))</f>
        <v>3</v>
      </c>
      <c r="Y111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118" s="30" t="str">
        <f>IF(B1118="ROPAX","ROPAX",IF(B1118="RORO","RORO","OCEAN"))</f>
        <v>ROPAX</v>
      </c>
      <c r="AA1118" s="12">
        <f>+MIN(S1118,T1118)</f>
        <v>46083.239583333336</v>
      </c>
      <c r="AB1118" s="29" t="str">
        <f>CHOOSE(WEEKDAY(T1118,2),"Monday","Tuesday","Wednesday","Thursday","Friday","Saturday","Sunday")</f>
        <v>Monday</v>
      </c>
      <c r="AC1118" s="104">
        <f>IF((E1118-F1118)&lt;=0,0,(TRACKER[[#This Row],[ATA]]-TRACKER[[#This Row],[ETA]])*24)</f>
        <v>0</v>
      </c>
      <c r="AD1118" s="29" t="str">
        <f>IF(AC1118&lt;=2,"NO","YES")</f>
        <v>NO</v>
      </c>
      <c r="AE1118" s="112">
        <f>+TRACKER[[#This Row],[DELIVERY AVAILABLE SINCE]]-TRACKER[[#This Row],[HANDOVER Morocco]]</f>
        <v>6.25</v>
      </c>
      <c r="AF1118" s="113">
        <f>TRACKER[[#This Row],[ATA TO UNLOADING]]*24</f>
        <v>45.75</v>
      </c>
      <c r="AG1118" s="114">
        <f>(M1118-E1118)</f>
        <v>1.9166666666642413</v>
      </c>
      <c r="AH1118" s="9">
        <f>TRACKER[[#This Row],[ATA A OFRECIMIENTO]]*24</f>
        <v>45.999999999941792</v>
      </c>
      <c r="AI1118" s="4" t="str">
        <f>IF(AG1118="","",IF(AG1118&lt;=1.5,"SI","NO"))</f>
        <v>NO</v>
      </c>
      <c r="AJ1118" s="4" t="str">
        <f>IF(AG1118="","",IF(AG1118&lt;=2,"YES","NO"))</f>
        <v>YES</v>
      </c>
      <c r="AK1118" s="4" t="str">
        <f>IF(AG1118="","",IF(AG1118&lt;=3,"SI","NO"))</f>
        <v>SI</v>
      </c>
      <c r="AL1118" s="114">
        <f>(N1118-M1118)</f>
        <v>0</v>
      </c>
      <c r="AM1118" s="9">
        <f>TRACKER[[#This Row],[DEL. AVAILABLE A SLOT]]*24</f>
        <v>0</v>
      </c>
      <c r="AN1118" s="114">
        <f>IF((S1118-M1118)&lt;0,TIME(0,0,0),S1118-M1118)</f>
        <v>0</v>
      </c>
      <c r="AO1118"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118" s="9" t="str">
        <f>IF(AL1118="","",IF(AL1118&lt;=1,"SI","NO"))</f>
        <v>SI</v>
      </c>
      <c r="AQ1118" s="114">
        <f>(N1118-E1118)</f>
        <v>1.9166666666642413</v>
      </c>
      <c r="AR1118" s="9">
        <f>TRACKER[[#This Row],[ATA A TIMESLOT]]*24</f>
        <v>45.999999999941792</v>
      </c>
      <c r="AS1118" s="115">
        <f>IF(AA1118&lt;N1118,TIME(0,0,0),AA1118-N1118)</f>
        <v>0</v>
      </c>
      <c r="AT1118" s="9">
        <f>TRACKER[[#This Row],[PUNTUALIDAD (H)]]*24</f>
        <v>0</v>
      </c>
      <c r="AU1118" s="114" t="str">
        <f>IF(AS1118&gt;TIME(0,30,0),"NO","SI")</f>
        <v>SI</v>
      </c>
      <c r="AV1118" s="116" t="str">
        <f>IF(AS1118&gt;TIME(1,0,0),"NO","SI")</f>
        <v>SI</v>
      </c>
      <c r="AW1118" s="116">
        <f>(S1118-E1118)</f>
        <v>1.90625</v>
      </c>
      <c r="AX1118" s="38">
        <f>TRACKER[[#This Row],[ATA TO UNLOADING]]*24</f>
        <v>45.75</v>
      </c>
      <c r="AY1118" s="116">
        <f>IF(O1118=0,0,S1118-O1118)</f>
        <v>6.2395833333357587</v>
      </c>
      <c r="AZ1118" s="38">
        <f>TRACKER[[#This Row],[TOTAL TT (MARRUECOS)]]*24</f>
        <v>149.75000000005821</v>
      </c>
      <c r="BA1118" s="38" t="str">
        <f>IF(AW1118="","",IF(AW1118&lt;=2,"SI","NO"))</f>
        <v>SI</v>
      </c>
      <c r="BB1118" s="117">
        <f>V1118-U1118</f>
        <v>0</v>
      </c>
      <c r="BC1118" s="118">
        <f>(TRACKER[[#This Row],[Driver departure vs DC END DATE 2]])/24</f>
        <v>0</v>
      </c>
      <c r="BD1118" s="117" t="str">
        <f>IF(L1118="LEFTIES TOLEDO",IF(BC1118&gt;=TIME(0,0,0),"YES","NO"),"")</f>
        <v/>
      </c>
      <c r="BE1118" s="41">
        <f>$BH$1</f>
        <v>55</v>
      </c>
      <c r="BF1118" s="41">
        <f>$BI$1</f>
        <v>7.5</v>
      </c>
    </row>
    <row r="1119" spans="1:58" ht="12.75" customHeight="1">
      <c r="A1119" s="24">
        <v>262530504</v>
      </c>
      <c r="B1119" s="10" t="s">
        <v>1607</v>
      </c>
      <c r="C1119" s="11" t="s">
        <v>57</v>
      </c>
      <c r="D1119" s="11" t="s">
        <v>48</v>
      </c>
      <c r="E1119" s="12">
        <v>46080.385416666664</v>
      </c>
      <c r="F1119" s="12">
        <v>46080.333333333336</v>
      </c>
      <c r="G1119" s="13" t="s">
        <v>49</v>
      </c>
      <c r="H1119" s="11" t="s">
        <v>50</v>
      </c>
      <c r="I1119" s="13" t="s">
        <v>1615</v>
      </c>
      <c r="J1119" s="13" t="s">
        <v>51</v>
      </c>
      <c r="K1119" s="13" t="s">
        <v>60</v>
      </c>
      <c r="L1119" s="12" t="s">
        <v>81</v>
      </c>
      <c r="M1119" s="12">
        <v>46080.958333333336</v>
      </c>
      <c r="N1119" s="12">
        <v>46083.25</v>
      </c>
      <c r="O1119" s="12"/>
      <c r="P1119" s="55"/>
      <c r="Q1119" s="12"/>
      <c r="R1119" s="12"/>
      <c r="S1119" s="29">
        <v>46083.241666666669</v>
      </c>
      <c r="T1119" s="29">
        <v>46083.284722222219</v>
      </c>
      <c r="U1119" s="12"/>
      <c r="V1119" s="29"/>
      <c r="W1119" s="30">
        <f>IF(N1119="","",WEEKNUM(AA1119,2)-0)</f>
        <v>10</v>
      </c>
      <c r="X1119" s="30">
        <f>IF(N1119="","",MONTH(AA1119))</f>
        <v>3</v>
      </c>
      <c r="Y111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1119" s="30" t="str">
        <f>IF(B1119="ROPAX","ROPAX",IF(B1119="RORO","RORO","OCEAN"))</f>
        <v>OCEAN</v>
      </c>
      <c r="AA1119" s="12">
        <f>+MIN(S1119,T1119)</f>
        <v>46083.241666666669</v>
      </c>
      <c r="AB1119" s="29" t="str">
        <f>CHOOSE(WEEKDAY(T1119,2),"Monday","Tuesday","Wednesday","Thursday","Friday","Saturday","Sunday")</f>
        <v>Monday</v>
      </c>
      <c r="AC1119" s="104">
        <f>IF((E1119-F1119)&lt;=0,0,(TRACKER[[#This Row],[ATA]]-TRACKER[[#This Row],[ETA]])*24)</f>
        <v>1.2499999998835847</v>
      </c>
      <c r="AD1119" s="29" t="str">
        <f>IF(AC1119&lt;=2,"NO","YES")</f>
        <v>NO</v>
      </c>
      <c r="AE1119" s="112">
        <f>+TRACKER[[#This Row],[DELIVERY AVAILABLE SINCE]]-TRACKER[[#This Row],[HANDOVER Morocco]]</f>
        <v>46080.958333333336</v>
      </c>
      <c r="AF1119" s="113">
        <f>TRACKER[[#This Row],[ATA TO UNLOADING]]*24</f>
        <v>68.550000000104774</v>
      </c>
      <c r="AG1119" s="114">
        <f>(M1119-E1119)</f>
        <v>0.57291666667151731</v>
      </c>
      <c r="AH1119" s="9">
        <f>TRACKER[[#This Row],[ATA A OFRECIMIENTO]]*24</f>
        <v>13.750000000116415</v>
      </c>
      <c r="AI1119" s="4" t="str">
        <f>IF(AG1119="","",IF(AG1119&lt;=1.5,"SI","NO"))</f>
        <v>SI</v>
      </c>
      <c r="AJ1119" s="4" t="str">
        <f>IF(AG1119="","",IF(AG1119&lt;=2,"YES","NO"))</f>
        <v>YES</v>
      </c>
      <c r="AK1119" s="4" t="str">
        <f>IF(AG1119="","",IF(AG1119&lt;=3,"SI","NO"))</f>
        <v>SI</v>
      </c>
      <c r="AL1119" s="114">
        <f>(N1119-M1119)</f>
        <v>2.2916666666642413</v>
      </c>
      <c r="AM1119" s="9">
        <f>TRACKER[[#This Row],[DEL. AVAILABLE A SLOT]]*24</f>
        <v>54.999999999941792</v>
      </c>
      <c r="AN1119" s="114">
        <f>IF((S1119-M1119)&lt;0,TIME(0,0,0),S1119-M1119)</f>
        <v>2.2833333333328483</v>
      </c>
      <c r="AO1119"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119" s="9" t="str">
        <f>IF(AL1119="","",IF(AL1119&lt;=1,"SI","NO"))</f>
        <v>NO</v>
      </c>
      <c r="AQ1119" s="114">
        <f>(N1119-E1119)</f>
        <v>2.8645833333357587</v>
      </c>
      <c r="AR1119" s="9">
        <f>TRACKER[[#This Row],[ATA A TIMESLOT]]*24</f>
        <v>68.750000000058208</v>
      </c>
      <c r="AS1119" s="115">
        <f>IF(AA1119&lt;N1119,TIME(0,0,0),AA1119-N1119)</f>
        <v>0</v>
      </c>
      <c r="AT1119" s="9">
        <f>TRACKER[[#This Row],[PUNTUALIDAD (H)]]*24</f>
        <v>0</v>
      </c>
      <c r="AU1119" s="114" t="str">
        <f>IF(AS1119&gt;TIME(0,30,0),"NO","SI")</f>
        <v>SI</v>
      </c>
      <c r="AV1119" s="116" t="str">
        <f>IF(AS1119&gt;TIME(1,0,0),"NO","SI")</f>
        <v>SI</v>
      </c>
      <c r="AW1119" s="116">
        <f>(S1119-E1119)</f>
        <v>2.8562500000043656</v>
      </c>
      <c r="AX1119" s="38">
        <f>TRACKER[[#This Row],[ATA TO UNLOADING]]*24</f>
        <v>68.550000000104774</v>
      </c>
      <c r="AY1119" s="116">
        <f>IF(O1119=0,0,S1119-O1119)</f>
        <v>0</v>
      </c>
      <c r="AZ1119" s="38">
        <f>TRACKER[[#This Row],[TOTAL TT (MARRUECOS)]]*24</f>
        <v>0</v>
      </c>
      <c r="BA1119" s="38" t="str">
        <f>IF(AW1119="","",IF(AW1119&lt;=2,"SI","NO"))</f>
        <v>NO</v>
      </c>
      <c r="BB1119" s="117">
        <f>V1119-U1119</f>
        <v>0</v>
      </c>
      <c r="BC1119" s="118">
        <f>(TRACKER[[#This Row],[Driver departure vs DC END DATE 2]])/24</f>
        <v>0</v>
      </c>
      <c r="BD1119" s="117" t="str">
        <f>IF(L1119="LEFTIES TOLEDO",IF(BC1119&gt;=TIME(0,0,0),"YES","NO"),"")</f>
        <v/>
      </c>
      <c r="BE1119" s="41">
        <f>$BH$1</f>
        <v>55</v>
      </c>
      <c r="BF1119" s="41">
        <f>$BI$1</f>
        <v>7.5</v>
      </c>
    </row>
    <row r="1120" spans="1:58" ht="12.75" customHeight="1">
      <c r="A1120" s="24">
        <v>262299103</v>
      </c>
      <c r="B1120" s="10" t="s">
        <v>1607</v>
      </c>
      <c r="C1120" s="11" t="s">
        <v>57</v>
      </c>
      <c r="D1120" s="11" t="s">
        <v>48</v>
      </c>
      <c r="E1120" s="12">
        <v>46080.385416666664</v>
      </c>
      <c r="F1120" s="12">
        <v>46080.333333333336</v>
      </c>
      <c r="G1120" s="13" t="s">
        <v>49</v>
      </c>
      <c r="H1120" s="11" t="s">
        <v>50</v>
      </c>
      <c r="I1120" s="13" t="s">
        <v>1616</v>
      </c>
      <c r="J1120" s="13" t="s">
        <v>51</v>
      </c>
      <c r="K1120" s="13" t="s">
        <v>60</v>
      </c>
      <c r="L1120" s="12" t="s">
        <v>81</v>
      </c>
      <c r="M1120" s="12">
        <v>46080.958333333336</v>
      </c>
      <c r="N1120" s="12">
        <v>46083.25</v>
      </c>
      <c r="O1120" s="12"/>
      <c r="P1120" s="55"/>
      <c r="Q1120" s="12"/>
      <c r="R1120" s="12"/>
      <c r="S1120" s="29">
        <v>46083.249305555553</v>
      </c>
      <c r="T1120" s="29">
        <v>46083.253472222219</v>
      </c>
      <c r="U1120" s="12"/>
      <c r="V1120" s="29"/>
      <c r="W1120" s="30">
        <f>IF(N1120="","",WEEKNUM(AA1120,2)-0)</f>
        <v>10</v>
      </c>
      <c r="X1120" s="30">
        <f>IF(N1120="","",MONTH(AA1120))</f>
        <v>3</v>
      </c>
      <c r="Y112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1120" s="30" t="str">
        <f>IF(B1120="ROPAX","ROPAX",IF(B1120="RORO","RORO","OCEAN"))</f>
        <v>OCEAN</v>
      </c>
      <c r="AA1120" s="12">
        <f>+MIN(S1120,T1120)</f>
        <v>46083.249305555553</v>
      </c>
      <c r="AB1120" s="29" t="str">
        <f>CHOOSE(WEEKDAY(T1120,2),"Monday","Tuesday","Wednesday","Thursday","Friday","Saturday","Sunday")</f>
        <v>Monday</v>
      </c>
      <c r="AC1120" s="104">
        <f>IF((E1120-F1120)&lt;=0,0,(TRACKER[[#This Row],[ATA]]-TRACKER[[#This Row],[ETA]])*24)</f>
        <v>1.2499999998835847</v>
      </c>
      <c r="AD1120" s="29" t="str">
        <f>IF(AC1120&lt;=2,"NO","YES")</f>
        <v>NO</v>
      </c>
      <c r="AE1120" s="112">
        <f>+TRACKER[[#This Row],[DELIVERY AVAILABLE SINCE]]-TRACKER[[#This Row],[HANDOVER Morocco]]</f>
        <v>46080.958333333336</v>
      </c>
      <c r="AF1120" s="113">
        <f>TRACKER[[#This Row],[ATA TO UNLOADING]]*24</f>
        <v>68.733333333337214</v>
      </c>
      <c r="AG1120" s="114">
        <f>(M1120-E1120)</f>
        <v>0.57291666667151731</v>
      </c>
      <c r="AH1120" s="9">
        <f>TRACKER[[#This Row],[ATA A OFRECIMIENTO]]*24</f>
        <v>13.750000000116415</v>
      </c>
      <c r="AI1120" s="4" t="str">
        <f>IF(AG1120="","",IF(AG1120&lt;=1.5,"SI","NO"))</f>
        <v>SI</v>
      </c>
      <c r="AJ1120" s="4" t="str">
        <f>IF(AG1120="","",IF(AG1120&lt;=2,"YES","NO"))</f>
        <v>YES</v>
      </c>
      <c r="AK1120" s="4" t="str">
        <f>IF(AG1120="","",IF(AG1120&lt;=3,"SI","NO"))</f>
        <v>SI</v>
      </c>
      <c r="AL1120" s="114">
        <f>(N1120-M1120)</f>
        <v>2.2916666666642413</v>
      </c>
      <c r="AM1120" s="9">
        <f>TRACKER[[#This Row],[DEL. AVAILABLE A SLOT]]*24</f>
        <v>54.999999999941792</v>
      </c>
      <c r="AN1120" s="114">
        <f>IF((S1120-M1120)&lt;0,TIME(0,0,0),S1120-M1120)</f>
        <v>2.2909722222175333</v>
      </c>
      <c r="AO1120"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120" s="9" t="str">
        <f>IF(AL1120="","",IF(AL1120&lt;=1,"SI","NO"))</f>
        <v>NO</v>
      </c>
      <c r="AQ1120" s="114">
        <f>(N1120-E1120)</f>
        <v>2.8645833333357587</v>
      </c>
      <c r="AR1120" s="9">
        <f>TRACKER[[#This Row],[ATA A TIMESLOT]]*24</f>
        <v>68.750000000058208</v>
      </c>
      <c r="AS1120" s="115">
        <f>IF(AA1120&lt;N1120,TIME(0,0,0),AA1120-N1120)</f>
        <v>0</v>
      </c>
      <c r="AT1120" s="9">
        <f>TRACKER[[#This Row],[PUNTUALIDAD (H)]]*24</f>
        <v>0</v>
      </c>
      <c r="AU1120" s="114" t="str">
        <f>IF(AS1120&gt;TIME(0,30,0),"NO","SI")</f>
        <v>SI</v>
      </c>
      <c r="AV1120" s="116" t="str">
        <f>IF(AS1120&gt;TIME(1,0,0),"NO","SI")</f>
        <v>SI</v>
      </c>
      <c r="AW1120" s="116">
        <f>(S1120-E1120)</f>
        <v>2.8638888888890506</v>
      </c>
      <c r="AX1120" s="38">
        <f>TRACKER[[#This Row],[ATA TO UNLOADING]]*24</f>
        <v>68.733333333337214</v>
      </c>
      <c r="AY1120" s="116">
        <f>IF(O1120=0,0,S1120-O1120)</f>
        <v>0</v>
      </c>
      <c r="AZ1120" s="38">
        <f>TRACKER[[#This Row],[TOTAL TT (MARRUECOS)]]*24</f>
        <v>0</v>
      </c>
      <c r="BA1120" s="38" t="str">
        <f>IF(AW1120="","",IF(AW1120&lt;=2,"SI","NO"))</f>
        <v>NO</v>
      </c>
      <c r="BB1120" s="117">
        <f>V1120-U1120</f>
        <v>0</v>
      </c>
      <c r="BC1120" s="118">
        <f>(TRACKER[[#This Row],[Driver departure vs DC END DATE 2]])/24</f>
        <v>0</v>
      </c>
      <c r="BD1120" s="117" t="str">
        <f>IF(L1120="LEFTIES TOLEDO",IF(BC1120&gt;=TIME(0,0,0),"YES","NO"),"")</f>
        <v/>
      </c>
      <c r="BE1120" s="41">
        <f>$BH$1</f>
        <v>55</v>
      </c>
      <c r="BF1120" s="41">
        <f>$BI$1</f>
        <v>7.5</v>
      </c>
    </row>
    <row r="1121" spans="1:58" ht="12.75" hidden="1" customHeight="1">
      <c r="A1121" s="24" t="s">
        <v>1559</v>
      </c>
      <c r="B1121" s="10" t="s">
        <v>66</v>
      </c>
      <c r="C1121" s="11" t="s">
        <v>79</v>
      </c>
      <c r="D1121" s="11" t="s">
        <v>48</v>
      </c>
      <c r="E1121" s="12">
        <v>46081.333333333336</v>
      </c>
      <c r="F1121" s="12">
        <v>46081.333333333336</v>
      </c>
      <c r="G1121" s="13" t="s">
        <v>67</v>
      </c>
      <c r="H1121" s="11" t="s">
        <v>100</v>
      </c>
      <c r="I1121" s="13" t="s">
        <v>1560</v>
      </c>
      <c r="J1121" s="13" t="s">
        <v>80</v>
      </c>
      <c r="K1121" s="13" t="s">
        <v>60</v>
      </c>
      <c r="L1121" s="12" t="s">
        <v>64</v>
      </c>
      <c r="M1121" s="12">
        <v>46083.291666666664</v>
      </c>
      <c r="N1121" s="12">
        <v>46083.291666666664</v>
      </c>
      <c r="O1121" s="12">
        <v>46076</v>
      </c>
      <c r="P1121" s="55"/>
      <c r="Q1121" s="12"/>
      <c r="R1121" s="12"/>
      <c r="S1121" s="29">
        <v>46083.310416666667</v>
      </c>
      <c r="T1121" s="29">
        <v>46083.420138888891</v>
      </c>
      <c r="U1121" s="12"/>
      <c r="V1121" s="29"/>
      <c r="W1121" s="30">
        <f>IF(N1121="","",WEEKNUM(AA1121,2)-0)</f>
        <v>10</v>
      </c>
      <c r="X1121" s="30">
        <f>IF(N1121="","",MONTH(AA1121))</f>
        <v>3</v>
      </c>
      <c r="Y112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121" s="30" t="str">
        <f>IF(B1121="ROPAX","ROPAX",IF(B1121="RORO","RORO","OCEAN"))</f>
        <v>RORO</v>
      </c>
      <c r="AA1121" s="12">
        <f>+MIN(S1121,T1121)</f>
        <v>46083.310416666667</v>
      </c>
      <c r="AB1121" s="29" t="str">
        <f>CHOOSE(WEEKDAY(T1121,2),"Monday","Tuesday","Wednesday","Thursday","Friday","Saturday","Sunday")</f>
        <v>Monday</v>
      </c>
      <c r="AC1121" s="104">
        <f>IF((E1121-F1121)&lt;=0,0,(TRACKER[[#This Row],[ATA]]-TRACKER[[#This Row],[ETA]])*24)</f>
        <v>0</v>
      </c>
      <c r="AD1121" s="29" t="str">
        <f>IF(AC1121&lt;=2,"NO","YES")</f>
        <v>NO</v>
      </c>
      <c r="AE1121" s="112">
        <f>+TRACKER[[#This Row],[DELIVERY AVAILABLE SINCE]]-TRACKER[[#This Row],[HANDOVER Morocco]]</f>
        <v>7.2916666666642413</v>
      </c>
      <c r="AF1121" s="113">
        <f>TRACKER[[#This Row],[ATA TO UNLOADING]]*24</f>
        <v>47.449999999953434</v>
      </c>
      <c r="AG1121" s="114">
        <f>(M1121-E1121)</f>
        <v>1.9583333333284827</v>
      </c>
      <c r="AH1121" s="9">
        <f>TRACKER[[#This Row],[ATA A OFRECIMIENTO]]*24</f>
        <v>46.999999999883585</v>
      </c>
      <c r="AI1121" s="4" t="str">
        <f>IF(AG1121="","",IF(AG1121&lt;=1.5,"SI","NO"))</f>
        <v>NO</v>
      </c>
      <c r="AJ1121" s="4" t="str">
        <f>IF(AG1121="","",IF(AG1121&lt;=2,"YES","NO"))</f>
        <v>YES</v>
      </c>
      <c r="AK1121" s="4" t="str">
        <f>IF(AG1121="","",IF(AG1121&lt;=3,"SI","NO"))</f>
        <v>SI</v>
      </c>
      <c r="AL1121" s="114">
        <f>(N1121-M1121)</f>
        <v>0</v>
      </c>
      <c r="AM1121" s="9">
        <f>TRACKER[[#This Row],[DEL. AVAILABLE A SLOT]]*24</f>
        <v>0</v>
      </c>
      <c r="AN1121" s="114">
        <f>IF((S1121-M1121)&lt;0,TIME(0,0,0),S1121-M1121)</f>
        <v>1.8750000002910383E-2</v>
      </c>
      <c r="AO1121"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121" s="9" t="str">
        <f>IF(AL1121="","",IF(AL1121&lt;=1,"SI","NO"))</f>
        <v>SI</v>
      </c>
      <c r="AQ1121" s="114">
        <f>(N1121-E1121)</f>
        <v>1.9583333333284827</v>
      </c>
      <c r="AR1121" s="9">
        <f>TRACKER[[#This Row],[ATA A TIMESLOT]]*24</f>
        <v>46.999999999883585</v>
      </c>
      <c r="AS1121" s="115">
        <f>IF(AA1121&lt;N1121,TIME(0,0,0),AA1121-N1121)</f>
        <v>1.8750000002910383E-2</v>
      </c>
      <c r="AT1121" s="9">
        <f>TRACKER[[#This Row],[PUNTUALIDAD (H)]]*24</f>
        <v>0.45000000006984919</v>
      </c>
      <c r="AU1121" s="114" t="str">
        <f>IF(AS1121&gt;TIME(0,30,0),"NO","SI")</f>
        <v>SI</v>
      </c>
      <c r="AV1121" s="116" t="str">
        <f>IF(AS1121&gt;TIME(1,0,0),"NO","SI")</f>
        <v>SI</v>
      </c>
      <c r="AW1121" s="116">
        <f>(S1121-E1121)</f>
        <v>1.9770833333313931</v>
      </c>
      <c r="AX1121" s="38">
        <f>TRACKER[[#This Row],[ATA TO UNLOADING]]*24</f>
        <v>47.449999999953434</v>
      </c>
      <c r="AY1121" s="116">
        <f>IF(O1121=0,0,S1121-O1121)</f>
        <v>7.3104166666671517</v>
      </c>
      <c r="AZ1121" s="38">
        <f>TRACKER[[#This Row],[TOTAL TT (MARRUECOS)]]*24</f>
        <v>175.45000000001164</v>
      </c>
      <c r="BA1121" s="38" t="str">
        <f>IF(AW1121="","",IF(AW1121&lt;=2,"SI","NO"))</f>
        <v>SI</v>
      </c>
      <c r="BB1121" s="117">
        <f>V1121-U1121</f>
        <v>0</v>
      </c>
      <c r="BC1121" s="118">
        <f>(TRACKER[[#This Row],[Driver departure vs DC END DATE 2]])/24</f>
        <v>0</v>
      </c>
      <c r="BD1121" s="117" t="str">
        <f>IF(L1121="LEFTIES TOLEDO",IF(BC1121&gt;=TIME(0,0,0),"YES","NO"),"")</f>
        <v/>
      </c>
      <c r="BE1121" s="41">
        <f>$BH$1</f>
        <v>55</v>
      </c>
      <c r="BF1121" s="41">
        <f>$BI$1</f>
        <v>7.5</v>
      </c>
    </row>
    <row r="1122" spans="1:58" ht="12.75" customHeight="1">
      <c r="A1122" s="24">
        <v>262299103</v>
      </c>
      <c r="B1122" s="10" t="s">
        <v>1607</v>
      </c>
      <c r="C1122" s="11" t="s">
        <v>57</v>
      </c>
      <c r="D1122" s="11" t="s">
        <v>48</v>
      </c>
      <c r="E1122" s="12">
        <v>46080.385416666664</v>
      </c>
      <c r="F1122" s="12">
        <v>46080.333333333336</v>
      </c>
      <c r="G1122" s="13" t="s">
        <v>49</v>
      </c>
      <c r="H1122" s="11" t="s">
        <v>50</v>
      </c>
      <c r="I1122" s="13" t="s">
        <v>1617</v>
      </c>
      <c r="J1122" s="13" t="s">
        <v>51</v>
      </c>
      <c r="K1122" s="13" t="s">
        <v>60</v>
      </c>
      <c r="L1122" s="12" t="s">
        <v>81</v>
      </c>
      <c r="M1122" s="12">
        <v>46080.958333333336</v>
      </c>
      <c r="N1122" s="12">
        <v>46083.291666666664</v>
      </c>
      <c r="O1122" s="12"/>
      <c r="P1122" s="55"/>
      <c r="Q1122" s="12"/>
      <c r="R1122" s="12"/>
      <c r="S1122" s="29">
        <v>46083.271527777775</v>
      </c>
      <c r="T1122" s="29">
        <v>46083.284722222219</v>
      </c>
      <c r="U1122" s="12"/>
      <c r="V1122" s="29"/>
      <c r="W1122" s="30">
        <f>IF(N1122="","",WEEKNUM(AA1122,2)-0)</f>
        <v>10</v>
      </c>
      <c r="X1122" s="30">
        <f>IF(N1122="","",MONTH(AA1122))</f>
        <v>3</v>
      </c>
      <c r="Y112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1122" s="30" t="str">
        <f>IF(B1122="ROPAX","ROPAX",IF(B1122="RORO","RORO","OCEAN"))</f>
        <v>OCEAN</v>
      </c>
      <c r="AA1122" s="12">
        <f>+MIN(S1122,T1122)</f>
        <v>46083.271527777775</v>
      </c>
      <c r="AB1122" s="29" t="str">
        <f>CHOOSE(WEEKDAY(T1122,2),"Monday","Tuesday","Wednesday","Thursday","Friday","Saturday","Sunday")</f>
        <v>Monday</v>
      </c>
      <c r="AC1122" s="104">
        <f>IF((E1122-F1122)&lt;=0,0,(TRACKER[[#This Row],[ATA]]-TRACKER[[#This Row],[ETA]])*24)</f>
        <v>1.2499999998835847</v>
      </c>
      <c r="AD1122" s="29" t="str">
        <f>IF(AC1122&lt;=2,"NO","YES")</f>
        <v>NO</v>
      </c>
      <c r="AE1122" s="112">
        <f>+TRACKER[[#This Row],[DELIVERY AVAILABLE SINCE]]-TRACKER[[#This Row],[HANDOVER Morocco]]</f>
        <v>46080.958333333336</v>
      </c>
      <c r="AF1122" s="113">
        <f>TRACKER[[#This Row],[ATA TO UNLOADING]]*24</f>
        <v>69.266666666662786</v>
      </c>
      <c r="AG1122" s="114">
        <f>(M1122-E1122)</f>
        <v>0.57291666667151731</v>
      </c>
      <c r="AH1122" s="9">
        <f>TRACKER[[#This Row],[ATA A OFRECIMIENTO]]*24</f>
        <v>13.750000000116415</v>
      </c>
      <c r="AI1122" s="4" t="str">
        <f>IF(AG1122="","",IF(AG1122&lt;=1.5,"SI","NO"))</f>
        <v>SI</v>
      </c>
      <c r="AJ1122" s="4" t="str">
        <f>IF(AG1122="","",IF(AG1122&lt;=2,"YES","NO"))</f>
        <v>YES</v>
      </c>
      <c r="AK1122" s="4" t="str">
        <f>IF(AG1122="","",IF(AG1122&lt;=3,"SI","NO"))</f>
        <v>SI</v>
      </c>
      <c r="AL1122" s="114">
        <f>(N1122-M1122)</f>
        <v>2.3333333333284827</v>
      </c>
      <c r="AM1122" s="9">
        <f>TRACKER[[#This Row],[DEL. AVAILABLE A SLOT]]*24</f>
        <v>55.999999999883585</v>
      </c>
      <c r="AN1122" s="114">
        <f>IF((S1122-M1122)&lt;0,TIME(0,0,0),S1122-M1122)</f>
        <v>2.3131944444394321</v>
      </c>
      <c r="AO1122"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122" s="9" t="str">
        <f>IF(AL1122="","",IF(AL1122&lt;=1,"SI","NO"))</f>
        <v>NO</v>
      </c>
      <c r="AQ1122" s="114">
        <f>(N1122-E1122)</f>
        <v>2.90625</v>
      </c>
      <c r="AR1122" s="9">
        <f>TRACKER[[#This Row],[ATA A TIMESLOT]]*24</f>
        <v>69.75</v>
      </c>
      <c r="AS1122" s="115">
        <f>IF(AA1122&lt;N1122,TIME(0,0,0),AA1122-N1122)</f>
        <v>0</v>
      </c>
      <c r="AT1122" s="9">
        <f>TRACKER[[#This Row],[PUNTUALIDAD (H)]]*24</f>
        <v>0</v>
      </c>
      <c r="AU1122" s="114" t="str">
        <f>IF(AS1122&gt;TIME(0,30,0),"NO","SI")</f>
        <v>SI</v>
      </c>
      <c r="AV1122" s="116" t="str">
        <f>IF(AS1122&gt;TIME(1,0,0),"NO","SI")</f>
        <v>SI</v>
      </c>
      <c r="AW1122" s="116">
        <f>(S1122-E1122)</f>
        <v>2.8861111111109494</v>
      </c>
      <c r="AX1122" s="38">
        <f>TRACKER[[#This Row],[ATA TO UNLOADING]]*24</f>
        <v>69.266666666662786</v>
      </c>
      <c r="AY1122" s="116">
        <f>IF(O1122=0,0,S1122-O1122)</f>
        <v>0</v>
      </c>
      <c r="AZ1122" s="38">
        <f>TRACKER[[#This Row],[TOTAL TT (MARRUECOS)]]*24</f>
        <v>0</v>
      </c>
      <c r="BA1122" s="38" t="str">
        <f>IF(AW1122="","",IF(AW1122&lt;=2,"SI","NO"))</f>
        <v>NO</v>
      </c>
      <c r="BB1122" s="117">
        <f>V1122-U1122</f>
        <v>0</v>
      </c>
      <c r="BC1122" s="118">
        <f>(TRACKER[[#This Row],[Driver departure vs DC END DATE 2]])/24</f>
        <v>0</v>
      </c>
      <c r="BD1122" s="117" t="str">
        <f>IF(L1122="LEFTIES TOLEDO",IF(BC1122&gt;=TIME(0,0,0),"YES","NO"),"")</f>
        <v/>
      </c>
      <c r="BE1122" s="41">
        <f>$BH$1</f>
        <v>55</v>
      </c>
      <c r="BF1122" s="41">
        <f>$BI$1</f>
        <v>7.5</v>
      </c>
    </row>
    <row r="1123" spans="1:58" ht="12.75" customHeight="1">
      <c r="A1123" s="24">
        <v>262299103</v>
      </c>
      <c r="B1123" s="10" t="s">
        <v>1607</v>
      </c>
      <c r="C1123" s="11" t="s">
        <v>57</v>
      </c>
      <c r="D1123" s="11" t="s">
        <v>48</v>
      </c>
      <c r="E1123" s="12">
        <v>46080.385416666664</v>
      </c>
      <c r="F1123" s="12">
        <v>46080.333333333336</v>
      </c>
      <c r="G1123" s="13" t="s">
        <v>49</v>
      </c>
      <c r="H1123" s="11" t="s">
        <v>50</v>
      </c>
      <c r="I1123" s="13" t="s">
        <v>1618</v>
      </c>
      <c r="J1123" s="13" t="s">
        <v>51</v>
      </c>
      <c r="K1123" s="13" t="s">
        <v>60</v>
      </c>
      <c r="L1123" s="12" t="s">
        <v>81</v>
      </c>
      <c r="M1123" s="12">
        <v>46080.958333333336</v>
      </c>
      <c r="N1123" s="12">
        <v>46083.291666666664</v>
      </c>
      <c r="O1123" s="12"/>
      <c r="P1123" s="55"/>
      <c r="Q1123" s="12"/>
      <c r="R1123" s="12"/>
      <c r="S1123" s="29">
        <v>46083.267361111109</v>
      </c>
      <c r="T1123" s="29">
        <v>46083.277777777781</v>
      </c>
      <c r="U1123" s="12"/>
      <c r="V1123" s="29"/>
      <c r="W1123" s="30">
        <f>IF(N1123="","",WEEKNUM(AA1123,2)-0)</f>
        <v>10</v>
      </c>
      <c r="X1123" s="30">
        <f>IF(N1123="","",MONTH(AA1123))</f>
        <v>3</v>
      </c>
      <c r="Y112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1123" s="30" t="str">
        <f>IF(B1123="ROPAX","ROPAX",IF(B1123="RORO","RORO","OCEAN"))</f>
        <v>OCEAN</v>
      </c>
      <c r="AA1123" s="12">
        <f>+MIN(S1123,T1123)</f>
        <v>46083.267361111109</v>
      </c>
      <c r="AB1123" s="29" t="str">
        <f>CHOOSE(WEEKDAY(T1123,2),"Monday","Tuesday","Wednesday","Thursday","Friday","Saturday","Sunday")</f>
        <v>Monday</v>
      </c>
      <c r="AC1123" s="104">
        <f>IF((E1123-F1123)&lt;=0,0,(TRACKER[[#This Row],[ATA]]-TRACKER[[#This Row],[ETA]])*24)</f>
        <v>1.2499999998835847</v>
      </c>
      <c r="AD1123" s="29" t="str">
        <f>IF(AC1123&lt;=2,"NO","YES")</f>
        <v>NO</v>
      </c>
      <c r="AE1123" s="112">
        <f>+TRACKER[[#This Row],[DELIVERY AVAILABLE SINCE]]-TRACKER[[#This Row],[HANDOVER Morocco]]</f>
        <v>46080.958333333336</v>
      </c>
      <c r="AF1123" s="113">
        <f>TRACKER[[#This Row],[ATA TO UNLOADING]]*24</f>
        <v>69.166666666686069</v>
      </c>
      <c r="AG1123" s="114">
        <f>(M1123-E1123)</f>
        <v>0.57291666667151731</v>
      </c>
      <c r="AH1123" s="9">
        <f>TRACKER[[#This Row],[ATA A OFRECIMIENTO]]*24</f>
        <v>13.750000000116415</v>
      </c>
      <c r="AI1123" s="4" t="str">
        <f>IF(AG1123="","",IF(AG1123&lt;=1.5,"SI","NO"))</f>
        <v>SI</v>
      </c>
      <c r="AJ1123" s="4" t="str">
        <f>IF(AG1123="","",IF(AG1123&lt;=2,"YES","NO"))</f>
        <v>YES</v>
      </c>
      <c r="AK1123" s="4" t="str">
        <f>IF(AG1123="","",IF(AG1123&lt;=3,"SI","NO"))</f>
        <v>SI</v>
      </c>
      <c r="AL1123" s="114">
        <f>(N1123-M1123)</f>
        <v>2.3333333333284827</v>
      </c>
      <c r="AM1123" s="9">
        <f>TRACKER[[#This Row],[DEL. AVAILABLE A SLOT]]*24</f>
        <v>55.999999999883585</v>
      </c>
      <c r="AN1123" s="114">
        <f>IF((S1123-M1123)&lt;0,TIME(0,0,0),S1123-M1123)</f>
        <v>2.3090277777737356</v>
      </c>
      <c r="AO1123"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123" s="9" t="str">
        <f>IF(AL1123="","",IF(AL1123&lt;=1,"SI","NO"))</f>
        <v>NO</v>
      </c>
      <c r="AQ1123" s="114">
        <f>(N1123-E1123)</f>
        <v>2.90625</v>
      </c>
      <c r="AR1123" s="9">
        <f>TRACKER[[#This Row],[ATA A TIMESLOT]]*24</f>
        <v>69.75</v>
      </c>
      <c r="AS1123" s="115">
        <f>IF(AA1123&lt;N1123,TIME(0,0,0),AA1123-N1123)</f>
        <v>0</v>
      </c>
      <c r="AT1123" s="9">
        <f>TRACKER[[#This Row],[PUNTUALIDAD (H)]]*24</f>
        <v>0</v>
      </c>
      <c r="AU1123" s="114" t="str">
        <f>IF(AS1123&gt;TIME(0,30,0),"NO","SI")</f>
        <v>SI</v>
      </c>
      <c r="AV1123" s="116" t="str">
        <f>IF(AS1123&gt;TIME(1,0,0),"NO","SI")</f>
        <v>SI</v>
      </c>
      <c r="AW1123" s="116">
        <f>(S1123-E1123)</f>
        <v>2.8819444444452529</v>
      </c>
      <c r="AX1123" s="38">
        <f>TRACKER[[#This Row],[ATA TO UNLOADING]]*24</f>
        <v>69.166666666686069</v>
      </c>
      <c r="AY1123" s="116">
        <f>IF(O1123=0,0,S1123-O1123)</f>
        <v>0</v>
      </c>
      <c r="AZ1123" s="38">
        <f>TRACKER[[#This Row],[TOTAL TT (MARRUECOS)]]*24</f>
        <v>0</v>
      </c>
      <c r="BA1123" s="38" t="str">
        <f>IF(AW1123="","",IF(AW1123&lt;=2,"SI","NO"))</f>
        <v>NO</v>
      </c>
      <c r="BB1123" s="117">
        <f>V1123-U1123</f>
        <v>0</v>
      </c>
      <c r="BC1123" s="118">
        <f>(TRACKER[[#This Row],[Driver departure vs DC END DATE 2]])/24</f>
        <v>0</v>
      </c>
      <c r="BD1123" s="117" t="str">
        <f>IF(L1123="LEFTIES TOLEDO",IF(BC1123&gt;=TIME(0,0,0),"YES","NO"),"")</f>
        <v/>
      </c>
      <c r="BE1123" s="41">
        <f>$BH$1</f>
        <v>55</v>
      </c>
      <c r="BF1123" s="41">
        <f>$BI$1</f>
        <v>7.5</v>
      </c>
    </row>
    <row r="1124" spans="1:58" ht="12.75" hidden="1" customHeight="1">
      <c r="A1124" s="24" t="s">
        <v>1558</v>
      </c>
      <c r="B1124" s="10" t="s">
        <v>63</v>
      </c>
      <c r="C1124" s="11" t="s">
        <v>79</v>
      </c>
      <c r="D1124" s="11" t="s">
        <v>48</v>
      </c>
      <c r="E1124" s="12">
        <v>46079.979166666664</v>
      </c>
      <c r="F1124" s="12">
        <v>46080.5</v>
      </c>
      <c r="G1124" s="13" t="s">
        <v>68</v>
      </c>
      <c r="H1124" s="11" t="s">
        <v>100</v>
      </c>
      <c r="I1124" s="13" t="s">
        <v>580</v>
      </c>
      <c r="J1124" s="13" t="s">
        <v>80</v>
      </c>
      <c r="K1124" s="13" t="s">
        <v>60</v>
      </c>
      <c r="L1124" s="12" t="s">
        <v>74</v>
      </c>
      <c r="M1124" s="12">
        <v>46081.75</v>
      </c>
      <c r="N1124" s="12">
        <v>46083.333333333336</v>
      </c>
      <c r="O1124" s="12">
        <v>46076</v>
      </c>
      <c r="P1124" s="55"/>
      <c r="Q1124" s="12" t="s">
        <v>62</v>
      </c>
      <c r="R1124" s="12"/>
      <c r="S1124" s="29">
        <v>46083.356249999997</v>
      </c>
      <c r="T1124" s="29">
        <v>46083.375</v>
      </c>
      <c r="U1124" s="12"/>
      <c r="V1124" s="29"/>
      <c r="W1124" s="30">
        <f>IF(N1124="","",WEEKNUM(AA1124,2)-0)</f>
        <v>10</v>
      </c>
      <c r="X1124" s="30">
        <f>IF(N1124="","",MONTH(AA1124))</f>
        <v>3</v>
      </c>
      <c r="Y112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124" s="30" t="str">
        <f>IF(B1124="ROPAX","ROPAX",IF(B1124="RORO","RORO","OCEAN"))</f>
        <v>ROPAX</v>
      </c>
      <c r="AA1124" s="12">
        <f>+MIN(S1124,T1124)</f>
        <v>46083.356249999997</v>
      </c>
      <c r="AB1124" s="29" t="str">
        <f>CHOOSE(WEEKDAY(T1124,2),"Monday","Tuesday","Wednesday","Thursday","Friday","Saturday","Sunday")</f>
        <v>Monday</v>
      </c>
      <c r="AC1124" s="104">
        <f>IF((E1124-F1124)&lt;=0,0,(TRACKER[[#This Row],[ATA]]-TRACKER[[#This Row],[ETA]])*24)</f>
        <v>0</v>
      </c>
      <c r="AD1124" s="29" t="str">
        <f>IF(AC1124&lt;=2,"NO","YES")</f>
        <v>NO</v>
      </c>
      <c r="AE1124" s="112">
        <f>+TRACKER[[#This Row],[DELIVERY AVAILABLE SINCE]]-TRACKER[[#This Row],[HANDOVER Morocco]]</f>
        <v>5.75</v>
      </c>
      <c r="AF1124" s="113">
        <f>TRACKER[[#This Row],[ATA TO UNLOADING]]*24</f>
        <v>81.049999999988358</v>
      </c>
      <c r="AG1124" s="114">
        <f>(M1124-E1124)</f>
        <v>1.7708333333357587</v>
      </c>
      <c r="AH1124" s="9">
        <f>TRACKER[[#This Row],[ATA A OFRECIMIENTO]]*24</f>
        <v>42.500000000058208</v>
      </c>
      <c r="AI1124" s="4" t="str">
        <f>IF(AG1124="","",IF(AG1124&lt;=1.5,"SI","NO"))</f>
        <v>NO</v>
      </c>
      <c r="AJ1124" s="4" t="str">
        <f>IF(AG1124="","",IF(AG1124&lt;=2,"YES","NO"))</f>
        <v>YES</v>
      </c>
      <c r="AK1124" s="4" t="str">
        <f>IF(AG1124="","",IF(AG1124&lt;=3,"SI","NO"))</f>
        <v>SI</v>
      </c>
      <c r="AL1124" s="114">
        <f>(N1124-M1124)</f>
        <v>1.5833333333357587</v>
      </c>
      <c r="AM1124" s="9">
        <f>TRACKER[[#This Row],[DEL. AVAILABLE A SLOT]]*24</f>
        <v>38.000000000058208</v>
      </c>
      <c r="AN1124" s="114">
        <f>IF((S1124-M1124)&lt;0,TIME(0,0,0),S1124-M1124)</f>
        <v>1.6062499999970896</v>
      </c>
      <c r="AO1124"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1124" s="9" t="str">
        <f>IF(AL1124="","",IF(AL1124&lt;=1,"SI","NO"))</f>
        <v>NO</v>
      </c>
      <c r="AQ1124" s="114">
        <f>(N1124-E1124)</f>
        <v>3.3541666666715173</v>
      </c>
      <c r="AR1124" s="9">
        <f>TRACKER[[#This Row],[ATA A TIMESLOT]]*24</f>
        <v>80.500000000116415</v>
      </c>
      <c r="AS1124" s="115">
        <f>IF(AA1124&lt;N1124,TIME(0,0,0),AA1124-N1124)</f>
        <v>2.2916666661330964E-2</v>
      </c>
      <c r="AT1124" s="9">
        <f>TRACKER[[#This Row],[PUNTUALIDAD (H)]]*24</f>
        <v>0.54999999987194315</v>
      </c>
      <c r="AU1124" s="114" t="str">
        <f>IF(AS1124&gt;TIME(0,30,0),"NO","SI")</f>
        <v>NO</v>
      </c>
      <c r="AV1124" s="116" t="str">
        <f>IF(AS1124&gt;TIME(1,0,0),"NO","SI")</f>
        <v>SI</v>
      </c>
      <c r="AW1124" s="116">
        <f>(S1124-E1124)</f>
        <v>3.3770833333328483</v>
      </c>
      <c r="AX1124" s="38">
        <f>TRACKER[[#This Row],[ATA TO UNLOADING]]*24</f>
        <v>81.049999999988358</v>
      </c>
      <c r="AY1124" s="116">
        <f>IF(O1124=0,0,S1124-O1124)</f>
        <v>7.3562499999970896</v>
      </c>
      <c r="AZ1124" s="38">
        <f>TRACKER[[#This Row],[TOTAL TT (MARRUECOS)]]*24</f>
        <v>176.54999999993015</v>
      </c>
      <c r="BA1124" s="38" t="str">
        <f>IF(AW1124="","",IF(AW1124&lt;=2,"SI","NO"))</f>
        <v>NO</v>
      </c>
      <c r="BB1124" s="117">
        <f>V1124-U1124</f>
        <v>0</v>
      </c>
      <c r="BC1124" s="118">
        <f>(TRACKER[[#This Row],[Driver departure vs DC END DATE 2]])/24</f>
        <v>0</v>
      </c>
      <c r="BD1124" s="117" t="str">
        <f>IF(L1124="LEFTIES TOLEDO",IF(BC1124&gt;=TIME(0,0,0),"YES","NO"),"")</f>
        <v/>
      </c>
      <c r="BE1124" s="41">
        <f>$BH$1</f>
        <v>55</v>
      </c>
      <c r="BF1124" s="41">
        <f>$BI$1</f>
        <v>7.5</v>
      </c>
    </row>
    <row r="1125" spans="1:58" ht="12.75" hidden="1" customHeight="1">
      <c r="A1125" s="24" t="s">
        <v>1561</v>
      </c>
      <c r="B1125" s="10" t="s">
        <v>66</v>
      </c>
      <c r="C1125" s="11" t="s">
        <v>79</v>
      </c>
      <c r="D1125" s="11" t="s">
        <v>48</v>
      </c>
      <c r="E1125" s="12">
        <v>46081.333333333336</v>
      </c>
      <c r="F1125" s="12">
        <v>46081.583333333336</v>
      </c>
      <c r="G1125" s="13" t="s">
        <v>1105</v>
      </c>
      <c r="H1125" s="11" t="s">
        <v>100</v>
      </c>
      <c r="I1125" s="13" t="s">
        <v>207</v>
      </c>
      <c r="J1125" s="13" t="s">
        <v>80</v>
      </c>
      <c r="K1125" s="13" t="s">
        <v>60</v>
      </c>
      <c r="L1125" s="12" t="s">
        <v>204</v>
      </c>
      <c r="M1125" s="12">
        <v>46083.333333333336</v>
      </c>
      <c r="N1125" s="12">
        <v>46083.333333333336</v>
      </c>
      <c r="O1125" s="12">
        <v>46079</v>
      </c>
      <c r="P1125" s="55"/>
      <c r="Q1125" s="12"/>
      <c r="R1125" s="12"/>
      <c r="S1125" s="29">
        <v>46083.333333333336</v>
      </c>
      <c r="T1125" s="29">
        <v>46083.354166666664</v>
      </c>
      <c r="U1125" s="12"/>
      <c r="V1125" s="29"/>
      <c r="W1125" s="30">
        <f>IF(N1125="","",WEEKNUM(AA1125,2)-0)</f>
        <v>10</v>
      </c>
      <c r="X1125" s="30">
        <f>IF(N1125="","",MONTH(AA1125))</f>
        <v>3</v>
      </c>
      <c r="Y112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125" s="30" t="str">
        <f>IF(B1125="ROPAX","ROPAX",IF(B1125="RORO","RORO","OCEAN"))</f>
        <v>RORO</v>
      </c>
      <c r="AA1125" s="12">
        <f>+MIN(S1125,T1125)</f>
        <v>46083.333333333336</v>
      </c>
      <c r="AB1125" s="29" t="str">
        <f>CHOOSE(WEEKDAY(T1125,2),"Monday","Tuesday","Wednesday","Thursday","Friday","Saturday","Sunday")</f>
        <v>Monday</v>
      </c>
      <c r="AC1125" s="104">
        <f>IF((E1125-F1125)&lt;=0,0,(TRACKER[[#This Row],[ATA]]-TRACKER[[#This Row],[ETA]])*24)</f>
        <v>0</v>
      </c>
      <c r="AD1125" s="29" t="str">
        <f>IF(AC1125&lt;=2,"NO","YES")</f>
        <v>NO</v>
      </c>
      <c r="AE1125" s="112">
        <f>+TRACKER[[#This Row],[DELIVERY AVAILABLE SINCE]]-TRACKER[[#This Row],[HANDOVER Morocco]]</f>
        <v>4.3333333333357587</v>
      </c>
      <c r="AF1125" s="113">
        <f>TRACKER[[#This Row],[ATA TO UNLOADING]]*24</f>
        <v>48</v>
      </c>
      <c r="AG1125" s="114">
        <f>(M1125-E1125)</f>
        <v>2</v>
      </c>
      <c r="AH1125" s="9">
        <f>TRACKER[[#This Row],[ATA A OFRECIMIENTO]]*24</f>
        <v>48</v>
      </c>
      <c r="AI1125" s="4" t="str">
        <f>IF(AG1125="","",IF(AG1125&lt;=1.5,"SI","NO"))</f>
        <v>NO</v>
      </c>
      <c r="AJ1125" s="4" t="str">
        <f>IF(AG1125="","",IF(AG1125&lt;=2,"YES","NO"))</f>
        <v>YES</v>
      </c>
      <c r="AK1125" s="4" t="str">
        <f>IF(AG1125="","",IF(AG1125&lt;=3,"SI","NO"))</f>
        <v>SI</v>
      </c>
      <c r="AL1125" s="114">
        <f>(N1125-M1125)</f>
        <v>0</v>
      </c>
      <c r="AM1125" s="9">
        <f>TRACKER[[#This Row],[DEL. AVAILABLE A SLOT]]*24</f>
        <v>0</v>
      </c>
      <c r="AN1125" s="114">
        <f>IF((S1125-M1125)&lt;0,TIME(0,0,0),S1125-M1125)</f>
        <v>0</v>
      </c>
      <c r="AO1125"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125" s="9" t="str">
        <f>IF(AL1125="","",IF(AL1125&lt;=1,"SI","NO"))</f>
        <v>SI</v>
      </c>
      <c r="AQ1125" s="114">
        <f>(N1125-E1125)</f>
        <v>2</v>
      </c>
      <c r="AR1125" s="9">
        <f>TRACKER[[#This Row],[ATA A TIMESLOT]]*24</f>
        <v>48</v>
      </c>
      <c r="AS1125" s="115">
        <f>IF(AA1125&lt;N1125,TIME(0,0,0),AA1125-N1125)</f>
        <v>0</v>
      </c>
      <c r="AT1125" s="9">
        <f>TRACKER[[#This Row],[PUNTUALIDAD (H)]]*24</f>
        <v>0</v>
      </c>
      <c r="AU1125" s="114" t="str">
        <f>IF(AS1125&gt;TIME(0,30,0),"NO","SI")</f>
        <v>SI</v>
      </c>
      <c r="AV1125" s="116" t="str">
        <f>IF(AS1125&gt;TIME(1,0,0),"NO","SI")</f>
        <v>SI</v>
      </c>
      <c r="AW1125" s="116">
        <f>(S1125-E1125)</f>
        <v>2</v>
      </c>
      <c r="AX1125" s="38">
        <f>TRACKER[[#This Row],[ATA TO UNLOADING]]*24</f>
        <v>48</v>
      </c>
      <c r="AY1125" s="116">
        <f>IF(O1125=0,0,S1125-O1125)</f>
        <v>4.3333333333357587</v>
      </c>
      <c r="AZ1125" s="38">
        <f>TRACKER[[#This Row],[TOTAL TT (MARRUECOS)]]*24</f>
        <v>104.00000000005821</v>
      </c>
      <c r="BA1125" s="38" t="str">
        <f>IF(AW1125="","",IF(AW1125&lt;=2,"SI","NO"))</f>
        <v>SI</v>
      </c>
      <c r="BB1125" s="117">
        <f>V1125-U1125</f>
        <v>0</v>
      </c>
      <c r="BC1125" s="118">
        <f>(TRACKER[[#This Row],[Driver departure vs DC END DATE 2]])/24</f>
        <v>0</v>
      </c>
      <c r="BD1125" s="117" t="str">
        <f>IF(L1125="LEFTIES TOLEDO",IF(BC1125&gt;=TIME(0,0,0),"YES","NO"),"")</f>
        <v/>
      </c>
      <c r="BE1125" s="41">
        <f>$BH$1</f>
        <v>55</v>
      </c>
      <c r="BF1125" s="41">
        <f>$BI$1</f>
        <v>7.5</v>
      </c>
    </row>
    <row r="1126" spans="1:58" ht="12.75" customHeight="1">
      <c r="A1126" s="24">
        <v>262299103</v>
      </c>
      <c r="B1126" s="10" t="s">
        <v>1607</v>
      </c>
      <c r="C1126" s="11" t="s">
        <v>57</v>
      </c>
      <c r="D1126" s="11" t="s">
        <v>48</v>
      </c>
      <c r="E1126" s="12">
        <v>46080.385416666664</v>
      </c>
      <c r="F1126" s="12">
        <v>46080.333333333336</v>
      </c>
      <c r="G1126" s="13" t="s">
        <v>49</v>
      </c>
      <c r="H1126" s="11" t="s">
        <v>50</v>
      </c>
      <c r="I1126" s="13" t="s">
        <v>1619</v>
      </c>
      <c r="J1126" s="13" t="s">
        <v>51</v>
      </c>
      <c r="K1126" s="13" t="s">
        <v>60</v>
      </c>
      <c r="L1126" s="12" t="s">
        <v>81</v>
      </c>
      <c r="M1126" s="12">
        <v>46080.958333333336</v>
      </c>
      <c r="N1126" s="12">
        <v>46083.333333333336</v>
      </c>
      <c r="O1126" s="12"/>
      <c r="P1126" s="55"/>
      <c r="Q1126" s="12"/>
      <c r="R1126" s="12"/>
      <c r="S1126" s="29">
        <v>46083.318749999999</v>
      </c>
      <c r="T1126" s="29">
        <v>46083.329861111109</v>
      </c>
      <c r="U1126" s="12"/>
      <c r="V1126" s="29"/>
      <c r="W1126" s="30">
        <f>IF(N1126="","",WEEKNUM(AA1126,2)-0)</f>
        <v>10</v>
      </c>
      <c r="X1126" s="30">
        <f>IF(N1126="","",MONTH(AA1126))</f>
        <v>3</v>
      </c>
      <c r="Y112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1126" s="30" t="str">
        <f>IF(B1126="ROPAX","ROPAX",IF(B1126="RORO","RORO","OCEAN"))</f>
        <v>OCEAN</v>
      </c>
      <c r="AA1126" s="12">
        <f>+MIN(S1126,T1126)</f>
        <v>46083.318749999999</v>
      </c>
      <c r="AB1126" s="29" t="str">
        <f>CHOOSE(WEEKDAY(T1126,2),"Monday","Tuesday","Wednesday","Thursday","Friday","Saturday","Sunday")</f>
        <v>Monday</v>
      </c>
      <c r="AC1126" s="104">
        <f>IF((E1126-F1126)&lt;=0,0,(TRACKER[[#This Row],[ATA]]-TRACKER[[#This Row],[ETA]])*24)</f>
        <v>1.2499999998835847</v>
      </c>
      <c r="AD1126" s="29" t="str">
        <f>IF(AC1126&lt;=2,"NO","YES")</f>
        <v>NO</v>
      </c>
      <c r="AE1126" s="112">
        <f>+TRACKER[[#This Row],[DELIVERY AVAILABLE SINCE]]-TRACKER[[#This Row],[HANDOVER Morocco]]</f>
        <v>46080.958333333336</v>
      </c>
      <c r="AF1126" s="113">
        <f>TRACKER[[#This Row],[ATA TO UNLOADING]]*24</f>
        <v>70.400000000023283</v>
      </c>
      <c r="AG1126" s="114">
        <f>(M1126-E1126)</f>
        <v>0.57291666667151731</v>
      </c>
      <c r="AH1126" s="9">
        <f>TRACKER[[#This Row],[ATA A OFRECIMIENTO]]*24</f>
        <v>13.750000000116415</v>
      </c>
      <c r="AI1126" s="4" t="str">
        <f>IF(AG1126="","",IF(AG1126&lt;=1.5,"SI","NO"))</f>
        <v>SI</v>
      </c>
      <c r="AJ1126" s="4" t="str">
        <f>IF(AG1126="","",IF(AG1126&lt;=2,"YES","NO"))</f>
        <v>YES</v>
      </c>
      <c r="AK1126" s="4" t="str">
        <f>IF(AG1126="","",IF(AG1126&lt;=3,"SI","NO"))</f>
        <v>SI</v>
      </c>
      <c r="AL1126" s="114">
        <f>(N1126-M1126)</f>
        <v>2.375</v>
      </c>
      <c r="AM1126" s="9">
        <f>TRACKER[[#This Row],[DEL. AVAILABLE A SLOT]]*24</f>
        <v>57</v>
      </c>
      <c r="AN1126" s="114">
        <f>IF((S1126-M1126)&lt;0,TIME(0,0,0),S1126-M1126)</f>
        <v>2.3604166666627862</v>
      </c>
      <c r="AO1126"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126" s="9" t="str">
        <f>IF(AL1126="","",IF(AL1126&lt;=1,"SI","NO"))</f>
        <v>NO</v>
      </c>
      <c r="AQ1126" s="114">
        <f>(N1126-E1126)</f>
        <v>2.9479166666715173</v>
      </c>
      <c r="AR1126" s="9">
        <f>TRACKER[[#This Row],[ATA A TIMESLOT]]*24</f>
        <v>70.750000000116415</v>
      </c>
      <c r="AS1126" s="115">
        <f>IF(AA1126&lt;N1126,TIME(0,0,0),AA1126-N1126)</f>
        <v>0</v>
      </c>
      <c r="AT1126" s="9">
        <f>TRACKER[[#This Row],[PUNTUALIDAD (H)]]*24</f>
        <v>0</v>
      </c>
      <c r="AU1126" s="114" t="str">
        <f>IF(AS1126&gt;TIME(0,30,0),"NO","SI")</f>
        <v>SI</v>
      </c>
      <c r="AV1126" s="116" t="str">
        <f>IF(AS1126&gt;TIME(1,0,0),"NO","SI")</f>
        <v>SI</v>
      </c>
      <c r="AW1126" s="116">
        <f>(S1126-E1126)</f>
        <v>2.9333333333343035</v>
      </c>
      <c r="AX1126" s="38">
        <f>TRACKER[[#This Row],[ATA TO UNLOADING]]*24</f>
        <v>70.400000000023283</v>
      </c>
      <c r="AY1126" s="116">
        <f>IF(O1126=0,0,S1126-O1126)</f>
        <v>0</v>
      </c>
      <c r="AZ1126" s="38">
        <f>TRACKER[[#This Row],[TOTAL TT (MARRUECOS)]]*24</f>
        <v>0</v>
      </c>
      <c r="BA1126" s="38" t="str">
        <f>IF(AW1126="","",IF(AW1126&lt;=2,"SI","NO"))</f>
        <v>NO</v>
      </c>
      <c r="BB1126" s="117">
        <f>V1126-U1126</f>
        <v>0</v>
      </c>
      <c r="BC1126" s="118">
        <f>(TRACKER[[#This Row],[Driver departure vs DC END DATE 2]])/24</f>
        <v>0</v>
      </c>
      <c r="BD1126" s="117" t="str">
        <f>IF(L1126="LEFTIES TOLEDO",IF(BC1126&gt;=TIME(0,0,0),"YES","NO"),"")</f>
        <v/>
      </c>
      <c r="BE1126" s="41">
        <f>$BH$1</f>
        <v>55</v>
      </c>
      <c r="BF1126" s="41">
        <f>$BI$1</f>
        <v>7.5</v>
      </c>
    </row>
    <row r="1127" spans="1:58" ht="12.75" customHeight="1">
      <c r="A1127" s="24">
        <v>264256035</v>
      </c>
      <c r="B1127" s="10" t="s">
        <v>1607</v>
      </c>
      <c r="C1127" s="11" t="s">
        <v>57</v>
      </c>
      <c r="D1127" s="11" t="s">
        <v>48</v>
      </c>
      <c r="E1127" s="12">
        <v>46080.385416666664</v>
      </c>
      <c r="F1127" s="12">
        <v>46080.333333333336</v>
      </c>
      <c r="G1127" s="13" t="s">
        <v>49</v>
      </c>
      <c r="H1127" s="11" t="s">
        <v>50</v>
      </c>
      <c r="I1127" s="13" t="s">
        <v>1620</v>
      </c>
      <c r="J1127" s="13" t="s">
        <v>51</v>
      </c>
      <c r="K1127" s="13" t="s">
        <v>60</v>
      </c>
      <c r="L1127" s="12" t="s">
        <v>81</v>
      </c>
      <c r="M1127" s="12">
        <v>46080.958333333336</v>
      </c>
      <c r="N1127" s="12">
        <v>46083.333333333336</v>
      </c>
      <c r="O1127" s="12"/>
      <c r="P1127" s="55"/>
      <c r="Q1127" s="12"/>
      <c r="R1127" s="12"/>
      <c r="S1127" s="29">
        <v>46083.332638888889</v>
      </c>
      <c r="T1127" s="29">
        <v>46083.340277777781</v>
      </c>
      <c r="U1127" s="12"/>
      <c r="V1127" s="29"/>
      <c r="W1127" s="30">
        <f>IF(N1127="","",WEEKNUM(AA1127,2)-0)</f>
        <v>10</v>
      </c>
      <c r="X1127" s="30">
        <f>IF(N1127="","",MONTH(AA1127))</f>
        <v>3</v>
      </c>
      <c r="Y112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1127" s="30" t="str">
        <f>IF(B1127="ROPAX","ROPAX",IF(B1127="RORO","RORO","OCEAN"))</f>
        <v>OCEAN</v>
      </c>
      <c r="AA1127" s="12">
        <f>+MIN(S1127,T1127)</f>
        <v>46083.332638888889</v>
      </c>
      <c r="AB1127" s="29" t="str">
        <f>CHOOSE(WEEKDAY(T1127,2),"Monday","Tuesday","Wednesday","Thursday","Friday","Saturday","Sunday")</f>
        <v>Monday</v>
      </c>
      <c r="AC1127" s="104">
        <f>IF((E1127-F1127)&lt;=0,0,(TRACKER[[#This Row],[ATA]]-TRACKER[[#This Row],[ETA]])*24)</f>
        <v>1.2499999998835847</v>
      </c>
      <c r="AD1127" s="29" t="str">
        <f>IF(AC1127&lt;=2,"NO","YES")</f>
        <v>NO</v>
      </c>
      <c r="AE1127" s="112">
        <f>+TRACKER[[#This Row],[DELIVERY AVAILABLE SINCE]]-TRACKER[[#This Row],[HANDOVER Morocco]]</f>
        <v>46080.958333333336</v>
      </c>
      <c r="AF1127" s="113">
        <f>TRACKER[[#This Row],[ATA TO UNLOADING]]*24</f>
        <v>70.733333333395422</v>
      </c>
      <c r="AG1127" s="114">
        <f>(M1127-E1127)</f>
        <v>0.57291666667151731</v>
      </c>
      <c r="AH1127" s="9">
        <f>TRACKER[[#This Row],[ATA A OFRECIMIENTO]]*24</f>
        <v>13.750000000116415</v>
      </c>
      <c r="AI1127" s="4" t="str">
        <f>IF(AG1127="","",IF(AG1127&lt;=1.5,"SI","NO"))</f>
        <v>SI</v>
      </c>
      <c r="AJ1127" s="4" t="str">
        <f>IF(AG1127="","",IF(AG1127&lt;=2,"YES","NO"))</f>
        <v>YES</v>
      </c>
      <c r="AK1127" s="4" t="str">
        <f>IF(AG1127="","",IF(AG1127&lt;=3,"SI","NO"))</f>
        <v>SI</v>
      </c>
      <c r="AL1127" s="114">
        <f>(N1127-M1127)</f>
        <v>2.375</v>
      </c>
      <c r="AM1127" s="9">
        <f>TRACKER[[#This Row],[DEL. AVAILABLE A SLOT]]*24</f>
        <v>57</v>
      </c>
      <c r="AN1127" s="114">
        <f>IF((S1127-M1127)&lt;0,TIME(0,0,0),S1127-M1127)</f>
        <v>2.3743055555532919</v>
      </c>
      <c r="AO1127"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127" s="9" t="str">
        <f>IF(AL1127="","",IF(AL1127&lt;=1,"SI","NO"))</f>
        <v>NO</v>
      </c>
      <c r="AQ1127" s="114">
        <f>(N1127-E1127)</f>
        <v>2.9479166666715173</v>
      </c>
      <c r="AR1127" s="9">
        <f>TRACKER[[#This Row],[ATA A TIMESLOT]]*24</f>
        <v>70.750000000116415</v>
      </c>
      <c r="AS1127" s="115">
        <f>IF(AA1127&lt;N1127,TIME(0,0,0),AA1127-N1127)</f>
        <v>0</v>
      </c>
      <c r="AT1127" s="9">
        <f>TRACKER[[#This Row],[PUNTUALIDAD (H)]]*24</f>
        <v>0</v>
      </c>
      <c r="AU1127" s="114" t="str">
        <f>IF(AS1127&gt;TIME(0,30,0),"NO","SI")</f>
        <v>SI</v>
      </c>
      <c r="AV1127" s="116" t="str">
        <f>IF(AS1127&gt;TIME(1,0,0),"NO","SI")</f>
        <v>SI</v>
      </c>
      <c r="AW1127" s="116">
        <f>(S1127-E1127)</f>
        <v>2.9472222222248092</v>
      </c>
      <c r="AX1127" s="38">
        <f>TRACKER[[#This Row],[ATA TO UNLOADING]]*24</f>
        <v>70.733333333395422</v>
      </c>
      <c r="AY1127" s="116">
        <f>IF(O1127=0,0,S1127-O1127)</f>
        <v>0</v>
      </c>
      <c r="AZ1127" s="38">
        <f>TRACKER[[#This Row],[TOTAL TT (MARRUECOS)]]*24</f>
        <v>0</v>
      </c>
      <c r="BA1127" s="38" t="str">
        <f>IF(AW1127="","",IF(AW1127&lt;=2,"SI","NO"))</f>
        <v>NO</v>
      </c>
      <c r="BB1127" s="117">
        <f>V1127-U1127</f>
        <v>0</v>
      </c>
      <c r="BC1127" s="118">
        <f>(TRACKER[[#This Row],[Driver departure vs DC END DATE 2]])/24</f>
        <v>0</v>
      </c>
      <c r="BD1127" s="117" t="str">
        <f>IF(L1127="LEFTIES TOLEDO",IF(BC1127&gt;=TIME(0,0,0),"YES","NO"),"")</f>
        <v/>
      </c>
      <c r="BE1127" s="41">
        <f>$BH$1</f>
        <v>55</v>
      </c>
      <c r="BF1127" s="41">
        <f>$BI$1</f>
        <v>7.5</v>
      </c>
    </row>
    <row r="1128" spans="1:58" ht="12.75" customHeight="1">
      <c r="A1128" s="24">
        <v>262530504</v>
      </c>
      <c r="B1128" s="10" t="s">
        <v>1607</v>
      </c>
      <c r="C1128" s="11" t="s">
        <v>57</v>
      </c>
      <c r="D1128" s="11" t="s">
        <v>48</v>
      </c>
      <c r="E1128" s="12">
        <v>46080.385416666664</v>
      </c>
      <c r="F1128" s="12">
        <v>46080.333333333336</v>
      </c>
      <c r="G1128" s="13" t="s">
        <v>49</v>
      </c>
      <c r="H1128" s="11" t="s">
        <v>50</v>
      </c>
      <c r="I1128" s="13" t="s">
        <v>1621</v>
      </c>
      <c r="J1128" s="13" t="s">
        <v>1622</v>
      </c>
      <c r="K1128" s="13" t="s">
        <v>60</v>
      </c>
      <c r="L1128" s="12" t="s">
        <v>81</v>
      </c>
      <c r="M1128" s="12">
        <v>46080.958333333336</v>
      </c>
      <c r="N1128" s="12">
        <v>46083.375</v>
      </c>
      <c r="O1128" s="12"/>
      <c r="P1128" s="55"/>
      <c r="Q1128" s="12"/>
      <c r="R1128" s="12"/>
      <c r="S1128" s="29">
        <v>46083.356249999997</v>
      </c>
      <c r="T1128" s="29">
        <v>46083.371527777781</v>
      </c>
      <c r="U1128" s="12"/>
      <c r="V1128" s="29"/>
      <c r="W1128" s="30">
        <f>IF(N1128="","",WEEKNUM(AA1128,2)-0)</f>
        <v>10</v>
      </c>
      <c r="X1128" s="30">
        <f>IF(N1128="","",MONTH(AA1128))</f>
        <v>3</v>
      </c>
      <c r="Y112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1128" s="30" t="str">
        <f>IF(B1128="ROPAX","ROPAX",IF(B1128="RORO","RORO","OCEAN"))</f>
        <v>OCEAN</v>
      </c>
      <c r="AA1128" s="12">
        <f>+MIN(S1128,T1128)</f>
        <v>46083.356249999997</v>
      </c>
      <c r="AB1128" s="29" t="str">
        <f>CHOOSE(WEEKDAY(T1128,2),"Monday","Tuesday","Wednesday","Thursday","Friday","Saturday","Sunday")</f>
        <v>Monday</v>
      </c>
      <c r="AC1128" s="104">
        <f>IF((E1128-F1128)&lt;=0,0,(TRACKER[[#This Row],[ATA]]-TRACKER[[#This Row],[ETA]])*24)</f>
        <v>1.2499999998835847</v>
      </c>
      <c r="AD1128" s="29" t="str">
        <f>IF(AC1128&lt;=2,"NO","YES")</f>
        <v>NO</v>
      </c>
      <c r="AE1128" s="112">
        <f>+TRACKER[[#This Row],[DELIVERY AVAILABLE SINCE]]-TRACKER[[#This Row],[HANDOVER Morocco]]</f>
        <v>46080.958333333336</v>
      </c>
      <c r="AF1128" s="113">
        <f>TRACKER[[#This Row],[ATA TO UNLOADING]]*24</f>
        <v>71.299999999988358</v>
      </c>
      <c r="AG1128" s="114">
        <f>(M1128-E1128)</f>
        <v>0.57291666667151731</v>
      </c>
      <c r="AH1128" s="9">
        <f>TRACKER[[#This Row],[ATA A OFRECIMIENTO]]*24</f>
        <v>13.750000000116415</v>
      </c>
      <c r="AI1128" s="4" t="str">
        <f>IF(AG1128="","",IF(AG1128&lt;=1.5,"SI","NO"))</f>
        <v>SI</v>
      </c>
      <c r="AJ1128" s="4" t="str">
        <f>IF(AG1128="","",IF(AG1128&lt;=2,"YES","NO"))</f>
        <v>YES</v>
      </c>
      <c r="AK1128" s="4" t="str">
        <f>IF(AG1128="","",IF(AG1128&lt;=3,"SI","NO"))</f>
        <v>SI</v>
      </c>
      <c r="AL1128" s="114">
        <f>(N1128-M1128)</f>
        <v>2.4166666666642413</v>
      </c>
      <c r="AM1128" s="9">
        <f>TRACKER[[#This Row],[DEL. AVAILABLE A SLOT]]*24</f>
        <v>57.999999999941792</v>
      </c>
      <c r="AN1128" s="114">
        <f>IF((S1128-M1128)&lt;0,TIME(0,0,0),S1128-M1128)</f>
        <v>2.397916666661331</v>
      </c>
      <c r="AO1128"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128" s="9" t="str">
        <f>IF(AL1128="","",IF(AL1128&lt;=1,"SI","NO"))</f>
        <v>NO</v>
      </c>
      <c r="AQ1128" s="114">
        <f>(N1128-E1128)</f>
        <v>2.9895833333357587</v>
      </c>
      <c r="AR1128" s="9">
        <f>TRACKER[[#This Row],[ATA A TIMESLOT]]*24</f>
        <v>71.750000000058208</v>
      </c>
      <c r="AS1128" s="115">
        <f>IF(AA1128&lt;N1128,TIME(0,0,0),AA1128-N1128)</f>
        <v>0</v>
      </c>
      <c r="AT1128" s="9">
        <f>TRACKER[[#This Row],[PUNTUALIDAD (H)]]*24</f>
        <v>0</v>
      </c>
      <c r="AU1128" s="114" t="str">
        <f>IF(AS1128&gt;TIME(0,30,0),"NO","SI")</f>
        <v>SI</v>
      </c>
      <c r="AV1128" s="116" t="str">
        <f>IF(AS1128&gt;TIME(1,0,0),"NO","SI")</f>
        <v>SI</v>
      </c>
      <c r="AW1128" s="116">
        <f>(S1128-E1128)</f>
        <v>2.9708333333328483</v>
      </c>
      <c r="AX1128" s="38">
        <f>TRACKER[[#This Row],[ATA TO UNLOADING]]*24</f>
        <v>71.299999999988358</v>
      </c>
      <c r="AY1128" s="116">
        <f>IF(O1128=0,0,S1128-O1128)</f>
        <v>0</v>
      </c>
      <c r="AZ1128" s="38">
        <f>TRACKER[[#This Row],[TOTAL TT (MARRUECOS)]]*24</f>
        <v>0</v>
      </c>
      <c r="BA1128" s="38" t="str">
        <f>IF(AW1128="","",IF(AW1128&lt;=2,"SI","NO"))</f>
        <v>NO</v>
      </c>
      <c r="BB1128" s="117">
        <f>V1128-U1128</f>
        <v>0</v>
      </c>
      <c r="BC1128" s="118">
        <f>(TRACKER[[#This Row],[Driver departure vs DC END DATE 2]])/24</f>
        <v>0</v>
      </c>
      <c r="BD1128" s="117" t="str">
        <f>IF(L1128="LEFTIES TOLEDO",IF(BC1128&gt;=TIME(0,0,0),"YES","NO"),"")</f>
        <v/>
      </c>
      <c r="BE1128" s="41">
        <f>$BH$1</f>
        <v>55</v>
      </c>
      <c r="BF1128" s="41">
        <f>$BI$1</f>
        <v>7.5</v>
      </c>
    </row>
    <row r="1129" spans="1:58" ht="12.75" customHeight="1">
      <c r="A1129" s="24">
        <v>262299103</v>
      </c>
      <c r="B1129" s="10" t="s">
        <v>1607</v>
      </c>
      <c r="C1129" s="11" t="s">
        <v>57</v>
      </c>
      <c r="D1129" s="11" t="s">
        <v>48</v>
      </c>
      <c r="E1129" s="12">
        <v>46080.385416666664</v>
      </c>
      <c r="F1129" s="12">
        <v>46080.333333333336</v>
      </c>
      <c r="G1129" s="13" t="s">
        <v>49</v>
      </c>
      <c r="H1129" s="11" t="s">
        <v>50</v>
      </c>
      <c r="I1129" s="13" t="s">
        <v>1623</v>
      </c>
      <c r="J1129" s="13" t="s">
        <v>51</v>
      </c>
      <c r="K1129" s="13" t="s">
        <v>60</v>
      </c>
      <c r="L1129" s="12" t="s">
        <v>81</v>
      </c>
      <c r="M1129" s="12">
        <v>46080.958333333336</v>
      </c>
      <c r="N1129" s="12">
        <v>46083.375</v>
      </c>
      <c r="O1129" s="12"/>
      <c r="P1129" s="55"/>
      <c r="Q1129" s="12"/>
      <c r="R1129" s="12"/>
      <c r="S1129" s="29">
        <v>46083.361111111109</v>
      </c>
      <c r="T1129" s="29">
        <v>46083.378472222219</v>
      </c>
      <c r="U1129" s="12"/>
      <c r="V1129" s="29"/>
      <c r="W1129" s="30">
        <f>IF(N1129="","",WEEKNUM(AA1129,2)-0)</f>
        <v>10</v>
      </c>
      <c r="X1129" s="30">
        <f>IF(N1129="","",MONTH(AA1129))</f>
        <v>3</v>
      </c>
      <c r="Y112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1129" s="30" t="str">
        <f>IF(B1129="ROPAX","ROPAX",IF(B1129="RORO","RORO","OCEAN"))</f>
        <v>OCEAN</v>
      </c>
      <c r="AA1129" s="12">
        <f>+MIN(S1129,T1129)</f>
        <v>46083.361111111109</v>
      </c>
      <c r="AB1129" s="29" t="str">
        <f>CHOOSE(WEEKDAY(T1129,2),"Monday","Tuesday","Wednesday","Thursday","Friday","Saturday","Sunday")</f>
        <v>Monday</v>
      </c>
      <c r="AC1129" s="104">
        <f>IF((E1129-F1129)&lt;=0,0,(TRACKER[[#This Row],[ATA]]-TRACKER[[#This Row],[ETA]])*24)</f>
        <v>1.2499999998835847</v>
      </c>
      <c r="AD1129" s="29" t="str">
        <f>IF(AC1129&lt;=2,"NO","YES")</f>
        <v>NO</v>
      </c>
      <c r="AE1129" s="112">
        <f>+TRACKER[[#This Row],[DELIVERY AVAILABLE SINCE]]-TRACKER[[#This Row],[HANDOVER Morocco]]</f>
        <v>46080.958333333336</v>
      </c>
      <c r="AF1129" s="113">
        <f>TRACKER[[#This Row],[ATA TO UNLOADING]]*24</f>
        <v>71.416666666686069</v>
      </c>
      <c r="AG1129" s="114">
        <f>(M1129-E1129)</f>
        <v>0.57291666667151731</v>
      </c>
      <c r="AH1129" s="9">
        <f>TRACKER[[#This Row],[ATA A OFRECIMIENTO]]*24</f>
        <v>13.750000000116415</v>
      </c>
      <c r="AI1129" s="4" t="str">
        <f>IF(AG1129="","",IF(AG1129&lt;=1.5,"SI","NO"))</f>
        <v>SI</v>
      </c>
      <c r="AJ1129" s="4" t="str">
        <f>IF(AG1129="","",IF(AG1129&lt;=2,"YES","NO"))</f>
        <v>YES</v>
      </c>
      <c r="AK1129" s="4" t="str">
        <f>IF(AG1129="","",IF(AG1129&lt;=3,"SI","NO"))</f>
        <v>SI</v>
      </c>
      <c r="AL1129" s="114">
        <f>(N1129-M1129)</f>
        <v>2.4166666666642413</v>
      </c>
      <c r="AM1129" s="9">
        <f>TRACKER[[#This Row],[DEL. AVAILABLE A SLOT]]*24</f>
        <v>57.999999999941792</v>
      </c>
      <c r="AN1129" s="114">
        <f>IF((S1129-M1129)&lt;0,TIME(0,0,0),S1129-M1129)</f>
        <v>2.4027777777737356</v>
      </c>
      <c r="AO1129"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129" s="9" t="str">
        <f>IF(AL1129="","",IF(AL1129&lt;=1,"SI","NO"))</f>
        <v>NO</v>
      </c>
      <c r="AQ1129" s="114">
        <f>(N1129-E1129)</f>
        <v>2.9895833333357587</v>
      </c>
      <c r="AR1129" s="9">
        <f>TRACKER[[#This Row],[ATA A TIMESLOT]]*24</f>
        <v>71.750000000058208</v>
      </c>
      <c r="AS1129" s="115">
        <f>IF(AA1129&lt;N1129,TIME(0,0,0),AA1129-N1129)</f>
        <v>0</v>
      </c>
      <c r="AT1129" s="9">
        <f>TRACKER[[#This Row],[PUNTUALIDAD (H)]]*24</f>
        <v>0</v>
      </c>
      <c r="AU1129" s="114" t="str">
        <f>IF(AS1129&gt;TIME(0,30,0),"NO","SI")</f>
        <v>SI</v>
      </c>
      <c r="AV1129" s="116" t="str">
        <f>IF(AS1129&gt;TIME(1,0,0),"NO","SI")</f>
        <v>SI</v>
      </c>
      <c r="AW1129" s="116">
        <f>(S1129-E1129)</f>
        <v>2.9756944444452529</v>
      </c>
      <c r="AX1129" s="38">
        <f>TRACKER[[#This Row],[ATA TO UNLOADING]]*24</f>
        <v>71.416666666686069</v>
      </c>
      <c r="AY1129" s="116">
        <f>IF(O1129=0,0,S1129-O1129)</f>
        <v>0</v>
      </c>
      <c r="AZ1129" s="38">
        <f>TRACKER[[#This Row],[TOTAL TT (MARRUECOS)]]*24</f>
        <v>0</v>
      </c>
      <c r="BA1129" s="38" t="str">
        <f>IF(AW1129="","",IF(AW1129&lt;=2,"SI","NO"))</f>
        <v>NO</v>
      </c>
      <c r="BB1129" s="117">
        <f>V1129-U1129</f>
        <v>0</v>
      </c>
      <c r="BC1129" s="118">
        <f>(TRACKER[[#This Row],[Driver departure vs DC END DATE 2]])/24</f>
        <v>0</v>
      </c>
      <c r="BD1129" s="117" t="str">
        <f>IF(L1129="LEFTIES TOLEDO",IF(BC1129&gt;=TIME(0,0,0),"YES","NO"),"")</f>
        <v/>
      </c>
      <c r="BE1129" s="41">
        <f>$BH$1</f>
        <v>55</v>
      </c>
      <c r="BF1129" s="41">
        <f>$BI$1</f>
        <v>7.5</v>
      </c>
    </row>
    <row r="1130" spans="1:58" ht="12.75" customHeight="1">
      <c r="A1130" s="24">
        <v>262530504</v>
      </c>
      <c r="B1130" s="10" t="s">
        <v>1607</v>
      </c>
      <c r="C1130" s="11" t="s">
        <v>57</v>
      </c>
      <c r="D1130" s="11" t="s">
        <v>48</v>
      </c>
      <c r="E1130" s="12">
        <v>46080.385416666664</v>
      </c>
      <c r="F1130" s="12">
        <v>46080.333333333336</v>
      </c>
      <c r="G1130" s="13" t="s">
        <v>49</v>
      </c>
      <c r="H1130" s="11" t="s">
        <v>50</v>
      </c>
      <c r="I1130" s="13" t="s">
        <v>1624</v>
      </c>
      <c r="J1130" s="13" t="s">
        <v>51</v>
      </c>
      <c r="K1130" s="13" t="s">
        <v>60</v>
      </c>
      <c r="L1130" s="12" t="s">
        <v>81</v>
      </c>
      <c r="M1130" s="12">
        <v>46080.958333333336</v>
      </c>
      <c r="N1130" s="12">
        <v>46083.416666666664</v>
      </c>
      <c r="O1130" s="12"/>
      <c r="P1130" s="55"/>
      <c r="Q1130" s="12"/>
      <c r="R1130" s="12"/>
      <c r="S1130" s="29">
        <v>46083.397222222222</v>
      </c>
      <c r="T1130" s="29">
        <v>46083.40625</v>
      </c>
      <c r="U1130" s="12"/>
      <c r="V1130" s="29"/>
      <c r="W1130" s="30">
        <f>IF(N1130="","",WEEKNUM(AA1130,2)-0)</f>
        <v>10</v>
      </c>
      <c r="X1130" s="30">
        <f>IF(N1130="","",MONTH(AA1130))</f>
        <v>3</v>
      </c>
      <c r="Y113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1130" s="30" t="str">
        <f>IF(B1130="ROPAX","ROPAX",IF(B1130="RORO","RORO","OCEAN"))</f>
        <v>OCEAN</v>
      </c>
      <c r="AA1130" s="12">
        <f>+MIN(S1130,T1130)</f>
        <v>46083.397222222222</v>
      </c>
      <c r="AB1130" s="29" t="str">
        <f>CHOOSE(WEEKDAY(T1130,2),"Monday","Tuesday","Wednesday","Thursday","Friday","Saturday","Sunday")</f>
        <v>Monday</v>
      </c>
      <c r="AC1130" s="104">
        <f>IF((E1130-F1130)&lt;=0,0,(TRACKER[[#This Row],[ATA]]-TRACKER[[#This Row],[ETA]])*24)</f>
        <v>1.2499999998835847</v>
      </c>
      <c r="AD1130" s="29" t="str">
        <f>IF(AC1130&lt;=2,"NO","YES")</f>
        <v>NO</v>
      </c>
      <c r="AE1130" s="112">
        <f>+TRACKER[[#This Row],[DELIVERY AVAILABLE SINCE]]-TRACKER[[#This Row],[HANDOVER Morocco]]</f>
        <v>46080.958333333336</v>
      </c>
      <c r="AF1130" s="113">
        <f>TRACKER[[#This Row],[ATA TO UNLOADING]]*24</f>
        <v>72.28333333338378</v>
      </c>
      <c r="AG1130" s="114">
        <f>(M1130-E1130)</f>
        <v>0.57291666667151731</v>
      </c>
      <c r="AH1130" s="9">
        <f>TRACKER[[#This Row],[ATA A OFRECIMIENTO]]*24</f>
        <v>13.750000000116415</v>
      </c>
      <c r="AI1130" s="4" t="str">
        <f>IF(AG1130="","",IF(AG1130&lt;=1.5,"SI","NO"))</f>
        <v>SI</v>
      </c>
      <c r="AJ1130" s="4" t="str">
        <f>IF(AG1130="","",IF(AG1130&lt;=2,"YES","NO"))</f>
        <v>YES</v>
      </c>
      <c r="AK1130" s="4" t="str">
        <f>IF(AG1130="","",IF(AG1130&lt;=3,"SI","NO"))</f>
        <v>SI</v>
      </c>
      <c r="AL1130" s="114">
        <f>(N1130-M1130)</f>
        <v>2.4583333333284827</v>
      </c>
      <c r="AM1130" s="9">
        <f>TRACKER[[#This Row],[DEL. AVAILABLE A SLOT]]*24</f>
        <v>58.999999999883585</v>
      </c>
      <c r="AN1130" s="114">
        <f>IF((S1130-M1130)&lt;0,TIME(0,0,0),S1130-M1130)</f>
        <v>2.4388888888861402</v>
      </c>
      <c r="AO1130"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130" s="9" t="str">
        <f>IF(AL1130="","",IF(AL1130&lt;=1,"SI","NO"))</f>
        <v>NO</v>
      </c>
      <c r="AQ1130" s="114">
        <f>(N1130-E1130)</f>
        <v>3.03125</v>
      </c>
      <c r="AR1130" s="9">
        <f>TRACKER[[#This Row],[ATA A TIMESLOT]]*24</f>
        <v>72.75</v>
      </c>
      <c r="AS1130" s="115">
        <f>IF(AA1130&lt;N1130,TIME(0,0,0),AA1130-N1130)</f>
        <v>0</v>
      </c>
      <c r="AT1130" s="9">
        <f>TRACKER[[#This Row],[PUNTUALIDAD (H)]]*24</f>
        <v>0</v>
      </c>
      <c r="AU1130" s="114" t="str">
        <f>IF(AS1130&gt;TIME(0,30,0),"NO","SI")</f>
        <v>SI</v>
      </c>
      <c r="AV1130" s="116" t="str">
        <f>IF(AS1130&gt;TIME(1,0,0),"NO","SI")</f>
        <v>SI</v>
      </c>
      <c r="AW1130" s="116">
        <f>(S1130-E1130)</f>
        <v>3.0118055555576575</v>
      </c>
      <c r="AX1130" s="38">
        <f>TRACKER[[#This Row],[ATA TO UNLOADING]]*24</f>
        <v>72.28333333338378</v>
      </c>
      <c r="AY1130" s="116">
        <f>IF(O1130=0,0,S1130-O1130)</f>
        <v>0</v>
      </c>
      <c r="AZ1130" s="38">
        <f>TRACKER[[#This Row],[TOTAL TT (MARRUECOS)]]*24</f>
        <v>0</v>
      </c>
      <c r="BA1130" s="38" t="str">
        <f>IF(AW1130="","",IF(AW1130&lt;=2,"SI","NO"))</f>
        <v>NO</v>
      </c>
      <c r="BB1130" s="117">
        <f>V1130-U1130</f>
        <v>0</v>
      </c>
      <c r="BC1130" s="118">
        <f>(TRACKER[[#This Row],[Driver departure vs DC END DATE 2]])/24</f>
        <v>0</v>
      </c>
      <c r="BD1130" s="117" t="str">
        <f>IF(L1130="LEFTIES TOLEDO",IF(BC1130&gt;=TIME(0,0,0),"YES","NO"),"")</f>
        <v/>
      </c>
      <c r="BE1130" s="41">
        <f>$BH$1</f>
        <v>55</v>
      </c>
      <c r="BF1130" s="41">
        <f>$BI$1</f>
        <v>7.5</v>
      </c>
    </row>
    <row r="1131" spans="1:58" ht="12.75" customHeight="1">
      <c r="A1131" s="24">
        <v>262297830</v>
      </c>
      <c r="B1131" s="10" t="s">
        <v>1607</v>
      </c>
      <c r="C1131" s="11" t="s">
        <v>57</v>
      </c>
      <c r="D1131" s="11" t="s">
        <v>48</v>
      </c>
      <c r="E1131" s="12">
        <v>46080.385416666664</v>
      </c>
      <c r="F1131" s="12">
        <v>46080.333333333336</v>
      </c>
      <c r="G1131" s="13" t="s">
        <v>49</v>
      </c>
      <c r="H1131" s="11" t="s">
        <v>50</v>
      </c>
      <c r="I1131" s="13" t="s">
        <v>1625</v>
      </c>
      <c r="J1131" s="13" t="s">
        <v>51</v>
      </c>
      <c r="K1131" s="13" t="s">
        <v>60</v>
      </c>
      <c r="L1131" s="12" t="s">
        <v>81</v>
      </c>
      <c r="M1131" s="12">
        <v>46080.958333333336</v>
      </c>
      <c r="N1131" s="12">
        <v>46083.541666666664</v>
      </c>
      <c r="O1131" s="12"/>
      <c r="P1131" s="55"/>
      <c r="Q1131" s="12"/>
      <c r="R1131" s="12"/>
      <c r="S1131" s="29">
        <v>46083.53125</v>
      </c>
      <c r="T1131" s="29">
        <v>46083.538194444445</v>
      </c>
      <c r="U1131" s="12"/>
      <c r="V1131" s="29"/>
      <c r="W1131" s="30">
        <f>IF(N1131="","",WEEKNUM(AA1131,2)-0)</f>
        <v>10</v>
      </c>
      <c r="X1131" s="30">
        <f>IF(N1131="","",MONTH(AA1131))</f>
        <v>3</v>
      </c>
      <c r="Y113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1131" s="30" t="str">
        <f>IF(B1131="ROPAX","ROPAX",IF(B1131="RORO","RORO","OCEAN"))</f>
        <v>OCEAN</v>
      </c>
      <c r="AA1131" s="12">
        <f>+MIN(S1131,T1131)</f>
        <v>46083.53125</v>
      </c>
      <c r="AB1131" s="29" t="str">
        <f>CHOOSE(WEEKDAY(T1131,2),"Monday","Tuesday","Wednesday","Thursday","Friday","Saturday","Sunday")</f>
        <v>Monday</v>
      </c>
      <c r="AC1131" s="104">
        <f>IF((E1131-F1131)&lt;=0,0,(TRACKER[[#This Row],[ATA]]-TRACKER[[#This Row],[ETA]])*24)</f>
        <v>1.2499999998835847</v>
      </c>
      <c r="AD1131" s="29" t="str">
        <f>IF(AC1131&lt;=2,"NO","YES")</f>
        <v>NO</v>
      </c>
      <c r="AE1131" s="112">
        <f>+TRACKER[[#This Row],[DELIVERY AVAILABLE SINCE]]-TRACKER[[#This Row],[HANDOVER Morocco]]</f>
        <v>46080.958333333336</v>
      </c>
      <c r="AF1131" s="113">
        <f>TRACKER[[#This Row],[ATA TO UNLOADING]]*24</f>
        <v>75.500000000058208</v>
      </c>
      <c r="AG1131" s="114">
        <f>(M1131-E1131)</f>
        <v>0.57291666667151731</v>
      </c>
      <c r="AH1131" s="9">
        <f>TRACKER[[#This Row],[ATA A OFRECIMIENTO]]*24</f>
        <v>13.750000000116415</v>
      </c>
      <c r="AI1131" s="4" t="str">
        <f>IF(AG1131="","",IF(AG1131&lt;=1.5,"SI","NO"))</f>
        <v>SI</v>
      </c>
      <c r="AJ1131" s="4" t="str">
        <f>IF(AG1131="","",IF(AG1131&lt;=2,"YES","NO"))</f>
        <v>YES</v>
      </c>
      <c r="AK1131" s="4" t="str">
        <f>IF(AG1131="","",IF(AG1131&lt;=3,"SI","NO"))</f>
        <v>SI</v>
      </c>
      <c r="AL1131" s="114">
        <f>(N1131-M1131)</f>
        <v>2.5833333333284827</v>
      </c>
      <c r="AM1131" s="9">
        <f>TRACKER[[#This Row],[DEL. AVAILABLE A SLOT]]*24</f>
        <v>61.999999999883585</v>
      </c>
      <c r="AN1131" s="114">
        <f>IF((S1131-M1131)&lt;0,TIME(0,0,0),S1131-M1131)</f>
        <v>2.5729166666642413</v>
      </c>
      <c r="AO1131"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131" s="9" t="str">
        <f>IF(AL1131="","",IF(AL1131&lt;=1,"SI","NO"))</f>
        <v>NO</v>
      </c>
      <c r="AQ1131" s="114">
        <f>(N1131-E1131)</f>
        <v>3.15625</v>
      </c>
      <c r="AR1131" s="9">
        <f>TRACKER[[#This Row],[ATA A TIMESLOT]]*24</f>
        <v>75.75</v>
      </c>
      <c r="AS1131" s="115">
        <f>IF(AA1131&lt;N1131,TIME(0,0,0),AA1131-N1131)</f>
        <v>0</v>
      </c>
      <c r="AT1131" s="9">
        <f>TRACKER[[#This Row],[PUNTUALIDAD (H)]]*24</f>
        <v>0</v>
      </c>
      <c r="AU1131" s="114" t="str">
        <f>IF(AS1131&gt;TIME(0,30,0),"NO","SI")</f>
        <v>SI</v>
      </c>
      <c r="AV1131" s="116" t="str">
        <f>IF(AS1131&gt;TIME(1,0,0),"NO","SI")</f>
        <v>SI</v>
      </c>
      <c r="AW1131" s="116">
        <f>(S1131-E1131)</f>
        <v>3.1458333333357587</v>
      </c>
      <c r="AX1131" s="38">
        <f>TRACKER[[#This Row],[ATA TO UNLOADING]]*24</f>
        <v>75.500000000058208</v>
      </c>
      <c r="AY1131" s="116">
        <f>IF(O1131=0,0,S1131-O1131)</f>
        <v>0</v>
      </c>
      <c r="AZ1131" s="38">
        <f>TRACKER[[#This Row],[TOTAL TT (MARRUECOS)]]*24</f>
        <v>0</v>
      </c>
      <c r="BA1131" s="38" t="str">
        <f>IF(AW1131="","",IF(AW1131&lt;=2,"SI","NO"))</f>
        <v>NO</v>
      </c>
      <c r="BB1131" s="117">
        <f>V1131-U1131</f>
        <v>0</v>
      </c>
      <c r="BC1131" s="118">
        <f>(TRACKER[[#This Row],[Driver departure vs DC END DATE 2]])/24</f>
        <v>0</v>
      </c>
      <c r="BD1131" s="117" t="str">
        <f>IF(L1131="LEFTIES TOLEDO",IF(BC1131&gt;=TIME(0,0,0),"YES","NO"),"")</f>
        <v/>
      </c>
      <c r="BE1131" s="41">
        <f>$BH$1</f>
        <v>55</v>
      </c>
      <c r="BF1131" s="41">
        <f>$BI$1</f>
        <v>7.5</v>
      </c>
    </row>
    <row r="1132" spans="1:58" ht="12.75" customHeight="1">
      <c r="A1132" s="24">
        <v>262297830</v>
      </c>
      <c r="B1132" s="10" t="s">
        <v>1607</v>
      </c>
      <c r="C1132" s="11" t="s">
        <v>57</v>
      </c>
      <c r="D1132" s="11" t="s">
        <v>48</v>
      </c>
      <c r="E1132" s="12">
        <v>46080.385416666664</v>
      </c>
      <c r="F1132" s="12">
        <v>46080.333333333336</v>
      </c>
      <c r="G1132" s="13" t="s">
        <v>49</v>
      </c>
      <c r="H1132" s="11" t="s">
        <v>50</v>
      </c>
      <c r="I1132" s="13" t="s">
        <v>1626</v>
      </c>
      <c r="J1132" s="13" t="s">
        <v>51</v>
      </c>
      <c r="K1132" s="13" t="s">
        <v>60</v>
      </c>
      <c r="L1132" s="12" t="s">
        <v>81</v>
      </c>
      <c r="M1132" s="12">
        <v>46080.958333333336</v>
      </c>
      <c r="N1132" s="12">
        <v>46083.583333333336</v>
      </c>
      <c r="O1132" s="12"/>
      <c r="P1132" s="55"/>
      <c r="Q1132" s="12"/>
      <c r="R1132" s="12"/>
      <c r="S1132" s="29">
        <v>46083.579861111109</v>
      </c>
      <c r="T1132" s="29">
        <v>46083.599305555559</v>
      </c>
      <c r="U1132" s="12"/>
      <c r="V1132" s="29"/>
      <c r="W1132" s="30">
        <f>IF(N1132="","",WEEKNUM(AA1132,2)-0)</f>
        <v>10</v>
      </c>
      <c r="X1132" s="30">
        <f>IF(N1132="","",MONTH(AA1132))</f>
        <v>3</v>
      </c>
      <c r="Y113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1132" s="30" t="str">
        <f>IF(B1132="ROPAX","ROPAX",IF(B1132="RORO","RORO","OCEAN"))</f>
        <v>OCEAN</v>
      </c>
      <c r="AA1132" s="12">
        <f>+MIN(S1132,T1132)</f>
        <v>46083.579861111109</v>
      </c>
      <c r="AB1132" s="29" t="str">
        <f>CHOOSE(WEEKDAY(T1132,2),"Monday","Tuesday","Wednesday","Thursday","Friday","Saturday","Sunday")</f>
        <v>Monday</v>
      </c>
      <c r="AC1132" s="104">
        <f>IF((E1132-F1132)&lt;=0,0,(TRACKER[[#This Row],[ATA]]-TRACKER[[#This Row],[ETA]])*24)</f>
        <v>1.2499999998835847</v>
      </c>
      <c r="AD1132" s="29" t="str">
        <f>IF(AC1132&lt;=2,"NO","YES")</f>
        <v>NO</v>
      </c>
      <c r="AE1132" s="112">
        <f>+TRACKER[[#This Row],[DELIVERY AVAILABLE SINCE]]-TRACKER[[#This Row],[HANDOVER Morocco]]</f>
        <v>46080.958333333336</v>
      </c>
      <c r="AF1132" s="113">
        <f>TRACKER[[#This Row],[ATA TO UNLOADING]]*24</f>
        <v>76.666666666686069</v>
      </c>
      <c r="AG1132" s="114">
        <f>(M1132-E1132)</f>
        <v>0.57291666667151731</v>
      </c>
      <c r="AH1132" s="9">
        <f>TRACKER[[#This Row],[ATA A OFRECIMIENTO]]*24</f>
        <v>13.750000000116415</v>
      </c>
      <c r="AI1132" s="4" t="str">
        <f>IF(AG1132="","",IF(AG1132&lt;=1.5,"SI","NO"))</f>
        <v>SI</v>
      </c>
      <c r="AJ1132" s="4" t="str">
        <f>IF(AG1132="","",IF(AG1132&lt;=2,"YES","NO"))</f>
        <v>YES</v>
      </c>
      <c r="AK1132" s="4" t="str">
        <f>IF(AG1132="","",IF(AG1132&lt;=3,"SI","NO"))</f>
        <v>SI</v>
      </c>
      <c r="AL1132" s="114">
        <f>(N1132-M1132)</f>
        <v>2.625</v>
      </c>
      <c r="AM1132" s="9">
        <f>TRACKER[[#This Row],[DEL. AVAILABLE A SLOT]]*24</f>
        <v>63</v>
      </c>
      <c r="AN1132" s="114">
        <f>IF((S1132-M1132)&lt;0,TIME(0,0,0),S1132-M1132)</f>
        <v>2.6215277777737356</v>
      </c>
      <c r="AO1132"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132" s="9" t="str">
        <f>IF(AL1132="","",IF(AL1132&lt;=1,"SI","NO"))</f>
        <v>NO</v>
      </c>
      <c r="AQ1132" s="114">
        <f>(N1132-E1132)</f>
        <v>3.1979166666715173</v>
      </c>
      <c r="AR1132" s="9">
        <f>TRACKER[[#This Row],[ATA A TIMESLOT]]*24</f>
        <v>76.750000000116415</v>
      </c>
      <c r="AS1132" s="115">
        <f>IF(AA1132&lt;N1132,TIME(0,0,0),AA1132-N1132)</f>
        <v>0</v>
      </c>
      <c r="AT1132" s="9">
        <f>TRACKER[[#This Row],[PUNTUALIDAD (H)]]*24</f>
        <v>0</v>
      </c>
      <c r="AU1132" s="114" t="str">
        <f>IF(AS1132&gt;TIME(0,30,0),"NO","SI")</f>
        <v>SI</v>
      </c>
      <c r="AV1132" s="116" t="str">
        <f>IF(AS1132&gt;TIME(1,0,0),"NO","SI")</f>
        <v>SI</v>
      </c>
      <c r="AW1132" s="116">
        <f>(S1132-E1132)</f>
        <v>3.1944444444452529</v>
      </c>
      <c r="AX1132" s="38">
        <f>TRACKER[[#This Row],[ATA TO UNLOADING]]*24</f>
        <v>76.666666666686069</v>
      </c>
      <c r="AY1132" s="116">
        <f>IF(O1132=0,0,S1132-O1132)</f>
        <v>0</v>
      </c>
      <c r="AZ1132" s="38">
        <f>TRACKER[[#This Row],[TOTAL TT (MARRUECOS)]]*24</f>
        <v>0</v>
      </c>
      <c r="BA1132" s="38" t="str">
        <f>IF(AW1132="","",IF(AW1132&lt;=2,"SI","NO"))</f>
        <v>NO</v>
      </c>
      <c r="BB1132" s="117">
        <f>V1132-U1132</f>
        <v>0</v>
      </c>
      <c r="BC1132" s="118">
        <f>(TRACKER[[#This Row],[Driver departure vs DC END DATE 2]])/24</f>
        <v>0</v>
      </c>
      <c r="BD1132" s="117" t="str">
        <f>IF(L1132="LEFTIES TOLEDO",IF(BC1132&gt;=TIME(0,0,0),"YES","NO"),"")</f>
        <v/>
      </c>
      <c r="BE1132" s="41">
        <f>$BH$1</f>
        <v>55</v>
      </c>
      <c r="BF1132" s="41">
        <f>$BI$1</f>
        <v>7.5</v>
      </c>
    </row>
    <row r="1133" spans="1:58" ht="12.75" customHeight="1">
      <c r="A1133" s="24">
        <v>262299103</v>
      </c>
      <c r="B1133" s="10" t="s">
        <v>1607</v>
      </c>
      <c r="C1133" s="11" t="s">
        <v>57</v>
      </c>
      <c r="D1133" s="11" t="s">
        <v>48</v>
      </c>
      <c r="E1133" s="12">
        <v>46080.385416666664</v>
      </c>
      <c r="F1133" s="12">
        <v>46080.333333333336</v>
      </c>
      <c r="G1133" s="13" t="s">
        <v>49</v>
      </c>
      <c r="H1133" s="11" t="s">
        <v>50</v>
      </c>
      <c r="I1133" s="13" t="s">
        <v>1627</v>
      </c>
      <c r="J1133" s="13" t="s">
        <v>51</v>
      </c>
      <c r="K1133" s="13" t="s">
        <v>60</v>
      </c>
      <c r="L1133" s="12" t="s">
        <v>81</v>
      </c>
      <c r="M1133" s="12">
        <v>46080.958333333336</v>
      </c>
      <c r="N1133" s="12">
        <v>46083.708333333336</v>
      </c>
      <c r="O1133" s="12"/>
      <c r="P1133" s="55"/>
      <c r="Q1133" s="12"/>
      <c r="R1133" s="12"/>
      <c r="S1133" s="29">
        <v>46083.693749999999</v>
      </c>
      <c r="T1133" s="29">
        <v>46083.711805555555</v>
      </c>
      <c r="U1133" s="12"/>
      <c r="V1133" s="29"/>
      <c r="W1133" s="30">
        <f>IF(N1133="","",WEEKNUM(AA1133,2)-0)</f>
        <v>10</v>
      </c>
      <c r="X1133" s="30">
        <f>IF(N1133="","",MONTH(AA1133))</f>
        <v>3</v>
      </c>
      <c r="Y113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1133" s="30" t="str">
        <f>IF(B1133="ROPAX","ROPAX",IF(B1133="RORO","RORO","OCEAN"))</f>
        <v>OCEAN</v>
      </c>
      <c r="AA1133" s="12">
        <f>+MIN(S1133,T1133)</f>
        <v>46083.693749999999</v>
      </c>
      <c r="AB1133" s="29" t="str">
        <f>CHOOSE(WEEKDAY(T1133,2),"Monday","Tuesday","Wednesday","Thursday","Friday","Saturday","Sunday")</f>
        <v>Monday</v>
      </c>
      <c r="AC1133" s="104">
        <f>IF((E1133-F1133)&lt;=0,0,(TRACKER[[#This Row],[ATA]]-TRACKER[[#This Row],[ETA]])*24)</f>
        <v>1.2499999998835847</v>
      </c>
      <c r="AD1133" s="29" t="str">
        <f>IF(AC1133&lt;=2,"NO","YES")</f>
        <v>NO</v>
      </c>
      <c r="AE1133" s="112">
        <f>+TRACKER[[#This Row],[DELIVERY AVAILABLE SINCE]]-TRACKER[[#This Row],[HANDOVER Morocco]]</f>
        <v>46080.958333333336</v>
      </c>
      <c r="AF1133" s="113">
        <f>TRACKER[[#This Row],[ATA TO UNLOADING]]*24</f>
        <v>79.400000000023283</v>
      </c>
      <c r="AG1133" s="114">
        <f>(M1133-E1133)</f>
        <v>0.57291666667151731</v>
      </c>
      <c r="AH1133" s="9">
        <f>TRACKER[[#This Row],[ATA A OFRECIMIENTO]]*24</f>
        <v>13.750000000116415</v>
      </c>
      <c r="AI1133" s="4" t="str">
        <f>IF(AG1133="","",IF(AG1133&lt;=1.5,"SI","NO"))</f>
        <v>SI</v>
      </c>
      <c r="AJ1133" s="4" t="str">
        <f>IF(AG1133="","",IF(AG1133&lt;=2,"YES","NO"))</f>
        <v>YES</v>
      </c>
      <c r="AK1133" s="4" t="str">
        <f>IF(AG1133="","",IF(AG1133&lt;=3,"SI","NO"))</f>
        <v>SI</v>
      </c>
      <c r="AL1133" s="114">
        <f>(N1133-M1133)</f>
        <v>2.75</v>
      </c>
      <c r="AM1133" s="9">
        <f>TRACKER[[#This Row],[DEL. AVAILABLE A SLOT]]*24</f>
        <v>66</v>
      </c>
      <c r="AN1133" s="114">
        <f>IF((S1133-M1133)&lt;0,TIME(0,0,0),S1133-M1133)</f>
        <v>2.7354166666627862</v>
      </c>
      <c r="AO1133"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133" s="9" t="str">
        <f>IF(AL1133="","",IF(AL1133&lt;=1,"SI","NO"))</f>
        <v>NO</v>
      </c>
      <c r="AQ1133" s="114">
        <f>(N1133-E1133)</f>
        <v>3.3229166666715173</v>
      </c>
      <c r="AR1133" s="9">
        <f>TRACKER[[#This Row],[ATA A TIMESLOT]]*24</f>
        <v>79.750000000116415</v>
      </c>
      <c r="AS1133" s="115">
        <f>IF(AA1133&lt;N1133,TIME(0,0,0),AA1133-N1133)</f>
        <v>0</v>
      </c>
      <c r="AT1133" s="9">
        <f>TRACKER[[#This Row],[PUNTUALIDAD (H)]]*24</f>
        <v>0</v>
      </c>
      <c r="AU1133" s="114" t="str">
        <f>IF(AS1133&gt;TIME(0,30,0),"NO","SI")</f>
        <v>SI</v>
      </c>
      <c r="AV1133" s="116" t="str">
        <f>IF(AS1133&gt;TIME(1,0,0),"NO","SI")</f>
        <v>SI</v>
      </c>
      <c r="AW1133" s="116">
        <f>(S1133-E1133)</f>
        <v>3.3083333333343035</v>
      </c>
      <c r="AX1133" s="38">
        <f>TRACKER[[#This Row],[ATA TO UNLOADING]]*24</f>
        <v>79.400000000023283</v>
      </c>
      <c r="AY1133" s="116">
        <f>IF(O1133=0,0,S1133-O1133)</f>
        <v>0</v>
      </c>
      <c r="AZ1133" s="38">
        <f>TRACKER[[#This Row],[TOTAL TT (MARRUECOS)]]*24</f>
        <v>0</v>
      </c>
      <c r="BA1133" s="38" t="str">
        <f>IF(AW1133="","",IF(AW1133&lt;=2,"SI","NO"))</f>
        <v>NO</v>
      </c>
      <c r="BB1133" s="117">
        <f>V1133-U1133</f>
        <v>0</v>
      </c>
      <c r="BC1133" s="118">
        <f>(TRACKER[[#This Row],[Driver departure vs DC END DATE 2]])/24</f>
        <v>0</v>
      </c>
      <c r="BD1133" s="117" t="str">
        <f>IF(L1133="LEFTIES TOLEDO",IF(BC1133&gt;=TIME(0,0,0),"YES","NO"),"")</f>
        <v/>
      </c>
      <c r="BE1133" s="41">
        <f>$BH$1</f>
        <v>55</v>
      </c>
      <c r="BF1133" s="41">
        <f>$BI$1</f>
        <v>7.5</v>
      </c>
    </row>
    <row r="1134" spans="1:58" ht="12.75" customHeight="1">
      <c r="A1134" s="24">
        <v>264256035</v>
      </c>
      <c r="B1134" s="10" t="s">
        <v>1607</v>
      </c>
      <c r="C1134" s="11" t="s">
        <v>57</v>
      </c>
      <c r="D1134" s="11" t="s">
        <v>48</v>
      </c>
      <c r="E1134" s="12">
        <v>46080.385416666664</v>
      </c>
      <c r="F1134" s="12">
        <v>46080.333333333336</v>
      </c>
      <c r="G1134" s="13" t="s">
        <v>49</v>
      </c>
      <c r="H1134" s="11" t="s">
        <v>50</v>
      </c>
      <c r="I1134" s="13" t="s">
        <v>1628</v>
      </c>
      <c r="J1134" s="13" t="s">
        <v>1622</v>
      </c>
      <c r="K1134" s="13" t="s">
        <v>60</v>
      </c>
      <c r="L1134" s="12" t="s">
        <v>81</v>
      </c>
      <c r="M1134" s="12">
        <v>46080.958333333336</v>
      </c>
      <c r="N1134" s="12">
        <v>46083.75</v>
      </c>
      <c r="O1134" s="12"/>
      <c r="P1134" s="55"/>
      <c r="Q1134" s="12"/>
      <c r="R1134" s="12"/>
      <c r="S1134" s="29">
        <v>46083.745833333334</v>
      </c>
      <c r="T1134" s="29">
        <v>46083.75277777778</v>
      </c>
      <c r="U1134" s="12"/>
      <c r="V1134" s="29"/>
      <c r="W1134" s="30">
        <f>IF(N1134="","",WEEKNUM(AA1134,2)-0)</f>
        <v>10</v>
      </c>
      <c r="X1134" s="30">
        <f>IF(N1134="","",MONTH(AA1134))</f>
        <v>3</v>
      </c>
      <c r="Y113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1134" s="30" t="str">
        <f>IF(B1134="ROPAX","ROPAX",IF(B1134="RORO","RORO","OCEAN"))</f>
        <v>OCEAN</v>
      </c>
      <c r="AA1134" s="12">
        <f>+MIN(S1134,T1134)</f>
        <v>46083.745833333334</v>
      </c>
      <c r="AB1134" s="29" t="str">
        <f>CHOOSE(WEEKDAY(T1134,2),"Monday","Tuesday","Wednesday","Thursday","Friday","Saturday","Sunday")</f>
        <v>Monday</v>
      </c>
      <c r="AC1134" s="104">
        <f>IF((E1134-F1134)&lt;=0,0,(TRACKER[[#This Row],[ATA]]-TRACKER[[#This Row],[ETA]])*24)</f>
        <v>1.2499999998835847</v>
      </c>
      <c r="AD1134" s="29" t="str">
        <f>IF(AC1134&lt;=2,"NO","YES")</f>
        <v>NO</v>
      </c>
      <c r="AE1134" s="112">
        <f>+TRACKER[[#This Row],[DELIVERY AVAILABLE SINCE]]-TRACKER[[#This Row],[HANDOVER Morocco]]</f>
        <v>46080.958333333336</v>
      </c>
      <c r="AF1134" s="113">
        <f>TRACKER[[#This Row],[ATA TO UNLOADING]]*24</f>
        <v>80.650000000081491</v>
      </c>
      <c r="AG1134" s="114">
        <f>(M1134-E1134)</f>
        <v>0.57291666667151731</v>
      </c>
      <c r="AH1134" s="9">
        <f>TRACKER[[#This Row],[ATA A OFRECIMIENTO]]*24</f>
        <v>13.750000000116415</v>
      </c>
      <c r="AI1134" s="4" t="str">
        <f>IF(AG1134="","",IF(AG1134&lt;=1.5,"SI","NO"))</f>
        <v>SI</v>
      </c>
      <c r="AJ1134" s="4" t="str">
        <f>IF(AG1134="","",IF(AG1134&lt;=2,"YES","NO"))</f>
        <v>YES</v>
      </c>
      <c r="AK1134" s="4" t="str">
        <f>IF(AG1134="","",IF(AG1134&lt;=3,"SI","NO"))</f>
        <v>SI</v>
      </c>
      <c r="AL1134" s="114">
        <f>(N1134-M1134)</f>
        <v>2.7916666666642413</v>
      </c>
      <c r="AM1134" s="9">
        <f>TRACKER[[#This Row],[DEL. AVAILABLE A SLOT]]*24</f>
        <v>66.999999999941792</v>
      </c>
      <c r="AN1134" s="114">
        <f>IF((S1134-M1134)&lt;0,TIME(0,0,0),S1134-M1134)</f>
        <v>2.7874999999985448</v>
      </c>
      <c r="AO1134"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134" s="9" t="str">
        <f>IF(AL1134="","",IF(AL1134&lt;=1,"SI","NO"))</f>
        <v>NO</v>
      </c>
      <c r="AQ1134" s="114">
        <f>(N1134-E1134)</f>
        <v>3.3645833333357587</v>
      </c>
      <c r="AR1134" s="9">
        <f>TRACKER[[#This Row],[ATA A TIMESLOT]]*24</f>
        <v>80.750000000058208</v>
      </c>
      <c r="AS1134" s="115">
        <f>IF(AA1134&lt;N1134,TIME(0,0,0),AA1134-N1134)</f>
        <v>0</v>
      </c>
      <c r="AT1134" s="9">
        <f>TRACKER[[#This Row],[PUNTUALIDAD (H)]]*24</f>
        <v>0</v>
      </c>
      <c r="AU1134" s="114" t="str">
        <f>IF(AS1134&gt;TIME(0,30,0),"NO","SI")</f>
        <v>SI</v>
      </c>
      <c r="AV1134" s="116" t="str">
        <f>IF(AS1134&gt;TIME(1,0,0),"NO","SI")</f>
        <v>SI</v>
      </c>
      <c r="AW1134" s="116">
        <f>(S1134-E1134)</f>
        <v>3.3604166666700621</v>
      </c>
      <c r="AX1134" s="38">
        <f>TRACKER[[#This Row],[ATA TO UNLOADING]]*24</f>
        <v>80.650000000081491</v>
      </c>
      <c r="AY1134" s="116">
        <f>IF(O1134=0,0,S1134-O1134)</f>
        <v>0</v>
      </c>
      <c r="AZ1134" s="38">
        <f>TRACKER[[#This Row],[TOTAL TT (MARRUECOS)]]*24</f>
        <v>0</v>
      </c>
      <c r="BA1134" s="38" t="str">
        <f>IF(AW1134="","",IF(AW1134&lt;=2,"SI","NO"))</f>
        <v>NO</v>
      </c>
      <c r="BB1134" s="117">
        <f>V1134-U1134</f>
        <v>0</v>
      </c>
      <c r="BC1134" s="118">
        <f>(TRACKER[[#This Row],[Driver departure vs DC END DATE 2]])/24</f>
        <v>0</v>
      </c>
      <c r="BD1134" s="117" t="str">
        <f>IF(L1134="LEFTIES TOLEDO",IF(BC1134&gt;=TIME(0,0,0),"YES","NO"),"")</f>
        <v/>
      </c>
      <c r="BE1134" s="41">
        <f>$BH$1</f>
        <v>55</v>
      </c>
      <c r="BF1134" s="41">
        <f>$BI$1</f>
        <v>7.5</v>
      </c>
    </row>
    <row r="1135" spans="1:58" ht="12.75" hidden="1" customHeight="1">
      <c r="A1135" s="24" t="s">
        <v>1561</v>
      </c>
      <c r="B1135" s="10" t="s">
        <v>63</v>
      </c>
      <c r="C1135" s="11" t="s">
        <v>79</v>
      </c>
      <c r="D1135" s="11" t="s">
        <v>48</v>
      </c>
      <c r="E1135" s="12">
        <v>46081.0625</v>
      </c>
      <c r="F1135" s="12">
        <v>46081.583333333336</v>
      </c>
      <c r="G1135" s="13" t="s">
        <v>68</v>
      </c>
      <c r="H1135" s="11" t="s">
        <v>68</v>
      </c>
      <c r="I1135" s="13" t="s">
        <v>576</v>
      </c>
      <c r="J1135" s="13" t="s">
        <v>80</v>
      </c>
      <c r="K1135" s="13" t="s">
        <v>60</v>
      </c>
      <c r="L1135" s="12" t="s">
        <v>64</v>
      </c>
      <c r="M1135" s="12">
        <v>46082.75</v>
      </c>
      <c r="N1135" s="12">
        <v>46083.791666666664</v>
      </c>
      <c r="O1135" s="12">
        <v>46079</v>
      </c>
      <c r="P1135" s="55"/>
      <c r="Q1135" s="12"/>
      <c r="R1135" s="12"/>
      <c r="S1135" s="29">
        <v>46083.826388888891</v>
      </c>
      <c r="T1135" s="29">
        <v>46083.875</v>
      </c>
      <c r="U1135" s="12"/>
      <c r="V1135" s="29"/>
      <c r="W1135" s="30">
        <f>IF(N1135="","",WEEKNUM(AA1135,2)-0)</f>
        <v>10</v>
      </c>
      <c r="X1135" s="30">
        <f>IF(N1135="","",MONTH(AA1135))</f>
        <v>3</v>
      </c>
      <c r="Y113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135" s="30" t="str">
        <f>IF(B1135="ROPAX","ROPAX",IF(B1135="RORO","RORO","OCEAN"))</f>
        <v>ROPAX</v>
      </c>
      <c r="AA1135" s="12">
        <f>+MIN(S1135,T1135)</f>
        <v>46083.826388888891</v>
      </c>
      <c r="AB1135" s="29" t="str">
        <f>CHOOSE(WEEKDAY(T1135,2),"Monday","Tuesday","Wednesday","Thursday","Friday","Saturday","Sunday")</f>
        <v>Monday</v>
      </c>
      <c r="AC1135" s="104">
        <f>IF((E1135-F1135)&lt;=0,0,(TRACKER[[#This Row],[ATA]]-TRACKER[[#This Row],[ETA]])*24)</f>
        <v>0</v>
      </c>
      <c r="AD1135" s="29" t="str">
        <f>IF(AC1135&lt;=2,"NO","YES")</f>
        <v>NO</v>
      </c>
      <c r="AE1135" s="112">
        <f>+TRACKER[[#This Row],[DELIVERY AVAILABLE SINCE]]-TRACKER[[#This Row],[HANDOVER Morocco]]</f>
        <v>3.75</v>
      </c>
      <c r="AF1135" s="113">
        <f>TRACKER[[#This Row],[ATA TO UNLOADING]]*24</f>
        <v>66.333333333372138</v>
      </c>
      <c r="AG1135" s="114">
        <f>(M1135-E1135)</f>
        <v>1.6875</v>
      </c>
      <c r="AH1135" s="9">
        <f>TRACKER[[#This Row],[ATA A OFRECIMIENTO]]*24</f>
        <v>40.5</v>
      </c>
      <c r="AI1135" s="4" t="str">
        <f>IF(AG1135="","",IF(AG1135&lt;=1.5,"SI","NO"))</f>
        <v>NO</v>
      </c>
      <c r="AJ1135" s="4" t="str">
        <f>IF(AG1135="","",IF(AG1135&lt;=2,"YES","NO"))</f>
        <v>YES</v>
      </c>
      <c r="AK1135" s="4" t="str">
        <f>IF(AG1135="","",IF(AG1135&lt;=3,"SI","NO"))</f>
        <v>SI</v>
      </c>
      <c r="AL1135" s="114">
        <f>(N1135-M1135)</f>
        <v>1.0416666666642413</v>
      </c>
      <c r="AM1135" s="9">
        <f>TRACKER[[#This Row],[DEL. AVAILABLE A SLOT]]*24</f>
        <v>24.999999999941792</v>
      </c>
      <c r="AN1135" s="114">
        <f>IF((S1135-M1135)&lt;0,TIME(0,0,0),S1135-M1135)</f>
        <v>1.0763888888905058</v>
      </c>
      <c r="AO1135"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1135" s="9" t="str">
        <f>IF(AL1135="","",IF(AL1135&lt;=1,"SI","NO"))</f>
        <v>NO</v>
      </c>
      <c r="AQ1135" s="114">
        <f>(N1135-E1135)</f>
        <v>2.7291666666642413</v>
      </c>
      <c r="AR1135" s="9">
        <f>TRACKER[[#This Row],[ATA A TIMESLOT]]*24</f>
        <v>65.499999999941792</v>
      </c>
      <c r="AS1135" s="115">
        <f>IF(AA1135&lt;N1135,TIME(0,0,0),AA1135-N1135)</f>
        <v>3.4722222226264421E-2</v>
      </c>
      <c r="AT1135" s="9">
        <f>TRACKER[[#This Row],[PUNTUALIDAD (H)]]*24</f>
        <v>0.8333333334303461</v>
      </c>
      <c r="AU1135" s="114" t="str">
        <f>IF(AS1135&gt;TIME(0,30,0),"NO","SI")</f>
        <v>NO</v>
      </c>
      <c r="AV1135" s="116" t="str">
        <f>IF(AS1135&gt;TIME(1,0,0),"NO","SI")</f>
        <v>SI</v>
      </c>
      <c r="AW1135" s="116">
        <f>(S1135-E1135)</f>
        <v>2.7638888888905058</v>
      </c>
      <c r="AX1135" s="38">
        <f>TRACKER[[#This Row],[ATA TO UNLOADING]]*24</f>
        <v>66.333333333372138</v>
      </c>
      <c r="AY1135" s="116">
        <f>IF(O1135=0,0,S1135-O1135)</f>
        <v>4.8263888888905058</v>
      </c>
      <c r="AZ1135" s="38">
        <f>TRACKER[[#This Row],[TOTAL TT (MARRUECOS)]]*24</f>
        <v>115.83333333337214</v>
      </c>
      <c r="BA1135" s="38" t="str">
        <f>IF(AW1135="","",IF(AW1135&lt;=2,"SI","NO"))</f>
        <v>NO</v>
      </c>
      <c r="BB1135" s="117">
        <f>V1135-U1135</f>
        <v>0</v>
      </c>
      <c r="BC1135" s="118">
        <f>(TRACKER[[#This Row],[Driver departure vs DC END DATE 2]])/24</f>
        <v>0</v>
      </c>
      <c r="BD1135" s="117" t="str">
        <f>IF(L1135="LEFTIES TOLEDO",IF(BC1135&gt;=TIME(0,0,0),"YES","NO"),"")</f>
        <v/>
      </c>
      <c r="BE1135" s="41">
        <f>$BH$1</f>
        <v>55</v>
      </c>
      <c r="BF1135" s="41">
        <f>$BI$1</f>
        <v>7.5</v>
      </c>
    </row>
    <row r="1136" spans="1:58" ht="12.75" customHeight="1">
      <c r="A1136" s="24">
        <v>262299103</v>
      </c>
      <c r="B1136" s="10" t="s">
        <v>1607</v>
      </c>
      <c r="C1136" s="11" t="s">
        <v>57</v>
      </c>
      <c r="D1136" s="11" t="s">
        <v>48</v>
      </c>
      <c r="E1136" s="12">
        <v>46080.385416666664</v>
      </c>
      <c r="F1136" s="12">
        <v>46080.333333333336</v>
      </c>
      <c r="G1136" s="13" t="s">
        <v>49</v>
      </c>
      <c r="H1136" s="11" t="s">
        <v>50</v>
      </c>
      <c r="I1136" s="13" t="s">
        <v>1629</v>
      </c>
      <c r="J1136" s="13" t="s">
        <v>51</v>
      </c>
      <c r="K1136" s="13" t="s">
        <v>60</v>
      </c>
      <c r="L1136" s="12" t="s">
        <v>81</v>
      </c>
      <c r="M1136" s="12">
        <v>46080.958333333336</v>
      </c>
      <c r="N1136" s="12">
        <v>46083.791666666664</v>
      </c>
      <c r="O1136" s="12"/>
      <c r="P1136" s="55"/>
      <c r="Q1136" s="12"/>
      <c r="R1136" s="12"/>
      <c r="S1136" s="29">
        <v>46083.789583333331</v>
      </c>
      <c r="T1136" s="29">
        <v>46083.82916666667</v>
      </c>
      <c r="U1136" s="12"/>
      <c r="V1136" s="29"/>
      <c r="W1136" s="30">
        <f>IF(N1136="","",WEEKNUM(AA1136,2)-0)</f>
        <v>10</v>
      </c>
      <c r="X1136" s="30">
        <f>IF(N1136="","",MONTH(AA1136))</f>
        <v>3</v>
      </c>
      <c r="Y113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1136" s="30" t="str">
        <f>IF(B1136="ROPAX","ROPAX",IF(B1136="RORO","RORO","OCEAN"))</f>
        <v>OCEAN</v>
      </c>
      <c r="AA1136" s="12">
        <f>+MIN(S1136,T1136)</f>
        <v>46083.789583333331</v>
      </c>
      <c r="AB1136" s="29" t="str">
        <f>CHOOSE(WEEKDAY(T1136,2),"Monday","Tuesday","Wednesday","Thursday","Friday","Saturday","Sunday")</f>
        <v>Monday</v>
      </c>
      <c r="AC1136" s="104">
        <f>IF((E1136-F1136)&lt;=0,0,(TRACKER[[#This Row],[ATA]]-TRACKER[[#This Row],[ETA]])*24)</f>
        <v>1.2499999998835847</v>
      </c>
      <c r="AD1136" s="29" t="str">
        <f>IF(AC1136&lt;=2,"NO","YES")</f>
        <v>NO</v>
      </c>
      <c r="AE1136" s="112">
        <f>+TRACKER[[#This Row],[DELIVERY AVAILABLE SINCE]]-TRACKER[[#This Row],[HANDOVER Morocco]]</f>
        <v>46080.958333333336</v>
      </c>
      <c r="AF1136" s="113">
        <f>TRACKER[[#This Row],[ATA TO UNLOADING]]*24</f>
        <v>81.700000000011642</v>
      </c>
      <c r="AG1136" s="114">
        <f>(M1136-E1136)</f>
        <v>0.57291666667151731</v>
      </c>
      <c r="AH1136" s="9">
        <f>TRACKER[[#This Row],[ATA A OFRECIMIENTO]]*24</f>
        <v>13.750000000116415</v>
      </c>
      <c r="AI1136" s="4" t="str">
        <f>IF(AG1136="","",IF(AG1136&lt;=1.5,"SI","NO"))</f>
        <v>SI</v>
      </c>
      <c r="AJ1136" s="4" t="str">
        <f>IF(AG1136="","",IF(AG1136&lt;=2,"YES","NO"))</f>
        <v>YES</v>
      </c>
      <c r="AK1136" s="4" t="str">
        <f>IF(AG1136="","",IF(AG1136&lt;=3,"SI","NO"))</f>
        <v>SI</v>
      </c>
      <c r="AL1136" s="114">
        <f>(N1136-M1136)</f>
        <v>2.8333333333284827</v>
      </c>
      <c r="AM1136" s="9">
        <f>TRACKER[[#This Row],[DEL. AVAILABLE A SLOT]]*24</f>
        <v>67.999999999883585</v>
      </c>
      <c r="AN1136" s="114">
        <f>IF((S1136-M1136)&lt;0,TIME(0,0,0),S1136-M1136)</f>
        <v>2.8312499999956344</v>
      </c>
      <c r="AO1136"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136" s="9" t="str">
        <f>IF(AL1136="","",IF(AL1136&lt;=1,"SI","NO"))</f>
        <v>NO</v>
      </c>
      <c r="AQ1136" s="114">
        <f>(N1136-E1136)</f>
        <v>3.40625</v>
      </c>
      <c r="AR1136" s="9">
        <f>TRACKER[[#This Row],[ATA A TIMESLOT]]*24</f>
        <v>81.75</v>
      </c>
      <c r="AS1136" s="115">
        <f>IF(AA1136&lt;N1136,TIME(0,0,0),AA1136-N1136)</f>
        <v>0</v>
      </c>
      <c r="AT1136" s="9">
        <f>TRACKER[[#This Row],[PUNTUALIDAD (H)]]*24</f>
        <v>0</v>
      </c>
      <c r="AU1136" s="114" t="str">
        <f>IF(AS1136&gt;TIME(0,30,0),"NO","SI")</f>
        <v>SI</v>
      </c>
      <c r="AV1136" s="116" t="str">
        <f>IF(AS1136&gt;TIME(1,0,0),"NO","SI")</f>
        <v>SI</v>
      </c>
      <c r="AW1136" s="116">
        <f>(S1136-E1136)</f>
        <v>3.4041666666671517</v>
      </c>
      <c r="AX1136" s="38">
        <f>TRACKER[[#This Row],[ATA TO UNLOADING]]*24</f>
        <v>81.700000000011642</v>
      </c>
      <c r="AY1136" s="116">
        <f>IF(O1136=0,0,S1136-O1136)</f>
        <v>0</v>
      </c>
      <c r="AZ1136" s="38">
        <f>TRACKER[[#This Row],[TOTAL TT (MARRUECOS)]]*24</f>
        <v>0</v>
      </c>
      <c r="BA1136" s="38" t="str">
        <f>IF(AW1136="","",IF(AW1136&lt;=2,"SI","NO"))</f>
        <v>NO</v>
      </c>
      <c r="BB1136" s="117">
        <f>V1136-U1136</f>
        <v>0</v>
      </c>
      <c r="BC1136" s="118">
        <f>(TRACKER[[#This Row],[Driver departure vs DC END DATE 2]])/24</f>
        <v>0</v>
      </c>
      <c r="BD1136" s="117" t="str">
        <f>IF(L1136="LEFTIES TOLEDO",IF(BC1136&gt;=TIME(0,0,0),"YES","NO"),"")</f>
        <v/>
      </c>
      <c r="BE1136" s="41">
        <f>$BH$1</f>
        <v>55</v>
      </c>
      <c r="BF1136" s="41">
        <f>$BI$1</f>
        <v>7.5</v>
      </c>
    </row>
    <row r="1137" spans="1:58" ht="12.75" customHeight="1">
      <c r="A1137" s="24">
        <v>262297830</v>
      </c>
      <c r="B1137" s="10" t="s">
        <v>1607</v>
      </c>
      <c r="C1137" s="11" t="s">
        <v>57</v>
      </c>
      <c r="D1137" s="11" t="s">
        <v>48</v>
      </c>
      <c r="E1137" s="12">
        <v>46080.385416666664</v>
      </c>
      <c r="F1137" s="12">
        <v>46080.333333333336</v>
      </c>
      <c r="G1137" s="13" t="s">
        <v>49</v>
      </c>
      <c r="H1137" s="11" t="s">
        <v>50</v>
      </c>
      <c r="I1137" s="13" t="s">
        <v>1630</v>
      </c>
      <c r="J1137" s="13" t="s">
        <v>1622</v>
      </c>
      <c r="K1137" s="13" t="s">
        <v>60</v>
      </c>
      <c r="L1137" s="12" t="s">
        <v>81</v>
      </c>
      <c r="M1137" s="12">
        <v>46080.958333333336</v>
      </c>
      <c r="N1137" s="12">
        <v>46084.083333333336</v>
      </c>
      <c r="O1137" s="12"/>
      <c r="P1137" s="55"/>
      <c r="Q1137" s="12" t="s">
        <v>62</v>
      </c>
      <c r="R1137" s="12"/>
      <c r="S1137" s="29">
        <v>46084.318055555559</v>
      </c>
      <c r="T1137" s="29">
        <v>46084.354166666664</v>
      </c>
      <c r="U1137" s="12"/>
      <c r="V1137" s="29"/>
      <c r="W1137" s="30">
        <f>IF(N1137="","",WEEKNUM(AA1137,2)-0)</f>
        <v>10</v>
      </c>
      <c r="X1137" s="30">
        <f>IF(N1137="","",MONTH(AA1137))</f>
        <v>3</v>
      </c>
      <c r="Y113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1137" s="30" t="str">
        <f>IF(B1137="ROPAX","ROPAX",IF(B1137="RORO","RORO","OCEAN"))</f>
        <v>OCEAN</v>
      </c>
      <c r="AA1137" s="12">
        <f>+MIN(S1137,T1137)</f>
        <v>46084.318055555559</v>
      </c>
      <c r="AB1137" s="29" t="str">
        <f>CHOOSE(WEEKDAY(T1137,2),"Monday","Tuesday","Wednesday","Thursday","Friday","Saturday","Sunday")</f>
        <v>Tuesday</v>
      </c>
      <c r="AC1137" s="104">
        <f>IF((E1137-F1137)&lt;=0,0,(TRACKER[[#This Row],[ATA]]-TRACKER[[#This Row],[ETA]])*24)</f>
        <v>1.2499999998835847</v>
      </c>
      <c r="AD1137" s="29" t="str">
        <f>IF(AC1137&lt;=2,"NO","YES")</f>
        <v>NO</v>
      </c>
      <c r="AE1137" s="112">
        <f>+TRACKER[[#This Row],[DELIVERY AVAILABLE SINCE]]-TRACKER[[#This Row],[HANDOVER Morocco]]</f>
        <v>46080.958333333336</v>
      </c>
      <c r="AF1137" s="113">
        <f>TRACKER[[#This Row],[ATA TO UNLOADING]]*24</f>
        <v>94.383333333476912</v>
      </c>
      <c r="AG1137" s="114">
        <f>(M1137-E1137)</f>
        <v>0.57291666667151731</v>
      </c>
      <c r="AH1137" s="9">
        <f>TRACKER[[#This Row],[ATA A OFRECIMIENTO]]*24</f>
        <v>13.750000000116415</v>
      </c>
      <c r="AI1137" s="4" t="str">
        <f>IF(AG1137="","",IF(AG1137&lt;=1.5,"SI","NO"))</f>
        <v>SI</v>
      </c>
      <c r="AJ1137" s="4" t="str">
        <f>IF(AG1137="","",IF(AG1137&lt;=2,"YES","NO"))</f>
        <v>YES</v>
      </c>
      <c r="AK1137" s="4" t="str">
        <f>IF(AG1137="","",IF(AG1137&lt;=3,"SI","NO"))</f>
        <v>SI</v>
      </c>
      <c r="AL1137" s="114">
        <f>(N1137-M1137)</f>
        <v>3.125</v>
      </c>
      <c r="AM1137" s="9">
        <f>TRACKER[[#This Row],[DEL. AVAILABLE A SLOT]]*24</f>
        <v>75</v>
      </c>
      <c r="AN1137" s="114">
        <f>IF((S1137-M1137)&lt;0,TIME(0,0,0),S1137-M1137)</f>
        <v>3.359722222223354</v>
      </c>
      <c r="AO1137"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137" s="9" t="str">
        <f>IF(AL1137="","",IF(AL1137&lt;=1,"SI","NO"))</f>
        <v>NO</v>
      </c>
      <c r="AQ1137" s="114">
        <f>(N1137-E1137)</f>
        <v>3.6979166666715173</v>
      </c>
      <c r="AR1137" s="9">
        <f>TRACKER[[#This Row],[ATA A TIMESLOT]]*24</f>
        <v>88.750000000116415</v>
      </c>
      <c r="AS1137" s="115">
        <f>IF(AA1137&lt;N1137,TIME(0,0,0),AA1137-N1137)</f>
        <v>0.23472222222335404</v>
      </c>
      <c r="AT1137" s="9">
        <f>TRACKER[[#This Row],[PUNTUALIDAD (H)]]*24</f>
        <v>5.6333333333604969</v>
      </c>
      <c r="AU1137" s="114" t="str">
        <f>IF(AS1137&gt;TIME(0,30,0),"NO","SI")</f>
        <v>NO</v>
      </c>
      <c r="AV1137" s="116" t="str">
        <f>IF(AS1137&gt;TIME(1,0,0),"NO","SI")</f>
        <v>NO</v>
      </c>
      <c r="AW1137" s="116">
        <f>(S1137-E1137)</f>
        <v>3.9326388888948713</v>
      </c>
      <c r="AX1137" s="38">
        <f>TRACKER[[#This Row],[ATA TO UNLOADING]]*24</f>
        <v>94.383333333476912</v>
      </c>
      <c r="AY1137" s="116">
        <f>IF(O1137=0,0,S1137-O1137)</f>
        <v>0</v>
      </c>
      <c r="AZ1137" s="38">
        <f>TRACKER[[#This Row],[TOTAL TT (MARRUECOS)]]*24</f>
        <v>0</v>
      </c>
      <c r="BA1137" s="38" t="str">
        <f>IF(AW1137="","",IF(AW1137&lt;=2,"SI","NO"))</f>
        <v>NO</v>
      </c>
      <c r="BB1137" s="117">
        <f>V1137-U1137</f>
        <v>0</v>
      </c>
      <c r="BC1137" s="118">
        <f>(TRACKER[[#This Row],[Driver departure vs DC END DATE 2]])/24</f>
        <v>0</v>
      </c>
      <c r="BD1137" s="117" t="str">
        <f>IF(L1137="LEFTIES TOLEDO",IF(BC1137&gt;=TIME(0,0,0),"YES","NO"),"")</f>
        <v/>
      </c>
      <c r="BE1137" s="41">
        <f>$BH$1</f>
        <v>55</v>
      </c>
      <c r="BF1137" s="41">
        <f>$BI$1</f>
        <v>7.5</v>
      </c>
    </row>
    <row r="1138" spans="1:58" ht="12.75" customHeight="1">
      <c r="A1138" s="24">
        <v>262299103</v>
      </c>
      <c r="B1138" s="10" t="s">
        <v>1607</v>
      </c>
      <c r="C1138" s="11" t="s">
        <v>57</v>
      </c>
      <c r="D1138" s="11" t="s">
        <v>48</v>
      </c>
      <c r="E1138" s="12">
        <v>46080.385416666664</v>
      </c>
      <c r="F1138" s="12">
        <v>46080.333333333336</v>
      </c>
      <c r="G1138" s="13" t="s">
        <v>49</v>
      </c>
      <c r="H1138" s="11" t="s">
        <v>50</v>
      </c>
      <c r="I1138" s="13" t="s">
        <v>1631</v>
      </c>
      <c r="J1138" s="13" t="s">
        <v>1622</v>
      </c>
      <c r="K1138" s="13" t="s">
        <v>60</v>
      </c>
      <c r="L1138" s="12" t="s">
        <v>81</v>
      </c>
      <c r="M1138" s="12">
        <v>46080.958333333336</v>
      </c>
      <c r="N1138" s="12">
        <v>46084.25</v>
      </c>
      <c r="O1138" s="12"/>
      <c r="P1138" s="55"/>
      <c r="Q1138" s="12" t="s">
        <v>62</v>
      </c>
      <c r="R1138" s="12"/>
      <c r="S1138" s="29">
        <v>46084.384027777778</v>
      </c>
      <c r="T1138" s="29">
        <v>46084.40625</v>
      </c>
      <c r="U1138" s="12"/>
      <c r="V1138" s="29"/>
      <c r="W1138" s="30">
        <f>IF(N1138="","",WEEKNUM(AA1138,2)-0)</f>
        <v>10</v>
      </c>
      <c r="X1138" s="30">
        <f>IF(N1138="","",MONTH(AA1138))</f>
        <v>3</v>
      </c>
      <c r="Y113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1138" s="30" t="str">
        <f>IF(B1138="ROPAX","ROPAX",IF(B1138="RORO","RORO","OCEAN"))</f>
        <v>OCEAN</v>
      </c>
      <c r="AA1138" s="12">
        <f>+MIN(S1138,T1138)</f>
        <v>46084.384027777778</v>
      </c>
      <c r="AB1138" s="29" t="str">
        <f>CHOOSE(WEEKDAY(T1138,2),"Monday","Tuesday","Wednesday","Thursday","Friday","Saturday","Sunday")</f>
        <v>Tuesday</v>
      </c>
      <c r="AC1138" s="104">
        <f>IF((E1138-F1138)&lt;=0,0,(TRACKER[[#This Row],[ATA]]-TRACKER[[#This Row],[ETA]])*24)</f>
        <v>1.2499999998835847</v>
      </c>
      <c r="AD1138" s="29" t="str">
        <f>IF(AC1138&lt;=2,"NO","YES")</f>
        <v>NO</v>
      </c>
      <c r="AE1138" s="112">
        <f>+TRACKER[[#This Row],[DELIVERY AVAILABLE SINCE]]-TRACKER[[#This Row],[HANDOVER Morocco]]</f>
        <v>46080.958333333336</v>
      </c>
      <c r="AF1138" s="113">
        <f>TRACKER[[#This Row],[ATA TO UNLOADING]]*24</f>
        <v>95.966666666732635</v>
      </c>
      <c r="AG1138" s="114">
        <f>(M1138-E1138)</f>
        <v>0.57291666667151731</v>
      </c>
      <c r="AH1138" s="9">
        <f>TRACKER[[#This Row],[ATA A OFRECIMIENTO]]*24</f>
        <v>13.750000000116415</v>
      </c>
      <c r="AI1138" s="4" t="str">
        <f>IF(AG1138="","",IF(AG1138&lt;=1.5,"SI","NO"))</f>
        <v>SI</v>
      </c>
      <c r="AJ1138" s="4" t="str">
        <f>IF(AG1138="","",IF(AG1138&lt;=2,"YES","NO"))</f>
        <v>YES</v>
      </c>
      <c r="AK1138" s="4" t="str">
        <f>IF(AG1138="","",IF(AG1138&lt;=3,"SI","NO"))</f>
        <v>SI</v>
      </c>
      <c r="AL1138" s="114">
        <f>(N1138-M1138)</f>
        <v>3.2916666666642413</v>
      </c>
      <c r="AM1138" s="9">
        <f>TRACKER[[#This Row],[DEL. AVAILABLE A SLOT]]*24</f>
        <v>78.999999999941792</v>
      </c>
      <c r="AN1138" s="114">
        <f>IF((S1138-M1138)&lt;0,TIME(0,0,0),S1138-M1138)</f>
        <v>3.4256944444423425</v>
      </c>
      <c r="AO1138"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138" s="9" t="str">
        <f>IF(AL1138="","",IF(AL1138&lt;=1,"SI","NO"))</f>
        <v>NO</v>
      </c>
      <c r="AQ1138" s="114">
        <f>(N1138-E1138)</f>
        <v>3.8645833333357587</v>
      </c>
      <c r="AR1138" s="9">
        <f>TRACKER[[#This Row],[ATA A TIMESLOT]]*24</f>
        <v>92.750000000058208</v>
      </c>
      <c r="AS1138" s="115">
        <f>IF(AA1138&lt;N1138,TIME(0,0,0),AA1138-N1138)</f>
        <v>0.13402777777810115</v>
      </c>
      <c r="AT1138" s="9">
        <f>TRACKER[[#This Row],[PUNTUALIDAD (H)]]*24</f>
        <v>3.2166666666744277</v>
      </c>
      <c r="AU1138" s="114" t="str">
        <f>IF(AS1138&gt;TIME(0,30,0),"NO","SI")</f>
        <v>NO</v>
      </c>
      <c r="AV1138" s="116" t="str">
        <f>IF(AS1138&gt;TIME(1,0,0),"NO","SI")</f>
        <v>NO</v>
      </c>
      <c r="AW1138" s="116">
        <f>(S1138-E1138)</f>
        <v>3.9986111111138598</v>
      </c>
      <c r="AX1138" s="38">
        <f>TRACKER[[#This Row],[ATA TO UNLOADING]]*24</f>
        <v>95.966666666732635</v>
      </c>
      <c r="AY1138" s="116">
        <f>IF(O1138=0,0,S1138-O1138)</f>
        <v>0</v>
      </c>
      <c r="AZ1138" s="38">
        <f>TRACKER[[#This Row],[TOTAL TT (MARRUECOS)]]*24</f>
        <v>0</v>
      </c>
      <c r="BA1138" s="38" t="str">
        <f>IF(AW1138="","",IF(AW1138&lt;=2,"SI","NO"))</f>
        <v>NO</v>
      </c>
      <c r="BB1138" s="117">
        <f>V1138-U1138</f>
        <v>0</v>
      </c>
      <c r="BC1138" s="118">
        <f>(TRACKER[[#This Row],[Driver departure vs DC END DATE 2]])/24</f>
        <v>0</v>
      </c>
      <c r="BD1138" s="117" t="str">
        <f>IF(L1138="LEFTIES TOLEDO",IF(BC1138&gt;=TIME(0,0,0),"YES","NO"),"")</f>
        <v/>
      </c>
      <c r="BE1138" s="41">
        <f>$BH$1</f>
        <v>55</v>
      </c>
      <c r="BF1138" s="41">
        <f>$BI$1</f>
        <v>7.5</v>
      </c>
    </row>
    <row r="1139" spans="1:58" ht="12.75" customHeight="1">
      <c r="A1139" s="24">
        <v>262299103</v>
      </c>
      <c r="B1139" s="10" t="s">
        <v>1607</v>
      </c>
      <c r="C1139" s="11" t="s">
        <v>57</v>
      </c>
      <c r="D1139" s="11" t="s">
        <v>48</v>
      </c>
      <c r="E1139" s="12">
        <v>46080.385416666664</v>
      </c>
      <c r="F1139" s="12">
        <v>46080.333333333336</v>
      </c>
      <c r="G1139" s="13" t="s">
        <v>49</v>
      </c>
      <c r="H1139" s="11" t="s">
        <v>50</v>
      </c>
      <c r="I1139" s="13" t="s">
        <v>1632</v>
      </c>
      <c r="J1139" s="13" t="s">
        <v>51</v>
      </c>
      <c r="K1139" s="13" t="s">
        <v>60</v>
      </c>
      <c r="L1139" s="12" t="s">
        <v>81</v>
      </c>
      <c r="M1139" s="12">
        <v>46080.958333333336</v>
      </c>
      <c r="N1139" s="12">
        <v>46084.25</v>
      </c>
      <c r="O1139" s="12"/>
      <c r="P1139" s="55"/>
      <c r="Q1139" s="12" t="s">
        <v>62</v>
      </c>
      <c r="R1139" s="12"/>
      <c r="S1139" s="29">
        <v>46084.531944444447</v>
      </c>
      <c r="T1139" s="29">
        <v>46084.545138888891</v>
      </c>
      <c r="U1139" s="12"/>
      <c r="V1139" s="29"/>
      <c r="W1139" s="30">
        <f>IF(N1139="","",WEEKNUM(AA1139,2)-0)</f>
        <v>10</v>
      </c>
      <c r="X1139" s="30">
        <f>IF(N1139="","",MONTH(AA1139))</f>
        <v>3</v>
      </c>
      <c r="Y113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1139" s="30" t="str">
        <f>IF(B1139="ROPAX","ROPAX",IF(B1139="RORO","RORO","OCEAN"))</f>
        <v>OCEAN</v>
      </c>
      <c r="AA1139" s="12">
        <f>+MIN(S1139,T1139)</f>
        <v>46084.531944444447</v>
      </c>
      <c r="AB1139" s="29" t="str">
        <f>CHOOSE(WEEKDAY(T1139,2),"Monday","Tuesday","Wednesday","Thursday","Friday","Saturday","Sunday")</f>
        <v>Tuesday</v>
      </c>
      <c r="AC1139" s="104">
        <f>IF((E1139-F1139)&lt;=0,0,(TRACKER[[#This Row],[ATA]]-TRACKER[[#This Row],[ETA]])*24)</f>
        <v>1.2499999998835847</v>
      </c>
      <c r="AD1139" s="29" t="str">
        <f>IF(AC1139&lt;=2,"NO","YES")</f>
        <v>NO</v>
      </c>
      <c r="AE1139" s="112">
        <f>+TRACKER[[#This Row],[DELIVERY AVAILABLE SINCE]]-TRACKER[[#This Row],[HANDOVER Morocco]]</f>
        <v>46080.958333333336</v>
      </c>
      <c r="AF1139" s="113">
        <f>TRACKER[[#This Row],[ATA TO UNLOADING]]*24</f>
        <v>99.516666666779201</v>
      </c>
      <c r="AG1139" s="114">
        <f>(M1139-E1139)</f>
        <v>0.57291666667151731</v>
      </c>
      <c r="AH1139" s="9">
        <f>TRACKER[[#This Row],[ATA A OFRECIMIENTO]]*24</f>
        <v>13.750000000116415</v>
      </c>
      <c r="AI1139" s="4" t="str">
        <f>IF(AG1139="","",IF(AG1139&lt;=1.5,"SI","NO"))</f>
        <v>SI</v>
      </c>
      <c r="AJ1139" s="4" t="str">
        <f>IF(AG1139="","",IF(AG1139&lt;=2,"YES","NO"))</f>
        <v>YES</v>
      </c>
      <c r="AK1139" s="4" t="str">
        <f>IF(AG1139="","",IF(AG1139&lt;=3,"SI","NO"))</f>
        <v>SI</v>
      </c>
      <c r="AL1139" s="114">
        <f>(N1139-M1139)</f>
        <v>3.2916666666642413</v>
      </c>
      <c r="AM1139" s="9">
        <f>TRACKER[[#This Row],[DEL. AVAILABLE A SLOT]]*24</f>
        <v>78.999999999941792</v>
      </c>
      <c r="AN1139" s="114">
        <f>IF((S1139-M1139)&lt;0,TIME(0,0,0),S1139-M1139)</f>
        <v>3.5736111111109494</v>
      </c>
      <c r="AO1139"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139" s="9" t="str">
        <f>IF(AL1139="","",IF(AL1139&lt;=1,"SI","NO"))</f>
        <v>NO</v>
      </c>
      <c r="AQ1139" s="114">
        <f>(N1139-E1139)</f>
        <v>3.8645833333357587</v>
      </c>
      <c r="AR1139" s="9">
        <f>TRACKER[[#This Row],[ATA A TIMESLOT]]*24</f>
        <v>92.750000000058208</v>
      </c>
      <c r="AS1139" s="115">
        <f>IF(AA1139&lt;N1139,TIME(0,0,0),AA1139-N1139)</f>
        <v>0.28194444444670808</v>
      </c>
      <c r="AT1139" s="9">
        <f>TRACKER[[#This Row],[PUNTUALIDAD (H)]]*24</f>
        <v>6.7666666667209938</v>
      </c>
      <c r="AU1139" s="114" t="str">
        <f>IF(AS1139&gt;TIME(0,30,0),"NO","SI")</f>
        <v>NO</v>
      </c>
      <c r="AV1139" s="116" t="str">
        <f>IF(AS1139&gt;TIME(1,0,0),"NO","SI")</f>
        <v>NO</v>
      </c>
      <c r="AW1139" s="116">
        <f>(S1139-E1139)</f>
        <v>4.1465277777824667</v>
      </c>
      <c r="AX1139" s="38">
        <f>TRACKER[[#This Row],[ATA TO UNLOADING]]*24</f>
        <v>99.516666666779201</v>
      </c>
      <c r="AY1139" s="116">
        <f>IF(O1139=0,0,S1139-O1139)</f>
        <v>0</v>
      </c>
      <c r="AZ1139" s="38">
        <f>TRACKER[[#This Row],[TOTAL TT (MARRUECOS)]]*24</f>
        <v>0</v>
      </c>
      <c r="BA1139" s="38" t="str">
        <f>IF(AW1139="","",IF(AW1139&lt;=2,"SI","NO"))</f>
        <v>NO</v>
      </c>
      <c r="BB1139" s="117">
        <f>V1139-U1139</f>
        <v>0</v>
      </c>
      <c r="BC1139" s="118">
        <f>(TRACKER[[#This Row],[Driver departure vs DC END DATE 2]])/24</f>
        <v>0</v>
      </c>
      <c r="BD1139" s="117" t="str">
        <f>IF(L1139="LEFTIES TOLEDO",IF(BC1139&gt;=TIME(0,0,0),"YES","NO"),"")</f>
        <v/>
      </c>
      <c r="BE1139" s="41">
        <f>$BH$1</f>
        <v>55</v>
      </c>
      <c r="BF1139" s="41">
        <f>$BI$1</f>
        <v>7.5</v>
      </c>
    </row>
    <row r="1140" spans="1:58" ht="12.75" customHeight="1">
      <c r="A1140" s="24">
        <v>262299103</v>
      </c>
      <c r="B1140" s="10" t="s">
        <v>1607</v>
      </c>
      <c r="C1140" s="11" t="s">
        <v>57</v>
      </c>
      <c r="D1140" s="11" t="s">
        <v>48</v>
      </c>
      <c r="E1140" s="12">
        <v>46080.385416666664</v>
      </c>
      <c r="F1140" s="12">
        <v>46080.333333333336</v>
      </c>
      <c r="G1140" s="13" t="s">
        <v>49</v>
      </c>
      <c r="H1140" s="11" t="s">
        <v>50</v>
      </c>
      <c r="I1140" s="13" t="s">
        <v>1633</v>
      </c>
      <c r="J1140" s="13" t="s">
        <v>51</v>
      </c>
      <c r="K1140" s="13" t="s">
        <v>60</v>
      </c>
      <c r="L1140" s="12" t="s">
        <v>81</v>
      </c>
      <c r="M1140" s="12">
        <v>46080.958333333336</v>
      </c>
      <c r="N1140" s="12">
        <v>46084.291666666664</v>
      </c>
      <c r="O1140" s="12"/>
      <c r="P1140" s="55"/>
      <c r="Q1140" s="12" t="s">
        <v>62</v>
      </c>
      <c r="R1140" s="12"/>
      <c r="S1140" s="29">
        <v>46084.345138888886</v>
      </c>
      <c r="T1140" s="29">
        <v>46084.357638888891</v>
      </c>
      <c r="U1140" s="12"/>
      <c r="V1140" s="29"/>
      <c r="W1140" s="30">
        <f>IF(N1140="","",WEEKNUM(AA1140,2)-0)</f>
        <v>10</v>
      </c>
      <c r="X1140" s="30">
        <f>IF(N1140="","",MONTH(AA1140))</f>
        <v>3</v>
      </c>
      <c r="Y114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1140" s="30" t="str">
        <f>IF(B1140="ROPAX","ROPAX",IF(B1140="RORO","RORO","OCEAN"))</f>
        <v>OCEAN</v>
      </c>
      <c r="AA1140" s="12">
        <f>+MIN(S1140,T1140)</f>
        <v>46084.345138888886</v>
      </c>
      <c r="AB1140" s="29" t="str">
        <f>CHOOSE(WEEKDAY(T1140,2),"Monday","Tuesday","Wednesday","Thursday","Friday","Saturday","Sunday")</f>
        <v>Tuesday</v>
      </c>
      <c r="AC1140" s="104">
        <f>IF((E1140-F1140)&lt;=0,0,(TRACKER[[#This Row],[ATA]]-TRACKER[[#This Row],[ETA]])*24)</f>
        <v>1.2499999998835847</v>
      </c>
      <c r="AD1140" s="29" t="str">
        <f>IF(AC1140&lt;=2,"NO","YES")</f>
        <v>NO</v>
      </c>
      <c r="AE1140" s="112">
        <f>+TRACKER[[#This Row],[DELIVERY AVAILABLE SINCE]]-TRACKER[[#This Row],[HANDOVER Morocco]]</f>
        <v>46080.958333333336</v>
      </c>
      <c r="AF1140" s="113">
        <f>TRACKER[[#This Row],[ATA TO UNLOADING]]*24</f>
        <v>95.033333333325572</v>
      </c>
      <c r="AG1140" s="114">
        <f>(M1140-E1140)</f>
        <v>0.57291666667151731</v>
      </c>
      <c r="AH1140" s="9">
        <f>TRACKER[[#This Row],[ATA A OFRECIMIENTO]]*24</f>
        <v>13.750000000116415</v>
      </c>
      <c r="AI1140" s="4" t="str">
        <f>IF(AG1140="","",IF(AG1140&lt;=1.5,"SI","NO"))</f>
        <v>SI</v>
      </c>
      <c r="AJ1140" s="4" t="str">
        <f>IF(AG1140="","",IF(AG1140&lt;=2,"YES","NO"))</f>
        <v>YES</v>
      </c>
      <c r="AK1140" s="4" t="str">
        <f>IF(AG1140="","",IF(AG1140&lt;=3,"SI","NO"))</f>
        <v>SI</v>
      </c>
      <c r="AL1140" s="114">
        <f>(N1140-M1140)</f>
        <v>3.3333333333284827</v>
      </c>
      <c r="AM1140" s="9">
        <f>TRACKER[[#This Row],[DEL. AVAILABLE A SLOT]]*24</f>
        <v>79.999999999883585</v>
      </c>
      <c r="AN1140" s="114">
        <f>IF((S1140-M1140)&lt;0,TIME(0,0,0),S1140-M1140)</f>
        <v>3.3868055555503815</v>
      </c>
      <c r="AO1140"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140" s="9" t="str">
        <f>IF(AL1140="","",IF(AL1140&lt;=1,"SI","NO"))</f>
        <v>NO</v>
      </c>
      <c r="AQ1140" s="114">
        <f>(N1140-E1140)</f>
        <v>3.90625</v>
      </c>
      <c r="AR1140" s="9">
        <f>TRACKER[[#This Row],[ATA A TIMESLOT]]*24</f>
        <v>93.75</v>
      </c>
      <c r="AS1140" s="115">
        <f>IF(AA1140&lt;N1140,TIME(0,0,0),AA1140-N1140)</f>
        <v>5.3472222221898846E-2</v>
      </c>
      <c r="AT1140" s="9">
        <f>TRACKER[[#This Row],[PUNTUALIDAD (H)]]*24</f>
        <v>1.2833333333255723</v>
      </c>
      <c r="AU1140" s="114" t="str">
        <f>IF(AS1140&gt;TIME(0,30,0),"NO","SI")</f>
        <v>NO</v>
      </c>
      <c r="AV1140" s="116" t="str">
        <f>IF(AS1140&gt;TIME(1,0,0),"NO","SI")</f>
        <v>NO</v>
      </c>
      <c r="AW1140" s="116">
        <f>(S1140-E1140)</f>
        <v>3.9597222222218988</v>
      </c>
      <c r="AX1140" s="38">
        <f>TRACKER[[#This Row],[ATA TO UNLOADING]]*24</f>
        <v>95.033333333325572</v>
      </c>
      <c r="AY1140" s="116">
        <f>IF(O1140=0,0,S1140-O1140)</f>
        <v>0</v>
      </c>
      <c r="AZ1140" s="38">
        <f>TRACKER[[#This Row],[TOTAL TT (MARRUECOS)]]*24</f>
        <v>0</v>
      </c>
      <c r="BA1140" s="38" t="str">
        <f>IF(AW1140="","",IF(AW1140&lt;=2,"SI","NO"))</f>
        <v>NO</v>
      </c>
      <c r="BB1140" s="117">
        <f>V1140-U1140</f>
        <v>0</v>
      </c>
      <c r="BC1140" s="118">
        <f>(TRACKER[[#This Row],[Driver departure vs DC END DATE 2]])/24</f>
        <v>0</v>
      </c>
      <c r="BD1140" s="117" t="str">
        <f>IF(L1140="LEFTIES TOLEDO",IF(BC1140&gt;=TIME(0,0,0),"YES","NO"),"")</f>
        <v/>
      </c>
      <c r="BE1140" s="41">
        <f>$BH$1</f>
        <v>55</v>
      </c>
      <c r="BF1140" s="41">
        <f>$BI$1</f>
        <v>7.5</v>
      </c>
    </row>
    <row r="1141" spans="1:58" ht="12.75" hidden="1" customHeight="1">
      <c r="A1141" s="24" t="s">
        <v>1562</v>
      </c>
      <c r="B1141" s="10" t="s">
        <v>66</v>
      </c>
      <c r="C1141" s="11" t="s">
        <v>79</v>
      </c>
      <c r="D1141" s="11" t="s">
        <v>48</v>
      </c>
      <c r="E1141" s="12">
        <v>46083.916666666664</v>
      </c>
      <c r="F1141" s="12">
        <v>46083.333333333336</v>
      </c>
      <c r="G1141" s="13" t="s">
        <v>1147</v>
      </c>
      <c r="H1141" s="11" t="s">
        <v>68</v>
      </c>
      <c r="I1141" s="13" t="s">
        <v>1566</v>
      </c>
      <c r="J1141" s="13" t="s">
        <v>80</v>
      </c>
      <c r="K1141" s="13" t="s">
        <v>60</v>
      </c>
      <c r="L1141" s="12" t="s">
        <v>71</v>
      </c>
      <c r="M1141" s="12">
        <v>46083.958333333336</v>
      </c>
      <c r="N1141" s="12">
        <v>46084.333333333336</v>
      </c>
      <c r="O1141" s="12">
        <v>46081</v>
      </c>
      <c r="P1141" s="55"/>
      <c r="Q1141" s="12" t="s">
        <v>62</v>
      </c>
      <c r="R1141" s="12"/>
      <c r="S1141" s="29">
        <v>46084.429166666669</v>
      </c>
      <c r="T1141" s="29">
        <v>46084.444444444445</v>
      </c>
      <c r="U1141" s="12"/>
      <c r="V1141" s="29"/>
      <c r="W1141" s="30">
        <f>IF(N1141="","",WEEKNUM(AA1141,2)-0)</f>
        <v>10</v>
      </c>
      <c r="X1141" s="30">
        <f>IF(N1141="","",MONTH(AA1141))</f>
        <v>3</v>
      </c>
      <c r="Y114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141" s="30" t="str">
        <f>IF(B1141="ROPAX","ROPAX",IF(B1141="RORO","RORO","OCEAN"))</f>
        <v>RORO</v>
      </c>
      <c r="AA1141" s="12">
        <f>+MIN(S1141,T1141)</f>
        <v>46084.429166666669</v>
      </c>
      <c r="AB1141" s="29" t="str">
        <f>CHOOSE(WEEKDAY(T1141,2),"Monday","Tuesday","Wednesday","Thursday","Friday","Saturday","Sunday")</f>
        <v>Tuesday</v>
      </c>
      <c r="AC1141" s="104">
        <f>IF((E1141-F1141)&lt;=0,0,(TRACKER[[#This Row],[ATA]]-TRACKER[[#This Row],[ETA]])*24)</f>
        <v>13.999999999883585</v>
      </c>
      <c r="AD1141" s="29" t="str">
        <f>IF(AC1141&lt;=2,"NO","YES")</f>
        <v>YES</v>
      </c>
      <c r="AE1141" s="112">
        <f>+TRACKER[[#This Row],[DELIVERY AVAILABLE SINCE]]-TRACKER[[#This Row],[HANDOVER Morocco]]</f>
        <v>2.9583333333357587</v>
      </c>
      <c r="AF1141" s="113">
        <f>TRACKER[[#This Row],[ATA TO UNLOADING]]*24</f>
        <v>12.300000000104774</v>
      </c>
      <c r="AG1141" s="114">
        <f>(M1141-E1141)</f>
        <v>4.1666666671517305E-2</v>
      </c>
      <c r="AH1141" s="9">
        <f>TRACKER[[#This Row],[ATA A OFRECIMIENTO]]*24</f>
        <v>1.0000000001164153</v>
      </c>
      <c r="AI1141" s="4" t="str">
        <f>IF(AG1141="","",IF(AG1141&lt;=1.5,"SI","NO"))</f>
        <v>SI</v>
      </c>
      <c r="AJ1141" s="4" t="str">
        <f>IF(AG1141="","",IF(AG1141&lt;=2,"YES","NO"))</f>
        <v>YES</v>
      </c>
      <c r="AK1141" s="4" t="str">
        <f>IF(AG1141="","",IF(AG1141&lt;=3,"SI","NO"))</f>
        <v>SI</v>
      </c>
      <c r="AL1141" s="114">
        <f>(N1141-M1141)</f>
        <v>0.375</v>
      </c>
      <c r="AM1141" s="9">
        <f>TRACKER[[#This Row],[DEL. AVAILABLE A SLOT]]*24</f>
        <v>9</v>
      </c>
      <c r="AN1141" s="114">
        <f>IF((S1141-M1141)&lt;0,TIME(0,0,0),S1141-M1141)</f>
        <v>0.47083333333284827</v>
      </c>
      <c r="AO1141"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141" s="9" t="str">
        <f>IF(AL1141="","",IF(AL1141&lt;=1,"SI","NO"))</f>
        <v>SI</v>
      </c>
      <c r="AQ1141" s="114">
        <f>(N1141-E1141)</f>
        <v>0.41666666667151731</v>
      </c>
      <c r="AR1141" s="9">
        <f>TRACKER[[#This Row],[ATA A TIMESLOT]]*24</f>
        <v>10.000000000116415</v>
      </c>
      <c r="AS1141" s="115">
        <f>IF(AA1141&lt;N1141,TIME(0,0,0),AA1141-N1141)</f>
        <v>9.5833333332848269E-2</v>
      </c>
      <c r="AT1141" s="9">
        <f>TRACKER[[#This Row],[PUNTUALIDAD (H)]]*24</f>
        <v>2.2999999999883585</v>
      </c>
      <c r="AU1141" s="114" t="str">
        <f>IF(AS1141&gt;TIME(0,30,0),"NO","SI")</f>
        <v>NO</v>
      </c>
      <c r="AV1141" s="116" t="str">
        <f>IF(AS1141&gt;TIME(1,0,0),"NO","SI")</f>
        <v>NO</v>
      </c>
      <c r="AW1141" s="116">
        <f>(S1141-E1141)</f>
        <v>0.51250000000436557</v>
      </c>
      <c r="AX1141" s="38">
        <f>TRACKER[[#This Row],[ATA TO UNLOADING]]*24</f>
        <v>12.300000000104774</v>
      </c>
      <c r="AY1141" s="116">
        <f>IF(O1141=0,0,S1141-O1141)</f>
        <v>3.4291666666686069</v>
      </c>
      <c r="AZ1141" s="38">
        <f>TRACKER[[#This Row],[TOTAL TT (MARRUECOS)]]*24</f>
        <v>82.300000000046566</v>
      </c>
      <c r="BA1141" s="38" t="str">
        <f>IF(AW1141="","",IF(AW1141&lt;=2,"SI","NO"))</f>
        <v>SI</v>
      </c>
      <c r="BB1141" s="117">
        <f>V1141-U1141</f>
        <v>0</v>
      </c>
      <c r="BC1141" s="118">
        <f>(TRACKER[[#This Row],[Driver departure vs DC END DATE 2]])/24</f>
        <v>0</v>
      </c>
      <c r="BD1141" s="117" t="str">
        <f>IF(L1141="LEFTIES TOLEDO",IF(BC1141&gt;=TIME(0,0,0),"YES","NO"),"")</f>
        <v/>
      </c>
      <c r="BE1141" s="41">
        <f>$BH$1</f>
        <v>55</v>
      </c>
      <c r="BF1141" s="41">
        <f>$BI$1</f>
        <v>7.5</v>
      </c>
    </row>
    <row r="1142" spans="1:58" ht="12.75" customHeight="1">
      <c r="A1142" s="24">
        <v>262299103</v>
      </c>
      <c r="B1142" s="10" t="s">
        <v>1607</v>
      </c>
      <c r="C1142" s="11" t="s">
        <v>57</v>
      </c>
      <c r="D1142" s="11" t="s">
        <v>48</v>
      </c>
      <c r="E1142" s="12">
        <v>46080.385416666664</v>
      </c>
      <c r="F1142" s="12">
        <v>46080.333333333336</v>
      </c>
      <c r="G1142" s="13" t="s">
        <v>49</v>
      </c>
      <c r="H1142" s="11" t="s">
        <v>50</v>
      </c>
      <c r="I1142" s="13" t="s">
        <v>1634</v>
      </c>
      <c r="J1142" s="13" t="s">
        <v>1622</v>
      </c>
      <c r="K1142" s="13" t="s">
        <v>60</v>
      </c>
      <c r="L1142" s="12" t="s">
        <v>81</v>
      </c>
      <c r="M1142" s="12">
        <v>46080.958333333336</v>
      </c>
      <c r="N1142" s="12">
        <v>46084.333333333336</v>
      </c>
      <c r="O1142" s="12"/>
      <c r="P1142" s="55"/>
      <c r="Q1142" s="12" t="s">
        <v>62</v>
      </c>
      <c r="R1142" s="12"/>
      <c r="S1142" s="29">
        <v>46084.527777777781</v>
      </c>
      <c r="T1142" s="29">
        <v>46084.534722222219</v>
      </c>
      <c r="U1142" s="12"/>
      <c r="V1142" s="29"/>
      <c r="W1142" s="30">
        <f>IF(N1142="","",WEEKNUM(AA1142,2)-0)</f>
        <v>10</v>
      </c>
      <c r="X1142" s="30">
        <f>IF(N1142="","",MONTH(AA1142))</f>
        <v>3</v>
      </c>
      <c r="Y114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1142" s="30" t="str">
        <f>IF(B1142="ROPAX","ROPAX",IF(B1142="RORO","RORO","OCEAN"))</f>
        <v>OCEAN</v>
      </c>
      <c r="AA1142" s="12">
        <f>+MIN(S1142,T1142)</f>
        <v>46084.527777777781</v>
      </c>
      <c r="AB1142" s="29" t="str">
        <f>CHOOSE(WEEKDAY(T1142,2),"Monday","Tuesday","Wednesday","Thursday","Friday","Saturday","Sunday")</f>
        <v>Tuesday</v>
      </c>
      <c r="AC1142" s="104">
        <f>IF((E1142-F1142)&lt;=0,0,(TRACKER[[#This Row],[ATA]]-TRACKER[[#This Row],[ETA]])*24)</f>
        <v>1.2499999998835847</v>
      </c>
      <c r="AD1142" s="29" t="str">
        <f>IF(AC1142&lt;=2,"NO","YES")</f>
        <v>NO</v>
      </c>
      <c r="AE1142" s="112">
        <f>+TRACKER[[#This Row],[DELIVERY AVAILABLE SINCE]]-TRACKER[[#This Row],[HANDOVER Morocco]]</f>
        <v>46080.958333333336</v>
      </c>
      <c r="AF1142" s="113">
        <f>TRACKER[[#This Row],[ATA TO UNLOADING]]*24</f>
        <v>99.416666666802485</v>
      </c>
      <c r="AG1142" s="114">
        <f>(M1142-E1142)</f>
        <v>0.57291666667151731</v>
      </c>
      <c r="AH1142" s="9">
        <f>TRACKER[[#This Row],[ATA A OFRECIMIENTO]]*24</f>
        <v>13.750000000116415</v>
      </c>
      <c r="AI1142" s="4" t="str">
        <f>IF(AG1142="","",IF(AG1142&lt;=1.5,"SI","NO"))</f>
        <v>SI</v>
      </c>
      <c r="AJ1142" s="4" t="str">
        <f>IF(AG1142="","",IF(AG1142&lt;=2,"YES","NO"))</f>
        <v>YES</v>
      </c>
      <c r="AK1142" s="4" t="str">
        <f>IF(AG1142="","",IF(AG1142&lt;=3,"SI","NO"))</f>
        <v>SI</v>
      </c>
      <c r="AL1142" s="114">
        <f>(N1142-M1142)</f>
        <v>3.375</v>
      </c>
      <c r="AM1142" s="9">
        <f>TRACKER[[#This Row],[DEL. AVAILABLE A SLOT]]*24</f>
        <v>81</v>
      </c>
      <c r="AN1142" s="114">
        <f>IF((S1142-M1142)&lt;0,TIME(0,0,0),S1142-M1142)</f>
        <v>3.5694444444452529</v>
      </c>
      <c r="AO1142"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142" s="9" t="str">
        <f>IF(AL1142="","",IF(AL1142&lt;=1,"SI","NO"))</f>
        <v>NO</v>
      </c>
      <c r="AQ1142" s="114">
        <f>(N1142-E1142)</f>
        <v>3.9479166666715173</v>
      </c>
      <c r="AR1142" s="9">
        <f>TRACKER[[#This Row],[ATA A TIMESLOT]]*24</f>
        <v>94.750000000116415</v>
      </c>
      <c r="AS1142" s="115">
        <f>IF(AA1142&lt;N1142,TIME(0,0,0),AA1142-N1142)</f>
        <v>0.19444444444525288</v>
      </c>
      <c r="AT1142" s="9">
        <f>TRACKER[[#This Row],[PUNTUALIDAD (H)]]*24</f>
        <v>4.6666666666860692</v>
      </c>
      <c r="AU1142" s="114" t="str">
        <f>IF(AS1142&gt;TIME(0,30,0),"NO","SI")</f>
        <v>NO</v>
      </c>
      <c r="AV1142" s="116" t="str">
        <f>IF(AS1142&gt;TIME(1,0,0),"NO","SI")</f>
        <v>NO</v>
      </c>
      <c r="AW1142" s="116">
        <f>(S1142-E1142)</f>
        <v>4.1423611111167702</v>
      </c>
      <c r="AX1142" s="38">
        <f>TRACKER[[#This Row],[ATA TO UNLOADING]]*24</f>
        <v>99.416666666802485</v>
      </c>
      <c r="AY1142" s="116">
        <f>IF(O1142=0,0,S1142-O1142)</f>
        <v>0</v>
      </c>
      <c r="AZ1142" s="38">
        <f>TRACKER[[#This Row],[TOTAL TT (MARRUECOS)]]*24</f>
        <v>0</v>
      </c>
      <c r="BA1142" s="38" t="str">
        <f>IF(AW1142="","",IF(AW1142&lt;=2,"SI","NO"))</f>
        <v>NO</v>
      </c>
      <c r="BB1142" s="117">
        <f>V1142-U1142</f>
        <v>0</v>
      </c>
      <c r="BC1142" s="118">
        <f>(TRACKER[[#This Row],[Driver departure vs DC END DATE 2]])/24</f>
        <v>0</v>
      </c>
      <c r="BD1142" s="117" t="str">
        <f>IF(L1142="LEFTIES TOLEDO",IF(BC1142&gt;=TIME(0,0,0),"YES","NO"),"")</f>
        <v/>
      </c>
      <c r="BE1142" s="41">
        <f>$BH$1</f>
        <v>55</v>
      </c>
      <c r="BF1142" s="41">
        <f>$BI$1</f>
        <v>7.5</v>
      </c>
    </row>
    <row r="1143" spans="1:58" ht="12.75" hidden="1" customHeight="1">
      <c r="A1143" s="24" t="s">
        <v>1563</v>
      </c>
      <c r="B1143" s="10" t="s">
        <v>63</v>
      </c>
      <c r="C1143" s="11" t="s">
        <v>79</v>
      </c>
      <c r="D1143" s="11" t="s">
        <v>48</v>
      </c>
      <c r="E1143" s="12">
        <v>46083.020833333336</v>
      </c>
      <c r="F1143" s="12">
        <v>46083.583333333336</v>
      </c>
      <c r="G1143" s="13" t="s">
        <v>68</v>
      </c>
      <c r="H1143" s="11" t="s">
        <v>100</v>
      </c>
      <c r="I1143" s="13" t="s">
        <v>1567</v>
      </c>
      <c r="J1143" s="13" t="s">
        <v>80</v>
      </c>
      <c r="K1143" s="13" t="s">
        <v>60</v>
      </c>
      <c r="L1143" s="12" t="s">
        <v>71</v>
      </c>
      <c r="M1143" s="12">
        <v>46084.333333333336</v>
      </c>
      <c r="N1143" s="12">
        <v>46084.375</v>
      </c>
      <c r="O1143" s="12">
        <v>46081</v>
      </c>
      <c r="P1143" s="55"/>
      <c r="Q1143" s="12" t="s">
        <v>62</v>
      </c>
      <c r="R1143" s="12"/>
      <c r="S1143" s="29">
        <v>46084.415972222225</v>
      </c>
      <c r="T1143" s="29">
        <v>46084.430555555555</v>
      </c>
      <c r="U1143" s="12"/>
      <c r="V1143" s="29"/>
      <c r="W1143" s="30">
        <f>IF(N1143="","",WEEKNUM(AA1143,2)-0)</f>
        <v>10</v>
      </c>
      <c r="X1143" s="30">
        <f>IF(N1143="","",MONTH(AA1143))</f>
        <v>3</v>
      </c>
      <c r="Y114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143" s="30" t="str">
        <f>IF(B1143="ROPAX","ROPAX",IF(B1143="RORO","RORO","OCEAN"))</f>
        <v>ROPAX</v>
      </c>
      <c r="AA1143" s="12">
        <f>+MIN(S1143,T1143)</f>
        <v>46084.415972222225</v>
      </c>
      <c r="AB1143" s="29" t="str">
        <f>CHOOSE(WEEKDAY(T1143,2),"Monday","Tuesday","Wednesday","Thursday","Friday","Saturday","Sunday")</f>
        <v>Tuesday</v>
      </c>
      <c r="AC1143" s="104">
        <f>IF((E1143-F1143)&lt;=0,0,(TRACKER[[#This Row],[ATA]]-TRACKER[[#This Row],[ETA]])*24)</f>
        <v>0</v>
      </c>
      <c r="AD1143" s="29" t="str">
        <f>IF(AC1143&lt;=2,"NO","YES")</f>
        <v>NO</v>
      </c>
      <c r="AE1143" s="112">
        <f>+TRACKER[[#This Row],[DELIVERY AVAILABLE SINCE]]-TRACKER[[#This Row],[HANDOVER Morocco]]</f>
        <v>3.3333333333357587</v>
      </c>
      <c r="AF1143" s="113">
        <f>TRACKER[[#This Row],[ATA TO UNLOADING]]*24</f>
        <v>33.483333333337214</v>
      </c>
      <c r="AG1143" s="114">
        <f>(M1143-E1143)</f>
        <v>1.3125</v>
      </c>
      <c r="AH1143" s="9">
        <f>TRACKER[[#This Row],[ATA A OFRECIMIENTO]]*24</f>
        <v>31.5</v>
      </c>
      <c r="AI1143" s="4" t="str">
        <f>IF(AG1143="","",IF(AG1143&lt;=1.5,"SI","NO"))</f>
        <v>SI</v>
      </c>
      <c r="AJ1143" s="4" t="str">
        <f>IF(AG1143="","",IF(AG1143&lt;=2,"YES","NO"))</f>
        <v>YES</v>
      </c>
      <c r="AK1143" s="4" t="str">
        <f>IF(AG1143="","",IF(AG1143&lt;=3,"SI","NO"))</f>
        <v>SI</v>
      </c>
      <c r="AL1143" s="114">
        <f>(N1143-M1143)</f>
        <v>4.1666666664241347E-2</v>
      </c>
      <c r="AM1143" s="9">
        <f>TRACKER[[#This Row],[DEL. AVAILABLE A SLOT]]*24</f>
        <v>0.99999999994179234</v>
      </c>
      <c r="AN1143" s="114">
        <f>IF((S1143-M1143)&lt;0,TIME(0,0,0),S1143-M1143)</f>
        <v>8.2638888889050577E-2</v>
      </c>
      <c r="AO1143"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143" s="9" t="str">
        <f>IF(AL1143="","",IF(AL1143&lt;=1,"SI","NO"))</f>
        <v>SI</v>
      </c>
      <c r="AQ1143" s="114">
        <f>(N1143-E1143)</f>
        <v>1.3541666666642413</v>
      </c>
      <c r="AR1143" s="9">
        <f>TRACKER[[#This Row],[ATA A TIMESLOT]]*24</f>
        <v>32.499999999941792</v>
      </c>
      <c r="AS1143" s="115">
        <f>IF(AA1143&lt;N1143,TIME(0,0,0),AA1143-N1143)</f>
        <v>4.0972222224809229E-2</v>
      </c>
      <c r="AT1143" s="9">
        <f>TRACKER[[#This Row],[PUNTUALIDAD (H)]]*24</f>
        <v>0.9833333333954215</v>
      </c>
      <c r="AU1143" s="114" t="str">
        <f>IF(AS1143&gt;TIME(0,30,0),"NO","SI")</f>
        <v>NO</v>
      </c>
      <c r="AV1143" s="116" t="str">
        <f>IF(AS1143&gt;TIME(1,0,0),"NO","SI")</f>
        <v>SI</v>
      </c>
      <c r="AW1143" s="116">
        <f>(S1143-E1143)</f>
        <v>1.3951388888890506</v>
      </c>
      <c r="AX1143" s="38">
        <f>TRACKER[[#This Row],[ATA TO UNLOADING]]*24</f>
        <v>33.483333333337214</v>
      </c>
      <c r="AY1143" s="116">
        <f>IF(O1143=0,0,S1143-O1143)</f>
        <v>3.4159722222248092</v>
      </c>
      <c r="AZ1143" s="38">
        <f>TRACKER[[#This Row],[TOTAL TT (MARRUECOS)]]*24</f>
        <v>81.983333333395422</v>
      </c>
      <c r="BA1143" s="38" t="str">
        <f>IF(AW1143="","",IF(AW1143&lt;=2,"SI","NO"))</f>
        <v>SI</v>
      </c>
      <c r="BB1143" s="117">
        <f>V1143-U1143</f>
        <v>0</v>
      </c>
      <c r="BC1143" s="118">
        <f>(TRACKER[[#This Row],[Driver departure vs DC END DATE 2]])/24</f>
        <v>0</v>
      </c>
      <c r="BD1143" s="117" t="str">
        <f>IF(L1143="LEFTIES TOLEDO",IF(BC1143&gt;=TIME(0,0,0),"YES","NO"),"")</f>
        <v/>
      </c>
      <c r="BE1143" s="41">
        <f>$BH$1</f>
        <v>55</v>
      </c>
      <c r="BF1143" s="41">
        <f>$BI$1</f>
        <v>7.5</v>
      </c>
    </row>
    <row r="1144" spans="1:58" ht="12.75" customHeight="1">
      <c r="A1144" s="24">
        <v>262297830</v>
      </c>
      <c r="B1144" s="10" t="s">
        <v>1607</v>
      </c>
      <c r="C1144" s="11" t="s">
        <v>57</v>
      </c>
      <c r="D1144" s="11" t="s">
        <v>48</v>
      </c>
      <c r="E1144" s="12">
        <v>46080.385416666664</v>
      </c>
      <c r="F1144" s="12">
        <v>46080.333333333336</v>
      </c>
      <c r="G1144" s="13" t="s">
        <v>49</v>
      </c>
      <c r="H1144" s="11" t="s">
        <v>50</v>
      </c>
      <c r="I1144" s="13" t="s">
        <v>1635</v>
      </c>
      <c r="J1144" s="13" t="s">
        <v>51</v>
      </c>
      <c r="K1144" s="13" t="s">
        <v>60</v>
      </c>
      <c r="L1144" s="12" t="s">
        <v>81</v>
      </c>
      <c r="M1144" s="12">
        <v>46080.958333333336</v>
      </c>
      <c r="N1144" s="12">
        <v>46084.416666666664</v>
      </c>
      <c r="O1144" s="12"/>
      <c r="P1144" s="55"/>
      <c r="Q1144" s="12"/>
      <c r="R1144" s="12"/>
      <c r="S1144" s="29">
        <v>46084.411111111112</v>
      </c>
      <c r="T1144" s="29">
        <v>46084.430555555555</v>
      </c>
      <c r="U1144" s="12"/>
      <c r="V1144" s="29"/>
      <c r="W1144" s="30">
        <f>IF(N1144="","",WEEKNUM(AA1144,2)-0)</f>
        <v>10</v>
      </c>
      <c r="X1144" s="30">
        <f>IF(N1144="","",MONTH(AA1144))</f>
        <v>3</v>
      </c>
      <c r="Y114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1144" s="30" t="str">
        <f>IF(B1144="ROPAX","ROPAX",IF(B1144="RORO","RORO","OCEAN"))</f>
        <v>OCEAN</v>
      </c>
      <c r="AA1144" s="12">
        <f>+MIN(S1144,T1144)</f>
        <v>46084.411111111112</v>
      </c>
      <c r="AB1144" s="29" t="str">
        <f>CHOOSE(WEEKDAY(T1144,2),"Monday","Tuesday","Wednesday","Thursday","Friday","Saturday","Sunday")</f>
        <v>Tuesday</v>
      </c>
      <c r="AC1144" s="104">
        <f>IF((E1144-F1144)&lt;=0,0,(TRACKER[[#This Row],[ATA]]-TRACKER[[#This Row],[ETA]])*24)</f>
        <v>1.2499999998835847</v>
      </c>
      <c r="AD1144" s="29" t="str">
        <f>IF(AC1144&lt;=2,"NO","YES")</f>
        <v>NO</v>
      </c>
      <c r="AE1144" s="112">
        <f>+TRACKER[[#This Row],[DELIVERY AVAILABLE SINCE]]-TRACKER[[#This Row],[HANDOVER Morocco]]</f>
        <v>46080.958333333336</v>
      </c>
      <c r="AF1144" s="113">
        <f>TRACKER[[#This Row],[ATA TO UNLOADING]]*24</f>
        <v>96.616666666755918</v>
      </c>
      <c r="AG1144" s="114">
        <f>(M1144-E1144)</f>
        <v>0.57291666667151731</v>
      </c>
      <c r="AH1144" s="9">
        <f>TRACKER[[#This Row],[ATA A OFRECIMIENTO]]*24</f>
        <v>13.750000000116415</v>
      </c>
      <c r="AI1144" s="4" t="str">
        <f>IF(AG1144="","",IF(AG1144&lt;=1.5,"SI","NO"))</f>
        <v>SI</v>
      </c>
      <c r="AJ1144" s="4" t="str">
        <f>IF(AG1144="","",IF(AG1144&lt;=2,"YES","NO"))</f>
        <v>YES</v>
      </c>
      <c r="AK1144" s="4" t="str">
        <f>IF(AG1144="","",IF(AG1144&lt;=3,"SI","NO"))</f>
        <v>SI</v>
      </c>
      <c r="AL1144" s="114">
        <f>(N1144-M1144)</f>
        <v>3.4583333333284827</v>
      </c>
      <c r="AM1144" s="9">
        <f>TRACKER[[#This Row],[DEL. AVAILABLE A SLOT]]*24</f>
        <v>82.999999999883585</v>
      </c>
      <c r="AN1144" s="114">
        <f>IF((S1144-M1144)&lt;0,TIME(0,0,0),S1144-M1144)</f>
        <v>3.452777777776646</v>
      </c>
      <c r="AO1144"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144" s="9" t="str">
        <f>IF(AL1144="","",IF(AL1144&lt;=1,"SI","NO"))</f>
        <v>NO</v>
      </c>
      <c r="AQ1144" s="114">
        <f>(N1144-E1144)</f>
        <v>4.03125</v>
      </c>
      <c r="AR1144" s="9">
        <f>TRACKER[[#This Row],[ATA A TIMESLOT]]*24</f>
        <v>96.75</v>
      </c>
      <c r="AS1144" s="115">
        <f>IF(AA1144&lt;N1144,TIME(0,0,0),AA1144-N1144)</f>
        <v>0</v>
      </c>
      <c r="AT1144" s="9">
        <f>TRACKER[[#This Row],[PUNTUALIDAD (H)]]*24</f>
        <v>0</v>
      </c>
      <c r="AU1144" s="114" t="str">
        <f>IF(AS1144&gt;TIME(0,30,0),"NO","SI")</f>
        <v>SI</v>
      </c>
      <c r="AV1144" s="116" t="str">
        <f>IF(AS1144&gt;TIME(1,0,0),"NO","SI")</f>
        <v>SI</v>
      </c>
      <c r="AW1144" s="116">
        <f>(S1144-E1144)</f>
        <v>4.0256944444481633</v>
      </c>
      <c r="AX1144" s="38">
        <f>TRACKER[[#This Row],[ATA TO UNLOADING]]*24</f>
        <v>96.616666666755918</v>
      </c>
      <c r="AY1144" s="116">
        <f>IF(O1144=0,0,S1144-O1144)</f>
        <v>0</v>
      </c>
      <c r="AZ1144" s="38">
        <f>TRACKER[[#This Row],[TOTAL TT (MARRUECOS)]]*24</f>
        <v>0</v>
      </c>
      <c r="BA1144" s="38" t="str">
        <f>IF(AW1144="","",IF(AW1144&lt;=2,"SI","NO"))</f>
        <v>NO</v>
      </c>
      <c r="BB1144" s="117">
        <f>V1144-U1144</f>
        <v>0</v>
      </c>
      <c r="BC1144" s="118">
        <f>(TRACKER[[#This Row],[Driver departure vs DC END DATE 2]])/24</f>
        <v>0</v>
      </c>
      <c r="BD1144" s="117" t="str">
        <f>IF(L1144="LEFTIES TOLEDO",IF(BC1144&gt;=TIME(0,0,0),"YES","NO"),"")</f>
        <v/>
      </c>
      <c r="BE1144" s="41">
        <f>$BH$1</f>
        <v>55</v>
      </c>
      <c r="BF1144" s="41">
        <f>$BI$1</f>
        <v>7.5</v>
      </c>
    </row>
    <row r="1145" spans="1:58" ht="12.5" customHeight="1">
      <c r="A1145" s="24">
        <v>262299103</v>
      </c>
      <c r="B1145" s="10" t="s">
        <v>1607</v>
      </c>
      <c r="C1145" s="11" t="s">
        <v>57</v>
      </c>
      <c r="D1145" s="11" t="s">
        <v>48</v>
      </c>
      <c r="E1145" s="12">
        <v>46080.385416666664</v>
      </c>
      <c r="F1145" s="12">
        <v>46080.333333333336</v>
      </c>
      <c r="G1145" s="13" t="s">
        <v>49</v>
      </c>
      <c r="H1145" s="11" t="s">
        <v>50</v>
      </c>
      <c r="I1145" s="13" t="s">
        <v>1636</v>
      </c>
      <c r="J1145" s="13" t="s">
        <v>1622</v>
      </c>
      <c r="K1145" s="13" t="s">
        <v>60</v>
      </c>
      <c r="L1145" s="12" t="s">
        <v>81</v>
      </c>
      <c r="M1145" s="12">
        <v>46080.958333333336</v>
      </c>
      <c r="N1145" s="12">
        <v>46084.458333333336</v>
      </c>
      <c r="O1145" s="12"/>
      <c r="P1145" s="55"/>
      <c r="Q1145" s="12"/>
      <c r="R1145" s="12"/>
      <c r="S1145" s="29">
        <v>46084.453472222223</v>
      </c>
      <c r="T1145" s="29">
        <v>46084.465277777781</v>
      </c>
      <c r="U1145" s="12"/>
      <c r="V1145" s="29"/>
      <c r="W1145" s="30">
        <f>IF(N1145="","",WEEKNUM(AA1145,2)-0)</f>
        <v>10</v>
      </c>
      <c r="X1145" s="30">
        <f>IF(N1145="","",MONTH(AA1145))</f>
        <v>3</v>
      </c>
      <c r="Y114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1145" s="30" t="str">
        <f>IF(B1145="ROPAX","ROPAX",IF(B1145="RORO","RORO","OCEAN"))</f>
        <v>OCEAN</v>
      </c>
      <c r="AA1145" s="12">
        <f>+MIN(S1145,T1145)</f>
        <v>46084.453472222223</v>
      </c>
      <c r="AB1145" s="29" t="str">
        <f>CHOOSE(WEEKDAY(T1145,2),"Monday","Tuesday","Wednesday","Thursday","Friday","Saturday","Sunday")</f>
        <v>Tuesday</v>
      </c>
      <c r="AC1145" s="104">
        <f>IF((E1145-F1145)&lt;=0,0,(TRACKER[[#This Row],[ATA]]-TRACKER[[#This Row],[ETA]])*24)</f>
        <v>1.2499999998835847</v>
      </c>
      <c r="AD1145" s="29" t="str">
        <f>IF(AC1145&lt;=2,"NO","YES")</f>
        <v>NO</v>
      </c>
      <c r="AE1145" s="112">
        <f>+TRACKER[[#This Row],[DELIVERY AVAILABLE SINCE]]-TRACKER[[#This Row],[HANDOVER Morocco]]</f>
        <v>46080.958333333336</v>
      </c>
      <c r="AF1145" s="113">
        <f>TRACKER[[#This Row],[ATA TO UNLOADING]]*24</f>
        <v>97.633333333418705</v>
      </c>
      <c r="AG1145" s="114">
        <f>(M1145-E1145)</f>
        <v>0.57291666667151731</v>
      </c>
      <c r="AH1145" s="9">
        <f>TRACKER[[#This Row],[ATA A OFRECIMIENTO]]*24</f>
        <v>13.750000000116415</v>
      </c>
      <c r="AI1145" s="4" t="str">
        <f>IF(AG1145="","",IF(AG1145&lt;=1.5,"SI","NO"))</f>
        <v>SI</v>
      </c>
      <c r="AJ1145" s="4" t="str">
        <f>IF(AG1145="","",IF(AG1145&lt;=2,"YES","NO"))</f>
        <v>YES</v>
      </c>
      <c r="AK1145" s="4" t="str">
        <f>IF(AG1145="","",IF(AG1145&lt;=3,"SI","NO"))</f>
        <v>SI</v>
      </c>
      <c r="AL1145" s="114">
        <f>(N1145-M1145)</f>
        <v>3.5</v>
      </c>
      <c r="AM1145" s="9">
        <f>TRACKER[[#This Row],[DEL. AVAILABLE A SLOT]]*24</f>
        <v>84</v>
      </c>
      <c r="AN1145" s="114">
        <f>IF((S1145-M1145)&lt;0,TIME(0,0,0),S1145-M1145)</f>
        <v>3.4951388888875954</v>
      </c>
      <c r="AO1145"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145" s="9" t="str">
        <f>IF(AL1145="","",IF(AL1145&lt;=1,"SI","NO"))</f>
        <v>NO</v>
      </c>
      <c r="AQ1145" s="114">
        <f>(N1145-E1145)</f>
        <v>4.0729166666715173</v>
      </c>
      <c r="AR1145" s="9">
        <f>TRACKER[[#This Row],[ATA A TIMESLOT]]*24</f>
        <v>97.750000000116415</v>
      </c>
      <c r="AS1145" s="115">
        <f>IF(AA1145&lt;N1145,TIME(0,0,0),AA1145-N1145)</f>
        <v>0</v>
      </c>
      <c r="AT1145" s="9">
        <f>TRACKER[[#This Row],[PUNTUALIDAD (H)]]*24</f>
        <v>0</v>
      </c>
      <c r="AU1145" s="114" t="str">
        <f>IF(AS1145&gt;TIME(0,30,0),"NO","SI")</f>
        <v>SI</v>
      </c>
      <c r="AV1145" s="116" t="str">
        <f>IF(AS1145&gt;TIME(1,0,0),"NO","SI")</f>
        <v>SI</v>
      </c>
      <c r="AW1145" s="116">
        <f>(S1145-E1145)</f>
        <v>4.0680555555591127</v>
      </c>
      <c r="AX1145" s="38">
        <f>TRACKER[[#This Row],[ATA TO UNLOADING]]*24</f>
        <v>97.633333333418705</v>
      </c>
      <c r="AY1145" s="116">
        <f>IF(O1145=0,0,S1145-O1145)</f>
        <v>0</v>
      </c>
      <c r="AZ1145" s="38">
        <f>TRACKER[[#This Row],[TOTAL TT (MARRUECOS)]]*24</f>
        <v>0</v>
      </c>
      <c r="BA1145" s="38" t="str">
        <f>IF(AW1145="","",IF(AW1145&lt;=2,"SI","NO"))</f>
        <v>NO</v>
      </c>
      <c r="BB1145" s="117">
        <f>V1145-U1145</f>
        <v>0</v>
      </c>
      <c r="BC1145" s="118">
        <f>(TRACKER[[#This Row],[Driver departure vs DC END DATE 2]])/24</f>
        <v>0</v>
      </c>
      <c r="BD1145" s="117" t="str">
        <f>IF(L1145="LEFTIES TOLEDO",IF(BC1145&gt;=TIME(0,0,0),"YES","NO"),"")</f>
        <v/>
      </c>
      <c r="BE1145" s="41">
        <f>$BH$1</f>
        <v>55</v>
      </c>
      <c r="BF1145" s="41">
        <f>$BI$1</f>
        <v>7.5</v>
      </c>
    </row>
    <row r="1146" spans="1:58" ht="12.5" hidden="1" customHeight="1">
      <c r="A1146" s="24" t="s">
        <v>1565</v>
      </c>
      <c r="B1146" s="10" t="s">
        <v>63</v>
      </c>
      <c r="C1146" s="11" t="s">
        <v>79</v>
      </c>
      <c r="D1146" s="11" t="s">
        <v>48</v>
      </c>
      <c r="E1146" s="12">
        <v>46083.333333333336</v>
      </c>
      <c r="F1146" s="12">
        <v>46083.333333333336</v>
      </c>
      <c r="G1146" s="13" t="s">
        <v>68</v>
      </c>
      <c r="H1146" s="11" t="s">
        <v>68</v>
      </c>
      <c r="I1146" s="13" t="s">
        <v>422</v>
      </c>
      <c r="J1146" s="13" t="s">
        <v>80</v>
      </c>
      <c r="K1146" s="13" t="s">
        <v>60</v>
      </c>
      <c r="L1146" s="12" t="s">
        <v>1606</v>
      </c>
      <c r="M1146" s="12">
        <v>46084.5</v>
      </c>
      <c r="N1146" s="12">
        <v>46084.5</v>
      </c>
      <c r="O1146" s="12">
        <v>46080</v>
      </c>
      <c r="P1146" s="55"/>
      <c r="Q1146" s="12"/>
      <c r="R1146" s="12"/>
      <c r="S1146" s="29">
        <v>46084.492361111108</v>
      </c>
      <c r="T1146" s="29">
        <v>46084.545138888891</v>
      </c>
      <c r="U1146" s="12"/>
      <c r="V1146" s="29"/>
      <c r="W1146" s="30">
        <f>IF(N1146="","",WEEKNUM(AA1146,2)-0)</f>
        <v>10</v>
      </c>
      <c r="X1146" s="30">
        <f>IF(N1146="","",MONTH(AA1146))</f>
        <v>3</v>
      </c>
      <c r="Y114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146" s="30" t="str">
        <f>IF(B1146="ROPAX","ROPAX",IF(B1146="RORO","RORO","OCEAN"))</f>
        <v>ROPAX</v>
      </c>
      <c r="AA1146" s="12">
        <f>+MIN(S1146,T1146)</f>
        <v>46084.492361111108</v>
      </c>
      <c r="AB1146" s="29" t="str">
        <f>CHOOSE(WEEKDAY(T1146,2),"Monday","Tuesday","Wednesday","Thursday","Friday","Saturday","Sunday")</f>
        <v>Tuesday</v>
      </c>
      <c r="AC1146" s="104">
        <f>IF((E1146-F1146)&lt;=0,0,(TRACKER[[#This Row],[ATA]]-TRACKER[[#This Row],[ETA]])*24)</f>
        <v>0</v>
      </c>
      <c r="AD1146" s="29" t="str">
        <f>IF(AC1146&lt;=2,"NO","YES")</f>
        <v>NO</v>
      </c>
      <c r="AE1146" s="112">
        <f>+TRACKER[[#This Row],[DELIVERY AVAILABLE SINCE]]-TRACKER[[#This Row],[HANDOVER Morocco]]</f>
        <v>4.5</v>
      </c>
      <c r="AF1146" s="113">
        <f>TRACKER[[#This Row],[ATA TO UNLOADING]]*24</f>
        <v>27.816666666534729</v>
      </c>
      <c r="AG1146" s="114">
        <f>(M1146-E1146)</f>
        <v>1.1666666666642413</v>
      </c>
      <c r="AH1146" s="9">
        <f>TRACKER[[#This Row],[ATA A OFRECIMIENTO]]*24</f>
        <v>27.999999999941792</v>
      </c>
      <c r="AI1146" s="4" t="str">
        <f>IF(AG1146="","",IF(AG1146&lt;=1.5,"SI","NO"))</f>
        <v>SI</v>
      </c>
      <c r="AJ1146" s="4" t="str">
        <f>IF(AG1146="","",IF(AG1146&lt;=2,"YES","NO"))</f>
        <v>YES</v>
      </c>
      <c r="AK1146" s="4" t="str">
        <f>IF(AG1146="","",IF(AG1146&lt;=3,"SI","NO"))</f>
        <v>SI</v>
      </c>
      <c r="AL1146" s="114">
        <f>(N1146-M1146)</f>
        <v>0</v>
      </c>
      <c r="AM1146" s="9">
        <f>TRACKER[[#This Row],[DEL. AVAILABLE A SLOT]]*24</f>
        <v>0</v>
      </c>
      <c r="AN1146" s="114">
        <f>IF((S1146-M1146)&lt;0,TIME(0,0,0),S1146-M1146)</f>
        <v>0</v>
      </c>
      <c r="AO1146"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146" s="9" t="str">
        <f>IF(AL1146="","",IF(AL1146&lt;=1,"SI","NO"))</f>
        <v>SI</v>
      </c>
      <c r="AQ1146" s="114">
        <f>(N1146-E1146)</f>
        <v>1.1666666666642413</v>
      </c>
      <c r="AR1146" s="9">
        <f>TRACKER[[#This Row],[ATA A TIMESLOT]]*24</f>
        <v>27.999999999941792</v>
      </c>
      <c r="AS1146" s="115">
        <f>IF(AA1146&lt;N1146,TIME(0,0,0),AA1146-N1146)</f>
        <v>0</v>
      </c>
      <c r="AT1146" s="9">
        <f>TRACKER[[#This Row],[PUNTUALIDAD (H)]]*24</f>
        <v>0</v>
      </c>
      <c r="AU1146" s="114" t="str">
        <f>IF(AS1146&gt;TIME(0,30,0),"NO","SI")</f>
        <v>SI</v>
      </c>
      <c r="AV1146" s="116" t="str">
        <f>IF(AS1146&gt;TIME(1,0,0),"NO","SI")</f>
        <v>SI</v>
      </c>
      <c r="AW1146" s="116">
        <f>(S1146-E1146)</f>
        <v>1.1590277777722804</v>
      </c>
      <c r="AX1146" s="38">
        <f>TRACKER[[#This Row],[ATA TO UNLOADING]]*24</f>
        <v>27.816666666534729</v>
      </c>
      <c r="AY1146" s="116">
        <f>IF(O1146=0,0,S1146-O1146)</f>
        <v>4.492361111108039</v>
      </c>
      <c r="AZ1146" s="38">
        <f>TRACKER[[#This Row],[TOTAL TT (MARRUECOS)]]*24</f>
        <v>107.81666666659294</v>
      </c>
      <c r="BA1146" s="38" t="str">
        <f>IF(AW1146="","",IF(AW1146&lt;=2,"SI","NO"))</f>
        <v>SI</v>
      </c>
      <c r="BB1146" s="117">
        <f>V1146-U1146</f>
        <v>0</v>
      </c>
      <c r="BC1146" s="118">
        <f>(TRACKER[[#This Row],[Driver departure vs DC END DATE 2]])/24</f>
        <v>0</v>
      </c>
      <c r="BD1146" s="117" t="str">
        <f>IF(L1146="LEFTIES TOLEDO",IF(BC1146&gt;=TIME(0,0,0),"YES","NO"),"")</f>
        <v/>
      </c>
      <c r="BE1146" s="41">
        <f>$BH$1</f>
        <v>55</v>
      </c>
      <c r="BF1146" s="41">
        <f>$BI$1</f>
        <v>7.5</v>
      </c>
    </row>
    <row r="1147" spans="1:58" ht="12.5" hidden="1" customHeight="1">
      <c r="A1147" s="24" t="s">
        <v>1564</v>
      </c>
      <c r="B1147" s="10" t="s">
        <v>66</v>
      </c>
      <c r="C1147" s="11" t="s">
        <v>79</v>
      </c>
      <c r="D1147" s="11" t="s">
        <v>48</v>
      </c>
      <c r="E1147" s="12">
        <v>46082.333333333336</v>
      </c>
      <c r="F1147" s="12">
        <v>46083.583333333336</v>
      </c>
      <c r="G1147" s="13" t="s">
        <v>67</v>
      </c>
      <c r="H1147" s="11" t="s">
        <v>100</v>
      </c>
      <c r="I1147" s="13" t="s">
        <v>1568</v>
      </c>
      <c r="J1147" s="13" t="s">
        <v>592</v>
      </c>
      <c r="K1147" s="13" t="s">
        <v>60</v>
      </c>
      <c r="L1147" s="12" t="s">
        <v>71</v>
      </c>
      <c r="M1147" s="12">
        <v>46084.333333333336</v>
      </c>
      <c r="N1147" s="12">
        <v>46084.666666666664</v>
      </c>
      <c r="O1147" s="12">
        <v>46081</v>
      </c>
      <c r="P1147" s="55">
        <v>1</v>
      </c>
      <c r="Q1147" s="12"/>
      <c r="R1147" s="12" t="s">
        <v>1083</v>
      </c>
      <c r="S1147" s="29">
        <v>46084.667361111111</v>
      </c>
      <c r="T1147" s="29">
        <v>46084.670138888891</v>
      </c>
      <c r="U1147" s="12"/>
      <c r="V1147" s="29"/>
      <c r="W1147" s="30">
        <f>IF(N1147="","",WEEKNUM(AA1147,2)-0)</f>
        <v>10</v>
      </c>
      <c r="X1147" s="30">
        <f>IF(N1147="","",MONTH(AA1147))</f>
        <v>3</v>
      </c>
      <c r="Y114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147" s="30" t="str">
        <f>IF(B1147="ROPAX","ROPAX",IF(B1147="RORO","RORO","OCEAN"))</f>
        <v>RORO</v>
      </c>
      <c r="AA1147" s="12">
        <f>+MIN(S1147,T1147)</f>
        <v>46084.667361111111</v>
      </c>
      <c r="AB1147" s="29" t="str">
        <f>CHOOSE(WEEKDAY(T1147,2),"Monday","Tuesday","Wednesday","Thursday","Friday","Saturday","Sunday")</f>
        <v>Tuesday</v>
      </c>
      <c r="AC1147" s="104">
        <f>IF((E1147-F1147)&lt;=0,0,(TRACKER[[#This Row],[ATA]]-TRACKER[[#This Row],[ETA]])*24)</f>
        <v>0</v>
      </c>
      <c r="AD1147" s="29" t="str">
        <f>IF(AC1147&lt;=2,"NO","YES")</f>
        <v>NO</v>
      </c>
      <c r="AE1147" s="112">
        <f>+TRACKER[[#This Row],[DELIVERY AVAILABLE SINCE]]-TRACKER[[#This Row],[HANDOVER Morocco]]</f>
        <v>3.3333333333357587</v>
      </c>
      <c r="AF1147" s="113">
        <f>TRACKER[[#This Row],[ATA TO UNLOADING]]*24</f>
        <v>56.016666666604578</v>
      </c>
      <c r="AG1147" s="114">
        <f>(M1147-E1147)</f>
        <v>2</v>
      </c>
      <c r="AH1147" s="9">
        <f>TRACKER[[#This Row],[ATA A OFRECIMIENTO]]*24</f>
        <v>48</v>
      </c>
      <c r="AI1147" s="4" t="str">
        <f>IF(AG1147="","",IF(AG1147&lt;=1.5,"SI","NO"))</f>
        <v>NO</v>
      </c>
      <c r="AJ1147" s="4" t="str">
        <f>IF(AG1147="","",IF(AG1147&lt;=2,"YES","NO"))</f>
        <v>YES</v>
      </c>
      <c r="AK1147" s="4" t="str">
        <f>IF(AG1147="","",IF(AG1147&lt;=3,"SI","NO"))</f>
        <v>SI</v>
      </c>
      <c r="AL1147" s="114">
        <f>(N1147-M1147)</f>
        <v>0.33333333332848269</v>
      </c>
      <c r="AM1147" s="9">
        <f>TRACKER[[#This Row],[DEL. AVAILABLE A SLOT]]*24</f>
        <v>7.9999999998835847</v>
      </c>
      <c r="AN1147" s="114">
        <f>IF((S1147-M1147)&lt;0,TIME(0,0,0),S1147-M1147)</f>
        <v>0.33402777777519077</v>
      </c>
      <c r="AO1147"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147" s="9" t="str">
        <f>IF(AL1147="","",IF(AL1147&lt;=1,"SI","NO"))</f>
        <v>SI</v>
      </c>
      <c r="AQ1147" s="114">
        <f>(N1147-E1147)</f>
        <v>2.3333333333284827</v>
      </c>
      <c r="AR1147" s="9">
        <f>TRACKER[[#This Row],[ATA A TIMESLOT]]*24</f>
        <v>55.999999999883585</v>
      </c>
      <c r="AS1147" s="115">
        <f>IF(AA1147&lt;N1147,TIME(0,0,0),AA1147-N1147)</f>
        <v>6.944444467080757E-4</v>
      </c>
      <c r="AT1147" s="9">
        <f>TRACKER[[#This Row],[PUNTUALIDAD (H)]]*24</f>
        <v>1.6666666720993817E-2</v>
      </c>
      <c r="AU1147" s="114" t="str">
        <f>IF(AS1147&gt;TIME(0,30,0),"NO","SI")</f>
        <v>SI</v>
      </c>
      <c r="AV1147" s="116" t="str">
        <f>IF(AS1147&gt;TIME(1,0,0),"NO","SI")</f>
        <v>SI</v>
      </c>
      <c r="AW1147" s="116">
        <f>(S1147-E1147)</f>
        <v>2.3340277777751908</v>
      </c>
      <c r="AX1147" s="38">
        <f>TRACKER[[#This Row],[ATA TO UNLOADING]]*24</f>
        <v>56.016666666604578</v>
      </c>
      <c r="AY1147" s="116">
        <f>IF(O1147=0,0,S1147-O1147)</f>
        <v>3.6673611111109494</v>
      </c>
      <c r="AZ1147" s="38">
        <f>TRACKER[[#This Row],[TOTAL TT (MARRUECOS)]]*24</f>
        <v>88.016666666662786</v>
      </c>
      <c r="BA1147" s="38" t="str">
        <f>IF(AW1147="","",IF(AW1147&lt;=2,"SI","NO"))</f>
        <v>NO</v>
      </c>
      <c r="BB1147" s="117">
        <f>V1147-U1147</f>
        <v>0</v>
      </c>
      <c r="BC1147" s="118">
        <f>(TRACKER[[#This Row],[Driver departure vs DC END DATE 2]])/24</f>
        <v>0</v>
      </c>
      <c r="BD1147" s="117" t="str">
        <f>IF(L1147="LEFTIES TOLEDO",IF(BC1147&gt;=TIME(0,0,0),"YES","NO"),"")</f>
        <v/>
      </c>
      <c r="BE1147" s="41">
        <f>$BH$1</f>
        <v>55</v>
      </c>
      <c r="BF1147" s="41">
        <f>$BI$1</f>
        <v>7.5</v>
      </c>
    </row>
    <row r="1148" spans="1:58" ht="12.5" customHeight="1">
      <c r="A1148" s="24">
        <v>262297830</v>
      </c>
      <c r="B1148" s="10" t="s">
        <v>1607</v>
      </c>
      <c r="C1148" s="11" t="s">
        <v>57</v>
      </c>
      <c r="D1148" s="11" t="s">
        <v>48</v>
      </c>
      <c r="E1148" s="12">
        <v>46080.385416666664</v>
      </c>
      <c r="F1148" s="12">
        <v>46080.333333333336</v>
      </c>
      <c r="G1148" s="13" t="s">
        <v>49</v>
      </c>
      <c r="H1148" s="11" t="s">
        <v>50</v>
      </c>
      <c r="I1148" s="13" t="s">
        <v>1637</v>
      </c>
      <c r="J1148" s="13" t="s">
        <v>51</v>
      </c>
      <c r="K1148" s="13" t="s">
        <v>60</v>
      </c>
      <c r="L1148" s="12" t="s">
        <v>81</v>
      </c>
      <c r="M1148" s="12">
        <v>46080.958333333336</v>
      </c>
      <c r="N1148" s="12">
        <v>46084.666666666664</v>
      </c>
      <c r="O1148" s="12"/>
      <c r="P1148" s="55"/>
      <c r="Q1148" s="12"/>
      <c r="R1148" s="12"/>
      <c r="S1148" s="29">
        <v>46084.663194444445</v>
      </c>
      <c r="T1148" s="29">
        <v>46084.670138888891</v>
      </c>
      <c r="U1148" s="12"/>
      <c r="V1148" s="29"/>
      <c r="W1148" s="30">
        <f>IF(N1148="","",WEEKNUM(AA1148,2)-0)</f>
        <v>10</v>
      </c>
      <c r="X1148" s="30">
        <f>IF(N1148="","",MONTH(AA1148))</f>
        <v>3</v>
      </c>
      <c r="Y114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1148" s="30" t="str">
        <f>IF(B1148="ROPAX","ROPAX",IF(B1148="RORO","RORO","OCEAN"))</f>
        <v>OCEAN</v>
      </c>
      <c r="AA1148" s="12">
        <f>+MIN(S1148,T1148)</f>
        <v>46084.663194444445</v>
      </c>
      <c r="AB1148" s="29" t="str">
        <f>CHOOSE(WEEKDAY(T1148,2),"Monday","Tuesday","Wednesday","Thursday","Friday","Saturday","Sunday")</f>
        <v>Tuesday</v>
      </c>
      <c r="AC1148" s="104">
        <f>IF((E1148-F1148)&lt;=0,0,(TRACKER[[#This Row],[ATA]]-TRACKER[[#This Row],[ETA]])*24)</f>
        <v>1.2499999998835847</v>
      </c>
      <c r="AD1148" s="29" t="str">
        <f>IF(AC1148&lt;=2,"NO","YES")</f>
        <v>NO</v>
      </c>
      <c r="AE1148" s="112">
        <f>+TRACKER[[#This Row],[DELIVERY AVAILABLE SINCE]]-TRACKER[[#This Row],[HANDOVER Morocco]]</f>
        <v>46080.958333333336</v>
      </c>
      <c r="AF1148" s="113">
        <f>TRACKER[[#This Row],[ATA TO UNLOADING]]*24</f>
        <v>102.66666666674428</v>
      </c>
      <c r="AG1148" s="114">
        <f>(M1148-E1148)</f>
        <v>0.57291666667151731</v>
      </c>
      <c r="AH1148" s="9">
        <f>TRACKER[[#This Row],[ATA A OFRECIMIENTO]]*24</f>
        <v>13.750000000116415</v>
      </c>
      <c r="AI1148" s="4" t="str">
        <f>IF(AG1148="","",IF(AG1148&lt;=1.5,"SI","NO"))</f>
        <v>SI</v>
      </c>
      <c r="AJ1148" s="4" t="str">
        <f>IF(AG1148="","",IF(AG1148&lt;=2,"YES","NO"))</f>
        <v>YES</v>
      </c>
      <c r="AK1148" s="4" t="str">
        <f>IF(AG1148="","",IF(AG1148&lt;=3,"SI","NO"))</f>
        <v>SI</v>
      </c>
      <c r="AL1148" s="114">
        <f>(N1148-M1148)</f>
        <v>3.7083333333284827</v>
      </c>
      <c r="AM1148" s="9">
        <f>TRACKER[[#This Row],[DEL. AVAILABLE A SLOT]]*24</f>
        <v>88.999999999883585</v>
      </c>
      <c r="AN1148" s="114">
        <f>IF((S1148-M1148)&lt;0,TIME(0,0,0),S1148-M1148)</f>
        <v>3.7048611111094942</v>
      </c>
      <c r="AO1148"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148" s="9" t="str">
        <f>IF(AL1148="","",IF(AL1148&lt;=1,"SI","NO"))</f>
        <v>NO</v>
      </c>
      <c r="AQ1148" s="114">
        <f>(N1148-E1148)</f>
        <v>4.28125</v>
      </c>
      <c r="AR1148" s="9">
        <f>TRACKER[[#This Row],[ATA A TIMESLOT]]*24</f>
        <v>102.75</v>
      </c>
      <c r="AS1148" s="115">
        <f>IF(AA1148&lt;N1148,TIME(0,0,0),AA1148-N1148)</f>
        <v>0</v>
      </c>
      <c r="AT1148" s="9">
        <f>TRACKER[[#This Row],[PUNTUALIDAD (H)]]*24</f>
        <v>0</v>
      </c>
      <c r="AU1148" s="114" t="str">
        <f>IF(AS1148&gt;TIME(0,30,0),"NO","SI")</f>
        <v>SI</v>
      </c>
      <c r="AV1148" s="116" t="str">
        <f>IF(AS1148&gt;TIME(1,0,0),"NO","SI")</f>
        <v>SI</v>
      </c>
      <c r="AW1148" s="116">
        <f>(S1148-E1148)</f>
        <v>4.2777777777810115</v>
      </c>
      <c r="AX1148" s="38">
        <f>TRACKER[[#This Row],[ATA TO UNLOADING]]*24</f>
        <v>102.66666666674428</v>
      </c>
      <c r="AY1148" s="116">
        <f>IF(O1148=0,0,S1148-O1148)</f>
        <v>0</v>
      </c>
      <c r="AZ1148" s="38">
        <f>TRACKER[[#This Row],[TOTAL TT (MARRUECOS)]]*24</f>
        <v>0</v>
      </c>
      <c r="BA1148" s="38" t="str">
        <f>IF(AW1148="","",IF(AW1148&lt;=2,"SI","NO"))</f>
        <v>NO</v>
      </c>
      <c r="BB1148" s="117">
        <f>V1148-U1148</f>
        <v>0</v>
      </c>
      <c r="BC1148" s="118">
        <f>(TRACKER[[#This Row],[Driver departure vs DC END DATE 2]])/24</f>
        <v>0</v>
      </c>
      <c r="BD1148" s="117" t="str">
        <f>IF(L1148="LEFTIES TOLEDO",IF(BC1148&gt;=TIME(0,0,0),"YES","NO"),"")</f>
        <v/>
      </c>
      <c r="BE1148" s="41">
        <f>$BH$1</f>
        <v>55</v>
      </c>
      <c r="BF1148" s="41">
        <f>$BI$1</f>
        <v>7.5</v>
      </c>
    </row>
    <row r="1149" spans="1:58" ht="12.5" customHeight="1">
      <c r="A1149" s="24">
        <v>262299103</v>
      </c>
      <c r="B1149" s="10" t="s">
        <v>1607</v>
      </c>
      <c r="C1149" s="11" t="s">
        <v>57</v>
      </c>
      <c r="D1149" s="11" t="s">
        <v>48</v>
      </c>
      <c r="E1149" s="12">
        <v>46080.385416666664</v>
      </c>
      <c r="F1149" s="12">
        <v>46080.333333333336</v>
      </c>
      <c r="G1149" s="13" t="s">
        <v>49</v>
      </c>
      <c r="H1149" s="11" t="s">
        <v>50</v>
      </c>
      <c r="I1149" s="13" t="s">
        <v>1638</v>
      </c>
      <c r="J1149" s="13" t="s">
        <v>51</v>
      </c>
      <c r="K1149" s="13" t="s">
        <v>60</v>
      </c>
      <c r="L1149" s="12" t="s">
        <v>81</v>
      </c>
      <c r="M1149" s="12">
        <v>46080.958333333336</v>
      </c>
      <c r="N1149" s="12">
        <v>46084.666666666664</v>
      </c>
      <c r="O1149" s="12"/>
      <c r="P1149" s="55"/>
      <c r="Q1149" s="12"/>
      <c r="R1149" s="12"/>
      <c r="S1149" s="29">
        <v>46084.662499999999</v>
      </c>
      <c r="T1149" s="29">
        <v>46084.670138888891</v>
      </c>
      <c r="U1149" s="12"/>
      <c r="V1149" s="29"/>
      <c r="W1149" s="30">
        <f>IF(N1149="","",WEEKNUM(AA1149,2)-0)</f>
        <v>10</v>
      </c>
      <c r="X1149" s="30">
        <f>IF(N1149="","",MONTH(AA1149))</f>
        <v>3</v>
      </c>
      <c r="Y114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1149" s="30" t="str">
        <f>IF(B1149="ROPAX","ROPAX",IF(B1149="RORO","RORO","OCEAN"))</f>
        <v>OCEAN</v>
      </c>
      <c r="AA1149" s="12">
        <f>+MIN(S1149,T1149)</f>
        <v>46084.662499999999</v>
      </c>
      <c r="AB1149" s="29" t="str">
        <f>CHOOSE(WEEKDAY(T1149,2),"Monday","Tuesday","Wednesday","Thursday","Friday","Saturday","Sunday")</f>
        <v>Tuesday</v>
      </c>
      <c r="AC1149" s="104">
        <f>IF((E1149-F1149)&lt;=0,0,(TRACKER[[#This Row],[ATA]]-TRACKER[[#This Row],[ETA]])*24)</f>
        <v>1.2499999998835847</v>
      </c>
      <c r="AD1149" s="29" t="str">
        <f>IF(AC1149&lt;=2,"NO","YES")</f>
        <v>NO</v>
      </c>
      <c r="AE1149" s="112">
        <f>+TRACKER[[#This Row],[DELIVERY AVAILABLE SINCE]]-TRACKER[[#This Row],[HANDOVER Morocco]]</f>
        <v>46080.958333333336</v>
      </c>
      <c r="AF1149" s="113">
        <f>TRACKER[[#This Row],[ATA TO UNLOADING]]*24</f>
        <v>102.65000000002328</v>
      </c>
      <c r="AG1149" s="114">
        <f>(M1149-E1149)</f>
        <v>0.57291666667151731</v>
      </c>
      <c r="AH1149" s="9">
        <f>TRACKER[[#This Row],[ATA A OFRECIMIENTO]]*24</f>
        <v>13.750000000116415</v>
      </c>
      <c r="AI1149" s="4" t="str">
        <f>IF(AG1149="","",IF(AG1149&lt;=1.5,"SI","NO"))</f>
        <v>SI</v>
      </c>
      <c r="AJ1149" s="4" t="str">
        <f>IF(AG1149="","",IF(AG1149&lt;=2,"YES","NO"))</f>
        <v>YES</v>
      </c>
      <c r="AK1149" s="4" t="str">
        <f>IF(AG1149="","",IF(AG1149&lt;=3,"SI","NO"))</f>
        <v>SI</v>
      </c>
      <c r="AL1149" s="114">
        <f>(N1149-M1149)</f>
        <v>3.7083333333284827</v>
      </c>
      <c r="AM1149" s="9">
        <f>TRACKER[[#This Row],[DEL. AVAILABLE A SLOT]]*24</f>
        <v>88.999999999883585</v>
      </c>
      <c r="AN1149" s="114">
        <f>IF((S1149-M1149)&lt;0,TIME(0,0,0),S1149-M1149)</f>
        <v>3.7041666666627862</v>
      </c>
      <c r="AO1149"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149" s="9" t="str">
        <f>IF(AL1149="","",IF(AL1149&lt;=1,"SI","NO"))</f>
        <v>NO</v>
      </c>
      <c r="AQ1149" s="114">
        <f>(N1149-E1149)</f>
        <v>4.28125</v>
      </c>
      <c r="AR1149" s="9">
        <f>TRACKER[[#This Row],[ATA A TIMESLOT]]*24</f>
        <v>102.75</v>
      </c>
      <c r="AS1149" s="115">
        <f>IF(AA1149&lt;N1149,TIME(0,0,0),AA1149-N1149)</f>
        <v>0</v>
      </c>
      <c r="AT1149" s="9">
        <f>TRACKER[[#This Row],[PUNTUALIDAD (H)]]*24</f>
        <v>0</v>
      </c>
      <c r="AU1149" s="114" t="str">
        <f>IF(AS1149&gt;TIME(0,30,0),"NO","SI")</f>
        <v>SI</v>
      </c>
      <c r="AV1149" s="116" t="str">
        <f>IF(AS1149&gt;TIME(1,0,0),"NO","SI")</f>
        <v>SI</v>
      </c>
      <c r="AW1149" s="116">
        <f>(S1149-E1149)</f>
        <v>4.2770833333343035</v>
      </c>
      <c r="AX1149" s="38">
        <f>TRACKER[[#This Row],[ATA TO UNLOADING]]*24</f>
        <v>102.65000000002328</v>
      </c>
      <c r="AY1149" s="116">
        <f>IF(O1149=0,0,S1149-O1149)</f>
        <v>0</v>
      </c>
      <c r="AZ1149" s="38">
        <f>TRACKER[[#This Row],[TOTAL TT (MARRUECOS)]]*24</f>
        <v>0</v>
      </c>
      <c r="BA1149" s="38" t="str">
        <f>IF(AW1149="","",IF(AW1149&lt;=2,"SI","NO"))</f>
        <v>NO</v>
      </c>
      <c r="BB1149" s="117">
        <f>V1149-U1149</f>
        <v>0</v>
      </c>
      <c r="BC1149" s="118">
        <f>(TRACKER[[#This Row],[Driver departure vs DC END DATE 2]])/24</f>
        <v>0</v>
      </c>
      <c r="BD1149" s="117" t="str">
        <f>IF(L1149="LEFTIES TOLEDO",IF(BC1149&gt;=TIME(0,0,0),"YES","NO"),"")</f>
        <v/>
      </c>
      <c r="BE1149" s="41">
        <f>$BH$1</f>
        <v>55</v>
      </c>
      <c r="BF1149" s="41">
        <f>$BI$1</f>
        <v>7.5</v>
      </c>
    </row>
    <row r="1150" spans="1:58" ht="12.5" customHeight="1">
      <c r="A1150" s="24">
        <v>262297830</v>
      </c>
      <c r="B1150" s="10" t="s">
        <v>1607</v>
      </c>
      <c r="C1150" s="11" t="s">
        <v>57</v>
      </c>
      <c r="D1150" s="11" t="s">
        <v>48</v>
      </c>
      <c r="E1150" s="12">
        <v>46080.385416666664</v>
      </c>
      <c r="F1150" s="12">
        <v>46080.333333333336</v>
      </c>
      <c r="G1150" s="13" t="s">
        <v>49</v>
      </c>
      <c r="H1150" s="11" t="s">
        <v>50</v>
      </c>
      <c r="I1150" s="13" t="s">
        <v>1639</v>
      </c>
      <c r="J1150" s="13" t="s">
        <v>51</v>
      </c>
      <c r="K1150" s="13" t="s">
        <v>60</v>
      </c>
      <c r="L1150" s="12" t="s">
        <v>81</v>
      </c>
      <c r="M1150" s="12">
        <v>46080.958333333336</v>
      </c>
      <c r="N1150" s="12">
        <v>46084.708333333336</v>
      </c>
      <c r="O1150" s="12"/>
      <c r="P1150" s="55"/>
      <c r="Q1150" s="12"/>
      <c r="R1150" s="12"/>
      <c r="S1150" s="29">
        <v>46084.690972222219</v>
      </c>
      <c r="T1150" s="29">
        <v>46084.701388888891</v>
      </c>
      <c r="U1150" s="12"/>
      <c r="V1150" s="29"/>
      <c r="W1150" s="30">
        <f>IF(N1150="","",WEEKNUM(AA1150,2)-0)</f>
        <v>10</v>
      </c>
      <c r="X1150" s="30">
        <f>IF(N1150="","",MONTH(AA1150))</f>
        <v>3</v>
      </c>
      <c r="Y115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1150" s="30" t="str">
        <f>IF(B1150="ROPAX","ROPAX",IF(B1150="RORO","RORO","OCEAN"))</f>
        <v>OCEAN</v>
      </c>
      <c r="AA1150" s="12">
        <f>+MIN(S1150,T1150)</f>
        <v>46084.690972222219</v>
      </c>
      <c r="AB1150" s="29" t="str">
        <f>CHOOSE(WEEKDAY(T1150,2),"Monday","Tuesday","Wednesday","Thursday","Friday","Saturday","Sunday")</f>
        <v>Tuesday</v>
      </c>
      <c r="AC1150" s="104">
        <f>IF((E1150-F1150)&lt;=0,0,(TRACKER[[#This Row],[ATA]]-TRACKER[[#This Row],[ETA]])*24)</f>
        <v>1.2499999998835847</v>
      </c>
      <c r="AD1150" s="29" t="str">
        <f>IF(AC1150&lt;=2,"NO","YES")</f>
        <v>NO</v>
      </c>
      <c r="AE1150" s="112">
        <f>+TRACKER[[#This Row],[DELIVERY AVAILABLE SINCE]]-TRACKER[[#This Row],[HANDOVER Morocco]]</f>
        <v>46080.958333333336</v>
      </c>
      <c r="AF1150" s="113">
        <f>TRACKER[[#This Row],[ATA TO UNLOADING]]*24</f>
        <v>103.33333333331393</v>
      </c>
      <c r="AG1150" s="114">
        <f>(M1150-E1150)</f>
        <v>0.57291666667151731</v>
      </c>
      <c r="AH1150" s="9">
        <f>TRACKER[[#This Row],[ATA A OFRECIMIENTO]]*24</f>
        <v>13.750000000116415</v>
      </c>
      <c r="AI1150" s="4" t="str">
        <f>IF(AG1150="","",IF(AG1150&lt;=1.5,"SI","NO"))</f>
        <v>SI</v>
      </c>
      <c r="AJ1150" s="4" t="str">
        <f>IF(AG1150="","",IF(AG1150&lt;=2,"YES","NO"))</f>
        <v>YES</v>
      </c>
      <c r="AK1150" s="4" t="str">
        <f>IF(AG1150="","",IF(AG1150&lt;=3,"SI","NO"))</f>
        <v>SI</v>
      </c>
      <c r="AL1150" s="114">
        <f>(N1150-M1150)</f>
        <v>3.75</v>
      </c>
      <c r="AM1150" s="9">
        <f>TRACKER[[#This Row],[DEL. AVAILABLE A SLOT]]*24</f>
        <v>90</v>
      </c>
      <c r="AN1150" s="114">
        <f>IF((S1150-M1150)&lt;0,TIME(0,0,0),S1150-M1150)</f>
        <v>3.7326388888832298</v>
      </c>
      <c r="AO1150"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150" s="9" t="str">
        <f>IF(AL1150="","",IF(AL1150&lt;=1,"SI","NO"))</f>
        <v>NO</v>
      </c>
      <c r="AQ1150" s="114">
        <f>(N1150-E1150)</f>
        <v>4.3229166666715173</v>
      </c>
      <c r="AR1150" s="9">
        <f>TRACKER[[#This Row],[ATA A TIMESLOT]]*24</f>
        <v>103.75000000011642</v>
      </c>
      <c r="AS1150" s="115">
        <f>IF(AA1150&lt;N1150,TIME(0,0,0),AA1150-N1150)</f>
        <v>0</v>
      </c>
      <c r="AT1150" s="9">
        <f>TRACKER[[#This Row],[PUNTUALIDAD (H)]]*24</f>
        <v>0</v>
      </c>
      <c r="AU1150" s="114" t="str">
        <f>IF(AS1150&gt;TIME(0,30,0),"NO","SI")</f>
        <v>SI</v>
      </c>
      <c r="AV1150" s="116" t="str">
        <f>IF(AS1150&gt;TIME(1,0,0),"NO","SI")</f>
        <v>SI</v>
      </c>
      <c r="AW1150" s="116">
        <f>(S1150-E1150)</f>
        <v>4.3055555555547471</v>
      </c>
      <c r="AX1150" s="38">
        <f>TRACKER[[#This Row],[ATA TO UNLOADING]]*24</f>
        <v>103.33333333331393</v>
      </c>
      <c r="AY1150" s="116">
        <f>IF(O1150=0,0,S1150-O1150)</f>
        <v>0</v>
      </c>
      <c r="AZ1150" s="38">
        <f>TRACKER[[#This Row],[TOTAL TT (MARRUECOS)]]*24</f>
        <v>0</v>
      </c>
      <c r="BA1150" s="38" t="str">
        <f>IF(AW1150="","",IF(AW1150&lt;=2,"SI","NO"))</f>
        <v>NO</v>
      </c>
      <c r="BB1150" s="117">
        <f>V1150-U1150</f>
        <v>0</v>
      </c>
      <c r="BC1150" s="118">
        <f>(TRACKER[[#This Row],[Driver departure vs DC END DATE 2]])/24</f>
        <v>0</v>
      </c>
      <c r="BD1150" s="117" t="str">
        <f>IF(L1150="LEFTIES TOLEDO",IF(BC1150&gt;=TIME(0,0,0),"YES","NO"),"")</f>
        <v/>
      </c>
      <c r="BE1150" s="41">
        <f>$BH$1</f>
        <v>55</v>
      </c>
      <c r="BF1150" s="41">
        <f>$BI$1</f>
        <v>7.5</v>
      </c>
    </row>
    <row r="1151" spans="1:58" ht="12.5" customHeight="1">
      <c r="A1151" s="24">
        <v>264256035</v>
      </c>
      <c r="B1151" s="10" t="s">
        <v>1607</v>
      </c>
      <c r="C1151" s="11" t="s">
        <v>57</v>
      </c>
      <c r="D1151" s="11" t="s">
        <v>48</v>
      </c>
      <c r="E1151" s="12">
        <v>46080.385416666664</v>
      </c>
      <c r="F1151" s="12">
        <v>46080.333333333336</v>
      </c>
      <c r="G1151" s="13" t="s">
        <v>49</v>
      </c>
      <c r="H1151" s="11" t="s">
        <v>50</v>
      </c>
      <c r="I1151" s="13" t="s">
        <v>1640</v>
      </c>
      <c r="J1151" s="13" t="s">
        <v>51</v>
      </c>
      <c r="K1151" s="13" t="s">
        <v>60</v>
      </c>
      <c r="L1151" s="12" t="s">
        <v>81</v>
      </c>
      <c r="M1151" s="12">
        <v>46080.958333333336</v>
      </c>
      <c r="N1151" s="12">
        <v>46084.75</v>
      </c>
      <c r="O1151" s="12"/>
      <c r="P1151" s="55"/>
      <c r="Q1151" s="12"/>
      <c r="R1151" s="12"/>
      <c r="S1151" s="29">
        <v>46084.731944444444</v>
      </c>
      <c r="T1151" s="29">
        <v>46084.75</v>
      </c>
      <c r="U1151" s="12"/>
      <c r="V1151" s="29"/>
      <c r="W1151" s="30">
        <f>IF(N1151="","",WEEKNUM(AA1151,2)-0)</f>
        <v>10</v>
      </c>
      <c r="X1151" s="30">
        <f>IF(N1151="","",MONTH(AA1151))</f>
        <v>3</v>
      </c>
      <c r="Y115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1151" s="30" t="str">
        <f>IF(B1151="ROPAX","ROPAX",IF(B1151="RORO","RORO","OCEAN"))</f>
        <v>OCEAN</v>
      </c>
      <c r="AA1151" s="12">
        <f>+MIN(S1151,T1151)</f>
        <v>46084.731944444444</v>
      </c>
      <c r="AB1151" s="29" t="str">
        <f>CHOOSE(WEEKDAY(T1151,2),"Monday","Tuesday","Wednesday","Thursday","Friday","Saturday","Sunday")</f>
        <v>Tuesday</v>
      </c>
      <c r="AC1151" s="104">
        <f>IF((E1151-F1151)&lt;=0,0,(TRACKER[[#This Row],[ATA]]-TRACKER[[#This Row],[ETA]])*24)</f>
        <v>1.2499999998835847</v>
      </c>
      <c r="AD1151" s="29" t="str">
        <f>IF(AC1151&lt;=2,"NO","YES")</f>
        <v>NO</v>
      </c>
      <c r="AE1151" s="112">
        <f>+TRACKER[[#This Row],[DELIVERY AVAILABLE SINCE]]-TRACKER[[#This Row],[HANDOVER Morocco]]</f>
        <v>46080.958333333336</v>
      </c>
      <c r="AF1151" s="113">
        <f>TRACKER[[#This Row],[ATA TO UNLOADING]]*24</f>
        <v>104.31666666670935</v>
      </c>
      <c r="AG1151" s="114">
        <f>(M1151-E1151)</f>
        <v>0.57291666667151731</v>
      </c>
      <c r="AH1151" s="9">
        <f>TRACKER[[#This Row],[ATA A OFRECIMIENTO]]*24</f>
        <v>13.750000000116415</v>
      </c>
      <c r="AI1151" s="4" t="str">
        <f>IF(AG1151="","",IF(AG1151&lt;=1.5,"SI","NO"))</f>
        <v>SI</v>
      </c>
      <c r="AJ1151" s="4" t="str">
        <f>IF(AG1151="","",IF(AG1151&lt;=2,"YES","NO"))</f>
        <v>YES</v>
      </c>
      <c r="AK1151" s="4" t="str">
        <f>IF(AG1151="","",IF(AG1151&lt;=3,"SI","NO"))</f>
        <v>SI</v>
      </c>
      <c r="AL1151" s="114">
        <f>(N1151-M1151)</f>
        <v>3.7916666666642413</v>
      </c>
      <c r="AM1151" s="9">
        <f>TRACKER[[#This Row],[DEL. AVAILABLE A SLOT]]*24</f>
        <v>90.999999999941792</v>
      </c>
      <c r="AN1151" s="114">
        <f>IF((S1151-M1151)&lt;0,TIME(0,0,0),S1151-M1151)</f>
        <v>3.773611111108039</v>
      </c>
      <c r="AO1151"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151" s="9" t="str">
        <f>IF(AL1151="","",IF(AL1151&lt;=1,"SI","NO"))</f>
        <v>NO</v>
      </c>
      <c r="AQ1151" s="114">
        <f>(N1151-E1151)</f>
        <v>4.3645833333357587</v>
      </c>
      <c r="AR1151" s="9">
        <f>TRACKER[[#This Row],[ATA A TIMESLOT]]*24</f>
        <v>104.75000000005821</v>
      </c>
      <c r="AS1151" s="115">
        <f>IF(AA1151&lt;N1151,TIME(0,0,0),AA1151-N1151)</f>
        <v>0</v>
      </c>
      <c r="AT1151" s="9">
        <f>TRACKER[[#This Row],[PUNTUALIDAD (H)]]*24</f>
        <v>0</v>
      </c>
      <c r="AU1151" s="114" t="str">
        <f>IF(AS1151&gt;TIME(0,30,0),"NO","SI")</f>
        <v>SI</v>
      </c>
      <c r="AV1151" s="116" t="str">
        <f>IF(AS1151&gt;TIME(1,0,0),"NO","SI")</f>
        <v>SI</v>
      </c>
      <c r="AW1151" s="116">
        <f>(S1151-E1151)</f>
        <v>4.3465277777795563</v>
      </c>
      <c r="AX1151" s="38">
        <f>TRACKER[[#This Row],[ATA TO UNLOADING]]*24</f>
        <v>104.31666666670935</v>
      </c>
      <c r="AY1151" s="116">
        <f>IF(O1151=0,0,S1151-O1151)</f>
        <v>0</v>
      </c>
      <c r="AZ1151" s="38">
        <f>TRACKER[[#This Row],[TOTAL TT (MARRUECOS)]]*24</f>
        <v>0</v>
      </c>
      <c r="BA1151" s="38" t="str">
        <f>IF(AW1151="","",IF(AW1151&lt;=2,"SI","NO"))</f>
        <v>NO</v>
      </c>
      <c r="BB1151" s="117">
        <f>V1151-U1151</f>
        <v>0</v>
      </c>
      <c r="BC1151" s="118">
        <f>(TRACKER[[#This Row],[Driver departure vs DC END DATE 2]])/24</f>
        <v>0</v>
      </c>
      <c r="BD1151" s="117" t="str">
        <f>IF(L1151="LEFTIES TOLEDO",IF(BC1151&gt;=TIME(0,0,0),"YES","NO"),"")</f>
        <v/>
      </c>
      <c r="BE1151" s="41">
        <f>$BH$1</f>
        <v>55</v>
      </c>
      <c r="BF1151" s="41">
        <f>$BI$1</f>
        <v>7.5</v>
      </c>
    </row>
    <row r="1152" spans="1:58" ht="12.5" customHeight="1">
      <c r="A1152" s="24">
        <v>262530504</v>
      </c>
      <c r="B1152" s="10" t="s">
        <v>1607</v>
      </c>
      <c r="C1152" s="11" t="s">
        <v>57</v>
      </c>
      <c r="D1152" s="11" t="s">
        <v>48</v>
      </c>
      <c r="E1152" s="12">
        <v>46080.385416666664</v>
      </c>
      <c r="F1152" s="12">
        <v>46080.333333333336</v>
      </c>
      <c r="G1152" s="13" t="s">
        <v>49</v>
      </c>
      <c r="H1152" s="11" t="s">
        <v>50</v>
      </c>
      <c r="I1152" s="13" t="s">
        <v>1641</v>
      </c>
      <c r="J1152" s="13" t="s">
        <v>51</v>
      </c>
      <c r="K1152" s="13" t="s">
        <v>60</v>
      </c>
      <c r="L1152" s="12" t="s">
        <v>81</v>
      </c>
      <c r="M1152" s="12">
        <v>46080.958333333336</v>
      </c>
      <c r="N1152" s="12">
        <v>46084.791666666664</v>
      </c>
      <c r="O1152" s="12"/>
      <c r="P1152" s="55"/>
      <c r="Q1152" s="12" t="s">
        <v>62</v>
      </c>
      <c r="R1152" s="12"/>
      <c r="S1152" s="29">
        <v>46084.813194444447</v>
      </c>
      <c r="T1152" s="29">
        <v>46084.819444444445</v>
      </c>
      <c r="U1152" s="12"/>
      <c r="V1152" s="29"/>
      <c r="W1152" s="30">
        <f>IF(N1152="","",WEEKNUM(AA1152,2)-0)</f>
        <v>10</v>
      </c>
      <c r="X1152" s="30">
        <f>IF(N1152="","",MONTH(AA1152))</f>
        <v>3</v>
      </c>
      <c r="Y115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1152" s="30" t="str">
        <f>IF(B1152="ROPAX","ROPAX",IF(B1152="RORO","RORO","OCEAN"))</f>
        <v>OCEAN</v>
      </c>
      <c r="AA1152" s="12">
        <f>+MIN(S1152,T1152)</f>
        <v>46084.813194444447</v>
      </c>
      <c r="AB1152" s="29" t="str">
        <f>CHOOSE(WEEKDAY(T1152,2),"Monday","Tuesday","Wednesday","Thursday","Friday","Saturday","Sunday")</f>
        <v>Tuesday</v>
      </c>
      <c r="AC1152" s="104">
        <f>IF((E1152-F1152)&lt;=0,0,(TRACKER[[#This Row],[ATA]]-TRACKER[[#This Row],[ETA]])*24)</f>
        <v>1.2499999998835847</v>
      </c>
      <c r="AD1152" s="29" t="str">
        <f>IF(AC1152&lt;=2,"NO","YES")</f>
        <v>NO</v>
      </c>
      <c r="AE1152" s="112">
        <f>+TRACKER[[#This Row],[DELIVERY AVAILABLE SINCE]]-TRACKER[[#This Row],[HANDOVER Morocco]]</f>
        <v>46080.958333333336</v>
      </c>
      <c r="AF1152" s="113">
        <f>TRACKER[[#This Row],[ATA TO UNLOADING]]*24</f>
        <v>106.2666666667792</v>
      </c>
      <c r="AG1152" s="114">
        <f>(M1152-E1152)</f>
        <v>0.57291666667151731</v>
      </c>
      <c r="AH1152" s="9">
        <f>TRACKER[[#This Row],[ATA A OFRECIMIENTO]]*24</f>
        <v>13.750000000116415</v>
      </c>
      <c r="AI1152" s="4" t="str">
        <f>IF(AG1152="","",IF(AG1152&lt;=1.5,"SI","NO"))</f>
        <v>SI</v>
      </c>
      <c r="AJ1152" s="4" t="str">
        <f>IF(AG1152="","",IF(AG1152&lt;=2,"YES","NO"))</f>
        <v>YES</v>
      </c>
      <c r="AK1152" s="4" t="str">
        <f>IF(AG1152="","",IF(AG1152&lt;=3,"SI","NO"))</f>
        <v>SI</v>
      </c>
      <c r="AL1152" s="114">
        <f>(N1152-M1152)</f>
        <v>3.8333333333284827</v>
      </c>
      <c r="AM1152" s="9">
        <f>TRACKER[[#This Row],[DEL. AVAILABLE A SLOT]]*24</f>
        <v>91.999999999883585</v>
      </c>
      <c r="AN1152" s="114">
        <f>IF((S1152-M1152)&lt;0,TIME(0,0,0),S1152-M1152)</f>
        <v>3.8548611111109494</v>
      </c>
      <c r="AO1152"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152" s="9" t="str">
        <f>IF(AL1152="","",IF(AL1152&lt;=1,"SI","NO"))</f>
        <v>NO</v>
      </c>
      <c r="AQ1152" s="114">
        <f>(N1152-E1152)</f>
        <v>4.40625</v>
      </c>
      <c r="AR1152" s="9">
        <f>TRACKER[[#This Row],[ATA A TIMESLOT]]*24</f>
        <v>105.75</v>
      </c>
      <c r="AS1152" s="115">
        <f>IF(AA1152&lt;N1152,TIME(0,0,0),AA1152-N1152)</f>
        <v>2.1527777782466728E-2</v>
      </c>
      <c r="AT1152" s="9">
        <f>TRACKER[[#This Row],[PUNTUALIDAD (H)]]*24</f>
        <v>0.51666666677920148</v>
      </c>
      <c r="AU1152" s="114" t="str">
        <f>IF(AS1152&gt;TIME(0,30,0),"NO","SI")</f>
        <v>NO</v>
      </c>
      <c r="AV1152" s="116" t="str">
        <f>IF(AS1152&gt;TIME(1,0,0),"NO","SI")</f>
        <v>SI</v>
      </c>
      <c r="AW1152" s="116">
        <f>(S1152-E1152)</f>
        <v>4.4277777777824667</v>
      </c>
      <c r="AX1152" s="38">
        <f>TRACKER[[#This Row],[ATA TO UNLOADING]]*24</f>
        <v>106.2666666667792</v>
      </c>
      <c r="AY1152" s="116">
        <f>IF(O1152=0,0,S1152-O1152)</f>
        <v>0</v>
      </c>
      <c r="AZ1152" s="38">
        <f>TRACKER[[#This Row],[TOTAL TT (MARRUECOS)]]*24</f>
        <v>0</v>
      </c>
      <c r="BA1152" s="38" t="str">
        <f>IF(AW1152="","",IF(AW1152&lt;=2,"SI","NO"))</f>
        <v>NO</v>
      </c>
      <c r="BB1152" s="117">
        <f>V1152-U1152</f>
        <v>0</v>
      </c>
      <c r="BC1152" s="118">
        <f>(TRACKER[[#This Row],[Driver departure vs DC END DATE 2]])/24</f>
        <v>0</v>
      </c>
      <c r="BD1152" s="117" t="str">
        <f>IF(L1152="LEFTIES TOLEDO",IF(BC1152&gt;=TIME(0,0,0),"YES","NO"),"")</f>
        <v/>
      </c>
      <c r="BE1152" s="41">
        <f>$BH$1</f>
        <v>55</v>
      </c>
      <c r="BF1152" s="41">
        <f>$BI$1</f>
        <v>7.5</v>
      </c>
    </row>
    <row r="1153" spans="1:58" ht="12.5" customHeight="1">
      <c r="A1153" s="24">
        <v>264256035</v>
      </c>
      <c r="B1153" s="10" t="s">
        <v>1607</v>
      </c>
      <c r="C1153" s="11" t="s">
        <v>57</v>
      </c>
      <c r="D1153" s="11" t="s">
        <v>48</v>
      </c>
      <c r="E1153" s="12">
        <v>46080.385416666664</v>
      </c>
      <c r="F1153" s="12">
        <v>46080.333333333336</v>
      </c>
      <c r="G1153" s="13" t="s">
        <v>49</v>
      </c>
      <c r="H1153" s="11" t="s">
        <v>50</v>
      </c>
      <c r="I1153" s="13" t="s">
        <v>1642</v>
      </c>
      <c r="J1153" s="13" t="s">
        <v>51</v>
      </c>
      <c r="K1153" s="13" t="s">
        <v>60</v>
      </c>
      <c r="L1153" s="12" t="s">
        <v>81</v>
      </c>
      <c r="M1153" s="12">
        <v>46080.958333333336</v>
      </c>
      <c r="N1153" s="12">
        <v>46084.833333333336</v>
      </c>
      <c r="O1153" s="12"/>
      <c r="P1153" s="55"/>
      <c r="Q1153" s="12"/>
      <c r="R1153" s="12"/>
      <c r="S1153" s="29">
        <v>46084.832638888889</v>
      </c>
      <c r="T1153" s="29">
        <v>46084.836805555555</v>
      </c>
      <c r="U1153" s="12"/>
      <c r="V1153" s="29"/>
      <c r="W1153" s="30">
        <f>IF(N1153="","",WEEKNUM(AA1153,2)-0)</f>
        <v>10</v>
      </c>
      <c r="X1153" s="30">
        <f>IF(N1153="","",MONTH(AA1153))</f>
        <v>3</v>
      </c>
      <c r="Y115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1153" s="30" t="str">
        <f>IF(B1153="ROPAX","ROPAX",IF(B1153="RORO","RORO","OCEAN"))</f>
        <v>OCEAN</v>
      </c>
      <c r="AA1153" s="12">
        <f>+MIN(S1153,T1153)</f>
        <v>46084.832638888889</v>
      </c>
      <c r="AB1153" s="29" t="str">
        <f>CHOOSE(WEEKDAY(T1153,2),"Monday","Tuesday","Wednesday","Thursday","Friday","Saturday","Sunday")</f>
        <v>Tuesday</v>
      </c>
      <c r="AC1153" s="104">
        <f>IF((E1153-F1153)&lt;=0,0,(TRACKER[[#This Row],[ATA]]-TRACKER[[#This Row],[ETA]])*24)</f>
        <v>1.2499999998835847</v>
      </c>
      <c r="AD1153" s="29" t="str">
        <f>IF(AC1153&lt;=2,"NO","YES")</f>
        <v>NO</v>
      </c>
      <c r="AE1153" s="112">
        <f>+TRACKER[[#This Row],[DELIVERY AVAILABLE SINCE]]-TRACKER[[#This Row],[HANDOVER Morocco]]</f>
        <v>46080.958333333336</v>
      </c>
      <c r="AF1153" s="113">
        <f>TRACKER[[#This Row],[ATA TO UNLOADING]]*24</f>
        <v>106.73333333339542</v>
      </c>
      <c r="AG1153" s="114">
        <f>(M1153-E1153)</f>
        <v>0.57291666667151731</v>
      </c>
      <c r="AH1153" s="9">
        <f>TRACKER[[#This Row],[ATA A OFRECIMIENTO]]*24</f>
        <v>13.750000000116415</v>
      </c>
      <c r="AI1153" s="4" t="str">
        <f>IF(AG1153="","",IF(AG1153&lt;=1.5,"SI","NO"))</f>
        <v>SI</v>
      </c>
      <c r="AJ1153" s="4" t="str">
        <f>IF(AG1153="","",IF(AG1153&lt;=2,"YES","NO"))</f>
        <v>YES</v>
      </c>
      <c r="AK1153" s="4" t="str">
        <f>IF(AG1153="","",IF(AG1153&lt;=3,"SI","NO"))</f>
        <v>SI</v>
      </c>
      <c r="AL1153" s="114">
        <f>(N1153-M1153)</f>
        <v>3.875</v>
      </c>
      <c r="AM1153" s="9">
        <f>TRACKER[[#This Row],[DEL. AVAILABLE A SLOT]]*24</f>
        <v>93</v>
      </c>
      <c r="AN1153" s="114">
        <f>IF((S1153-M1153)&lt;0,TIME(0,0,0),S1153-M1153)</f>
        <v>3.8743055555532919</v>
      </c>
      <c r="AO1153"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153" s="9" t="str">
        <f>IF(AL1153="","",IF(AL1153&lt;=1,"SI","NO"))</f>
        <v>NO</v>
      </c>
      <c r="AQ1153" s="114">
        <f>(N1153-E1153)</f>
        <v>4.4479166666715173</v>
      </c>
      <c r="AR1153" s="9">
        <f>TRACKER[[#This Row],[ATA A TIMESLOT]]*24</f>
        <v>106.75000000011642</v>
      </c>
      <c r="AS1153" s="115">
        <f>IF(AA1153&lt;N1153,TIME(0,0,0),AA1153-N1153)</f>
        <v>0</v>
      </c>
      <c r="AT1153" s="9">
        <f>TRACKER[[#This Row],[PUNTUALIDAD (H)]]*24</f>
        <v>0</v>
      </c>
      <c r="AU1153" s="114" t="str">
        <f>IF(AS1153&gt;TIME(0,30,0),"NO","SI")</f>
        <v>SI</v>
      </c>
      <c r="AV1153" s="116" t="str">
        <f>IF(AS1153&gt;TIME(1,0,0),"NO","SI")</f>
        <v>SI</v>
      </c>
      <c r="AW1153" s="116">
        <f>(S1153-E1153)</f>
        <v>4.4472222222248092</v>
      </c>
      <c r="AX1153" s="38">
        <f>TRACKER[[#This Row],[ATA TO UNLOADING]]*24</f>
        <v>106.73333333339542</v>
      </c>
      <c r="AY1153" s="116">
        <f>IF(O1153=0,0,S1153-O1153)</f>
        <v>0</v>
      </c>
      <c r="AZ1153" s="38">
        <f>TRACKER[[#This Row],[TOTAL TT (MARRUECOS)]]*24</f>
        <v>0</v>
      </c>
      <c r="BA1153" s="38" t="str">
        <f>IF(AW1153="","",IF(AW1153&lt;=2,"SI","NO"))</f>
        <v>NO</v>
      </c>
      <c r="BB1153" s="117">
        <f>V1153-U1153</f>
        <v>0</v>
      </c>
      <c r="BC1153" s="118">
        <f>(TRACKER[[#This Row],[Driver departure vs DC END DATE 2]])/24</f>
        <v>0</v>
      </c>
      <c r="BD1153" s="117" t="str">
        <f>IF(L1153="LEFTIES TOLEDO",IF(BC1153&gt;=TIME(0,0,0),"YES","NO"),"")</f>
        <v/>
      </c>
      <c r="BE1153" s="41">
        <f>$BH$1</f>
        <v>55</v>
      </c>
      <c r="BF1153" s="41">
        <f>$BI$1</f>
        <v>7.5</v>
      </c>
    </row>
    <row r="1154" spans="1:58" ht="12.5" hidden="1" customHeight="1">
      <c r="A1154" s="24" t="s">
        <v>1569</v>
      </c>
      <c r="B1154" s="10" t="s">
        <v>66</v>
      </c>
      <c r="C1154" s="11" t="s">
        <v>79</v>
      </c>
      <c r="D1154" s="11" t="s">
        <v>48</v>
      </c>
      <c r="E1154" s="12">
        <v>46084.333333333336</v>
      </c>
      <c r="F1154" s="12">
        <v>46084.333333333336</v>
      </c>
      <c r="G1154" s="13" t="s">
        <v>67</v>
      </c>
      <c r="H1154" s="11" t="s">
        <v>68</v>
      </c>
      <c r="I1154" s="13" t="s">
        <v>1571</v>
      </c>
      <c r="J1154" s="13" t="s">
        <v>592</v>
      </c>
      <c r="K1154" s="13" t="s">
        <v>60</v>
      </c>
      <c r="L1154" s="12" t="s">
        <v>71</v>
      </c>
      <c r="M1154" s="12">
        <v>46084.958333333336</v>
      </c>
      <c r="N1154" s="12">
        <v>46085</v>
      </c>
      <c r="O1154" s="12">
        <v>46081</v>
      </c>
      <c r="P1154" s="55"/>
      <c r="Q1154" s="12"/>
      <c r="R1154" s="12"/>
      <c r="S1154" s="29">
        <v>46085.013194444444</v>
      </c>
      <c r="T1154" s="29">
        <v>46085.038194444445</v>
      </c>
      <c r="U1154" s="12"/>
      <c r="V1154" s="29"/>
      <c r="W1154" s="30">
        <f>IF(N1154="","",WEEKNUM(AA1154,2)-0)</f>
        <v>10</v>
      </c>
      <c r="X1154" s="30">
        <f>IF(N1154="","",MONTH(AA1154))</f>
        <v>3</v>
      </c>
      <c r="Y115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154" s="30" t="str">
        <f>IF(B1154="ROPAX","ROPAX",IF(B1154="RORO","RORO","OCEAN"))</f>
        <v>RORO</v>
      </c>
      <c r="AA1154" s="12">
        <f>+MIN(S1154,T1154)</f>
        <v>46085.013194444444</v>
      </c>
      <c r="AB1154" s="29" t="str">
        <f>CHOOSE(WEEKDAY(T1154,2),"Monday","Tuesday","Wednesday","Thursday","Friday","Saturday","Sunday")</f>
        <v>Wednesday</v>
      </c>
      <c r="AC1154" s="104">
        <f>IF((E1154-F1154)&lt;=0,0,(TRACKER[[#This Row],[ATA]]-TRACKER[[#This Row],[ETA]])*24)</f>
        <v>0</v>
      </c>
      <c r="AD1154" s="29" t="str">
        <f>IF(AC1154&lt;=2,"NO","YES")</f>
        <v>NO</v>
      </c>
      <c r="AE1154" s="112">
        <f>+TRACKER[[#This Row],[DELIVERY AVAILABLE SINCE]]-TRACKER[[#This Row],[HANDOVER Morocco]]</f>
        <v>3.9583333333357587</v>
      </c>
      <c r="AF1154" s="113">
        <f>TRACKER[[#This Row],[ATA TO UNLOADING]]*24</f>
        <v>16.316666666592937</v>
      </c>
      <c r="AG1154" s="114">
        <f>(M1154-E1154)</f>
        <v>0.625</v>
      </c>
      <c r="AH1154" s="9">
        <f>TRACKER[[#This Row],[ATA A OFRECIMIENTO]]*24</f>
        <v>15</v>
      </c>
      <c r="AI1154" s="4" t="str">
        <f>IF(AG1154="","",IF(AG1154&lt;=1.5,"SI","NO"))</f>
        <v>SI</v>
      </c>
      <c r="AJ1154" s="4" t="str">
        <f>IF(AG1154="","",IF(AG1154&lt;=2,"YES","NO"))</f>
        <v>YES</v>
      </c>
      <c r="AK1154" s="4" t="str">
        <f>IF(AG1154="","",IF(AG1154&lt;=3,"SI","NO"))</f>
        <v>SI</v>
      </c>
      <c r="AL1154" s="114">
        <f>(N1154-M1154)</f>
        <v>4.1666666664241347E-2</v>
      </c>
      <c r="AM1154" s="9">
        <f>TRACKER[[#This Row],[DEL. AVAILABLE A SLOT]]*24</f>
        <v>0.99999999994179234</v>
      </c>
      <c r="AN1154" s="114">
        <f>IF((S1154-M1154)&lt;0,TIME(0,0,0),S1154-M1154)</f>
        <v>5.486111110803904E-2</v>
      </c>
      <c r="AO1154"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154" s="9" t="str">
        <f>IF(AL1154="","",IF(AL1154&lt;=1,"SI","NO"))</f>
        <v>SI</v>
      </c>
      <c r="AQ1154" s="114">
        <f>(N1154-E1154)</f>
        <v>0.66666666666424135</v>
      </c>
      <c r="AR1154" s="9">
        <f>TRACKER[[#This Row],[ATA A TIMESLOT]]*24</f>
        <v>15.999999999941792</v>
      </c>
      <c r="AS1154" s="115">
        <f>IF(AA1154&lt;N1154,TIME(0,0,0),AA1154-N1154)</f>
        <v>1.3194444443797693E-2</v>
      </c>
      <c r="AT1154" s="9">
        <f>TRACKER[[#This Row],[PUNTUALIDAD (H)]]*24</f>
        <v>0.31666666665114462</v>
      </c>
      <c r="AU1154" s="114" t="str">
        <f>IF(AS1154&gt;TIME(0,30,0),"NO","SI")</f>
        <v>SI</v>
      </c>
      <c r="AV1154" s="116" t="str">
        <f>IF(AS1154&gt;TIME(1,0,0),"NO","SI")</f>
        <v>SI</v>
      </c>
      <c r="AW1154" s="116">
        <f>(S1154-E1154)</f>
        <v>0.67986111110803904</v>
      </c>
      <c r="AX1154" s="38">
        <f>TRACKER[[#This Row],[ATA TO UNLOADING]]*24</f>
        <v>16.316666666592937</v>
      </c>
      <c r="AY1154" s="116">
        <f>IF(O1154=0,0,S1154-O1154)</f>
        <v>4.0131944444437977</v>
      </c>
      <c r="AZ1154" s="38">
        <f>TRACKER[[#This Row],[TOTAL TT (MARRUECOS)]]*24</f>
        <v>96.316666666651145</v>
      </c>
      <c r="BA1154" s="38" t="str">
        <f>IF(AW1154="","",IF(AW1154&lt;=2,"SI","NO"))</f>
        <v>SI</v>
      </c>
      <c r="BB1154" s="117">
        <f>V1154-U1154</f>
        <v>0</v>
      </c>
      <c r="BC1154" s="118">
        <f>(TRACKER[[#This Row],[Driver departure vs DC END DATE 2]])/24</f>
        <v>0</v>
      </c>
      <c r="BD1154" s="117" t="str">
        <f>IF(L1154="LEFTIES TOLEDO",IF(BC1154&gt;=TIME(0,0,0),"YES","NO"),"")</f>
        <v/>
      </c>
      <c r="BE1154" s="41">
        <f>$BH$1</f>
        <v>55</v>
      </c>
      <c r="BF1154" s="41">
        <f>$BI$1</f>
        <v>7.5</v>
      </c>
    </row>
    <row r="1155" spans="1:58" ht="12.5" customHeight="1">
      <c r="A1155" s="24">
        <v>264256035</v>
      </c>
      <c r="B1155" s="10" t="s">
        <v>1607</v>
      </c>
      <c r="C1155" s="11" t="s">
        <v>57</v>
      </c>
      <c r="D1155" s="11" t="s">
        <v>48</v>
      </c>
      <c r="E1155" s="12">
        <v>46080.385416666664</v>
      </c>
      <c r="F1155" s="12">
        <v>46080.333333333336</v>
      </c>
      <c r="G1155" s="13" t="s">
        <v>49</v>
      </c>
      <c r="H1155" s="11" t="s">
        <v>50</v>
      </c>
      <c r="I1155" s="13" t="s">
        <v>1643</v>
      </c>
      <c r="J1155" s="13" t="s">
        <v>51</v>
      </c>
      <c r="K1155" s="13" t="s">
        <v>60</v>
      </c>
      <c r="L1155" s="12" t="s">
        <v>81</v>
      </c>
      <c r="M1155" s="12">
        <v>46080.958333333336</v>
      </c>
      <c r="N1155" s="12">
        <v>46085.166666666664</v>
      </c>
      <c r="O1155" s="12"/>
      <c r="P1155" s="55"/>
      <c r="Q1155" s="12"/>
      <c r="R1155" s="12"/>
      <c r="S1155" s="29">
        <v>46085.036111111112</v>
      </c>
      <c r="T1155" s="29">
        <v>46085.048611111109</v>
      </c>
      <c r="U1155" s="12"/>
      <c r="V1155" s="29"/>
      <c r="W1155" s="30">
        <f>IF(N1155="","",WEEKNUM(AA1155,2)-0)</f>
        <v>10</v>
      </c>
      <c r="X1155" s="30">
        <f>IF(N1155="","",MONTH(AA1155))</f>
        <v>3</v>
      </c>
      <c r="Y115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1155" s="30" t="str">
        <f>IF(B1155="ROPAX","ROPAX",IF(B1155="RORO","RORO","OCEAN"))</f>
        <v>OCEAN</v>
      </c>
      <c r="AA1155" s="12">
        <f>+MIN(S1155,T1155)</f>
        <v>46085.036111111112</v>
      </c>
      <c r="AB1155" s="29" t="str">
        <f>CHOOSE(WEEKDAY(T1155,2),"Monday","Tuesday","Wednesday","Thursday","Friday","Saturday","Sunday")</f>
        <v>Wednesday</v>
      </c>
      <c r="AC1155" s="104">
        <f>IF((E1155-F1155)&lt;=0,0,(TRACKER[[#This Row],[ATA]]-TRACKER[[#This Row],[ETA]])*24)</f>
        <v>1.2499999998835847</v>
      </c>
      <c r="AD1155" s="29" t="str">
        <f>IF(AC1155&lt;=2,"NO","YES")</f>
        <v>NO</v>
      </c>
      <c r="AE1155" s="112">
        <f>+TRACKER[[#This Row],[DELIVERY AVAILABLE SINCE]]-TRACKER[[#This Row],[HANDOVER Morocco]]</f>
        <v>46080.958333333336</v>
      </c>
      <c r="AF1155" s="113">
        <f>TRACKER[[#This Row],[ATA TO UNLOADING]]*24</f>
        <v>111.61666666675592</v>
      </c>
      <c r="AG1155" s="114">
        <f>(M1155-E1155)</f>
        <v>0.57291666667151731</v>
      </c>
      <c r="AH1155" s="9">
        <f>TRACKER[[#This Row],[ATA A OFRECIMIENTO]]*24</f>
        <v>13.750000000116415</v>
      </c>
      <c r="AI1155" s="4" t="str">
        <f>IF(AG1155="","",IF(AG1155&lt;=1.5,"SI","NO"))</f>
        <v>SI</v>
      </c>
      <c r="AJ1155" s="4" t="str">
        <f>IF(AG1155="","",IF(AG1155&lt;=2,"YES","NO"))</f>
        <v>YES</v>
      </c>
      <c r="AK1155" s="4" t="str">
        <f>IF(AG1155="","",IF(AG1155&lt;=3,"SI","NO"))</f>
        <v>SI</v>
      </c>
      <c r="AL1155" s="114">
        <f>(N1155-M1155)</f>
        <v>4.2083333333284827</v>
      </c>
      <c r="AM1155" s="9">
        <f>TRACKER[[#This Row],[DEL. AVAILABLE A SLOT]]*24</f>
        <v>100.99999999988358</v>
      </c>
      <c r="AN1155" s="114">
        <f>IF((S1155-M1155)&lt;0,TIME(0,0,0),S1155-M1155)</f>
        <v>4.077777777776646</v>
      </c>
      <c r="AO1155"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155" s="9" t="str">
        <f>IF(AL1155="","",IF(AL1155&lt;=1,"SI","NO"))</f>
        <v>NO</v>
      </c>
      <c r="AQ1155" s="114">
        <f>(N1155-E1155)</f>
        <v>4.78125</v>
      </c>
      <c r="AR1155" s="9">
        <f>TRACKER[[#This Row],[ATA A TIMESLOT]]*24</f>
        <v>114.75</v>
      </c>
      <c r="AS1155" s="115">
        <f>IF(AA1155&lt;N1155,TIME(0,0,0),AA1155-N1155)</f>
        <v>0</v>
      </c>
      <c r="AT1155" s="9">
        <f>TRACKER[[#This Row],[PUNTUALIDAD (H)]]*24</f>
        <v>0</v>
      </c>
      <c r="AU1155" s="114" t="str">
        <f>IF(AS1155&gt;TIME(0,30,0),"NO","SI")</f>
        <v>SI</v>
      </c>
      <c r="AV1155" s="116" t="str">
        <f>IF(AS1155&gt;TIME(1,0,0),"NO","SI")</f>
        <v>SI</v>
      </c>
      <c r="AW1155" s="116">
        <f>(S1155-E1155)</f>
        <v>4.6506944444481633</v>
      </c>
      <c r="AX1155" s="38">
        <f>TRACKER[[#This Row],[ATA TO UNLOADING]]*24</f>
        <v>111.61666666675592</v>
      </c>
      <c r="AY1155" s="116">
        <f>IF(O1155=0,0,S1155-O1155)</f>
        <v>0</v>
      </c>
      <c r="AZ1155" s="38">
        <f>TRACKER[[#This Row],[TOTAL TT (MARRUECOS)]]*24</f>
        <v>0</v>
      </c>
      <c r="BA1155" s="38" t="str">
        <f>IF(AW1155="","",IF(AW1155&lt;=2,"SI","NO"))</f>
        <v>NO</v>
      </c>
      <c r="BB1155" s="117">
        <f>V1155-U1155</f>
        <v>0</v>
      </c>
      <c r="BC1155" s="118">
        <f>(TRACKER[[#This Row],[Driver departure vs DC END DATE 2]])/24</f>
        <v>0</v>
      </c>
      <c r="BD1155" s="117" t="str">
        <f>IF(L1155="LEFTIES TOLEDO",IF(BC1155&gt;=TIME(0,0,0),"YES","NO"),"")</f>
        <v/>
      </c>
      <c r="BE1155" s="41">
        <f>$BH$1</f>
        <v>55</v>
      </c>
      <c r="BF1155" s="41">
        <f>$BI$1</f>
        <v>7.5</v>
      </c>
    </row>
    <row r="1156" spans="1:58" ht="12.5" customHeight="1">
      <c r="A1156" s="24">
        <v>262299103</v>
      </c>
      <c r="B1156" s="10" t="s">
        <v>1607</v>
      </c>
      <c r="C1156" s="11" t="s">
        <v>57</v>
      </c>
      <c r="D1156" s="11" t="s">
        <v>48</v>
      </c>
      <c r="E1156" s="12">
        <v>46080.385416666664</v>
      </c>
      <c r="F1156" s="12">
        <v>46080.333333333336</v>
      </c>
      <c r="G1156" s="13" t="s">
        <v>49</v>
      </c>
      <c r="H1156" s="11" t="s">
        <v>50</v>
      </c>
      <c r="I1156" s="13" t="s">
        <v>1644</v>
      </c>
      <c r="J1156" s="13" t="s">
        <v>51</v>
      </c>
      <c r="K1156" s="13" t="s">
        <v>60</v>
      </c>
      <c r="L1156" s="12" t="s">
        <v>81</v>
      </c>
      <c r="M1156" s="12">
        <v>46080.958333333336</v>
      </c>
      <c r="N1156" s="12">
        <v>46085.333333333336</v>
      </c>
      <c r="O1156" s="12"/>
      <c r="P1156" s="55"/>
      <c r="Q1156" s="12"/>
      <c r="R1156" s="12"/>
      <c r="S1156" s="29">
        <v>46085.322222222225</v>
      </c>
      <c r="T1156" s="29">
        <v>46085.333333333336</v>
      </c>
      <c r="U1156" s="12"/>
      <c r="V1156" s="29"/>
      <c r="W1156" s="30">
        <f>IF(N1156="","",WEEKNUM(AA1156,2)-0)</f>
        <v>10</v>
      </c>
      <c r="X1156" s="30">
        <f>IF(N1156="","",MONTH(AA1156))</f>
        <v>3</v>
      </c>
      <c r="Y115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1156" s="30" t="str">
        <f>IF(B1156="ROPAX","ROPAX",IF(B1156="RORO","RORO","OCEAN"))</f>
        <v>OCEAN</v>
      </c>
      <c r="AA1156" s="12">
        <f>+MIN(S1156,T1156)</f>
        <v>46085.322222222225</v>
      </c>
      <c r="AB1156" s="29" t="str">
        <f>CHOOSE(WEEKDAY(T1156,2),"Monday","Tuesday","Wednesday","Thursday","Friday","Saturday","Sunday")</f>
        <v>Wednesday</v>
      </c>
      <c r="AC1156" s="104">
        <f>IF((E1156-F1156)&lt;=0,0,(TRACKER[[#This Row],[ATA]]-TRACKER[[#This Row],[ETA]])*24)</f>
        <v>1.2499999998835847</v>
      </c>
      <c r="AD1156" s="29" t="str">
        <f>IF(AC1156&lt;=2,"NO","YES")</f>
        <v>NO</v>
      </c>
      <c r="AE1156" s="112">
        <f>+TRACKER[[#This Row],[DELIVERY AVAILABLE SINCE]]-TRACKER[[#This Row],[HANDOVER Morocco]]</f>
        <v>46080.958333333336</v>
      </c>
      <c r="AF1156" s="113">
        <f>TRACKER[[#This Row],[ATA TO UNLOADING]]*24</f>
        <v>118.48333333345363</v>
      </c>
      <c r="AG1156" s="114">
        <f>(M1156-E1156)</f>
        <v>0.57291666667151731</v>
      </c>
      <c r="AH1156" s="9">
        <f>TRACKER[[#This Row],[ATA A OFRECIMIENTO]]*24</f>
        <v>13.750000000116415</v>
      </c>
      <c r="AI1156" s="4" t="str">
        <f>IF(AG1156="","",IF(AG1156&lt;=1.5,"SI","NO"))</f>
        <v>SI</v>
      </c>
      <c r="AJ1156" s="4" t="str">
        <f>IF(AG1156="","",IF(AG1156&lt;=2,"YES","NO"))</f>
        <v>YES</v>
      </c>
      <c r="AK1156" s="4" t="str">
        <f>IF(AG1156="","",IF(AG1156&lt;=3,"SI","NO"))</f>
        <v>SI</v>
      </c>
      <c r="AL1156" s="114">
        <f>(N1156-M1156)</f>
        <v>4.375</v>
      </c>
      <c r="AM1156" s="9">
        <f>TRACKER[[#This Row],[DEL. AVAILABLE A SLOT]]*24</f>
        <v>105</v>
      </c>
      <c r="AN1156" s="114">
        <f>IF((S1156-M1156)&lt;0,TIME(0,0,0),S1156-M1156)</f>
        <v>4.3638888888890506</v>
      </c>
      <c r="AO1156"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156" s="9" t="str">
        <f>IF(AL1156="","",IF(AL1156&lt;=1,"SI","NO"))</f>
        <v>NO</v>
      </c>
      <c r="AQ1156" s="114">
        <f>(N1156-E1156)</f>
        <v>4.9479166666715173</v>
      </c>
      <c r="AR1156" s="9">
        <f>TRACKER[[#This Row],[ATA A TIMESLOT]]*24</f>
        <v>118.75000000011642</v>
      </c>
      <c r="AS1156" s="115">
        <f>IF(AA1156&lt;N1156,TIME(0,0,0),AA1156-N1156)</f>
        <v>0</v>
      </c>
      <c r="AT1156" s="9">
        <f>TRACKER[[#This Row],[PUNTUALIDAD (H)]]*24</f>
        <v>0</v>
      </c>
      <c r="AU1156" s="114" t="str">
        <f>IF(AS1156&gt;TIME(0,30,0),"NO","SI")</f>
        <v>SI</v>
      </c>
      <c r="AV1156" s="116" t="str">
        <f>IF(AS1156&gt;TIME(1,0,0),"NO","SI")</f>
        <v>SI</v>
      </c>
      <c r="AW1156" s="116">
        <f>(S1156-E1156)</f>
        <v>4.9368055555605679</v>
      </c>
      <c r="AX1156" s="38">
        <f>TRACKER[[#This Row],[ATA TO UNLOADING]]*24</f>
        <v>118.48333333345363</v>
      </c>
      <c r="AY1156" s="116">
        <f>IF(O1156=0,0,S1156-O1156)</f>
        <v>0</v>
      </c>
      <c r="AZ1156" s="38">
        <f>TRACKER[[#This Row],[TOTAL TT (MARRUECOS)]]*24</f>
        <v>0</v>
      </c>
      <c r="BA1156" s="38" t="str">
        <f>IF(AW1156="","",IF(AW1156&lt;=2,"SI","NO"))</f>
        <v>NO</v>
      </c>
      <c r="BB1156" s="117">
        <f>V1156-U1156</f>
        <v>0</v>
      </c>
      <c r="BC1156" s="118">
        <f>(TRACKER[[#This Row],[Driver departure vs DC END DATE 2]])/24</f>
        <v>0</v>
      </c>
      <c r="BD1156" s="117" t="str">
        <f>IF(L1156="LEFTIES TOLEDO",IF(BC1156&gt;=TIME(0,0,0),"YES","NO"),"")</f>
        <v/>
      </c>
      <c r="BE1156" s="41">
        <f>$BH$1</f>
        <v>55</v>
      </c>
      <c r="BF1156" s="41">
        <f>$BI$1</f>
        <v>7.5</v>
      </c>
    </row>
    <row r="1157" spans="1:58" ht="12.5" customHeight="1">
      <c r="A1157" s="24">
        <v>262297830</v>
      </c>
      <c r="B1157" s="10" t="s">
        <v>1607</v>
      </c>
      <c r="C1157" s="11" t="s">
        <v>57</v>
      </c>
      <c r="D1157" s="11" t="s">
        <v>48</v>
      </c>
      <c r="E1157" s="12">
        <v>46080.385416666664</v>
      </c>
      <c r="F1157" s="12">
        <v>46080.333333333336</v>
      </c>
      <c r="G1157" s="13" t="s">
        <v>49</v>
      </c>
      <c r="H1157" s="11" t="s">
        <v>50</v>
      </c>
      <c r="I1157" s="13" t="s">
        <v>1645</v>
      </c>
      <c r="J1157" s="13" t="s">
        <v>51</v>
      </c>
      <c r="K1157" s="13" t="s">
        <v>60</v>
      </c>
      <c r="L1157" s="12" t="s">
        <v>81</v>
      </c>
      <c r="M1157" s="12">
        <v>46080.958333333336</v>
      </c>
      <c r="N1157" s="12">
        <v>46085.333333333336</v>
      </c>
      <c r="O1157" s="12"/>
      <c r="P1157" s="55"/>
      <c r="Q1157" s="12"/>
      <c r="R1157" s="12"/>
      <c r="S1157" s="29">
        <v>46085.324999999997</v>
      </c>
      <c r="T1157" s="29">
        <v>46085.340277777781</v>
      </c>
      <c r="U1157" s="12"/>
      <c r="V1157" s="29"/>
      <c r="W1157" s="30">
        <f>IF(N1157="","",WEEKNUM(AA1157,2)-0)</f>
        <v>10</v>
      </c>
      <c r="X1157" s="30">
        <f>IF(N1157="","",MONTH(AA1157))</f>
        <v>3</v>
      </c>
      <c r="Y115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1157" s="30" t="str">
        <f>IF(B1157="ROPAX","ROPAX",IF(B1157="RORO","RORO","OCEAN"))</f>
        <v>OCEAN</v>
      </c>
      <c r="AA1157" s="12">
        <f>+MIN(S1157,T1157)</f>
        <v>46085.324999999997</v>
      </c>
      <c r="AB1157" s="29" t="str">
        <f>CHOOSE(WEEKDAY(T1157,2),"Monday","Tuesday","Wednesday","Thursday","Friday","Saturday","Sunday")</f>
        <v>Wednesday</v>
      </c>
      <c r="AC1157" s="104">
        <f>IF((E1157-F1157)&lt;=0,0,(TRACKER[[#This Row],[ATA]]-TRACKER[[#This Row],[ETA]])*24)</f>
        <v>1.2499999998835847</v>
      </c>
      <c r="AD1157" s="29" t="str">
        <f>IF(AC1157&lt;=2,"NO","YES")</f>
        <v>NO</v>
      </c>
      <c r="AE1157" s="112">
        <f>+TRACKER[[#This Row],[DELIVERY AVAILABLE SINCE]]-TRACKER[[#This Row],[HANDOVER Morocco]]</f>
        <v>46080.958333333336</v>
      </c>
      <c r="AF1157" s="113">
        <f>TRACKER[[#This Row],[ATA TO UNLOADING]]*24</f>
        <v>118.54999999998836</v>
      </c>
      <c r="AG1157" s="114">
        <f>(M1157-E1157)</f>
        <v>0.57291666667151731</v>
      </c>
      <c r="AH1157" s="9">
        <f>TRACKER[[#This Row],[ATA A OFRECIMIENTO]]*24</f>
        <v>13.750000000116415</v>
      </c>
      <c r="AI1157" s="4" t="str">
        <f>IF(AG1157="","",IF(AG1157&lt;=1.5,"SI","NO"))</f>
        <v>SI</v>
      </c>
      <c r="AJ1157" s="4" t="str">
        <f>IF(AG1157="","",IF(AG1157&lt;=2,"YES","NO"))</f>
        <v>YES</v>
      </c>
      <c r="AK1157" s="4" t="str">
        <f>IF(AG1157="","",IF(AG1157&lt;=3,"SI","NO"))</f>
        <v>SI</v>
      </c>
      <c r="AL1157" s="114">
        <f>(N1157-M1157)</f>
        <v>4.375</v>
      </c>
      <c r="AM1157" s="9">
        <f>TRACKER[[#This Row],[DEL. AVAILABLE A SLOT]]*24</f>
        <v>105</v>
      </c>
      <c r="AN1157" s="114">
        <f>IF((S1157-M1157)&lt;0,TIME(0,0,0),S1157-M1157)</f>
        <v>4.366666666661331</v>
      </c>
      <c r="AO1157"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157" s="9" t="str">
        <f>IF(AL1157="","",IF(AL1157&lt;=1,"SI","NO"))</f>
        <v>NO</v>
      </c>
      <c r="AQ1157" s="114">
        <f>(N1157-E1157)</f>
        <v>4.9479166666715173</v>
      </c>
      <c r="AR1157" s="9">
        <f>TRACKER[[#This Row],[ATA A TIMESLOT]]*24</f>
        <v>118.75000000011642</v>
      </c>
      <c r="AS1157" s="115">
        <f>IF(AA1157&lt;N1157,TIME(0,0,0),AA1157-N1157)</f>
        <v>0</v>
      </c>
      <c r="AT1157" s="9">
        <f>TRACKER[[#This Row],[PUNTUALIDAD (H)]]*24</f>
        <v>0</v>
      </c>
      <c r="AU1157" s="114" t="str">
        <f>IF(AS1157&gt;TIME(0,30,0),"NO","SI")</f>
        <v>SI</v>
      </c>
      <c r="AV1157" s="116" t="str">
        <f>IF(AS1157&gt;TIME(1,0,0),"NO","SI")</f>
        <v>SI</v>
      </c>
      <c r="AW1157" s="116">
        <f>(S1157-E1157)</f>
        <v>4.9395833333328483</v>
      </c>
      <c r="AX1157" s="38">
        <f>TRACKER[[#This Row],[ATA TO UNLOADING]]*24</f>
        <v>118.54999999998836</v>
      </c>
      <c r="AY1157" s="116">
        <f>IF(O1157=0,0,S1157-O1157)</f>
        <v>0</v>
      </c>
      <c r="AZ1157" s="38">
        <f>TRACKER[[#This Row],[TOTAL TT (MARRUECOS)]]*24</f>
        <v>0</v>
      </c>
      <c r="BA1157" s="38" t="str">
        <f>IF(AW1157="","",IF(AW1157&lt;=2,"SI","NO"))</f>
        <v>NO</v>
      </c>
      <c r="BB1157" s="117">
        <f>V1157-U1157</f>
        <v>0</v>
      </c>
      <c r="BC1157" s="118">
        <f>(TRACKER[[#This Row],[Driver departure vs DC END DATE 2]])/24</f>
        <v>0</v>
      </c>
      <c r="BD1157" s="117" t="str">
        <f>IF(L1157="LEFTIES TOLEDO",IF(BC1157&gt;=TIME(0,0,0),"YES","NO"),"")</f>
        <v/>
      </c>
      <c r="BE1157" s="41">
        <f>$BH$1</f>
        <v>55</v>
      </c>
      <c r="BF1157" s="41">
        <f>$BI$1</f>
        <v>7.5</v>
      </c>
    </row>
    <row r="1158" spans="1:58" ht="12.5" customHeight="1">
      <c r="A1158" s="24">
        <v>262299103</v>
      </c>
      <c r="B1158" s="10" t="s">
        <v>1607</v>
      </c>
      <c r="C1158" s="11" t="s">
        <v>57</v>
      </c>
      <c r="D1158" s="11" t="s">
        <v>48</v>
      </c>
      <c r="E1158" s="12">
        <v>46080.385416666664</v>
      </c>
      <c r="F1158" s="12">
        <v>46080.333333333336</v>
      </c>
      <c r="G1158" s="13" t="s">
        <v>49</v>
      </c>
      <c r="H1158" s="11" t="s">
        <v>50</v>
      </c>
      <c r="I1158" s="13" t="s">
        <v>1646</v>
      </c>
      <c r="J1158" s="13" t="s">
        <v>51</v>
      </c>
      <c r="K1158" s="13" t="s">
        <v>60</v>
      </c>
      <c r="L1158" s="12" t="s">
        <v>81</v>
      </c>
      <c r="M1158" s="12">
        <v>46080.958333333336</v>
      </c>
      <c r="N1158" s="12">
        <v>46085.354166666664</v>
      </c>
      <c r="O1158" s="12"/>
      <c r="P1158" s="55"/>
      <c r="Q1158" s="12"/>
      <c r="R1158" s="12"/>
      <c r="S1158" s="29">
        <v>46085.361805555556</v>
      </c>
      <c r="T1158" s="29">
        <v>46085.362500000003</v>
      </c>
      <c r="U1158" s="12"/>
      <c r="V1158" s="29"/>
      <c r="W1158" s="30">
        <f>IF(N1158="","",WEEKNUM(AA1158,2)-0)</f>
        <v>10</v>
      </c>
      <c r="X1158" s="30">
        <f>IF(N1158="","",MONTH(AA1158))</f>
        <v>3</v>
      </c>
      <c r="Y115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1158" s="30" t="str">
        <f>IF(B1158="ROPAX","ROPAX",IF(B1158="RORO","RORO","OCEAN"))</f>
        <v>OCEAN</v>
      </c>
      <c r="AA1158" s="12">
        <f>+MIN(S1158,T1158)</f>
        <v>46085.361805555556</v>
      </c>
      <c r="AB1158" s="29" t="str">
        <f>CHOOSE(WEEKDAY(T1158,2),"Monday","Tuesday","Wednesday","Thursday","Friday","Saturday","Sunday")</f>
        <v>Wednesday</v>
      </c>
      <c r="AC1158" s="104">
        <f>IF((E1158-F1158)&lt;=0,0,(TRACKER[[#This Row],[ATA]]-TRACKER[[#This Row],[ETA]])*24)</f>
        <v>1.2499999998835847</v>
      </c>
      <c r="AD1158" s="29" t="str">
        <f>IF(AC1158&lt;=2,"NO","YES")</f>
        <v>NO</v>
      </c>
      <c r="AE1158" s="112">
        <f>+TRACKER[[#This Row],[DELIVERY AVAILABLE SINCE]]-TRACKER[[#This Row],[HANDOVER Morocco]]</f>
        <v>46080.958333333336</v>
      </c>
      <c r="AF1158" s="113">
        <f>TRACKER[[#This Row],[ATA TO UNLOADING]]*24</f>
        <v>119.43333333340706</v>
      </c>
      <c r="AG1158" s="114">
        <f>(M1158-E1158)</f>
        <v>0.57291666667151731</v>
      </c>
      <c r="AH1158" s="9">
        <f>TRACKER[[#This Row],[ATA A OFRECIMIENTO]]*24</f>
        <v>13.750000000116415</v>
      </c>
      <c r="AI1158" s="4" t="str">
        <f>IF(AG1158="","",IF(AG1158&lt;=1.5,"SI","NO"))</f>
        <v>SI</v>
      </c>
      <c r="AJ1158" s="4" t="str">
        <f>IF(AG1158="","",IF(AG1158&lt;=2,"YES","NO"))</f>
        <v>YES</v>
      </c>
      <c r="AK1158" s="4" t="str">
        <f>IF(AG1158="","",IF(AG1158&lt;=3,"SI","NO"))</f>
        <v>SI</v>
      </c>
      <c r="AL1158" s="114">
        <f>(N1158-M1158)</f>
        <v>4.3958333333284827</v>
      </c>
      <c r="AM1158" s="9">
        <f>TRACKER[[#This Row],[DEL. AVAILABLE A SLOT]]*24</f>
        <v>105.49999999988358</v>
      </c>
      <c r="AN1158" s="114">
        <f>IF((S1158-M1158)&lt;0,TIME(0,0,0),S1158-M1158)</f>
        <v>4.4034722222204437</v>
      </c>
      <c r="AO1158"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158" s="9" t="str">
        <f>IF(AL1158="","",IF(AL1158&lt;=1,"SI","NO"))</f>
        <v>NO</v>
      </c>
      <c r="AQ1158" s="114">
        <f>(N1158-E1158)</f>
        <v>4.96875</v>
      </c>
      <c r="AR1158" s="9">
        <f>TRACKER[[#This Row],[ATA A TIMESLOT]]*24</f>
        <v>119.25</v>
      </c>
      <c r="AS1158" s="115">
        <f>IF(AA1158&lt;N1158,TIME(0,0,0),AA1158-N1158)</f>
        <v>7.6388888919609599E-3</v>
      </c>
      <c r="AT1158" s="9">
        <f>TRACKER[[#This Row],[PUNTUALIDAD (H)]]*24</f>
        <v>0.18333333340706304</v>
      </c>
      <c r="AU1158" s="114" t="str">
        <f>IF(AS1158&gt;TIME(0,30,0),"NO","SI")</f>
        <v>SI</v>
      </c>
      <c r="AV1158" s="116" t="str">
        <f>IF(AS1158&gt;TIME(1,0,0),"NO","SI")</f>
        <v>SI</v>
      </c>
      <c r="AW1158" s="116">
        <f>(S1158-E1158)</f>
        <v>4.976388888891961</v>
      </c>
      <c r="AX1158" s="38">
        <f>TRACKER[[#This Row],[ATA TO UNLOADING]]*24</f>
        <v>119.43333333340706</v>
      </c>
      <c r="AY1158" s="116">
        <f>IF(O1158=0,0,S1158-O1158)</f>
        <v>0</v>
      </c>
      <c r="AZ1158" s="38">
        <f>TRACKER[[#This Row],[TOTAL TT (MARRUECOS)]]*24</f>
        <v>0</v>
      </c>
      <c r="BA1158" s="38" t="str">
        <f>IF(AW1158="","",IF(AW1158&lt;=2,"SI","NO"))</f>
        <v>NO</v>
      </c>
      <c r="BB1158" s="117">
        <f>V1158-U1158</f>
        <v>0</v>
      </c>
      <c r="BC1158" s="118">
        <f>(TRACKER[[#This Row],[Driver departure vs DC END DATE 2]])/24</f>
        <v>0</v>
      </c>
      <c r="BD1158" s="117" t="str">
        <f>IF(L1158="LEFTIES TOLEDO",IF(BC1158&gt;=TIME(0,0,0),"YES","NO"),"")</f>
        <v/>
      </c>
      <c r="BE1158" s="41">
        <f>$BH$1</f>
        <v>55</v>
      </c>
      <c r="BF1158" s="41">
        <f>$BI$1</f>
        <v>7.5</v>
      </c>
    </row>
    <row r="1159" spans="1:58" ht="12.5" hidden="1" customHeight="1">
      <c r="A1159" s="24" t="s">
        <v>1570</v>
      </c>
      <c r="B1159" s="10" t="s">
        <v>66</v>
      </c>
      <c r="C1159" s="11" t="s">
        <v>79</v>
      </c>
      <c r="D1159" s="11" t="s">
        <v>48</v>
      </c>
      <c r="E1159" s="12">
        <v>46083.333333333336</v>
      </c>
      <c r="F1159" s="12">
        <v>46083.583333333336</v>
      </c>
      <c r="G1159" s="13" t="s">
        <v>67</v>
      </c>
      <c r="H1159" s="11" t="s">
        <v>68</v>
      </c>
      <c r="I1159" s="13" t="s">
        <v>1572</v>
      </c>
      <c r="J1159" s="13" t="s">
        <v>80</v>
      </c>
      <c r="K1159" s="13" t="s">
        <v>60</v>
      </c>
      <c r="L1159" s="12" t="s">
        <v>73</v>
      </c>
      <c r="M1159" s="12">
        <v>46084.75</v>
      </c>
      <c r="N1159" s="12">
        <v>46085.458333333336</v>
      </c>
      <c r="O1159" s="12">
        <v>46080</v>
      </c>
      <c r="P1159" s="55">
        <v>2</v>
      </c>
      <c r="Q1159" s="12"/>
      <c r="R1159" s="12" t="s">
        <v>1573</v>
      </c>
      <c r="S1159" s="29">
        <v>46085.458333333336</v>
      </c>
      <c r="T1159" s="29">
        <v>46085.479166666664</v>
      </c>
      <c r="U1159" s="12"/>
      <c r="V1159" s="29"/>
      <c r="W1159" s="30">
        <f>IF(N1159="","",WEEKNUM(AA1159,2)-0)</f>
        <v>10</v>
      </c>
      <c r="X1159" s="30">
        <f>IF(N1159="","",MONTH(AA1159))</f>
        <v>3</v>
      </c>
      <c r="Y115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159" s="30" t="str">
        <f>IF(B1159="ROPAX","ROPAX",IF(B1159="RORO","RORO","OCEAN"))</f>
        <v>RORO</v>
      </c>
      <c r="AA1159" s="12">
        <f>+MIN(S1159,T1159)</f>
        <v>46085.458333333336</v>
      </c>
      <c r="AB1159" s="29" t="str">
        <f>CHOOSE(WEEKDAY(T1159,2),"Monday","Tuesday","Wednesday","Thursday","Friday","Saturday","Sunday")</f>
        <v>Wednesday</v>
      </c>
      <c r="AC1159" s="104">
        <f>IF((E1159-F1159)&lt;=0,0,(TRACKER[[#This Row],[ATA]]-TRACKER[[#This Row],[ETA]])*24)</f>
        <v>0</v>
      </c>
      <c r="AD1159" s="29" t="str">
        <f>IF(AC1159&lt;=2,"NO","YES")</f>
        <v>NO</v>
      </c>
      <c r="AE1159" s="112">
        <f>+TRACKER[[#This Row],[DELIVERY AVAILABLE SINCE]]-TRACKER[[#This Row],[HANDOVER Morocco]]</f>
        <v>4.75</v>
      </c>
      <c r="AF1159" s="113">
        <f>TRACKER[[#This Row],[ATA TO UNLOADING]]*24</f>
        <v>51</v>
      </c>
      <c r="AG1159" s="114">
        <f>(M1159-E1159)</f>
        <v>1.4166666666642413</v>
      </c>
      <c r="AH1159" s="9">
        <f>TRACKER[[#This Row],[ATA A OFRECIMIENTO]]*24</f>
        <v>33.999999999941792</v>
      </c>
      <c r="AI1159" s="4" t="str">
        <f>IF(AG1159="","",IF(AG1159&lt;=1.5,"SI","NO"))</f>
        <v>SI</v>
      </c>
      <c r="AJ1159" s="4" t="str">
        <f>IF(AG1159="","",IF(AG1159&lt;=2,"YES","NO"))</f>
        <v>YES</v>
      </c>
      <c r="AK1159" s="4" t="str">
        <f>IF(AG1159="","",IF(AG1159&lt;=3,"SI","NO"))</f>
        <v>SI</v>
      </c>
      <c r="AL1159" s="114">
        <f>(N1159-M1159)</f>
        <v>0.70833333333575865</v>
      </c>
      <c r="AM1159" s="9">
        <f>TRACKER[[#This Row],[DEL. AVAILABLE A SLOT]]*24</f>
        <v>17.000000000058208</v>
      </c>
      <c r="AN1159" s="114">
        <f>IF((S1159-M1159)&lt;0,TIME(0,0,0),S1159-M1159)</f>
        <v>0.70833333333575865</v>
      </c>
      <c r="AO1159"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159" s="9" t="str">
        <f>IF(AL1159="","",IF(AL1159&lt;=1,"SI","NO"))</f>
        <v>SI</v>
      </c>
      <c r="AQ1159" s="114">
        <f>(N1159-E1159)</f>
        <v>2.125</v>
      </c>
      <c r="AR1159" s="9">
        <f>TRACKER[[#This Row],[ATA A TIMESLOT]]*24</f>
        <v>51</v>
      </c>
      <c r="AS1159" s="115">
        <f>IF(AA1159&lt;N1159,TIME(0,0,0),AA1159-N1159)</f>
        <v>0</v>
      </c>
      <c r="AT1159" s="9">
        <f>TRACKER[[#This Row],[PUNTUALIDAD (H)]]*24</f>
        <v>0</v>
      </c>
      <c r="AU1159" s="114" t="str">
        <f>IF(AS1159&gt;TIME(0,30,0),"NO","SI")</f>
        <v>SI</v>
      </c>
      <c r="AV1159" s="116" t="str">
        <f>IF(AS1159&gt;TIME(1,0,0),"NO","SI")</f>
        <v>SI</v>
      </c>
      <c r="AW1159" s="116">
        <f>(S1159-E1159)</f>
        <v>2.125</v>
      </c>
      <c r="AX1159" s="38">
        <f>TRACKER[[#This Row],[ATA TO UNLOADING]]*24</f>
        <v>51</v>
      </c>
      <c r="AY1159" s="116">
        <f>IF(O1159=0,0,S1159-O1159)</f>
        <v>5.4583333333357587</v>
      </c>
      <c r="AZ1159" s="38">
        <f>TRACKER[[#This Row],[TOTAL TT (MARRUECOS)]]*24</f>
        <v>131.00000000005821</v>
      </c>
      <c r="BA1159" s="38" t="str">
        <f>IF(AW1159="","",IF(AW1159&lt;=2,"SI","NO"))</f>
        <v>NO</v>
      </c>
      <c r="BB1159" s="117">
        <f>V1159-U1159</f>
        <v>0</v>
      </c>
      <c r="BC1159" s="118">
        <f>(TRACKER[[#This Row],[Driver departure vs DC END DATE 2]])/24</f>
        <v>0</v>
      </c>
      <c r="BD1159" s="117" t="str">
        <f>IF(L1159="LEFTIES TOLEDO",IF(BC1159&gt;=TIME(0,0,0),"YES","NO"),"")</f>
        <v/>
      </c>
      <c r="BE1159" s="41">
        <f>$BH$1</f>
        <v>55</v>
      </c>
      <c r="BF1159" s="41">
        <f>$BI$1</f>
        <v>7.5</v>
      </c>
    </row>
    <row r="1160" spans="1:58" ht="12.5" customHeight="1">
      <c r="A1160" s="24">
        <v>262297830</v>
      </c>
      <c r="B1160" s="10" t="s">
        <v>1607</v>
      </c>
      <c r="C1160" s="11" t="s">
        <v>57</v>
      </c>
      <c r="D1160" s="11" t="s">
        <v>48</v>
      </c>
      <c r="E1160" s="12">
        <v>46080.385416666664</v>
      </c>
      <c r="F1160" s="12">
        <v>46080.333333333336</v>
      </c>
      <c r="G1160" s="13" t="s">
        <v>49</v>
      </c>
      <c r="H1160" s="11" t="s">
        <v>50</v>
      </c>
      <c r="I1160" s="13" t="s">
        <v>1647</v>
      </c>
      <c r="J1160" s="13" t="s">
        <v>51</v>
      </c>
      <c r="K1160" s="13" t="s">
        <v>60</v>
      </c>
      <c r="L1160" s="12" t="s">
        <v>81</v>
      </c>
      <c r="M1160" s="12">
        <v>46080.958333333336</v>
      </c>
      <c r="N1160" s="12">
        <v>46085.458333333336</v>
      </c>
      <c r="O1160" s="12"/>
      <c r="P1160" s="55"/>
      <c r="Q1160" s="12"/>
      <c r="R1160" s="12"/>
      <c r="S1160" s="29">
        <v>46085.421527777777</v>
      </c>
      <c r="T1160" s="29">
        <v>46085.46875</v>
      </c>
      <c r="U1160" s="12"/>
      <c r="V1160" s="29"/>
      <c r="W1160" s="30">
        <f>IF(N1160="","",WEEKNUM(AA1160,2)-0)</f>
        <v>10</v>
      </c>
      <c r="X1160" s="30">
        <f>IF(N1160="","",MONTH(AA1160))</f>
        <v>3</v>
      </c>
      <c r="Y116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1160" s="30" t="str">
        <f>IF(B1160="ROPAX","ROPAX",IF(B1160="RORO","RORO","OCEAN"))</f>
        <v>OCEAN</v>
      </c>
      <c r="AA1160" s="12">
        <f>+MIN(S1160,T1160)</f>
        <v>46085.421527777777</v>
      </c>
      <c r="AB1160" s="29" t="str">
        <f>CHOOSE(WEEKDAY(T1160,2),"Monday","Tuesday","Wednesday","Thursday","Friday","Saturday","Sunday")</f>
        <v>Wednesday</v>
      </c>
      <c r="AC1160" s="104">
        <f>IF((E1160-F1160)&lt;=0,0,(TRACKER[[#This Row],[ATA]]-TRACKER[[#This Row],[ETA]])*24)</f>
        <v>1.2499999998835847</v>
      </c>
      <c r="AD1160" s="29" t="str">
        <f>IF(AC1160&lt;=2,"NO","YES")</f>
        <v>NO</v>
      </c>
      <c r="AE1160" s="112">
        <f>+TRACKER[[#This Row],[DELIVERY AVAILABLE SINCE]]-TRACKER[[#This Row],[HANDOVER Morocco]]</f>
        <v>46080.958333333336</v>
      </c>
      <c r="AF1160" s="113">
        <f>TRACKER[[#This Row],[ATA TO UNLOADING]]*24</f>
        <v>120.86666666669771</v>
      </c>
      <c r="AG1160" s="114">
        <f>(M1160-E1160)</f>
        <v>0.57291666667151731</v>
      </c>
      <c r="AH1160" s="9">
        <f>TRACKER[[#This Row],[ATA A OFRECIMIENTO]]*24</f>
        <v>13.750000000116415</v>
      </c>
      <c r="AI1160" s="4" t="str">
        <f>IF(AG1160="","",IF(AG1160&lt;=1.5,"SI","NO"))</f>
        <v>SI</v>
      </c>
      <c r="AJ1160" s="4" t="str">
        <f>IF(AG1160="","",IF(AG1160&lt;=2,"YES","NO"))</f>
        <v>YES</v>
      </c>
      <c r="AK1160" s="4" t="str">
        <f>IF(AG1160="","",IF(AG1160&lt;=3,"SI","NO"))</f>
        <v>SI</v>
      </c>
      <c r="AL1160" s="114">
        <f>(N1160-M1160)</f>
        <v>4.5</v>
      </c>
      <c r="AM1160" s="9">
        <f>TRACKER[[#This Row],[DEL. AVAILABLE A SLOT]]*24</f>
        <v>108</v>
      </c>
      <c r="AN1160" s="114">
        <f>IF((S1160-M1160)&lt;0,TIME(0,0,0),S1160-M1160)</f>
        <v>4.4631944444408873</v>
      </c>
      <c r="AO1160"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160" s="9" t="str">
        <f>IF(AL1160="","",IF(AL1160&lt;=1,"SI","NO"))</f>
        <v>NO</v>
      </c>
      <c r="AQ1160" s="114">
        <f>(N1160-E1160)</f>
        <v>5.0729166666715173</v>
      </c>
      <c r="AR1160" s="9">
        <f>TRACKER[[#This Row],[ATA A TIMESLOT]]*24</f>
        <v>121.75000000011642</v>
      </c>
      <c r="AS1160" s="115">
        <f>IF(AA1160&lt;N1160,TIME(0,0,0),AA1160-N1160)</f>
        <v>0</v>
      </c>
      <c r="AT1160" s="9">
        <f>TRACKER[[#This Row],[PUNTUALIDAD (H)]]*24</f>
        <v>0</v>
      </c>
      <c r="AU1160" s="114" t="str">
        <f>IF(AS1160&gt;TIME(0,30,0),"NO","SI")</f>
        <v>SI</v>
      </c>
      <c r="AV1160" s="116" t="str">
        <f>IF(AS1160&gt;TIME(1,0,0),"NO","SI")</f>
        <v>SI</v>
      </c>
      <c r="AW1160" s="116">
        <f>(S1160-E1160)</f>
        <v>5.0361111111124046</v>
      </c>
      <c r="AX1160" s="38">
        <f>TRACKER[[#This Row],[ATA TO UNLOADING]]*24</f>
        <v>120.86666666669771</v>
      </c>
      <c r="AY1160" s="116">
        <f>IF(O1160=0,0,S1160-O1160)</f>
        <v>0</v>
      </c>
      <c r="AZ1160" s="38">
        <f>TRACKER[[#This Row],[TOTAL TT (MARRUECOS)]]*24</f>
        <v>0</v>
      </c>
      <c r="BA1160" s="38" t="str">
        <f>IF(AW1160="","",IF(AW1160&lt;=2,"SI","NO"))</f>
        <v>NO</v>
      </c>
      <c r="BB1160" s="117">
        <f>V1160-U1160</f>
        <v>0</v>
      </c>
      <c r="BC1160" s="118">
        <f>(TRACKER[[#This Row],[Driver departure vs DC END DATE 2]])/24</f>
        <v>0</v>
      </c>
      <c r="BD1160" s="117" t="str">
        <f>IF(L1160="LEFTIES TOLEDO",IF(BC1160&gt;=TIME(0,0,0),"YES","NO"),"")</f>
        <v/>
      </c>
      <c r="BE1160" s="41">
        <f>$BH$1</f>
        <v>55</v>
      </c>
      <c r="BF1160" s="41">
        <f>$BI$1</f>
        <v>7.5</v>
      </c>
    </row>
    <row r="1161" spans="1:58" ht="12.5" customHeight="1">
      <c r="A1161" s="24">
        <v>262297830</v>
      </c>
      <c r="B1161" s="10" t="s">
        <v>1607</v>
      </c>
      <c r="C1161" s="11" t="s">
        <v>57</v>
      </c>
      <c r="D1161" s="11" t="s">
        <v>48</v>
      </c>
      <c r="E1161" s="12">
        <v>46080.385416666664</v>
      </c>
      <c r="F1161" s="12">
        <v>46080.333333333336</v>
      </c>
      <c r="G1161" s="13" t="s">
        <v>49</v>
      </c>
      <c r="H1161" s="11" t="s">
        <v>50</v>
      </c>
      <c r="I1161" s="13" t="s">
        <v>1648</v>
      </c>
      <c r="J1161" s="13" t="s">
        <v>51</v>
      </c>
      <c r="K1161" s="13" t="s">
        <v>60</v>
      </c>
      <c r="L1161" s="12" t="s">
        <v>81</v>
      </c>
      <c r="M1161" s="12">
        <v>46080.958333333336</v>
      </c>
      <c r="N1161" s="12">
        <v>46085.458333333336</v>
      </c>
      <c r="O1161" s="12"/>
      <c r="P1161" s="55"/>
      <c r="Q1161" s="12"/>
      <c r="R1161" s="12"/>
      <c r="S1161" s="29">
        <v>46085.445138888892</v>
      </c>
      <c r="T1161" s="29">
        <v>46085.465277777781</v>
      </c>
      <c r="U1161" s="12"/>
      <c r="V1161" s="29"/>
      <c r="W1161" s="30">
        <f>IF(N1161="","",WEEKNUM(AA1161,2)-0)</f>
        <v>10</v>
      </c>
      <c r="X1161" s="30">
        <f>IF(N1161="","",MONTH(AA1161))</f>
        <v>3</v>
      </c>
      <c r="Y116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1161" s="30" t="str">
        <f>IF(B1161="ROPAX","ROPAX",IF(B1161="RORO","RORO","OCEAN"))</f>
        <v>OCEAN</v>
      </c>
      <c r="AA1161" s="12">
        <f>+MIN(S1161,T1161)</f>
        <v>46085.445138888892</v>
      </c>
      <c r="AB1161" s="29" t="str">
        <f>CHOOSE(WEEKDAY(T1161,2),"Monday","Tuesday","Wednesday","Thursday","Friday","Saturday","Sunday")</f>
        <v>Wednesday</v>
      </c>
      <c r="AC1161" s="104">
        <f>IF((E1161-F1161)&lt;=0,0,(TRACKER[[#This Row],[ATA]]-TRACKER[[#This Row],[ETA]])*24)</f>
        <v>1.2499999998835847</v>
      </c>
      <c r="AD1161" s="29" t="str">
        <f>IF(AC1161&lt;=2,"NO","YES")</f>
        <v>NO</v>
      </c>
      <c r="AE1161" s="112">
        <f>+TRACKER[[#This Row],[DELIVERY AVAILABLE SINCE]]-TRACKER[[#This Row],[HANDOVER Morocco]]</f>
        <v>46080.958333333336</v>
      </c>
      <c r="AF1161" s="113">
        <f>TRACKER[[#This Row],[ATA TO UNLOADING]]*24</f>
        <v>121.43333333346527</v>
      </c>
      <c r="AG1161" s="114">
        <f>(M1161-E1161)</f>
        <v>0.57291666667151731</v>
      </c>
      <c r="AH1161" s="9">
        <f>TRACKER[[#This Row],[ATA A OFRECIMIENTO]]*24</f>
        <v>13.750000000116415</v>
      </c>
      <c r="AI1161" s="4" t="str">
        <f>IF(AG1161="","",IF(AG1161&lt;=1.5,"SI","NO"))</f>
        <v>SI</v>
      </c>
      <c r="AJ1161" s="4" t="str">
        <f>IF(AG1161="","",IF(AG1161&lt;=2,"YES","NO"))</f>
        <v>YES</v>
      </c>
      <c r="AK1161" s="4" t="str">
        <f>IF(AG1161="","",IF(AG1161&lt;=3,"SI","NO"))</f>
        <v>SI</v>
      </c>
      <c r="AL1161" s="114">
        <f>(N1161-M1161)</f>
        <v>4.5</v>
      </c>
      <c r="AM1161" s="9">
        <f>TRACKER[[#This Row],[DEL. AVAILABLE A SLOT]]*24</f>
        <v>108</v>
      </c>
      <c r="AN1161" s="114">
        <f>IF((S1161-M1161)&lt;0,TIME(0,0,0),S1161-M1161)</f>
        <v>4.4868055555562023</v>
      </c>
      <c r="AO1161"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161" s="9" t="str">
        <f>IF(AL1161="","",IF(AL1161&lt;=1,"SI","NO"))</f>
        <v>NO</v>
      </c>
      <c r="AQ1161" s="114">
        <f>(N1161-E1161)</f>
        <v>5.0729166666715173</v>
      </c>
      <c r="AR1161" s="9">
        <f>TRACKER[[#This Row],[ATA A TIMESLOT]]*24</f>
        <v>121.75000000011642</v>
      </c>
      <c r="AS1161" s="115">
        <f>IF(AA1161&lt;N1161,TIME(0,0,0),AA1161-N1161)</f>
        <v>0</v>
      </c>
      <c r="AT1161" s="9">
        <f>TRACKER[[#This Row],[PUNTUALIDAD (H)]]*24</f>
        <v>0</v>
      </c>
      <c r="AU1161" s="114" t="str">
        <f>IF(AS1161&gt;TIME(0,30,0),"NO","SI")</f>
        <v>SI</v>
      </c>
      <c r="AV1161" s="116" t="str">
        <f>IF(AS1161&gt;TIME(1,0,0),"NO","SI")</f>
        <v>SI</v>
      </c>
      <c r="AW1161" s="116">
        <f>(S1161-E1161)</f>
        <v>5.0597222222277196</v>
      </c>
      <c r="AX1161" s="38">
        <f>TRACKER[[#This Row],[ATA TO UNLOADING]]*24</f>
        <v>121.43333333346527</v>
      </c>
      <c r="AY1161" s="116">
        <f>IF(O1161=0,0,S1161-O1161)</f>
        <v>0</v>
      </c>
      <c r="AZ1161" s="38">
        <f>TRACKER[[#This Row],[TOTAL TT (MARRUECOS)]]*24</f>
        <v>0</v>
      </c>
      <c r="BA1161" s="38" t="str">
        <f>IF(AW1161="","",IF(AW1161&lt;=2,"SI","NO"))</f>
        <v>NO</v>
      </c>
      <c r="BB1161" s="117">
        <f>V1161-U1161</f>
        <v>0</v>
      </c>
      <c r="BC1161" s="118">
        <f>(TRACKER[[#This Row],[Driver departure vs DC END DATE 2]])/24</f>
        <v>0</v>
      </c>
      <c r="BD1161" s="117" t="str">
        <f>IF(L1161="LEFTIES TOLEDO",IF(BC1161&gt;=TIME(0,0,0),"YES","NO"),"")</f>
        <v/>
      </c>
      <c r="BE1161" s="41">
        <f>$BH$1</f>
        <v>55</v>
      </c>
      <c r="BF1161" s="41">
        <f>$BI$1</f>
        <v>7.5</v>
      </c>
    </row>
    <row r="1162" spans="1:58" ht="12.5" customHeight="1">
      <c r="A1162" s="24">
        <v>262299103</v>
      </c>
      <c r="B1162" s="10" t="s">
        <v>1607</v>
      </c>
      <c r="C1162" s="11" t="s">
        <v>57</v>
      </c>
      <c r="D1162" s="11" t="s">
        <v>48</v>
      </c>
      <c r="E1162" s="12">
        <v>46080.385416666664</v>
      </c>
      <c r="F1162" s="12">
        <v>46080.333333333336</v>
      </c>
      <c r="G1162" s="13" t="s">
        <v>49</v>
      </c>
      <c r="H1162" s="11" t="s">
        <v>50</v>
      </c>
      <c r="I1162" s="13" t="s">
        <v>1649</v>
      </c>
      <c r="J1162" s="13" t="s">
        <v>51</v>
      </c>
      <c r="K1162" s="13" t="s">
        <v>60</v>
      </c>
      <c r="L1162" s="12" t="s">
        <v>81</v>
      </c>
      <c r="M1162" s="12">
        <v>46080.958333333336</v>
      </c>
      <c r="N1162" s="12">
        <v>46085.583333333336</v>
      </c>
      <c r="O1162" s="12"/>
      <c r="P1162" s="55"/>
      <c r="Q1162" s="12"/>
      <c r="R1162" s="12"/>
      <c r="S1162" s="29">
        <v>46085.589583333334</v>
      </c>
      <c r="T1162" s="29">
        <v>46085.604166666664</v>
      </c>
      <c r="U1162" s="12"/>
      <c r="V1162" s="29"/>
      <c r="W1162" s="30">
        <f>IF(N1162="","",WEEKNUM(AA1162,2)-0)</f>
        <v>10</v>
      </c>
      <c r="X1162" s="30">
        <f>IF(N1162="","",MONTH(AA1162))</f>
        <v>3</v>
      </c>
      <c r="Y116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1162" s="30" t="str">
        <f>IF(B1162="ROPAX","ROPAX",IF(B1162="RORO","RORO","OCEAN"))</f>
        <v>OCEAN</v>
      </c>
      <c r="AA1162" s="12">
        <f>+MIN(S1162,T1162)</f>
        <v>46085.589583333334</v>
      </c>
      <c r="AB1162" s="29" t="str">
        <f>CHOOSE(WEEKDAY(T1162,2),"Monday","Tuesday","Wednesday","Thursday","Friday","Saturday","Sunday")</f>
        <v>Wednesday</v>
      </c>
      <c r="AC1162" s="104">
        <f>IF((E1162-F1162)&lt;=0,0,(TRACKER[[#This Row],[ATA]]-TRACKER[[#This Row],[ETA]])*24)</f>
        <v>1.2499999998835847</v>
      </c>
      <c r="AD1162" s="29" t="str">
        <f>IF(AC1162&lt;=2,"NO","YES")</f>
        <v>NO</v>
      </c>
      <c r="AE1162" s="112">
        <f>+TRACKER[[#This Row],[DELIVERY AVAILABLE SINCE]]-TRACKER[[#This Row],[HANDOVER Morocco]]</f>
        <v>46080.958333333336</v>
      </c>
      <c r="AF1162" s="113">
        <f>TRACKER[[#This Row],[ATA TO UNLOADING]]*24</f>
        <v>124.90000000008149</v>
      </c>
      <c r="AG1162" s="114">
        <f>(M1162-E1162)</f>
        <v>0.57291666667151731</v>
      </c>
      <c r="AH1162" s="9">
        <f>TRACKER[[#This Row],[ATA A OFRECIMIENTO]]*24</f>
        <v>13.750000000116415</v>
      </c>
      <c r="AI1162" s="4" t="str">
        <f>IF(AG1162="","",IF(AG1162&lt;=1.5,"SI","NO"))</f>
        <v>SI</v>
      </c>
      <c r="AJ1162" s="4" t="str">
        <f>IF(AG1162="","",IF(AG1162&lt;=2,"YES","NO"))</f>
        <v>YES</v>
      </c>
      <c r="AK1162" s="4" t="str">
        <f>IF(AG1162="","",IF(AG1162&lt;=3,"SI","NO"))</f>
        <v>SI</v>
      </c>
      <c r="AL1162" s="114">
        <f>(N1162-M1162)</f>
        <v>4.625</v>
      </c>
      <c r="AM1162" s="9">
        <f>TRACKER[[#This Row],[DEL. AVAILABLE A SLOT]]*24</f>
        <v>111</v>
      </c>
      <c r="AN1162" s="114">
        <f>IF((S1162-M1162)&lt;0,TIME(0,0,0),S1162-M1162)</f>
        <v>4.6312499999985448</v>
      </c>
      <c r="AO1162"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162" s="9" t="str">
        <f>IF(AL1162="","",IF(AL1162&lt;=1,"SI","NO"))</f>
        <v>NO</v>
      </c>
      <c r="AQ1162" s="114">
        <f>(N1162-E1162)</f>
        <v>5.1979166666715173</v>
      </c>
      <c r="AR1162" s="9">
        <f>TRACKER[[#This Row],[ATA A TIMESLOT]]*24</f>
        <v>124.75000000011642</v>
      </c>
      <c r="AS1162" s="115">
        <f>IF(AA1162&lt;N1162,TIME(0,0,0),AA1162-N1162)</f>
        <v>6.2499999985448085E-3</v>
      </c>
      <c r="AT1162" s="9">
        <f>TRACKER[[#This Row],[PUNTUALIDAD (H)]]*24</f>
        <v>0.1499999999650754</v>
      </c>
      <c r="AU1162" s="114" t="str">
        <f>IF(AS1162&gt;TIME(0,30,0),"NO","SI")</f>
        <v>SI</v>
      </c>
      <c r="AV1162" s="116" t="str">
        <f>IF(AS1162&gt;TIME(1,0,0),"NO","SI")</f>
        <v>SI</v>
      </c>
      <c r="AW1162" s="116">
        <f>(S1162-E1162)</f>
        <v>5.2041666666700621</v>
      </c>
      <c r="AX1162" s="38">
        <f>TRACKER[[#This Row],[ATA TO UNLOADING]]*24</f>
        <v>124.90000000008149</v>
      </c>
      <c r="AY1162" s="116">
        <f>IF(O1162=0,0,S1162-O1162)</f>
        <v>0</v>
      </c>
      <c r="AZ1162" s="38">
        <f>TRACKER[[#This Row],[TOTAL TT (MARRUECOS)]]*24</f>
        <v>0</v>
      </c>
      <c r="BA1162" s="38" t="str">
        <f>IF(AW1162="","",IF(AW1162&lt;=2,"SI","NO"))</f>
        <v>NO</v>
      </c>
      <c r="BB1162" s="117">
        <f>V1162-U1162</f>
        <v>0</v>
      </c>
      <c r="BC1162" s="118">
        <f>(TRACKER[[#This Row],[Driver departure vs DC END DATE 2]])/24</f>
        <v>0</v>
      </c>
      <c r="BD1162" s="117" t="str">
        <f>IF(L1162="LEFTIES TOLEDO",IF(BC1162&gt;=TIME(0,0,0),"YES","NO"),"")</f>
        <v/>
      </c>
      <c r="BE1162" s="41">
        <f>$BH$1</f>
        <v>55</v>
      </c>
      <c r="BF1162" s="41">
        <f>$BI$1</f>
        <v>7.5</v>
      </c>
    </row>
    <row r="1163" spans="1:58" ht="12.5" customHeight="1">
      <c r="A1163" s="24">
        <v>262297830</v>
      </c>
      <c r="B1163" s="10" t="s">
        <v>1607</v>
      </c>
      <c r="C1163" s="11" t="s">
        <v>57</v>
      </c>
      <c r="D1163" s="11" t="s">
        <v>48</v>
      </c>
      <c r="E1163" s="12">
        <v>46080.385416666664</v>
      </c>
      <c r="F1163" s="12">
        <v>46080.333333333336</v>
      </c>
      <c r="G1163" s="13" t="s">
        <v>49</v>
      </c>
      <c r="H1163" s="11" t="s">
        <v>50</v>
      </c>
      <c r="I1163" s="13" t="s">
        <v>1650</v>
      </c>
      <c r="J1163" s="13" t="s">
        <v>51</v>
      </c>
      <c r="K1163" s="13" t="s">
        <v>60</v>
      </c>
      <c r="L1163" s="12" t="s">
        <v>81</v>
      </c>
      <c r="M1163" s="12">
        <v>46080.958333333336</v>
      </c>
      <c r="N1163" s="12">
        <v>46085.583333333336</v>
      </c>
      <c r="O1163" s="12"/>
      <c r="P1163" s="55"/>
      <c r="Q1163" s="12"/>
      <c r="R1163" s="12"/>
      <c r="S1163" s="29">
        <v>46085.570833333331</v>
      </c>
      <c r="T1163" s="29">
        <v>46085.576388888891</v>
      </c>
      <c r="U1163" s="12"/>
      <c r="V1163" s="29"/>
      <c r="W1163" s="30">
        <f>IF(N1163="","",WEEKNUM(AA1163,2)-0)</f>
        <v>10</v>
      </c>
      <c r="X1163" s="30">
        <f>IF(N1163="","",MONTH(AA1163))</f>
        <v>3</v>
      </c>
      <c r="Y116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1163" s="30" t="str">
        <f>IF(B1163="ROPAX","ROPAX",IF(B1163="RORO","RORO","OCEAN"))</f>
        <v>OCEAN</v>
      </c>
      <c r="AA1163" s="12">
        <f>+MIN(S1163,T1163)</f>
        <v>46085.570833333331</v>
      </c>
      <c r="AB1163" s="29" t="str">
        <f>CHOOSE(WEEKDAY(T1163,2),"Monday","Tuesday","Wednesday","Thursday","Friday","Saturday","Sunday")</f>
        <v>Wednesday</v>
      </c>
      <c r="AC1163" s="104">
        <f>IF((E1163-F1163)&lt;=0,0,(TRACKER[[#This Row],[ATA]]-TRACKER[[#This Row],[ETA]])*24)</f>
        <v>1.2499999998835847</v>
      </c>
      <c r="AD1163" s="29" t="str">
        <f>IF(AC1163&lt;=2,"NO","YES")</f>
        <v>NO</v>
      </c>
      <c r="AE1163" s="112">
        <f>+TRACKER[[#This Row],[DELIVERY AVAILABLE SINCE]]-TRACKER[[#This Row],[HANDOVER Morocco]]</f>
        <v>46080.958333333336</v>
      </c>
      <c r="AF1163" s="113">
        <f>TRACKER[[#This Row],[ATA TO UNLOADING]]*24</f>
        <v>124.45000000001164</v>
      </c>
      <c r="AG1163" s="114">
        <f>(M1163-E1163)</f>
        <v>0.57291666667151731</v>
      </c>
      <c r="AH1163" s="9">
        <f>TRACKER[[#This Row],[ATA A OFRECIMIENTO]]*24</f>
        <v>13.750000000116415</v>
      </c>
      <c r="AI1163" s="4" t="str">
        <f>IF(AG1163="","",IF(AG1163&lt;=1.5,"SI","NO"))</f>
        <v>SI</v>
      </c>
      <c r="AJ1163" s="4" t="str">
        <f>IF(AG1163="","",IF(AG1163&lt;=2,"YES","NO"))</f>
        <v>YES</v>
      </c>
      <c r="AK1163" s="4" t="str">
        <f>IF(AG1163="","",IF(AG1163&lt;=3,"SI","NO"))</f>
        <v>SI</v>
      </c>
      <c r="AL1163" s="114">
        <f>(N1163-M1163)</f>
        <v>4.625</v>
      </c>
      <c r="AM1163" s="9">
        <f>TRACKER[[#This Row],[DEL. AVAILABLE A SLOT]]*24</f>
        <v>111</v>
      </c>
      <c r="AN1163" s="114">
        <f>IF((S1163-M1163)&lt;0,TIME(0,0,0),S1163-M1163)</f>
        <v>4.6124999999956344</v>
      </c>
      <c r="AO1163"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163" s="9" t="str">
        <f>IF(AL1163="","",IF(AL1163&lt;=1,"SI","NO"))</f>
        <v>NO</v>
      </c>
      <c r="AQ1163" s="114">
        <f>(N1163-E1163)</f>
        <v>5.1979166666715173</v>
      </c>
      <c r="AR1163" s="9">
        <f>TRACKER[[#This Row],[ATA A TIMESLOT]]*24</f>
        <v>124.75000000011642</v>
      </c>
      <c r="AS1163" s="115">
        <f>IF(AA1163&lt;N1163,TIME(0,0,0),AA1163-N1163)</f>
        <v>0</v>
      </c>
      <c r="AT1163" s="9">
        <f>TRACKER[[#This Row],[PUNTUALIDAD (H)]]*24</f>
        <v>0</v>
      </c>
      <c r="AU1163" s="114" t="str">
        <f>IF(AS1163&gt;TIME(0,30,0),"NO","SI")</f>
        <v>SI</v>
      </c>
      <c r="AV1163" s="116" t="str">
        <f>IF(AS1163&gt;TIME(1,0,0),"NO","SI")</f>
        <v>SI</v>
      </c>
      <c r="AW1163" s="116">
        <f>(S1163-E1163)</f>
        <v>5.1854166666671517</v>
      </c>
      <c r="AX1163" s="38">
        <f>TRACKER[[#This Row],[ATA TO UNLOADING]]*24</f>
        <v>124.45000000001164</v>
      </c>
      <c r="AY1163" s="116">
        <f>IF(O1163=0,0,S1163-O1163)</f>
        <v>0</v>
      </c>
      <c r="AZ1163" s="38">
        <f>TRACKER[[#This Row],[TOTAL TT (MARRUECOS)]]*24</f>
        <v>0</v>
      </c>
      <c r="BA1163" s="38" t="str">
        <f>IF(AW1163="","",IF(AW1163&lt;=2,"SI","NO"))</f>
        <v>NO</v>
      </c>
      <c r="BB1163" s="117">
        <f>V1163-U1163</f>
        <v>0</v>
      </c>
      <c r="BC1163" s="118">
        <f>(TRACKER[[#This Row],[Driver departure vs DC END DATE 2]])/24</f>
        <v>0</v>
      </c>
      <c r="BD1163" s="117" t="str">
        <f>IF(L1163="LEFTIES TOLEDO",IF(BC1163&gt;=TIME(0,0,0),"YES","NO"),"")</f>
        <v/>
      </c>
      <c r="BE1163" s="41">
        <f>$BH$1</f>
        <v>55</v>
      </c>
      <c r="BF1163" s="41">
        <f>$BI$1</f>
        <v>7.5</v>
      </c>
    </row>
    <row r="1164" spans="1:58" ht="12.5" customHeight="1">
      <c r="A1164" s="24">
        <v>262297830</v>
      </c>
      <c r="B1164" s="10" t="s">
        <v>1607</v>
      </c>
      <c r="C1164" s="11" t="s">
        <v>57</v>
      </c>
      <c r="D1164" s="11" t="s">
        <v>48</v>
      </c>
      <c r="E1164" s="12">
        <v>46080.385416666664</v>
      </c>
      <c r="F1164" s="12">
        <v>46080.333333333336</v>
      </c>
      <c r="G1164" s="13" t="s">
        <v>49</v>
      </c>
      <c r="H1164" s="11" t="s">
        <v>50</v>
      </c>
      <c r="I1164" s="13" t="s">
        <v>1651</v>
      </c>
      <c r="J1164" s="13" t="s">
        <v>51</v>
      </c>
      <c r="K1164" s="13" t="s">
        <v>60</v>
      </c>
      <c r="L1164" s="12" t="s">
        <v>81</v>
      </c>
      <c r="M1164" s="12">
        <v>46080.958333333336</v>
      </c>
      <c r="N1164" s="12">
        <v>46085.666666666664</v>
      </c>
      <c r="O1164" s="12"/>
      <c r="P1164" s="55"/>
      <c r="Q1164" s="12"/>
      <c r="R1164" s="12"/>
      <c r="S1164" s="29">
        <v>46085.655555555553</v>
      </c>
      <c r="T1164" s="29">
        <v>46085.670138888891</v>
      </c>
      <c r="U1164" s="12"/>
      <c r="V1164" s="29"/>
      <c r="W1164" s="30">
        <f>IF(N1164="","",WEEKNUM(AA1164,2)-0)</f>
        <v>10</v>
      </c>
      <c r="X1164" s="30">
        <f>IF(N1164="","",MONTH(AA1164))</f>
        <v>3</v>
      </c>
      <c r="Y116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1164" s="30" t="str">
        <f>IF(B1164="ROPAX","ROPAX",IF(B1164="RORO","RORO","OCEAN"))</f>
        <v>OCEAN</v>
      </c>
      <c r="AA1164" s="12">
        <f>+MIN(S1164,T1164)</f>
        <v>46085.655555555553</v>
      </c>
      <c r="AB1164" s="29" t="str">
        <f>CHOOSE(WEEKDAY(T1164,2),"Monday","Tuesday","Wednesday","Thursday","Friday","Saturday","Sunday")</f>
        <v>Wednesday</v>
      </c>
      <c r="AC1164" s="104">
        <f>IF((E1164-F1164)&lt;=0,0,(TRACKER[[#This Row],[ATA]]-TRACKER[[#This Row],[ETA]])*24)</f>
        <v>1.2499999998835847</v>
      </c>
      <c r="AD1164" s="29" t="str">
        <f>IF(AC1164&lt;=2,"NO","YES")</f>
        <v>NO</v>
      </c>
      <c r="AE1164" s="112">
        <f>+TRACKER[[#This Row],[DELIVERY AVAILABLE SINCE]]-TRACKER[[#This Row],[HANDOVER Morocco]]</f>
        <v>46080.958333333336</v>
      </c>
      <c r="AF1164" s="113">
        <f>TRACKER[[#This Row],[ATA TO UNLOADING]]*24</f>
        <v>126.48333333333721</v>
      </c>
      <c r="AG1164" s="114">
        <f>(M1164-E1164)</f>
        <v>0.57291666667151731</v>
      </c>
      <c r="AH1164" s="9">
        <f>TRACKER[[#This Row],[ATA A OFRECIMIENTO]]*24</f>
        <v>13.750000000116415</v>
      </c>
      <c r="AI1164" s="4" t="str">
        <f>IF(AG1164="","",IF(AG1164&lt;=1.5,"SI","NO"))</f>
        <v>SI</v>
      </c>
      <c r="AJ1164" s="4" t="str">
        <f>IF(AG1164="","",IF(AG1164&lt;=2,"YES","NO"))</f>
        <v>YES</v>
      </c>
      <c r="AK1164" s="4" t="str">
        <f>IF(AG1164="","",IF(AG1164&lt;=3,"SI","NO"))</f>
        <v>SI</v>
      </c>
      <c r="AL1164" s="114">
        <f>(N1164-M1164)</f>
        <v>4.7083333333284827</v>
      </c>
      <c r="AM1164" s="9">
        <f>TRACKER[[#This Row],[DEL. AVAILABLE A SLOT]]*24</f>
        <v>112.99999999988358</v>
      </c>
      <c r="AN1164" s="114">
        <f>IF((S1164-M1164)&lt;0,TIME(0,0,0),S1164-M1164)</f>
        <v>4.6972222222175333</v>
      </c>
      <c r="AO1164"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164" s="9" t="str">
        <f>IF(AL1164="","",IF(AL1164&lt;=1,"SI","NO"))</f>
        <v>NO</v>
      </c>
      <c r="AQ1164" s="114">
        <f>(N1164-E1164)</f>
        <v>5.28125</v>
      </c>
      <c r="AR1164" s="9">
        <f>TRACKER[[#This Row],[ATA A TIMESLOT]]*24</f>
        <v>126.75</v>
      </c>
      <c r="AS1164" s="115">
        <f>IF(AA1164&lt;N1164,TIME(0,0,0),AA1164-N1164)</f>
        <v>0</v>
      </c>
      <c r="AT1164" s="9">
        <f>TRACKER[[#This Row],[PUNTUALIDAD (H)]]*24</f>
        <v>0</v>
      </c>
      <c r="AU1164" s="114" t="str">
        <f>IF(AS1164&gt;TIME(0,30,0),"NO","SI")</f>
        <v>SI</v>
      </c>
      <c r="AV1164" s="116" t="str">
        <f>IF(AS1164&gt;TIME(1,0,0),"NO","SI")</f>
        <v>SI</v>
      </c>
      <c r="AW1164" s="116">
        <f>(S1164-E1164)</f>
        <v>5.2701388888890506</v>
      </c>
      <c r="AX1164" s="38">
        <f>TRACKER[[#This Row],[ATA TO UNLOADING]]*24</f>
        <v>126.48333333333721</v>
      </c>
      <c r="AY1164" s="116">
        <f>IF(O1164=0,0,S1164-O1164)</f>
        <v>0</v>
      </c>
      <c r="AZ1164" s="38">
        <f>TRACKER[[#This Row],[TOTAL TT (MARRUECOS)]]*24</f>
        <v>0</v>
      </c>
      <c r="BA1164" s="38" t="str">
        <f>IF(AW1164="","",IF(AW1164&lt;=2,"SI","NO"))</f>
        <v>NO</v>
      </c>
      <c r="BB1164" s="117">
        <f>V1164-U1164</f>
        <v>0</v>
      </c>
      <c r="BC1164" s="118">
        <f>(TRACKER[[#This Row],[Driver departure vs DC END DATE 2]])/24</f>
        <v>0</v>
      </c>
      <c r="BD1164" s="117" t="str">
        <f>IF(L1164="LEFTIES TOLEDO",IF(BC1164&gt;=TIME(0,0,0),"YES","NO"),"")</f>
        <v/>
      </c>
      <c r="BE1164" s="41">
        <f>$BH$1</f>
        <v>55</v>
      </c>
      <c r="BF1164" s="41">
        <f>$BI$1</f>
        <v>7.5</v>
      </c>
    </row>
    <row r="1165" spans="1:58" ht="12.5" customHeight="1">
      <c r="A1165" s="24">
        <v>262297830</v>
      </c>
      <c r="B1165" s="10" t="s">
        <v>1607</v>
      </c>
      <c r="C1165" s="11" t="s">
        <v>57</v>
      </c>
      <c r="D1165" s="11" t="s">
        <v>48</v>
      </c>
      <c r="E1165" s="12">
        <v>46080.385416666664</v>
      </c>
      <c r="F1165" s="12">
        <v>46080.333333333336</v>
      </c>
      <c r="G1165" s="13" t="s">
        <v>49</v>
      </c>
      <c r="H1165" s="11" t="s">
        <v>50</v>
      </c>
      <c r="I1165" s="13" t="s">
        <v>1652</v>
      </c>
      <c r="J1165" s="13" t="s">
        <v>51</v>
      </c>
      <c r="K1165" s="13" t="s">
        <v>60</v>
      </c>
      <c r="L1165" s="12" t="s">
        <v>81</v>
      </c>
      <c r="M1165" s="12">
        <v>46080.958333333336</v>
      </c>
      <c r="N1165" s="12">
        <v>46085.666666666664</v>
      </c>
      <c r="O1165" s="12"/>
      <c r="P1165" s="55"/>
      <c r="Q1165" s="12"/>
      <c r="R1165" s="12"/>
      <c r="S1165" s="29">
        <v>46085.684027777781</v>
      </c>
      <c r="T1165" s="29">
        <v>46085.690972222219</v>
      </c>
      <c r="U1165" s="12"/>
      <c r="V1165" s="29"/>
      <c r="W1165" s="30">
        <f>IF(N1165="","",WEEKNUM(AA1165,2)-0)</f>
        <v>10</v>
      </c>
      <c r="X1165" s="30">
        <f>IF(N1165="","",MONTH(AA1165))</f>
        <v>3</v>
      </c>
      <c r="Y116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1165" s="30" t="str">
        <f>IF(B1165="ROPAX","ROPAX",IF(B1165="RORO","RORO","OCEAN"))</f>
        <v>OCEAN</v>
      </c>
      <c r="AA1165" s="12">
        <f>+MIN(S1165,T1165)</f>
        <v>46085.684027777781</v>
      </c>
      <c r="AB1165" s="29" t="str">
        <f>CHOOSE(WEEKDAY(T1165,2),"Monday","Tuesday","Wednesday","Thursday","Friday","Saturday","Sunday")</f>
        <v>Wednesday</v>
      </c>
      <c r="AC1165" s="104">
        <f>IF((E1165-F1165)&lt;=0,0,(TRACKER[[#This Row],[ATA]]-TRACKER[[#This Row],[ETA]])*24)</f>
        <v>1.2499999998835847</v>
      </c>
      <c r="AD1165" s="29" t="str">
        <f>IF(AC1165&lt;=2,"NO","YES")</f>
        <v>NO</v>
      </c>
      <c r="AE1165" s="112">
        <f>+TRACKER[[#This Row],[DELIVERY AVAILABLE SINCE]]-TRACKER[[#This Row],[HANDOVER Morocco]]</f>
        <v>46080.958333333336</v>
      </c>
      <c r="AF1165" s="113">
        <f>TRACKER[[#This Row],[ATA TO UNLOADING]]*24</f>
        <v>127.16666666680248</v>
      </c>
      <c r="AG1165" s="114">
        <f>(M1165-E1165)</f>
        <v>0.57291666667151731</v>
      </c>
      <c r="AH1165" s="9">
        <f>TRACKER[[#This Row],[ATA A OFRECIMIENTO]]*24</f>
        <v>13.750000000116415</v>
      </c>
      <c r="AI1165" s="4" t="str">
        <f>IF(AG1165="","",IF(AG1165&lt;=1.5,"SI","NO"))</f>
        <v>SI</v>
      </c>
      <c r="AJ1165" s="4" t="str">
        <f>IF(AG1165="","",IF(AG1165&lt;=2,"YES","NO"))</f>
        <v>YES</v>
      </c>
      <c r="AK1165" s="4" t="str">
        <f>IF(AG1165="","",IF(AG1165&lt;=3,"SI","NO"))</f>
        <v>SI</v>
      </c>
      <c r="AL1165" s="114">
        <f>(N1165-M1165)</f>
        <v>4.7083333333284827</v>
      </c>
      <c r="AM1165" s="9">
        <f>TRACKER[[#This Row],[DEL. AVAILABLE A SLOT]]*24</f>
        <v>112.99999999988358</v>
      </c>
      <c r="AN1165" s="114">
        <f>IF((S1165-M1165)&lt;0,TIME(0,0,0),S1165-M1165)</f>
        <v>4.7256944444452529</v>
      </c>
      <c r="AO1165"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165" s="9" t="str">
        <f>IF(AL1165="","",IF(AL1165&lt;=1,"SI","NO"))</f>
        <v>NO</v>
      </c>
      <c r="AQ1165" s="114">
        <f>(N1165-E1165)</f>
        <v>5.28125</v>
      </c>
      <c r="AR1165" s="9">
        <f>TRACKER[[#This Row],[ATA A TIMESLOT]]*24</f>
        <v>126.75</v>
      </c>
      <c r="AS1165" s="115">
        <f>IF(AA1165&lt;N1165,TIME(0,0,0),AA1165-N1165)</f>
        <v>1.7361111116770189E-2</v>
      </c>
      <c r="AT1165" s="9">
        <f>TRACKER[[#This Row],[PUNTUALIDAD (H)]]*24</f>
        <v>0.41666666680248454</v>
      </c>
      <c r="AU1165" s="114" t="str">
        <f>IF(AS1165&gt;TIME(0,30,0),"NO","SI")</f>
        <v>SI</v>
      </c>
      <c r="AV1165" s="116" t="str">
        <f>IF(AS1165&gt;TIME(1,0,0),"NO","SI")</f>
        <v>SI</v>
      </c>
      <c r="AW1165" s="116">
        <f>(S1165-E1165)</f>
        <v>5.2986111111167702</v>
      </c>
      <c r="AX1165" s="38">
        <f>TRACKER[[#This Row],[ATA TO UNLOADING]]*24</f>
        <v>127.16666666680248</v>
      </c>
      <c r="AY1165" s="116">
        <f>IF(O1165=0,0,S1165-O1165)</f>
        <v>0</v>
      </c>
      <c r="AZ1165" s="38">
        <f>TRACKER[[#This Row],[TOTAL TT (MARRUECOS)]]*24</f>
        <v>0</v>
      </c>
      <c r="BA1165" s="38" t="str">
        <f>IF(AW1165="","",IF(AW1165&lt;=2,"SI","NO"))</f>
        <v>NO</v>
      </c>
      <c r="BB1165" s="117">
        <f>V1165-U1165</f>
        <v>0</v>
      </c>
      <c r="BC1165" s="118">
        <f>(TRACKER[[#This Row],[Driver departure vs DC END DATE 2]])/24</f>
        <v>0</v>
      </c>
      <c r="BD1165" s="117" t="str">
        <f>IF(L1165="LEFTIES TOLEDO",IF(BC1165&gt;=TIME(0,0,0),"YES","NO"),"")</f>
        <v/>
      </c>
      <c r="BE1165" s="41">
        <f>$BH$1</f>
        <v>55</v>
      </c>
      <c r="BF1165" s="41">
        <f>$BI$1</f>
        <v>7.5</v>
      </c>
    </row>
    <row r="1166" spans="1:58" ht="12.5" hidden="1" customHeight="1">
      <c r="A1166" s="24" t="s">
        <v>1577</v>
      </c>
      <c r="B1166" s="10" t="s">
        <v>66</v>
      </c>
      <c r="C1166" s="11" t="s">
        <v>79</v>
      </c>
      <c r="D1166" s="11" t="s">
        <v>48</v>
      </c>
      <c r="E1166" s="12">
        <v>46084.333333333336</v>
      </c>
      <c r="F1166" s="12">
        <v>46084.333333333336</v>
      </c>
      <c r="G1166" s="13" t="s">
        <v>67</v>
      </c>
      <c r="H1166" s="11" t="s">
        <v>68</v>
      </c>
      <c r="I1166" s="13" t="s">
        <v>117</v>
      </c>
      <c r="J1166" s="13" t="s">
        <v>80</v>
      </c>
      <c r="K1166" s="13" t="s">
        <v>60</v>
      </c>
      <c r="L1166" s="12" t="s">
        <v>64</v>
      </c>
      <c r="M1166" s="12">
        <v>46085.541666666664</v>
      </c>
      <c r="N1166" s="12">
        <v>46085.708333333336</v>
      </c>
      <c r="O1166" s="12">
        <v>46081</v>
      </c>
      <c r="P1166" s="55"/>
      <c r="Q1166" s="12"/>
      <c r="R1166" s="12"/>
      <c r="S1166" s="29">
        <v>46085.701388888891</v>
      </c>
      <c r="T1166" s="29">
        <v>46085.753472222219</v>
      </c>
      <c r="U1166" s="12"/>
      <c r="V1166" s="29"/>
      <c r="W1166" s="30">
        <f>IF(N1166="","",WEEKNUM(AA1166,2)-0)</f>
        <v>10</v>
      </c>
      <c r="X1166" s="30">
        <f>IF(N1166="","",MONTH(AA1166))</f>
        <v>3</v>
      </c>
      <c r="Y116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166" s="30" t="str">
        <f>IF(B1166="ROPAX","ROPAX",IF(B1166="RORO","RORO","OCEAN"))</f>
        <v>RORO</v>
      </c>
      <c r="AA1166" s="12">
        <f>+MIN(S1166,T1166)</f>
        <v>46085.701388888891</v>
      </c>
      <c r="AB1166" s="29" t="str">
        <f>CHOOSE(WEEKDAY(T1166,2),"Monday","Tuesday","Wednesday","Thursday","Friday","Saturday","Sunday")</f>
        <v>Wednesday</v>
      </c>
      <c r="AC1166" s="104">
        <f>IF((E1166-F1166)&lt;=0,0,(TRACKER[[#This Row],[ATA]]-TRACKER[[#This Row],[ETA]])*24)</f>
        <v>0</v>
      </c>
      <c r="AD1166" s="29" t="str">
        <f>IF(AC1166&lt;=2,"NO","YES")</f>
        <v>NO</v>
      </c>
      <c r="AE1166" s="112">
        <f>+TRACKER[[#This Row],[DELIVERY AVAILABLE SINCE]]-TRACKER[[#This Row],[HANDOVER Morocco]]</f>
        <v>4.5416666666642413</v>
      </c>
      <c r="AF1166" s="113">
        <f>TRACKER[[#This Row],[ATA TO UNLOADING]]*24</f>
        <v>32.833333333313931</v>
      </c>
      <c r="AG1166" s="114">
        <f>(M1166-E1166)</f>
        <v>1.2083333333284827</v>
      </c>
      <c r="AH1166" s="9">
        <f>TRACKER[[#This Row],[ATA A OFRECIMIENTO]]*24</f>
        <v>28.999999999883585</v>
      </c>
      <c r="AI1166" s="4" t="str">
        <f>IF(AG1166="","",IF(AG1166&lt;=1.5,"SI","NO"))</f>
        <v>SI</v>
      </c>
      <c r="AJ1166" s="4" t="str">
        <f>IF(AG1166="","",IF(AG1166&lt;=2,"YES","NO"))</f>
        <v>YES</v>
      </c>
      <c r="AK1166" s="4" t="str">
        <f>IF(AG1166="","",IF(AG1166&lt;=3,"SI","NO"))</f>
        <v>SI</v>
      </c>
      <c r="AL1166" s="114">
        <f>(N1166-M1166)</f>
        <v>0.16666666667151731</v>
      </c>
      <c r="AM1166" s="9">
        <f>TRACKER[[#This Row],[DEL. AVAILABLE A SLOT]]*24</f>
        <v>4.0000000001164153</v>
      </c>
      <c r="AN1166" s="114">
        <f>IF((S1166-M1166)&lt;0,TIME(0,0,0),S1166-M1166)</f>
        <v>0.15972222222626442</v>
      </c>
      <c r="AO1166"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166" s="9" t="str">
        <f>IF(AL1166="","",IF(AL1166&lt;=1,"SI","NO"))</f>
        <v>SI</v>
      </c>
      <c r="AQ1166" s="114">
        <f>(N1166-E1166)</f>
        <v>1.375</v>
      </c>
      <c r="AR1166" s="9">
        <f>TRACKER[[#This Row],[ATA A TIMESLOT]]*24</f>
        <v>33</v>
      </c>
      <c r="AS1166" s="115">
        <f>IF(AA1166&lt;N1166,TIME(0,0,0),AA1166-N1166)</f>
        <v>0</v>
      </c>
      <c r="AT1166" s="9">
        <f>TRACKER[[#This Row],[PUNTUALIDAD (H)]]*24</f>
        <v>0</v>
      </c>
      <c r="AU1166" s="114" t="str">
        <f>IF(AS1166&gt;TIME(0,30,0),"NO","SI")</f>
        <v>SI</v>
      </c>
      <c r="AV1166" s="116" t="str">
        <f>IF(AS1166&gt;TIME(1,0,0),"NO","SI")</f>
        <v>SI</v>
      </c>
      <c r="AW1166" s="116">
        <f>(S1166-E1166)</f>
        <v>1.3680555555547471</v>
      </c>
      <c r="AX1166" s="38">
        <f>TRACKER[[#This Row],[ATA TO UNLOADING]]*24</f>
        <v>32.833333333313931</v>
      </c>
      <c r="AY1166" s="116">
        <f>IF(O1166=0,0,S1166-O1166)</f>
        <v>4.7013888888905058</v>
      </c>
      <c r="AZ1166" s="38">
        <f>TRACKER[[#This Row],[TOTAL TT (MARRUECOS)]]*24</f>
        <v>112.83333333337214</v>
      </c>
      <c r="BA1166" s="38" t="str">
        <f>IF(AW1166="","",IF(AW1166&lt;=2,"SI","NO"))</f>
        <v>SI</v>
      </c>
      <c r="BB1166" s="117">
        <f>V1166-U1166</f>
        <v>0</v>
      </c>
      <c r="BC1166" s="118">
        <f>(TRACKER[[#This Row],[Driver departure vs DC END DATE 2]])/24</f>
        <v>0</v>
      </c>
      <c r="BD1166" s="117" t="str">
        <f>IF(L1166="LEFTIES TOLEDO",IF(BC1166&gt;=TIME(0,0,0),"YES","NO"),"")</f>
        <v/>
      </c>
      <c r="BE1166" s="41">
        <f>$BH$1</f>
        <v>55</v>
      </c>
      <c r="BF1166" s="41">
        <f>$BI$1</f>
        <v>7.5</v>
      </c>
    </row>
    <row r="1167" spans="1:58" ht="12.5" hidden="1" customHeight="1">
      <c r="A1167" s="24" t="s">
        <v>1575</v>
      </c>
      <c r="B1167" s="10" t="s">
        <v>66</v>
      </c>
      <c r="C1167" s="11" t="s">
        <v>79</v>
      </c>
      <c r="D1167" s="11" t="s">
        <v>48</v>
      </c>
      <c r="E1167" s="12">
        <v>46081.333333333336</v>
      </c>
      <c r="F1167" s="12">
        <v>46081.583333333336</v>
      </c>
      <c r="G1167" s="13" t="s">
        <v>67</v>
      </c>
      <c r="H1167" s="11" t="s">
        <v>194</v>
      </c>
      <c r="I1167" s="13" t="s">
        <v>97</v>
      </c>
      <c r="J1167" s="13" t="s">
        <v>80</v>
      </c>
      <c r="K1167" s="13" t="s">
        <v>60</v>
      </c>
      <c r="L1167" s="12" t="s">
        <v>64</v>
      </c>
      <c r="M1167" s="12">
        <v>46082.75</v>
      </c>
      <c r="N1167" s="12">
        <v>46085.75</v>
      </c>
      <c r="O1167" s="12">
        <v>46079</v>
      </c>
      <c r="P1167" s="55"/>
      <c r="Q1167" s="12"/>
      <c r="R1167" s="12"/>
      <c r="S1167" s="29">
        <v>46085.689583333333</v>
      </c>
      <c r="T1167" s="29">
        <v>46085.711805555555</v>
      </c>
      <c r="U1167" s="12"/>
      <c r="V1167" s="29"/>
      <c r="W1167" s="30">
        <f>IF(N1167="","",WEEKNUM(AA1167,2)-0)</f>
        <v>10</v>
      </c>
      <c r="X1167" s="30">
        <f>IF(N1167="","",MONTH(AA1167))</f>
        <v>3</v>
      </c>
      <c r="Y116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167" s="30" t="str">
        <f>IF(B1167="ROPAX","ROPAX",IF(B1167="RORO","RORO","OCEAN"))</f>
        <v>RORO</v>
      </c>
      <c r="AA1167" s="12">
        <f>+MIN(S1167,T1167)</f>
        <v>46085.689583333333</v>
      </c>
      <c r="AB1167" s="29" t="str">
        <f>CHOOSE(WEEKDAY(T1167,2),"Monday","Tuesday","Wednesday","Thursday","Friday","Saturday","Sunday")</f>
        <v>Wednesday</v>
      </c>
      <c r="AC1167" s="104">
        <f>IF((E1167-F1167)&lt;=0,0,(TRACKER[[#This Row],[ATA]]-TRACKER[[#This Row],[ETA]])*24)</f>
        <v>0</v>
      </c>
      <c r="AD1167" s="29" t="str">
        <f>IF(AC1167&lt;=2,"NO","YES")</f>
        <v>NO</v>
      </c>
      <c r="AE1167" s="112">
        <f>+TRACKER[[#This Row],[DELIVERY AVAILABLE SINCE]]-TRACKER[[#This Row],[HANDOVER Morocco]]</f>
        <v>3.75</v>
      </c>
      <c r="AF1167" s="113">
        <f>TRACKER[[#This Row],[ATA TO UNLOADING]]*24</f>
        <v>104.54999999993015</v>
      </c>
      <c r="AG1167" s="114">
        <f>(M1167-E1167)</f>
        <v>1.4166666666642413</v>
      </c>
      <c r="AH1167" s="9">
        <f>TRACKER[[#This Row],[ATA A OFRECIMIENTO]]*24</f>
        <v>33.999999999941792</v>
      </c>
      <c r="AI1167" s="4" t="str">
        <f>IF(AG1167="","",IF(AG1167&lt;=1.5,"SI","NO"))</f>
        <v>SI</v>
      </c>
      <c r="AJ1167" s="4" t="str">
        <f>IF(AG1167="","",IF(AG1167&lt;=2,"YES","NO"))</f>
        <v>YES</v>
      </c>
      <c r="AK1167" s="4" t="str">
        <f>IF(AG1167="","",IF(AG1167&lt;=3,"SI","NO"))</f>
        <v>SI</v>
      </c>
      <c r="AL1167" s="114">
        <f>(N1167-M1167)</f>
        <v>3</v>
      </c>
      <c r="AM1167" s="9">
        <f>TRACKER[[#This Row],[DEL. AVAILABLE A SLOT]]*24</f>
        <v>72</v>
      </c>
      <c r="AN1167" s="114">
        <f>IF((S1167-M1167)&lt;0,TIME(0,0,0),S1167-M1167)</f>
        <v>2.9395833333328483</v>
      </c>
      <c r="AO1167"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48-72H DISPONIBILIDAD</v>
      </c>
      <c r="AP1167" s="9" t="str">
        <f>IF(AL1167="","",IF(AL1167&lt;=1,"SI","NO"))</f>
        <v>NO</v>
      </c>
      <c r="AQ1167" s="114">
        <f>(N1167-E1167)</f>
        <v>4.4166666666642413</v>
      </c>
      <c r="AR1167" s="9">
        <f>TRACKER[[#This Row],[ATA A TIMESLOT]]*24</f>
        <v>105.99999999994179</v>
      </c>
      <c r="AS1167" s="115">
        <f>IF(AA1167&lt;N1167,TIME(0,0,0),AA1167-N1167)</f>
        <v>0</v>
      </c>
      <c r="AT1167" s="9">
        <f>TRACKER[[#This Row],[PUNTUALIDAD (H)]]*24</f>
        <v>0</v>
      </c>
      <c r="AU1167" s="114" t="str">
        <f>IF(AS1167&gt;TIME(0,30,0),"NO","SI")</f>
        <v>SI</v>
      </c>
      <c r="AV1167" s="116" t="str">
        <f>IF(AS1167&gt;TIME(1,0,0),"NO","SI")</f>
        <v>SI</v>
      </c>
      <c r="AW1167" s="116">
        <f>(S1167-E1167)</f>
        <v>4.3562499999970896</v>
      </c>
      <c r="AX1167" s="38">
        <f>TRACKER[[#This Row],[ATA TO UNLOADING]]*24</f>
        <v>104.54999999993015</v>
      </c>
      <c r="AY1167" s="116">
        <f>IF(O1167=0,0,S1167-O1167)</f>
        <v>6.6895833333328483</v>
      </c>
      <c r="AZ1167" s="38">
        <f>TRACKER[[#This Row],[TOTAL TT (MARRUECOS)]]*24</f>
        <v>160.54999999998836</v>
      </c>
      <c r="BA1167" s="38" t="str">
        <f>IF(AW1167="","",IF(AW1167&lt;=2,"SI","NO"))</f>
        <v>NO</v>
      </c>
      <c r="BB1167" s="117">
        <f>V1167-U1167</f>
        <v>0</v>
      </c>
      <c r="BC1167" s="118">
        <f>(TRACKER[[#This Row],[Driver departure vs DC END DATE 2]])/24</f>
        <v>0</v>
      </c>
      <c r="BD1167" s="117" t="str">
        <f>IF(L1167="LEFTIES TOLEDO",IF(BC1167&gt;=TIME(0,0,0),"YES","NO"),"")</f>
        <v/>
      </c>
      <c r="BE1167" s="41">
        <f>$BH$1</f>
        <v>55</v>
      </c>
      <c r="BF1167" s="41">
        <f>$BI$1</f>
        <v>7.5</v>
      </c>
    </row>
    <row r="1168" spans="1:58" ht="12.5" hidden="1" customHeight="1">
      <c r="A1168" s="24">
        <v>266204985</v>
      </c>
      <c r="B1168" s="10" t="s">
        <v>1574</v>
      </c>
      <c r="C1168" s="11" t="s">
        <v>79</v>
      </c>
      <c r="D1168" s="11" t="s">
        <v>48</v>
      </c>
      <c r="E1168" s="12">
        <v>46078.674305555556</v>
      </c>
      <c r="F1168" s="12">
        <v>46078.583333333336</v>
      </c>
      <c r="G1168" s="13" t="s">
        <v>49</v>
      </c>
      <c r="H1168" s="11" t="s">
        <v>68</v>
      </c>
      <c r="I1168" s="13" t="s">
        <v>1578</v>
      </c>
      <c r="J1168" s="13" t="s">
        <v>80</v>
      </c>
      <c r="K1168" s="13" t="s">
        <v>60</v>
      </c>
      <c r="L1168" s="12" t="s">
        <v>64</v>
      </c>
      <c r="M1168" s="12">
        <v>46078.75</v>
      </c>
      <c r="N1168" s="12">
        <v>46085.791666666664</v>
      </c>
      <c r="O1168" s="12">
        <v>46061</v>
      </c>
      <c r="P1168" s="55"/>
      <c r="Q1168" s="12"/>
      <c r="R1168" s="12"/>
      <c r="S1168" s="29">
        <v>46085.768055555556</v>
      </c>
      <c r="T1168" s="29">
        <v>46085.802083333336</v>
      </c>
      <c r="U1168" s="12"/>
      <c r="V1168" s="29"/>
      <c r="W1168" s="30">
        <f>IF(N1168="","",WEEKNUM(AA1168,2)-0)</f>
        <v>10</v>
      </c>
      <c r="X1168" s="30">
        <f>IF(N1168="","",MONTH(AA1168))</f>
        <v>3</v>
      </c>
      <c r="Y116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168" s="30" t="str">
        <f>IF(B1168="ROPAX","ROPAX",IF(B1168="RORO","RORO","OCEAN"))</f>
        <v>OCEAN</v>
      </c>
      <c r="AA1168" s="12">
        <f>+MIN(S1168,T1168)</f>
        <v>46085.768055555556</v>
      </c>
      <c r="AB1168" s="29" t="str">
        <f>CHOOSE(WEEKDAY(T1168,2),"Monday","Tuesday","Wednesday","Thursday","Friday","Saturday","Sunday")</f>
        <v>Wednesday</v>
      </c>
      <c r="AC1168" s="104">
        <f>IF((E1168-F1168)&lt;=0,0,(TRACKER[[#This Row],[ATA]]-TRACKER[[#This Row],[ETA]])*24)</f>
        <v>2.1833333332906477</v>
      </c>
      <c r="AD1168" s="29" t="str">
        <f>IF(AC1168&lt;=2,"NO","YES")</f>
        <v>YES</v>
      </c>
      <c r="AE1168" s="112">
        <f>+TRACKER[[#This Row],[DELIVERY AVAILABLE SINCE]]-TRACKER[[#This Row],[HANDOVER Morocco]]</f>
        <v>17.75</v>
      </c>
      <c r="AF1168" s="113">
        <f>TRACKER[[#This Row],[ATA TO UNLOADING]]*24</f>
        <v>170.25</v>
      </c>
      <c r="AG1168" s="114">
        <f>(M1168-E1168)</f>
        <v>7.5694444443797693E-2</v>
      </c>
      <c r="AH1168" s="9">
        <f>TRACKER[[#This Row],[ATA A OFRECIMIENTO]]*24</f>
        <v>1.8166666666511446</v>
      </c>
      <c r="AI1168" s="4" t="str">
        <f>IF(AG1168="","",IF(AG1168&lt;=1.5,"SI","NO"))</f>
        <v>SI</v>
      </c>
      <c r="AJ1168" s="4" t="str">
        <f>IF(AG1168="","",IF(AG1168&lt;=2,"YES","NO"))</f>
        <v>YES</v>
      </c>
      <c r="AK1168" s="4" t="str">
        <f>IF(AG1168="","",IF(AG1168&lt;=3,"SI","NO"))</f>
        <v>SI</v>
      </c>
      <c r="AL1168" s="114">
        <f>(N1168-M1168)</f>
        <v>7.0416666666642413</v>
      </c>
      <c r="AM1168" s="9">
        <f>TRACKER[[#This Row],[DEL. AVAILABLE A SLOT]]*24</f>
        <v>168.99999999994179</v>
      </c>
      <c r="AN1168" s="114">
        <f>IF((S1168-M1168)&lt;0,TIME(0,0,0),S1168-M1168)</f>
        <v>7.0180555555562023</v>
      </c>
      <c r="AO1168"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168" s="9" t="str">
        <f>IF(AL1168="","",IF(AL1168&lt;=1,"SI","NO"))</f>
        <v>NO</v>
      </c>
      <c r="AQ1168" s="114">
        <f>(N1168-E1168)</f>
        <v>7.117361111108039</v>
      </c>
      <c r="AR1168" s="9">
        <f>TRACKER[[#This Row],[ATA A TIMESLOT]]*24</f>
        <v>170.81666666659294</v>
      </c>
      <c r="AS1168" s="115">
        <f>IF(AA1168&lt;N1168,TIME(0,0,0),AA1168-N1168)</f>
        <v>0</v>
      </c>
      <c r="AT1168" s="9">
        <f>TRACKER[[#This Row],[PUNTUALIDAD (H)]]*24</f>
        <v>0</v>
      </c>
      <c r="AU1168" s="114" t="str">
        <f>IF(AS1168&gt;TIME(0,30,0),"NO","SI")</f>
        <v>SI</v>
      </c>
      <c r="AV1168" s="116" t="str">
        <f>IF(AS1168&gt;TIME(1,0,0),"NO","SI")</f>
        <v>SI</v>
      </c>
      <c r="AW1168" s="116">
        <f>(S1168-E1168)</f>
        <v>7.09375</v>
      </c>
      <c r="AX1168" s="38">
        <f>TRACKER[[#This Row],[ATA TO UNLOADING]]*24</f>
        <v>170.25</v>
      </c>
      <c r="AY1168" s="116">
        <f>IF(O1168=0,0,S1168-O1168)</f>
        <v>24.768055555556202</v>
      </c>
      <c r="AZ1168" s="38">
        <f>TRACKER[[#This Row],[TOTAL TT (MARRUECOS)]]*24</f>
        <v>594.43333333334886</v>
      </c>
      <c r="BA1168" s="38" t="str">
        <f>IF(AW1168="","",IF(AW1168&lt;=2,"SI","NO"))</f>
        <v>NO</v>
      </c>
      <c r="BB1168" s="117">
        <f>V1168-U1168</f>
        <v>0</v>
      </c>
      <c r="BC1168" s="118">
        <f>(TRACKER[[#This Row],[Driver departure vs DC END DATE 2]])/24</f>
        <v>0</v>
      </c>
      <c r="BD1168" s="117" t="str">
        <f>IF(L1168="LEFTIES TOLEDO",IF(BC1168&gt;=TIME(0,0,0),"YES","NO"),"")</f>
        <v/>
      </c>
      <c r="BE1168" s="41">
        <f>$BH$1</f>
        <v>55</v>
      </c>
      <c r="BF1168" s="41">
        <f>$BI$1</f>
        <v>7.5</v>
      </c>
    </row>
    <row r="1169" spans="1:58" ht="12.5" hidden="1" customHeight="1">
      <c r="A1169" s="24" t="s">
        <v>1576</v>
      </c>
      <c r="B1169" s="10" t="s">
        <v>63</v>
      </c>
      <c r="C1169" s="11" t="s">
        <v>79</v>
      </c>
      <c r="D1169" s="11" t="s">
        <v>48</v>
      </c>
      <c r="E1169" s="12">
        <v>46084.9375</v>
      </c>
      <c r="F1169" s="12">
        <v>46084.333333333336</v>
      </c>
      <c r="G1169" s="13" t="s">
        <v>68</v>
      </c>
      <c r="H1169" s="11" t="s">
        <v>100</v>
      </c>
      <c r="I1169" s="13" t="s">
        <v>1579</v>
      </c>
      <c r="J1169" s="13" t="s">
        <v>80</v>
      </c>
      <c r="K1169" s="13" t="s">
        <v>60</v>
      </c>
      <c r="L1169" s="12" t="s">
        <v>71</v>
      </c>
      <c r="M1169" s="12">
        <v>46085.333333333336</v>
      </c>
      <c r="N1169" s="12">
        <v>46085.916666666664</v>
      </c>
      <c r="O1169" s="12">
        <v>46081</v>
      </c>
      <c r="P1169" s="55"/>
      <c r="Q1169" s="12"/>
      <c r="R1169" s="12"/>
      <c r="S1169" s="29">
        <v>46085.813888888886</v>
      </c>
      <c r="T1169" s="29">
        <v>46085.920138888891</v>
      </c>
      <c r="U1169" s="12"/>
      <c r="V1169" s="29"/>
      <c r="W1169" s="30">
        <f>IF(N1169="","",WEEKNUM(AA1169,2)-0)</f>
        <v>10</v>
      </c>
      <c r="X1169" s="30">
        <f>IF(N1169="","",MONTH(AA1169))</f>
        <v>3</v>
      </c>
      <c r="Y116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169" s="30" t="str">
        <f>IF(B1169="ROPAX","ROPAX",IF(B1169="RORO","RORO","OCEAN"))</f>
        <v>ROPAX</v>
      </c>
      <c r="AA1169" s="12">
        <f>+MIN(S1169,T1169)</f>
        <v>46085.813888888886</v>
      </c>
      <c r="AB1169" s="29" t="str">
        <f>CHOOSE(WEEKDAY(T1169,2),"Monday","Tuesday","Wednesday","Thursday","Friday","Saturday","Sunday")</f>
        <v>Wednesday</v>
      </c>
      <c r="AC1169" s="104">
        <f>IF((E1169-F1169)&lt;=0,0,(TRACKER[[#This Row],[ATA]]-TRACKER[[#This Row],[ETA]])*24)</f>
        <v>14.499999999941792</v>
      </c>
      <c r="AD1169" s="29" t="str">
        <f>IF(AC1169&lt;=2,"NO","YES")</f>
        <v>YES</v>
      </c>
      <c r="AE1169" s="112">
        <f>+TRACKER[[#This Row],[DELIVERY AVAILABLE SINCE]]-TRACKER[[#This Row],[HANDOVER Morocco]]</f>
        <v>4.3333333333357587</v>
      </c>
      <c r="AF1169" s="113">
        <f>TRACKER[[#This Row],[ATA TO UNLOADING]]*24</f>
        <v>21.033333333267365</v>
      </c>
      <c r="AG1169" s="114">
        <f>(M1169-E1169)</f>
        <v>0.39583333333575865</v>
      </c>
      <c r="AH1169" s="9">
        <f>TRACKER[[#This Row],[ATA A OFRECIMIENTO]]*24</f>
        <v>9.5000000000582077</v>
      </c>
      <c r="AI1169" s="4" t="str">
        <f>IF(AG1169="","",IF(AG1169&lt;=1.5,"SI","NO"))</f>
        <v>SI</v>
      </c>
      <c r="AJ1169" s="4" t="str">
        <f>IF(AG1169="","",IF(AG1169&lt;=2,"YES","NO"))</f>
        <v>YES</v>
      </c>
      <c r="AK1169" s="4" t="str">
        <f>IF(AG1169="","",IF(AG1169&lt;=3,"SI","NO"))</f>
        <v>SI</v>
      </c>
      <c r="AL1169" s="114">
        <f>(N1169-M1169)</f>
        <v>0.58333333332848269</v>
      </c>
      <c r="AM1169" s="9">
        <f>TRACKER[[#This Row],[DEL. AVAILABLE A SLOT]]*24</f>
        <v>13.999999999883585</v>
      </c>
      <c r="AN1169" s="114">
        <f>IF((S1169-M1169)&lt;0,TIME(0,0,0),S1169-M1169)</f>
        <v>0.48055555555038154</v>
      </c>
      <c r="AO1169"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169" s="9" t="str">
        <f>IF(AL1169="","",IF(AL1169&lt;=1,"SI","NO"))</f>
        <v>SI</v>
      </c>
      <c r="AQ1169" s="114">
        <f>(N1169-E1169)</f>
        <v>0.97916666666424135</v>
      </c>
      <c r="AR1169" s="9">
        <f>TRACKER[[#This Row],[ATA A TIMESLOT]]*24</f>
        <v>23.499999999941792</v>
      </c>
      <c r="AS1169" s="115">
        <f>IF(AA1169&lt;N1169,TIME(0,0,0),AA1169-N1169)</f>
        <v>0</v>
      </c>
      <c r="AT1169" s="9">
        <f>TRACKER[[#This Row],[PUNTUALIDAD (H)]]*24</f>
        <v>0</v>
      </c>
      <c r="AU1169" s="114" t="str">
        <f>IF(AS1169&gt;TIME(0,30,0),"NO","SI")</f>
        <v>SI</v>
      </c>
      <c r="AV1169" s="116" t="str">
        <f>IF(AS1169&gt;TIME(1,0,0),"NO","SI")</f>
        <v>SI</v>
      </c>
      <c r="AW1169" s="116">
        <f>(S1169-E1169)</f>
        <v>0.87638888888614019</v>
      </c>
      <c r="AX1169" s="38">
        <f>TRACKER[[#This Row],[ATA TO UNLOADING]]*24</f>
        <v>21.033333333267365</v>
      </c>
      <c r="AY1169" s="116">
        <f>IF(O1169=0,0,S1169-O1169)</f>
        <v>4.8138888888861402</v>
      </c>
      <c r="AZ1169" s="38">
        <f>TRACKER[[#This Row],[TOTAL TT (MARRUECOS)]]*24</f>
        <v>115.53333333326736</v>
      </c>
      <c r="BA1169" s="38" t="str">
        <f>IF(AW1169="","",IF(AW1169&lt;=2,"SI","NO"))</f>
        <v>SI</v>
      </c>
      <c r="BB1169" s="117">
        <f>V1169-U1169</f>
        <v>0</v>
      </c>
      <c r="BC1169" s="118">
        <f>(TRACKER[[#This Row],[Driver departure vs DC END DATE 2]])/24</f>
        <v>0</v>
      </c>
      <c r="BD1169" s="117" t="str">
        <f>IF(L1169="LEFTIES TOLEDO",IF(BC1169&gt;=TIME(0,0,0),"YES","NO"),"")</f>
        <v/>
      </c>
      <c r="BE1169" s="41">
        <f>$BH$1</f>
        <v>55</v>
      </c>
      <c r="BF1169" s="41">
        <f>$BI$1</f>
        <v>7.5</v>
      </c>
    </row>
    <row r="1170" spans="1:58" ht="12.5" customHeight="1">
      <c r="A1170" s="24">
        <v>262297830</v>
      </c>
      <c r="B1170" s="10" t="s">
        <v>1607</v>
      </c>
      <c r="C1170" s="11" t="s">
        <v>57</v>
      </c>
      <c r="D1170" s="11" t="s">
        <v>48</v>
      </c>
      <c r="E1170" s="12">
        <v>46080.385416666664</v>
      </c>
      <c r="F1170" s="12">
        <v>46080.333333333336</v>
      </c>
      <c r="G1170" s="13" t="s">
        <v>49</v>
      </c>
      <c r="H1170" s="11" t="s">
        <v>50</v>
      </c>
      <c r="I1170" s="13" t="s">
        <v>1653</v>
      </c>
      <c r="J1170" s="13" t="s">
        <v>51</v>
      </c>
      <c r="K1170" s="13" t="s">
        <v>60</v>
      </c>
      <c r="L1170" s="12" t="s">
        <v>81</v>
      </c>
      <c r="M1170" s="12">
        <v>46080.958333333336</v>
      </c>
      <c r="N1170" s="12">
        <v>46085.916666666664</v>
      </c>
      <c r="O1170" s="12"/>
      <c r="P1170" s="55"/>
      <c r="Q1170" s="12"/>
      <c r="R1170" s="12"/>
      <c r="S1170" s="29">
        <v>46085.902083333334</v>
      </c>
      <c r="T1170" s="29">
        <v>46085.922222222223</v>
      </c>
      <c r="U1170" s="12"/>
      <c r="V1170" s="29"/>
      <c r="W1170" s="30">
        <f>IF(N1170="","",WEEKNUM(AA1170,2)-0)</f>
        <v>10</v>
      </c>
      <c r="X1170" s="30">
        <f>IF(N1170="","",MONTH(AA1170))</f>
        <v>3</v>
      </c>
      <c r="Y117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1170" s="30" t="str">
        <f>IF(B1170="ROPAX","ROPAX",IF(B1170="RORO","RORO","OCEAN"))</f>
        <v>OCEAN</v>
      </c>
      <c r="AA1170" s="12">
        <f>+MIN(S1170,T1170)</f>
        <v>46085.902083333334</v>
      </c>
      <c r="AB1170" s="29" t="str">
        <f>CHOOSE(WEEKDAY(T1170,2),"Monday","Tuesday","Wednesday","Thursday","Friday","Saturday","Sunday")</f>
        <v>Wednesday</v>
      </c>
      <c r="AC1170" s="104">
        <f>IF((E1170-F1170)&lt;=0,0,(TRACKER[[#This Row],[ATA]]-TRACKER[[#This Row],[ETA]])*24)</f>
        <v>1.2499999998835847</v>
      </c>
      <c r="AD1170" s="29" t="str">
        <f>IF(AC1170&lt;=2,"NO","YES")</f>
        <v>NO</v>
      </c>
      <c r="AE1170" s="112">
        <f>+TRACKER[[#This Row],[DELIVERY AVAILABLE SINCE]]-TRACKER[[#This Row],[HANDOVER Morocco]]</f>
        <v>46080.958333333336</v>
      </c>
      <c r="AF1170" s="113">
        <f>TRACKER[[#This Row],[ATA TO UNLOADING]]*24</f>
        <v>132.40000000008149</v>
      </c>
      <c r="AG1170" s="114">
        <f>(M1170-E1170)</f>
        <v>0.57291666667151731</v>
      </c>
      <c r="AH1170" s="9">
        <f>TRACKER[[#This Row],[ATA A OFRECIMIENTO]]*24</f>
        <v>13.750000000116415</v>
      </c>
      <c r="AI1170" s="4" t="str">
        <f>IF(AG1170="","",IF(AG1170&lt;=1.5,"SI","NO"))</f>
        <v>SI</v>
      </c>
      <c r="AJ1170" s="4" t="str">
        <f>IF(AG1170="","",IF(AG1170&lt;=2,"YES","NO"))</f>
        <v>YES</v>
      </c>
      <c r="AK1170" s="4" t="str">
        <f>IF(AG1170="","",IF(AG1170&lt;=3,"SI","NO"))</f>
        <v>SI</v>
      </c>
      <c r="AL1170" s="114">
        <f>(N1170-M1170)</f>
        <v>4.9583333333284827</v>
      </c>
      <c r="AM1170" s="9">
        <f>TRACKER[[#This Row],[DEL. AVAILABLE A SLOT]]*24</f>
        <v>118.99999999988358</v>
      </c>
      <c r="AN1170" s="114">
        <f>IF((S1170-M1170)&lt;0,TIME(0,0,0),S1170-M1170)</f>
        <v>4.9437499999985448</v>
      </c>
      <c r="AO1170"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170" s="9" t="str">
        <f>IF(AL1170="","",IF(AL1170&lt;=1,"SI","NO"))</f>
        <v>NO</v>
      </c>
      <c r="AQ1170" s="114">
        <f>(N1170-E1170)</f>
        <v>5.53125</v>
      </c>
      <c r="AR1170" s="9">
        <f>TRACKER[[#This Row],[ATA A TIMESLOT]]*24</f>
        <v>132.75</v>
      </c>
      <c r="AS1170" s="115">
        <f>IF(AA1170&lt;N1170,TIME(0,0,0),AA1170-N1170)</f>
        <v>0</v>
      </c>
      <c r="AT1170" s="9">
        <f>TRACKER[[#This Row],[PUNTUALIDAD (H)]]*24</f>
        <v>0</v>
      </c>
      <c r="AU1170" s="114" t="str">
        <f>IF(AS1170&gt;TIME(0,30,0),"NO","SI")</f>
        <v>SI</v>
      </c>
      <c r="AV1170" s="116" t="str">
        <f>IF(AS1170&gt;TIME(1,0,0),"NO","SI")</f>
        <v>SI</v>
      </c>
      <c r="AW1170" s="116">
        <f>(S1170-E1170)</f>
        <v>5.5166666666700621</v>
      </c>
      <c r="AX1170" s="38">
        <f>TRACKER[[#This Row],[ATA TO UNLOADING]]*24</f>
        <v>132.40000000008149</v>
      </c>
      <c r="AY1170" s="116">
        <f>IF(O1170=0,0,S1170-O1170)</f>
        <v>0</v>
      </c>
      <c r="AZ1170" s="38">
        <f>TRACKER[[#This Row],[TOTAL TT (MARRUECOS)]]*24</f>
        <v>0</v>
      </c>
      <c r="BA1170" s="38" t="str">
        <f>IF(AW1170="","",IF(AW1170&lt;=2,"SI","NO"))</f>
        <v>NO</v>
      </c>
      <c r="BB1170" s="117">
        <f>V1170-U1170</f>
        <v>0</v>
      </c>
      <c r="BC1170" s="118">
        <f>(TRACKER[[#This Row],[Driver departure vs DC END DATE 2]])/24</f>
        <v>0</v>
      </c>
      <c r="BD1170" s="117" t="str">
        <f>IF(L1170="LEFTIES TOLEDO",IF(BC1170&gt;=TIME(0,0,0),"YES","NO"),"")</f>
        <v/>
      </c>
      <c r="BE1170" s="41">
        <f>$BH$1</f>
        <v>55</v>
      </c>
      <c r="BF1170" s="41">
        <f>$BI$1</f>
        <v>7.5</v>
      </c>
    </row>
    <row r="1171" spans="1:58" ht="12.5" customHeight="1">
      <c r="A1171" s="24">
        <v>262297830</v>
      </c>
      <c r="B1171" s="10" t="s">
        <v>1607</v>
      </c>
      <c r="C1171" s="11" t="s">
        <v>57</v>
      </c>
      <c r="D1171" s="11" t="s">
        <v>48</v>
      </c>
      <c r="E1171" s="12">
        <v>46080.385416666664</v>
      </c>
      <c r="F1171" s="12">
        <v>46080.333333333336</v>
      </c>
      <c r="G1171" s="13" t="s">
        <v>49</v>
      </c>
      <c r="H1171" s="11" t="s">
        <v>50</v>
      </c>
      <c r="I1171" s="13" t="s">
        <v>1654</v>
      </c>
      <c r="J1171" s="13" t="s">
        <v>51</v>
      </c>
      <c r="K1171" s="13" t="s">
        <v>60</v>
      </c>
      <c r="L1171" s="12" t="s">
        <v>81</v>
      </c>
      <c r="M1171" s="12">
        <v>46080.958333333336</v>
      </c>
      <c r="N1171" s="12">
        <v>46085.916666666664</v>
      </c>
      <c r="O1171" s="12"/>
      <c r="P1171" s="55"/>
      <c r="Q1171" s="12"/>
      <c r="R1171" s="12"/>
      <c r="S1171" s="29">
        <v>46085.904166666667</v>
      </c>
      <c r="T1171" s="29">
        <v>46085.922222222223</v>
      </c>
      <c r="U1171" s="12"/>
      <c r="V1171" s="29"/>
      <c r="W1171" s="30">
        <f>IF(N1171="","",WEEKNUM(AA1171,2)-0)</f>
        <v>10</v>
      </c>
      <c r="X1171" s="30">
        <f>IF(N1171="","",MONTH(AA1171))</f>
        <v>3</v>
      </c>
      <c r="Y117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1171" s="30" t="str">
        <f>IF(B1171="ROPAX","ROPAX",IF(B1171="RORO","RORO","OCEAN"))</f>
        <v>OCEAN</v>
      </c>
      <c r="AA1171" s="12">
        <f>+MIN(S1171,T1171)</f>
        <v>46085.904166666667</v>
      </c>
      <c r="AB1171" s="29" t="str">
        <f>CHOOSE(WEEKDAY(T1171,2),"Monday","Tuesday","Wednesday","Thursday","Friday","Saturday","Sunday")</f>
        <v>Wednesday</v>
      </c>
      <c r="AC1171" s="104">
        <f>IF((E1171-F1171)&lt;=0,0,(TRACKER[[#This Row],[ATA]]-TRACKER[[#This Row],[ETA]])*24)</f>
        <v>1.2499999998835847</v>
      </c>
      <c r="AD1171" s="29" t="str">
        <f>IF(AC1171&lt;=2,"NO","YES")</f>
        <v>NO</v>
      </c>
      <c r="AE1171" s="112">
        <f>+TRACKER[[#This Row],[DELIVERY AVAILABLE SINCE]]-TRACKER[[#This Row],[HANDOVER Morocco]]</f>
        <v>46080.958333333336</v>
      </c>
      <c r="AF1171" s="113">
        <f>TRACKER[[#This Row],[ATA TO UNLOADING]]*24</f>
        <v>132.45000000006985</v>
      </c>
      <c r="AG1171" s="114">
        <f>(M1171-E1171)</f>
        <v>0.57291666667151731</v>
      </c>
      <c r="AH1171" s="9">
        <f>TRACKER[[#This Row],[ATA A OFRECIMIENTO]]*24</f>
        <v>13.750000000116415</v>
      </c>
      <c r="AI1171" s="4" t="str">
        <f>IF(AG1171="","",IF(AG1171&lt;=1.5,"SI","NO"))</f>
        <v>SI</v>
      </c>
      <c r="AJ1171" s="4" t="str">
        <f>IF(AG1171="","",IF(AG1171&lt;=2,"YES","NO"))</f>
        <v>YES</v>
      </c>
      <c r="AK1171" s="4" t="str">
        <f>IF(AG1171="","",IF(AG1171&lt;=3,"SI","NO"))</f>
        <v>SI</v>
      </c>
      <c r="AL1171" s="114">
        <f>(N1171-M1171)</f>
        <v>4.9583333333284827</v>
      </c>
      <c r="AM1171" s="9">
        <f>TRACKER[[#This Row],[DEL. AVAILABLE A SLOT]]*24</f>
        <v>118.99999999988358</v>
      </c>
      <c r="AN1171" s="114">
        <f>IF((S1171-M1171)&lt;0,TIME(0,0,0),S1171-M1171)</f>
        <v>4.9458333333313931</v>
      </c>
      <c r="AO1171"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171" s="9" t="str">
        <f>IF(AL1171="","",IF(AL1171&lt;=1,"SI","NO"))</f>
        <v>NO</v>
      </c>
      <c r="AQ1171" s="114">
        <f>(N1171-E1171)</f>
        <v>5.53125</v>
      </c>
      <c r="AR1171" s="9">
        <f>TRACKER[[#This Row],[ATA A TIMESLOT]]*24</f>
        <v>132.75</v>
      </c>
      <c r="AS1171" s="115">
        <f>IF(AA1171&lt;N1171,TIME(0,0,0),AA1171-N1171)</f>
        <v>0</v>
      </c>
      <c r="AT1171" s="9">
        <f>TRACKER[[#This Row],[PUNTUALIDAD (H)]]*24</f>
        <v>0</v>
      </c>
      <c r="AU1171" s="114" t="str">
        <f>IF(AS1171&gt;TIME(0,30,0),"NO","SI")</f>
        <v>SI</v>
      </c>
      <c r="AV1171" s="116" t="str">
        <f>IF(AS1171&gt;TIME(1,0,0),"NO","SI")</f>
        <v>SI</v>
      </c>
      <c r="AW1171" s="116">
        <f>(S1171-E1171)</f>
        <v>5.5187500000029104</v>
      </c>
      <c r="AX1171" s="38">
        <f>TRACKER[[#This Row],[ATA TO UNLOADING]]*24</f>
        <v>132.45000000006985</v>
      </c>
      <c r="AY1171" s="116">
        <f>IF(O1171=0,0,S1171-O1171)</f>
        <v>0</v>
      </c>
      <c r="AZ1171" s="38">
        <f>TRACKER[[#This Row],[TOTAL TT (MARRUECOS)]]*24</f>
        <v>0</v>
      </c>
      <c r="BA1171" s="38" t="str">
        <f>IF(AW1171="","",IF(AW1171&lt;=2,"SI","NO"))</f>
        <v>NO</v>
      </c>
      <c r="BB1171" s="117">
        <f>V1171-U1171</f>
        <v>0</v>
      </c>
      <c r="BC1171" s="118">
        <f>(TRACKER[[#This Row],[Driver departure vs DC END DATE 2]])/24</f>
        <v>0</v>
      </c>
      <c r="BD1171" s="117" t="str">
        <f>IF(L1171="LEFTIES TOLEDO",IF(BC1171&gt;=TIME(0,0,0),"YES","NO"),"")</f>
        <v/>
      </c>
      <c r="BE1171" s="41">
        <f>$BH$1</f>
        <v>55</v>
      </c>
      <c r="BF1171" s="41">
        <f>$BI$1</f>
        <v>7.5</v>
      </c>
    </row>
    <row r="1172" spans="1:58" ht="12.5" hidden="1" customHeight="1">
      <c r="A1172" s="24" t="s">
        <v>1580</v>
      </c>
      <c r="B1172" s="10" t="s">
        <v>66</v>
      </c>
      <c r="C1172" s="11" t="s">
        <v>79</v>
      </c>
      <c r="D1172" s="11" t="s">
        <v>48</v>
      </c>
      <c r="E1172" s="12">
        <v>46084.5</v>
      </c>
      <c r="F1172" s="12">
        <v>46084.333333333336</v>
      </c>
      <c r="G1172" s="13" t="s">
        <v>1105</v>
      </c>
      <c r="H1172" s="11" t="s">
        <v>100</v>
      </c>
      <c r="I1172" s="13" t="s">
        <v>1588</v>
      </c>
      <c r="J1172" s="13" t="s">
        <v>80</v>
      </c>
      <c r="K1172" s="13" t="s">
        <v>60</v>
      </c>
      <c r="L1172" s="12" t="s">
        <v>64</v>
      </c>
      <c r="M1172" s="12">
        <v>46085.5</v>
      </c>
      <c r="N1172" s="12">
        <v>46086.125</v>
      </c>
      <c r="O1172" s="12">
        <v>46081</v>
      </c>
      <c r="P1172" s="55"/>
      <c r="Q1172" s="12"/>
      <c r="R1172" s="12"/>
      <c r="S1172" s="29">
        <v>46085.527083333334</v>
      </c>
      <c r="T1172" s="29">
        <v>46085.951388888891</v>
      </c>
      <c r="U1172" s="12"/>
      <c r="V1172" s="29"/>
      <c r="W1172" s="30">
        <f>IF(N1172="","",WEEKNUM(AA1172,2)-0)</f>
        <v>10</v>
      </c>
      <c r="X1172" s="30">
        <f>IF(N1172="","",MONTH(AA1172))</f>
        <v>3</v>
      </c>
      <c r="Y117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172" s="30" t="str">
        <f>IF(B1172="ROPAX","ROPAX",IF(B1172="RORO","RORO","OCEAN"))</f>
        <v>RORO</v>
      </c>
      <c r="AA1172" s="12">
        <f>+MIN(S1172,T1172)</f>
        <v>46085.527083333334</v>
      </c>
      <c r="AB1172" s="29" t="str">
        <f>CHOOSE(WEEKDAY(T1172,2),"Monday","Tuesday","Wednesday","Thursday","Friday","Saturday","Sunday")</f>
        <v>Wednesday</v>
      </c>
      <c r="AC1172" s="104">
        <f>IF((E1172-F1172)&lt;=0,0,(TRACKER[[#This Row],[ATA]]-TRACKER[[#This Row],[ETA]])*24)</f>
        <v>3.9999999999417923</v>
      </c>
      <c r="AD1172" s="29" t="str">
        <f>IF(AC1172&lt;=2,"NO","YES")</f>
        <v>YES</v>
      </c>
      <c r="AE1172" s="112">
        <f>+TRACKER[[#This Row],[DELIVERY AVAILABLE SINCE]]-TRACKER[[#This Row],[HANDOVER Morocco]]</f>
        <v>4.5</v>
      </c>
      <c r="AF1172" s="113">
        <f>TRACKER[[#This Row],[ATA TO UNLOADING]]*24</f>
        <v>24.650000000023283</v>
      </c>
      <c r="AG1172" s="114">
        <f>(M1172-E1172)</f>
        <v>1</v>
      </c>
      <c r="AH1172" s="9">
        <f>TRACKER[[#This Row],[ATA A OFRECIMIENTO]]*24</f>
        <v>24</v>
      </c>
      <c r="AI1172" s="4" t="str">
        <f>IF(AG1172="","",IF(AG1172&lt;=1.5,"SI","NO"))</f>
        <v>SI</v>
      </c>
      <c r="AJ1172" s="4" t="str">
        <f>IF(AG1172="","",IF(AG1172&lt;=2,"YES","NO"))</f>
        <v>YES</v>
      </c>
      <c r="AK1172" s="4" t="str">
        <f>IF(AG1172="","",IF(AG1172&lt;=3,"SI","NO"))</f>
        <v>SI</v>
      </c>
      <c r="AL1172" s="114">
        <f>(N1172-M1172)</f>
        <v>0.625</v>
      </c>
      <c r="AM1172" s="9">
        <f>TRACKER[[#This Row],[DEL. AVAILABLE A SLOT]]*24</f>
        <v>15</v>
      </c>
      <c r="AN1172" s="114">
        <f>IF((S1172-M1172)&lt;0,TIME(0,0,0),S1172-M1172)</f>
        <v>2.7083333334303461E-2</v>
      </c>
      <c r="AO1172"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172" s="9" t="str">
        <f>IF(AL1172="","",IF(AL1172&lt;=1,"SI","NO"))</f>
        <v>SI</v>
      </c>
      <c r="AQ1172" s="114">
        <f>(N1172-E1172)</f>
        <v>1.625</v>
      </c>
      <c r="AR1172" s="9">
        <f>TRACKER[[#This Row],[ATA A TIMESLOT]]*24</f>
        <v>39</v>
      </c>
      <c r="AS1172" s="115">
        <f>IF(AA1172&lt;N1172,TIME(0,0,0),AA1172-N1172)</f>
        <v>0</v>
      </c>
      <c r="AT1172" s="9">
        <f>TRACKER[[#This Row],[PUNTUALIDAD (H)]]*24</f>
        <v>0</v>
      </c>
      <c r="AU1172" s="114" t="str">
        <f>IF(AS1172&gt;TIME(0,30,0),"NO","SI")</f>
        <v>SI</v>
      </c>
      <c r="AV1172" s="116" t="str">
        <f>IF(AS1172&gt;TIME(1,0,0),"NO","SI")</f>
        <v>SI</v>
      </c>
      <c r="AW1172" s="116">
        <f>(S1172-E1172)</f>
        <v>1.0270833333343035</v>
      </c>
      <c r="AX1172" s="38">
        <f>TRACKER[[#This Row],[ATA TO UNLOADING]]*24</f>
        <v>24.650000000023283</v>
      </c>
      <c r="AY1172" s="116">
        <f>IF(O1172=0,0,S1172-O1172)</f>
        <v>4.5270833333343035</v>
      </c>
      <c r="AZ1172" s="38">
        <f>TRACKER[[#This Row],[TOTAL TT (MARRUECOS)]]*24</f>
        <v>108.65000000002328</v>
      </c>
      <c r="BA1172" s="38" t="str">
        <f>IF(AW1172="","",IF(AW1172&lt;=2,"SI","NO"))</f>
        <v>SI</v>
      </c>
      <c r="BB1172" s="117">
        <f>V1172-U1172</f>
        <v>0</v>
      </c>
      <c r="BC1172" s="118">
        <f>(TRACKER[[#This Row],[Driver departure vs DC END DATE 2]])/24</f>
        <v>0</v>
      </c>
      <c r="BD1172" s="117" t="str">
        <f>IF(L1172="LEFTIES TOLEDO",IF(BC1172&gt;=TIME(0,0,0),"YES","NO"),"")</f>
        <v/>
      </c>
      <c r="BE1172" s="41">
        <f>$BH$1</f>
        <v>55</v>
      </c>
      <c r="BF1172" s="41">
        <f>$BI$1</f>
        <v>7.5</v>
      </c>
    </row>
    <row r="1173" spans="1:58" ht="12.5" hidden="1" customHeight="1">
      <c r="A1173" s="24">
        <v>266630722</v>
      </c>
      <c r="B1173" s="10" t="s">
        <v>1581</v>
      </c>
      <c r="C1173" s="11" t="s">
        <v>79</v>
      </c>
      <c r="D1173" s="11" t="s">
        <v>48</v>
      </c>
      <c r="E1173" s="12">
        <v>46084.581250000003</v>
      </c>
      <c r="F1173" s="12">
        <v>46084.583333333336</v>
      </c>
      <c r="G1173" s="13" t="s">
        <v>49</v>
      </c>
      <c r="H1173" s="11" t="s">
        <v>100</v>
      </c>
      <c r="I1173" s="13" t="s">
        <v>1589</v>
      </c>
      <c r="J1173" s="13" t="s">
        <v>80</v>
      </c>
      <c r="K1173" s="13" t="s">
        <v>60</v>
      </c>
      <c r="L1173" s="12" t="s">
        <v>71</v>
      </c>
      <c r="M1173" s="12">
        <v>46085.333333333336</v>
      </c>
      <c r="N1173" s="12">
        <v>46086.25</v>
      </c>
      <c r="O1173" s="12">
        <v>46080</v>
      </c>
      <c r="P1173" s="55"/>
      <c r="Q1173" s="12"/>
      <c r="R1173" s="12"/>
      <c r="S1173" s="29">
        <v>46086.224999999999</v>
      </c>
      <c r="T1173" s="29">
        <v>46086.302083333336</v>
      </c>
      <c r="U1173" s="12"/>
      <c r="V1173" s="29"/>
      <c r="W1173" s="30">
        <f>IF(N1173="","",WEEKNUM(AA1173,2)-0)</f>
        <v>10</v>
      </c>
      <c r="X1173" s="30">
        <f>IF(N1173="","",MONTH(AA1173))</f>
        <v>3</v>
      </c>
      <c r="Y117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173" s="30" t="str">
        <f>IF(B1173="ROPAX","ROPAX",IF(B1173="RORO","RORO","OCEAN"))</f>
        <v>OCEAN</v>
      </c>
      <c r="AA1173" s="12">
        <f>+MIN(S1173,T1173)</f>
        <v>46086.224999999999</v>
      </c>
      <c r="AB1173" s="29" t="str">
        <f>CHOOSE(WEEKDAY(T1173,2),"Monday","Tuesday","Wednesday","Thursday","Friday","Saturday","Sunday")</f>
        <v>Thursday</v>
      </c>
      <c r="AC1173" s="104">
        <f>IF((E1173-F1173)&lt;=0,0,(TRACKER[[#This Row],[ATA]]-TRACKER[[#This Row],[ETA]])*24)</f>
        <v>0</v>
      </c>
      <c r="AD1173" s="29" t="str">
        <f>IF(AC1173&lt;=2,"NO","YES")</f>
        <v>NO</v>
      </c>
      <c r="AE1173" s="112">
        <f>+TRACKER[[#This Row],[DELIVERY AVAILABLE SINCE]]-TRACKER[[#This Row],[HANDOVER Morocco]]</f>
        <v>5.3333333333357587</v>
      </c>
      <c r="AF1173" s="113">
        <f>TRACKER[[#This Row],[ATA TO UNLOADING]]*24</f>
        <v>39.449999999895226</v>
      </c>
      <c r="AG1173" s="114">
        <f>(M1173-E1173)</f>
        <v>0.75208333333284827</v>
      </c>
      <c r="AH1173" s="9">
        <f>TRACKER[[#This Row],[ATA A OFRECIMIENTO]]*24</f>
        <v>18.049999999988358</v>
      </c>
      <c r="AI1173" s="4" t="str">
        <f>IF(AG1173="","",IF(AG1173&lt;=1.5,"SI","NO"))</f>
        <v>SI</v>
      </c>
      <c r="AJ1173" s="4" t="str">
        <f>IF(AG1173="","",IF(AG1173&lt;=2,"YES","NO"))</f>
        <v>YES</v>
      </c>
      <c r="AK1173" s="4" t="str">
        <f>IF(AG1173="","",IF(AG1173&lt;=3,"SI","NO"))</f>
        <v>SI</v>
      </c>
      <c r="AL1173" s="114">
        <f>(N1173-M1173)</f>
        <v>0.91666666666424135</v>
      </c>
      <c r="AM1173" s="9">
        <f>TRACKER[[#This Row],[DEL. AVAILABLE A SLOT]]*24</f>
        <v>21.999999999941792</v>
      </c>
      <c r="AN1173" s="114">
        <f>IF((S1173-M1173)&lt;0,TIME(0,0,0),S1173-M1173)</f>
        <v>0.89166666666278616</v>
      </c>
      <c r="AO1173"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173" s="9" t="str">
        <f>IF(AL1173="","",IF(AL1173&lt;=1,"SI","NO"))</f>
        <v>SI</v>
      </c>
      <c r="AQ1173" s="114">
        <f>(N1173-E1173)</f>
        <v>1.6687499999970896</v>
      </c>
      <c r="AR1173" s="9">
        <f>TRACKER[[#This Row],[ATA A TIMESLOT]]*24</f>
        <v>40.049999999930151</v>
      </c>
      <c r="AS1173" s="115">
        <f>IF(AA1173&lt;N1173,TIME(0,0,0),AA1173-N1173)</f>
        <v>0</v>
      </c>
      <c r="AT1173" s="9">
        <f>TRACKER[[#This Row],[PUNTUALIDAD (H)]]*24</f>
        <v>0</v>
      </c>
      <c r="AU1173" s="114" t="str">
        <f>IF(AS1173&gt;TIME(0,30,0),"NO","SI")</f>
        <v>SI</v>
      </c>
      <c r="AV1173" s="116" t="str">
        <f>IF(AS1173&gt;TIME(1,0,0),"NO","SI")</f>
        <v>SI</v>
      </c>
      <c r="AW1173" s="116">
        <f>(S1173-E1173)</f>
        <v>1.6437499999956344</v>
      </c>
      <c r="AX1173" s="38">
        <f>TRACKER[[#This Row],[ATA TO UNLOADING]]*24</f>
        <v>39.449999999895226</v>
      </c>
      <c r="AY1173" s="116">
        <f>IF(O1173=0,0,S1173-O1173)</f>
        <v>6.2249999999985448</v>
      </c>
      <c r="AZ1173" s="38">
        <f>TRACKER[[#This Row],[TOTAL TT (MARRUECOS)]]*24</f>
        <v>149.39999999996508</v>
      </c>
      <c r="BA1173" s="38" t="str">
        <f>IF(AW1173="","",IF(AW1173&lt;=2,"SI","NO"))</f>
        <v>SI</v>
      </c>
      <c r="BB1173" s="117">
        <f>V1173-U1173</f>
        <v>0</v>
      </c>
      <c r="BC1173" s="118">
        <f>(TRACKER[[#This Row],[Driver departure vs DC END DATE 2]])/24</f>
        <v>0</v>
      </c>
      <c r="BD1173" s="117" t="str">
        <f>IF(L1173="LEFTIES TOLEDO",IF(BC1173&gt;=TIME(0,0,0),"YES","NO"),"")</f>
        <v/>
      </c>
      <c r="BE1173" s="41">
        <f>$BH$1</f>
        <v>55</v>
      </c>
      <c r="BF1173" s="41">
        <f>$BI$1</f>
        <v>7.5</v>
      </c>
    </row>
    <row r="1174" spans="1:58" ht="12.5" hidden="1" customHeight="1">
      <c r="A1174" s="24" t="s">
        <v>1582</v>
      </c>
      <c r="B1174" s="10" t="s">
        <v>63</v>
      </c>
      <c r="C1174" s="11" t="s">
        <v>79</v>
      </c>
      <c r="D1174" s="11" t="s">
        <v>48</v>
      </c>
      <c r="E1174" s="12">
        <v>46084.979166666664</v>
      </c>
      <c r="F1174" s="12">
        <v>46084.583333333336</v>
      </c>
      <c r="G1174" s="13" t="s">
        <v>68</v>
      </c>
      <c r="H1174" s="11" t="s">
        <v>100</v>
      </c>
      <c r="I1174" s="13" t="s">
        <v>1590</v>
      </c>
      <c r="J1174" s="13" t="s">
        <v>80</v>
      </c>
      <c r="K1174" s="13" t="s">
        <v>60</v>
      </c>
      <c r="L1174" s="12" t="s">
        <v>71</v>
      </c>
      <c r="M1174" s="12">
        <v>46085.333333333336</v>
      </c>
      <c r="N1174" s="12">
        <v>46086.25</v>
      </c>
      <c r="O1174" s="12">
        <v>46081</v>
      </c>
      <c r="P1174" s="55"/>
      <c r="Q1174" s="12"/>
      <c r="R1174" s="12"/>
      <c r="S1174" s="29">
        <v>46086.267361111109</v>
      </c>
      <c r="T1174" s="29">
        <v>46086.284722222219</v>
      </c>
      <c r="U1174" s="12"/>
      <c r="V1174" s="29"/>
      <c r="W1174" s="30">
        <f>IF(N1174="","",WEEKNUM(AA1174,2)-0)</f>
        <v>10</v>
      </c>
      <c r="X1174" s="30">
        <f>IF(N1174="","",MONTH(AA1174))</f>
        <v>3</v>
      </c>
      <c r="Y117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174" s="30" t="str">
        <f>IF(B1174="ROPAX","ROPAX",IF(B1174="RORO","RORO","OCEAN"))</f>
        <v>ROPAX</v>
      </c>
      <c r="AA1174" s="12">
        <f>+MIN(S1174,T1174)</f>
        <v>46086.267361111109</v>
      </c>
      <c r="AB1174" s="29" t="str">
        <f>CHOOSE(WEEKDAY(T1174,2),"Monday","Tuesday","Wednesday","Thursday","Friday","Saturday","Sunday")</f>
        <v>Thursday</v>
      </c>
      <c r="AC1174" s="104">
        <f>IF((E1174-F1174)&lt;=0,0,(TRACKER[[#This Row],[ATA]]-TRACKER[[#This Row],[ETA]])*24)</f>
        <v>9.4999999998835847</v>
      </c>
      <c r="AD1174" s="29" t="str">
        <f>IF(AC1174&lt;=2,"NO","YES")</f>
        <v>YES</v>
      </c>
      <c r="AE1174" s="112">
        <f>+TRACKER[[#This Row],[DELIVERY AVAILABLE SINCE]]-TRACKER[[#This Row],[HANDOVER Morocco]]</f>
        <v>4.3333333333357587</v>
      </c>
      <c r="AF1174" s="113">
        <f>TRACKER[[#This Row],[ATA TO UNLOADING]]*24</f>
        <v>30.916666666686069</v>
      </c>
      <c r="AG1174" s="114">
        <f>(M1174-E1174)</f>
        <v>0.35416666667151731</v>
      </c>
      <c r="AH1174" s="9">
        <f>TRACKER[[#This Row],[ATA A OFRECIMIENTO]]*24</f>
        <v>8.5000000001164153</v>
      </c>
      <c r="AI1174" s="4" t="str">
        <f>IF(AG1174="","",IF(AG1174&lt;=1.5,"SI","NO"))</f>
        <v>SI</v>
      </c>
      <c r="AJ1174" s="4" t="str">
        <f>IF(AG1174="","",IF(AG1174&lt;=2,"YES","NO"))</f>
        <v>YES</v>
      </c>
      <c r="AK1174" s="4" t="str">
        <f>IF(AG1174="","",IF(AG1174&lt;=3,"SI","NO"))</f>
        <v>SI</v>
      </c>
      <c r="AL1174" s="114">
        <f>(N1174-M1174)</f>
        <v>0.91666666666424135</v>
      </c>
      <c r="AM1174" s="9">
        <f>TRACKER[[#This Row],[DEL. AVAILABLE A SLOT]]*24</f>
        <v>21.999999999941792</v>
      </c>
      <c r="AN1174" s="114">
        <f>IF((S1174-M1174)&lt;0,TIME(0,0,0),S1174-M1174)</f>
        <v>0.93402777777373558</v>
      </c>
      <c r="AO1174"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174" s="9" t="str">
        <f>IF(AL1174="","",IF(AL1174&lt;=1,"SI","NO"))</f>
        <v>SI</v>
      </c>
      <c r="AQ1174" s="114">
        <f>(N1174-E1174)</f>
        <v>1.2708333333357587</v>
      </c>
      <c r="AR1174" s="9">
        <f>TRACKER[[#This Row],[ATA A TIMESLOT]]*24</f>
        <v>30.500000000058208</v>
      </c>
      <c r="AS1174" s="115">
        <f>IF(AA1174&lt;N1174,TIME(0,0,0),AA1174-N1174)</f>
        <v>1.7361111109494232E-2</v>
      </c>
      <c r="AT1174" s="9">
        <f>TRACKER[[#This Row],[PUNTUALIDAD (H)]]*24</f>
        <v>0.41666666662786156</v>
      </c>
      <c r="AU1174" s="114" t="str">
        <f>IF(AS1174&gt;TIME(0,30,0),"NO","SI")</f>
        <v>SI</v>
      </c>
      <c r="AV1174" s="116" t="str">
        <f>IF(AS1174&gt;TIME(1,0,0),"NO","SI")</f>
        <v>SI</v>
      </c>
      <c r="AW1174" s="116">
        <f>(S1174-E1174)</f>
        <v>1.2881944444452529</v>
      </c>
      <c r="AX1174" s="38">
        <f>TRACKER[[#This Row],[ATA TO UNLOADING]]*24</f>
        <v>30.916666666686069</v>
      </c>
      <c r="AY1174" s="116">
        <f>IF(O1174=0,0,S1174-O1174)</f>
        <v>5.2673611111094942</v>
      </c>
      <c r="AZ1174" s="38">
        <f>TRACKER[[#This Row],[TOTAL TT (MARRUECOS)]]*24</f>
        <v>126.41666666662786</v>
      </c>
      <c r="BA1174" s="38" t="str">
        <f>IF(AW1174="","",IF(AW1174&lt;=2,"SI","NO"))</f>
        <v>SI</v>
      </c>
      <c r="BB1174" s="117">
        <f>V1174-U1174</f>
        <v>0</v>
      </c>
      <c r="BC1174" s="118">
        <f>(TRACKER[[#This Row],[Driver departure vs DC END DATE 2]])/24</f>
        <v>0</v>
      </c>
      <c r="BD1174" s="117" t="str">
        <f>IF(L1174="LEFTIES TOLEDO",IF(BC1174&gt;=TIME(0,0,0),"YES","NO"),"")</f>
        <v/>
      </c>
      <c r="BE1174" s="41">
        <f>$BH$1</f>
        <v>55</v>
      </c>
      <c r="BF1174" s="41">
        <f>$BI$1</f>
        <v>7.5</v>
      </c>
    </row>
    <row r="1175" spans="1:58" ht="12.5" customHeight="1">
      <c r="A1175" s="24">
        <v>262297830</v>
      </c>
      <c r="B1175" s="10" t="s">
        <v>1607</v>
      </c>
      <c r="C1175" s="11" t="s">
        <v>57</v>
      </c>
      <c r="D1175" s="11" t="s">
        <v>48</v>
      </c>
      <c r="E1175" s="12">
        <v>46080.385416666664</v>
      </c>
      <c r="F1175" s="12">
        <v>46080.333333333336</v>
      </c>
      <c r="G1175" s="13" t="s">
        <v>49</v>
      </c>
      <c r="H1175" s="11" t="s">
        <v>50</v>
      </c>
      <c r="I1175" s="13" t="s">
        <v>1655</v>
      </c>
      <c r="J1175" s="13" t="s">
        <v>51</v>
      </c>
      <c r="K1175" s="13" t="s">
        <v>60</v>
      </c>
      <c r="L1175" s="12" t="s">
        <v>81</v>
      </c>
      <c r="M1175" s="12">
        <v>46080.958333333336</v>
      </c>
      <c r="N1175" s="12">
        <v>46086.25</v>
      </c>
      <c r="O1175" s="12"/>
      <c r="P1175" s="55"/>
      <c r="Q1175" s="12"/>
      <c r="R1175" s="12"/>
      <c r="S1175" s="29">
        <v>46086.24722222222</v>
      </c>
      <c r="T1175" s="29">
        <v>46086.260416666664</v>
      </c>
      <c r="U1175" s="12"/>
      <c r="V1175" s="29"/>
      <c r="W1175" s="30">
        <f>IF(N1175="","",WEEKNUM(AA1175,2)-0)</f>
        <v>10</v>
      </c>
      <c r="X1175" s="30">
        <f>IF(N1175="","",MONTH(AA1175))</f>
        <v>3</v>
      </c>
      <c r="Y117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1175" s="30" t="str">
        <f>IF(B1175="ROPAX","ROPAX",IF(B1175="RORO","RORO","OCEAN"))</f>
        <v>OCEAN</v>
      </c>
      <c r="AA1175" s="12">
        <f>+MIN(S1175,T1175)</f>
        <v>46086.24722222222</v>
      </c>
      <c r="AB1175" s="29" t="str">
        <f>CHOOSE(WEEKDAY(T1175,2),"Monday","Tuesday","Wednesday","Thursday","Friday","Saturday","Sunday")</f>
        <v>Thursday</v>
      </c>
      <c r="AC1175" s="104">
        <f>IF((E1175-F1175)&lt;=0,0,(TRACKER[[#This Row],[ATA]]-TRACKER[[#This Row],[ETA]])*24)</f>
        <v>1.2499999998835847</v>
      </c>
      <c r="AD1175" s="29" t="str">
        <f>IF(AC1175&lt;=2,"NO","YES")</f>
        <v>NO</v>
      </c>
      <c r="AE1175" s="112">
        <f>+TRACKER[[#This Row],[DELIVERY AVAILABLE SINCE]]-TRACKER[[#This Row],[HANDOVER Morocco]]</f>
        <v>46080.958333333336</v>
      </c>
      <c r="AF1175" s="113">
        <f>TRACKER[[#This Row],[ATA TO UNLOADING]]*24</f>
        <v>140.68333333334886</v>
      </c>
      <c r="AG1175" s="114">
        <f>(M1175-E1175)</f>
        <v>0.57291666667151731</v>
      </c>
      <c r="AH1175" s="9">
        <f>TRACKER[[#This Row],[ATA A OFRECIMIENTO]]*24</f>
        <v>13.750000000116415</v>
      </c>
      <c r="AI1175" s="4" t="str">
        <f>IF(AG1175="","",IF(AG1175&lt;=1.5,"SI","NO"))</f>
        <v>SI</v>
      </c>
      <c r="AJ1175" s="4" t="str">
        <f>IF(AG1175="","",IF(AG1175&lt;=2,"YES","NO"))</f>
        <v>YES</v>
      </c>
      <c r="AK1175" s="4" t="str">
        <f>IF(AG1175="","",IF(AG1175&lt;=3,"SI","NO"))</f>
        <v>SI</v>
      </c>
      <c r="AL1175" s="114">
        <f>(N1175-M1175)</f>
        <v>5.2916666666642413</v>
      </c>
      <c r="AM1175" s="9">
        <f>TRACKER[[#This Row],[DEL. AVAILABLE A SLOT]]*24</f>
        <v>126.99999999994179</v>
      </c>
      <c r="AN1175" s="114">
        <f>IF((S1175-M1175)&lt;0,TIME(0,0,0),S1175-M1175)</f>
        <v>5.288888888884685</v>
      </c>
      <c r="AO1175"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175" s="9" t="str">
        <f>IF(AL1175="","",IF(AL1175&lt;=1,"SI","NO"))</f>
        <v>NO</v>
      </c>
      <c r="AQ1175" s="114">
        <f>(N1175-E1175)</f>
        <v>5.8645833333357587</v>
      </c>
      <c r="AR1175" s="9">
        <f>TRACKER[[#This Row],[ATA A TIMESLOT]]*24</f>
        <v>140.75000000005821</v>
      </c>
      <c r="AS1175" s="115">
        <f>IF(AA1175&lt;N1175,TIME(0,0,0),AA1175-N1175)</f>
        <v>0</v>
      </c>
      <c r="AT1175" s="9">
        <f>TRACKER[[#This Row],[PUNTUALIDAD (H)]]*24</f>
        <v>0</v>
      </c>
      <c r="AU1175" s="114" t="str">
        <f>IF(AS1175&gt;TIME(0,30,0),"NO","SI")</f>
        <v>SI</v>
      </c>
      <c r="AV1175" s="116" t="str">
        <f>IF(AS1175&gt;TIME(1,0,0),"NO","SI")</f>
        <v>SI</v>
      </c>
      <c r="AW1175" s="116">
        <f>(S1175-E1175)</f>
        <v>5.8618055555562023</v>
      </c>
      <c r="AX1175" s="38">
        <f>TRACKER[[#This Row],[ATA TO UNLOADING]]*24</f>
        <v>140.68333333334886</v>
      </c>
      <c r="AY1175" s="116">
        <f>IF(O1175=0,0,S1175-O1175)</f>
        <v>0</v>
      </c>
      <c r="AZ1175" s="38">
        <f>TRACKER[[#This Row],[TOTAL TT (MARRUECOS)]]*24</f>
        <v>0</v>
      </c>
      <c r="BA1175" s="38" t="str">
        <f>IF(AW1175="","",IF(AW1175&lt;=2,"SI","NO"))</f>
        <v>NO</v>
      </c>
      <c r="BB1175" s="117">
        <f>V1175-U1175</f>
        <v>0</v>
      </c>
      <c r="BC1175" s="118">
        <f>(TRACKER[[#This Row],[Driver departure vs DC END DATE 2]])/24</f>
        <v>0</v>
      </c>
      <c r="BD1175" s="117" t="str">
        <f>IF(L1175="LEFTIES TOLEDO",IF(BC1175&gt;=TIME(0,0,0),"YES","NO"),"")</f>
        <v/>
      </c>
      <c r="BE1175" s="41">
        <f>$BH$1</f>
        <v>55</v>
      </c>
      <c r="BF1175" s="41">
        <f>$BI$1</f>
        <v>7.5</v>
      </c>
    </row>
    <row r="1176" spans="1:58" ht="12.5" customHeight="1">
      <c r="A1176" s="24">
        <v>262530504</v>
      </c>
      <c r="B1176" s="10" t="s">
        <v>1607</v>
      </c>
      <c r="C1176" s="11" t="s">
        <v>57</v>
      </c>
      <c r="D1176" s="11" t="s">
        <v>48</v>
      </c>
      <c r="E1176" s="12">
        <v>46080.385416666664</v>
      </c>
      <c r="F1176" s="12">
        <v>46080.333333333336</v>
      </c>
      <c r="G1176" s="13" t="s">
        <v>49</v>
      </c>
      <c r="H1176" s="11" t="s">
        <v>50</v>
      </c>
      <c r="I1176" s="13" t="s">
        <v>1656</v>
      </c>
      <c r="J1176" s="13" t="s">
        <v>51</v>
      </c>
      <c r="K1176" s="13" t="s">
        <v>60</v>
      </c>
      <c r="L1176" s="12" t="s">
        <v>81</v>
      </c>
      <c r="M1176" s="12">
        <v>46080.958333333336</v>
      </c>
      <c r="N1176" s="12">
        <v>46086.333333333336</v>
      </c>
      <c r="O1176" s="12"/>
      <c r="P1176" s="55"/>
      <c r="Q1176" s="12" t="s">
        <v>62</v>
      </c>
      <c r="R1176" s="12"/>
      <c r="S1176" s="29">
        <v>46086.379861111112</v>
      </c>
      <c r="T1176" s="29">
        <v>46086.385416666664</v>
      </c>
      <c r="U1176" s="12"/>
      <c r="V1176" s="29"/>
      <c r="W1176" s="30">
        <f>IF(N1176="","",WEEKNUM(AA1176,2)-0)</f>
        <v>10</v>
      </c>
      <c r="X1176" s="30">
        <f>IF(N1176="","",MONTH(AA1176))</f>
        <v>3</v>
      </c>
      <c r="Y117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1176" s="30" t="str">
        <f>IF(B1176="ROPAX","ROPAX",IF(B1176="RORO","RORO","OCEAN"))</f>
        <v>OCEAN</v>
      </c>
      <c r="AA1176" s="12">
        <f>+MIN(S1176,T1176)</f>
        <v>46086.379861111112</v>
      </c>
      <c r="AB1176" s="29" t="str">
        <f>CHOOSE(WEEKDAY(T1176,2),"Monday","Tuesday","Wednesday","Thursday","Friday","Saturday","Sunday")</f>
        <v>Thursday</v>
      </c>
      <c r="AC1176" s="104">
        <f>IF((E1176-F1176)&lt;=0,0,(TRACKER[[#This Row],[ATA]]-TRACKER[[#This Row],[ETA]])*24)</f>
        <v>1.2499999998835847</v>
      </c>
      <c r="AD1176" s="29" t="str">
        <f>IF(AC1176&lt;=2,"NO","YES")</f>
        <v>NO</v>
      </c>
      <c r="AE1176" s="112">
        <f>+TRACKER[[#This Row],[DELIVERY AVAILABLE SINCE]]-TRACKER[[#This Row],[HANDOVER Morocco]]</f>
        <v>46080.958333333336</v>
      </c>
      <c r="AF1176" s="113">
        <f>TRACKER[[#This Row],[ATA TO UNLOADING]]*24</f>
        <v>143.86666666675592</v>
      </c>
      <c r="AG1176" s="114">
        <f>(M1176-E1176)</f>
        <v>0.57291666667151731</v>
      </c>
      <c r="AH1176" s="9">
        <f>TRACKER[[#This Row],[ATA A OFRECIMIENTO]]*24</f>
        <v>13.750000000116415</v>
      </c>
      <c r="AI1176" s="4" t="str">
        <f>IF(AG1176="","",IF(AG1176&lt;=1.5,"SI","NO"))</f>
        <v>SI</v>
      </c>
      <c r="AJ1176" s="4" t="str">
        <f>IF(AG1176="","",IF(AG1176&lt;=2,"YES","NO"))</f>
        <v>YES</v>
      </c>
      <c r="AK1176" s="4" t="str">
        <f>IF(AG1176="","",IF(AG1176&lt;=3,"SI","NO"))</f>
        <v>SI</v>
      </c>
      <c r="AL1176" s="114">
        <f>(N1176-M1176)</f>
        <v>5.375</v>
      </c>
      <c r="AM1176" s="9">
        <f>TRACKER[[#This Row],[DEL. AVAILABLE A SLOT]]*24</f>
        <v>129</v>
      </c>
      <c r="AN1176" s="114">
        <f>IF((S1176-M1176)&lt;0,TIME(0,0,0),S1176-M1176)</f>
        <v>5.421527777776646</v>
      </c>
      <c r="AO1176"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176" s="9" t="str">
        <f>IF(AL1176="","",IF(AL1176&lt;=1,"SI","NO"))</f>
        <v>NO</v>
      </c>
      <c r="AQ1176" s="114">
        <f>(N1176-E1176)</f>
        <v>5.9479166666715173</v>
      </c>
      <c r="AR1176" s="9">
        <f>TRACKER[[#This Row],[ATA A TIMESLOT]]*24</f>
        <v>142.75000000011642</v>
      </c>
      <c r="AS1176" s="115">
        <f>IF(AA1176&lt;N1176,TIME(0,0,0),AA1176-N1176)</f>
        <v>4.6527777776645962E-2</v>
      </c>
      <c r="AT1176" s="9">
        <f>TRACKER[[#This Row],[PUNTUALIDAD (H)]]*24</f>
        <v>1.1166666666395031</v>
      </c>
      <c r="AU1176" s="114" t="str">
        <f>IF(AS1176&gt;TIME(0,30,0),"NO","SI")</f>
        <v>NO</v>
      </c>
      <c r="AV1176" s="116" t="str">
        <f>IF(AS1176&gt;TIME(1,0,0),"NO","SI")</f>
        <v>NO</v>
      </c>
      <c r="AW1176" s="116">
        <f>(S1176-E1176)</f>
        <v>5.9944444444481633</v>
      </c>
      <c r="AX1176" s="38">
        <f>TRACKER[[#This Row],[ATA TO UNLOADING]]*24</f>
        <v>143.86666666675592</v>
      </c>
      <c r="AY1176" s="116">
        <f>IF(O1176=0,0,S1176-O1176)</f>
        <v>0</v>
      </c>
      <c r="AZ1176" s="38">
        <f>TRACKER[[#This Row],[TOTAL TT (MARRUECOS)]]*24</f>
        <v>0</v>
      </c>
      <c r="BA1176" s="38" t="str">
        <f>IF(AW1176="","",IF(AW1176&lt;=2,"SI","NO"))</f>
        <v>NO</v>
      </c>
      <c r="BB1176" s="117">
        <f>V1176-U1176</f>
        <v>0</v>
      </c>
      <c r="BC1176" s="118">
        <f>(TRACKER[[#This Row],[Driver departure vs DC END DATE 2]])/24</f>
        <v>0</v>
      </c>
      <c r="BD1176" s="117" t="str">
        <f>IF(L1176="LEFTIES TOLEDO",IF(BC1176&gt;=TIME(0,0,0),"YES","NO"),"")</f>
        <v/>
      </c>
      <c r="BE1176" s="41">
        <f>$BH$1</f>
        <v>55</v>
      </c>
      <c r="BF1176" s="41">
        <f>$BI$1</f>
        <v>7.5</v>
      </c>
    </row>
    <row r="1177" spans="1:58" ht="12.5" customHeight="1">
      <c r="A1177" s="24">
        <v>262299103</v>
      </c>
      <c r="B1177" s="10" t="s">
        <v>1607</v>
      </c>
      <c r="C1177" s="11" t="s">
        <v>57</v>
      </c>
      <c r="D1177" s="11" t="s">
        <v>48</v>
      </c>
      <c r="E1177" s="12">
        <v>46080.385416666664</v>
      </c>
      <c r="F1177" s="12">
        <v>46080.333333333336</v>
      </c>
      <c r="G1177" s="13" t="s">
        <v>49</v>
      </c>
      <c r="H1177" s="11" t="s">
        <v>50</v>
      </c>
      <c r="I1177" s="13" t="s">
        <v>1657</v>
      </c>
      <c r="J1177" s="13" t="s">
        <v>1622</v>
      </c>
      <c r="K1177" s="13" t="s">
        <v>60</v>
      </c>
      <c r="L1177" s="12" t="s">
        <v>81</v>
      </c>
      <c r="M1177" s="12">
        <v>46080.958333333336</v>
      </c>
      <c r="N1177" s="12">
        <v>46086.354166666664</v>
      </c>
      <c r="O1177" s="12"/>
      <c r="P1177" s="55"/>
      <c r="Q1177" s="12"/>
      <c r="R1177" s="12"/>
      <c r="S1177" s="29">
        <v>46086.368750000001</v>
      </c>
      <c r="T1177" s="29">
        <v>46086.333333333336</v>
      </c>
      <c r="U1177" s="12"/>
      <c r="V1177" s="29"/>
      <c r="W1177" s="30">
        <f>IF(N1177="","",WEEKNUM(AA1177,2)-0)</f>
        <v>10</v>
      </c>
      <c r="X1177" s="30">
        <f>IF(N1177="","",MONTH(AA1177))</f>
        <v>3</v>
      </c>
      <c r="Y117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1177" s="30" t="str">
        <f>IF(B1177="ROPAX","ROPAX",IF(B1177="RORO","RORO","OCEAN"))</f>
        <v>OCEAN</v>
      </c>
      <c r="AA1177" s="12">
        <f>+MIN(S1177,T1177)</f>
        <v>46086.333333333336</v>
      </c>
      <c r="AB1177" s="29" t="str">
        <f>CHOOSE(WEEKDAY(T1177,2),"Monday","Tuesday","Wednesday","Thursday","Friday","Saturday","Sunday")</f>
        <v>Thursday</v>
      </c>
      <c r="AC1177" s="104">
        <f>IF((E1177-F1177)&lt;=0,0,(TRACKER[[#This Row],[ATA]]-TRACKER[[#This Row],[ETA]])*24)</f>
        <v>1.2499999998835847</v>
      </c>
      <c r="AD1177" s="29" t="str">
        <f>IF(AC1177&lt;=2,"NO","YES")</f>
        <v>NO</v>
      </c>
      <c r="AE1177" s="112">
        <f>+TRACKER[[#This Row],[DELIVERY AVAILABLE SINCE]]-TRACKER[[#This Row],[HANDOVER Morocco]]</f>
        <v>46080.958333333336</v>
      </c>
      <c r="AF1177" s="113">
        <f>TRACKER[[#This Row],[ATA TO UNLOADING]]*24</f>
        <v>143.60000000009313</v>
      </c>
      <c r="AG1177" s="114">
        <f>(M1177-E1177)</f>
        <v>0.57291666667151731</v>
      </c>
      <c r="AH1177" s="9">
        <f>TRACKER[[#This Row],[ATA A OFRECIMIENTO]]*24</f>
        <v>13.750000000116415</v>
      </c>
      <c r="AI1177" s="4" t="str">
        <f>IF(AG1177="","",IF(AG1177&lt;=1.5,"SI","NO"))</f>
        <v>SI</v>
      </c>
      <c r="AJ1177" s="4" t="str">
        <f>IF(AG1177="","",IF(AG1177&lt;=2,"YES","NO"))</f>
        <v>YES</v>
      </c>
      <c r="AK1177" s="4" t="str">
        <f>IF(AG1177="","",IF(AG1177&lt;=3,"SI","NO"))</f>
        <v>SI</v>
      </c>
      <c r="AL1177" s="114">
        <f>(N1177-M1177)</f>
        <v>5.3958333333284827</v>
      </c>
      <c r="AM1177" s="9">
        <f>TRACKER[[#This Row],[DEL. AVAILABLE A SLOT]]*24</f>
        <v>129.49999999988358</v>
      </c>
      <c r="AN1177" s="114">
        <f>IF((S1177-M1177)&lt;0,TIME(0,0,0),S1177-M1177)</f>
        <v>5.4104166666656965</v>
      </c>
      <c r="AO1177"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177" s="9" t="str">
        <f>IF(AL1177="","",IF(AL1177&lt;=1,"SI","NO"))</f>
        <v>NO</v>
      </c>
      <c r="AQ1177" s="114">
        <f>(N1177-E1177)</f>
        <v>5.96875</v>
      </c>
      <c r="AR1177" s="9">
        <f>TRACKER[[#This Row],[ATA A TIMESLOT]]*24</f>
        <v>143.25</v>
      </c>
      <c r="AS1177" s="115">
        <f>IF(AA1177&lt;N1177,TIME(0,0,0),AA1177-N1177)</f>
        <v>0</v>
      </c>
      <c r="AT1177" s="9">
        <f>TRACKER[[#This Row],[PUNTUALIDAD (H)]]*24</f>
        <v>0</v>
      </c>
      <c r="AU1177" s="114" t="str">
        <f>IF(AS1177&gt;TIME(0,30,0),"NO","SI")</f>
        <v>SI</v>
      </c>
      <c r="AV1177" s="116" t="str">
        <f>IF(AS1177&gt;TIME(1,0,0),"NO","SI")</f>
        <v>SI</v>
      </c>
      <c r="AW1177" s="116">
        <f>(S1177-E1177)</f>
        <v>5.9833333333372138</v>
      </c>
      <c r="AX1177" s="38">
        <f>TRACKER[[#This Row],[ATA TO UNLOADING]]*24</f>
        <v>143.60000000009313</v>
      </c>
      <c r="AY1177" s="116">
        <f>IF(O1177=0,0,S1177-O1177)</f>
        <v>0</v>
      </c>
      <c r="AZ1177" s="38">
        <f>TRACKER[[#This Row],[TOTAL TT (MARRUECOS)]]*24</f>
        <v>0</v>
      </c>
      <c r="BA1177" s="38" t="str">
        <f>IF(AW1177="","",IF(AW1177&lt;=2,"SI","NO"))</f>
        <v>NO</v>
      </c>
      <c r="BB1177" s="117">
        <f>V1177-U1177</f>
        <v>0</v>
      </c>
      <c r="BC1177" s="118">
        <f>(TRACKER[[#This Row],[Driver departure vs DC END DATE 2]])/24</f>
        <v>0</v>
      </c>
      <c r="BD1177" s="117" t="str">
        <f>IF(L1177="LEFTIES TOLEDO",IF(BC1177&gt;=TIME(0,0,0),"YES","NO"),"")</f>
        <v/>
      </c>
      <c r="BE1177" s="41">
        <f>$BH$1</f>
        <v>55</v>
      </c>
      <c r="BF1177" s="41">
        <f>$BI$1</f>
        <v>7.5</v>
      </c>
    </row>
    <row r="1178" spans="1:58" ht="12.5" customHeight="1">
      <c r="A1178" s="24">
        <v>262299103</v>
      </c>
      <c r="B1178" s="10" t="s">
        <v>1607</v>
      </c>
      <c r="C1178" s="11" t="s">
        <v>57</v>
      </c>
      <c r="D1178" s="11" t="s">
        <v>48</v>
      </c>
      <c r="E1178" s="12">
        <v>46080.385416666664</v>
      </c>
      <c r="F1178" s="12">
        <v>46080.333333333336</v>
      </c>
      <c r="G1178" s="13" t="s">
        <v>49</v>
      </c>
      <c r="H1178" s="11" t="s">
        <v>50</v>
      </c>
      <c r="I1178" s="13" t="s">
        <v>1658</v>
      </c>
      <c r="J1178" s="13" t="s">
        <v>1622</v>
      </c>
      <c r="K1178" s="13" t="s">
        <v>60</v>
      </c>
      <c r="L1178" s="12" t="s">
        <v>81</v>
      </c>
      <c r="M1178" s="12">
        <v>46080.958333333336</v>
      </c>
      <c r="N1178" s="12">
        <v>46086.416666666664</v>
      </c>
      <c r="O1178" s="12"/>
      <c r="P1178" s="55"/>
      <c r="Q1178" s="12" t="s">
        <v>62</v>
      </c>
      <c r="R1178" s="12"/>
      <c r="S1178" s="29">
        <v>46086.439583333333</v>
      </c>
      <c r="T1178" s="29">
        <v>46086.451388888891</v>
      </c>
      <c r="U1178" s="12"/>
      <c r="V1178" s="29"/>
      <c r="W1178" s="30">
        <f>IF(N1178="","",WEEKNUM(AA1178,2)-0)</f>
        <v>10</v>
      </c>
      <c r="X1178" s="30">
        <f>IF(N1178="","",MONTH(AA1178))</f>
        <v>3</v>
      </c>
      <c r="Y117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1178" s="30" t="str">
        <f>IF(B1178="ROPAX","ROPAX",IF(B1178="RORO","RORO","OCEAN"))</f>
        <v>OCEAN</v>
      </c>
      <c r="AA1178" s="12">
        <f>+MIN(S1178,T1178)</f>
        <v>46086.439583333333</v>
      </c>
      <c r="AB1178" s="29" t="str">
        <f>CHOOSE(WEEKDAY(T1178,2),"Monday","Tuesday","Wednesday","Thursday","Friday","Saturday","Sunday")</f>
        <v>Thursday</v>
      </c>
      <c r="AC1178" s="104">
        <f>IF((E1178-F1178)&lt;=0,0,(TRACKER[[#This Row],[ATA]]-TRACKER[[#This Row],[ETA]])*24)</f>
        <v>1.2499999998835847</v>
      </c>
      <c r="AD1178" s="29" t="str">
        <f>IF(AC1178&lt;=2,"NO","YES")</f>
        <v>NO</v>
      </c>
      <c r="AE1178" s="112">
        <f>+TRACKER[[#This Row],[DELIVERY AVAILABLE SINCE]]-TRACKER[[#This Row],[HANDOVER Morocco]]</f>
        <v>46080.958333333336</v>
      </c>
      <c r="AF1178" s="113">
        <f>TRACKER[[#This Row],[ATA TO UNLOADING]]*24</f>
        <v>145.30000000004657</v>
      </c>
      <c r="AG1178" s="114">
        <f>(M1178-E1178)</f>
        <v>0.57291666667151731</v>
      </c>
      <c r="AH1178" s="9">
        <f>TRACKER[[#This Row],[ATA A OFRECIMIENTO]]*24</f>
        <v>13.750000000116415</v>
      </c>
      <c r="AI1178" s="4" t="str">
        <f>IF(AG1178="","",IF(AG1178&lt;=1.5,"SI","NO"))</f>
        <v>SI</v>
      </c>
      <c r="AJ1178" s="4" t="str">
        <f>IF(AG1178="","",IF(AG1178&lt;=2,"YES","NO"))</f>
        <v>YES</v>
      </c>
      <c r="AK1178" s="4" t="str">
        <f>IF(AG1178="","",IF(AG1178&lt;=3,"SI","NO"))</f>
        <v>SI</v>
      </c>
      <c r="AL1178" s="114">
        <f>(N1178-M1178)</f>
        <v>5.4583333333284827</v>
      </c>
      <c r="AM1178" s="9">
        <f>TRACKER[[#This Row],[DEL. AVAILABLE A SLOT]]*24</f>
        <v>130.99999999988358</v>
      </c>
      <c r="AN1178" s="114">
        <f>IF((S1178-M1178)&lt;0,TIME(0,0,0),S1178-M1178)</f>
        <v>5.4812499999970896</v>
      </c>
      <c r="AO1178"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178" s="9" t="str">
        <f>IF(AL1178="","",IF(AL1178&lt;=1,"SI","NO"))</f>
        <v>NO</v>
      </c>
      <c r="AQ1178" s="114">
        <f>(N1178-E1178)</f>
        <v>6.03125</v>
      </c>
      <c r="AR1178" s="9">
        <f>TRACKER[[#This Row],[ATA A TIMESLOT]]*24</f>
        <v>144.75</v>
      </c>
      <c r="AS1178" s="115">
        <f>IF(AA1178&lt;N1178,TIME(0,0,0),AA1178-N1178)</f>
        <v>2.2916666668606922E-2</v>
      </c>
      <c r="AT1178" s="9">
        <f>TRACKER[[#This Row],[PUNTUALIDAD (H)]]*24</f>
        <v>0.55000000004656613</v>
      </c>
      <c r="AU1178" s="114" t="str">
        <f>IF(AS1178&gt;TIME(0,30,0),"NO","SI")</f>
        <v>NO</v>
      </c>
      <c r="AV1178" s="116" t="str">
        <f>IF(AS1178&gt;TIME(1,0,0),"NO","SI")</f>
        <v>SI</v>
      </c>
      <c r="AW1178" s="116">
        <f>(S1178-E1178)</f>
        <v>6.0541666666686069</v>
      </c>
      <c r="AX1178" s="38">
        <f>TRACKER[[#This Row],[ATA TO UNLOADING]]*24</f>
        <v>145.30000000004657</v>
      </c>
      <c r="AY1178" s="116">
        <f>IF(O1178=0,0,S1178-O1178)</f>
        <v>0</v>
      </c>
      <c r="AZ1178" s="38">
        <f>TRACKER[[#This Row],[TOTAL TT (MARRUECOS)]]*24</f>
        <v>0</v>
      </c>
      <c r="BA1178" s="38" t="str">
        <f>IF(AW1178="","",IF(AW1178&lt;=2,"SI","NO"))</f>
        <v>NO</v>
      </c>
      <c r="BB1178" s="117">
        <f>V1178-U1178</f>
        <v>0</v>
      </c>
      <c r="BC1178" s="118">
        <f>(TRACKER[[#This Row],[Driver departure vs DC END DATE 2]])/24</f>
        <v>0</v>
      </c>
      <c r="BD1178" s="117" t="str">
        <f>IF(L1178="LEFTIES TOLEDO",IF(BC1178&gt;=TIME(0,0,0),"YES","NO"),"")</f>
        <v/>
      </c>
      <c r="BE1178" s="41">
        <f>$BH$1</f>
        <v>55</v>
      </c>
      <c r="BF1178" s="41">
        <f>$BI$1</f>
        <v>7.5</v>
      </c>
    </row>
    <row r="1179" spans="1:58" ht="12.5" customHeight="1">
      <c r="A1179" s="24">
        <v>262297830</v>
      </c>
      <c r="B1179" s="10" t="s">
        <v>1607</v>
      </c>
      <c r="C1179" s="11" t="s">
        <v>57</v>
      </c>
      <c r="D1179" s="11" t="s">
        <v>48</v>
      </c>
      <c r="E1179" s="12">
        <v>46080.385416666664</v>
      </c>
      <c r="F1179" s="12">
        <v>46080.333333333336</v>
      </c>
      <c r="G1179" s="13" t="s">
        <v>49</v>
      </c>
      <c r="H1179" s="11" t="s">
        <v>50</v>
      </c>
      <c r="I1179" s="13" t="s">
        <v>1659</v>
      </c>
      <c r="J1179" s="13" t="s">
        <v>51</v>
      </c>
      <c r="K1179" s="13" t="s">
        <v>60</v>
      </c>
      <c r="L1179" s="12" t="s">
        <v>81</v>
      </c>
      <c r="M1179" s="12">
        <v>46080.958333333336</v>
      </c>
      <c r="N1179" s="12">
        <v>46086.5</v>
      </c>
      <c r="O1179" s="12"/>
      <c r="P1179" s="55"/>
      <c r="Q1179" s="12"/>
      <c r="R1179" s="12"/>
      <c r="S1179" s="29">
        <v>46086.493055555555</v>
      </c>
      <c r="T1179" s="29">
        <v>46086.510416666664</v>
      </c>
      <c r="U1179" s="12"/>
      <c r="V1179" s="29"/>
      <c r="W1179" s="30">
        <f>IF(N1179="","",WEEKNUM(AA1179,2)-0)</f>
        <v>10</v>
      </c>
      <c r="X1179" s="30">
        <f>IF(N1179="","",MONTH(AA1179))</f>
        <v>3</v>
      </c>
      <c r="Y117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1179" s="30" t="str">
        <f>IF(B1179="ROPAX","ROPAX",IF(B1179="RORO","RORO","OCEAN"))</f>
        <v>OCEAN</v>
      </c>
      <c r="AA1179" s="12">
        <f>+MIN(S1179,T1179)</f>
        <v>46086.493055555555</v>
      </c>
      <c r="AB1179" s="29" t="str">
        <f>CHOOSE(WEEKDAY(T1179,2),"Monday","Tuesday","Wednesday","Thursday","Friday","Saturday","Sunday")</f>
        <v>Thursday</v>
      </c>
      <c r="AC1179" s="104">
        <f>IF((E1179-F1179)&lt;=0,0,(TRACKER[[#This Row],[ATA]]-TRACKER[[#This Row],[ETA]])*24)</f>
        <v>1.2499999998835847</v>
      </c>
      <c r="AD1179" s="29" t="str">
        <f>IF(AC1179&lt;=2,"NO","YES")</f>
        <v>NO</v>
      </c>
      <c r="AE1179" s="112">
        <f>+TRACKER[[#This Row],[DELIVERY AVAILABLE SINCE]]-TRACKER[[#This Row],[HANDOVER Morocco]]</f>
        <v>46080.958333333336</v>
      </c>
      <c r="AF1179" s="113">
        <f>TRACKER[[#This Row],[ATA TO UNLOADING]]*24</f>
        <v>146.58333333337214</v>
      </c>
      <c r="AG1179" s="114">
        <f>(M1179-E1179)</f>
        <v>0.57291666667151731</v>
      </c>
      <c r="AH1179" s="9">
        <f>TRACKER[[#This Row],[ATA A OFRECIMIENTO]]*24</f>
        <v>13.750000000116415</v>
      </c>
      <c r="AI1179" s="4" t="str">
        <f>IF(AG1179="","",IF(AG1179&lt;=1.5,"SI","NO"))</f>
        <v>SI</v>
      </c>
      <c r="AJ1179" s="4" t="str">
        <f>IF(AG1179="","",IF(AG1179&lt;=2,"YES","NO"))</f>
        <v>YES</v>
      </c>
      <c r="AK1179" s="4" t="str">
        <f>IF(AG1179="","",IF(AG1179&lt;=3,"SI","NO"))</f>
        <v>SI</v>
      </c>
      <c r="AL1179" s="114">
        <f>(N1179-M1179)</f>
        <v>5.5416666666642413</v>
      </c>
      <c r="AM1179" s="9">
        <f>TRACKER[[#This Row],[DEL. AVAILABLE A SLOT]]*24</f>
        <v>132.99999999994179</v>
      </c>
      <c r="AN1179" s="114">
        <f>IF((S1179-M1179)&lt;0,TIME(0,0,0),S1179-M1179)</f>
        <v>5.5347222222189885</v>
      </c>
      <c r="AO1179"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179" s="9" t="str">
        <f>IF(AL1179="","",IF(AL1179&lt;=1,"SI","NO"))</f>
        <v>NO</v>
      </c>
      <c r="AQ1179" s="114">
        <f>(N1179-E1179)</f>
        <v>6.1145833333357587</v>
      </c>
      <c r="AR1179" s="9">
        <f>TRACKER[[#This Row],[ATA A TIMESLOT]]*24</f>
        <v>146.75000000005821</v>
      </c>
      <c r="AS1179" s="115">
        <f>IF(AA1179&lt;N1179,TIME(0,0,0),AA1179-N1179)</f>
        <v>0</v>
      </c>
      <c r="AT1179" s="9">
        <f>TRACKER[[#This Row],[PUNTUALIDAD (H)]]*24</f>
        <v>0</v>
      </c>
      <c r="AU1179" s="114" t="str">
        <f>IF(AS1179&gt;TIME(0,30,0),"NO","SI")</f>
        <v>SI</v>
      </c>
      <c r="AV1179" s="116" t="str">
        <f>IF(AS1179&gt;TIME(1,0,0),"NO","SI")</f>
        <v>SI</v>
      </c>
      <c r="AW1179" s="116">
        <f>(S1179-E1179)</f>
        <v>6.1076388888905058</v>
      </c>
      <c r="AX1179" s="38">
        <f>TRACKER[[#This Row],[ATA TO UNLOADING]]*24</f>
        <v>146.58333333337214</v>
      </c>
      <c r="AY1179" s="116">
        <f>IF(O1179=0,0,S1179-O1179)</f>
        <v>0</v>
      </c>
      <c r="AZ1179" s="38">
        <f>TRACKER[[#This Row],[TOTAL TT (MARRUECOS)]]*24</f>
        <v>0</v>
      </c>
      <c r="BA1179" s="38" t="str">
        <f>IF(AW1179="","",IF(AW1179&lt;=2,"SI","NO"))</f>
        <v>NO</v>
      </c>
      <c r="BB1179" s="117">
        <f>V1179-U1179</f>
        <v>0</v>
      </c>
      <c r="BC1179" s="118">
        <f>(TRACKER[[#This Row],[Driver departure vs DC END DATE 2]])/24</f>
        <v>0</v>
      </c>
      <c r="BD1179" s="117" t="str">
        <f>IF(L1179="LEFTIES TOLEDO",IF(BC1179&gt;=TIME(0,0,0),"YES","NO"),"")</f>
        <v/>
      </c>
      <c r="BE1179" s="41">
        <f>$BH$1</f>
        <v>55</v>
      </c>
      <c r="BF1179" s="41">
        <f>$BI$1</f>
        <v>7.5</v>
      </c>
    </row>
    <row r="1180" spans="1:58" ht="12.5" hidden="1" customHeight="1">
      <c r="A1180" s="24" t="s">
        <v>1583</v>
      </c>
      <c r="B1180" s="10" t="s">
        <v>63</v>
      </c>
      <c r="C1180" s="11" t="s">
        <v>79</v>
      </c>
      <c r="D1180" s="11" t="s">
        <v>48</v>
      </c>
      <c r="E1180" s="12">
        <v>46085.9375</v>
      </c>
      <c r="F1180" s="12">
        <v>46085.583333333336</v>
      </c>
      <c r="G1180" s="13" t="s">
        <v>68</v>
      </c>
      <c r="H1180" s="11" t="s">
        <v>99</v>
      </c>
      <c r="I1180" s="13" t="s">
        <v>569</v>
      </c>
      <c r="J1180" s="13" t="s">
        <v>80</v>
      </c>
      <c r="K1180" s="13" t="s">
        <v>60</v>
      </c>
      <c r="L1180" s="12" t="s">
        <v>71</v>
      </c>
      <c r="M1180" s="12">
        <v>46086.333333333336</v>
      </c>
      <c r="N1180" s="12">
        <v>46086.583333333336</v>
      </c>
      <c r="O1180" s="12">
        <v>46083</v>
      </c>
      <c r="P1180" s="55"/>
      <c r="Q1180" s="12"/>
      <c r="R1180" s="12"/>
      <c r="S1180" s="29">
        <v>46086.569444444445</v>
      </c>
      <c r="T1180" s="29">
        <v>46086.586805555555</v>
      </c>
      <c r="U1180" s="12"/>
      <c r="V1180" s="29"/>
      <c r="W1180" s="30">
        <f>IF(N1180="","",WEEKNUM(AA1180,2)-0)</f>
        <v>10</v>
      </c>
      <c r="X1180" s="30">
        <f>IF(N1180="","",MONTH(AA1180))</f>
        <v>3</v>
      </c>
      <c r="Y118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180" s="30" t="str">
        <f>IF(B1180="ROPAX","ROPAX",IF(B1180="RORO","RORO","OCEAN"))</f>
        <v>ROPAX</v>
      </c>
      <c r="AA1180" s="12">
        <f>+MIN(S1180,T1180)</f>
        <v>46086.569444444445</v>
      </c>
      <c r="AB1180" s="29" t="str">
        <f>CHOOSE(WEEKDAY(T1180,2),"Monday","Tuesday","Wednesday","Thursday","Friday","Saturday","Sunday")</f>
        <v>Thursday</v>
      </c>
      <c r="AC1180" s="104">
        <f>IF((E1180-F1180)&lt;=0,0,(TRACKER[[#This Row],[ATA]]-TRACKER[[#This Row],[ETA]])*24)</f>
        <v>8.4999999999417923</v>
      </c>
      <c r="AD1180" s="29" t="str">
        <f>IF(AC1180&lt;=2,"NO","YES")</f>
        <v>YES</v>
      </c>
      <c r="AE1180" s="112">
        <f>+TRACKER[[#This Row],[DELIVERY AVAILABLE SINCE]]-TRACKER[[#This Row],[HANDOVER Morocco]]</f>
        <v>3.3333333333357587</v>
      </c>
      <c r="AF1180" s="113">
        <f>TRACKER[[#This Row],[ATA TO UNLOADING]]*24</f>
        <v>15.166666666686069</v>
      </c>
      <c r="AG1180" s="114">
        <f>(M1180-E1180)</f>
        <v>0.39583333333575865</v>
      </c>
      <c r="AH1180" s="9">
        <f>TRACKER[[#This Row],[ATA A OFRECIMIENTO]]*24</f>
        <v>9.5000000000582077</v>
      </c>
      <c r="AI1180" s="4" t="str">
        <f>IF(AG1180="","",IF(AG1180&lt;=1.5,"SI","NO"))</f>
        <v>SI</v>
      </c>
      <c r="AJ1180" s="4" t="str">
        <f>IF(AG1180="","",IF(AG1180&lt;=2,"YES","NO"))</f>
        <v>YES</v>
      </c>
      <c r="AK1180" s="4" t="str">
        <f>IF(AG1180="","",IF(AG1180&lt;=3,"SI","NO"))</f>
        <v>SI</v>
      </c>
      <c r="AL1180" s="114">
        <f>(N1180-M1180)</f>
        <v>0.25</v>
      </c>
      <c r="AM1180" s="9">
        <f>TRACKER[[#This Row],[DEL. AVAILABLE A SLOT]]*24</f>
        <v>6</v>
      </c>
      <c r="AN1180" s="114">
        <f>IF((S1180-M1180)&lt;0,TIME(0,0,0),S1180-M1180)</f>
        <v>0.23611111110949423</v>
      </c>
      <c r="AO1180"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180" s="9" t="str">
        <f>IF(AL1180="","",IF(AL1180&lt;=1,"SI","NO"))</f>
        <v>SI</v>
      </c>
      <c r="AQ1180" s="114">
        <f>(N1180-E1180)</f>
        <v>0.64583333333575865</v>
      </c>
      <c r="AR1180" s="9">
        <f>TRACKER[[#This Row],[ATA A TIMESLOT]]*24</f>
        <v>15.500000000058208</v>
      </c>
      <c r="AS1180" s="115">
        <f>IF(AA1180&lt;N1180,TIME(0,0,0),AA1180-N1180)</f>
        <v>0</v>
      </c>
      <c r="AT1180" s="9">
        <f>TRACKER[[#This Row],[PUNTUALIDAD (H)]]*24</f>
        <v>0</v>
      </c>
      <c r="AU1180" s="114" t="str">
        <f>IF(AS1180&gt;TIME(0,30,0),"NO","SI")</f>
        <v>SI</v>
      </c>
      <c r="AV1180" s="116" t="str">
        <f>IF(AS1180&gt;TIME(1,0,0),"NO","SI")</f>
        <v>SI</v>
      </c>
      <c r="AW1180" s="116">
        <f>(S1180-E1180)</f>
        <v>0.63194444444525288</v>
      </c>
      <c r="AX1180" s="38">
        <f>TRACKER[[#This Row],[ATA TO UNLOADING]]*24</f>
        <v>15.166666666686069</v>
      </c>
      <c r="AY1180" s="116">
        <f>IF(O1180=0,0,S1180-O1180)</f>
        <v>3.5694444444452529</v>
      </c>
      <c r="AZ1180" s="38">
        <f>TRACKER[[#This Row],[TOTAL TT (MARRUECOS)]]*24</f>
        <v>85.666666666686069</v>
      </c>
      <c r="BA1180" s="38" t="str">
        <f>IF(AW1180="","",IF(AW1180&lt;=2,"SI","NO"))</f>
        <v>SI</v>
      </c>
      <c r="BB1180" s="117">
        <f>V1180-U1180</f>
        <v>0</v>
      </c>
      <c r="BC1180" s="118">
        <f>(TRACKER[[#This Row],[Driver departure vs DC END DATE 2]])/24</f>
        <v>0</v>
      </c>
      <c r="BD1180" s="117" t="str">
        <f>IF(L1180="LEFTIES TOLEDO",IF(BC1180&gt;=TIME(0,0,0),"YES","NO"),"")</f>
        <v/>
      </c>
      <c r="BE1180" s="41">
        <f>$BH$1</f>
        <v>55</v>
      </c>
      <c r="BF1180" s="41">
        <f>$BI$1</f>
        <v>7.5</v>
      </c>
    </row>
    <row r="1181" spans="1:58" ht="12.5" customHeight="1">
      <c r="A1181" s="24">
        <v>262530504</v>
      </c>
      <c r="B1181" s="10" t="s">
        <v>1607</v>
      </c>
      <c r="C1181" s="11" t="s">
        <v>57</v>
      </c>
      <c r="D1181" s="11" t="s">
        <v>48</v>
      </c>
      <c r="E1181" s="12">
        <v>46080.385416666664</v>
      </c>
      <c r="F1181" s="12">
        <v>46080.333333333336</v>
      </c>
      <c r="G1181" s="13" t="s">
        <v>49</v>
      </c>
      <c r="H1181" s="11" t="s">
        <v>50</v>
      </c>
      <c r="I1181" s="13" t="s">
        <v>1660</v>
      </c>
      <c r="J1181" s="13" t="s">
        <v>51</v>
      </c>
      <c r="K1181" s="13" t="s">
        <v>60</v>
      </c>
      <c r="L1181" s="12" t="s">
        <v>81</v>
      </c>
      <c r="M1181" s="12">
        <v>46080.958333333336</v>
      </c>
      <c r="N1181" s="12">
        <v>46086.583333333336</v>
      </c>
      <c r="O1181" s="12"/>
      <c r="P1181" s="55"/>
      <c r="Q1181" s="12"/>
      <c r="R1181" s="12"/>
      <c r="S1181" s="29">
        <v>46086.588194444441</v>
      </c>
      <c r="T1181" s="29">
        <v>46086.59375</v>
      </c>
      <c r="U1181" s="12"/>
      <c r="V1181" s="29"/>
      <c r="W1181" s="30">
        <f>IF(N1181="","",WEEKNUM(AA1181,2)-0)</f>
        <v>10</v>
      </c>
      <c r="X1181" s="30">
        <f>IF(N1181="","",MONTH(AA1181))</f>
        <v>3</v>
      </c>
      <c r="Y118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1181" s="30" t="str">
        <f>IF(B1181="ROPAX","ROPAX",IF(B1181="RORO","RORO","OCEAN"))</f>
        <v>OCEAN</v>
      </c>
      <c r="AA1181" s="12">
        <f>+MIN(S1181,T1181)</f>
        <v>46086.588194444441</v>
      </c>
      <c r="AB1181" s="29" t="str">
        <f>CHOOSE(WEEKDAY(T1181,2),"Monday","Tuesday","Wednesday","Thursday","Friday","Saturday","Sunday")</f>
        <v>Thursday</v>
      </c>
      <c r="AC1181" s="104">
        <f>IF((E1181-F1181)&lt;=0,0,(TRACKER[[#This Row],[ATA]]-TRACKER[[#This Row],[ETA]])*24)</f>
        <v>1.2499999998835847</v>
      </c>
      <c r="AD1181" s="29" t="str">
        <f>IF(AC1181&lt;=2,"NO","YES")</f>
        <v>NO</v>
      </c>
      <c r="AE1181" s="112">
        <f>+TRACKER[[#This Row],[DELIVERY AVAILABLE SINCE]]-TRACKER[[#This Row],[HANDOVER Morocco]]</f>
        <v>46080.958333333336</v>
      </c>
      <c r="AF1181" s="113">
        <f>TRACKER[[#This Row],[ATA TO UNLOADING]]*24</f>
        <v>148.8666666666395</v>
      </c>
      <c r="AG1181" s="114">
        <f>(M1181-E1181)</f>
        <v>0.57291666667151731</v>
      </c>
      <c r="AH1181" s="9">
        <f>TRACKER[[#This Row],[ATA A OFRECIMIENTO]]*24</f>
        <v>13.750000000116415</v>
      </c>
      <c r="AI1181" s="4" t="str">
        <f>IF(AG1181="","",IF(AG1181&lt;=1.5,"SI","NO"))</f>
        <v>SI</v>
      </c>
      <c r="AJ1181" s="4" t="str">
        <f>IF(AG1181="","",IF(AG1181&lt;=2,"YES","NO"))</f>
        <v>YES</v>
      </c>
      <c r="AK1181" s="4" t="str">
        <f>IF(AG1181="","",IF(AG1181&lt;=3,"SI","NO"))</f>
        <v>SI</v>
      </c>
      <c r="AL1181" s="114">
        <f>(N1181-M1181)</f>
        <v>5.625</v>
      </c>
      <c r="AM1181" s="9">
        <f>TRACKER[[#This Row],[DEL. AVAILABLE A SLOT]]*24</f>
        <v>135</v>
      </c>
      <c r="AN1181" s="114">
        <f>IF((S1181-M1181)&lt;0,TIME(0,0,0),S1181-M1181)</f>
        <v>5.6298611111051287</v>
      </c>
      <c r="AO1181"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181" s="9" t="str">
        <f>IF(AL1181="","",IF(AL1181&lt;=1,"SI","NO"))</f>
        <v>NO</v>
      </c>
      <c r="AQ1181" s="114">
        <f>(N1181-E1181)</f>
        <v>6.1979166666715173</v>
      </c>
      <c r="AR1181" s="9">
        <f>TRACKER[[#This Row],[ATA A TIMESLOT]]*24</f>
        <v>148.75000000011642</v>
      </c>
      <c r="AS1181" s="115">
        <f>IF(AA1181&lt;N1181,TIME(0,0,0),AA1181-N1181)</f>
        <v>4.8611111051286571E-3</v>
      </c>
      <c r="AT1181" s="9">
        <f>TRACKER[[#This Row],[PUNTUALIDAD (H)]]*24</f>
        <v>0.11666666652308777</v>
      </c>
      <c r="AU1181" s="114" t="str">
        <f>IF(AS1181&gt;TIME(0,30,0),"NO","SI")</f>
        <v>SI</v>
      </c>
      <c r="AV1181" s="116" t="str">
        <f>IF(AS1181&gt;TIME(1,0,0),"NO","SI")</f>
        <v>SI</v>
      </c>
      <c r="AW1181" s="116">
        <f>(S1181-E1181)</f>
        <v>6.202777777776646</v>
      </c>
      <c r="AX1181" s="38">
        <f>TRACKER[[#This Row],[ATA TO UNLOADING]]*24</f>
        <v>148.8666666666395</v>
      </c>
      <c r="AY1181" s="116">
        <f>IF(O1181=0,0,S1181-O1181)</f>
        <v>0</v>
      </c>
      <c r="AZ1181" s="38">
        <f>TRACKER[[#This Row],[TOTAL TT (MARRUECOS)]]*24</f>
        <v>0</v>
      </c>
      <c r="BA1181" s="38" t="str">
        <f>IF(AW1181="","",IF(AW1181&lt;=2,"SI","NO"))</f>
        <v>NO</v>
      </c>
      <c r="BB1181" s="117">
        <f>V1181-U1181</f>
        <v>0</v>
      </c>
      <c r="BC1181" s="118">
        <f>(TRACKER[[#This Row],[Driver departure vs DC END DATE 2]])/24</f>
        <v>0</v>
      </c>
      <c r="BD1181" s="117" t="str">
        <f>IF(L1181="LEFTIES TOLEDO",IF(BC1181&gt;=TIME(0,0,0),"YES","NO"),"")</f>
        <v/>
      </c>
      <c r="BE1181" s="41">
        <f>$BH$1</f>
        <v>55</v>
      </c>
      <c r="BF1181" s="41">
        <f>$BI$1</f>
        <v>7.5</v>
      </c>
    </row>
    <row r="1182" spans="1:58" ht="12.5" customHeight="1">
      <c r="A1182" s="24">
        <v>262297830</v>
      </c>
      <c r="B1182" s="10" t="s">
        <v>1607</v>
      </c>
      <c r="C1182" s="11" t="s">
        <v>57</v>
      </c>
      <c r="D1182" s="11" t="s">
        <v>48</v>
      </c>
      <c r="E1182" s="12">
        <v>46080.385416666664</v>
      </c>
      <c r="F1182" s="12">
        <v>46080.333333333336</v>
      </c>
      <c r="G1182" s="13" t="s">
        <v>49</v>
      </c>
      <c r="H1182" s="11" t="s">
        <v>50</v>
      </c>
      <c r="I1182" s="13" t="s">
        <v>1661</v>
      </c>
      <c r="J1182" s="13" t="s">
        <v>1622</v>
      </c>
      <c r="K1182" s="13" t="s">
        <v>60</v>
      </c>
      <c r="L1182" s="12" t="s">
        <v>81</v>
      </c>
      <c r="M1182" s="12">
        <v>46080.958333333336</v>
      </c>
      <c r="N1182" s="12">
        <v>46087.25</v>
      </c>
      <c r="O1182" s="12"/>
      <c r="P1182" s="55"/>
      <c r="Q1182" s="12"/>
      <c r="R1182" s="12"/>
      <c r="S1182" s="29">
        <v>46087.244444444441</v>
      </c>
      <c r="T1182" s="29">
        <v>46087.263888888891</v>
      </c>
      <c r="U1182" s="12"/>
      <c r="V1182" s="29"/>
      <c r="W1182" s="30">
        <f>IF(N1182="","",WEEKNUM(AA1182,2)-0)</f>
        <v>10</v>
      </c>
      <c r="X1182" s="30">
        <f>IF(N1182="","",MONTH(AA1182))</f>
        <v>3</v>
      </c>
      <c r="Y118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1182" s="30" t="str">
        <f>IF(B1182="ROPAX","ROPAX",IF(B1182="RORO","RORO","OCEAN"))</f>
        <v>OCEAN</v>
      </c>
      <c r="AA1182" s="12">
        <f>+MIN(S1182,T1182)</f>
        <v>46087.244444444441</v>
      </c>
      <c r="AB1182" s="29" t="str">
        <f>CHOOSE(WEEKDAY(T1182,2),"Monday","Tuesday","Wednesday","Thursday","Friday","Saturday","Sunday")</f>
        <v>Friday</v>
      </c>
      <c r="AC1182" s="104">
        <f>IF((E1182-F1182)&lt;=0,0,(TRACKER[[#This Row],[ATA]]-TRACKER[[#This Row],[ETA]])*24)</f>
        <v>1.2499999998835847</v>
      </c>
      <c r="AD1182" s="29" t="str">
        <f>IF(AC1182&lt;=2,"NO","YES")</f>
        <v>NO</v>
      </c>
      <c r="AE1182" s="112">
        <f>+TRACKER[[#This Row],[DELIVERY AVAILABLE SINCE]]-TRACKER[[#This Row],[HANDOVER Morocco]]</f>
        <v>46080.958333333336</v>
      </c>
      <c r="AF1182" s="113">
        <f>TRACKER[[#This Row],[ATA TO UNLOADING]]*24</f>
        <v>164.6166666666395</v>
      </c>
      <c r="AG1182" s="114">
        <f>(M1182-E1182)</f>
        <v>0.57291666667151731</v>
      </c>
      <c r="AH1182" s="9">
        <f>TRACKER[[#This Row],[ATA A OFRECIMIENTO]]*24</f>
        <v>13.750000000116415</v>
      </c>
      <c r="AI1182" s="4" t="str">
        <f>IF(AG1182="","",IF(AG1182&lt;=1.5,"SI","NO"))</f>
        <v>SI</v>
      </c>
      <c r="AJ1182" s="4" t="str">
        <f>IF(AG1182="","",IF(AG1182&lt;=2,"YES","NO"))</f>
        <v>YES</v>
      </c>
      <c r="AK1182" s="4" t="str">
        <f>IF(AG1182="","",IF(AG1182&lt;=3,"SI","NO"))</f>
        <v>SI</v>
      </c>
      <c r="AL1182" s="114">
        <f>(N1182-M1182)</f>
        <v>6.2916666666642413</v>
      </c>
      <c r="AM1182" s="9">
        <f>TRACKER[[#This Row],[DEL. AVAILABLE A SLOT]]*24</f>
        <v>150.99999999994179</v>
      </c>
      <c r="AN1182" s="114">
        <f>IF((S1182-M1182)&lt;0,TIME(0,0,0),S1182-M1182)</f>
        <v>6.2861111111051287</v>
      </c>
      <c r="AO1182"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+72H POSTERIORES A DISPONIBILIDAD</v>
      </c>
      <c r="AP1182" s="9" t="str">
        <f>IF(AL1182="","",IF(AL1182&lt;=1,"SI","NO"))</f>
        <v>NO</v>
      </c>
      <c r="AQ1182" s="114">
        <f>(N1182-E1182)</f>
        <v>6.8645833333357587</v>
      </c>
      <c r="AR1182" s="9">
        <f>TRACKER[[#This Row],[ATA A TIMESLOT]]*24</f>
        <v>164.75000000005821</v>
      </c>
      <c r="AS1182" s="115">
        <f>IF(AA1182&lt;N1182,TIME(0,0,0),AA1182-N1182)</f>
        <v>0</v>
      </c>
      <c r="AT1182" s="9">
        <f>TRACKER[[#This Row],[PUNTUALIDAD (H)]]*24</f>
        <v>0</v>
      </c>
      <c r="AU1182" s="114" t="str">
        <f>IF(AS1182&gt;TIME(0,30,0),"NO","SI")</f>
        <v>SI</v>
      </c>
      <c r="AV1182" s="116" t="str">
        <f>IF(AS1182&gt;TIME(1,0,0),"NO","SI")</f>
        <v>SI</v>
      </c>
      <c r="AW1182" s="116">
        <f>(S1182-E1182)</f>
        <v>6.859027777776646</v>
      </c>
      <c r="AX1182" s="38">
        <f>TRACKER[[#This Row],[ATA TO UNLOADING]]*24</f>
        <v>164.6166666666395</v>
      </c>
      <c r="AY1182" s="116">
        <f>IF(O1182=0,0,S1182-O1182)</f>
        <v>0</v>
      </c>
      <c r="AZ1182" s="38">
        <f>TRACKER[[#This Row],[TOTAL TT (MARRUECOS)]]*24</f>
        <v>0</v>
      </c>
      <c r="BA1182" s="38" t="str">
        <f>IF(AW1182="","",IF(AW1182&lt;=2,"SI","NO"))</f>
        <v>NO</v>
      </c>
      <c r="BB1182" s="117">
        <f>V1182-U1182</f>
        <v>0</v>
      </c>
      <c r="BC1182" s="118">
        <f>(TRACKER[[#This Row],[Driver departure vs DC END DATE 2]])/24</f>
        <v>0</v>
      </c>
      <c r="BD1182" s="117" t="str">
        <f>IF(L1182="LEFTIES TOLEDO",IF(BC1182&gt;=TIME(0,0,0),"YES","NO"),"")</f>
        <v/>
      </c>
      <c r="BE1182" s="41">
        <f>$BH$1</f>
        <v>55</v>
      </c>
      <c r="BF1182" s="41">
        <f>$BI$1</f>
        <v>7.5</v>
      </c>
    </row>
    <row r="1183" spans="1:58" ht="12.5" customHeight="1">
      <c r="A1183" s="24" t="s">
        <v>1608</v>
      </c>
      <c r="B1183" s="10" t="s">
        <v>1609</v>
      </c>
      <c r="C1183" s="11" t="s">
        <v>54</v>
      </c>
      <c r="D1183" s="11" t="s">
        <v>48</v>
      </c>
      <c r="E1183" s="12">
        <v>46085.537499999999</v>
      </c>
      <c r="F1183" s="12">
        <v>46085.583333333336</v>
      </c>
      <c r="G1183" s="13" t="s">
        <v>49</v>
      </c>
      <c r="H1183" s="11" t="s">
        <v>50</v>
      </c>
      <c r="I1183" s="13" t="s">
        <v>1662</v>
      </c>
      <c r="J1183" s="13" t="s">
        <v>51</v>
      </c>
      <c r="K1183" s="13" t="s">
        <v>60</v>
      </c>
      <c r="L1183" s="12" t="s">
        <v>81</v>
      </c>
      <c r="M1183" s="12">
        <v>46086.208333333336</v>
      </c>
      <c r="N1183" s="12">
        <v>46087.333333333336</v>
      </c>
      <c r="O1183" s="12"/>
      <c r="P1183" s="55"/>
      <c r="Q1183" s="12" t="s">
        <v>1663</v>
      </c>
      <c r="R1183" s="12"/>
      <c r="S1183" s="29">
        <v>46087.377083333333</v>
      </c>
      <c r="T1183" s="29">
        <v>46087.388888888891</v>
      </c>
      <c r="U1183" s="12"/>
      <c r="V1183" s="29"/>
      <c r="W1183" s="30">
        <f>IF(N1183="","",WEEKNUM(AA1183,2)-0)</f>
        <v>10</v>
      </c>
      <c r="X1183" s="30">
        <f>IF(N1183="","",MONTH(AA1183))</f>
        <v>3</v>
      </c>
      <c r="Y118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TEMPE</v>
      </c>
      <c r="Z1183" s="30" t="str">
        <f>IF(B1183="ROPAX","ROPAX",IF(B1183="RORO","RORO","OCEAN"))</f>
        <v>OCEAN</v>
      </c>
      <c r="AA1183" s="12">
        <f>+MIN(S1183,T1183)</f>
        <v>46087.377083333333</v>
      </c>
      <c r="AB1183" s="29" t="str">
        <f>CHOOSE(WEEKDAY(T1183,2),"Monday","Tuesday","Wednesday","Thursday","Friday","Saturday","Sunday")</f>
        <v>Friday</v>
      </c>
      <c r="AC1183" s="104">
        <f>IF((E1183-F1183)&lt;=0,0,(TRACKER[[#This Row],[ATA]]-TRACKER[[#This Row],[ETA]])*24)</f>
        <v>0</v>
      </c>
      <c r="AD1183" s="29" t="str">
        <f>IF(AC1183&lt;=2,"NO","YES")</f>
        <v>NO</v>
      </c>
      <c r="AE1183" s="112">
        <f>+TRACKER[[#This Row],[DELIVERY AVAILABLE SINCE]]-TRACKER[[#This Row],[HANDOVER Morocco]]</f>
        <v>46086.208333333336</v>
      </c>
      <c r="AF1183" s="113">
        <f>TRACKER[[#This Row],[ATA TO UNLOADING]]*24</f>
        <v>44.150000000023283</v>
      </c>
      <c r="AG1183" s="114">
        <f>(M1183-E1183)</f>
        <v>0.67083333333721384</v>
      </c>
      <c r="AH1183" s="9">
        <f>TRACKER[[#This Row],[ATA A OFRECIMIENTO]]*24</f>
        <v>16.100000000093132</v>
      </c>
      <c r="AI1183" s="4" t="str">
        <f>IF(AG1183="","",IF(AG1183&lt;=1.5,"SI","NO"))</f>
        <v>SI</v>
      </c>
      <c r="AJ1183" s="4" t="str">
        <f>IF(AG1183="","",IF(AG1183&lt;=2,"YES","NO"))</f>
        <v>YES</v>
      </c>
      <c r="AK1183" s="4" t="str">
        <f>IF(AG1183="","",IF(AG1183&lt;=3,"SI","NO"))</f>
        <v>SI</v>
      </c>
      <c r="AL1183" s="114">
        <f>(N1183-M1183)</f>
        <v>1.125</v>
      </c>
      <c r="AM1183" s="9">
        <f>TRACKER[[#This Row],[DEL. AVAILABLE A SLOT]]*24</f>
        <v>27</v>
      </c>
      <c r="AN1183" s="114">
        <f>IF((S1183-M1183)&lt;0,TIME(0,0,0),S1183-M1183)</f>
        <v>1.1687499999970896</v>
      </c>
      <c r="AO1183"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1183" s="9" t="str">
        <f>IF(AL1183="","",IF(AL1183&lt;=1,"SI","NO"))</f>
        <v>NO</v>
      </c>
      <c r="AQ1183" s="114">
        <f>(N1183-E1183)</f>
        <v>1.7958333333372138</v>
      </c>
      <c r="AR1183" s="9">
        <f>TRACKER[[#This Row],[ATA A TIMESLOT]]*24</f>
        <v>43.100000000093132</v>
      </c>
      <c r="AS1183" s="115">
        <f>IF(AA1183&lt;N1183,TIME(0,0,0),AA1183-N1183)</f>
        <v>4.3749999997089617E-2</v>
      </c>
      <c r="AT1183" s="9">
        <f>TRACKER[[#This Row],[PUNTUALIDAD (H)]]*24</f>
        <v>1.0499999999301508</v>
      </c>
      <c r="AU1183" s="114" t="str">
        <f>IF(AS1183&gt;TIME(0,30,0),"NO","SI")</f>
        <v>NO</v>
      </c>
      <c r="AV1183" s="116" t="str">
        <f>IF(AS1183&gt;TIME(1,0,0),"NO","SI")</f>
        <v>NO</v>
      </c>
      <c r="AW1183" s="116">
        <f>(S1183-E1183)</f>
        <v>1.8395833333343035</v>
      </c>
      <c r="AX1183" s="38">
        <f>TRACKER[[#This Row],[ATA TO UNLOADING]]*24</f>
        <v>44.150000000023283</v>
      </c>
      <c r="AY1183" s="116">
        <f>IF(O1183=0,0,S1183-O1183)</f>
        <v>0</v>
      </c>
      <c r="AZ1183" s="38">
        <f>TRACKER[[#This Row],[TOTAL TT (MARRUECOS)]]*24</f>
        <v>0</v>
      </c>
      <c r="BA1183" s="38" t="str">
        <f>IF(AW1183="","",IF(AW1183&lt;=2,"SI","NO"))</f>
        <v>SI</v>
      </c>
      <c r="BB1183" s="117">
        <f>V1183-U1183</f>
        <v>0</v>
      </c>
      <c r="BC1183" s="118">
        <f>(TRACKER[[#This Row],[Driver departure vs DC END DATE 2]])/24</f>
        <v>0</v>
      </c>
      <c r="BD1183" s="117" t="str">
        <f>IF(L1183="LEFTIES TOLEDO",IF(BC1183&gt;=TIME(0,0,0),"YES","NO"),"")</f>
        <v/>
      </c>
      <c r="BE1183" s="41">
        <f>$BH$1</f>
        <v>55</v>
      </c>
      <c r="BF1183" s="41">
        <f>$BI$1</f>
        <v>7.5</v>
      </c>
    </row>
    <row r="1184" spans="1:58" ht="12.5" hidden="1" customHeight="1">
      <c r="A1184" s="24" t="s">
        <v>1584</v>
      </c>
      <c r="B1184" s="10" t="s">
        <v>66</v>
      </c>
      <c r="C1184" s="11" t="s">
        <v>79</v>
      </c>
      <c r="D1184" s="11" t="s">
        <v>48</v>
      </c>
      <c r="E1184" s="12">
        <v>46086.375</v>
      </c>
      <c r="F1184" s="12">
        <v>46085.75</v>
      </c>
      <c r="G1184" s="13" t="s">
        <v>1105</v>
      </c>
      <c r="H1184" s="11" t="s">
        <v>100</v>
      </c>
      <c r="I1184" s="13" t="s">
        <v>1591</v>
      </c>
      <c r="J1184" s="13" t="s">
        <v>80</v>
      </c>
      <c r="K1184" s="13" t="s">
        <v>60</v>
      </c>
      <c r="L1184" s="12" t="s">
        <v>64</v>
      </c>
      <c r="M1184" s="12">
        <v>46087.416666666664</v>
      </c>
      <c r="N1184" s="12">
        <v>46087.416666666664</v>
      </c>
      <c r="O1184" s="12">
        <v>46083</v>
      </c>
      <c r="P1184" s="55"/>
      <c r="Q1184" s="12"/>
      <c r="R1184" s="12"/>
      <c r="S1184" s="29">
        <v>46087.363194444442</v>
      </c>
      <c r="T1184" s="29">
        <v>46087.427083333336</v>
      </c>
      <c r="U1184" s="12"/>
      <c r="V1184" s="29"/>
      <c r="W1184" s="30">
        <f>IF(N1184="","",WEEKNUM(AA1184,2)-0)</f>
        <v>10</v>
      </c>
      <c r="X1184" s="30">
        <f>IF(N1184="","",MONTH(AA1184))</f>
        <v>3</v>
      </c>
      <c r="Y118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184" s="30" t="str">
        <f>IF(B1184="ROPAX","ROPAX",IF(B1184="RORO","RORO","OCEAN"))</f>
        <v>RORO</v>
      </c>
      <c r="AA1184" s="12">
        <f>+MIN(S1184,T1184)</f>
        <v>46087.363194444442</v>
      </c>
      <c r="AB1184" s="29" t="str">
        <f>CHOOSE(WEEKDAY(T1184,2),"Monday","Tuesday","Wednesday","Thursday","Friday","Saturday","Sunday")</f>
        <v>Friday</v>
      </c>
      <c r="AC1184" s="104">
        <f>IF((E1184-F1184)&lt;=0,0,(TRACKER[[#This Row],[ATA]]-TRACKER[[#This Row],[ETA]])*24)</f>
        <v>15</v>
      </c>
      <c r="AD1184" s="29" t="str">
        <f>IF(AC1184&lt;=2,"NO","YES")</f>
        <v>YES</v>
      </c>
      <c r="AE1184" s="112">
        <f>+TRACKER[[#This Row],[DELIVERY AVAILABLE SINCE]]-TRACKER[[#This Row],[HANDOVER Morocco]]</f>
        <v>4.4166666666642413</v>
      </c>
      <c r="AF1184" s="113">
        <f>TRACKER[[#This Row],[ATA TO UNLOADING]]*24</f>
        <v>23.71666666661622</v>
      </c>
      <c r="AG1184" s="114">
        <f>(M1184-E1184)</f>
        <v>1.0416666666642413</v>
      </c>
      <c r="AH1184" s="9">
        <f>TRACKER[[#This Row],[ATA A OFRECIMIENTO]]*24</f>
        <v>24.999999999941792</v>
      </c>
      <c r="AI1184" s="4" t="str">
        <f>IF(AG1184="","",IF(AG1184&lt;=1.5,"SI","NO"))</f>
        <v>SI</v>
      </c>
      <c r="AJ1184" s="4" t="str">
        <f>IF(AG1184="","",IF(AG1184&lt;=2,"YES","NO"))</f>
        <v>YES</v>
      </c>
      <c r="AK1184" s="4" t="str">
        <f>IF(AG1184="","",IF(AG1184&lt;=3,"SI","NO"))</f>
        <v>SI</v>
      </c>
      <c r="AL1184" s="114">
        <f>(N1184-M1184)</f>
        <v>0</v>
      </c>
      <c r="AM1184" s="9">
        <f>TRACKER[[#This Row],[DEL. AVAILABLE A SLOT]]*24</f>
        <v>0</v>
      </c>
      <c r="AN1184" s="114">
        <f>IF((S1184-M1184)&lt;0,TIME(0,0,0),S1184-M1184)</f>
        <v>0</v>
      </c>
      <c r="AO1184"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184" s="9" t="str">
        <f>IF(AL1184="","",IF(AL1184&lt;=1,"SI","NO"))</f>
        <v>SI</v>
      </c>
      <c r="AQ1184" s="114">
        <f>(N1184-E1184)</f>
        <v>1.0416666666642413</v>
      </c>
      <c r="AR1184" s="9">
        <f>TRACKER[[#This Row],[ATA A TIMESLOT]]*24</f>
        <v>24.999999999941792</v>
      </c>
      <c r="AS1184" s="115">
        <f>IF(AA1184&lt;N1184,TIME(0,0,0),AA1184-N1184)</f>
        <v>0</v>
      </c>
      <c r="AT1184" s="9">
        <f>TRACKER[[#This Row],[PUNTUALIDAD (H)]]*24</f>
        <v>0</v>
      </c>
      <c r="AU1184" s="114" t="str">
        <f>IF(AS1184&gt;TIME(0,30,0),"NO","SI")</f>
        <v>SI</v>
      </c>
      <c r="AV1184" s="116" t="str">
        <f>IF(AS1184&gt;TIME(1,0,0),"NO","SI")</f>
        <v>SI</v>
      </c>
      <c r="AW1184" s="116">
        <f>(S1184-E1184)</f>
        <v>0.9881944444423425</v>
      </c>
      <c r="AX1184" s="38">
        <f>TRACKER[[#This Row],[ATA TO UNLOADING]]*24</f>
        <v>23.71666666661622</v>
      </c>
      <c r="AY1184" s="116">
        <f>IF(O1184=0,0,S1184-O1184)</f>
        <v>4.3631944444423425</v>
      </c>
      <c r="AZ1184" s="38">
        <f>TRACKER[[#This Row],[TOTAL TT (MARRUECOS)]]*24</f>
        <v>104.71666666661622</v>
      </c>
      <c r="BA1184" s="38" t="str">
        <f>IF(AW1184="","",IF(AW1184&lt;=2,"SI","NO"))</f>
        <v>SI</v>
      </c>
      <c r="BB1184" s="117">
        <f>V1184-U1184</f>
        <v>0</v>
      </c>
      <c r="BC1184" s="118">
        <f>(TRACKER[[#This Row],[Driver departure vs DC END DATE 2]])/24</f>
        <v>0</v>
      </c>
      <c r="BD1184" s="117" t="str">
        <f>IF(L1184="LEFTIES TOLEDO",IF(BC1184&gt;=TIME(0,0,0),"YES","NO"),"")</f>
        <v/>
      </c>
      <c r="BE1184" s="41">
        <f>$BH$1</f>
        <v>55</v>
      </c>
      <c r="BF1184" s="41">
        <f>$BI$1</f>
        <v>7.5</v>
      </c>
    </row>
    <row r="1185" spans="1:58" ht="12.5" hidden="1" customHeight="1">
      <c r="A1185" s="24">
        <v>266912876</v>
      </c>
      <c r="B1185" s="10" t="s">
        <v>1585</v>
      </c>
      <c r="C1185" s="11" t="s">
        <v>79</v>
      </c>
      <c r="D1185" s="11" t="s">
        <v>48</v>
      </c>
      <c r="E1185" s="12">
        <v>46085.809027777781</v>
      </c>
      <c r="F1185" s="12">
        <v>46085.833333333336</v>
      </c>
      <c r="G1185" s="13" t="s">
        <v>49</v>
      </c>
      <c r="H1185" s="11" t="s">
        <v>100</v>
      </c>
      <c r="I1185" s="13" t="s">
        <v>1592</v>
      </c>
      <c r="J1185" s="13" t="s">
        <v>80</v>
      </c>
      <c r="K1185" s="13" t="s">
        <v>60</v>
      </c>
      <c r="L1185" s="12" t="s">
        <v>71</v>
      </c>
      <c r="M1185" s="12">
        <v>46086.958333333336</v>
      </c>
      <c r="N1185" s="12">
        <v>46087.635416666664</v>
      </c>
      <c r="O1185" s="12">
        <v>46081</v>
      </c>
      <c r="P1185" s="55"/>
      <c r="Q1185" s="12"/>
      <c r="R1185" s="12"/>
      <c r="S1185" s="29">
        <v>46087.037499999999</v>
      </c>
      <c r="T1185" s="29">
        <v>46087.736111111109</v>
      </c>
      <c r="U1185" s="12"/>
      <c r="V1185" s="29"/>
      <c r="W1185" s="30">
        <f>IF(N1185="","",WEEKNUM(AA1185,2)-0)</f>
        <v>10</v>
      </c>
      <c r="X1185" s="30">
        <f>IF(N1185="","",MONTH(AA1185))</f>
        <v>3</v>
      </c>
      <c r="Y118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185" s="30" t="str">
        <f>IF(B1185="ROPAX","ROPAX",IF(B1185="RORO","RORO","OCEAN"))</f>
        <v>OCEAN</v>
      </c>
      <c r="AA1185" s="12">
        <f>+MIN(S1185,T1185)</f>
        <v>46087.037499999999</v>
      </c>
      <c r="AB1185" s="29" t="str">
        <f>CHOOSE(WEEKDAY(T1185,2),"Monday","Tuesday","Wednesday","Thursday","Friday","Saturday","Sunday")</f>
        <v>Friday</v>
      </c>
      <c r="AC1185" s="104">
        <f>IF((E1185-F1185)&lt;=0,0,(TRACKER[[#This Row],[ATA]]-TRACKER[[#This Row],[ETA]])*24)</f>
        <v>0</v>
      </c>
      <c r="AD1185" s="29" t="str">
        <f>IF(AC1185&lt;=2,"NO","YES")</f>
        <v>NO</v>
      </c>
      <c r="AE1185" s="112">
        <f>+TRACKER[[#This Row],[DELIVERY AVAILABLE SINCE]]-TRACKER[[#This Row],[HANDOVER Morocco]]</f>
        <v>5.9583333333357587</v>
      </c>
      <c r="AF1185" s="113">
        <f>TRACKER[[#This Row],[ATA TO UNLOADING]]*24</f>
        <v>29.483333333220799</v>
      </c>
      <c r="AG1185" s="114">
        <f>(M1185-E1185)</f>
        <v>1.1493055555547471</v>
      </c>
      <c r="AH1185" s="9">
        <f>TRACKER[[#This Row],[ATA A OFRECIMIENTO]]*24</f>
        <v>27.583333333313931</v>
      </c>
      <c r="AI1185" s="4" t="str">
        <f>IF(AG1185="","",IF(AG1185&lt;=1.5,"SI","NO"))</f>
        <v>SI</v>
      </c>
      <c r="AJ1185" s="4" t="str">
        <f>IF(AG1185="","",IF(AG1185&lt;=2,"YES","NO"))</f>
        <v>YES</v>
      </c>
      <c r="AK1185" s="4" t="str">
        <f>IF(AG1185="","",IF(AG1185&lt;=3,"SI","NO"))</f>
        <v>SI</v>
      </c>
      <c r="AL1185" s="114">
        <f>(N1185-M1185)</f>
        <v>0.67708333332848269</v>
      </c>
      <c r="AM1185" s="9">
        <f>TRACKER[[#This Row],[DEL. AVAILABLE A SLOT]]*24</f>
        <v>16.249999999883585</v>
      </c>
      <c r="AN1185" s="114">
        <f>IF((S1185-M1185)&lt;0,TIME(0,0,0),S1185-M1185)</f>
        <v>7.9166666662786156E-2</v>
      </c>
      <c r="AO1185"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185" s="9" t="str">
        <f>IF(AL1185="","",IF(AL1185&lt;=1,"SI","NO"))</f>
        <v>SI</v>
      </c>
      <c r="AQ1185" s="114">
        <f>(N1185-E1185)</f>
        <v>1.8263888888832298</v>
      </c>
      <c r="AR1185" s="9">
        <f>TRACKER[[#This Row],[ATA A TIMESLOT]]*24</f>
        <v>43.833333333197515</v>
      </c>
      <c r="AS1185" s="115">
        <f>IF(AA1185&lt;N1185,TIME(0,0,0),AA1185-N1185)</f>
        <v>0</v>
      </c>
      <c r="AT1185" s="9">
        <f>TRACKER[[#This Row],[PUNTUALIDAD (H)]]*24</f>
        <v>0</v>
      </c>
      <c r="AU1185" s="114" t="str">
        <f>IF(AS1185&gt;TIME(0,30,0),"NO","SI")</f>
        <v>SI</v>
      </c>
      <c r="AV1185" s="116" t="str">
        <f>IF(AS1185&gt;TIME(1,0,0),"NO","SI")</f>
        <v>SI</v>
      </c>
      <c r="AW1185" s="116">
        <f>(S1185-E1185)</f>
        <v>1.2284722222175333</v>
      </c>
      <c r="AX1185" s="38">
        <f>TRACKER[[#This Row],[ATA TO UNLOADING]]*24</f>
        <v>29.483333333220799</v>
      </c>
      <c r="AY1185" s="116">
        <f>IF(O1185=0,0,S1185-O1185)</f>
        <v>6.0374999999985448</v>
      </c>
      <c r="AZ1185" s="38">
        <f>TRACKER[[#This Row],[TOTAL TT (MARRUECOS)]]*24</f>
        <v>144.89999999996508</v>
      </c>
      <c r="BA1185" s="38" t="str">
        <f>IF(AW1185="","",IF(AW1185&lt;=2,"SI","NO"))</f>
        <v>SI</v>
      </c>
      <c r="BB1185" s="117">
        <f>V1185-U1185</f>
        <v>0</v>
      </c>
      <c r="BC1185" s="118">
        <f>(TRACKER[[#This Row],[Driver departure vs DC END DATE 2]])/24</f>
        <v>0</v>
      </c>
      <c r="BD1185" s="117" t="str">
        <f>IF(L1185="LEFTIES TOLEDO",IF(BC1185&gt;=TIME(0,0,0),"YES","NO"),"")</f>
        <v/>
      </c>
      <c r="BE1185" s="41">
        <f>$BH$1</f>
        <v>55</v>
      </c>
      <c r="BF1185" s="41">
        <f>$BI$1</f>
        <v>7.5</v>
      </c>
    </row>
    <row r="1186" spans="1:58" ht="12.5" hidden="1" customHeight="1">
      <c r="A1186" s="24" t="s">
        <v>1586</v>
      </c>
      <c r="B1186" s="10" t="s">
        <v>63</v>
      </c>
      <c r="C1186" s="11" t="s">
        <v>79</v>
      </c>
      <c r="D1186" s="11" t="s">
        <v>48</v>
      </c>
      <c r="E1186" s="12">
        <v>46086.979166666664</v>
      </c>
      <c r="F1186" s="12">
        <v>46086.708333333336</v>
      </c>
      <c r="G1186" s="13" t="s">
        <v>68</v>
      </c>
      <c r="H1186" s="11" t="s">
        <v>68</v>
      </c>
      <c r="I1186" s="13" t="s">
        <v>402</v>
      </c>
      <c r="J1186" s="13" t="s">
        <v>80</v>
      </c>
      <c r="K1186" s="13" t="s">
        <v>60</v>
      </c>
      <c r="L1186" s="12" t="s">
        <v>64</v>
      </c>
      <c r="M1186" s="12">
        <v>46087.916666666664</v>
      </c>
      <c r="N1186" s="12">
        <v>46087.916666666664</v>
      </c>
      <c r="O1186" s="12">
        <v>46084</v>
      </c>
      <c r="P1186" s="55"/>
      <c r="Q1186" s="12"/>
      <c r="R1186" s="12"/>
      <c r="S1186" s="29">
        <v>46087.869444444441</v>
      </c>
      <c r="T1186" s="29">
        <v>46087.892361111109</v>
      </c>
      <c r="U1186" s="12"/>
      <c r="V1186" s="29"/>
      <c r="W1186" s="30">
        <f>IF(N1186="","",WEEKNUM(AA1186,2)-0)</f>
        <v>10</v>
      </c>
      <c r="X1186" s="30">
        <f>IF(N1186="","",MONTH(AA1186))</f>
        <v>3</v>
      </c>
      <c r="Y118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186" s="30" t="str">
        <f>IF(B1186="ROPAX","ROPAX",IF(B1186="RORO","RORO","OCEAN"))</f>
        <v>ROPAX</v>
      </c>
      <c r="AA1186" s="12">
        <f>+MIN(S1186,T1186)</f>
        <v>46087.869444444441</v>
      </c>
      <c r="AB1186" s="29" t="str">
        <f>CHOOSE(WEEKDAY(T1186,2),"Monday","Tuesday","Wednesday","Thursday","Friday","Saturday","Sunday")</f>
        <v>Friday</v>
      </c>
      <c r="AC1186" s="104">
        <f>IF((E1186-F1186)&lt;=0,0,(TRACKER[[#This Row],[ATA]]-TRACKER[[#This Row],[ETA]])*24)</f>
        <v>6.4999999998835847</v>
      </c>
      <c r="AD1186" s="29" t="str">
        <f>IF(AC1186&lt;=2,"NO","YES")</f>
        <v>YES</v>
      </c>
      <c r="AE1186" s="112">
        <f>+TRACKER[[#This Row],[DELIVERY AVAILABLE SINCE]]-TRACKER[[#This Row],[HANDOVER Morocco]]</f>
        <v>3.9166666666642413</v>
      </c>
      <c r="AF1186" s="113">
        <f>TRACKER[[#This Row],[ATA TO UNLOADING]]*24</f>
        <v>21.366666666639503</v>
      </c>
      <c r="AG1186" s="114">
        <f>(M1186-E1186)</f>
        <v>0.9375</v>
      </c>
      <c r="AH1186" s="9">
        <f>TRACKER[[#This Row],[ATA A OFRECIMIENTO]]*24</f>
        <v>22.5</v>
      </c>
      <c r="AI1186" s="4" t="str">
        <f>IF(AG1186="","",IF(AG1186&lt;=1.5,"SI","NO"))</f>
        <v>SI</v>
      </c>
      <c r="AJ1186" s="4" t="str">
        <f>IF(AG1186="","",IF(AG1186&lt;=2,"YES","NO"))</f>
        <v>YES</v>
      </c>
      <c r="AK1186" s="4" t="str">
        <f>IF(AG1186="","",IF(AG1186&lt;=3,"SI","NO"))</f>
        <v>SI</v>
      </c>
      <c r="AL1186" s="114">
        <f>(N1186-M1186)</f>
        <v>0</v>
      </c>
      <c r="AM1186" s="9">
        <f>TRACKER[[#This Row],[DEL. AVAILABLE A SLOT]]*24</f>
        <v>0</v>
      </c>
      <c r="AN1186" s="114">
        <f>IF((S1186-M1186)&lt;0,TIME(0,0,0),S1186-M1186)</f>
        <v>0</v>
      </c>
      <c r="AO1186"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186" s="9" t="str">
        <f>IF(AL1186="","",IF(AL1186&lt;=1,"SI","NO"))</f>
        <v>SI</v>
      </c>
      <c r="AQ1186" s="114">
        <f>(N1186-E1186)</f>
        <v>0.9375</v>
      </c>
      <c r="AR1186" s="9">
        <f>TRACKER[[#This Row],[ATA A TIMESLOT]]*24</f>
        <v>22.5</v>
      </c>
      <c r="AS1186" s="115">
        <f>IF(AA1186&lt;N1186,TIME(0,0,0),AA1186-N1186)</f>
        <v>0</v>
      </c>
      <c r="AT1186" s="9">
        <f>TRACKER[[#This Row],[PUNTUALIDAD (H)]]*24</f>
        <v>0</v>
      </c>
      <c r="AU1186" s="114" t="str">
        <f>IF(AS1186&gt;TIME(0,30,0),"NO","SI")</f>
        <v>SI</v>
      </c>
      <c r="AV1186" s="116" t="str">
        <f>IF(AS1186&gt;TIME(1,0,0),"NO","SI")</f>
        <v>SI</v>
      </c>
      <c r="AW1186" s="116">
        <f>(S1186-E1186)</f>
        <v>0.89027777777664596</v>
      </c>
      <c r="AX1186" s="38">
        <f>TRACKER[[#This Row],[ATA TO UNLOADING]]*24</f>
        <v>21.366666666639503</v>
      </c>
      <c r="AY1186" s="116">
        <f>IF(O1186=0,0,S1186-O1186)</f>
        <v>3.8694444444408873</v>
      </c>
      <c r="AZ1186" s="38">
        <f>TRACKER[[#This Row],[TOTAL TT (MARRUECOS)]]*24</f>
        <v>92.866666666581295</v>
      </c>
      <c r="BA1186" s="38" t="str">
        <f>IF(AW1186="","",IF(AW1186&lt;=2,"SI","NO"))</f>
        <v>SI</v>
      </c>
      <c r="BB1186" s="117">
        <f>V1186-U1186</f>
        <v>0</v>
      </c>
      <c r="BC1186" s="118">
        <f>(TRACKER[[#This Row],[Driver departure vs DC END DATE 2]])/24</f>
        <v>0</v>
      </c>
      <c r="BD1186" s="117" t="str">
        <f>IF(L1186="LEFTIES TOLEDO",IF(BC1186&gt;=TIME(0,0,0),"YES","NO"),"")</f>
        <v/>
      </c>
      <c r="BE1186" s="41">
        <f>$BH$1</f>
        <v>55</v>
      </c>
      <c r="BF1186" s="41">
        <f>$BI$1</f>
        <v>7.5</v>
      </c>
    </row>
    <row r="1187" spans="1:58" ht="12.5" hidden="1" customHeight="1">
      <c r="A1187" s="24" t="s">
        <v>1594</v>
      </c>
      <c r="B1187" s="10" t="s">
        <v>63</v>
      </c>
      <c r="C1187" s="11" t="s">
        <v>79</v>
      </c>
      <c r="D1187" s="11" t="s">
        <v>48</v>
      </c>
      <c r="E1187" s="12">
        <v>46087.979166666664</v>
      </c>
      <c r="F1187" s="12">
        <v>46087.333333333336</v>
      </c>
      <c r="G1187" s="13" t="s">
        <v>68</v>
      </c>
      <c r="H1187" s="11" t="s">
        <v>68</v>
      </c>
      <c r="I1187" s="13" t="s">
        <v>1130</v>
      </c>
      <c r="J1187" s="13" t="s">
        <v>80</v>
      </c>
      <c r="K1187" s="13" t="s">
        <v>60</v>
      </c>
      <c r="L1187" s="12" t="s">
        <v>71</v>
      </c>
      <c r="M1187" s="12">
        <v>46088.291666666664</v>
      </c>
      <c r="N1187" s="12">
        <v>46088.302083333336</v>
      </c>
      <c r="O1187" s="12">
        <v>46085</v>
      </c>
      <c r="P1187" s="55"/>
      <c r="Q1187" s="12" t="s">
        <v>62</v>
      </c>
      <c r="R1187" s="12"/>
      <c r="S1187" s="29">
        <v>46088.387499999997</v>
      </c>
      <c r="T1187" s="29">
        <v>46088.402777777781</v>
      </c>
      <c r="U1187" s="12"/>
      <c r="V1187" s="29"/>
      <c r="W1187" s="30">
        <f>IF(N1187="","",WEEKNUM(AA1187,2)-0)</f>
        <v>10</v>
      </c>
      <c r="X1187" s="30">
        <f>IF(N1187="","",MONTH(AA1187))</f>
        <v>3</v>
      </c>
      <c r="Y1187"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187" s="30" t="str">
        <f>IF(B1187="ROPAX","ROPAX",IF(B1187="RORO","RORO","OCEAN"))</f>
        <v>ROPAX</v>
      </c>
      <c r="AA1187" s="12">
        <f>+MIN(S1187,T1187)</f>
        <v>46088.387499999997</v>
      </c>
      <c r="AB1187" s="29" t="str">
        <f>CHOOSE(WEEKDAY(T1187,2),"Monday","Tuesday","Wednesday","Thursday","Friday","Saturday","Sunday")</f>
        <v>Saturday</v>
      </c>
      <c r="AC1187" s="104">
        <f>IF((E1187-F1187)&lt;=0,0,(TRACKER[[#This Row],[ATA]]-TRACKER[[#This Row],[ETA]])*24)</f>
        <v>15.499999999883585</v>
      </c>
      <c r="AD1187" s="29" t="str">
        <f>IF(AC1187&lt;=2,"NO","YES")</f>
        <v>YES</v>
      </c>
      <c r="AE1187" s="112">
        <f>+TRACKER[[#This Row],[DELIVERY AVAILABLE SINCE]]-TRACKER[[#This Row],[HANDOVER Morocco]]</f>
        <v>3.2916666666642413</v>
      </c>
      <c r="AF1187" s="113">
        <f>TRACKER[[#This Row],[ATA TO UNLOADING]]*24</f>
        <v>9.7999999999883585</v>
      </c>
      <c r="AG1187" s="114">
        <f>(M1187-E1187)</f>
        <v>0.3125</v>
      </c>
      <c r="AH1187" s="9">
        <f>TRACKER[[#This Row],[ATA A OFRECIMIENTO]]*24</f>
        <v>7.5</v>
      </c>
      <c r="AI1187" s="4" t="str">
        <f>IF(AG1187="","",IF(AG1187&lt;=1.5,"SI","NO"))</f>
        <v>SI</v>
      </c>
      <c r="AJ1187" s="4" t="str">
        <f>IF(AG1187="","",IF(AG1187&lt;=2,"YES","NO"))</f>
        <v>YES</v>
      </c>
      <c r="AK1187" s="4" t="str">
        <f>IF(AG1187="","",IF(AG1187&lt;=3,"SI","NO"))</f>
        <v>SI</v>
      </c>
      <c r="AL1187" s="114">
        <f>(N1187-M1187)</f>
        <v>1.0416666671517305E-2</v>
      </c>
      <c r="AM1187" s="9">
        <f>TRACKER[[#This Row],[DEL. AVAILABLE A SLOT]]*24</f>
        <v>0.25000000011641532</v>
      </c>
      <c r="AN1187" s="114">
        <f>IF((S1187-M1187)&lt;0,TIME(0,0,0),S1187-M1187)</f>
        <v>9.5833333332848269E-2</v>
      </c>
      <c r="AO1187"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187" s="9" t="str">
        <f>IF(AL1187="","",IF(AL1187&lt;=1,"SI","NO"))</f>
        <v>SI</v>
      </c>
      <c r="AQ1187" s="114">
        <f>(N1187-E1187)</f>
        <v>0.32291666667151731</v>
      </c>
      <c r="AR1187" s="9">
        <f>TRACKER[[#This Row],[ATA A TIMESLOT]]*24</f>
        <v>7.7500000001164153</v>
      </c>
      <c r="AS1187" s="115">
        <f>IF(AA1187&lt;N1187,TIME(0,0,0),AA1187-N1187)</f>
        <v>8.5416666661330964E-2</v>
      </c>
      <c r="AT1187" s="9">
        <f>TRACKER[[#This Row],[PUNTUALIDAD (H)]]*24</f>
        <v>2.0499999998719431</v>
      </c>
      <c r="AU1187" s="114" t="str">
        <f>IF(AS1187&gt;TIME(0,30,0),"NO","SI")</f>
        <v>NO</v>
      </c>
      <c r="AV1187" s="116" t="str">
        <f>IF(AS1187&gt;TIME(1,0,0),"NO","SI")</f>
        <v>NO</v>
      </c>
      <c r="AW1187" s="116">
        <f>(S1187-E1187)</f>
        <v>0.40833333333284827</v>
      </c>
      <c r="AX1187" s="38">
        <f>TRACKER[[#This Row],[ATA TO UNLOADING]]*24</f>
        <v>9.7999999999883585</v>
      </c>
      <c r="AY1187" s="116">
        <f>IF(O1187=0,0,S1187-O1187)</f>
        <v>3.3874999999970896</v>
      </c>
      <c r="AZ1187" s="38">
        <f>TRACKER[[#This Row],[TOTAL TT (MARRUECOS)]]*24</f>
        <v>81.299999999930151</v>
      </c>
      <c r="BA1187" s="38" t="str">
        <f>IF(AW1187="","",IF(AW1187&lt;=2,"SI","NO"))</f>
        <v>SI</v>
      </c>
      <c r="BB1187" s="117">
        <f>V1187-U1187</f>
        <v>0</v>
      </c>
      <c r="BC1187" s="118">
        <f>(TRACKER[[#This Row],[Driver departure vs DC END DATE 2]])/24</f>
        <v>0</v>
      </c>
      <c r="BD1187" s="117" t="str">
        <f>IF(L1187="LEFTIES TOLEDO",IF(BC1187&gt;=TIME(0,0,0),"YES","NO"),"")</f>
        <v/>
      </c>
      <c r="BE1187" s="41">
        <f>$BH$1</f>
        <v>55</v>
      </c>
      <c r="BF1187" s="41">
        <f>$BI$1</f>
        <v>7.5</v>
      </c>
    </row>
    <row r="1188" spans="1:58" ht="12.5" hidden="1" customHeight="1">
      <c r="A1188" s="24" t="s">
        <v>1595</v>
      </c>
      <c r="B1188" s="10" t="s">
        <v>63</v>
      </c>
      <c r="C1188" s="11" t="s">
        <v>79</v>
      </c>
      <c r="D1188" s="11" t="s">
        <v>48</v>
      </c>
      <c r="E1188" s="12">
        <v>46087.979166666664</v>
      </c>
      <c r="F1188" s="12">
        <v>46087.583333333336</v>
      </c>
      <c r="G1188" s="13" t="s">
        <v>68</v>
      </c>
      <c r="H1188" s="11" t="s">
        <v>1597</v>
      </c>
      <c r="I1188" s="13" t="s">
        <v>1117</v>
      </c>
      <c r="J1188" s="13" t="s">
        <v>80</v>
      </c>
      <c r="K1188" s="13" t="s">
        <v>60</v>
      </c>
      <c r="L1188" s="12" t="s">
        <v>64</v>
      </c>
      <c r="M1188" s="12">
        <v>46088.75</v>
      </c>
      <c r="N1188" s="12">
        <v>46088.75</v>
      </c>
      <c r="O1188" s="12">
        <v>46085</v>
      </c>
      <c r="P1188" s="55"/>
      <c r="Q1188" s="12" t="s">
        <v>62</v>
      </c>
      <c r="R1188" s="12"/>
      <c r="S1188" s="29">
        <v>46088.789583333331</v>
      </c>
      <c r="T1188" s="29">
        <v>46088.871527777781</v>
      </c>
      <c r="U1188" s="12"/>
      <c r="V1188" s="29"/>
      <c r="W1188" s="30">
        <f>IF(N1188="","",WEEKNUM(AA1188,2)-0)</f>
        <v>10</v>
      </c>
      <c r="X1188" s="30">
        <f>IF(N1188="","",MONTH(AA1188))</f>
        <v>3</v>
      </c>
      <c r="Y1188"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188" s="30" t="str">
        <f>IF(B1188="ROPAX","ROPAX",IF(B1188="RORO","RORO","OCEAN"))</f>
        <v>ROPAX</v>
      </c>
      <c r="AA1188" s="12">
        <f>+MIN(S1188,T1188)</f>
        <v>46088.789583333331</v>
      </c>
      <c r="AB1188" s="29" t="str">
        <f>CHOOSE(WEEKDAY(T1188,2),"Monday","Tuesday","Wednesday","Thursday","Friday","Saturday","Sunday")</f>
        <v>Saturday</v>
      </c>
      <c r="AC1188" s="104">
        <f>IF((E1188-F1188)&lt;=0,0,(TRACKER[[#This Row],[ATA]]-TRACKER[[#This Row],[ETA]])*24)</f>
        <v>9.4999999998835847</v>
      </c>
      <c r="AD1188" s="29" t="str">
        <f>IF(AC1188&lt;=2,"NO","YES")</f>
        <v>YES</v>
      </c>
      <c r="AE1188" s="112">
        <f>+TRACKER[[#This Row],[DELIVERY AVAILABLE SINCE]]-TRACKER[[#This Row],[HANDOVER Morocco]]</f>
        <v>3.75</v>
      </c>
      <c r="AF1188" s="113">
        <f>TRACKER[[#This Row],[ATA TO UNLOADING]]*24</f>
        <v>19.450000000011642</v>
      </c>
      <c r="AG1188" s="114">
        <f>(M1188-E1188)</f>
        <v>0.77083333333575865</v>
      </c>
      <c r="AH1188" s="9">
        <f>TRACKER[[#This Row],[ATA A OFRECIMIENTO]]*24</f>
        <v>18.500000000058208</v>
      </c>
      <c r="AI1188" s="4" t="str">
        <f>IF(AG1188="","",IF(AG1188&lt;=1.5,"SI","NO"))</f>
        <v>SI</v>
      </c>
      <c r="AJ1188" s="4" t="str">
        <f>IF(AG1188="","",IF(AG1188&lt;=2,"YES","NO"))</f>
        <v>YES</v>
      </c>
      <c r="AK1188" s="4" t="str">
        <f>IF(AG1188="","",IF(AG1188&lt;=3,"SI","NO"))</f>
        <v>SI</v>
      </c>
      <c r="AL1188" s="114">
        <f>(N1188-M1188)</f>
        <v>0</v>
      </c>
      <c r="AM1188" s="9">
        <f>TRACKER[[#This Row],[DEL. AVAILABLE A SLOT]]*24</f>
        <v>0</v>
      </c>
      <c r="AN1188" s="114">
        <f>IF((S1188-M1188)&lt;0,TIME(0,0,0),S1188-M1188)</f>
        <v>3.9583333331393078E-2</v>
      </c>
      <c r="AO1188"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188" s="9" t="str">
        <f>IF(AL1188="","",IF(AL1188&lt;=1,"SI","NO"))</f>
        <v>SI</v>
      </c>
      <c r="AQ1188" s="114">
        <f>(N1188-E1188)</f>
        <v>0.77083333333575865</v>
      </c>
      <c r="AR1188" s="9">
        <f>TRACKER[[#This Row],[ATA A TIMESLOT]]*24</f>
        <v>18.500000000058208</v>
      </c>
      <c r="AS1188" s="115">
        <f>IF(AA1188&lt;N1188,TIME(0,0,0),AA1188-N1188)</f>
        <v>3.9583333331393078E-2</v>
      </c>
      <c r="AT1188" s="9">
        <f>TRACKER[[#This Row],[PUNTUALIDAD (H)]]*24</f>
        <v>0.94999999995343387</v>
      </c>
      <c r="AU1188" s="114" t="str">
        <f>IF(AS1188&gt;TIME(0,30,0),"NO","SI")</f>
        <v>NO</v>
      </c>
      <c r="AV1188" s="116" t="str">
        <f>IF(AS1188&gt;TIME(1,0,0),"NO","SI")</f>
        <v>SI</v>
      </c>
      <c r="AW1188" s="116">
        <f>(S1188-E1188)</f>
        <v>0.81041666666715173</v>
      </c>
      <c r="AX1188" s="38">
        <f>TRACKER[[#This Row],[ATA TO UNLOADING]]*24</f>
        <v>19.450000000011642</v>
      </c>
      <c r="AY1188" s="116">
        <f>IF(O1188=0,0,S1188-O1188)</f>
        <v>3.7895833333313931</v>
      </c>
      <c r="AZ1188" s="38">
        <f>TRACKER[[#This Row],[TOTAL TT (MARRUECOS)]]*24</f>
        <v>90.949999999953434</v>
      </c>
      <c r="BA1188" s="38" t="str">
        <f>IF(AW1188="","",IF(AW1188&lt;=2,"SI","NO"))</f>
        <v>SI</v>
      </c>
      <c r="BB1188" s="117">
        <f>V1188-U1188</f>
        <v>0</v>
      </c>
      <c r="BC1188" s="118">
        <f>(TRACKER[[#This Row],[Driver departure vs DC END DATE 2]])/24</f>
        <v>0</v>
      </c>
      <c r="BD1188" s="117" t="str">
        <f>IF(L1188="LEFTIES TOLEDO",IF(BC1188&gt;=TIME(0,0,0),"YES","NO"),"")</f>
        <v/>
      </c>
      <c r="BE1188" s="41">
        <f>$BH$1</f>
        <v>55</v>
      </c>
      <c r="BF1188" s="41">
        <f>$BI$1</f>
        <v>7.5</v>
      </c>
    </row>
    <row r="1189" spans="1:58" ht="12.5" hidden="1" customHeight="1">
      <c r="A1189" s="24">
        <v>266636399</v>
      </c>
      <c r="B1189" s="10" t="s">
        <v>1596</v>
      </c>
      <c r="C1189" s="11" t="s">
        <v>79</v>
      </c>
      <c r="D1189" s="11" t="s">
        <v>48</v>
      </c>
      <c r="E1189" s="12">
        <v>46088.306250000001</v>
      </c>
      <c r="F1189" s="12">
        <v>46088.333333333336</v>
      </c>
      <c r="G1189" s="13" t="s">
        <v>49</v>
      </c>
      <c r="H1189" s="11" t="s">
        <v>100</v>
      </c>
      <c r="I1189" s="13" t="s">
        <v>1598</v>
      </c>
      <c r="J1189" s="13" t="s">
        <v>80</v>
      </c>
      <c r="K1189" s="13" t="s">
        <v>60</v>
      </c>
      <c r="L1189" s="12" t="s">
        <v>71</v>
      </c>
      <c r="M1189" s="12">
        <v>46089.083333333336</v>
      </c>
      <c r="N1189" s="12">
        <v>46089.302083333336</v>
      </c>
      <c r="O1189" s="12">
        <v>46080</v>
      </c>
      <c r="P1189" s="55"/>
      <c r="Q1189" s="12"/>
      <c r="R1189" s="12"/>
      <c r="S1189" s="29">
        <v>46089.291666666664</v>
      </c>
      <c r="T1189" s="29">
        <v>46089.333333333336</v>
      </c>
      <c r="U1189" s="12"/>
      <c r="V1189" s="29"/>
      <c r="W1189" s="30">
        <f>IF(N1189="","",WEEKNUM(AA1189,2)-0)</f>
        <v>10</v>
      </c>
      <c r="X1189" s="30">
        <f>IF(N1189="","",MONTH(AA1189))</f>
        <v>3</v>
      </c>
      <c r="Y1189"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189" s="30" t="str">
        <f>IF(B1189="ROPAX","ROPAX",IF(B1189="RORO","RORO","OCEAN"))</f>
        <v>OCEAN</v>
      </c>
      <c r="AA1189" s="12">
        <f>+MIN(S1189,T1189)</f>
        <v>46089.291666666664</v>
      </c>
      <c r="AB1189" s="29" t="str">
        <f>CHOOSE(WEEKDAY(T1189,2),"Monday","Tuesday","Wednesday","Thursday","Friday","Saturday","Sunday")</f>
        <v>Sunday</v>
      </c>
      <c r="AC1189" s="104">
        <f>IF((E1189-F1189)&lt;=0,0,(TRACKER[[#This Row],[ATA]]-TRACKER[[#This Row],[ETA]])*24)</f>
        <v>0</v>
      </c>
      <c r="AD1189" s="29" t="str">
        <f>IF(AC1189&lt;=2,"NO","YES")</f>
        <v>NO</v>
      </c>
      <c r="AE1189" s="112">
        <f>+TRACKER[[#This Row],[DELIVERY AVAILABLE SINCE]]-TRACKER[[#This Row],[HANDOVER Morocco]]</f>
        <v>9.0833333333357587</v>
      </c>
      <c r="AF1189" s="113">
        <f>TRACKER[[#This Row],[ATA TO UNLOADING]]*24</f>
        <v>23.649999999906868</v>
      </c>
      <c r="AG1189" s="114">
        <f>(M1189-E1189)</f>
        <v>0.77708333333430346</v>
      </c>
      <c r="AH1189" s="9">
        <f>TRACKER[[#This Row],[ATA A OFRECIMIENTO]]*24</f>
        <v>18.650000000023283</v>
      </c>
      <c r="AI1189" s="4" t="str">
        <f>IF(AG1189="","",IF(AG1189&lt;=1.5,"SI","NO"))</f>
        <v>SI</v>
      </c>
      <c r="AJ1189" s="4" t="str">
        <f>IF(AG1189="","",IF(AG1189&lt;=2,"YES","NO"))</f>
        <v>YES</v>
      </c>
      <c r="AK1189" s="4" t="str">
        <f>IF(AG1189="","",IF(AG1189&lt;=3,"SI","NO"))</f>
        <v>SI</v>
      </c>
      <c r="AL1189" s="114">
        <f>(N1189-M1189)</f>
        <v>0.21875</v>
      </c>
      <c r="AM1189" s="9">
        <f>TRACKER[[#This Row],[DEL. AVAILABLE A SLOT]]*24</f>
        <v>5.25</v>
      </c>
      <c r="AN1189" s="114">
        <f>IF((S1189-M1189)&lt;0,TIME(0,0,0),S1189-M1189)</f>
        <v>0.20833333332848269</v>
      </c>
      <c r="AO1189"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189" s="9" t="str">
        <f>IF(AL1189="","",IF(AL1189&lt;=1,"SI","NO"))</f>
        <v>SI</v>
      </c>
      <c r="AQ1189" s="114">
        <f>(N1189-E1189)</f>
        <v>0.99583333333430346</v>
      </c>
      <c r="AR1189" s="9">
        <f>TRACKER[[#This Row],[ATA A TIMESLOT]]*24</f>
        <v>23.900000000023283</v>
      </c>
      <c r="AS1189" s="115">
        <f>IF(AA1189&lt;N1189,TIME(0,0,0),AA1189-N1189)</f>
        <v>0</v>
      </c>
      <c r="AT1189" s="9">
        <f>TRACKER[[#This Row],[PUNTUALIDAD (H)]]*24</f>
        <v>0</v>
      </c>
      <c r="AU1189" s="114" t="str">
        <f>IF(AS1189&gt;TIME(0,30,0),"NO","SI")</f>
        <v>SI</v>
      </c>
      <c r="AV1189" s="116" t="str">
        <f>IF(AS1189&gt;TIME(1,0,0),"NO","SI")</f>
        <v>SI</v>
      </c>
      <c r="AW1189" s="116">
        <f>(S1189-E1189)</f>
        <v>0.98541666666278616</v>
      </c>
      <c r="AX1189" s="38">
        <f>TRACKER[[#This Row],[ATA TO UNLOADING]]*24</f>
        <v>23.649999999906868</v>
      </c>
      <c r="AY1189" s="116">
        <f>IF(O1189=0,0,S1189-O1189)</f>
        <v>9.2916666666642413</v>
      </c>
      <c r="AZ1189" s="38">
        <f>TRACKER[[#This Row],[TOTAL TT (MARRUECOS)]]*24</f>
        <v>222.99999999994179</v>
      </c>
      <c r="BA1189" s="38" t="str">
        <f>IF(AW1189="","",IF(AW1189&lt;=2,"SI","NO"))</f>
        <v>SI</v>
      </c>
      <c r="BB1189" s="117">
        <f>V1189-U1189</f>
        <v>0</v>
      </c>
      <c r="BC1189" s="118">
        <f>(TRACKER[[#This Row],[Driver departure vs DC END DATE 2]])/24</f>
        <v>0</v>
      </c>
      <c r="BD1189" s="117" t="str">
        <f>IF(L1189="LEFTIES TOLEDO",IF(BC1189&gt;=TIME(0,0,0),"YES","NO"),"")</f>
        <v/>
      </c>
      <c r="BE1189" s="41">
        <f>$BH$1</f>
        <v>55</v>
      </c>
      <c r="BF1189" s="41">
        <f>$BI$1</f>
        <v>7.5</v>
      </c>
    </row>
    <row r="1190" spans="1:58" ht="12.5" hidden="1" customHeight="1">
      <c r="A1190" s="24" t="s">
        <v>1587</v>
      </c>
      <c r="B1190" s="10" t="s">
        <v>66</v>
      </c>
      <c r="C1190" s="11" t="s">
        <v>79</v>
      </c>
      <c r="D1190" s="11" t="s">
        <v>48</v>
      </c>
      <c r="E1190" s="12">
        <v>46087.333333333336</v>
      </c>
      <c r="F1190" s="12">
        <v>46087.333333333336</v>
      </c>
      <c r="G1190" s="13" t="s">
        <v>67</v>
      </c>
      <c r="H1190" s="11" t="s">
        <v>68</v>
      </c>
      <c r="I1190" s="13" t="s">
        <v>1593</v>
      </c>
      <c r="J1190" s="13" t="s">
        <v>80</v>
      </c>
      <c r="K1190" s="13" t="s">
        <v>60</v>
      </c>
      <c r="L1190" s="12" t="s">
        <v>71</v>
      </c>
      <c r="M1190" s="12">
        <v>46088.041666666664</v>
      </c>
      <c r="N1190" s="12">
        <v>46089.333333333336</v>
      </c>
      <c r="O1190" s="12">
        <v>46084</v>
      </c>
      <c r="P1190" s="55"/>
      <c r="Q1190" s="12"/>
      <c r="R1190" s="12"/>
      <c r="S1190" s="29">
        <v>46089.324999999997</v>
      </c>
      <c r="T1190" s="29">
        <v>46089.46875</v>
      </c>
      <c r="U1190" s="12"/>
      <c r="V1190" s="29"/>
      <c r="W1190" s="30">
        <f>IF(N1190="","",WEEKNUM(AA1190,2)-0)</f>
        <v>10</v>
      </c>
      <c r="X1190" s="30">
        <f>IF(N1190="","",MONTH(AA1190))</f>
        <v>3</v>
      </c>
      <c r="Y1190"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190" s="30" t="str">
        <f>IF(B1190="ROPAX","ROPAX",IF(B1190="RORO","RORO","OCEAN"))</f>
        <v>RORO</v>
      </c>
      <c r="AA1190" s="12">
        <f>+MIN(S1190,T1190)</f>
        <v>46089.324999999997</v>
      </c>
      <c r="AB1190" s="29" t="str">
        <f>CHOOSE(WEEKDAY(T1190,2),"Monday","Tuesday","Wednesday","Thursday","Friday","Saturday","Sunday")</f>
        <v>Sunday</v>
      </c>
      <c r="AC1190" s="104">
        <f>IF((E1190-F1190)&lt;=0,0,(TRACKER[[#This Row],[ATA]]-TRACKER[[#This Row],[ETA]])*24)</f>
        <v>0</v>
      </c>
      <c r="AD1190" s="29" t="str">
        <f>IF(AC1190&lt;=2,"NO","YES")</f>
        <v>NO</v>
      </c>
      <c r="AE1190" s="112">
        <f>+TRACKER[[#This Row],[DELIVERY AVAILABLE SINCE]]-TRACKER[[#This Row],[HANDOVER Morocco]]</f>
        <v>4.0416666666642413</v>
      </c>
      <c r="AF1190" s="113">
        <f>TRACKER[[#This Row],[ATA TO UNLOADING]]*24</f>
        <v>47.799999999871943</v>
      </c>
      <c r="AG1190" s="114">
        <f>(M1190-E1190)</f>
        <v>0.70833333332848269</v>
      </c>
      <c r="AH1190" s="9">
        <f>TRACKER[[#This Row],[ATA A OFRECIMIENTO]]*24</f>
        <v>16.999999999883585</v>
      </c>
      <c r="AI1190" s="4" t="str">
        <f>IF(AG1190="","",IF(AG1190&lt;=1.5,"SI","NO"))</f>
        <v>SI</v>
      </c>
      <c r="AJ1190" s="4" t="str">
        <f>IF(AG1190="","",IF(AG1190&lt;=2,"YES","NO"))</f>
        <v>YES</v>
      </c>
      <c r="AK1190" s="4" t="str">
        <f>IF(AG1190="","",IF(AG1190&lt;=3,"SI","NO"))</f>
        <v>SI</v>
      </c>
      <c r="AL1190" s="114">
        <f>(N1190-M1190)</f>
        <v>1.2916666666715173</v>
      </c>
      <c r="AM1190" s="9">
        <f>TRACKER[[#This Row],[DEL. AVAILABLE A SLOT]]*24</f>
        <v>31.000000000116415</v>
      </c>
      <c r="AN1190" s="114">
        <f>IF((S1190-M1190)&lt;0,TIME(0,0,0),S1190-M1190)</f>
        <v>1.2833333333328483</v>
      </c>
      <c r="AO1190"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24-48H DISPONIBILIDAD</v>
      </c>
      <c r="AP1190" s="9" t="str">
        <f>IF(AL1190="","",IF(AL1190&lt;=1,"SI","NO"))</f>
        <v>NO</v>
      </c>
      <c r="AQ1190" s="114">
        <f>(N1190-E1190)</f>
        <v>2</v>
      </c>
      <c r="AR1190" s="9">
        <f>TRACKER[[#This Row],[ATA A TIMESLOT]]*24</f>
        <v>48</v>
      </c>
      <c r="AS1190" s="115">
        <f>IF(AA1190&lt;N1190,TIME(0,0,0),AA1190-N1190)</f>
        <v>0</v>
      </c>
      <c r="AT1190" s="9">
        <f>TRACKER[[#This Row],[PUNTUALIDAD (H)]]*24</f>
        <v>0</v>
      </c>
      <c r="AU1190" s="114" t="str">
        <f>IF(AS1190&gt;TIME(0,30,0),"NO","SI")</f>
        <v>SI</v>
      </c>
      <c r="AV1190" s="116" t="str">
        <f>IF(AS1190&gt;TIME(1,0,0),"NO","SI")</f>
        <v>SI</v>
      </c>
      <c r="AW1190" s="116">
        <f>(S1190-E1190)</f>
        <v>1.991666666661331</v>
      </c>
      <c r="AX1190" s="38">
        <f>TRACKER[[#This Row],[ATA TO UNLOADING]]*24</f>
        <v>47.799999999871943</v>
      </c>
      <c r="AY1190" s="116">
        <f>IF(O1190=0,0,S1190-O1190)</f>
        <v>5.3249999999970896</v>
      </c>
      <c r="AZ1190" s="38">
        <f>TRACKER[[#This Row],[TOTAL TT (MARRUECOS)]]*24</f>
        <v>127.79999999993015</v>
      </c>
      <c r="BA1190" s="38" t="str">
        <f>IF(AW1190="","",IF(AW1190&lt;=2,"SI","NO"))</f>
        <v>SI</v>
      </c>
      <c r="BB1190" s="117">
        <f>V1190-U1190</f>
        <v>0</v>
      </c>
      <c r="BC1190" s="118">
        <f>(TRACKER[[#This Row],[Driver departure vs DC END DATE 2]])/24</f>
        <v>0</v>
      </c>
      <c r="BD1190" s="117" t="str">
        <f>IF(L1190="LEFTIES TOLEDO",IF(BC1190&gt;=TIME(0,0,0),"YES","NO"),"")</f>
        <v/>
      </c>
      <c r="BE1190" s="41">
        <f>$BH$1</f>
        <v>55</v>
      </c>
      <c r="BF1190" s="41">
        <f>$BI$1</f>
        <v>7.5</v>
      </c>
    </row>
    <row r="1191" spans="1:58" ht="12.5" hidden="1" customHeight="1">
      <c r="A1191" s="24">
        <v>266912868</v>
      </c>
      <c r="B1191" s="10" t="s">
        <v>1596</v>
      </c>
      <c r="C1191" s="11" t="s">
        <v>79</v>
      </c>
      <c r="D1191" s="11" t="s">
        <v>48</v>
      </c>
      <c r="E1191" s="12">
        <v>46088.306250000001</v>
      </c>
      <c r="F1191" s="12">
        <v>46088.333333333336</v>
      </c>
      <c r="G1191" s="13" t="s">
        <v>49</v>
      </c>
      <c r="H1191" s="11" t="s">
        <v>100</v>
      </c>
      <c r="I1191" s="13" t="s">
        <v>1604</v>
      </c>
      <c r="J1191" s="13" t="s">
        <v>80</v>
      </c>
      <c r="K1191" s="13" t="s">
        <v>60</v>
      </c>
      <c r="L1191" s="12" t="s">
        <v>71</v>
      </c>
      <c r="M1191" s="12">
        <v>46089.083333333336</v>
      </c>
      <c r="N1191" s="12">
        <v>46089.333333333336</v>
      </c>
      <c r="O1191" s="12">
        <v>46081</v>
      </c>
      <c r="P1191" s="55"/>
      <c r="Q1191" s="12"/>
      <c r="R1191" s="12"/>
      <c r="S1191" s="29">
        <v>46089.305555555555</v>
      </c>
      <c r="T1191" s="29">
        <v>46089.375</v>
      </c>
      <c r="U1191" s="12"/>
      <c r="V1191" s="29"/>
      <c r="W1191" s="30">
        <f>IF(N1191="","",WEEKNUM(AA1191,2)-0)</f>
        <v>10</v>
      </c>
      <c r="X1191" s="30">
        <f>IF(N1191="","",MONTH(AA1191))</f>
        <v>3</v>
      </c>
      <c r="Y1191"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191" s="30" t="str">
        <f>IF(B1191="ROPAX","ROPAX",IF(B1191="RORO","RORO","OCEAN"))</f>
        <v>OCEAN</v>
      </c>
      <c r="AA1191" s="12">
        <f>+MIN(S1191,T1191)</f>
        <v>46089.305555555555</v>
      </c>
      <c r="AB1191" s="29" t="str">
        <f>CHOOSE(WEEKDAY(T1191,2),"Monday","Tuesday","Wednesday","Thursday","Friday","Saturday","Sunday")</f>
        <v>Sunday</v>
      </c>
      <c r="AC1191" s="104">
        <f>IF((E1191-F1191)&lt;=0,0,(TRACKER[[#This Row],[ATA]]-TRACKER[[#This Row],[ETA]])*24)</f>
        <v>0</v>
      </c>
      <c r="AD1191" s="29" t="str">
        <f>IF(AC1191&lt;=2,"NO","YES")</f>
        <v>NO</v>
      </c>
      <c r="AE1191" s="112">
        <f>+TRACKER[[#This Row],[DELIVERY AVAILABLE SINCE]]-TRACKER[[#This Row],[HANDOVER Morocco]]</f>
        <v>8.0833333333357587</v>
      </c>
      <c r="AF1191" s="113">
        <f>TRACKER[[#This Row],[ATA TO UNLOADING]]*24</f>
        <v>23.983333333279006</v>
      </c>
      <c r="AG1191" s="114">
        <f>(M1191-E1191)</f>
        <v>0.77708333333430346</v>
      </c>
      <c r="AH1191" s="9">
        <f>TRACKER[[#This Row],[ATA A OFRECIMIENTO]]*24</f>
        <v>18.650000000023283</v>
      </c>
      <c r="AI1191" s="4" t="str">
        <f>IF(AG1191="","",IF(AG1191&lt;=1.5,"SI","NO"))</f>
        <v>SI</v>
      </c>
      <c r="AJ1191" s="4" t="str">
        <f>IF(AG1191="","",IF(AG1191&lt;=2,"YES","NO"))</f>
        <v>YES</v>
      </c>
      <c r="AK1191" s="4" t="str">
        <f>IF(AG1191="","",IF(AG1191&lt;=3,"SI","NO"))</f>
        <v>SI</v>
      </c>
      <c r="AL1191" s="114">
        <f>(N1191-M1191)</f>
        <v>0.25</v>
      </c>
      <c r="AM1191" s="9">
        <f>TRACKER[[#This Row],[DEL. AVAILABLE A SLOT]]*24</f>
        <v>6</v>
      </c>
      <c r="AN1191" s="114">
        <f>IF((S1191-M1191)&lt;0,TIME(0,0,0),S1191-M1191)</f>
        <v>0.22222222221898846</v>
      </c>
      <c r="AO1191"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191" s="9" t="str">
        <f>IF(AL1191="","",IF(AL1191&lt;=1,"SI","NO"))</f>
        <v>SI</v>
      </c>
      <c r="AQ1191" s="114">
        <f>(N1191-E1191)</f>
        <v>1.0270833333343035</v>
      </c>
      <c r="AR1191" s="9">
        <f>TRACKER[[#This Row],[ATA A TIMESLOT]]*24</f>
        <v>24.650000000023283</v>
      </c>
      <c r="AS1191" s="115">
        <f>IF(AA1191&lt;N1191,TIME(0,0,0),AA1191-N1191)</f>
        <v>0</v>
      </c>
      <c r="AT1191" s="9">
        <f>TRACKER[[#This Row],[PUNTUALIDAD (H)]]*24</f>
        <v>0</v>
      </c>
      <c r="AU1191" s="114" t="str">
        <f>IF(AS1191&gt;TIME(0,30,0),"NO","SI")</f>
        <v>SI</v>
      </c>
      <c r="AV1191" s="116" t="str">
        <f>IF(AS1191&gt;TIME(1,0,0),"NO","SI")</f>
        <v>SI</v>
      </c>
      <c r="AW1191" s="116">
        <f>(S1191-E1191)</f>
        <v>0.99930555555329192</v>
      </c>
      <c r="AX1191" s="38">
        <f>TRACKER[[#This Row],[ATA TO UNLOADING]]*24</f>
        <v>23.983333333279006</v>
      </c>
      <c r="AY1191" s="116">
        <f>IF(O1191=0,0,S1191-O1191)</f>
        <v>8.3055555555547471</v>
      </c>
      <c r="AZ1191" s="38">
        <f>TRACKER[[#This Row],[TOTAL TT (MARRUECOS)]]*24</f>
        <v>199.33333333331393</v>
      </c>
      <c r="BA1191" s="38" t="str">
        <f>IF(AW1191="","",IF(AW1191&lt;=2,"SI","NO"))</f>
        <v>SI</v>
      </c>
      <c r="BB1191" s="117">
        <f>V1191-U1191</f>
        <v>0</v>
      </c>
      <c r="BC1191" s="118">
        <f>(TRACKER[[#This Row],[Driver departure vs DC END DATE 2]])/24</f>
        <v>0</v>
      </c>
      <c r="BD1191" s="117" t="str">
        <f>IF(L1191="LEFTIES TOLEDO",IF(BC1191&gt;=TIME(0,0,0),"YES","NO"),"")</f>
        <v/>
      </c>
      <c r="BE1191" s="41">
        <f>$BH$1</f>
        <v>55</v>
      </c>
      <c r="BF1191" s="41">
        <f>$BI$1</f>
        <v>7.5</v>
      </c>
    </row>
    <row r="1192" spans="1:58" ht="12.5" hidden="1" customHeight="1">
      <c r="A1192" s="24">
        <v>266912878</v>
      </c>
      <c r="B1192" s="10" t="s">
        <v>1596</v>
      </c>
      <c r="C1192" s="11" t="s">
        <v>79</v>
      </c>
      <c r="D1192" s="11" t="s">
        <v>48</v>
      </c>
      <c r="E1192" s="12">
        <v>46088.306250000001</v>
      </c>
      <c r="F1192" s="12">
        <v>46088.333333333336</v>
      </c>
      <c r="G1192" s="13" t="s">
        <v>49</v>
      </c>
      <c r="H1192" s="11" t="s">
        <v>99</v>
      </c>
      <c r="I1192" s="13" t="s">
        <v>1603</v>
      </c>
      <c r="J1192" s="13" t="s">
        <v>80</v>
      </c>
      <c r="K1192" s="13" t="s">
        <v>60</v>
      </c>
      <c r="L1192" s="12" t="s">
        <v>71</v>
      </c>
      <c r="M1192" s="12">
        <v>46089.875</v>
      </c>
      <c r="N1192" s="12">
        <v>46089.875</v>
      </c>
      <c r="O1192" s="12">
        <v>46081</v>
      </c>
      <c r="P1192" s="55"/>
      <c r="Q1192" s="12"/>
      <c r="R1192" s="12"/>
      <c r="S1192" s="29">
        <v>46089.868055555555</v>
      </c>
      <c r="T1192" s="29">
        <v>46089.875</v>
      </c>
      <c r="U1192" s="12"/>
      <c r="V1192" s="29"/>
      <c r="W1192" s="30">
        <f>IF(N1192="","",WEEKNUM(AA1192,2)-0)</f>
        <v>10</v>
      </c>
      <c r="X1192" s="30">
        <f>IF(N1192="","",MONTH(AA1192))</f>
        <v>3</v>
      </c>
      <c r="Y1192"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192" s="30" t="str">
        <f>IF(B1192="ROPAX","ROPAX",IF(B1192="RORO","RORO","OCEAN"))</f>
        <v>OCEAN</v>
      </c>
      <c r="AA1192" s="12">
        <f>+MIN(S1192,T1192)</f>
        <v>46089.868055555555</v>
      </c>
      <c r="AB1192" s="29" t="str">
        <f>CHOOSE(WEEKDAY(T1192,2),"Monday","Tuesday","Wednesday","Thursday","Friday","Saturday","Sunday")</f>
        <v>Sunday</v>
      </c>
      <c r="AC1192" s="104">
        <f>IF((E1192-F1192)&lt;=0,0,(TRACKER[[#This Row],[ATA]]-TRACKER[[#This Row],[ETA]])*24)</f>
        <v>0</v>
      </c>
      <c r="AD1192" s="29" t="str">
        <f>IF(AC1192&lt;=2,"NO","YES")</f>
        <v>NO</v>
      </c>
      <c r="AE1192" s="112">
        <f>+TRACKER[[#This Row],[DELIVERY AVAILABLE SINCE]]-TRACKER[[#This Row],[HANDOVER Morocco]]</f>
        <v>8.875</v>
      </c>
      <c r="AF1192" s="113">
        <f>TRACKER[[#This Row],[ATA TO UNLOADING]]*24</f>
        <v>37.483333333279006</v>
      </c>
      <c r="AG1192" s="114">
        <f>(M1192-E1192)</f>
        <v>1.5687499999985448</v>
      </c>
      <c r="AH1192" s="9">
        <f>TRACKER[[#This Row],[ATA A OFRECIMIENTO]]*24</f>
        <v>37.649999999965075</v>
      </c>
      <c r="AI1192" s="4" t="str">
        <f>IF(AG1192="","",IF(AG1192&lt;=1.5,"SI","NO"))</f>
        <v>NO</v>
      </c>
      <c r="AJ1192" s="4" t="str">
        <f>IF(AG1192="","",IF(AG1192&lt;=2,"YES","NO"))</f>
        <v>YES</v>
      </c>
      <c r="AK1192" s="4" t="str">
        <f>IF(AG1192="","",IF(AG1192&lt;=3,"SI","NO"))</f>
        <v>SI</v>
      </c>
      <c r="AL1192" s="114">
        <f>(N1192-M1192)</f>
        <v>0</v>
      </c>
      <c r="AM1192" s="9">
        <f>TRACKER[[#This Row],[DEL. AVAILABLE A SLOT]]*24</f>
        <v>0</v>
      </c>
      <c r="AN1192" s="114">
        <f>IF((S1192-M1192)&lt;0,TIME(0,0,0),S1192-M1192)</f>
        <v>0</v>
      </c>
      <c r="AO1192"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192" s="9" t="str">
        <f>IF(AL1192="","",IF(AL1192&lt;=1,"SI","NO"))</f>
        <v>SI</v>
      </c>
      <c r="AQ1192" s="114">
        <f>(N1192-E1192)</f>
        <v>1.5687499999985448</v>
      </c>
      <c r="AR1192" s="9">
        <f>TRACKER[[#This Row],[ATA A TIMESLOT]]*24</f>
        <v>37.649999999965075</v>
      </c>
      <c r="AS1192" s="115">
        <f>IF(AA1192&lt;N1192,TIME(0,0,0),AA1192-N1192)</f>
        <v>0</v>
      </c>
      <c r="AT1192" s="9">
        <f>TRACKER[[#This Row],[PUNTUALIDAD (H)]]*24</f>
        <v>0</v>
      </c>
      <c r="AU1192" s="114" t="str">
        <f>IF(AS1192&gt;TIME(0,30,0),"NO","SI")</f>
        <v>SI</v>
      </c>
      <c r="AV1192" s="116" t="str">
        <f>IF(AS1192&gt;TIME(1,0,0),"NO","SI")</f>
        <v>SI</v>
      </c>
      <c r="AW1192" s="116">
        <f>(S1192-E1192)</f>
        <v>1.5618055555532919</v>
      </c>
      <c r="AX1192" s="38">
        <f>TRACKER[[#This Row],[ATA TO UNLOADING]]*24</f>
        <v>37.483333333279006</v>
      </c>
      <c r="AY1192" s="116">
        <f>IF(O1192=0,0,S1192-O1192)</f>
        <v>8.8680555555547471</v>
      </c>
      <c r="AZ1192" s="38">
        <f>TRACKER[[#This Row],[TOTAL TT (MARRUECOS)]]*24</f>
        <v>212.83333333331393</v>
      </c>
      <c r="BA1192" s="38" t="str">
        <f>IF(AW1192="","",IF(AW1192&lt;=2,"SI","NO"))</f>
        <v>SI</v>
      </c>
      <c r="BB1192" s="117">
        <f>V1192-U1192</f>
        <v>0</v>
      </c>
      <c r="BC1192" s="118">
        <f>(TRACKER[[#This Row],[Driver departure vs DC END DATE 2]])/24</f>
        <v>0</v>
      </c>
      <c r="BD1192" s="117" t="str">
        <f>IF(L1192="LEFTIES TOLEDO",IF(BC1192&gt;=TIME(0,0,0),"YES","NO"),"")</f>
        <v/>
      </c>
      <c r="BE1192" s="41">
        <f>$BH$1</f>
        <v>55</v>
      </c>
      <c r="BF1192" s="41">
        <f>$BI$1</f>
        <v>7.5</v>
      </c>
    </row>
    <row r="1193" spans="1:58" ht="12.5" hidden="1" customHeight="1">
      <c r="A1193" s="24" t="s">
        <v>1599</v>
      </c>
      <c r="B1193" s="10" t="s">
        <v>63</v>
      </c>
      <c r="C1193" s="11" t="s">
        <v>79</v>
      </c>
      <c r="D1193" s="11" t="s">
        <v>48</v>
      </c>
      <c r="E1193" s="12">
        <v>46088.979166666664</v>
      </c>
      <c r="F1193" s="12">
        <v>46088.333333333336</v>
      </c>
      <c r="G1193" s="13" t="s">
        <v>68</v>
      </c>
      <c r="H1193" s="11" t="s">
        <v>68</v>
      </c>
      <c r="I1193" s="13" t="s">
        <v>206</v>
      </c>
      <c r="J1193" s="13" t="s">
        <v>80</v>
      </c>
      <c r="K1193" s="13" t="s">
        <v>60</v>
      </c>
      <c r="L1193" s="12" t="s">
        <v>71</v>
      </c>
      <c r="M1193" s="12">
        <v>46090.041666666664</v>
      </c>
      <c r="N1193" s="12">
        <v>46090.208333333336</v>
      </c>
      <c r="O1193" s="12">
        <v>46087</v>
      </c>
      <c r="P1193" s="55"/>
      <c r="Q1193" s="12"/>
      <c r="R1193" s="12"/>
      <c r="S1193" s="29">
        <v>46090.21875</v>
      </c>
      <c r="T1193" s="29">
        <v>46090.232638888891</v>
      </c>
      <c r="U1193" s="12"/>
      <c r="V1193" s="29"/>
      <c r="W1193" s="30">
        <f>IF(N1193="","",WEEKNUM(AA1193,2)-0)</f>
        <v>11</v>
      </c>
      <c r="X1193" s="30">
        <f>IF(N1193="","",MONTH(AA1193))</f>
        <v>3</v>
      </c>
      <c r="Y1193"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193" s="30" t="str">
        <f>IF(B1193="ROPAX","ROPAX",IF(B1193="RORO","RORO","OCEAN"))</f>
        <v>ROPAX</v>
      </c>
      <c r="AA1193" s="12">
        <f>+MIN(S1193,T1193)</f>
        <v>46090.21875</v>
      </c>
      <c r="AB1193" s="29" t="str">
        <f>CHOOSE(WEEKDAY(T1193,2),"Monday","Tuesday","Wednesday","Thursday","Friday","Saturday","Sunday")</f>
        <v>Monday</v>
      </c>
      <c r="AC1193" s="104">
        <f>IF((E1193-F1193)&lt;=0,0,(TRACKER[[#This Row],[ATA]]-TRACKER[[#This Row],[ETA]])*24)</f>
        <v>15.499999999883585</v>
      </c>
      <c r="AD1193" s="29" t="str">
        <f>IF(AC1193&lt;=2,"NO","YES")</f>
        <v>YES</v>
      </c>
      <c r="AE1193" s="112">
        <f>+TRACKER[[#This Row],[DELIVERY AVAILABLE SINCE]]-TRACKER[[#This Row],[HANDOVER Morocco]]</f>
        <v>3.0416666666642413</v>
      </c>
      <c r="AF1193" s="113">
        <f>TRACKER[[#This Row],[ATA TO UNLOADING]]*24</f>
        <v>29.750000000058208</v>
      </c>
      <c r="AG1193" s="114">
        <f>(M1193-E1193)</f>
        <v>1.0625</v>
      </c>
      <c r="AH1193" s="9">
        <f>TRACKER[[#This Row],[ATA A OFRECIMIENTO]]*24</f>
        <v>25.5</v>
      </c>
      <c r="AI1193" s="4" t="str">
        <f>IF(AG1193="","",IF(AG1193&lt;=1.5,"SI","NO"))</f>
        <v>SI</v>
      </c>
      <c r="AJ1193" s="4" t="str">
        <f>IF(AG1193="","",IF(AG1193&lt;=2,"YES","NO"))</f>
        <v>YES</v>
      </c>
      <c r="AK1193" s="4" t="str">
        <f>IF(AG1193="","",IF(AG1193&lt;=3,"SI","NO"))</f>
        <v>SI</v>
      </c>
      <c r="AL1193" s="114">
        <f>(N1193-M1193)</f>
        <v>0.16666666667151731</v>
      </c>
      <c r="AM1193" s="9">
        <f>TRACKER[[#This Row],[DEL. AVAILABLE A SLOT]]*24</f>
        <v>4.0000000001164153</v>
      </c>
      <c r="AN1193" s="114">
        <f>IF((S1193-M1193)&lt;0,TIME(0,0,0),S1193-M1193)</f>
        <v>0.17708333333575865</v>
      </c>
      <c r="AO1193"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193" s="9" t="str">
        <f>IF(AL1193="","",IF(AL1193&lt;=1,"SI","NO"))</f>
        <v>SI</v>
      </c>
      <c r="AQ1193" s="114">
        <f>(N1193-E1193)</f>
        <v>1.2291666666715173</v>
      </c>
      <c r="AR1193" s="9">
        <f>TRACKER[[#This Row],[ATA A TIMESLOT]]*24</f>
        <v>29.500000000116415</v>
      </c>
      <c r="AS1193" s="115">
        <f>IF(AA1193&lt;N1193,TIME(0,0,0),AA1193-N1193)</f>
        <v>1.0416666664241347E-2</v>
      </c>
      <c r="AT1193" s="9">
        <f>TRACKER[[#This Row],[PUNTUALIDAD (H)]]*24</f>
        <v>0.24999999994179234</v>
      </c>
      <c r="AU1193" s="114" t="str">
        <f>IF(AS1193&gt;TIME(0,30,0),"NO","SI")</f>
        <v>SI</v>
      </c>
      <c r="AV1193" s="116" t="str">
        <f>IF(AS1193&gt;TIME(1,0,0),"NO","SI")</f>
        <v>SI</v>
      </c>
      <c r="AW1193" s="116">
        <f>(S1193-E1193)</f>
        <v>1.2395833333357587</v>
      </c>
      <c r="AX1193" s="38">
        <f>TRACKER[[#This Row],[ATA TO UNLOADING]]*24</f>
        <v>29.750000000058208</v>
      </c>
      <c r="AY1193" s="116">
        <f>IF(O1193=0,0,S1193-O1193)</f>
        <v>3.21875</v>
      </c>
      <c r="AZ1193" s="38">
        <f>TRACKER[[#This Row],[TOTAL TT (MARRUECOS)]]*24</f>
        <v>77.25</v>
      </c>
      <c r="BA1193" s="38" t="str">
        <f>IF(AW1193="","",IF(AW1193&lt;=2,"SI","NO"))</f>
        <v>SI</v>
      </c>
      <c r="BB1193" s="117">
        <f>V1193-U1193</f>
        <v>0</v>
      </c>
      <c r="BC1193" s="118">
        <f>(TRACKER[[#This Row],[Driver departure vs DC END DATE 2]])/24</f>
        <v>0</v>
      </c>
      <c r="BD1193" s="117" t="str">
        <f>IF(L1193="LEFTIES TOLEDO",IF(BC1193&gt;=TIME(0,0,0),"YES","NO"),"")</f>
        <v/>
      </c>
      <c r="BE1193" s="41">
        <f>$BH$1</f>
        <v>55</v>
      </c>
      <c r="BF1193" s="41">
        <f>$BI$1</f>
        <v>7.5</v>
      </c>
    </row>
    <row r="1194" spans="1:58" ht="12.5" hidden="1" customHeight="1">
      <c r="A1194" s="24" t="s">
        <v>1600</v>
      </c>
      <c r="B1194" s="10" t="s">
        <v>63</v>
      </c>
      <c r="C1194" s="11" t="s">
        <v>79</v>
      </c>
      <c r="D1194" s="11" t="s">
        <v>48</v>
      </c>
      <c r="E1194" s="12">
        <v>46087.979166666664</v>
      </c>
      <c r="F1194" s="12">
        <v>46088.333333333336</v>
      </c>
      <c r="G1194" s="13" t="s">
        <v>68</v>
      </c>
      <c r="H1194" s="11" t="s">
        <v>68</v>
      </c>
      <c r="I1194" s="13" t="s">
        <v>423</v>
      </c>
      <c r="J1194" s="13" t="s">
        <v>80</v>
      </c>
      <c r="K1194" s="13" t="s">
        <v>60</v>
      </c>
      <c r="L1194" s="12" t="s">
        <v>64</v>
      </c>
      <c r="M1194" s="12">
        <v>46090.25</v>
      </c>
      <c r="N1194" s="12">
        <v>46090.25</v>
      </c>
      <c r="O1194" s="12">
        <v>46086</v>
      </c>
      <c r="P1194" s="55"/>
      <c r="Q1194" s="12" t="s">
        <v>62</v>
      </c>
      <c r="R1194" s="12"/>
      <c r="S1194" s="29">
        <v>46090.345138888886</v>
      </c>
      <c r="T1194" s="29">
        <v>46090.375</v>
      </c>
      <c r="U1194" s="12"/>
      <c r="V1194" s="29"/>
      <c r="W1194" s="30">
        <f>IF(N1194="","",WEEKNUM(AA1194,2)-0)</f>
        <v>11</v>
      </c>
      <c r="X1194" s="30">
        <f>IF(N1194="","",MONTH(AA1194))</f>
        <v>3</v>
      </c>
      <c r="Y1194"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194" s="30" t="str">
        <f>IF(B1194="ROPAX","ROPAX",IF(B1194="RORO","RORO","OCEAN"))</f>
        <v>ROPAX</v>
      </c>
      <c r="AA1194" s="12">
        <f>+MIN(S1194,T1194)</f>
        <v>46090.345138888886</v>
      </c>
      <c r="AB1194" s="29" t="str">
        <f>CHOOSE(WEEKDAY(T1194,2),"Monday","Tuesday","Wednesday","Thursday","Friday","Saturday","Sunday")</f>
        <v>Monday</v>
      </c>
      <c r="AC1194" s="104">
        <f>IF((E1194-F1194)&lt;=0,0,(TRACKER[[#This Row],[ATA]]-TRACKER[[#This Row],[ETA]])*24)</f>
        <v>0</v>
      </c>
      <c r="AD1194" s="29" t="str">
        <f>IF(AC1194&lt;=2,"NO","YES")</f>
        <v>NO</v>
      </c>
      <c r="AE1194" s="112">
        <f>+TRACKER[[#This Row],[DELIVERY AVAILABLE SINCE]]-TRACKER[[#This Row],[HANDOVER Morocco]]</f>
        <v>4.25</v>
      </c>
      <c r="AF1194" s="113">
        <f>TRACKER[[#This Row],[ATA TO UNLOADING]]*24</f>
        <v>56.783333333325572</v>
      </c>
      <c r="AG1194" s="114">
        <f>(M1194-E1194)</f>
        <v>2.2708333333357587</v>
      </c>
      <c r="AH1194" s="9">
        <f>TRACKER[[#This Row],[ATA A OFRECIMIENTO]]*24</f>
        <v>54.500000000058208</v>
      </c>
      <c r="AI1194" s="4" t="str">
        <f>IF(AG1194="","",IF(AG1194&lt;=1.5,"SI","NO"))</f>
        <v>NO</v>
      </c>
      <c r="AJ1194" s="4" t="str">
        <f>IF(AG1194="","",IF(AG1194&lt;=2,"YES","NO"))</f>
        <v>NO</v>
      </c>
      <c r="AK1194" s="4" t="str">
        <f>IF(AG1194="","",IF(AG1194&lt;=3,"SI","NO"))</f>
        <v>SI</v>
      </c>
      <c r="AL1194" s="114">
        <f>(N1194-M1194)</f>
        <v>0</v>
      </c>
      <c r="AM1194" s="9">
        <f>TRACKER[[#This Row],[DEL. AVAILABLE A SLOT]]*24</f>
        <v>0</v>
      </c>
      <c r="AN1194" s="114">
        <f>IF((S1194-M1194)&lt;0,TIME(0,0,0),S1194-M1194)</f>
        <v>9.5138888886140194E-2</v>
      </c>
      <c r="AO1194"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194" s="9" t="str">
        <f>IF(AL1194="","",IF(AL1194&lt;=1,"SI","NO"))</f>
        <v>SI</v>
      </c>
      <c r="AQ1194" s="114">
        <f>(N1194-E1194)</f>
        <v>2.2708333333357587</v>
      </c>
      <c r="AR1194" s="9">
        <f>TRACKER[[#This Row],[ATA A TIMESLOT]]*24</f>
        <v>54.500000000058208</v>
      </c>
      <c r="AS1194" s="115">
        <f>IF(AA1194&lt;N1194,TIME(0,0,0),AA1194-N1194)</f>
        <v>9.5138888886140194E-2</v>
      </c>
      <c r="AT1194" s="9">
        <f>TRACKER[[#This Row],[PUNTUALIDAD (H)]]*24</f>
        <v>2.2833333332673647</v>
      </c>
      <c r="AU1194" s="114" t="str">
        <f>IF(AS1194&gt;TIME(0,30,0),"NO","SI")</f>
        <v>NO</v>
      </c>
      <c r="AV1194" s="116" t="str">
        <f>IF(AS1194&gt;TIME(1,0,0),"NO","SI")</f>
        <v>NO</v>
      </c>
      <c r="AW1194" s="116">
        <f>(S1194-E1194)</f>
        <v>2.3659722222218988</v>
      </c>
      <c r="AX1194" s="38">
        <f>TRACKER[[#This Row],[ATA TO UNLOADING]]*24</f>
        <v>56.783333333325572</v>
      </c>
      <c r="AY1194" s="116">
        <f>IF(O1194=0,0,S1194-O1194)</f>
        <v>4.3451388888861402</v>
      </c>
      <c r="AZ1194" s="38">
        <f>TRACKER[[#This Row],[TOTAL TT (MARRUECOS)]]*24</f>
        <v>104.28333333326736</v>
      </c>
      <c r="BA1194" s="38" t="str">
        <f>IF(AW1194="","",IF(AW1194&lt;=2,"SI","NO"))</f>
        <v>NO</v>
      </c>
      <c r="BB1194" s="117">
        <f>V1194-U1194</f>
        <v>0</v>
      </c>
      <c r="BC1194" s="118">
        <f>(TRACKER[[#This Row],[Driver departure vs DC END DATE 2]])/24</f>
        <v>0</v>
      </c>
      <c r="BD1194" s="117" t="str">
        <f>IF(L1194="LEFTIES TOLEDO",IF(BC1194&gt;=TIME(0,0,0),"YES","NO"),"")</f>
        <v/>
      </c>
      <c r="BE1194" s="41">
        <f>$BH$1</f>
        <v>55</v>
      </c>
      <c r="BF1194" s="41">
        <f>$BI$1</f>
        <v>7.5</v>
      </c>
    </row>
    <row r="1195" spans="1:58" ht="12.5" hidden="1" customHeight="1">
      <c r="A1195" s="24" t="s">
        <v>1601</v>
      </c>
      <c r="B1195" s="10" t="s">
        <v>66</v>
      </c>
      <c r="C1195" s="11" t="s">
        <v>79</v>
      </c>
      <c r="D1195" s="11" t="s">
        <v>48</v>
      </c>
      <c r="E1195" s="12">
        <v>46087.666666666664</v>
      </c>
      <c r="F1195" s="12">
        <v>46088.583333333336</v>
      </c>
      <c r="G1195" s="13" t="s">
        <v>67</v>
      </c>
      <c r="H1195" s="11" t="s">
        <v>194</v>
      </c>
      <c r="I1195" s="13" t="s">
        <v>1605</v>
      </c>
      <c r="J1195" s="13" t="s">
        <v>80</v>
      </c>
      <c r="K1195" s="13" t="s">
        <v>60</v>
      </c>
      <c r="L1195" s="12" t="s">
        <v>64</v>
      </c>
      <c r="M1195" s="12">
        <v>46090.416666666664</v>
      </c>
      <c r="N1195" s="12">
        <v>46090.416666666664</v>
      </c>
      <c r="O1195" s="12">
        <v>46085</v>
      </c>
      <c r="P1195" s="55"/>
      <c r="Q1195" s="12" t="s">
        <v>62</v>
      </c>
      <c r="R1195" s="12"/>
      <c r="S1195" s="29">
        <v>46090.469444444447</v>
      </c>
      <c r="T1195" s="29">
        <v>46090.482638888891</v>
      </c>
      <c r="U1195" s="12"/>
      <c r="V1195" s="29"/>
      <c r="W1195" s="30">
        <f>IF(N1195="","",WEEKNUM(AA1195,2)-0)</f>
        <v>11</v>
      </c>
      <c r="X1195" s="30">
        <f>IF(N1195="","",MONTH(AA1195))</f>
        <v>3</v>
      </c>
      <c r="Y1195"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195" s="30" t="str">
        <f>IF(B1195="ROPAX","ROPAX",IF(B1195="RORO","RORO","OCEAN"))</f>
        <v>RORO</v>
      </c>
      <c r="AA1195" s="12">
        <f>+MIN(S1195,T1195)</f>
        <v>46090.469444444447</v>
      </c>
      <c r="AB1195" s="29" t="str">
        <f>CHOOSE(WEEKDAY(T1195,2),"Monday","Tuesday","Wednesday","Thursday","Friday","Saturday","Sunday")</f>
        <v>Monday</v>
      </c>
      <c r="AC1195" s="104">
        <f>IF((E1195-F1195)&lt;=0,0,(TRACKER[[#This Row],[ATA]]-TRACKER[[#This Row],[ETA]])*24)</f>
        <v>0</v>
      </c>
      <c r="AD1195" s="29" t="str">
        <f>IF(AC1195&lt;=2,"NO","YES")</f>
        <v>NO</v>
      </c>
      <c r="AE1195" s="112">
        <f>+TRACKER[[#This Row],[DELIVERY AVAILABLE SINCE]]-TRACKER[[#This Row],[HANDOVER Morocco]]</f>
        <v>5.4166666666642413</v>
      </c>
      <c r="AF1195" s="113">
        <f>TRACKER[[#This Row],[ATA TO UNLOADING]]*24</f>
        <v>67.266666666779201</v>
      </c>
      <c r="AG1195" s="114">
        <f>(M1195-E1195)</f>
        <v>2.75</v>
      </c>
      <c r="AH1195" s="9">
        <f>TRACKER[[#This Row],[ATA A OFRECIMIENTO]]*24</f>
        <v>66</v>
      </c>
      <c r="AI1195" s="4" t="str">
        <f>IF(AG1195="","",IF(AG1195&lt;=1.5,"SI","NO"))</f>
        <v>NO</v>
      </c>
      <c r="AJ1195" s="4" t="str">
        <f>IF(AG1195="","",IF(AG1195&lt;=2,"YES","NO"))</f>
        <v>NO</v>
      </c>
      <c r="AK1195" s="4" t="str">
        <f>IF(AG1195="","",IF(AG1195&lt;=3,"SI","NO"))</f>
        <v>SI</v>
      </c>
      <c r="AL1195" s="114">
        <f>(N1195-M1195)</f>
        <v>0</v>
      </c>
      <c r="AM1195" s="9">
        <f>TRACKER[[#This Row],[DEL. AVAILABLE A SLOT]]*24</f>
        <v>0</v>
      </c>
      <c r="AN1195" s="114">
        <f>IF((S1195-M1195)&lt;0,TIME(0,0,0),S1195-M1195)</f>
        <v>5.2777777782466728E-2</v>
      </c>
      <c r="AO1195"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195" s="9" t="str">
        <f>IF(AL1195="","",IF(AL1195&lt;=1,"SI","NO"))</f>
        <v>SI</v>
      </c>
      <c r="AQ1195" s="114">
        <f>(N1195-E1195)</f>
        <v>2.75</v>
      </c>
      <c r="AR1195" s="9">
        <f>TRACKER[[#This Row],[ATA A TIMESLOT]]*24</f>
        <v>66</v>
      </c>
      <c r="AS1195" s="115">
        <f>IF(AA1195&lt;N1195,TIME(0,0,0),AA1195-N1195)</f>
        <v>5.2777777782466728E-2</v>
      </c>
      <c r="AT1195" s="9">
        <f>TRACKER[[#This Row],[PUNTUALIDAD (H)]]*24</f>
        <v>1.2666666667792015</v>
      </c>
      <c r="AU1195" s="114" t="str">
        <f>IF(AS1195&gt;TIME(0,30,0),"NO","SI")</f>
        <v>NO</v>
      </c>
      <c r="AV1195" s="116" t="str">
        <f>IF(AS1195&gt;TIME(1,0,0),"NO","SI")</f>
        <v>NO</v>
      </c>
      <c r="AW1195" s="116">
        <f>(S1195-E1195)</f>
        <v>2.8027777777824667</v>
      </c>
      <c r="AX1195" s="38">
        <f>TRACKER[[#This Row],[ATA TO UNLOADING]]*24</f>
        <v>67.266666666779201</v>
      </c>
      <c r="AY1195" s="116">
        <f>IF(O1195=0,0,S1195-O1195)</f>
        <v>5.4694444444467081</v>
      </c>
      <c r="AZ1195" s="38">
        <f>TRACKER[[#This Row],[TOTAL TT (MARRUECOS)]]*24</f>
        <v>131.26666666672099</v>
      </c>
      <c r="BA1195" s="38" t="str">
        <f>IF(AW1195="","",IF(AW1195&lt;=2,"SI","NO"))</f>
        <v>NO</v>
      </c>
      <c r="BB1195" s="117">
        <f>V1195-U1195</f>
        <v>0</v>
      </c>
      <c r="BC1195" s="118">
        <f>(TRACKER[[#This Row],[Driver departure vs DC END DATE 2]])/24</f>
        <v>0</v>
      </c>
      <c r="BD1195" s="117" t="str">
        <f>IF(L1195="LEFTIES TOLEDO",IF(BC1195&gt;=TIME(0,0,0),"YES","NO"),"")</f>
        <v/>
      </c>
      <c r="BE1195" s="41">
        <f>$BH$1</f>
        <v>55</v>
      </c>
      <c r="BF1195" s="41">
        <f>$BI$1</f>
        <v>7.5</v>
      </c>
    </row>
    <row r="1196" spans="1:58" ht="12.5" hidden="1" customHeight="1">
      <c r="A1196" s="24" t="s">
        <v>1602</v>
      </c>
      <c r="B1196" s="10" t="s">
        <v>63</v>
      </c>
      <c r="C1196" s="11" t="s">
        <v>79</v>
      </c>
      <c r="D1196" s="11" t="s">
        <v>48</v>
      </c>
      <c r="E1196" s="12">
        <v>46089.5625</v>
      </c>
      <c r="F1196" s="12">
        <v>46089.333333333336</v>
      </c>
      <c r="G1196" s="13" t="s">
        <v>68</v>
      </c>
      <c r="H1196" s="11" t="s">
        <v>68</v>
      </c>
      <c r="I1196" s="13" t="s">
        <v>1146</v>
      </c>
      <c r="J1196" s="13" t="s">
        <v>80</v>
      </c>
      <c r="K1196" s="13" t="s">
        <v>60</v>
      </c>
      <c r="L1196" s="12" t="s">
        <v>64</v>
      </c>
      <c r="M1196" s="12">
        <v>46090.5</v>
      </c>
      <c r="N1196" s="12">
        <v>46090.583333333336</v>
      </c>
      <c r="O1196" s="12">
        <v>46087</v>
      </c>
      <c r="P1196" s="55"/>
      <c r="Q1196" s="12" t="s">
        <v>62</v>
      </c>
      <c r="R1196" s="12"/>
      <c r="S1196" s="29">
        <v>46090.659722222219</v>
      </c>
      <c r="T1196" s="29">
        <v>46090.680555555555</v>
      </c>
      <c r="U1196" s="12"/>
      <c r="V1196" s="29"/>
      <c r="W1196" s="30">
        <f>IF(N1196="","",WEEKNUM(AA1196,2)-0)</f>
        <v>11</v>
      </c>
      <c r="X1196" s="30">
        <f>IF(N1196="","",MONTH(AA1196))</f>
        <v>3</v>
      </c>
      <c r="Y1196" s="4" t="str">
        <f>IF(OR(TRACKER[[#This Row],[WAREHOUSE]]="ZARA HOME ONT04",TRACKER[[#This Row],[WAREHOUSE]]="ZARA HOME ONT01",TRACKER[[#This Row],[WAREHOUSE]]="ONTIGOLA",TRACKER[[#This Row],[WAREHOUSE]]="ONTIGOLA-ZARA HOME"),"ZARA HOME",IF(TRACKER[[#This Row],[WAREHOUSE]]="TEMPE 3","TEMPE",IF(OR(TRACKER[[#This Row],[WAREHOUSE]]="LEFTIES TOLEDO",TRACKER[[#This Row],[WAREHOUSE]]="ONTIGOLA-LEFTIES", TRACKER[[#This Row],[WAREHOUSE]]="LEFTIES ZARAGOZA"),"LEFTIES","MARRUECOS")))</f>
        <v>MARRUECOS</v>
      </c>
      <c r="Z1196" s="30" t="str">
        <f>IF(B1196="ROPAX","ROPAX",IF(B1196="RORO","RORO","OCEAN"))</f>
        <v>ROPAX</v>
      </c>
      <c r="AA1196" s="12">
        <f>+MIN(S1196,T1196)</f>
        <v>46090.659722222219</v>
      </c>
      <c r="AB1196" s="29" t="str">
        <f>CHOOSE(WEEKDAY(T1196,2),"Monday","Tuesday","Wednesday","Thursday","Friday","Saturday","Sunday")</f>
        <v>Monday</v>
      </c>
      <c r="AC1196" s="104">
        <f>IF((E1196-F1196)&lt;=0,0,(TRACKER[[#This Row],[ATA]]-TRACKER[[#This Row],[ETA]])*24)</f>
        <v>5.4999999999417923</v>
      </c>
      <c r="AD1196" s="29" t="str">
        <f>IF(AC1196&lt;=2,"NO","YES")</f>
        <v>YES</v>
      </c>
      <c r="AE1196" s="112">
        <f>+TRACKER[[#This Row],[DELIVERY AVAILABLE SINCE]]-TRACKER[[#This Row],[HANDOVER Morocco]]</f>
        <v>3.5</v>
      </c>
      <c r="AF1196" s="113">
        <f>TRACKER[[#This Row],[ATA TO UNLOADING]]*24</f>
        <v>26.333333333255723</v>
      </c>
      <c r="AG1196" s="114">
        <f>(M1196-E1196)</f>
        <v>0.9375</v>
      </c>
      <c r="AH1196" s="9">
        <f>TRACKER[[#This Row],[ATA A OFRECIMIENTO]]*24</f>
        <v>22.5</v>
      </c>
      <c r="AI1196" s="4" t="str">
        <f>IF(AG1196="","",IF(AG1196&lt;=1.5,"SI","NO"))</f>
        <v>SI</v>
      </c>
      <c r="AJ1196" s="4" t="str">
        <f>IF(AG1196="","",IF(AG1196&lt;=2,"YES","NO"))</f>
        <v>YES</v>
      </c>
      <c r="AK1196" s="4" t="str">
        <f>IF(AG1196="","",IF(AG1196&lt;=3,"SI","NO"))</f>
        <v>SI</v>
      </c>
      <c r="AL1196" s="114">
        <f>(N1196-M1196)</f>
        <v>8.3333333335758653E-2</v>
      </c>
      <c r="AM1196" s="9">
        <f>TRACKER[[#This Row],[DEL. AVAILABLE A SLOT]]*24</f>
        <v>2.0000000000582077</v>
      </c>
      <c r="AN1196" s="114">
        <f>IF((S1196-M1196)&lt;0,TIME(0,0,0),S1196-M1196)</f>
        <v>0.15972222221898846</v>
      </c>
      <c r="AO1196" s="4" t="str">
        <f>IF(TRACKER[[#This Row],[DEL. AV. TO TRUCK SHOW UP]] &lt;= 1, "ENTREGADO PRIMERAS 24H DISPONIBILIDAD", IF(AND(TRACKER[[#This Row],[DEL. AV. TO TRUCK SHOW UP]] &gt; 1, TRACKER[[#This Row],[DEL. AV. TO TRUCK SHOW UP]] &lt;= 2), "ENTREGADO 24-48H DISPONIBILIDAD", IF(AND(TRACKER[[#This Row],[DEL. AV. TO TRUCK SHOW UP]] &gt; 2, TRACKER[[#This Row],[DEL. AV. TO TRUCK SHOW UP]] &lt;= 3), "ENTREGADO 48-72H DISPONIBILIDAD", "ENTREGADO +72H POSTERIORES A DISPONIBILIDAD")))</f>
        <v>ENTREGADO PRIMERAS 24H DISPONIBILIDAD</v>
      </c>
      <c r="AP1196" s="9" t="str">
        <f>IF(AL1196="","",IF(AL1196&lt;=1,"SI","NO"))</f>
        <v>SI</v>
      </c>
      <c r="AQ1196" s="114">
        <f>(N1196-E1196)</f>
        <v>1.0208333333357587</v>
      </c>
      <c r="AR1196" s="9">
        <f>TRACKER[[#This Row],[ATA A TIMESLOT]]*24</f>
        <v>24.500000000058208</v>
      </c>
      <c r="AS1196" s="115">
        <f>IF(AA1196&lt;N1196,TIME(0,0,0),AA1196-N1196)</f>
        <v>7.6388888883229811E-2</v>
      </c>
      <c r="AT1196" s="9">
        <f>TRACKER[[#This Row],[PUNTUALIDAD (H)]]*24</f>
        <v>1.8333333331975155</v>
      </c>
      <c r="AU1196" s="114" t="str">
        <f>IF(AS1196&gt;TIME(0,30,0),"NO","SI")</f>
        <v>NO</v>
      </c>
      <c r="AV1196" s="116" t="str">
        <f>IF(AS1196&gt;TIME(1,0,0),"NO","SI")</f>
        <v>NO</v>
      </c>
      <c r="AW1196" s="116">
        <f>(S1196-E1196)</f>
        <v>1.0972222222189885</v>
      </c>
      <c r="AX1196" s="38">
        <f>TRACKER[[#This Row],[ATA TO UNLOADING]]*24</f>
        <v>26.333333333255723</v>
      </c>
      <c r="AY1196" s="116">
        <f>IF(O1196=0,0,S1196-O1196)</f>
        <v>3.6597222222189885</v>
      </c>
      <c r="AZ1196" s="38">
        <f>TRACKER[[#This Row],[TOTAL TT (MARRUECOS)]]*24</f>
        <v>87.833333333255723</v>
      </c>
      <c r="BA1196" s="38" t="str">
        <f>IF(AW1196="","",IF(AW1196&lt;=2,"SI","NO"))</f>
        <v>SI</v>
      </c>
      <c r="BB1196" s="117">
        <f>V1196-U1196</f>
        <v>0</v>
      </c>
      <c r="BC1196" s="118">
        <f>(TRACKER[[#This Row],[Driver departure vs DC END DATE 2]])/24</f>
        <v>0</v>
      </c>
      <c r="BD1196" s="117" t="str">
        <f>IF(L1196="LEFTIES TOLEDO",IF(BC1196&gt;=TIME(0,0,0),"YES","NO"),"")</f>
        <v/>
      </c>
      <c r="BE1196" s="41">
        <f>$BH$1</f>
        <v>55</v>
      </c>
      <c r="BF1196" s="41">
        <f>$BI$1</f>
        <v>7.5</v>
      </c>
    </row>
  </sheetData>
  <phoneticPr fontId="18" type="noConversion"/>
  <conditionalFormatting sqref="I1:I1048576">
    <cfRule type="duplicateValues" dxfId="603" priority="3779"/>
  </conditionalFormatting>
  <conditionalFormatting sqref="I1:I1048576">
    <cfRule type="duplicateValues" dxfId="602" priority="5019"/>
    <cfRule type="duplicateValues" dxfId="601" priority="5020"/>
    <cfRule type="duplicateValues" dxfId="600" priority="5021"/>
  </conditionalFormatting>
  <conditionalFormatting sqref="I2:I1048576">
    <cfRule type="duplicateValues" dxfId="599" priority="5044"/>
  </conditionalFormatting>
  <pageMargins left="0.75" right="0.75" top="1" bottom="1" header="0.5" footer="0.5"/>
  <pageSetup orientation="portrait" horizontalDpi="300" verticalDpi="300" r:id="rId1"/>
  <headerFooter alignWithMargins="0">
    <oddFooter>&amp;L&amp;1#&amp;"Calibri"&amp;10&amp;K000000Classification: Internal</oddFooter>
  </headerFooter>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765E69-268D-48DC-8596-2076A2BB6C35}">
  <sheetPr codeName="Sheet12"/>
  <dimension ref="B1:K6"/>
  <sheetViews>
    <sheetView workbookViewId="0">
      <selection activeCell="C13" sqref="C13"/>
    </sheetView>
  </sheetViews>
  <sheetFormatPr defaultRowHeight="12.5"/>
  <cols>
    <col min="3" max="3" width="98.453125" bestFit="1" customWidth="1"/>
  </cols>
  <sheetData>
    <row r="1" spans="2:11" ht="13" thickBot="1"/>
    <row r="2" spans="2:11" ht="13">
      <c r="B2" s="45"/>
      <c r="C2" s="54" t="s">
        <v>118</v>
      </c>
      <c r="D2" s="46"/>
      <c r="E2" s="46"/>
      <c r="F2" s="46"/>
      <c r="G2" s="46"/>
      <c r="H2" s="46"/>
      <c r="I2" s="46"/>
      <c r="J2" s="46"/>
      <c r="K2" s="47"/>
    </row>
    <row r="3" spans="2:11">
      <c r="B3" s="48"/>
      <c r="C3" s="53" t="s">
        <v>119</v>
      </c>
      <c r="D3" s="42"/>
      <c r="E3" s="42"/>
      <c r="F3" s="42"/>
      <c r="G3" s="42"/>
      <c r="H3" s="42"/>
      <c r="I3" s="42"/>
      <c r="J3" s="42"/>
      <c r="K3" s="49"/>
    </row>
    <row r="4" spans="2:11">
      <c r="B4" s="48"/>
      <c r="C4" s="53" t="s">
        <v>120</v>
      </c>
      <c r="D4" s="42"/>
      <c r="E4" s="42"/>
      <c r="F4" s="42"/>
      <c r="G4" s="42"/>
      <c r="H4" s="42"/>
      <c r="I4" s="42"/>
      <c r="J4" s="42"/>
      <c r="K4" s="49"/>
    </row>
    <row r="5" spans="2:11">
      <c r="B5" s="48"/>
      <c r="C5" s="42"/>
      <c r="D5" s="42"/>
      <c r="E5" s="42"/>
      <c r="F5" s="42"/>
      <c r="G5" s="42"/>
      <c r="H5" s="42"/>
      <c r="I5" s="42"/>
      <c r="J5" s="42"/>
      <c r="K5" s="49"/>
    </row>
    <row r="6" spans="2:11" ht="13" thickBot="1">
      <c r="B6" s="50"/>
      <c r="C6" s="51"/>
      <c r="D6" s="51"/>
      <c r="E6" s="51"/>
      <c r="F6" s="51"/>
      <c r="G6" s="51"/>
      <c r="H6" s="51"/>
      <c r="I6" s="51"/>
      <c r="J6" s="51"/>
      <c r="K6" s="52"/>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82CE5-97D5-443C-8401-C5EAC65252FA}">
  <sheetPr codeName="Sheet3"/>
  <dimension ref="A1:AZ55"/>
  <sheetViews>
    <sheetView zoomScaleNormal="100" workbookViewId="0">
      <selection activeCell="O48" sqref="O48"/>
    </sheetView>
  </sheetViews>
  <sheetFormatPr defaultColWidth="8.7265625" defaultRowHeight="12.5"/>
  <cols>
    <col min="1" max="1" width="7.7265625" style="1" bestFit="1" customWidth="1"/>
    <col min="2" max="2" width="6.453125" style="1" bestFit="1" customWidth="1"/>
    <col min="3" max="3" width="13.81640625" style="1" bestFit="1" customWidth="1"/>
    <col min="4" max="4" width="7.26953125" style="1" bestFit="1" customWidth="1"/>
    <col min="5" max="5" width="7.453125" style="1" bestFit="1" customWidth="1"/>
    <col min="6" max="6" width="22.7265625" style="1" bestFit="1" customWidth="1"/>
    <col min="7" max="7" width="24.453125" style="1" bestFit="1" customWidth="1"/>
    <col min="8" max="8" width="22.26953125" style="1" bestFit="1" customWidth="1"/>
    <col min="9" max="9" width="27" style="1" bestFit="1" customWidth="1"/>
    <col min="10" max="10" width="18" style="1" bestFit="1" customWidth="1"/>
    <col min="11" max="11" width="23.81640625" style="1" bestFit="1" customWidth="1"/>
    <col min="12" max="12" width="14.453125" style="1" bestFit="1" customWidth="1"/>
    <col min="13" max="13" width="56.1796875" style="1" bestFit="1" customWidth="1"/>
    <col min="14" max="14" width="5" style="1" bestFit="1" customWidth="1"/>
    <col min="15" max="40" width="3" style="1" bestFit="1" customWidth="1"/>
    <col min="41" max="51" width="4" style="1" bestFit="1" customWidth="1"/>
    <col min="52" max="52" width="11.7265625" style="1" bestFit="1" customWidth="1"/>
    <col min="53" max="16384" width="8.7265625" style="1"/>
  </cols>
  <sheetData>
    <row r="1" spans="1:52" ht="13">
      <c r="A1" s="5" t="s">
        <v>18</v>
      </c>
      <c r="B1" s="5" t="s">
        <v>17</v>
      </c>
      <c r="C1" s="5" t="s">
        <v>121</v>
      </c>
      <c r="D1" s="5" t="s">
        <v>122</v>
      </c>
      <c r="E1" s="5" t="s">
        <v>123</v>
      </c>
      <c r="F1" s="5" t="s">
        <v>124</v>
      </c>
      <c r="G1" s="5" t="s">
        <v>125</v>
      </c>
      <c r="H1" s="5" t="s">
        <v>126</v>
      </c>
      <c r="I1" s="5" t="s">
        <v>127</v>
      </c>
      <c r="J1" s="5" t="s">
        <v>128</v>
      </c>
      <c r="K1" s="5" t="s">
        <v>129</v>
      </c>
      <c r="M1" s="22"/>
    </row>
    <row r="2" spans="1:52">
      <c r="A2" s="4">
        <v>6</v>
      </c>
      <c r="B2" s="4">
        <v>26</v>
      </c>
      <c r="C2" s="4">
        <v>42</v>
      </c>
      <c r="D2" s="4">
        <v>42</v>
      </c>
      <c r="E2" s="4">
        <v>0</v>
      </c>
      <c r="F2" s="4">
        <v>55.55</v>
      </c>
      <c r="G2" s="9">
        <v>30.87</v>
      </c>
      <c r="H2" s="4">
        <v>42</v>
      </c>
      <c r="I2" s="4">
        <v>24.67</v>
      </c>
      <c r="J2" s="4">
        <v>0.45</v>
      </c>
      <c r="K2" s="6">
        <v>0.86</v>
      </c>
      <c r="M2" s="23" t="s">
        <v>130</v>
      </c>
      <c r="N2"/>
      <c r="O2"/>
      <c r="P2"/>
      <c r="Q2"/>
      <c r="R2"/>
      <c r="S2"/>
      <c r="T2"/>
      <c r="U2"/>
      <c r="V2"/>
      <c r="W2"/>
      <c r="X2"/>
      <c r="Y2"/>
      <c r="Z2"/>
      <c r="AA2"/>
      <c r="AB2"/>
      <c r="AC2"/>
      <c r="AD2"/>
      <c r="AE2"/>
      <c r="AF2"/>
      <c r="AG2"/>
      <c r="AH2"/>
      <c r="AI2"/>
      <c r="AJ2"/>
      <c r="AK2"/>
      <c r="AL2"/>
      <c r="AM2"/>
      <c r="AN2"/>
      <c r="AO2"/>
      <c r="AP2"/>
      <c r="AQ2"/>
      <c r="AR2"/>
      <c r="AS2"/>
      <c r="AT2"/>
      <c r="AU2"/>
      <c r="AV2"/>
      <c r="AW2"/>
      <c r="AX2"/>
      <c r="AY2"/>
      <c r="AZ2"/>
    </row>
    <row r="3" spans="1:52">
      <c r="A3" s="4">
        <v>7</v>
      </c>
      <c r="B3" s="4">
        <v>27</v>
      </c>
      <c r="C3" s="4">
        <v>64</v>
      </c>
      <c r="D3" s="4">
        <v>64</v>
      </c>
      <c r="E3" s="4">
        <v>0</v>
      </c>
      <c r="F3" s="4">
        <v>73.95</v>
      </c>
      <c r="G3" s="9">
        <v>50.25</v>
      </c>
      <c r="H3" s="4">
        <v>48</v>
      </c>
      <c r="I3" s="4">
        <v>24.22</v>
      </c>
      <c r="J3" s="4">
        <v>0.5</v>
      </c>
      <c r="K3" s="6">
        <v>0.83</v>
      </c>
      <c r="M3" s="23" t="s">
        <v>131</v>
      </c>
      <c r="N3"/>
      <c r="O3"/>
      <c r="P3"/>
      <c r="Q3"/>
      <c r="R3"/>
      <c r="S3"/>
      <c r="T3"/>
      <c r="U3"/>
      <c r="V3"/>
      <c r="W3"/>
      <c r="X3"/>
      <c r="Y3"/>
      <c r="Z3"/>
      <c r="AA3"/>
      <c r="AB3"/>
      <c r="AC3"/>
      <c r="AD3"/>
      <c r="AE3"/>
      <c r="AF3"/>
      <c r="AG3"/>
      <c r="AH3"/>
      <c r="AI3"/>
      <c r="AJ3"/>
      <c r="AK3"/>
      <c r="AL3"/>
      <c r="AM3"/>
      <c r="AN3"/>
      <c r="AO3"/>
      <c r="AP3"/>
      <c r="AQ3"/>
      <c r="AR3"/>
      <c r="AS3"/>
      <c r="AT3"/>
      <c r="AU3"/>
      <c r="AV3"/>
      <c r="AW3"/>
      <c r="AX3"/>
      <c r="AY3"/>
      <c r="AZ3"/>
    </row>
    <row r="4" spans="1:52">
      <c r="A4" s="4">
        <v>7</v>
      </c>
      <c r="B4" s="4">
        <v>28</v>
      </c>
      <c r="C4" s="4">
        <v>40</v>
      </c>
      <c r="D4" s="4">
        <v>40</v>
      </c>
      <c r="E4" s="4">
        <v>0</v>
      </c>
      <c r="F4" s="4">
        <v>113.72</v>
      </c>
      <c r="G4" s="9">
        <v>40.270000000000003</v>
      </c>
      <c r="H4" s="4">
        <v>33</v>
      </c>
      <c r="I4" s="4">
        <v>68.83</v>
      </c>
      <c r="J4" s="4">
        <v>4.58</v>
      </c>
      <c r="K4" s="6">
        <v>0.375</v>
      </c>
      <c r="L4" s="18">
        <f>25*100/46</f>
        <v>54.347826086956523</v>
      </c>
      <c r="N4"/>
      <c r="O4"/>
      <c r="P4"/>
      <c r="Q4"/>
      <c r="R4"/>
      <c r="S4"/>
      <c r="T4"/>
      <c r="U4"/>
      <c r="V4"/>
      <c r="W4"/>
      <c r="X4"/>
      <c r="Y4"/>
      <c r="Z4"/>
      <c r="AA4"/>
      <c r="AB4"/>
      <c r="AC4"/>
      <c r="AD4"/>
      <c r="AE4"/>
      <c r="AF4"/>
      <c r="AG4"/>
      <c r="AH4"/>
      <c r="AI4"/>
      <c r="AJ4"/>
      <c r="AK4"/>
      <c r="AL4"/>
      <c r="AM4"/>
      <c r="AN4"/>
      <c r="AO4"/>
      <c r="AP4"/>
      <c r="AQ4"/>
      <c r="AR4"/>
      <c r="AS4"/>
      <c r="AT4"/>
      <c r="AU4"/>
      <c r="AV4"/>
      <c r="AW4"/>
      <c r="AX4"/>
      <c r="AY4"/>
      <c r="AZ4"/>
    </row>
    <row r="5" spans="1:52">
      <c r="A5" s="4">
        <v>7</v>
      </c>
      <c r="B5" s="4">
        <v>29</v>
      </c>
      <c r="C5" s="4">
        <v>59</v>
      </c>
      <c r="D5" s="4">
        <v>59</v>
      </c>
      <c r="E5" s="4">
        <v>0</v>
      </c>
      <c r="F5" s="4">
        <v>208.13</v>
      </c>
      <c r="G5" s="9">
        <v>55.07</v>
      </c>
      <c r="H5" s="4">
        <v>44</v>
      </c>
      <c r="I5" s="9">
        <v>152.18</v>
      </c>
      <c r="J5" s="4">
        <v>1.1200000000000001</v>
      </c>
      <c r="K5" s="6">
        <v>0.67</v>
      </c>
      <c r="M5" s="20">
        <v>0.75</v>
      </c>
      <c r="N5"/>
      <c r="O5"/>
      <c r="P5"/>
      <c r="Q5"/>
      <c r="R5"/>
      <c r="S5"/>
      <c r="T5"/>
      <c r="U5"/>
      <c r="V5"/>
      <c r="W5"/>
      <c r="X5"/>
      <c r="Y5"/>
      <c r="Z5"/>
      <c r="AA5"/>
      <c r="AB5"/>
      <c r="AC5"/>
      <c r="AD5"/>
      <c r="AE5"/>
      <c r="AF5"/>
      <c r="AG5"/>
      <c r="AH5"/>
      <c r="AI5"/>
      <c r="AJ5"/>
      <c r="AK5"/>
      <c r="AL5"/>
      <c r="AM5"/>
      <c r="AN5"/>
      <c r="AO5"/>
      <c r="AP5"/>
      <c r="AQ5"/>
      <c r="AR5"/>
      <c r="AS5"/>
      <c r="AT5"/>
      <c r="AU5"/>
      <c r="AV5"/>
      <c r="AW5"/>
      <c r="AX5"/>
      <c r="AY5"/>
      <c r="AZ5"/>
    </row>
    <row r="6" spans="1:52">
      <c r="A6" s="4">
        <v>7</v>
      </c>
      <c r="B6" s="4">
        <v>30</v>
      </c>
      <c r="C6" s="4">
        <v>76</v>
      </c>
      <c r="D6" s="4">
        <v>76</v>
      </c>
      <c r="E6" s="4">
        <v>0</v>
      </c>
      <c r="F6" s="4">
        <v>247.55</v>
      </c>
      <c r="G6" s="9">
        <v>45.88</v>
      </c>
      <c r="H6" s="4">
        <v>36</v>
      </c>
      <c r="I6" s="9">
        <v>203.13</v>
      </c>
      <c r="J6" s="3">
        <v>0.37</v>
      </c>
      <c r="K6" s="6">
        <v>0.54</v>
      </c>
      <c r="M6" s="20">
        <v>0.83</v>
      </c>
      <c r="N6"/>
      <c r="O6"/>
      <c r="P6"/>
      <c r="Q6"/>
      <c r="R6"/>
      <c r="S6"/>
      <c r="T6"/>
      <c r="U6"/>
      <c r="V6"/>
      <c r="W6"/>
      <c r="X6"/>
      <c r="Y6"/>
      <c r="Z6"/>
      <c r="AA6"/>
      <c r="AB6"/>
      <c r="AC6"/>
      <c r="AD6"/>
      <c r="AE6"/>
      <c r="AF6"/>
      <c r="AG6"/>
      <c r="AH6"/>
      <c r="AI6"/>
      <c r="AJ6"/>
      <c r="AK6"/>
      <c r="AL6"/>
      <c r="AM6"/>
      <c r="AN6"/>
      <c r="AO6"/>
      <c r="AP6"/>
      <c r="AQ6"/>
      <c r="AR6"/>
      <c r="AS6"/>
      <c r="AT6"/>
      <c r="AU6"/>
      <c r="AV6"/>
      <c r="AW6"/>
      <c r="AX6"/>
      <c r="AY6"/>
      <c r="AZ6"/>
    </row>
    <row r="7" spans="1:52">
      <c r="A7" s="4">
        <v>7</v>
      </c>
      <c r="B7" s="4">
        <v>31</v>
      </c>
      <c r="C7" s="4">
        <v>13</v>
      </c>
      <c r="D7" s="4">
        <v>13</v>
      </c>
      <c r="E7" s="4">
        <v>0</v>
      </c>
      <c r="F7" s="9">
        <v>203.33</v>
      </c>
      <c r="G7" s="9">
        <v>64.13</v>
      </c>
      <c r="H7" s="4">
        <v>3</v>
      </c>
      <c r="I7" s="9">
        <v>128.19999999999999</v>
      </c>
      <c r="J7" s="3">
        <v>1.02</v>
      </c>
      <c r="K7" s="6">
        <v>0.7</v>
      </c>
      <c r="M7" s="20">
        <v>0.75</v>
      </c>
      <c r="N7"/>
      <c r="O7"/>
      <c r="P7"/>
      <c r="Q7"/>
      <c r="R7"/>
      <c r="S7"/>
      <c r="T7"/>
      <c r="U7"/>
      <c r="V7"/>
      <c r="W7"/>
      <c r="X7"/>
      <c r="Y7"/>
      <c r="Z7"/>
      <c r="AA7"/>
      <c r="AB7"/>
      <c r="AC7"/>
      <c r="AD7"/>
      <c r="AE7"/>
      <c r="AF7"/>
      <c r="AG7"/>
      <c r="AH7"/>
      <c r="AI7"/>
      <c r="AJ7"/>
      <c r="AK7"/>
      <c r="AL7"/>
      <c r="AM7"/>
      <c r="AN7"/>
      <c r="AO7"/>
      <c r="AP7"/>
      <c r="AQ7"/>
      <c r="AR7"/>
      <c r="AS7"/>
      <c r="AT7"/>
      <c r="AU7"/>
      <c r="AV7"/>
      <c r="AW7"/>
      <c r="AX7"/>
      <c r="AY7"/>
      <c r="AZ7"/>
    </row>
    <row r="8" spans="1:52">
      <c r="A8" s="4">
        <v>8</v>
      </c>
      <c r="B8" s="4">
        <v>31</v>
      </c>
      <c r="C8" s="4">
        <v>74</v>
      </c>
      <c r="D8" s="4">
        <v>74</v>
      </c>
      <c r="E8" s="4">
        <v>0</v>
      </c>
      <c r="F8" s="4">
        <v>231.35</v>
      </c>
      <c r="G8" s="9">
        <v>72.95</v>
      </c>
      <c r="H8" s="4">
        <v>21</v>
      </c>
      <c r="I8" s="9">
        <v>156.78</v>
      </c>
      <c r="J8" s="3">
        <v>2.4300000000000002</v>
      </c>
      <c r="K8" s="6">
        <v>0.56000000000000005</v>
      </c>
      <c r="M8" s="20">
        <v>0.48</v>
      </c>
      <c r="N8"/>
      <c r="O8"/>
      <c r="P8"/>
      <c r="Q8"/>
      <c r="R8"/>
      <c r="S8"/>
      <c r="T8"/>
      <c r="U8"/>
      <c r="V8"/>
      <c r="W8"/>
      <c r="X8"/>
      <c r="Y8"/>
      <c r="Z8"/>
      <c r="AA8"/>
      <c r="AB8"/>
      <c r="AC8"/>
      <c r="AD8"/>
      <c r="AE8"/>
      <c r="AF8"/>
      <c r="AG8"/>
      <c r="AH8"/>
      <c r="AI8"/>
      <c r="AJ8"/>
      <c r="AK8"/>
      <c r="AL8"/>
      <c r="AM8"/>
      <c r="AN8"/>
      <c r="AO8"/>
      <c r="AP8"/>
      <c r="AQ8"/>
      <c r="AR8"/>
      <c r="AS8"/>
      <c r="AT8"/>
      <c r="AU8"/>
      <c r="AV8"/>
      <c r="AW8"/>
      <c r="AX8"/>
      <c r="AY8"/>
      <c r="AZ8"/>
    </row>
    <row r="9" spans="1:52">
      <c r="A9" s="4">
        <v>8</v>
      </c>
      <c r="B9" s="4">
        <v>32</v>
      </c>
      <c r="C9" s="4">
        <v>89</v>
      </c>
      <c r="D9" s="4">
        <v>89</v>
      </c>
      <c r="E9" s="4">
        <v>0</v>
      </c>
      <c r="F9" s="4">
        <v>321.8</v>
      </c>
      <c r="G9" s="9">
        <v>56.12</v>
      </c>
      <c r="H9" s="4">
        <v>48</v>
      </c>
      <c r="I9" s="9">
        <v>258.97000000000003</v>
      </c>
      <c r="J9" s="3">
        <v>3.8</v>
      </c>
      <c r="K9" s="6">
        <v>0.33</v>
      </c>
      <c r="M9" s="20">
        <v>0.24</v>
      </c>
      <c r="N9"/>
      <c r="O9"/>
      <c r="P9"/>
      <c r="Q9"/>
      <c r="R9"/>
      <c r="S9"/>
      <c r="T9"/>
      <c r="U9"/>
      <c r="V9"/>
      <c r="W9"/>
      <c r="X9"/>
      <c r="Y9"/>
      <c r="Z9"/>
      <c r="AA9"/>
      <c r="AB9"/>
      <c r="AC9"/>
      <c r="AD9"/>
      <c r="AE9"/>
      <c r="AF9"/>
      <c r="AG9"/>
      <c r="AH9"/>
      <c r="AI9"/>
      <c r="AJ9"/>
      <c r="AK9"/>
      <c r="AL9"/>
      <c r="AM9"/>
      <c r="AN9"/>
      <c r="AO9"/>
      <c r="AP9"/>
      <c r="AQ9"/>
      <c r="AR9"/>
      <c r="AS9"/>
      <c r="AT9"/>
      <c r="AU9"/>
      <c r="AV9"/>
      <c r="AW9"/>
      <c r="AX9"/>
      <c r="AY9"/>
      <c r="AZ9"/>
    </row>
    <row r="10" spans="1:52">
      <c r="A10" s="4">
        <v>8</v>
      </c>
      <c r="B10" s="4">
        <v>33</v>
      </c>
      <c r="C10" s="4">
        <v>66</v>
      </c>
      <c r="D10" s="4">
        <v>66</v>
      </c>
      <c r="E10" s="4">
        <v>0</v>
      </c>
      <c r="F10" s="8">
        <v>170.7</v>
      </c>
      <c r="G10" s="9">
        <v>60.5</v>
      </c>
      <c r="H10" s="7">
        <v>40</v>
      </c>
      <c r="I10" s="8">
        <v>105.18</v>
      </c>
      <c r="J10" s="8">
        <v>2.13</v>
      </c>
      <c r="K10" s="15">
        <v>0.49</v>
      </c>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row>
    <row r="11" spans="1:52">
      <c r="A11" s="4">
        <v>8</v>
      </c>
      <c r="B11" s="4">
        <v>34</v>
      </c>
      <c r="C11" s="4">
        <v>62</v>
      </c>
      <c r="D11" s="4">
        <v>62</v>
      </c>
      <c r="E11" s="4">
        <v>0</v>
      </c>
      <c r="F11" s="16">
        <v>176.2</v>
      </c>
      <c r="G11" s="16">
        <v>52.45</v>
      </c>
      <c r="H11" s="10">
        <v>56</v>
      </c>
      <c r="I11" s="16">
        <v>119.48</v>
      </c>
      <c r="J11" s="16">
        <v>1.72</v>
      </c>
      <c r="K11" s="17">
        <v>0.62</v>
      </c>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row>
    <row r="12" spans="1:52">
      <c r="A12" s="4">
        <v>8</v>
      </c>
      <c r="B12" s="4">
        <v>35</v>
      </c>
      <c r="C12" s="4">
        <v>46</v>
      </c>
      <c r="D12" s="4">
        <v>46</v>
      </c>
      <c r="E12" s="4">
        <v>0</v>
      </c>
      <c r="F12" s="16">
        <v>175.65</v>
      </c>
      <c r="G12" s="16">
        <v>58</v>
      </c>
      <c r="H12" s="10">
        <v>36</v>
      </c>
      <c r="I12" s="16">
        <v>116.27</v>
      </c>
      <c r="J12" s="16">
        <v>1.43</v>
      </c>
      <c r="K12" s="17">
        <v>0.55000000000000004</v>
      </c>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row>
    <row r="13" spans="1:52">
      <c r="A13" s="4">
        <v>9</v>
      </c>
      <c r="B13" s="4"/>
      <c r="C13" s="4"/>
      <c r="D13" s="4"/>
      <c r="E13" s="4"/>
      <c r="F13" s="16"/>
      <c r="G13" s="16"/>
      <c r="H13" s="10"/>
      <c r="I13" s="16"/>
      <c r="J13" s="16"/>
      <c r="K13" s="17"/>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row>
    <row r="14" spans="1:52">
      <c r="A14" s="4">
        <v>9</v>
      </c>
      <c r="B14" s="4"/>
      <c r="C14" s="4"/>
      <c r="D14" s="4"/>
      <c r="E14" s="4"/>
      <c r="F14" s="16"/>
      <c r="G14" s="16"/>
      <c r="H14" s="10"/>
      <c r="I14" s="16"/>
      <c r="J14" s="16"/>
      <c r="K14" s="17"/>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row>
    <row r="15" spans="1:52">
      <c r="A15" s="4">
        <v>9</v>
      </c>
      <c r="B15" s="4"/>
      <c r="C15" s="4"/>
      <c r="D15" s="4"/>
      <c r="E15" s="4"/>
      <c r="F15" s="16"/>
      <c r="G15" s="16"/>
      <c r="H15" s="10"/>
      <c r="I15" s="16"/>
      <c r="J15" s="16"/>
      <c r="K15" s="17"/>
    </row>
    <row r="16" spans="1:52">
      <c r="A16" s="4">
        <v>9</v>
      </c>
      <c r="B16" s="4"/>
      <c r="C16" s="4"/>
      <c r="D16" s="4"/>
      <c r="E16" s="4"/>
      <c r="F16" s="16"/>
      <c r="G16" s="16"/>
      <c r="H16" s="4"/>
      <c r="I16" s="16"/>
      <c r="J16" s="16"/>
      <c r="K16" s="17"/>
    </row>
    <row r="17" spans="1:12">
      <c r="A17" s="4">
        <v>10</v>
      </c>
      <c r="B17" s="4"/>
      <c r="C17" s="4"/>
      <c r="D17" s="4"/>
      <c r="E17" s="4"/>
      <c r="F17" s="16"/>
      <c r="G17" s="16"/>
      <c r="H17" s="10"/>
      <c r="I17" s="16"/>
      <c r="J17" s="16"/>
      <c r="K17" s="17"/>
    </row>
    <row r="18" spans="1:12">
      <c r="A18" s="4">
        <v>10</v>
      </c>
      <c r="B18" s="4"/>
      <c r="C18" s="4"/>
      <c r="D18" s="4"/>
      <c r="E18" s="4"/>
      <c r="F18" s="16"/>
      <c r="G18" s="16"/>
      <c r="H18" s="10"/>
      <c r="I18" s="16"/>
      <c r="J18" s="16"/>
      <c r="K18" s="17"/>
    </row>
    <row r="19" spans="1:12">
      <c r="A19" s="4">
        <v>10</v>
      </c>
      <c r="B19" s="4"/>
      <c r="C19" s="4"/>
      <c r="D19" s="4"/>
      <c r="E19" s="4"/>
      <c r="F19" s="16"/>
      <c r="G19" s="16"/>
      <c r="H19" s="10"/>
      <c r="I19" s="16"/>
      <c r="J19" s="16"/>
      <c r="K19" s="17"/>
    </row>
    <row r="20" spans="1:12">
      <c r="A20" s="4">
        <v>10</v>
      </c>
      <c r="B20" s="4"/>
      <c r="C20" s="4"/>
      <c r="D20" s="4"/>
      <c r="E20" s="4"/>
      <c r="F20" s="16"/>
      <c r="G20" s="16"/>
      <c r="H20" s="10"/>
      <c r="I20" s="16"/>
      <c r="J20" s="16"/>
      <c r="K20" s="17"/>
    </row>
    <row r="21" spans="1:12">
      <c r="A21" s="4">
        <v>10</v>
      </c>
      <c r="B21" s="4"/>
      <c r="C21" s="4"/>
      <c r="D21" s="4"/>
      <c r="E21" s="4"/>
      <c r="F21" s="16"/>
      <c r="G21" s="16"/>
      <c r="H21" s="10"/>
      <c r="I21" s="16"/>
      <c r="J21" s="16"/>
      <c r="K21" s="17"/>
    </row>
    <row r="22" spans="1:12">
      <c r="A22" s="4">
        <v>10</v>
      </c>
      <c r="B22" s="4"/>
      <c r="C22" s="4"/>
      <c r="D22" s="4"/>
      <c r="E22" s="4"/>
      <c r="F22" s="16"/>
      <c r="G22" s="16"/>
      <c r="H22" s="4"/>
      <c r="I22" s="16"/>
      <c r="J22" s="16"/>
      <c r="K22" s="17"/>
    </row>
    <row r="23" spans="1:12">
      <c r="A23" s="4">
        <v>11</v>
      </c>
      <c r="B23" s="4"/>
      <c r="C23" s="4"/>
      <c r="D23" s="4"/>
      <c r="E23" s="4"/>
      <c r="F23" s="16"/>
      <c r="G23" s="16"/>
      <c r="H23" s="4"/>
      <c r="I23" s="16"/>
      <c r="J23" s="16"/>
      <c r="K23" s="17"/>
    </row>
    <row r="24" spans="1:12">
      <c r="A24" s="4">
        <v>11</v>
      </c>
      <c r="B24" s="4"/>
      <c r="C24" s="4"/>
      <c r="D24" s="4"/>
      <c r="E24" s="4"/>
      <c r="F24" s="16"/>
      <c r="G24" s="16"/>
      <c r="H24" s="4"/>
      <c r="I24" s="16"/>
      <c r="J24" s="16"/>
      <c r="K24" s="17"/>
    </row>
    <row r="25" spans="1:12">
      <c r="A25" s="4">
        <v>11</v>
      </c>
      <c r="B25" s="4"/>
      <c r="C25" s="4"/>
      <c r="D25" s="4"/>
      <c r="E25" s="4"/>
      <c r="F25" s="16"/>
      <c r="G25" s="16"/>
      <c r="H25" s="4"/>
      <c r="I25" s="16"/>
      <c r="J25" s="16"/>
      <c r="K25" s="17"/>
    </row>
    <row r="26" spans="1:12">
      <c r="A26" s="4">
        <v>11</v>
      </c>
      <c r="B26" s="4"/>
      <c r="C26" s="4"/>
      <c r="D26" s="4"/>
      <c r="E26" s="4"/>
      <c r="F26" s="16"/>
      <c r="G26" s="16"/>
      <c r="H26" s="4"/>
      <c r="I26" s="16"/>
      <c r="J26" s="16"/>
      <c r="K26" s="17"/>
    </row>
    <row r="27" spans="1:12">
      <c r="A27" s="4">
        <v>11</v>
      </c>
      <c r="B27" s="4"/>
      <c r="C27" s="4"/>
      <c r="D27" s="4"/>
      <c r="E27" s="4"/>
      <c r="F27" s="16"/>
      <c r="G27" s="16"/>
      <c r="H27" s="4"/>
      <c r="I27" s="16"/>
      <c r="J27" s="16"/>
      <c r="K27" s="17"/>
    </row>
    <row r="31" spans="1:12">
      <c r="L31" s="14"/>
    </row>
    <row r="32" spans="1:12">
      <c r="L32" s="14"/>
    </row>
    <row r="33" spans="12:12">
      <c r="L33" s="14"/>
    </row>
    <row r="34" spans="12:12">
      <c r="L34" s="14"/>
    </row>
    <row r="35" spans="12:12">
      <c r="L35" s="14"/>
    </row>
    <row r="36" spans="12:12">
      <c r="L36" s="14"/>
    </row>
    <row r="37" spans="12:12">
      <c r="L37" s="14"/>
    </row>
    <row r="38" spans="12:12">
      <c r="L38" s="19"/>
    </row>
    <row r="39" spans="12:12">
      <c r="L39" s="18"/>
    </row>
    <row r="40" spans="12:12">
      <c r="L40" s="20"/>
    </row>
    <row r="41" spans="12:12">
      <c r="L41" s="20"/>
    </row>
    <row r="42" spans="12:12">
      <c r="L42" s="20"/>
    </row>
    <row r="43" spans="12:12">
      <c r="L43" s="20"/>
    </row>
    <row r="44" spans="12:12">
      <c r="L44" s="20"/>
    </row>
    <row r="45" spans="12:12">
      <c r="L45" s="18"/>
    </row>
    <row r="46" spans="12:12">
      <c r="L46" s="20"/>
    </row>
    <row r="47" spans="12:12">
      <c r="L47" s="20"/>
    </row>
    <row r="48" spans="12:12">
      <c r="L48" s="20"/>
    </row>
    <row r="49" spans="12:12">
      <c r="L49" s="20"/>
    </row>
    <row r="50" spans="12:12">
      <c r="L50" s="20"/>
    </row>
    <row r="51" spans="12:12">
      <c r="L51" s="21"/>
    </row>
    <row r="52" spans="12:12">
      <c r="L52" s="21"/>
    </row>
    <row r="53" spans="12:12">
      <c r="L53" s="21"/>
    </row>
    <row r="54" spans="12:12">
      <c r="L54" s="21"/>
    </row>
    <row r="55" spans="12:12">
      <c r="L55" s="21"/>
    </row>
  </sheetData>
  <phoneticPr fontId="11" type="noConversion"/>
  <hyperlinks>
    <hyperlink ref="M2" r:id="rId1" xr:uid="{87190A98-22AE-4B59-8BF6-F3F43E98554A}"/>
    <hyperlink ref="M3" r:id="rId2" xr:uid="{D656AA89-59F0-4609-83D9-47FB637E31BC}"/>
  </hyperlinks>
  <pageMargins left="0.7" right="0.7" top="0.75" bottom="0.75" header="0.3" footer="0.3"/>
  <pageSetup paperSize="9" orientation="portrait" r:id="rId3"/>
  <headerFooter>
    <oddFooter>&amp;L&amp;1#&amp;"Calibri"&amp;10&amp;K000000Classification: Internal</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71FC5-EB44-4F50-9936-CEE0610D0CDC}">
  <sheetPr codeName="Sheet4"/>
  <dimension ref="A1:AY243"/>
  <sheetViews>
    <sheetView zoomScale="60" zoomScaleNormal="60" workbookViewId="0">
      <selection activeCell="Q25" sqref="Q25:X37"/>
    </sheetView>
  </sheetViews>
  <sheetFormatPr defaultRowHeight="12.5"/>
  <cols>
    <col min="1" max="1" width="18.26953125" bestFit="1" customWidth="1"/>
    <col min="2" max="2" width="26.54296875" bestFit="1" customWidth="1"/>
    <col min="3" max="3" width="6.26953125" bestFit="1" customWidth="1"/>
    <col min="4" max="4" width="6.81640625" customWidth="1"/>
    <col min="5" max="5" width="18.26953125" bestFit="1" customWidth="1"/>
    <col min="6" max="6" width="26.54296875" bestFit="1" customWidth="1"/>
    <col min="7" max="7" width="9.453125" bestFit="1" customWidth="1"/>
    <col min="8" max="8" width="14.81640625" bestFit="1" customWidth="1"/>
    <col min="9" max="9" width="9" bestFit="1" customWidth="1"/>
    <col min="10" max="10" width="26.54296875" bestFit="1" customWidth="1"/>
    <col min="11" max="11" width="21.54296875" bestFit="1" customWidth="1"/>
    <col min="12" max="12" width="11.1796875" bestFit="1" customWidth="1"/>
    <col min="13" max="15" width="14.81640625" bestFit="1" customWidth="1"/>
    <col min="16" max="16" width="9.26953125" bestFit="1" customWidth="1"/>
    <col min="17" max="17" width="20.1796875" bestFit="1" customWidth="1"/>
    <col min="18" max="18" width="21.54296875" bestFit="1" customWidth="1"/>
    <col min="19" max="19" width="9" bestFit="1" customWidth="1"/>
    <col min="20" max="21" width="14.81640625" bestFit="1" customWidth="1"/>
    <col min="22" max="22" width="24.81640625" bestFit="1" customWidth="1"/>
    <col min="23" max="23" width="18.26953125" bestFit="1" customWidth="1"/>
    <col min="24" max="24" width="45.54296875" bestFit="1" customWidth="1"/>
    <col min="25" max="26" width="14.81640625" bestFit="1" customWidth="1"/>
    <col min="27" max="27" width="18.26953125" bestFit="1" customWidth="1"/>
    <col min="28" max="28" width="40.81640625" bestFit="1" customWidth="1"/>
    <col min="29" max="29" width="21.54296875" bestFit="1" customWidth="1"/>
    <col min="30" max="30" width="18.26953125" bestFit="1" customWidth="1"/>
    <col min="31" max="31" width="45.54296875" bestFit="1" customWidth="1"/>
    <col min="32" max="32" width="21.54296875" bestFit="1" customWidth="1"/>
    <col min="33" max="33" width="11.1796875" bestFit="1" customWidth="1"/>
    <col min="34" max="35" width="14.81640625" bestFit="1" customWidth="1"/>
    <col min="36" max="36" width="9" bestFit="1" customWidth="1"/>
    <col min="37" max="37" width="18.26953125" bestFit="1" customWidth="1"/>
    <col min="38" max="38" width="41.81640625" bestFit="1" customWidth="1"/>
    <col min="39" max="39" width="12.7265625" bestFit="1" customWidth="1"/>
    <col min="40" max="40" width="16.81640625" bestFit="1" customWidth="1"/>
    <col min="41" max="41" width="9.81640625" bestFit="1" customWidth="1"/>
    <col min="42" max="42" width="14.81640625" bestFit="1" customWidth="1"/>
    <col min="43" max="43" width="14.453125" bestFit="1" customWidth="1"/>
    <col min="44" max="44" width="8.7265625" bestFit="1" customWidth="1"/>
    <col min="45" max="45" width="21.26953125" bestFit="1" customWidth="1"/>
    <col min="46" max="47" width="14.81640625" bestFit="1" customWidth="1"/>
    <col min="48" max="49" width="15.453125" bestFit="1" customWidth="1"/>
    <col min="50" max="50" width="14.26953125" bestFit="1" customWidth="1"/>
    <col min="51" max="51" width="16.453125" bestFit="1" customWidth="1"/>
    <col min="52" max="52" width="24" bestFit="1" customWidth="1"/>
    <col min="53" max="53" width="23.453125" bestFit="1" customWidth="1"/>
    <col min="54" max="55" width="15.453125" bestFit="1" customWidth="1"/>
    <col min="56" max="345" width="17" bestFit="1" customWidth="1"/>
    <col min="346" max="346" width="11.7265625" bestFit="1" customWidth="1"/>
  </cols>
  <sheetData>
    <row r="1" spans="1:42" ht="15">
      <c r="A1" s="70" t="s">
        <v>132</v>
      </c>
      <c r="B1" s="61"/>
      <c r="C1" s="61"/>
      <c r="D1" s="62"/>
      <c r="E1" s="63"/>
      <c r="F1" s="61"/>
      <c r="G1" s="61"/>
      <c r="H1" s="63"/>
      <c r="I1" s="63"/>
      <c r="J1" s="63"/>
      <c r="K1" s="63"/>
      <c r="L1" s="63"/>
      <c r="M1" s="63"/>
      <c r="N1" s="63"/>
      <c r="O1" s="63"/>
      <c r="P1" s="63"/>
      <c r="Q1" s="63"/>
      <c r="R1" s="63"/>
      <c r="S1" s="63"/>
      <c r="T1" s="63"/>
      <c r="U1" s="63"/>
      <c r="V1" s="61"/>
      <c r="W1" s="61"/>
      <c r="X1" s="63"/>
      <c r="Y1" s="63"/>
      <c r="Z1" s="63"/>
      <c r="AA1" s="63"/>
      <c r="AB1" s="63"/>
      <c r="AC1" s="63"/>
      <c r="AD1" s="63"/>
      <c r="AE1" s="63"/>
      <c r="AF1" s="63"/>
      <c r="AG1" s="63"/>
      <c r="AH1" s="63"/>
      <c r="AI1" s="63"/>
      <c r="AJ1" s="63"/>
      <c r="AK1" s="63"/>
      <c r="AL1" s="63"/>
      <c r="AM1" s="63"/>
      <c r="AN1" s="62"/>
      <c r="AO1" s="62"/>
      <c r="AP1" s="63"/>
    </row>
    <row r="2" spans="1:42" ht="15">
      <c r="A2" s="61"/>
      <c r="B2" s="61"/>
      <c r="C2" s="61"/>
      <c r="D2" s="62"/>
      <c r="E2" s="61"/>
      <c r="F2" s="61"/>
      <c r="G2" s="61"/>
      <c r="H2" s="63"/>
      <c r="I2" s="63"/>
      <c r="J2" s="63"/>
      <c r="K2" s="63"/>
      <c r="L2" s="63"/>
      <c r="M2" s="63"/>
      <c r="N2" s="63"/>
      <c r="O2" s="63"/>
      <c r="P2" s="63"/>
      <c r="Q2" s="63"/>
      <c r="R2" s="63"/>
      <c r="S2" s="63"/>
      <c r="T2" s="63"/>
      <c r="U2" s="63"/>
      <c r="V2" s="61"/>
      <c r="W2" s="61"/>
      <c r="X2" s="63"/>
      <c r="Y2" s="63"/>
      <c r="Z2" s="63"/>
      <c r="AA2" s="63"/>
      <c r="AB2" s="63"/>
      <c r="AC2" s="63"/>
      <c r="AD2" s="63"/>
      <c r="AE2" s="63"/>
      <c r="AF2" s="63"/>
      <c r="AG2" s="63"/>
      <c r="AH2" s="63"/>
      <c r="AI2" s="63"/>
      <c r="AJ2" s="63"/>
      <c r="AK2" s="63"/>
      <c r="AL2" s="63"/>
      <c r="AM2" s="63"/>
      <c r="AN2" s="62"/>
      <c r="AO2" s="62"/>
      <c r="AP2" s="63"/>
    </row>
    <row r="3" spans="1:42" ht="15">
      <c r="A3" s="43" t="s">
        <v>133</v>
      </c>
      <c r="B3" s="63"/>
      <c r="C3" s="61"/>
      <c r="D3" s="62"/>
      <c r="E3" s="43" t="s">
        <v>134</v>
      </c>
      <c r="F3" s="63"/>
      <c r="G3" s="61"/>
      <c r="H3" s="63"/>
      <c r="I3" s="63"/>
      <c r="J3" s="43" t="s">
        <v>20</v>
      </c>
      <c r="K3" s="64"/>
      <c r="L3" s="64"/>
      <c r="M3" s="64"/>
      <c r="N3" s="63"/>
      <c r="O3" s="63"/>
      <c r="P3" s="63"/>
      <c r="Q3" s="43" t="s">
        <v>135</v>
      </c>
      <c r="R3" s="61"/>
      <c r="S3" s="61"/>
      <c r="T3" s="62"/>
      <c r="U3" s="63"/>
      <c r="V3" s="61"/>
      <c r="W3" s="43" t="s">
        <v>136</v>
      </c>
      <c r="X3" s="63"/>
      <c r="Y3" s="63"/>
      <c r="Z3" s="63"/>
      <c r="AA3" s="63"/>
      <c r="AB3" s="63"/>
      <c r="AC3" s="63"/>
      <c r="AD3" s="63"/>
      <c r="AE3" s="63"/>
      <c r="AF3" s="63"/>
      <c r="AG3" s="63"/>
      <c r="AH3" s="63"/>
      <c r="AI3" s="63"/>
      <c r="AJ3" s="63"/>
      <c r="AK3" s="63"/>
      <c r="AL3" s="63"/>
      <c r="AM3" s="63"/>
      <c r="AN3" s="62"/>
      <c r="AO3" s="62"/>
      <c r="AP3" s="63"/>
    </row>
    <row r="4" spans="1:42" ht="15">
      <c r="A4" s="62" t="s">
        <v>19</v>
      </c>
      <c r="B4" s="62" t="s">
        <v>137</v>
      </c>
      <c r="C4" s="62"/>
      <c r="D4" s="62"/>
      <c r="E4" s="62" t="s">
        <v>19</v>
      </c>
      <c r="F4" s="62" t="s">
        <v>137</v>
      </c>
      <c r="G4" s="62"/>
      <c r="H4" s="63"/>
      <c r="I4" s="63"/>
      <c r="J4" s="62" t="s">
        <v>19</v>
      </c>
      <c r="K4" s="62" t="s">
        <v>137</v>
      </c>
      <c r="L4" s="64"/>
      <c r="M4" s="64"/>
      <c r="N4" s="63"/>
      <c r="O4" s="63"/>
      <c r="P4" s="63"/>
      <c r="Q4" s="62" t="s">
        <v>19</v>
      </c>
      <c r="R4" s="62" t="s">
        <v>137</v>
      </c>
      <c r="S4" s="62"/>
      <c r="T4" s="62"/>
      <c r="U4" s="63"/>
      <c r="V4" s="62"/>
      <c r="W4" s="63" t="s">
        <v>19</v>
      </c>
      <c r="X4" s="63" t="s">
        <v>137</v>
      </c>
      <c r="Y4" s="61"/>
      <c r="Z4" s="61"/>
      <c r="AA4" s="43" t="s">
        <v>138</v>
      </c>
      <c r="AB4" s="63"/>
      <c r="AC4" s="63"/>
      <c r="AD4" s="63"/>
      <c r="AE4" s="43" t="s">
        <v>136</v>
      </c>
      <c r="AF4" s="63"/>
      <c r="AG4" s="63"/>
      <c r="AH4" s="63"/>
      <c r="AI4" s="63"/>
      <c r="AJ4" s="63"/>
      <c r="AK4" s="63"/>
      <c r="AL4" s="63"/>
      <c r="AM4" s="63"/>
      <c r="AN4" s="62"/>
      <c r="AO4" s="62"/>
      <c r="AP4" s="63"/>
    </row>
    <row r="5" spans="1:42" ht="15">
      <c r="A5" s="62"/>
      <c r="B5" s="62"/>
      <c r="C5" s="70">
        <f>GETPIVOTDATA("CONTAINER",$A$6)</f>
        <v>257</v>
      </c>
      <c r="D5" s="62"/>
      <c r="E5" s="62"/>
      <c r="F5" s="62"/>
      <c r="G5" s="62"/>
      <c r="H5" s="63"/>
      <c r="I5" s="63"/>
      <c r="J5" s="63"/>
      <c r="K5" s="63"/>
      <c r="L5" s="63"/>
      <c r="M5" s="63"/>
      <c r="N5" s="63"/>
      <c r="O5" s="63"/>
      <c r="P5" s="63"/>
      <c r="Q5" s="62"/>
      <c r="R5" s="62"/>
      <c r="S5" s="62"/>
      <c r="T5" s="62"/>
      <c r="U5" s="63"/>
      <c r="V5" s="63"/>
      <c r="W5" s="63"/>
      <c r="X5" s="63"/>
      <c r="Y5" s="63"/>
      <c r="Z5" s="63"/>
      <c r="AA5" s="63" t="s">
        <v>19</v>
      </c>
      <c r="AB5" s="63" t="s">
        <v>137</v>
      </c>
      <c r="AC5" s="63"/>
      <c r="AD5" s="63"/>
      <c r="AE5" s="63" t="s">
        <v>19</v>
      </c>
      <c r="AF5" s="63" t="s">
        <v>137</v>
      </c>
      <c r="AG5" s="63"/>
      <c r="AH5" s="63"/>
      <c r="AI5" s="63"/>
      <c r="AJ5" s="63"/>
      <c r="AK5" s="63"/>
      <c r="AL5" s="63"/>
      <c r="AM5" s="63"/>
      <c r="AN5" s="63"/>
      <c r="AO5" s="63"/>
      <c r="AP5" s="63"/>
    </row>
    <row r="6" spans="1:42" ht="15">
      <c r="A6" s="62" t="s">
        <v>139</v>
      </c>
      <c r="B6" s="62" t="s">
        <v>140</v>
      </c>
      <c r="C6" s="62"/>
      <c r="D6" s="62"/>
      <c r="E6" s="62" t="s">
        <v>139</v>
      </c>
      <c r="F6" s="62" t="s">
        <v>140</v>
      </c>
      <c r="G6" s="62"/>
      <c r="H6" s="63"/>
      <c r="I6" s="63"/>
      <c r="J6" s="62"/>
      <c r="K6" s="62" t="s">
        <v>141</v>
      </c>
      <c r="L6" s="62"/>
      <c r="M6" s="62"/>
      <c r="N6" s="63"/>
      <c r="O6" s="63"/>
      <c r="P6" s="63"/>
      <c r="Q6" s="62" t="s">
        <v>140</v>
      </c>
      <c r="R6" s="62" t="s">
        <v>141</v>
      </c>
      <c r="S6" s="62"/>
      <c r="U6" s="63"/>
      <c r="V6" s="63"/>
      <c r="W6" s="63" t="s">
        <v>139</v>
      </c>
      <c r="X6" s="63" t="s">
        <v>142</v>
      </c>
      <c r="Y6" s="63"/>
      <c r="Z6" s="63"/>
      <c r="AA6" s="63"/>
      <c r="AB6" s="63"/>
      <c r="AC6" s="63"/>
      <c r="AD6" s="63"/>
      <c r="AE6" s="63"/>
      <c r="AF6" s="63"/>
      <c r="AG6" s="63"/>
      <c r="AH6" s="63"/>
      <c r="AI6" s="63"/>
      <c r="AJ6" s="63"/>
      <c r="AK6" s="63"/>
      <c r="AL6" s="63"/>
      <c r="AM6" s="63"/>
      <c r="AN6" s="63"/>
      <c r="AO6" s="63"/>
      <c r="AP6" s="63"/>
    </row>
    <row r="7" spans="1:42" ht="15">
      <c r="A7" s="66">
        <v>6</v>
      </c>
      <c r="B7" s="62">
        <v>66</v>
      </c>
      <c r="C7" s="62"/>
      <c r="D7" s="62"/>
      <c r="E7" s="66" t="s">
        <v>53</v>
      </c>
      <c r="F7" s="62">
        <v>257</v>
      </c>
      <c r="G7" s="62"/>
      <c r="H7" s="63"/>
      <c r="I7" s="63"/>
      <c r="J7" s="62"/>
      <c r="K7" s="62" t="s">
        <v>48</v>
      </c>
      <c r="L7" s="62" t="s">
        <v>75</v>
      </c>
      <c r="M7" s="62" t="s">
        <v>143</v>
      </c>
      <c r="N7" s="63"/>
      <c r="O7" s="63"/>
      <c r="P7" s="63"/>
      <c r="Q7" s="62" t="s">
        <v>139</v>
      </c>
      <c r="R7" s="62" t="s">
        <v>53</v>
      </c>
      <c r="S7" s="62" t="s">
        <v>143</v>
      </c>
      <c r="U7" s="63"/>
      <c r="V7" s="63"/>
      <c r="W7" s="65">
        <v>6</v>
      </c>
      <c r="X7" s="69">
        <v>34.636363636398031</v>
      </c>
      <c r="Y7" s="63"/>
      <c r="Z7" s="63"/>
      <c r="AA7" s="63" t="s">
        <v>139</v>
      </c>
      <c r="AB7" s="63" t="s">
        <v>144</v>
      </c>
      <c r="AC7" s="63"/>
      <c r="AD7" s="63"/>
      <c r="AE7" s="63" t="s">
        <v>142</v>
      </c>
      <c r="AF7" s="63" t="s">
        <v>141</v>
      </c>
      <c r="AG7" s="63"/>
      <c r="AH7" s="63"/>
      <c r="AI7" s="63"/>
      <c r="AJ7" s="63"/>
      <c r="AK7" s="63"/>
      <c r="AL7" s="63"/>
      <c r="AM7" s="63"/>
      <c r="AN7" s="63"/>
      <c r="AO7" s="63"/>
      <c r="AP7" s="63"/>
    </row>
    <row r="8" spans="1:42" ht="15">
      <c r="A8" s="66">
        <v>7</v>
      </c>
      <c r="B8" s="62">
        <v>63</v>
      </c>
      <c r="C8" s="62"/>
      <c r="D8" s="62"/>
      <c r="E8" s="66" t="s">
        <v>143</v>
      </c>
      <c r="F8" s="62">
        <v>257</v>
      </c>
      <c r="G8" s="62"/>
      <c r="H8" s="63"/>
      <c r="I8" s="63"/>
      <c r="J8" s="62" t="s">
        <v>140</v>
      </c>
      <c r="K8" s="62">
        <v>253</v>
      </c>
      <c r="L8" s="62">
        <v>4</v>
      </c>
      <c r="M8" s="62">
        <v>257</v>
      </c>
      <c r="N8" s="63"/>
      <c r="O8" s="63"/>
      <c r="P8" s="63"/>
      <c r="Q8" s="66" t="s">
        <v>90</v>
      </c>
      <c r="R8" s="68">
        <v>0.2723735408560311</v>
      </c>
      <c r="S8" s="68">
        <v>0.2723735408560311</v>
      </c>
      <c r="U8" s="63"/>
      <c r="V8" s="63"/>
      <c r="W8" s="65">
        <v>7</v>
      </c>
      <c r="X8" s="69">
        <v>33.873015873070386</v>
      </c>
      <c r="Y8" s="63"/>
      <c r="Z8" s="63"/>
      <c r="AA8" s="65">
        <v>6</v>
      </c>
      <c r="AB8" s="69">
        <v>80.825252525299391</v>
      </c>
      <c r="AC8" s="63"/>
      <c r="AD8" s="63"/>
      <c r="AE8" s="63" t="s">
        <v>139</v>
      </c>
      <c r="AF8" s="63" t="s">
        <v>48</v>
      </c>
      <c r="AG8" s="63" t="s">
        <v>75</v>
      </c>
      <c r="AH8" s="63" t="s">
        <v>143</v>
      </c>
      <c r="AI8" s="63"/>
      <c r="AJ8" s="63"/>
      <c r="AK8" s="63"/>
      <c r="AL8" s="63"/>
      <c r="AM8" s="63"/>
      <c r="AN8" s="63"/>
      <c r="AO8" s="63"/>
      <c r="AP8" s="63"/>
    </row>
    <row r="9" spans="1:42" ht="15">
      <c r="A9" s="66">
        <v>8</v>
      </c>
      <c r="B9" s="62">
        <v>41</v>
      </c>
      <c r="C9" s="62"/>
      <c r="D9" s="62"/>
      <c r="G9" s="62"/>
      <c r="H9" s="63"/>
      <c r="I9" s="63"/>
      <c r="N9" s="63"/>
      <c r="O9" s="63"/>
      <c r="P9" s="63"/>
      <c r="Q9" s="66" t="s">
        <v>70</v>
      </c>
      <c r="R9" s="68">
        <v>0.72762645914396884</v>
      </c>
      <c r="S9" s="68">
        <v>0.72762645914396884</v>
      </c>
      <c r="U9" s="63"/>
      <c r="V9" s="63"/>
      <c r="W9" s="65">
        <v>8</v>
      </c>
      <c r="X9" s="69">
        <v>56.658536585419803</v>
      </c>
      <c r="Y9" s="63"/>
      <c r="Z9" s="63"/>
      <c r="AA9" s="65">
        <v>7</v>
      </c>
      <c r="AB9" s="69">
        <v>60.803968253955688</v>
      </c>
      <c r="AC9" s="63"/>
      <c r="AD9" s="63"/>
      <c r="AE9" s="65">
        <v>2</v>
      </c>
      <c r="AF9" s="69">
        <v>56.52569169965858</v>
      </c>
      <c r="AG9" s="69">
        <v>84.750000000043656</v>
      </c>
      <c r="AH9" s="69">
        <v>56.96498054480076</v>
      </c>
      <c r="AI9" s="63"/>
      <c r="AJ9" s="63"/>
      <c r="AK9" s="63"/>
      <c r="AL9" s="63"/>
      <c r="AM9" s="63"/>
      <c r="AN9" s="63"/>
      <c r="AO9" s="63"/>
      <c r="AP9" s="63"/>
    </row>
    <row r="10" spans="1:42" ht="15">
      <c r="A10" s="66">
        <v>9</v>
      </c>
      <c r="B10" s="62">
        <v>87</v>
      </c>
      <c r="C10" s="62"/>
      <c r="D10" s="62"/>
      <c r="E10" s="63"/>
      <c r="F10" s="63"/>
      <c r="G10" s="62"/>
      <c r="H10" s="63"/>
      <c r="I10" s="63"/>
      <c r="N10" s="63"/>
      <c r="O10" s="63"/>
      <c r="P10" s="63"/>
      <c r="Q10" s="66" t="s">
        <v>143</v>
      </c>
      <c r="R10" s="68">
        <v>1</v>
      </c>
      <c r="S10" s="68">
        <v>1</v>
      </c>
      <c r="U10" s="63"/>
      <c r="V10" s="63"/>
      <c r="W10" s="65">
        <v>9</v>
      </c>
      <c r="X10" s="69">
        <v>90.770114942596308</v>
      </c>
      <c r="Y10" s="63"/>
      <c r="Z10" s="63"/>
      <c r="AA10" s="65">
        <v>8</v>
      </c>
      <c r="AB10" s="69">
        <v>99.35813008126712</v>
      </c>
      <c r="AC10" s="63"/>
      <c r="AD10" s="63"/>
      <c r="AE10" s="65" t="s">
        <v>143</v>
      </c>
      <c r="AF10" s="69">
        <v>56.52569169965858</v>
      </c>
      <c r="AG10" s="69">
        <v>84.750000000043656</v>
      </c>
      <c r="AH10" s="69">
        <v>56.96498054480076</v>
      </c>
      <c r="AI10" s="63"/>
      <c r="AJ10" s="63"/>
      <c r="AK10" s="63"/>
      <c r="AL10" s="63"/>
      <c r="AM10" s="63"/>
      <c r="AN10" s="63"/>
      <c r="AO10" s="63"/>
      <c r="AP10" s="63"/>
    </row>
    <row r="11" spans="1:42" ht="15">
      <c r="A11" s="66" t="s">
        <v>143</v>
      </c>
      <c r="B11" s="62">
        <v>257</v>
      </c>
      <c r="C11" s="62"/>
      <c r="D11" s="62"/>
      <c r="E11" s="63"/>
      <c r="F11" s="63"/>
      <c r="G11" s="62"/>
      <c r="H11" s="63"/>
      <c r="I11" s="63"/>
      <c r="J11" s="63"/>
      <c r="K11" s="63"/>
      <c r="L11" s="63"/>
      <c r="M11" s="63"/>
      <c r="N11" s="63"/>
      <c r="O11" s="63"/>
      <c r="P11" s="63"/>
      <c r="Q11" s="63"/>
      <c r="R11" s="63"/>
      <c r="S11" s="63"/>
      <c r="T11" s="63"/>
      <c r="U11" s="63"/>
      <c r="V11" s="63"/>
      <c r="W11" s="65" t="s">
        <v>143</v>
      </c>
      <c r="X11" s="69">
        <v>56.96498054480076</v>
      </c>
      <c r="Y11" s="63"/>
      <c r="Z11" s="63"/>
      <c r="AA11" s="65">
        <v>9</v>
      </c>
      <c r="AB11" s="69">
        <v>153.93486590037557</v>
      </c>
      <c r="AC11" s="63"/>
      <c r="AD11" s="63"/>
      <c r="AE11" s="63"/>
      <c r="AF11" s="63"/>
      <c r="AG11" s="63"/>
      <c r="AH11" s="63"/>
      <c r="AI11" s="63"/>
      <c r="AJ11" s="63"/>
      <c r="AK11" s="63"/>
      <c r="AL11" s="63"/>
      <c r="AM11" s="63"/>
      <c r="AN11" s="63"/>
      <c r="AO11" s="63"/>
      <c r="AP11" s="63"/>
    </row>
    <row r="12" spans="1:42" ht="15">
      <c r="C12" s="62"/>
      <c r="D12" s="62"/>
      <c r="E12" s="63"/>
      <c r="F12" s="63"/>
      <c r="G12" s="62"/>
      <c r="H12" s="63"/>
      <c r="I12" s="63"/>
      <c r="J12" s="63"/>
      <c r="K12" s="62"/>
      <c r="L12" s="62"/>
      <c r="M12" s="63"/>
      <c r="N12" s="63"/>
      <c r="O12" s="63"/>
      <c r="P12" s="63"/>
      <c r="Q12" s="63"/>
      <c r="R12" s="63"/>
      <c r="S12" s="63"/>
      <c r="T12" s="63"/>
      <c r="U12" s="63"/>
      <c r="V12" s="63"/>
      <c r="Y12" s="63"/>
      <c r="Z12" s="63"/>
      <c r="AA12" s="65" t="s">
        <v>143</v>
      </c>
      <c r="AB12" s="69">
        <v>103.62308690013072</v>
      </c>
      <c r="AC12" s="63"/>
      <c r="AD12" s="63"/>
      <c r="AE12" s="63"/>
      <c r="AF12" s="63"/>
      <c r="AG12" s="63"/>
      <c r="AH12" s="63"/>
      <c r="AI12" s="63"/>
      <c r="AJ12" s="63"/>
      <c r="AK12" s="63"/>
      <c r="AL12" s="63"/>
      <c r="AM12" s="63"/>
      <c r="AN12" s="63"/>
      <c r="AO12" s="63"/>
      <c r="AP12" s="63"/>
    </row>
    <row r="13" spans="1:42" ht="15">
      <c r="A13" s="63"/>
      <c r="B13" s="63"/>
      <c r="C13" s="62"/>
      <c r="D13" s="62"/>
      <c r="E13" s="63"/>
      <c r="F13" s="63"/>
      <c r="G13" s="62"/>
      <c r="H13" s="63"/>
      <c r="I13" s="63"/>
      <c r="J13" s="63"/>
      <c r="K13" s="62"/>
      <c r="L13" s="62"/>
      <c r="M13" s="63"/>
      <c r="N13" s="63"/>
      <c r="O13" s="63"/>
      <c r="P13" s="63"/>
      <c r="Q13" s="63"/>
      <c r="R13" s="63"/>
      <c r="S13" s="63"/>
      <c r="T13" s="63"/>
      <c r="U13" s="63"/>
      <c r="V13" s="63"/>
      <c r="W13" s="63"/>
      <c r="X13" s="63"/>
      <c r="Y13" s="63"/>
      <c r="Z13" s="63"/>
      <c r="AC13" s="63"/>
      <c r="AD13" s="63"/>
      <c r="AE13" s="63"/>
      <c r="AF13" s="63"/>
      <c r="AG13" s="63"/>
      <c r="AH13" s="63"/>
      <c r="AI13" s="63"/>
      <c r="AJ13" s="63"/>
      <c r="AK13" s="63"/>
      <c r="AL13" s="63"/>
      <c r="AM13" s="63"/>
      <c r="AN13" s="63"/>
      <c r="AO13" s="63"/>
      <c r="AP13" s="63"/>
    </row>
    <row r="14" spans="1:42" ht="15">
      <c r="A14" s="63"/>
      <c r="B14" s="63"/>
      <c r="C14" s="62"/>
      <c r="D14" s="62"/>
      <c r="E14" s="63"/>
      <c r="F14" s="63"/>
      <c r="G14" s="62"/>
      <c r="H14" s="63"/>
      <c r="I14" s="63"/>
      <c r="J14" s="63"/>
      <c r="K14" s="62"/>
      <c r="L14" s="62"/>
      <c r="M14" s="63"/>
      <c r="N14" s="63"/>
      <c r="O14" s="63"/>
      <c r="P14" s="63"/>
      <c r="Q14" s="63"/>
      <c r="R14" s="63"/>
      <c r="S14" s="63"/>
      <c r="T14" s="63"/>
      <c r="U14" s="63"/>
      <c r="V14" s="63"/>
      <c r="W14" s="63"/>
      <c r="X14" s="63"/>
      <c r="Y14" s="63"/>
      <c r="Z14" s="63"/>
      <c r="AA14" s="63"/>
      <c r="AB14" s="63"/>
      <c r="AC14" s="63"/>
      <c r="AD14" s="63"/>
      <c r="AE14" s="63"/>
      <c r="AF14" s="63"/>
      <c r="AG14" s="63"/>
      <c r="AH14" s="63"/>
      <c r="AI14" s="63"/>
      <c r="AJ14" s="63"/>
      <c r="AK14" s="63"/>
      <c r="AL14" s="63"/>
      <c r="AM14" s="63"/>
      <c r="AN14" s="63"/>
      <c r="AO14" s="63"/>
      <c r="AP14" s="63"/>
    </row>
    <row r="15" spans="1:42" ht="15">
      <c r="A15" s="63"/>
      <c r="B15" s="63"/>
      <c r="C15" s="63"/>
      <c r="D15" s="62"/>
      <c r="E15" s="63"/>
      <c r="F15" s="63"/>
      <c r="G15" s="62"/>
      <c r="H15" s="63"/>
      <c r="I15" s="63"/>
      <c r="J15" s="63"/>
      <c r="K15" s="62"/>
      <c r="L15" s="62"/>
      <c r="M15" s="63"/>
      <c r="N15" s="63"/>
      <c r="O15" s="63"/>
      <c r="P15" s="63"/>
      <c r="Q15" s="63"/>
      <c r="R15" s="63"/>
      <c r="S15" s="63"/>
      <c r="T15" s="63"/>
      <c r="U15" s="63"/>
      <c r="V15" s="63"/>
      <c r="W15" s="63"/>
      <c r="X15" s="63"/>
      <c r="Y15" s="63"/>
      <c r="Z15" s="63"/>
      <c r="AA15" s="63"/>
      <c r="AB15" s="63"/>
      <c r="AC15" s="63"/>
      <c r="AD15" s="63"/>
      <c r="AE15" s="63"/>
      <c r="AF15" s="63"/>
      <c r="AG15" s="63"/>
      <c r="AH15" s="63"/>
      <c r="AI15" s="63"/>
      <c r="AJ15" s="63"/>
      <c r="AK15" s="63"/>
      <c r="AL15" s="63"/>
      <c r="AM15" s="63"/>
      <c r="AN15" s="63"/>
      <c r="AO15" s="63"/>
      <c r="AP15" s="63"/>
    </row>
    <row r="16" spans="1:42" ht="15">
      <c r="A16" s="63"/>
      <c r="B16" s="63"/>
      <c r="C16" s="62"/>
      <c r="D16" s="62"/>
      <c r="E16" s="43" t="s">
        <v>145</v>
      </c>
      <c r="F16" s="61"/>
      <c r="G16" s="61"/>
      <c r="H16" s="63"/>
      <c r="I16" s="63"/>
      <c r="J16" s="43" t="s">
        <v>146</v>
      </c>
      <c r="K16" s="61"/>
      <c r="L16" s="61"/>
      <c r="M16" s="63"/>
      <c r="N16" s="63"/>
      <c r="O16" s="63"/>
      <c r="P16" s="63"/>
      <c r="Q16" s="43" t="s">
        <v>41</v>
      </c>
      <c r="R16" s="61"/>
      <c r="S16" s="61"/>
      <c r="T16" s="61"/>
      <c r="U16" s="61"/>
      <c r="V16" s="63"/>
      <c r="W16" s="63"/>
      <c r="X16" s="63"/>
      <c r="Y16" s="63"/>
      <c r="Z16" s="63"/>
      <c r="AA16" s="63"/>
      <c r="AB16" s="63"/>
      <c r="AC16" s="63"/>
      <c r="AD16" s="63"/>
      <c r="AE16" s="63"/>
      <c r="AF16" s="63"/>
      <c r="AG16" s="63"/>
      <c r="AH16" s="63"/>
      <c r="AI16" s="63"/>
      <c r="AJ16" s="63"/>
      <c r="AK16" s="63"/>
      <c r="AL16" s="63"/>
      <c r="AM16" s="63"/>
      <c r="AN16" s="63"/>
      <c r="AO16" s="63"/>
      <c r="AP16" s="63"/>
    </row>
    <row r="17" spans="1:42" ht="15">
      <c r="A17" s="63"/>
      <c r="B17" s="63"/>
      <c r="C17" s="63"/>
      <c r="D17" s="62"/>
      <c r="E17" s="62" t="s">
        <v>19</v>
      </c>
      <c r="F17" s="62" t="s">
        <v>137</v>
      </c>
      <c r="G17" s="61"/>
      <c r="H17" s="63"/>
      <c r="I17" s="63"/>
      <c r="J17" s="62" t="s">
        <v>19</v>
      </c>
      <c r="K17" s="62" t="s">
        <v>137</v>
      </c>
      <c r="L17" s="61"/>
      <c r="M17" s="63"/>
      <c r="N17" s="63"/>
      <c r="O17" s="63"/>
      <c r="P17" s="63"/>
      <c r="Q17" s="63" t="s">
        <v>19</v>
      </c>
      <c r="R17" s="63" t="s">
        <v>137</v>
      </c>
      <c r="S17" s="63"/>
      <c r="T17" s="63"/>
      <c r="U17" s="63"/>
      <c r="V17" s="63"/>
      <c r="W17" s="63"/>
      <c r="X17" s="63"/>
      <c r="Y17" s="63"/>
      <c r="Z17" s="63"/>
      <c r="AA17" s="63"/>
      <c r="AB17" s="63"/>
      <c r="AC17" s="63"/>
      <c r="AD17" s="63"/>
      <c r="AE17" s="63"/>
      <c r="AF17" s="63"/>
      <c r="AG17" s="63"/>
      <c r="AH17" s="63"/>
      <c r="AI17" s="63"/>
      <c r="AJ17" s="63"/>
      <c r="AK17" s="63"/>
      <c r="AL17" s="63"/>
      <c r="AM17" s="63"/>
      <c r="AN17" s="63"/>
      <c r="AO17" s="63"/>
      <c r="AP17" s="63"/>
    </row>
    <row r="18" spans="1:42" ht="15">
      <c r="A18" s="63"/>
      <c r="B18" s="63"/>
      <c r="C18" s="63"/>
      <c r="D18" s="62"/>
      <c r="E18" s="62"/>
      <c r="F18" s="62"/>
      <c r="G18" s="44" t="str">
        <f>TEXT(GETPIVOTDATA("PUNTUALIDAD 3",$E$19)/24, "hh:mm")</f>
        <v>03:25</v>
      </c>
      <c r="H18" s="63"/>
      <c r="I18" s="63"/>
      <c r="J18" s="62"/>
      <c r="K18" s="62"/>
      <c r="L18" s="85">
        <f>GETPIVOTDATA("OFRECIMIENTO 72H",$J$19,"OFRECIMIENTO 72H","SI")</f>
        <v>1</v>
      </c>
      <c r="M18" s="63"/>
      <c r="N18" s="63"/>
      <c r="O18" s="63"/>
      <c r="P18" s="63"/>
      <c r="Q18" s="63"/>
      <c r="R18" s="63"/>
      <c r="S18" s="44" t="str">
        <f>TEXT(GETPIVOTDATA("ATA TO UNLOADING 2",$Q$19)/24, "[hh]:mm")</f>
        <v>103:37</v>
      </c>
      <c r="T18" s="63"/>
      <c r="U18" s="63"/>
      <c r="V18" s="63"/>
      <c r="W18" s="63"/>
      <c r="X18" s="63"/>
      <c r="Y18" s="63"/>
      <c r="Z18" s="63"/>
      <c r="AA18" s="63"/>
      <c r="AB18" s="63"/>
      <c r="AC18" s="63"/>
      <c r="AD18" s="63"/>
      <c r="AE18" s="63"/>
      <c r="AF18" s="63"/>
      <c r="AG18" s="63"/>
      <c r="AH18" s="63"/>
      <c r="AI18" s="63"/>
      <c r="AJ18" s="63"/>
      <c r="AK18" s="63"/>
      <c r="AL18" s="63"/>
      <c r="AM18" s="63"/>
      <c r="AN18" s="63"/>
      <c r="AO18" s="63"/>
      <c r="AP18" s="63"/>
    </row>
    <row r="19" spans="1:42" ht="15">
      <c r="A19" s="63"/>
      <c r="B19" s="63"/>
      <c r="C19" s="63"/>
      <c r="D19" s="62"/>
      <c r="E19" s="62" t="s">
        <v>139</v>
      </c>
      <c r="F19" s="62" t="s">
        <v>147</v>
      </c>
      <c r="G19" s="62"/>
      <c r="H19" s="63"/>
      <c r="I19" s="63"/>
      <c r="J19" s="62"/>
      <c r="K19" s="62" t="s">
        <v>141</v>
      </c>
      <c r="L19" s="62"/>
      <c r="N19" s="63"/>
      <c r="O19" s="63"/>
      <c r="P19" s="63"/>
      <c r="Q19" s="63" t="s">
        <v>144</v>
      </c>
      <c r="R19" s="63"/>
      <c r="S19" s="63"/>
      <c r="T19" s="63"/>
      <c r="U19" s="63"/>
      <c r="V19" s="63"/>
      <c r="W19" s="63"/>
      <c r="X19" s="63"/>
      <c r="Y19" s="63"/>
      <c r="Z19" s="63"/>
      <c r="AA19" s="63"/>
      <c r="AB19" s="63"/>
      <c r="AC19" s="63"/>
      <c r="AD19" s="63"/>
      <c r="AE19" s="63"/>
      <c r="AF19" s="63"/>
      <c r="AG19" s="63"/>
      <c r="AH19" s="63"/>
      <c r="AI19" s="63"/>
      <c r="AJ19" s="63"/>
      <c r="AK19" s="63"/>
      <c r="AL19" s="63"/>
      <c r="AM19" s="63"/>
      <c r="AN19" s="63"/>
      <c r="AO19" s="63"/>
      <c r="AP19" s="63"/>
    </row>
    <row r="20" spans="1:42" ht="15">
      <c r="A20" s="63"/>
      <c r="B20" s="63"/>
      <c r="C20" s="63"/>
      <c r="D20" s="62"/>
      <c r="E20" s="66" t="s">
        <v>53</v>
      </c>
      <c r="F20" s="67">
        <v>3.4197146562956355</v>
      </c>
      <c r="G20" s="62"/>
      <c r="H20" s="63"/>
      <c r="I20" s="63"/>
      <c r="J20" s="62"/>
      <c r="K20" s="62" t="s">
        <v>70</v>
      </c>
      <c r="L20" s="62" t="s">
        <v>143</v>
      </c>
      <c r="N20" s="63"/>
      <c r="O20" s="63"/>
      <c r="P20" s="63"/>
      <c r="Q20" s="69">
        <v>103.62308690013072</v>
      </c>
      <c r="R20" s="63"/>
      <c r="S20" s="63"/>
      <c r="T20" s="63"/>
      <c r="U20" s="63"/>
      <c r="V20" s="63"/>
      <c r="W20" s="63"/>
      <c r="X20" s="63"/>
      <c r="Y20" s="63"/>
      <c r="Z20" s="63"/>
      <c r="AA20" s="63"/>
      <c r="AB20" s="63"/>
      <c r="AC20" s="63"/>
      <c r="AD20" s="63"/>
      <c r="AE20" s="63"/>
      <c r="AF20" s="63"/>
      <c r="AG20" s="63"/>
      <c r="AH20" s="63"/>
      <c r="AI20" s="63"/>
      <c r="AJ20" s="63"/>
      <c r="AK20" s="63"/>
      <c r="AL20" s="63"/>
      <c r="AM20" s="63"/>
      <c r="AN20" s="63"/>
      <c r="AO20" s="63"/>
      <c r="AP20" s="63"/>
    </row>
    <row r="21" spans="1:42" ht="15">
      <c r="A21" s="63"/>
      <c r="B21" s="63"/>
      <c r="C21" s="63"/>
      <c r="D21" s="62"/>
      <c r="E21" s="66" t="s">
        <v>143</v>
      </c>
      <c r="F21" s="67">
        <v>3.4197146562956355</v>
      </c>
      <c r="G21" s="62"/>
      <c r="H21" s="63"/>
      <c r="I21" s="63"/>
      <c r="J21" s="62" t="s">
        <v>148</v>
      </c>
      <c r="K21" s="68">
        <v>1</v>
      </c>
      <c r="L21" s="68">
        <v>1</v>
      </c>
      <c r="N21" s="63"/>
      <c r="O21" s="63"/>
      <c r="P21" s="63"/>
      <c r="Q21" s="63"/>
      <c r="R21" s="63"/>
      <c r="S21" s="63"/>
      <c r="T21" s="63"/>
      <c r="U21" s="63"/>
      <c r="V21" s="63"/>
      <c r="W21" s="63"/>
      <c r="X21" s="63"/>
      <c r="Y21" s="63"/>
      <c r="Z21" s="63"/>
      <c r="AA21" s="63"/>
      <c r="AB21" s="63"/>
      <c r="AC21" s="63"/>
      <c r="AD21" s="63"/>
      <c r="AE21" s="63"/>
      <c r="AF21" s="63"/>
      <c r="AG21" s="63"/>
      <c r="AH21" s="63"/>
      <c r="AI21" s="63"/>
      <c r="AJ21" s="63"/>
      <c r="AK21" s="63"/>
      <c r="AL21" s="63"/>
      <c r="AM21" s="63"/>
      <c r="AN21" s="63"/>
      <c r="AO21" s="63"/>
      <c r="AP21" s="63"/>
    </row>
    <row r="22" spans="1:42" ht="15">
      <c r="A22" s="63"/>
      <c r="B22" s="63"/>
      <c r="C22" s="63"/>
      <c r="D22" s="62"/>
      <c r="G22" s="62"/>
      <c r="H22" s="63"/>
      <c r="I22" s="63"/>
      <c r="J22" s="63"/>
      <c r="K22" s="63"/>
      <c r="L22" s="63"/>
      <c r="M22" s="63"/>
      <c r="N22" s="63"/>
      <c r="O22" s="63"/>
      <c r="P22" s="63"/>
      <c r="Q22" s="63"/>
      <c r="R22" s="63"/>
      <c r="S22" s="63"/>
      <c r="T22" s="63"/>
      <c r="U22" s="63"/>
      <c r="V22" s="63"/>
      <c r="W22" s="63"/>
      <c r="X22" s="63"/>
      <c r="Y22" s="63"/>
      <c r="Z22" s="63"/>
      <c r="AA22" s="63"/>
      <c r="AB22" s="63"/>
      <c r="AC22" s="63"/>
      <c r="AD22" s="63"/>
      <c r="AE22" s="63"/>
      <c r="AF22" s="63"/>
      <c r="AG22" s="63"/>
      <c r="AH22" s="63"/>
      <c r="AI22" s="63"/>
      <c r="AJ22" s="63"/>
      <c r="AK22" s="63"/>
      <c r="AL22" s="63"/>
      <c r="AM22" s="63"/>
      <c r="AN22" s="63"/>
      <c r="AO22" s="63"/>
      <c r="AP22" s="63"/>
    </row>
    <row r="23" spans="1:42" ht="15">
      <c r="A23" s="63"/>
      <c r="B23" s="63"/>
      <c r="C23" s="63"/>
      <c r="D23" s="62"/>
      <c r="E23" s="63"/>
      <c r="F23" s="63"/>
      <c r="G23" s="63"/>
      <c r="H23" s="63"/>
      <c r="I23" s="63"/>
      <c r="J23" s="63"/>
      <c r="K23" s="63"/>
      <c r="L23" s="63"/>
      <c r="M23" s="63"/>
      <c r="N23" s="63"/>
      <c r="O23" s="63"/>
      <c r="P23" s="63"/>
      <c r="Q23" s="63"/>
      <c r="R23" s="63"/>
      <c r="S23" s="63"/>
      <c r="T23" s="63"/>
      <c r="U23" s="63"/>
      <c r="V23" s="63"/>
      <c r="W23" s="63"/>
      <c r="X23" s="63"/>
      <c r="Y23" s="63"/>
      <c r="Z23" s="63"/>
      <c r="AA23" s="63"/>
      <c r="AB23" s="63"/>
      <c r="AC23" s="63"/>
      <c r="AD23" s="63"/>
      <c r="AE23" s="63"/>
      <c r="AF23" s="63"/>
      <c r="AG23" s="63"/>
      <c r="AH23" s="63"/>
      <c r="AI23" s="63"/>
      <c r="AJ23" s="63"/>
      <c r="AK23" s="63"/>
      <c r="AL23" s="63"/>
      <c r="AM23" s="63"/>
      <c r="AN23" s="63"/>
      <c r="AO23" s="63"/>
      <c r="AP23" s="63"/>
    </row>
    <row r="24" spans="1:42">
      <c r="A24" s="63"/>
      <c r="B24" s="63"/>
      <c r="C24" s="63"/>
      <c r="D24" s="63"/>
      <c r="E24" s="63"/>
      <c r="F24" s="63"/>
      <c r="G24" s="63"/>
      <c r="H24" s="63"/>
      <c r="I24" s="63"/>
      <c r="J24" s="63"/>
      <c r="K24" s="63"/>
      <c r="L24" s="63"/>
      <c r="M24" s="63"/>
      <c r="N24" s="63"/>
      <c r="O24" s="63"/>
      <c r="P24" s="63"/>
      <c r="Q24" s="63"/>
      <c r="R24" s="63"/>
      <c r="S24" s="63"/>
      <c r="T24" s="63"/>
      <c r="U24" s="63"/>
      <c r="V24" s="63"/>
      <c r="W24" s="63"/>
      <c r="X24" s="63"/>
      <c r="Y24" s="63"/>
      <c r="Z24" s="63"/>
      <c r="AA24" s="63"/>
      <c r="AB24" s="63"/>
      <c r="AC24" s="63"/>
      <c r="AD24" s="63"/>
      <c r="AE24" s="63"/>
      <c r="AF24" s="63"/>
      <c r="AG24" s="63"/>
      <c r="AH24" s="63"/>
      <c r="AI24" s="63"/>
      <c r="AJ24" s="63"/>
      <c r="AK24" s="63"/>
      <c r="AL24" s="63"/>
      <c r="AM24" s="63"/>
      <c r="AN24" s="63"/>
      <c r="AO24" s="63"/>
      <c r="AP24" s="63"/>
    </row>
    <row r="25" spans="1:42">
      <c r="A25" s="63"/>
      <c r="B25" s="63"/>
      <c r="C25" s="63"/>
      <c r="D25" s="63"/>
      <c r="E25" s="63"/>
      <c r="F25" s="63"/>
      <c r="G25" s="63"/>
      <c r="H25" s="63"/>
      <c r="I25" s="63"/>
      <c r="J25" s="63"/>
      <c r="K25" s="63"/>
      <c r="L25" s="63"/>
      <c r="M25" s="63"/>
      <c r="N25" s="63"/>
      <c r="O25" s="63"/>
      <c r="P25" s="63"/>
      <c r="Q25" s="63"/>
      <c r="R25" s="63"/>
      <c r="S25" s="63"/>
      <c r="T25" s="63"/>
      <c r="U25" s="63"/>
      <c r="V25" s="63"/>
      <c r="W25" s="63"/>
      <c r="X25" s="63"/>
      <c r="Y25" s="63"/>
      <c r="Z25" s="63"/>
      <c r="AA25" s="63"/>
      <c r="AB25" s="63"/>
      <c r="AC25" s="63"/>
      <c r="AD25" s="63"/>
      <c r="AE25" s="63"/>
      <c r="AF25" s="63"/>
      <c r="AG25" s="63"/>
      <c r="AH25" s="63"/>
      <c r="AI25" s="63"/>
      <c r="AJ25" s="63"/>
      <c r="AK25" s="63"/>
      <c r="AL25" s="63"/>
      <c r="AM25" s="63"/>
      <c r="AN25" s="63"/>
      <c r="AO25" s="63"/>
      <c r="AP25" s="63"/>
    </row>
    <row r="26" spans="1:42" ht="15">
      <c r="A26" s="63"/>
      <c r="B26" s="63"/>
      <c r="C26" s="63"/>
      <c r="D26" s="63"/>
      <c r="E26" s="63"/>
      <c r="F26" s="63"/>
      <c r="G26" s="63"/>
      <c r="H26" s="63"/>
      <c r="I26" s="63"/>
      <c r="J26" s="63"/>
      <c r="K26" s="63"/>
      <c r="L26" s="63"/>
      <c r="M26" s="63"/>
      <c r="N26" s="63"/>
      <c r="O26" s="63"/>
      <c r="P26" s="63"/>
      <c r="Q26" s="43" t="s">
        <v>1055</v>
      </c>
      <c r="R26" s="63"/>
      <c r="S26" s="63"/>
      <c r="T26" s="63"/>
      <c r="U26" s="63"/>
      <c r="V26" s="63"/>
      <c r="W26" s="63"/>
      <c r="X26" s="63"/>
      <c r="Y26" s="63"/>
      <c r="Z26" s="63"/>
      <c r="AA26" s="63"/>
      <c r="AB26" s="63"/>
      <c r="AC26" s="63"/>
      <c r="AD26" s="63"/>
      <c r="AE26" s="63"/>
      <c r="AF26" s="63"/>
      <c r="AG26" s="63"/>
      <c r="AH26" s="63"/>
      <c r="AI26" s="63"/>
      <c r="AJ26" s="63"/>
      <c r="AK26" s="63"/>
      <c r="AL26" s="63"/>
      <c r="AM26" s="63"/>
      <c r="AN26" s="63"/>
      <c r="AO26" s="63"/>
      <c r="AP26" s="63"/>
    </row>
    <row r="27" spans="1:42" ht="15">
      <c r="A27" s="63"/>
      <c r="B27" s="63"/>
      <c r="C27" s="63"/>
      <c r="D27" s="63"/>
      <c r="E27" s="63"/>
      <c r="F27" s="63"/>
      <c r="G27" s="63"/>
      <c r="H27" s="63"/>
      <c r="I27" s="63"/>
      <c r="J27" s="63"/>
      <c r="K27" s="63"/>
      <c r="L27" s="63"/>
      <c r="M27" s="63"/>
      <c r="N27" s="63"/>
      <c r="O27" s="63"/>
      <c r="P27" s="61"/>
      <c r="Q27" s="63" t="s">
        <v>19</v>
      </c>
      <c r="R27" s="63" t="s">
        <v>137</v>
      </c>
      <c r="S27" s="95">
        <f>GETPIVOTDATA("NORIA",$Q$31,"NORIA","YES")</f>
        <v>0.91967871485943775</v>
      </c>
      <c r="T27" s="63"/>
      <c r="U27" s="63"/>
      <c r="V27" s="63"/>
      <c r="W27" s="63"/>
      <c r="X27" s="63"/>
      <c r="Y27" s="63"/>
      <c r="Z27" s="63"/>
      <c r="AA27" s="63"/>
      <c r="AB27" s="63"/>
      <c r="AC27" s="63"/>
      <c r="AD27" s="63"/>
      <c r="AE27" s="63"/>
      <c r="AF27" s="63"/>
      <c r="AG27" s="63"/>
      <c r="AH27" s="63"/>
      <c r="AI27" s="63"/>
      <c r="AJ27" s="63"/>
      <c r="AK27" s="63"/>
      <c r="AL27" s="63"/>
      <c r="AM27" s="63"/>
      <c r="AN27" s="63"/>
      <c r="AO27" s="63"/>
      <c r="AP27" s="63"/>
    </row>
    <row r="28" spans="1:42" ht="15">
      <c r="A28" s="63"/>
      <c r="B28" s="63"/>
      <c r="C28" s="63"/>
      <c r="D28" s="63"/>
      <c r="E28" s="43" t="s">
        <v>149</v>
      </c>
      <c r="F28" s="61"/>
      <c r="G28" s="61"/>
      <c r="H28" s="63"/>
      <c r="I28" s="63"/>
      <c r="J28" s="43" t="s">
        <v>150</v>
      </c>
      <c r="K28" s="63"/>
      <c r="L28" s="63"/>
      <c r="M28" s="63"/>
      <c r="N28" s="63"/>
      <c r="O28" s="63"/>
      <c r="P28" s="63"/>
      <c r="Q28" s="63" t="s">
        <v>8</v>
      </c>
      <c r="R28" s="63" t="s">
        <v>53</v>
      </c>
      <c r="S28" s="63"/>
      <c r="T28" s="63"/>
      <c r="U28" s="63"/>
      <c r="V28" s="63"/>
      <c r="W28" s="63"/>
      <c r="X28" s="63"/>
      <c r="Y28" s="63"/>
      <c r="Z28" s="63"/>
      <c r="AA28" s="63"/>
      <c r="AB28" s="63"/>
      <c r="AC28" s="63"/>
      <c r="AD28" s="63"/>
      <c r="AE28" s="63"/>
      <c r="AF28" s="63"/>
      <c r="AG28" s="63"/>
      <c r="AH28" s="63"/>
      <c r="AI28" s="63"/>
      <c r="AJ28" s="63"/>
      <c r="AK28" s="63"/>
      <c r="AL28" s="63"/>
      <c r="AM28" s="63"/>
      <c r="AN28" s="63"/>
      <c r="AO28" s="63"/>
      <c r="AP28" s="63"/>
    </row>
    <row r="29" spans="1:42" ht="15">
      <c r="A29" s="63"/>
      <c r="B29" s="63"/>
      <c r="C29" s="63"/>
      <c r="D29" s="63"/>
      <c r="E29" s="62" t="s">
        <v>19</v>
      </c>
      <c r="F29" s="62" t="s">
        <v>137</v>
      </c>
      <c r="G29" s="61"/>
      <c r="H29" s="63"/>
      <c r="I29" s="63"/>
      <c r="J29" s="62" t="s">
        <v>19</v>
      </c>
      <c r="K29" s="62" t="s">
        <v>137</v>
      </c>
      <c r="L29" s="63"/>
      <c r="M29" s="63"/>
      <c r="N29" s="63"/>
      <c r="O29" s="63"/>
      <c r="P29" s="61"/>
      <c r="Q29" s="63" t="s">
        <v>20</v>
      </c>
      <c r="R29" s="63" t="s">
        <v>52</v>
      </c>
      <c r="S29" s="63"/>
      <c r="T29" s="63"/>
      <c r="U29" s="63"/>
      <c r="V29" s="63"/>
      <c r="W29" s="63"/>
      <c r="X29" s="63"/>
      <c r="Y29" s="63"/>
      <c r="Z29" s="63"/>
      <c r="AA29" s="63"/>
      <c r="AB29" s="63"/>
      <c r="AC29" s="63"/>
      <c r="AD29" s="63"/>
      <c r="AE29" s="63"/>
      <c r="AF29" s="63"/>
      <c r="AG29" s="63"/>
      <c r="AH29" s="63"/>
      <c r="AI29" s="63"/>
      <c r="AJ29" s="63"/>
      <c r="AK29" s="63"/>
      <c r="AL29" s="63"/>
      <c r="AM29" s="63"/>
      <c r="AN29" s="63"/>
      <c r="AO29" s="63"/>
      <c r="AP29" s="63"/>
    </row>
    <row r="30" spans="1:42" ht="15">
      <c r="A30" s="63"/>
      <c r="B30" s="63"/>
      <c r="C30" s="63"/>
      <c r="D30" s="63"/>
      <c r="E30" s="62"/>
      <c r="F30" s="62"/>
      <c r="G30" s="85">
        <f>GETPIVOTDATA("PUNTUALIDAD 2",$E$31,"PUNTUALIDAD 2","SI")</f>
        <v>0.72762645914396884</v>
      </c>
      <c r="H30" s="63"/>
      <c r="I30" s="63"/>
      <c r="J30" s="63"/>
      <c r="K30" s="63"/>
      <c r="L30" s="63"/>
      <c r="M30" s="63"/>
      <c r="N30" s="63"/>
      <c r="O30" s="63"/>
      <c r="P30" s="62"/>
      <c r="Q30" s="63"/>
      <c r="R30" s="63"/>
      <c r="S30" s="63"/>
      <c r="T30" s="63"/>
      <c r="U30" s="63"/>
      <c r="V30" s="63"/>
      <c r="W30" s="63"/>
      <c r="X30" s="63"/>
      <c r="Y30" s="63"/>
      <c r="Z30" s="63"/>
      <c r="AA30" s="63"/>
      <c r="AB30" s="63"/>
      <c r="AC30" s="63"/>
      <c r="AD30" s="63"/>
      <c r="AE30" s="63"/>
      <c r="AF30" s="63"/>
      <c r="AG30" s="63"/>
      <c r="AH30" s="63"/>
      <c r="AI30" s="63"/>
      <c r="AJ30" s="63"/>
      <c r="AK30" s="63"/>
      <c r="AL30" s="63"/>
      <c r="AM30" s="63"/>
      <c r="AN30" s="63"/>
      <c r="AO30" s="63"/>
      <c r="AP30" s="63"/>
    </row>
    <row r="31" spans="1:42" ht="15">
      <c r="A31" s="63"/>
      <c r="B31" s="63"/>
      <c r="C31" s="63"/>
      <c r="D31" s="63"/>
      <c r="E31" s="62" t="s">
        <v>151</v>
      </c>
      <c r="F31" s="62" t="s">
        <v>141</v>
      </c>
      <c r="G31" s="62"/>
      <c r="H31" s="62"/>
      <c r="I31" s="63"/>
      <c r="J31" s="62" t="s">
        <v>139</v>
      </c>
      <c r="K31" s="62" t="s">
        <v>140</v>
      </c>
      <c r="N31" s="63"/>
      <c r="O31" s="63"/>
      <c r="P31" s="63"/>
      <c r="Q31" s="63" t="s">
        <v>1054</v>
      </c>
      <c r="R31" s="63" t="s">
        <v>141</v>
      </c>
      <c r="S31" s="63"/>
      <c r="T31" s="63"/>
      <c r="V31" s="63"/>
      <c r="W31" s="63"/>
      <c r="X31" s="63"/>
      <c r="Y31" s="63"/>
      <c r="Z31" s="63"/>
      <c r="AA31" s="63"/>
      <c r="AB31" s="63"/>
      <c r="AC31" s="63"/>
      <c r="AD31" s="63"/>
      <c r="AE31" s="63"/>
      <c r="AF31" s="63"/>
      <c r="AG31" s="63"/>
      <c r="AH31" s="63"/>
      <c r="AI31" s="63"/>
      <c r="AJ31" s="63"/>
      <c r="AK31" s="63"/>
      <c r="AL31" s="63"/>
      <c r="AM31" s="63"/>
      <c r="AN31" s="63"/>
      <c r="AO31" s="63"/>
      <c r="AP31" s="63"/>
    </row>
    <row r="32" spans="1:42" ht="15">
      <c r="A32" s="63"/>
      <c r="B32" s="63"/>
      <c r="C32" s="63"/>
      <c r="D32" s="63"/>
      <c r="E32" s="62" t="s">
        <v>139</v>
      </c>
      <c r="F32" s="62" t="s">
        <v>90</v>
      </c>
      <c r="G32" s="62" t="s">
        <v>70</v>
      </c>
      <c r="H32" s="62" t="s">
        <v>143</v>
      </c>
      <c r="I32" s="63"/>
      <c r="J32" s="66" t="s">
        <v>60</v>
      </c>
      <c r="K32" s="68">
        <v>3.1128404669260701E-2</v>
      </c>
      <c r="N32" s="63"/>
      <c r="O32" s="63"/>
      <c r="P32" s="63"/>
      <c r="Q32" s="63" t="s">
        <v>139</v>
      </c>
      <c r="R32" s="63" t="s">
        <v>90</v>
      </c>
      <c r="S32" s="63" t="s">
        <v>173</v>
      </c>
      <c r="T32" s="63" t="s">
        <v>143</v>
      </c>
      <c r="V32" s="63"/>
      <c r="W32" s="63"/>
      <c r="X32" s="63"/>
      <c r="Y32" s="63"/>
      <c r="Z32" s="63"/>
      <c r="AA32" s="63"/>
      <c r="AB32" s="63"/>
      <c r="AC32" s="63"/>
      <c r="AD32" s="63"/>
      <c r="AE32" s="63"/>
      <c r="AF32" s="63"/>
      <c r="AG32" s="63"/>
      <c r="AH32" s="63"/>
      <c r="AI32" s="63"/>
      <c r="AJ32" s="63"/>
      <c r="AK32" s="63"/>
      <c r="AL32" s="63"/>
      <c r="AM32" s="63"/>
      <c r="AN32" s="63"/>
      <c r="AO32" s="63"/>
      <c r="AP32" s="63"/>
    </row>
    <row r="33" spans="1:42" ht="15">
      <c r="A33" s="63"/>
      <c r="B33" s="63"/>
      <c r="C33" s="63"/>
      <c r="D33" s="63"/>
      <c r="E33" s="66" t="s">
        <v>53</v>
      </c>
      <c r="F33" s="68">
        <v>0.2723735408560311</v>
      </c>
      <c r="G33" s="68">
        <v>0.72762645914396884</v>
      </c>
      <c r="H33" s="68">
        <v>1</v>
      </c>
      <c r="I33" s="63"/>
      <c r="J33" s="66" t="s">
        <v>52</v>
      </c>
      <c r="K33" s="68">
        <v>0.9688715953307393</v>
      </c>
      <c r="N33" s="63"/>
      <c r="O33" s="63"/>
      <c r="P33" s="63"/>
      <c r="Q33" s="65">
        <v>2</v>
      </c>
      <c r="R33" s="111">
        <v>8.0321285140562249E-2</v>
      </c>
      <c r="S33" s="111">
        <v>0.91967871485943775</v>
      </c>
      <c r="T33" s="111">
        <v>1</v>
      </c>
      <c r="V33" s="63"/>
      <c r="W33" s="63"/>
      <c r="X33" s="63"/>
      <c r="Y33" s="63"/>
      <c r="Z33" s="63"/>
      <c r="AA33" s="63"/>
      <c r="AB33" s="63"/>
      <c r="AC33" s="63"/>
      <c r="AD33" s="63"/>
      <c r="AE33" s="63"/>
      <c r="AF33" s="63"/>
      <c r="AG33" s="63"/>
      <c r="AH33" s="63"/>
      <c r="AI33" s="63"/>
      <c r="AJ33" s="63"/>
      <c r="AK33" s="63"/>
      <c r="AL33" s="63"/>
      <c r="AM33" s="63"/>
      <c r="AN33" s="63"/>
      <c r="AO33" s="63"/>
      <c r="AP33" s="63"/>
    </row>
    <row r="34" spans="1:42" ht="15">
      <c r="A34" s="63"/>
      <c r="B34" s="63"/>
      <c r="C34" s="63"/>
      <c r="D34" s="63"/>
      <c r="E34" s="66" t="s">
        <v>143</v>
      </c>
      <c r="F34" s="68">
        <v>0.2723735408560311</v>
      </c>
      <c r="G34" s="68">
        <v>0.72762645914396884</v>
      </c>
      <c r="H34" s="68">
        <v>1</v>
      </c>
      <c r="I34" s="63"/>
      <c r="J34" s="66" t="s">
        <v>143</v>
      </c>
      <c r="K34" s="68">
        <v>1</v>
      </c>
      <c r="L34" s="63"/>
      <c r="M34" s="63"/>
      <c r="N34" s="63"/>
      <c r="O34" s="63"/>
      <c r="P34" s="63"/>
      <c r="Q34" s="65" t="s">
        <v>143</v>
      </c>
      <c r="R34" s="111">
        <v>8.0321285140562249E-2</v>
      </c>
      <c r="S34" s="111">
        <v>0.91967871485943775</v>
      </c>
      <c r="T34" s="111">
        <v>1</v>
      </c>
      <c r="V34" s="63"/>
      <c r="W34" s="63"/>
      <c r="X34" s="63"/>
      <c r="Y34" s="63"/>
      <c r="Z34" s="63"/>
      <c r="AA34" s="63"/>
      <c r="AB34" s="63"/>
      <c r="AC34" s="63"/>
      <c r="AD34" s="63"/>
      <c r="AE34" s="63"/>
      <c r="AF34" s="63"/>
      <c r="AG34" s="63"/>
      <c r="AH34" s="63"/>
      <c r="AI34" s="63"/>
      <c r="AJ34" s="63"/>
      <c r="AK34" s="63"/>
      <c r="AL34" s="63"/>
      <c r="AM34" s="63"/>
      <c r="AN34" s="63"/>
      <c r="AO34" s="63"/>
      <c r="AP34" s="63"/>
    </row>
    <row r="35" spans="1:42">
      <c r="A35" s="63"/>
      <c r="B35" s="63"/>
      <c r="C35" s="63"/>
      <c r="D35" s="63"/>
      <c r="I35" s="63"/>
      <c r="J35" s="63"/>
      <c r="K35" s="63"/>
      <c r="L35" s="63"/>
      <c r="M35" s="63"/>
      <c r="N35" s="63"/>
      <c r="O35" s="63"/>
      <c r="P35" s="63"/>
      <c r="U35" s="63"/>
      <c r="V35" s="63"/>
      <c r="W35" s="63"/>
      <c r="X35" s="63"/>
      <c r="Y35" s="63"/>
      <c r="Z35" s="63"/>
      <c r="AA35" s="63"/>
      <c r="AB35" s="63"/>
      <c r="AC35" s="63"/>
      <c r="AD35" s="63"/>
      <c r="AE35" s="63"/>
      <c r="AF35" s="63"/>
      <c r="AG35" s="63"/>
      <c r="AH35" s="63"/>
      <c r="AI35" s="63"/>
      <c r="AJ35" s="63"/>
      <c r="AK35" s="63"/>
      <c r="AL35" s="63"/>
      <c r="AM35" s="63"/>
      <c r="AN35" s="63"/>
      <c r="AO35" s="63"/>
      <c r="AP35" s="63"/>
    </row>
    <row r="36" spans="1:42">
      <c r="A36" s="63"/>
      <c r="B36" s="63"/>
      <c r="C36" s="63"/>
      <c r="D36" s="63"/>
      <c r="E36" s="63"/>
      <c r="F36" s="63"/>
      <c r="G36" s="63"/>
      <c r="H36" s="63"/>
      <c r="I36" s="63"/>
      <c r="J36" s="63"/>
      <c r="K36" s="63"/>
      <c r="L36" s="63"/>
      <c r="M36" s="63"/>
      <c r="N36" s="63"/>
      <c r="O36" s="63"/>
      <c r="P36" s="63"/>
      <c r="U36" s="63"/>
      <c r="V36" s="63"/>
      <c r="W36" s="63"/>
      <c r="X36" s="63"/>
      <c r="Y36" s="63"/>
      <c r="Z36" s="63"/>
      <c r="AA36" s="63"/>
      <c r="AB36" s="63"/>
      <c r="AC36" s="63"/>
      <c r="AD36" s="63"/>
      <c r="AE36" s="63"/>
      <c r="AF36" s="63"/>
      <c r="AG36" s="63"/>
      <c r="AH36" s="63"/>
      <c r="AI36" s="63"/>
      <c r="AJ36" s="63"/>
      <c r="AK36" s="63"/>
      <c r="AL36" s="63"/>
      <c r="AM36" s="63"/>
      <c r="AN36" s="63"/>
      <c r="AO36" s="63"/>
      <c r="AP36" s="63"/>
    </row>
    <row r="37" spans="1:42">
      <c r="A37" s="63"/>
      <c r="B37" s="63"/>
      <c r="C37" s="63"/>
      <c r="D37" s="63"/>
      <c r="E37" s="63"/>
      <c r="F37" s="63"/>
      <c r="G37" s="63"/>
      <c r="H37" s="63"/>
      <c r="I37" s="63"/>
      <c r="J37" s="63"/>
      <c r="K37" s="63"/>
      <c r="L37" s="63"/>
      <c r="M37" s="63"/>
      <c r="N37" s="63"/>
      <c r="O37" s="63"/>
      <c r="P37" s="63"/>
      <c r="Q37" s="63"/>
      <c r="R37" s="63"/>
      <c r="S37" s="63"/>
      <c r="T37" s="63"/>
      <c r="U37" s="63"/>
      <c r="V37" s="63"/>
      <c r="W37" s="63"/>
      <c r="X37" s="63"/>
      <c r="Y37" s="63"/>
      <c r="Z37" s="63"/>
      <c r="AA37" s="63"/>
      <c r="AB37" s="63"/>
      <c r="AC37" s="63"/>
      <c r="AD37" s="63"/>
      <c r="AE37" s="63"/>
      <c r="AF37" s="63"/>
      <c r="AG37" s="63"/>
      <c r="AH37" s="63"/>
      <c r="AI37" s="63"/>
      <c r="AJ37" s="63"/>
      <c r="AK37" s="63"/>
      <c r="AL37" s="63"/>
      <c r="AM37" s="63"/>
      <c r="AN37" s="63"/>
      <c r="AO37" s="63"/>
      <c r="AP37" s="63"/>
    </row>
    <row r="38" spans="1:42">
      <c r="A38" s="63"/>
      <c r="B38" s="63"/>
      <c r="C38" s="63"/>
      <c r="D38" s="63"/>
      <c r="E38" s="63"/>
      <c r="F38" s="63"/>
      <c r="G38" s="63"/>
      <c r="H38" s="63"/>
      <c r="I38" s="63"/>
      <c r="J38" s="63"/>
      <c r="K38" s="63"/>
      <c r="L38" s="63"/>
      <c r="M38" s="63"/>
      <c r="N38" s="63"/>
      <c r="O38" s="63"/>
      <c r="P38" s="63"/>
      <c r="Q38" s="63"/>
      <c r="R38" s="63"/>
      <c r="S38" s="63"/>
      <c r="T38" s="63"/>
      <c r="U38" s="63"/>
      <c r="V38" s="63"/>
      <c r="W38" s="63"/>
      <c r="X38" s="63"/>
      <c r="Y38" s="63"/>
      <c r="Z38" s="63"/>
      <c r="AA38" s="63"/>
      <c r="AB38" s="63"/>
      <c r="AC38" s="63"/>
      <c r="AD38" s="63"/>
      <c r="AE38" s="63"/>
      <c r="AF38" s="63"/>
      <c r="AG38" s="63"/>
      <c r="AH38" s="63"/>
      <c r="AI38" s="63"/>
      <c r="AJ38" s="63"/>
      <c r="AK38" s="63"/>
      <c r="AL38" s="63"/>
      <c r="AM38" s="63"/>
      <c r="AN38" s="63"/>
      <c r="AO38" s="63"/>
      <c r="AP38" s="63"/>
    </row>
    <row r="39" spans="1:42">
      <c r="A39" s="63"/>
      <c r="B39" s="63"/>
      <c r="C39" s="63"/>
      <c r="D39" s="63"/>
      <c r="E39" s="63"/>
      <c r="F39" s="63"/>
      <c r="G39" s="63"/>
      <c r="H39" s="63"/>
      <c r="I39" s="63"/>
      <c r="J39" s="63"/>
      <c r="K39" s="63"/>
      <c r="L39" s="63"/>
      <c r="M39" s="63"/>
      <c r="N39" s="63"/>
      <c r="O39" s="63"/>
      <c r="P39" s="63"/>
      <c r="Q39" s="63"/>
      <c r="R39" s="63"/>
      <c r="S39" s="63"/>
      <c r="T39" s="63"/>
      <c r="U39" s="63"/>
      <c r="V39" s="63"/>
      <c r="W39" s="63"/>
      <c r="X39" s="63"/>
      <c r="Y39" s="63"/>
      <c r="Z39" s="63"/>
      <c r="AA39" s="63"/>
      <c r="AB39" s="63"/>
      <c r="AC39" s="63"/>
      <c r="AD39" s="63"/>
      <c r="AE39" s="63"/>
      <c r="AF39" s="63"/>
      <c r="AG39" s="63"/>
      <c r="AH39" s="63"/>
      <c r="AI39" s="63"/>
      <c r="AJ39" s="63"/>
      <c r="AK39" s="63"/>
      <c r="AL39" s="63"/>
      <c r="AM39" s="63"/>
      <c r="AN39" s="63"/>
      <c r="AO39" s="63"/>
      <c r="AP39" s="63"/>
    </row>
    <row r="40" spans="1:42">
      <c r="A40" s="63"/>
      <c r="B40" s="63"/>
      <c r="C40" s="63"/>
      <c r="D40" s="63"/>
      <c r="E40" s="63"/>
      <c r="F40" s="63"/>
      <c r="G40" s="63"/>
      <c r="H40" s="63"/>
      <c r="I40" s="63"/>
      <c r="J40" s="63"/>
      <c r="K40" s="63"/>
      <c r="L40" s="63"/>
      <c r="M40" s="63"/>
      <c r="N40" s="63"/>
      <c r="O40" s="63"/>
      <c r="P40" s="63"/>
      <c r="Q40" s="63"/>
      <c r="R40" s="63"/>
      <c r="S40" s="63"/>
      <c r="T40" s="63"/>
      <c r="U40" s="63"/>
      <c r="V40" s="63"/>
      <c r="W40" s="63"/>
      <c r="X40" s="63"/>
      <c r="Y40" s="63"/>
      <c r="Z40" s="63"/>
      <c r="AA40" s="63"/>
      <c r="AB40" s="63"/>
      <c r="AC40" s="63"/>
      <c r="AD40" s="63"/>
      <c r="AE40" s="63"/>
      <c r="AF40" s="63"/>
      <c r="AG40" s="63"/>
      <c r="AH40" s="63"/>
      <c r="AI40" s="63"/>
      <c r="AJ40" s="63"/>
      <c r="AK40" s="63"/>
      <c r="AL40" s="63"/>
      <c r="AM40" s="63"/>
      <c r="AN40" s="63"/>
      <c r="AO40" s="63"/>
      <c r="AP40" s="63"/>
    </row>
    <row r="41" spans="1:42" ht="15">
      <c r="A41" s="63"/>
      <c r="B41" s="63"/>
      <c r="C41" s="63"/>
      <c r="D41" s="63"/>
      <c r="E41" s="63"/>
      <c r="F41" s="63"/>
      <c r="G41" s="63"/>
      <c r="H41" s="63"/>
      <c r="I41" s="63"/>
      <c r="J41" s="43" t="s">
        <v>152</v>
      </c>
      <c r="K41" s="63"/>
      <c r="L41" s="63"/>
      <c r="M41" s="63"/>
      <c r="N41" s="63"/>
      <c r="O41" s="63"/>
      <c r="P41" s="63"/>
      <c r="Q41" s="63"/>
      <c r="R41" s="63"/>
      <c r="S41" s="63"/>
      <c r="T41" s="63"/>
      <c r="U41" s="63"/>
      <c r="V41" s="63"/>
      <c r="W41" s="63"/>
      <c r="X41" s="63"/>
      <c r="Y41" s="63"/>
      <c r="Z41" s="63"/>
      <c r="AA41" s="63"/>
      <c r="AB41" s="63"/>
      <c r="AC41" s="63"/>
      <c r="AD41" s="63"/>
      <c r="AE41" s="63"/>
      <c r="AF41" s="63"/>
      <c r="AG41" s="63"/>
      <c r="AH41" s="63"/>
      <c r="AI41" s="63"/>
      <c r="AJ41" s="63"/>
      <c r="AK41" s="63"/>
      <c r="AL41" s="63"/>
      <c r="AM41" s="63"/>
      <c r="AN41" s="63"/>
      <c r="AO41" s="63"/>
      <c r="AP41" s="63"/>
    </row>
    <row r="42" spans="1:42" ht="15">
      <c r="A42" s="63"/>
      <c r="B42" s="63"/>
      <c r="C42" s="63"/>
      <c r="D42" s="63"/>
      <c r="E42" s="63"/>
      <c r="F42" s="63"/>
      <c r="G42" s="63"/>
      <c r="H42" s="63"/>
      <c r="I42" s="63"/>
      <c r="J42" s="62" t="s">
        <v>19</v>
      </c>
      <c r="K42" s="62" t="s">
        <v>137</v>
      </c>
      <c r="L42" s="95">
        <f>GETPIVOTDATA("CONTAINER",$J$44,"PUNTUALIDAD 2","SI")</f>
        <v>0.72762645914396884</v>
      </c>
      <c r="M42" s="63"/>
      <c r="N42" s="63"/>
      <c r="O42" s="63"/>
      <c r="P42" s="63"/>
      <c r="Q42" s="63"/>
      <c r="R42" s="63"/>
      <c r="S42" s="63"/>
      <c r="T42" s="63"/>
      <c r="U42" s="63"/>
      <c r="V42" s="63"/>
      <c r="W42" s="63"/>
      <c r="X42" s="63"/>
      <c r="Y42" s="63"/>
      <c r="Z42" s="63"/>
      <c r="AA42" s="63"/>
      <c r="AB42" s="63"/>
      <c r="AC42" s="63"/>
      <c r="AD42" s="63"/>
      <c r="AE42" s="63"/>
      <c r="AF42" s="63"/>
      <c r="AG42" s="63"/>
      <c r="AH42" s="63"/>
      <c r="AI42" s="63"/>
      <c r="AJ42" s="63"/>
      <c r="AK42" s="63"/>
      <c r="AL42" s="63"/>
      <c r="AM42" s="63"/>
      <c r="AN42" s="63"/>
      <c r="AO42" s="63"/>
      <c r="AP42" s="63"/>
    </row>
    <row r="43" spans="1:42">
      <c r="A43" s="63"/>
      <c r="B43" s="63"/>
      <c r="C43" s="63"/>
      <c r="D43" s="63"/>
      <c r="E43" s="63"/>
      <c r="F43" s="63"/>
      <c r="G43" s="63"/>
      <c r="H43" s="63"/>
      <c r="I43" s="63"/>
      <c r="J43" s="63"/>
      <c r="K43" s="63"/>
      <c r="L43" s="63"/>
      <c r="M43" s="63"/>
      <c r="N43" s="63"/>
      <c r="O43" s="63"/>
      <c r="P43" s="63"/>
      <c r="Q43" s="63"/>
      <c r="R43" s="63"/>
      <c r="S43" s="63"/>
      <c r="T43" s="63"/>
      <c r="U43" s="63"/>
      <c r="V43" s="63"/>
      <c r="W43" s="63"/>
      <c r="X43" s="63"/>
      <c r="Y43" s="63"/>
      <c r="Z43" s="63"/>
      <c r="AA43" s="63"/>
      <c r="AB43" s="63"/>
      <c r="AC43" s="63"/>
      <c r="AD43" s="63"/>
      <c r="AE43" s="63"/>
      <c r="AF43" s="63"/>
      <c r="AG43" s="63"/>
      <c r="AH43" s="63"/>
      <c r="AI43" s="63"/>
      <c r="AJ43" s="63"/>
      <c r="AK43" s="63"/>
      <c r="AL43" s="63"/>
      <c r="AM43" s="63"/>
      <c r="AN43" s="63"/>
      <c r="AO43" s="63"/>
      <c r="AP43" s="63"/>
    </row>
    <row r="44" spans="1:42" ht="15">
      <c r="A44" s="63"/>
      <c r="B44" s="63"/>
      <c r="C44" s="63"/>
      <c r="D44" s="63"/>
      <c r="E44" s="63"/>
      <c r="F44" s="63"/>
      <c r="G44" s="63"/>
      <c r="H44" s="63"/>
      <c r="I44" s="63"/>
      <c r="J44" s="62" t="s">
        <v>139</v>
      </c>
      <c r="K44" s="62" t="s">
        <v>140</v>
      </c>
      <c r="L44" s="63"/>
      <c r="M44" s="63"/>
      <c r="N44" s="63"/>
      <c r="O44" s="63"/>
      <c r="P44" s="63"/>
      <c r="Q44" s="63"/>
      <c r="R44" s="63"/>
      <c r="S44" s="63"/>
      <c r="T44" s="63"/>
      <c r="U44" s="63"/>
      <c r="V44" s="63"/>
      <c r="W44" s="63"/>
      <c r="X44" s="63"/>
      <c r="Y44" s="63"/>
      <c r="Z44" s="63"/>
      <c r="AA44" s="63"/>
      <c r="AB44" s="63"/>
      <c r="AC44" s="63"/>
      <c r="AD44" s="63"/>
      <c r="AE44" s="63"/>
      <c r="AF44" s="63"/>
      <c r="AG44" s="63"/>
      <c r="AH44" s="63"/>
      <c r="AI44" s="63"/>
      <c r="AJ44" s="63"/>
      <c r="AK44" s="63"/>
      <c r="AL44" s="63"/>
      <c r="AM44" s="63"/>
      <c r="AN44" s="63"/>
      <c r="AO44" s="63"/>
      <c r="AP44" s="63"/>
    </row>
    <row r="45" spans="1:42" ht="15">
      <c r="A45" s="63"/>
      <c r="B45" s="63"/>
      <c r="C45" s="63"/>
      <c r="D45" s="63"/>
      <c r="E45" s="63"/>
      <c r="F45" s="63"/>
      <c r="G45" s="63"/>
      <c r="H45" s="63"/>
      <c r="I45" s="63"/>
      <c r="J45" s="66" t="s">
        <v>90</v>
      </c>
      <c r="K45" s="68">
        <v>0.2723735408560311</v>
      </c>
      <c r="L45" s="63"/>
      <c r="M45" s="63"/>
      <c r="N45" s="63"/>
      <c r="O45" s="63"/>
      <c r="P45" s="63"/>
      <c r="Q45" s="63"/>
      <c r="R45" s="63"/>
      <c r="S45" s="63"/>
      <c r="T45" s="63"/>
      <c r="U45" s="63"/>
      <c r="V45" s="63"/>
      <c r="W45" s="63"/>
      <c r="X45" s="63"/>
      <c r="Y45" s="63"/>
      <c r="Z45" s="63"/>
      <c r="AA45" s="63"/>
      <c r="AB45" s="63"/>
      <c r="AC45" s="63"/>
      <c r="AD45" s="63"/>
      <c r="AE45" s="63"/>
      <c r="AF45" s="63"/>
      <c r="AG45" s="63"/>
      <c r="AH45" s="63"/>
      <c r="AI45" s="63"/>
      <c r="AJ45" s="63"/>
      <c r="AK45" s="63"/>
      <c r="AL45" s="63"/>
      <c r="AM45" s="63"/>
      <c r="AN45" s="63"/>
      <c r="AO45" s="63"/>
      <c r="AP45" s="63"/>
    </row>
    <row r="46" spans="1:42" ht="15">
      <c r="A46" s="63"/>
      <c r="B46" s="63"/>
      <c r="C46" s="63"/>
      <c r="D46" s="63"/>
      <c r="E46" s="63"/>
      <c r="F46" s="63"/>
      <c r="G46" s="63"/>
      <c r="H46" s="63"/>
      <c r="I46" s="63"/>
      <c r="J46" s="66" t="s">
        <v>70</v>
      </c>
      <c r="K46" s="68">
        <v>0.72762645914396884</v>
      </c>
      <c r="L46" s="63"/>
      <c r="M46" s="63"/>
      <c r="N46" s="63"/>
      <c r="O46" s="63"/>
      <c r="P46" s="63"/>
      <c r="Q46" s="63"/>
      <c r="R46" s="63"/>
      <c r="S46" s="63"/>
      <c r="T46" s="63"/>
      <c r="U46" s="63"/>
      <c r="V46" s="63"/>
      <c r="W46" s="63"/>
      <c r="X46" s="63"/>
      <c r="Y46" s="63"/>
      <c r="Z46" s="63"/>
      <c r="AA46" s="63"/>
      <c r="AB46" s="63"/>
      <c r="AC46" s="63"/>
      <c r="AD46" s="63"/>
      <c r="AE46" s="63"/>
      <c r="AF46" s="63"/>
      <c r="AG46" s="63"/>
      <c r="AH46" s="63"/>
      <c r="AI46" s="63"/>
      <c r="AJ46" s="63"/>
      <c r="AK46" s="63"/>
      <c r="AL46" s="63"/>
      <c r="AM46" s="63"/>
      <c r="AN46" s="63"/>
      <c r="AO46" s="63"/>
      <c r="AP46" s="63"/>
    </row>
    <row r="47" spans="1:42" ht="15">
      <c r="A47" s="63"/>
      <c r="B47" s="63"/>
      <c r="C47" s="63"/>
      <c r="D47" s="63"/>
      <c r="E47" s="63"/>
      <c r="F47" s="63"/>
      <c r="G47" s="63"/>
      <c r="H47" s="63"/>
      <c r="I47" s="63"/>
      <c r="J47" s="66" t="s">
        <v>143</v>
      </c>
      <c r="K47" s="68">
        <v>1</v>
      </c>
      <c r="L47" s="63"/>
      <c r="M47" s="63"/>
      <c r="N47" s="63"/>
      <c r="O47" s="63"/>
      <c r="P47" s="63"/>
      <c r="Q47" s="63"/>
      <c r="R47" s="63"/>
      <c r="S47" s="63"/>
      <c r="T47" s="63"/>
      <c r="U47" s="63"/>
      <c r="V47" s="63"/>
      <c r="W47" s="63"/>
      <c r="X47" s="63"/>
      <c r="Y47" s="63"/>
      <c r="Z47" s="63"/>
      <c r="AA47" s="63"/>
      <c r="AB47" s="63"/>
      <c r="AC47" s="63"/>
      <c r="AD47" s="63"/>
      <c r="AE47" s="63"/>
      <c r="AF47" s="63"/>
      <c r="AG47" s="63"/>
      <c r="AH47" s="63"/>
      <c r="AI47" s="63"/>
      <c r="AJ47" s="63"/>
      <c r="AK47" s="63"/>
      <c r="AL47" s="63"/>
      <c r="AM47" s="63"/>
      <c r="AN47" s="63"/>
      <c r="AO47" s="63"/>
      <c r="AP47" s="63"/>
    </row>
    <row r="48" spans="1:42">
      <c r="A48" s="63"/>
      <c r="B48" s="63"/>
      <c r="C48" s="63"/>
      <c r="D48" s="63"/>
      <c r="E48" s="63"/>
      <c r="F48" s="63"/>
      <c r="G48" s="63"/>
      <c r="H48" s="63"/>
      <c r="I48" s="63"/>
      <c r="J48" s="63"/>
      <c r="K48" s="63"/>
      <c r="L48" s="63"/>
      <c r="M48" s="63"/>
      <c r="N48" s="63"/>
      <c r="O48" s="63"/>
      <c r="P48" s="63"/>
      <c r="Q48" s="63"/>
      <c r="R48" s="63"/>
      <c r="S48" s="63"/>
      <c r="T48" s="63"/>
      <c r="U48" s="63"/>
      <c r="V48" s="63"/>
      <c r="W48" s="63"/>
      <c r="X48" s="63"/>
      <c r="Y48" s="63"/>
      <c r="Z48" s="63"/>
      <c r="AA48" s="63"/>
      <c r="AB48" s="63"/>
      <c r="AC48" s="63"/>
      <c r="AD48" s="63"/>
      <c r="AE48" s="63"/>
      <c r="AF48" s="63"/>
      <c r="AG48" s="63"/>
      <c r="AH48" s="63"/>
      <c r="AI48" s="63"/>
      <c r="AJ48" s="63"/>
      <c r="AK48" s="63"/>
      <c r="AL48" s="63"/>
      <c r="AM48" s="63"/>
      <c r="AN48" s="63"/>
      <c r="AO48" s="63"/>
      <c r="AP48" s="63"/>
    </row>
    <row r="49" spans="1:42">
      <c r="A49" s="63"/>
      <c r="B49" s="63"/>
      <c r="C49" s="63"/>
      <c r="D49" s="63"/>
      <c r="E49" s="63"/>
      <c r="F49" s="63"/>
      <c r="G49" s="63"/>
      <c r="H49" s="63"/>
      <c r="I49" s="63"/>
      <c r="J49" s="63"/>
      <c r="K49" s="63"/>
      <c r="L49" s="63"/>
      <c r="M49" s="63"/>
      <c r="N49" s="63"/>
      <c r="O49" s="63"/>
      <c r="P49" s="63"/>
      <c r="Q49" s="63"/>
      <c r="R49" s="63"/>
      <c r="S49" s="63"/>
      <c r="T49" s="63"/>
      <c r="U49" s="63"/>
      <c r="V49" s="63"/>
      <c r="W49" s="63"/>
      <c r="X49" s="63"/>
      <c r="Y49" s="63"/>
      <c r="Z49" s="63"/>
      <c r="AA49" s="63"/>
      <c r="AB49" s="63"/>
      <c r="AC49" s="63"/>
      <c r="AD49" s="63"/>
      <c r="AE49" s="63"/>
      <c r="AF49" s="63"/>
      <c r="AG49" s="63"/>
      <c r="AH49" s="63"/>
      <c r="AI49" s="63"/>
      <c r="AJ49" s="63"/>
      <c r="AK49" s="63"/>
      <c r="AL49" s="63"/>
      <c r="AM49" s="63"/>
      <c r="AN49" s="63"/>
      <c r="AO49" s="63"/>
      <c r="AP49" s="63"/>
    </row>
    <row r="50" spans="1:42">
      <c r="A50" s="63"/>
      <c r="B50" s="63"/>
      <c r="C50" s="63"/>
      <c r="D50" s="63"/>
      <c r="E50" s="63"/>
      <c r="F50" s="63"/>
      <c r="G50" s="63"/>
      <c r="H50" s="63"/>
      <c r="I50" s="63"/>
      <c r="J50" s="63"/>
      <c r="K50" s="63"/>
      <c r="L50" s="63"/>
      <c r="M50" s="63"/>
      <c r="N50" s="63"/>
      <c r="O50" s="63"/>
      <c r="P50" s="63"/>
      <c r="Q50" s="63"/>
      <c r="R50" s="63"/>
      <c r="S50" s="63"/>
      <c r="T50" s="63"/>
      <c r="U50" s="63"/>
      <c r="V50" s="63"/>
      <c r="W50" s="63"/>
      <c r="X50" s="63"/>
      <c r="Y50" s="63"/>
      <c r="Z50" s="63"/>
      <c r="AA50" s="63"/>
      <c r="AB50" s="63"/>
      <c r="AC50" s="63"/>
      <c r="AD50" s="63"/>
      <c r="AE50" s="63"/>
      <c r="AF50" s="63"/>
      <c r="AG50" s="63"/>
      <c r="AH50" s="63"/>
      <c r="AI50" s="63"/>
      <c r="AJ50" s="63"/>
      <c r="AK50" s="63"/>
      <c r="AL50" s="63"/>
      <c r="AM50" s="63"/>
      <c r="AN50" s="63"/>
      <c r="AO50" s="63"/>
      <c r="AP50" s="63"/>
    </row>
    <row r="51" spans="1:42" ht="15">
      <c r="A51" s="63"/>
      <c r="B51" s="63"/>
      <c r="C51" s="63"/>
      <c r="D51" s="63"/>
      <c r="E51" s="63"/>
      <c r="F51" s="63"/>
      <c r="G51" s="61"/>
      <c r="H51" s="63"/>
      <c r="I51" s="63"/>
      <c r="J51" s="63"/>
      <c r="K51" s="63"/>
      <c r="L51" s="63"/>
      <c r="M51" s="63"/>
      <c r="N51" s="63"/>
      <c r="O51" s="63"/>
      <c r="P51" s="63"/>
      <c r="Q51" s="63"/>
      <c r="R51" s="63"/>
      <c r="S51" s="63"/>
      <c r="T51" s="63"/>
      <c r="U51" s="63"/>
      <c r="V51" s="63"/>
      <c r="W51" s="63"/>
      <c r="X51" s="63"/>
      <c r="Y51" s="63"/>
      <c r="Z51" s="63"/>
      <c r="AA51" s="63"/>
      <c r="AB51" s="63"/>
      <c r="AC51" s="63"/>
      <c r="AD51" s="63"/>
      <c r="AE51" s="63"/>
      <c r="AF51" s="63"/>
      <c r="AG51" s="63"/>
      <c r="AH51" s="63"/>
      <c r="AI51" s="63"/>
      <c r="AJ51" s="63"/>
      <c r="AK51" s="63"/>
      <c r="AL51" s="63"/>
      <c r="AM51" s="63"/>
      <c r="AN51" s="63"/>
      <c r="AO51" s="63"/>
      <c r="AP51" s="63"/>
    </row>
    <row r="52" spans="1:42">
      <c r="A52" s="63"/>
      <c r="B52" s="63"/>
      <c r="C52" s="63"/>
      <c r="D52" s="63"/>
      <c r="E52" s="63"/>
      <c r="F52" s="63"/>
      <c r="G52" s="63"/>
      <c r="H52" s="63"/>
      <c r="I52" s="63"/>
      <c r="J52" s="63"/>
      <c r="K52" s="63"/>
      <c r="L52" s="63"/>
      <c r="M52" s="63"/>
      <c r="N52" s="63"/>
      <c r="O52" s="63"/>
      <c r="P52" s="63"/>
      <c r="Q52" s="63"/>
      <c r="R52" s="63"/>
      <c r="S52" s="63"/>
      <c r="T52" s="63"/>
      <c r="U52" s="63"/>
      <c r="V52" s="63"/>
      <c r="W52" s="63"/>
      <c r="X52" s="63"/>
      <c r="Y52" s="63"/>
      <c r="Z52" s="63"/>
      <c r="AA52" s="63"/>
      <c r="AB52" s="63"/>
      <c r="AC52" s="63"/>
      <c r="AD52" s="63"/>
      <c r="AE52" s="63"/>
      <c r="AF52" s="63"/>
      <c r="AG52" s="63"/>
      <c r="AH52" s="63"/>
      <c r="AI52" s="63"/>
      <c r="AJ52" s="63"/>
      <c r="AK52" s="63"/>
      <c r="AL52" s="63"/>
      <c r="AM52" s="63"/>
      <c r="AN52" s="63"/>
      <c r="AO52" s="63"/>
      <c r="AP52" s="63"/>
    </row>
    <row r="53" spans="1:42" ht="15">
      <c r="A53" s="63"/>
      <c r="B53" s="63"/>
      <c r="C53" s="63"/>
      <c r="D53" s="63"/>
      <c r="E53" s="63"/>
      <c r="F53" s="63"/>
      <c r="G53" s="61"/>
      <c r="H53" s="63"/>
      <c r="I53" s="63"/>
      <c r="J53" s="63"/>
      <c r="K53" s="63"/>
      <c r="L53" s="63"/>
      <c r="M53" s="63"/>
      <c r="N53" s="63"/>
      <c r="O53" s="63"/>
      <c r="P53" s="63"/>
      <c r="Q53" s="63"/>
      <c r="R53" s="63"/>
      <c r="S53" s="63"/>
      <c r="T53" s="63"/>
      <c r="U53" s="63"/>
      <c r="V53" s="63"/>
      <c r="W53" s="63"/>
      <c r="X53" s="63"/>
      <c r="Y53" s="63"/>
      <c r="Z53" s="63"/>
      <c r="AA53" s="63"/>
      <c r="AB53" s="63"/>
      <c r="AC53" s="63"/>
      <c r="AD53" s="63"/>
      <c r="AE53" s="63"/>
      <c r="AF53" s="63"/>
      <c r="AG53" s="63"/>
      <c r="AH53" s="63"/>
      <c r="AI53" s="63"/>
      <c r="AJ53" s="63"/>
      <c r="AK53" s="63"/>
      <c r="AL53" s="63"/>
      <c r="AM53" s="63"/>
      <c r="AN53" s="63"/>
      <c r="AO53" s="63"/>
      <c r="AP53" s="63"/>
    </row>
    <row r="54" spans="1:42" ht="15">
      <c r="A54" s="63"/>
      <c r="B54" s="63"/>
      <c r="C54" s="63"/>
      <c r="D54" s="63"/>
      <c r="E54" s="63"/>
      <c r="F54" s="63"/>
      <c r="G54" s="62"/>
      <c r="H54" s="63"/>
      <c r="I54" s="63"/>
      <c r="J54" s="63"/>
      <c r="K54" s="63"/>
      <c r="L54" s="63"/>
      <c r="M54" s="63"/>
      <c r="N54" s="63"/>
      <c r="O54" s="63"/>
      <c r="P54" s="63"/>
      <c r="Q54" s="63"/>
      <c r="R54" s="63"/>
      <c r="S54" s="63"/>
      <c r="T54" s="63"/>
      <c r="U54" s="63"/>
      <c r="V54" s="63"/>
      <c r="W54" s="63"/>
      <c r="X54" s="63"/>
      <c r="Y54" s="63"/>
      <c r="Z54" s="63"/>
      <c r="AA54" s="63"/>
      <c r="AB54" s="63"/>
      <c r="AC54" s="63"/>
      <c r="AD54" s="63"/>
      <c r="AE54" s="63"/>
      <c r="AF54" s="63"/>
      <c r="AG54" s="63"/>
      <c r="AH54" s="63"/>
      <c r="AI54" s="63"/>
      <c r="AJ54" s="63"/>
      <c r="AK54" s="63"/>
      <c r="AL54" s="63"/>
      <c r="AM54" s="63"/>
      <c r="AN54" s="63"/>
      <c r="AO54" s="63"/>
      <c r="AP54" s="63"/>
    </row>
    <row r="55" spans="1:42" ht="15">
      <c r="A55" s="63"/>
      <c r="B55" s="63"/>
      <c r="C55" s="63"/>
      <c r="D55" s="63"/>
      <c r="E55" s="63"/>
      <c r="F55" s="63"/>
      <c r="G55" s="62"/>
      <c r="H55" s="63"/>
      <c r="I55" s="63"/>
      <c r="J55" s="63"/>
      <c r="K55" s="63"/>
      <c r="L55" s="63"/>
      <c r="M55" s="63"/>
      <c r="N55" s="63"/>
      <c r="O55" s="63"/>
      <c r="P55" s="63"/>
      <c r="Q55" s="63"/>
      <c r="R55" s="63"/>
      <c r="S55" s="63"/>
      <c r="T55" s="63"/>
      <c r="U55" s="63"/>
      <c r="V55" s="63"/>
      <c r="W55" s="63"/>
      <c r="X55" s="63"/>
      <c r="Y55" s="63"/>
      <c r="Z55" s="63"/>
      <c r="AA55" s="63"/>
      <c r="AB55" s="63"/>
      <c r="AC55" s="63"/>
      <c r="AD55" s="63"/>
      <c r="AE55" s="63"/>
      <c r="AF55" s="63"/>
      <c r="AG55" s="63"/>
      <c r="AH55" s="63"/>
      <c r="AI55" s="63"/>
      <c r="AJ55" s="63"/>
      <c r="AK55" s="63"/>
      <c r="AL55" s="63"/>
      <c r="AM55" s="63"/>
      <c r="AN55" s="63"/>
      <c r="AO55" s="63"/>
      <c r="AP55" s="63"/>
    </row>
    <row r="56" spans="1:42" ht="15">
      <c r="A56" s="63"/>
      <c r="B56" s="63"/>
      <c r="C56" s="63"/>
      <c r="D56" s="63"/>
      <c r="E56" s="63"/>
      <c r="F56" s="63"/>
      <c r="G56" s="62"/>
      <c r="H56" s="63"/>
      <c r="I56" s="63"/>
      <c r="J56" s="63"/>
      <c r="K56" s="63"/>
      <c r="L56" s="63"/>
      <c r="M56" s="63"/>
      <c r="N56" s="63"/>
      <c r="O56" s="63"/>
      <c r="P56" s="63"/>
      <c r="Q56" s="63"/>
      <c r="R56" s="63"/>
      <c r="S56" s="63"/>
      <c r="T56" s="63"/>
      <c r="U56" s="63"/>
      <c r="V56" s="63"/>
      <c r="W56" s="63"/>
      <c r="X56" s="63"/>
      <c r="Y56" s="63"/>
      <c r="Z56" s="63"/>
      <c r="AA56" s="63"/>
      <c r="AB56" s="63"/>
      <c r="AC56" s="63"/>
      <c r="AD56" s="63"/>
      <c r="AE56" s="63"/>
      <c r="AF56" s="63"/>
      <c r="AG56" s="63"/>
      <c r="AH56" s="63"/>
      <c r="AI56" s="63"/>
      <c r="AJ56" s="63"/>
      <c r="AK56" s="63"/>
      <c r="AL56" s="63"/>
      <c r="AM56" s="63"/>
      <c r="AN56" s="63"/>
      <c r="AO56" s="63"/>
      <c r="AP56" s="63"/>
    </row>
    <row r="57" spans="1:42" ht="15">
      <c r="A57" s="63"/>
      <c r="B57" s="63"/>
      <c r="C57" s="63"/>
      <c r="D57" s="63"/>
      <c r="E57" s="63"/>
      <c r="F57" s="63"/>
      <c r="G57" s="62"/>
      <c r="H57" s="63"/>
      <c r="I57" s="63"/>
      <c r="J57" s="63"/>
      <c r="K57" s="63"/>
      <c r="L57" s="63"/>
      <c r="M57" s="63"/>
      <c r="N57" s="63"/>
      <c r="O57" s="63"/>
      <c r="P57" s="63"/>
      <c r="Q57" s="63"/>
      <c r="R57" s="63"/>
      <c r="S57" s="63"/>
      <c r="T57" s="63"/>
      <c r="U57" s="63"/>
      <c r="V57" s="63"/>
      <c r="W57" s="63"/>
      <c r="X57" s="63"/>
      <c r="Y57" s="63"/>
      <c r="Z57" s="63"/>
      <c r="AA57" s="63"/>
      <c r="AB57" s="63"/>
      <c r="AC57" s="63"/>
      <c r="AD57" s="63"/>
      <c r="AE57" s="63"/>
      <c r="AF57" s="63"/>
      <c r="AG57" s="63"/>
      <c r="AH57" s="63"/>
      <c r="AI57" s="63"/>
      <c r="AJ57" s="63"/>
      <c r="AK57" s="63"/>
      <c r="AL57" s="63"/>
      <c r="AM57" s="63"/>
      <c r="AN57" s="63"/>
      <c r="AO57" s="63"/>
      <c r="AP57" s="63"/>
    </row>
    <row r="58" spans="1:42" ht="15">
      <c r="A58" s="63"/>
      <c r="B58" s="63"/>
      <c r="C58" s="63"/>
      <c r="D58" s="63"/>
      <c r="E58" s="63"/>
      <c r="F58" s="63"/>
      <c r="G58" s="62"/>
      <c r="H58" s="63"/>
      <c r="I58" s="63"/>
      <c r="J58" s="63"/>
      <c r="K58" s="63"/>
      <c r="L58" s="63"/>
      <c r="M58" s="63"/>
      <c r="N58" s="63"/>
      <c r="O58" s="63"/>
      <c r="P58" s="63"/>
      <c r="Q58" s="63"/>
      <c r="R58" s="63"/>
      <c r="S58" s="63"/>
      <c r="T58" s="63"/>
      <c r="U58" s="63"/>
      <c r="V58" s="63"/>
      <c r="W58" s="63"/>
      <c r="X58" s="63"/>
      <c r="Y58" s="63"/>
      <c r="Z58" s="63"/>
      <c r="AA58" s="63"/>
      <c r="AB58" s="63"/>
      <c r="AC58" s="63"/>
      <c r="AD58" s="63"/>
      <c r="AE58" s="63"/>
      <c r="AF58" s="63"/>
      <c r="AG58" s="63"/>
      <c r="AH58" s="63"/>
      <c r="AI58" s="63"/>
      <c r="AJ58" s="63"/>
      <c r="AK58" s="63"/>
      <c r="AL58" s="63"/>
      <c r="AM58" s="63"/>
      <c r="AN58" s="63"/>
      <c r="AO58" s="63"/>
      <c r="AP58" s="63"/>
    </row>
    <row r="59" spans="1:42">
      <c r="A59" s="63"/>
      <c r="B59" s="63"/>
      <c r="C59" s="63"/>
      <c r="D59" s="63"/>
      <c r="E59" s="63"/>
      <c r="F59" s="63"/>
      <c r="G59" s="63"/>
      <c r="H59" s="63"/>
      <c r="I59" s="63"/>
      <c r="J59" s="63"/>
      <c r="K59" s="63"/>
      <c r="L59" s="63"/>
      <c r="M59" s="63"/>
      <c r="N59" s="63"/>
      <c r="O59" s="63"/>
      <c r="P59" s="63"/>
      <c r="Q59" s="63"/>
      <c r="R59" s="63"/>
      <c r="S59" s="63"/>
      <c r="T59" s="63"/>
      <c r="U59" s="63"/>
      <c r="V59" s="63"/>
      <c r="W59" s="63"/>
      <c r="X59" s="63"/>
      <c r="Y59" s="63"/>
      <c r="Z59" s="63"/>
      <c r="AA59" s="63"/>
      <c r="AB59" s="63"/>
      <c r="AC59" s="63"/>
      <c r="AD59" s="63"/>
      <c r="AE59" s="63"/>
      <c r="AF59" s="63"/>
      <c r="AG59" s="63"/>
      <c r="AH59" s="63"/>
      <c r="AI59" s="63"/>
      <c r="AJ59" s="63"/>
      <c r="AK59" s="63"/>
      <c r="AL59" s="63"/>
      <c r="AM59" s="63"/>
      <c r="AN59" s="63"/>
      <c r="AO59" s="63"/>
      <c r="AP59" s="63"/>
    </row>
    <row r="60" spans="1:42">
      <c r="A60" s="63"/>
      <c r="B60" s="63"/>
      <c r="C60" s="63"/>
      <c r="D60" s="63"/>
      <c r="E60" s="63"/>
      <c r="F60" s="63"/>
      <c r="G60" s="63"/>
      <c r="H60" s="63"/>
      <c r="I60" s="63"/>
      <c r="J60" s="63"/>
      <c r="K60" s="63"/>
      <c r="L60" s="63"/>
      <c r="M60" s="63"/>
      <c r="N60" s="63"/>
      <c r="O60" s="63"/>
      <c r="P60" s="63"/>
      <c r="Q60" s="63"/>
      <c r="R60" s="63"/>
      <c r="S60" s="63"/>
      <c r="T60" s="63"/>
      <c r="U60" s="63"/>
      <c r="V60" s="63"/>
      <c r="W60" s="63"/>
      <c r="X60" s="63"/>
      <c r="Y60" s="63"/>
      <c r="Z60" s="63"/>
      <c r="AA60" s="63"/>
      <c r="AB60" s="63"/>
      <c r="AC60" s="63"/>
      <c r="AD60" s="63"/>
      <c r="AE60" s="63"/>
      <c r="AF60" s="63"/>
      <c r="AG60" s="63"/>
      <c r="AH60" s="63"/>
      <c r="AI60" s="63"/>
      <c r="AJ60" s="63"/>
      <c r="AK60" s="63"/>
      <c r="AL60" s="63"/>
      <c r="AM60" s="63"/>
      <c r="AN60" s="63"/>
      <c r="AO60" s="63"/>
      <c r="AP60" s="63"/>
    </row>
    <row r="61" spans="1:42" ht="15">
      <c r="A61" s="70" t="s">
        <v>153</v>
      </c>
      <c r="B61" s="71"/>
      <c r="C61" s="71"/>
      <c r="D61" s="71"/>
      <c r="E61" s="71"/>
      <c r="F61" s="71"/>
      <c r="G61" s="71"/>
      <c r="H61" s="71"/>
      <c r="I61" s="71"/>
      <c r="J61" s="71"/>
      <c r="K61" s="71"/>
      <c r="L61" s="71"/>
      <c r="M61" s="71"/>
      <c r="N61" s="71"/>
      <c r="O61" s="71"/>
      <c r="P61" s="71"/>
      <c r="Q61" s="71"/>
      <c r="R61" s="71"/>
      <c r="S61" s="71"/>
      <c r="T61" s="71"/>
      <c r="U61" s="71"/>
      <c r="V61" s="71"/>
      <c r="W61" s="71"/>
      <c r="X61" s="71"/>
      <c r="Y61" s="71"/>
      <c r="Z61" s="71"/>
      <c r="AA61" s="71"/>
      <c r="AB61" s="71"/>
      <c r="AC61" s="71"/>
      <c r="AD61" s="71"/>
      <c r="AE61" s="71"/>
      <c r="AF61" s="71"/>
      <c r="AG61" s="71"/>
      <c r="AH61" s="71"/>
      <c r="AI61" s="71"/>
      <c r="AJ61" s="71"/>
      <c r="AK61" s="71"/>
      <c r="AL61" s="71"/>
      <c r="AM61" s="71"/>
      <c r="AN61" s="71"/>
      <c r="AO61" s="71"/>
      <c r="AP61" s="71"/>
    </row>
    <row r="62" spans="1:42">
      <c r="A62" s="71"/>
      <c r="B62" s="71"/>
      <c r="C62" s="71"/>
      <c r="D62" s="71"/>
      <c r="E62" s="71"/>
      <c r="F62" s="71"/>
      <c r="G62" s="71"/>
      <c r="H62" s="71"/>
      <c r="I62" s="71"/>
      <c r="J62" s="71"/>
      <c r="K62" s="71"/>
      <c r="L62" s="71"/>
      <c r="M62" s="71"/>
      <c r="N62" s="71"/>
      <c r="O62" s="71"/>
      <c r="P62" s="71"/>
      <c r="Q62" s="71"/>
      <c r="R62" s="71"/>
      <c r="S62" s="71"/>
      <c r="T62" s="71"/>
      <c r="U62" s="71"/>
      <c r="V62" s="71"/>
      <c r="W62" s="71"/>
      <c r="X62" s="71"/>
      <c r="Y62" s="71"/>
      <c r="Z62" s="71"/>
      <c r="AA62" s="71"/>
      <c r="AB62" s="71"/>
      <c r="AC62" s="71"/>
      <c r="AD62" s="71"/>
      <c r="AE62" s="71"/>
      <c r="AF62" s="71"/>
      <c r="AG62" s="71"/>
      <c r="AH62" s="71"/>
      <c r="AI62" s="71"/>
      <c r="AJ62" s="71"/>
      <c r="AK62" s="71"/>
      <c r="AL62" s="71"/>
      <c r="AM62" s="71"/>
      <c r="AN62" s="71"/>
      <c r="AO62" s="71"/>
      <c r="AP62" s="71"/>
    </row>
    <row r="63" spans="1:42" ht="15">
      <c r="A63" s="43" t="s">
        <v>133</v>
      </c>
      <c r="B63" s="71"/>
      <c r="C63" s="71"/>
      <c r="D63" s="71"/>
      <c r="E63" s="43" t="s">
        <v>134</v>
      </c>
      <c r="F63" s="71"/>
      <c r="G63" s="71"/>
      <c r="H63" s="71"/>
      <c r="I63" s="71"/>
      <c r="J63" s="43" t="s">
        <v>154</v>
      </c>
      <c r="K63" s="76"/>
      <c r="L63" s="71"/>
      <c r="M63" s="71"/>
      <c r="N63" s="71"/>
      <c r="O63" s="71"/>
      <c r="P63" s="71"/>
      <c r="Q63" s="43" t="s">
        <v>135</v>
      </c>
      <c r="R63" s="71"/>
      <c r="S63" s="71"/>
      <c r="T63" s="71"/>
      <c r="U63" s="71"/>
      <c r="V63" s="71"/>
      <c r="W63" s="43" t="s">
        <v>136</v>
      </c>
      <c r="X63" s="71"/>
      <c r="Y63" s="71"/>
      <c r="Z63" s="71"/>
      <c r="AA63" s="71"/>
      <c r="AB63" s="71"/>
      <c r="AC63" s="71"/>
      <c r="AD63" s="43" t="s">
        <v>138</v>
      </c>
      <c r="AE63" s="71"/>
      <c r="AF63" s="71"/>
      <c r="AG63" s="71"/>
      <c r="AH63" s="71"/>
      <c r="AI63" s="71"/>
      <c r="AJ63" s="71"/>
      <c r="AK63" s="71"/>
      <c r="AL63" s="71"/>
      <c r="AM63" s="71"/>
      <c r="AN63" s="71"/>
      <c r="AO63" s="71"/>
      <c r="AP63" s="71"/>
    </row>
    <row r="64" spans="1:42" ht="15">
      <c r="A64" s="71" t="s">
        <v>19</v>
      </c>
      <c r="B64" s="71" t="s">
        <v>113</v>
      </c>
      <c r="C64" s="71"/>
      <c r="D64" s="71"/>
      <c r="E64" s="71" t="s">
        <v>19</v>
      </c>
      <c r="F64" s="71" t="s">
        <v>113</v>
      </c>
      <c r="G64" s="71"/>
      <c r="H64" s="71"/>
      <c r="I64" s="71"/>
      <c r="J64" s="75" t="s">
        <v>19</v>
      </c>
      <c r="K64" s="75" t="s">
        <v>113</v>
      </c>
      <c r="L64" s="71"/>
      <c r="M64" s="71"/>
      <c r="N64" s="71"/>
      <c r="O64" s="71"/>
      <c r="P64" s="71"/>
      <c r="Q64" s="71" t="s">
        <v>19</v>
      </c>
      <c r="R64" s="71" t="s">
        <v>113</v>
      </c>
      <c r="S64" s="71"/>
      <c r="T64" s="71"/>
      <c r="U64" s="71"/>
      <c r="V64" s="71"/>
      <c r="W64" s="71" t="s">
        <v>19</v>
      </c>
      <c r="X64" s="71" t="s">
        <v>113</v>
      </c>
      <c r="Y64" s="71"/>
      <c r="Z64" s="71"/>
      <c r="AA64" s="71"/>
      <c r="AB64" s="71"/>
      <c r="AC64" s="71"/>
      <c r="AD64" s="71" t="s">
        <v>19</v>
      </c>
      <c r="AE64" s="71" t="s">
        <v>113</v>
      </c>
      <c r="AF64" s="71"/>
      <c r="AG64" s="71"/>
      <c r="AH64" s="71"/>
      <c r="AI64" s="71"/>
      <c r="AJ64" s="71"/>
      <c r="AK64" s="71"/>
      <c r="AL64" s="71"/>
      <c r="AM64" s="71"/>
      <c r="AN64" s="71"/>
      <c r="AO64" s="71"/>
      <c r="AP64" s="71"/>
    </row>
    <row r="65" spans="1:42" ht="15">
      <c r="A65" s="71"/>
      <c r="B65" s="71"/>
      <c r="C65" s="78">
        <f>GETPIVOTDATA("CONTAINER",$A$66)</f>
        <v>118</v>
      </c>
      <c r="D65" s="71"/>
      <c r="E65" s="71"/>
      <c r="F65" s="71"/>
      <c r="G65" s="71"/>
      <c r="H65" s="71"/>
      <c r="I65" s="71"/>
      <c r="J65" s="75"/>
      <c r="K65" s="75"/>
      <c r="L65" s="71"/>
      <c r="M65" s="71"/>
      <c r="N65" s="71"/>
      <c r="O65" s="71"/>
      <c r="P65" s="71"/>
      <c r="Q65" s="71"/>
      <c r="R65" s="71"/>
      <c r="S65" s="71"/>
      <c r="T65" s="71"/>
      <c r="U65" s="71"/>
      <c r="V65" s="71"/>
      <c r="W65" s="71"/>
      <c r="X65" s="71"/>
      <c r="Y65" s="71"/>
      <c r="Z65" s="71"/>
      <c r="AA65" s="71"/>
      <c r="AB65" s="71"/>
      <c r="AC65" s="71"/>
      <c r="AD65" s="71"/>
      <c r="AE65" s="71"/>
      <c r="AF65" s="71"/>
      <c r="AG65" s="71"/>
      <c r="AH65" s="71"/>
      <c r="AI65" s="71"/>
      <c r="AJ65" s="71"/>
      <c r="AK65" s="71"/>
      <c r="AL65" s="71"/>
      <c r="AM65" s="71"/>
      <c r="AN65" s="71"/>
      <c r="AO65" s="71"/>
      <c r="AP65" s="71"/>
    </row>
    <row r="66" spans="1:42" ht="15">
      <c r="A66" s="71" t="s">
        <v>139</v>
      </c>
      <c r="B66" s="71" t="s">
        <v>140</v>
      </c>
      <c r="C66" s="71"/>
      <c r="D66" s="71"/>
      <c r="E66" s="71" t="s">
        <v>139</v>
      </c>
      <c r="F66" s="71" t="s">
        <v>140</v>
      </c>
      <c r="G66" s="71"/>
      <c r="H66" s="71"/>
      <c r="I66" s="71"/>
      <c r="J66" s="75" t="s">
        <v>139</v>
      </c>
      <c r="K66" s="75" t="s">
        <v>140</v>
      </c>
      <c r="L66" s="71"/>
      <c r="M66" s="71"/>
      <c r="N66" s="71"/>
      <c r="O66" s="71"/>
      <c r="P66" s="71"/>
      <c r="Q66" s="71" t="s">
        <v>140</v>
      </c>
      <c r="R66" s="71" t="s">
        <v>141</v>
      </c>
      <c r="S66" s="71"/>
      <c r="U66" s="71"/>
      <c r="V66" s="71"/>
      <c r="W66" s="71"/>
      <c r="X66" s="71" t="s">
        <v>141</v>
      </c>
      <c r="Y66" s="71"/>
      <c r="Z66" s="71"/>
      <c r="AA66" s="71"/>
      <c r="AB66" s="71"/>
      <c r="AC66" s="71"/>
      <c r="AD66" s="71" t="s">
        <v>139</v>
      </c>
      <c r="AE66" s="71" t="s">
        <v>144</v>
      </c>
      <c r="AF66" s="71"/>
      <c r="AG66" s="71"/>
      <c r="AH66" s="71"/>
      <c r="AI66" s="71"/>
      <c r="AJ66" s="71"/>
      <c r="AK66" s="71"/>
      <c r="AL66" s="71"/>
      <c r="AM66" s="71"/>
      <c r="AN66" s="71"/>
      <c r="AO66" s="71"/>
      <c r="AP66" s="71"/>
    </row>
    <row r="67" spans="1:42" ht="15">
      <c r="A67" s="72">
        <v>6</v>
      </c>
      <c r="B67" s="71">
        <v>33</v>
      </c>
      <c r="C67" s="71"/>
      <c r="D67" s="71"/>
      <c r="E67" s="72" t="s">
        <v>95</v>
      </c>
      <c r="F67" s="71">
        <v>118</v>
      </c>
      <c r="G67" s="71"/>
      <c r="H67" s="71"/>
      <c r="I67" s="71"/>
      <c r="J67" s="77" t="s">
        <v>905</v>
      </c>
      <c r="K67" s="81">
        <v>0.33898305084745761</v>
      </c>
      <c r="L67" s="71"/>
      <c r="M67" s="71"/>
      <c r="N67" s="71"/>
      <c r="O67" s="71"/>
      <c r="P67" s="71"/>
      <c r="Q67" s="71" t="s">
        <v>139</v>
      </c>
      <c r="R67" s="71" t="s">
        <v>95</v>
      </c>
      <c r="S67" s="71" t="s">
        <v>143</v>
      </c>
      <c r="U67" s="71"/>
      <c r="V67" s="71"/>
      <c r="W67" s="71"/>
      <c r="X67" s="71" t="s">
        <v>48</v>
      </c>
      <c r="Y67" s="71" t="s">
        <v>75</v>
      </c>
      <c r="Z67" s="71" t="s">
        <v>143</v>
      </c>
      <c r="AA67" s="71"/>
      <c r="AB67" s="71"/>
      <c r="AC67" s="71"/>
      <c r="AD67" s="72">
        <v>6</v>
      </c>
      <c r="AE67" s="73">
        <v>136.78989898988618</v>
      </c>
      <c r="AF67" s="71"/>
      <c r="AG67" s="71"/>
      <c r="AH67" s="71"/>
      <c r="AI67" s="71"/>
      <c r="AJ67" s="71"/>
      <c r="AK67" s="71"/>
      <c r="AL67" s="71"/>
      <c r="AM67" s="71"/>
      <c r="AN67" s="71"/>
      <c r="AO67" s="71"/>
      <c r="AP67" s="71"/>
    </row>
    <row r="68" spans="1:42" ht="15">
      <c r="A68" s="72">
        <v>7</v>
      </c>
      <c r="B68" s="71">
        <v>26</v>
      </c>
      <c r="C68" s="71"/>
      <c r="D68" s="71"/>
      <c r="E68" s="72" t="s">
        <v>143</v>
      </c>
      <c r="F68" s="71">
        <v>118</v>
      </c>
      <c r="G68" s="71"/>
      <c r="H68" s="71"/>
      <c r="I68" s="71"/>
      <c r="J68" s="77" t="s">
        <v>906</v>
      </c>
      <c r="K68" s="81">
        <v>8.4745762711864403E-2</v>
      </c>
      <c r="L68" s="71"/>
      <c r="M68" s="71"/>
      <c r="N68" s="71"/>
      <c r="O68" s="71"/>
      <c r="P68" s="71"/>
      <c r="Q68" s="72" t="s">
        <v>90</v>
      </c>
      <c r="R68" s="97">
        <v>0.20338983050847459</v>
      </c>
      <c r="S68" s="97">
        <v>0.20338983050847459</v>
      </c>
      <c r="U68" s="71"/>
      <c r="V68" s="71"/>
      <c r="W68" s="71" t="s">
        <v>155</v>
      </c>
      <c r="X68" s="73">
        <v>45.531666666653472</v>
      </c>
      <c r="Y68" s="73">
        <v>41.331635802497559</v>
      </c>
      <c r="Z68" s="73">
        <v>41.687570621493819</v>
      </c>
      <c r="AA68" s="71"/>
      <c r="AB68" s="71"/>
      <c r="AC68" s="71"/>
      <c r="AD68" s="72">
        <v>7</v>
      </c>
      <c r="AE68" s="73">
        <v>75.862179487128742</v>
      </c>
      <c r="AF68" s="71"/>
      <c r="AG68" s="71"/>
      <c r="AH68" s="71"/>
      <c r="AI68" s="71"/>
      <c r="AJ68" s="71"/>
      <c r="AK68" s="71"/>
      <c r="AL68" s="71"/>
      <c r="AM68" s="71"/>
      <c r="AN68" s="71"/>
      <c r="AO68" s="71"/>
      <c r="AP68" s="71"/>
    </row>
    <row r="69" spans="1:42" ht="15">
      <c r="A69" s="72">
        <v>8</v>
      </c>
      <c r="B69" s="71">
        <v>20</v>
      </c>
      <c r="C69" s="71"/>
      <c r="D69" s="71"/>
      <c r="G69" s="71"/>
      <c r="H69" s="71"/>
      <c r="I69" s="71"/>
      <c r="J69" s="77" t="s">
        <v>907</v>
      </c>
      <c r="K69" s="81">
        <v>8.4745762711864403E-2</v>
      </c>
      <c r="L69" s="71"/>
      <c r="M69" s="71"/>
      <c r="N69" s="71"/>
      <c r="O69" s="71"/>
      <c r="P69" s="71"/>
      <c r="Q69" s="72" t="s">
        <v>70</v>
      </c>
      <c r="R69" s="97">
        <v>0.79661016949152541</v>
      </c>
      <c r="S69" s="97">
        <v>0.79661016949152541</v>
      </c>
      <c r="U69" s="71"/>
      <c r="V69" s="71"/>
      <c r="AA69" s="71"/>
      <c r="AB69" s="71"/>
      <c r="AC69" s="71"/>
      <c r="AD69" s="72">
        <v>8</v>
      </c>
      <c r="AE69" s="73">
        <v>114.4266666666168</v>
      </c>
      <c r="AF69" s="71"/>
      <c r="AG69" s="71"/>
      <c r="AH69" s="71"/>
      <c r="AI69" s="71"/>
      <c r="AJ69" s="71"/>
      <c r="AK69" s="71"/>
      <c r="AL69" s="71"/>
      <c r="AM69" s="71"/>
      <c r="AN69" s="71"/>
      <c r="AO69" s="71"/>
      <c r="AP69" s="71"/>
    </row>
    <row r="70" spans="1:42" ht="15">
      <c r="A70" s="72">
        <v>9</v>
      </c>
      <c r="B70" s="71">
        <v>39</v>
      </c>
      <c r="C70" s="71"/>
      <c r="D70" s="71"/>
      <c r="E70" s="71"/>
      <c r="F70" s="71"/>
      <c r="G70" s="71"/>
      <c r="H70" s="71"/>
      <c r="I70" s="71"/>
      <c r="J70" s="77" t="s">
        <v>908</v>
      </c>
      <c r="K70" s="81">
        <v>0.49152542372881358</v>
      </c>
      <c r="L70" s="71"/>
      <c r="M70" s="71"/>
      <c r="N70" s="71"/>
      <c r="O70" s="71"/>
      <c r="P70" s="71"/>
      <c r="Q70" s="72" t="s">
        <v>143</v>
      </c>
      <c r="R70" s="97">
        <v>1</v>
      </c>
      <c r="S70" s="97">
        <v>1</v>
      </c>
      <c r="U70" s="71"/>
      <c r="V70" s="71"/>
      <c r="AA70" s="71"/>
      <c r="AB70" s="71"/>
      <c r="AC70" s="71"/>
      <c r="AD70" s="72">
        <v>9</v>
      </c>
      <c r="AE70" s="73">
        <v>102.75641025637294</v>
      </c>
      <c r="AF70" s="71"/>
      <c r="AG70" s="71"/>
      <c r="AH70" s="71"/>
      <c r="AI70" s="71"/>
      <c r="AJ70" s="71"/>
      <c r="AK70" s="71"/>
      <c r="AL70" s="71"/>
      <c r="AM70" s="71"/>
      <c r="AN70" s="71"/>
      <c r="AO70" s="71"/>
      <c r="AP70" s="71"/>
    </row>
    <row r="71" spans="1:42" ht="15">
      <c r="A71" s="72" t="s">
        <v>143</v>
      </c>
      <c r="B71" s="71">
        <v>118</v>
      </c>
      <c r="C71" s="71"/>
      <c r="D71" s="71"/>
      <c r="E71" s="71"/>
      <c r="F71" s="71"/>
      <c r="G71" s="71"/>
      <c r="H71" s="71"/>
      <c r="I71" s="71"/>
      <c r="J71" s="77" t="s">
        <v>143</v>
      </c>
      <c r="K71" s="81">
        <v>1</v>
      </c>
      <c r="L71" s="71"/>
      <c r="M71" s="71"/>
      <c r="N71" s="71"/>
      <c r="O71" s="71"/>
      <c r="P71" s="71"/>
      <c r="Q71" s="71"/>
      <c r="R71" s="71"/>
      <c r="S71" s="71"/>
      <c r="T71" s="71"/>
      <c r="U71" s="71"/>
      <c r="V71" s="71"/>
      <c r="W71" s="71"/>
      <c r="X71" s="71"/>
      <c r="Y71" s="71"/>
      <c r="Z71" s="71"/>
      <c r="AA71" s="71"/>
      <c r="AB71" s="71"/>
      <c r="AC71" s="71"/>
      <c r="AD71" s="72" t="s">
        <v>143</v>
      </c>
      <c r="AE71" s="73">
        <v>108.32641242934298</v>
      </c>
      <c r="AF71" s="71"/>
      <c r="AG71" s="71"/>
      <c r="AH71" s="71"/>
      <c r="AI71" s="71"/>
      <c r="AJ71" s="71"/>
      <c r="AK71" s="71"/>
      <c r="AL71" s="71"/>
      <c r="AM71" s="71"/>
      <c r="AN71" s="71"/>
      <c r="AO71" s="71"/>
      <c r="AP71" s="71"/>
    </row>
    <row r="72" spans="1:42">
      <c r="C72" s="71"/>
      <c r="D72" s="71"/>
      <c r="E72" s="71"/>
      <c r="F72" s="71"/>
      <c r="G72" s="71"/>
      <c r="H72" s="71"/>
      <c r="I72" s="71"/>
      <c r="J72" s="71"/>
      <c r="K72" s="71"/>
      <c r="L72" s="71"/>
      <c r="M72" s="71"/>
      <c r="N72" s="71"/>
      <c r="O72" s="71"/>
      <c r="P72" s="71"/>
      <c r="Q72" s="71"/>
      <c r="R72" s="71"/>
      <c r="S72" s="71"/>
      <c r="T72" s="71"/>
      <c r="U72" s="71"/>
      <c r="V72" s="71"/>
      <c r="W72" s="71"/>
      <c r="X72" s="71"/>
      <c r="Y72" s="71"/>
      <c r="Z72" s="71"/>
      <c r="AA72" s="71"/>
      <c r="AB72" s="71"/>
      <c r="AC72" s="71"/>
      <c r="AF72" s="71"/>
      <c r="AG72" s="71"/>
      <c r="AH72" s="71"/>
      <c r="AI72" s="71"/>
      <c r="AJ72" s="71"/>
      <c r="AK72" s="71"/>
      <c r="AL72" s="71"/>
      <c r="AM72" s="71"/>
      <c r="AN72" s="71"/>
      <c r="AO72" s="71"/>
      <c r="AP72" s="71"/>
    </row>
    <row r="73" spans="1:42">
      <c r="A73" s="71"/>
      <c r="B73" s="71"/>
      <c r="C73" s="71"/>
      <c r="D73" s="71"/>
      <c r="E73" s="71"/>
      <c r="F73" s="71"/>
      <c r="G73" s="71"/>
      <c r="H73" s="71"/>
      <c r="I73" s="71"/>
      <c r="J73" s="71"/>
      <c r="K73" s="71"/>
      <c r="L73" s="71"/>
      <c r="M73" s="71"/>
      <c r="N73" s="71"/>
      <c r="O73" s="71"/>
      <c r="P73" s="71"/>
      <c r="Q73" s="71"/>
      <c r="R73" s="71"/>
      <c r="S73" s="71"/>
      <c r="T73" s="71"/>
      <c r="U73" s="71"/>
      <c r="V73" s="71"/>
      <c r="W73" s="71"/>
      <c r="X73" s="71"/>
      <c r="Y73" s="71"/>
      <c r="Z73" s="71"/>
      <c r="AA73" s="71"/>
      <c r="AB73" s="71"/>
      <c r="AC73" s="71"/>
      <c r="AD73" s="71"/>
      <c r="AE73" s="71"/>
      <c r="AF73" s="71"/>
      <c r="AG73" s="71"/>
      <c r="AH73" s="71"/>
      <c r="AI73" s="71"/>
      <c r="AJ73" s="71"/>
      <c r="AK73" s="71"/>
      <c r="AL73" s="71"/>
      <c r="AM73" s="71"/>
      <c r="AN73" s="71"/>
      <c r="AO73" s="71"/>
      <c r="AP73" s="71"/>
    </row>
    <row r="74" spans="1:42">
      <c r="A74" s="71"/>
      <c r="B74" s="71"/>
      <c r="C74" s="71"/>
      <c r="D74" s="71"/>
      <c r="E74" s="71"/>
      <c r="F74" s="71"/>
      <c r="G74" s="71"/>
      <c r="H74" s="71"/>
      <c r="I74" s="71"/>
      <c r="J74" s="71"/>
      <c r="K74" s="71"/>
      <c r="L74" s="71"/>
      <c r="M74" s="71"/>
      <c r="N74" s="71"/>
      <c r="O74" s="71"/>
      <c r="P74" s="71"/>
      <c r="Q74" s="71"/>
      <c r="R74" s="71"/>
      <c r="S74" s="71"/>
      <c r="T74" s="71"/>
      <c r="U74" s="71"/>
      <c r="V74" s="71"/>
      <c r="W74" s="71"/>
      <c r="X74" s="71"/>
      <c r="Y74" s="71"/>
      <c r="Z74" s="71"/>
      <c r="AA74" s="71"/>
      <c r="AB74" s="71"/>
      <c r="AC74" s="71"/>
      <c r="AD74" s="71"/>
      <c r="AE74" s="71"/>
      <c r="AF74" s="71"/>
      <c r="AG74" s="71"/>
      <c r="AH74" s="71"/>
      <c r="AI74" s="71"/>
      <c r="AJ74" s="71"/>
      <c r="AK74" s="71"/>
      <c r="AL74" s="71"/>
      <c r="AM74" s="71"/>
      <c r="AN74" s="71"/>
      <c r="AO74" s="71"/>
      <c r="AP74" s="71"/>
    </row>
    <row r="75" spans="1:42">
      <c r="A75" s="71"/>
      <c r="B75" s="71"/>
      <c r="C75" s="71"/>
      <c r="D75" s="71"/>
      <c r="E75" s="71"/>
      <c r="F75" s="71"/>
      <c r="G75" s="71"/>
      <c r="H75" s="71"/>
      <c r="I75" s="71"/>
      <c r="J75" s="71"/>
      <c r="K75" s="71"/>
      <c r="L75" s="71"/>
      <c r="M75" s="71"/>
      <c r="N75" s="71"/>
      <c r="O75" s="71"/>
      <c r="P75" s="71"/>
      <c r="Q75" s="71"/>
      <c r="R75" s="71"/>
      <c r="S75" s="71"/>
      <c r="T75" s="71"/>
      <c r="U75" s="71"/>
      <c r="V75" s="71"/>
      <c r="W75" s="71"/>
      <c r="X75" s="71"/>
      <c r="Y75" s="71"/>
      <c r="Z75" s="71"/>
      <c r="AA75" s="71"/>
      <c r="AB75" s="71"/>
      <c r="AC75" s="71"/>
      <c r="AD75" s="71"/>
      <c r="AE75" s="71"/>
      <c r="AF75" s="71"/>
      <c r="AG75" s="71"/>
      <c r="AH75" s="71"/>
      <c r="AI75" s="71"/>
      <c r="AJ75" s="71"/>
      <c r="AK75" s="71"/>
      <c r="AL75" s="71"/>
      <c r="AM75" s="71"/>
      <c r="AN75" s="71"/>
      <c r="AO75" s="71"/>
      <c r="AP75" s="71"/>
    </row>
    <row r="76" spans="1:42">
      <c r="A76" s="71"/>
      <c r="B76" s="71"/>
      <c r="C76" s="71"/>
      <c r="D76" s="71"/>
      <c r="E76" s="71"/>
      <c r="F76" s="71"/>
      <c r="G76" s="71"/>
      <c r="H76" s="71"/>
      <c r="I76" s="71"/>
      <c r="J76" s="71"/>
      <c r="K76" s="71"/>
      <c r="L76" s="71"/>
      <c r="M76" s="71"/>
      <c r="N76" s="71"/>
      <c r="O76" s="71"/>
      <c r="P76" s="71"/>
      <c r="Q76" s="71"/>
      <c r="R76" s="71"/>
      <c r="S76" s="71"/>
      <c r="T76" s="71"/>
      <c r="U76" s="71"/>
      <c r="V76" s="71"/>
      <c r="W76" s="71"/>
      <c r="X76" s="71"/>
      <c r="Y76" s="71"/>
      <c r="Z76" s="71"/>
      <c r="AA76" s="71"/>
      <c r="AB76" s="71"/>
      <c r="AC76" s="71"/>
      <c r="AD76" s="71"/>
      <c r="AE76" s="71"/>
      <c r="AF76" s="71"/>
      <c r="AG76" s="71"/>
      <c r="AH76" s="71"/>
      <c r="AI76" s="71"/>
      <c r="AJ76" s="71"/>
      <c r="AK76" s="71"/>
      <c r="AL76" s="71"/>
      <c r="AM76" s="71"/>
      <c r="AN76" s="71"/>
      <c r="AO76" s="71"/>
      <c r="AP76" s="71"/>
    </row>
    <row r="77" spans="1:42">
      <c r="A77" s="71"/>
      <c r="B77" s="71"/>
      <c r="C77" s="71"/>
      <c r="D77" s="71"/>
      <c r="E77" s="71"/>
      <c r="F77" s="71"/>
      <c r="G77" s="71"/>
      <c r="H77" s="71"/>
      <c r="I77" s="71"/>
      <c r="J77" s="71"/>
      <c r="K77" s="71"/>
      <c r="L77" s="71"/>
      <c r="M77" s="71"/>
      <c r="N77" s="71"/>
      <c r="O77" s="71"/>
      <c r="P77" s="71"/>
      <c r="Q77" s="71"/>
      <c r="R77" s="71"/>
      <c r="S77" s="71"/>
      <c r="T77" s="71"/>
      <c r="U77" s="71"/>
      <c r="V77" s="71"/>
      <c r="W77" s="71"/>
      <c r="X77" s="71"/>
      <c r="Y77" s="71"/>
      <c r="Z77" s="71"/>
      <c r="AA77" s="71"/>
      <c r="AB77" s="71"/>
      <c r="AC77" s="71"/>
      <c r="AD77" s="71"/>
      <c r="AE77" s="71"/>
      <c r="AF77" s="71"/>
      <c r="AG77" s="71"/>
      <c r="AH77" s="71"/>
      <c r="AI77" s="71"/>
      <c r="AJ77" s="71"/>
      <c r="AK77" s="71"/>
      <c r="AL77" s="71"/>
      <c r="AM77" s="71"/>
      <c r="AN77" s="71"/>
      <c r="AO77" s="71"/>
      <c r="AP77" s="71"/>
    </row>
    <row r="78" spans="1:42" ht="15">
      <c r="A78" s="71"/>
      <c r="B78" s="71"/>
      <c r="C78" s="71"/>
      <c r="D78" s="71"/>
      <c r="E78" s="43" t="s">
        <v>156</v>
      </c>
      <c r="F78" s="76"/>
      <c r="G78" s="71"/>
      <c r="H78" s="71"/>
      <c r="I78" s="71"/>
      <c r="J78" s="43" t="s">
        <v>157</v>
      </c>
      <c r="K78" s="76"/>
      <c r="L78" s="71"/>
      <c r="M78" s="71"/>
      <c r="N78" s="71"/>
      <c r="O78" s="71"/>
      <c r="P78" s="71"/>
      <c r="Q78" s="43" t="s">
        <v>41</v>
      </c>
      <c r="R78" s="71"/>
      <c r="S78" s="71"/>
      <c r="T78" s="71"/>
      <c r="U78" s="71"/>
      <c r="V78" s="71"/>
      <c r="W78" s="71"/>
      <c r="X78" s="71"/>
      <c r="Y78" s="71"/>
      <c r="Z78" s="71"/>
      <c r="AA78" s="71"/>
      <c r="AB78" s="71"/>
      <c r="AC78" s="71"/>
      <c r="AD78" s="71"/>
      <c r="AE78" s="71"/>
      <c r="AF78" s="71"/>
      <c r="AG78" s="71"/>
      <c r="AH78" s="71"/>
      <c r="AI78" s="71"/>
      <c r="AJ78" s="71"/>
      <c r="AK78" s="71"/>
      <c r="AL78" s="71"/>
      <c r="AM78" s="71"/>
      <c r="AN78" s="71"/>
      <c r="AO78" s="71"/>
      <c r="AP78" s="71"/>
    </row>
    <row r="79" spans="1:42" ht="15">
      <c r="A79" s="71"/>
      <c r="B79" s="71"/>
      <c r="C79" s="71"/>
      <c r="D79" s="71"/>
      <c r="E79" s="75" t="s">
        <v>19</v>
      </c>
      <c r="F79" s="75" t="s">
        <v>113</v>
      </c>
      <c r="G79" s="71"/>
      <c r="H79" s="71"/>
      <c r="I79" s="71"/>
      <c r="J79" s="71" t="s">
        <v>19</v>
      </c>
      <c r="K79" s="71" t="s">
        <v>113</v>
      </c>
      <c r="L79" s="71"/>
      <c r="M79" s="71"/>
      <c r="N79" s="71"/>
      <c r="O79" s="71"/>
      <c r="P79" s="71"/>
      <c r="Q79" s="71" t="s">
        <v>19</v>
      </c>
      <c r="R79" s="71" t="s">
        <v>113</v>
      </c>
      <c r="S79" s="71"/>
      <c r="T79" s="71"/>
      <c r="U79" s="71"/>
      <c r="V79" s="71"/>
      <c r="W79" s="71"/>
      <c r="X79" s="71"/>
      <c r="Y79" s="71"/>
      <c r="Z79" s="71"/>
      <c r="AA79" s="71"/>
      <c r="AB79" s="71"/>
      <c r="AC79" s="71"/>
      <c r="AD79" s="71"/>
      <c r="AE79" s="71"/>
      <c r="AF79" s="71"/>
      <c r="AG79" s="71"/>
      <c r="AH79" s="71"/>
      <c r="AI79" s="71"/>
      <c r="AJ79" s="71"/>
      <c r="AK79" s="71"/>
      <c r="AL79" s="71"/>
      <c r="AM79" s="71"/>
      <c r="AN79" s="71"/>
      <c r="AO79" s="71"/>
      <c r="AP79" s="71"/>
    </row>
    <row r="80" spans="1:42" ht="15">
      <c r="A80" s="71"/>
      <c r="B80" s="71"/>
      <c r="C80" s="71"/>
      <c r="D80" s="71"/>
      <c r="E80" s="75"/>
      <c r="F80" s="75"/>
      <c r="G80" s="71"/>
      <c r="H80" s="71"/>
      <c r="I80" s="71"/>
      <c r="J80" s="71"/>
      <c r="K80" s="71"/>
      <c r="L80" s="71"/>
      <c r="M80" s="71"/>
      <c r="N80" s="71"/>
      <c r="O80" s="71"/>
      <c r="P80" s="71"/>
      <c r="Q80" s="71"/>
      <c r="R80" s="71"/>
      <c r="S80" s="44" t="str">
        <f>TEXT(GETPIVOTDATA("ATA TO UNLOADING 2",$Q$81)/24, "[hh]:mm")</f>
        <v>108:19</v>
      </c>
      <c r="T80" s="71"/>
      <c r="U80" s="71"/>
      <c r="V80" s="71"/>
      <c r="W80" s="71"/>
      <c r="X80" s="71"/>
      <c r="Y80" s="71"/>
      <c r="Z80" s="71"/>
      <c r="AA80" s="71"/>
      <c r="AB80" s="71"/>
      <c r="AC80" s="71"/>
      <c r="AD80" s="71"/>
      <c r="AE80" s="71"/>
      <c r="AF80" s="71"/>
      <c r="AG80" s="71"/>
      <c r="AH80" s="71"/>
      <c r="AI80" s="71"/>
      <c r="AJ80" s="71"/>
      <c r="AK80" s="71"/>
      <c r="AL80" s="71"/>
      <c r="AM80" s="71"/>
      <c r="AN80" s="71"/>
      <c r="AO80" s="71"/>
      <c r="AP80" s="71"/>
    </row>
    <row r="81" spans="1:42" ht="15">
      <c r="A81" s="71"/>
      <c r="B81" s="71"/>
      <c r="C81" s="71"/>
      <c r="D81" s="71"/>
      <c r="E81" s="75" t="s">
        <v>139</v>
      </c>
      <c r="F81" s="75" t="s">
        <v>140</v>
      </c>
      <c r="G81" s="71"/>
      <c r="H81" s="71"/>
      <c r="I81" s="71"/>
      <c r="J81" s="71" t="s">
        <v>139</v>
      </c>
      <c r="K81" s="71" t="s">
        <v>140</v>
      </c>
      <c r="L81" s="71"/>
      <c r="M81" s="71"/>
      <c r="N81" s="71"/>
      <c r="O81" s="71"/>
      <c r="P81" s="71"/>
      <c r="Q81" s="71" t="s">
        <v>144</v>
      </c>
      <c r="R81" s="71"/>
      <c r="S81" s="71"/>
      <c r="T81" s="71"/>
      <c r="U81" s="71"/>
      <c r="V81" s="71"/>
      <c r="W81" s="71"/>
      <c r="X81" s="71"/>
      <c r="Y81" s="71"/>
      <c r="Z81" s="71"/>
      <c r="AA81" s="71"/>
      <c r="AB81" s="71"/>
      <c r="AC81" s="71"/>
      <c r="AD81" s="71"/>
      <c r="AE81" s="71"/>
      <c r="AF81" s="71"/>
      <c r="AG81" s="71"/>
      <c r="AH81" s="71"/>
      <c r="AI81" s="71"/>
      <c r="AJ81" s="71"/>
      <c r="AK81" s="71"/>
      <c r="AL81" s="71"/>
      <c r="AM81" s="71"/>
      <c r="AN81" s="71"/>
      <c r="AO81" s="71"/>
      <c r="AP81" s="71"/>
    </row>
    <row r="82" spans="1:42" ht="15">
      <c r="A82" s="71"/>
      <c r="B82" s="71"/>
      <c r="C82" s="71"/>
      <c r="D82" s="71"/>
      <c r="E82" s="77" t="s">
        <v>95</v>
      </c>
      <c r="F82" s="81">
        <v>1</v>
      </c>
      <c r="G82" s="71"/>
      <c r="H82" s="71"/>
      <c r="I82" s="71"/>
      <c r="J82" s="72" t="s">
        <v>909</v>
      </c>
      <c r="K82" s="86">
        <v>0.19491525423728814</v>
      </c>
      <c r="L82" s="71"/>
      <c r="M82" s="71"/>
      <c r="N82" s="71"/>
      <c r="O82" s="71"/>
      <c r="P82" s="71"/>
      <c r="Q82" s="73">
        <v>108.32641242934298</v>
      </c>
      <c r="R82" s="71"/>
      <c r="S82" s="71"/>
      <c r="T82" s="71"/>
      <c r="U82" s="71"/>
      <c r="V82" s="71"/>
      <c r="W82" s="71"/>
      <c r="X82" s="71"/>
      <c r="Y82" s="71"/>
      <c r="Z82" s="71"/>
      <c r="AA82" s="71"/>
      <c r="AB82" s="71"/>
      <c r="AC82" s="71"/>
      <c r="AD82" s="71"/>
      <c r="AE82" s="71"/>
      <c r="AF82" s="71"/>
      <c r="AG82" s="71"/>
      <c r="AH82" s="71"/>
      <c r="AI82" s="71"/>
      <c r="AJ82" s="71"/>
      <c r="AK82" s="71"/>
      <c r="AL82" s="71"/>
      <c r="AM82" s="71"/>
      <c r="AN82" s="71"/>
      <c r="AO82" s="71"/>
      <c r="AP82" s="71"/>
    </row>
    <row r="83" spans="1:42" ht="15">
      <c r="A83" s="71"/>
      <c r="B83" s="71"/>
      <c r="C83" s="71"/>
      <c r="D83" s="71"/>
      <c r="E83" s="77" t="s">
        <v>143</v>
      </c>
      <c r="F83" s="81">
        <v>1</v>
      </c>
      <c r="G83" s="71"/>
      <c r="H83" s="71"/>
      <c r="I83" s="71"/>
      <c r="J83" s="72" t="s">
        <v>910</v>
      </c>
      <c r="K83" s="86">
        <v>0.23728813559322035</v>
      </c>
      <c r="L83" s="71"/>
      <c r="M83" s="71"/>
      <c r="N83" s="71"/>
      <c r="O83" s="71"/>
      <c r="P83" s="71"/>
      <c r="Q83" s="71"/>
      <c r="R83" s="71"/>
      <c r="S83" s="71"/>
      <c r="T83" s="71"/>
      <c r="U83" s="71"/>
      <c r="V83" s="71"/>
      <c r="W83" s="71"/>
      <c r="X83" s="71"/>
      <c r="Y83" s="71"/>
      <c r="Z83" s="71"/>
      <c r="AA83" s="71"/>
      <c r="AB83" s="71"/>
      <c r="AC83" s="71"/>
      <c r="AD83" s="71"/>
      <c r="AE83" s="71"/>
      <c r="AF83" s="71"/>
      <c r="AG83" s="71"/>
      <c r="AH83" s="71"/>
      <c r="AI83" s="71"/>
      <c r="AJ83" s="71"/>
      <c r="AK83" s="71"/>
      <c r="AL83" s="71"/>
      <c r="AM83" s="71"/>
      <c r="AN83" s="71"/>
      <c r="AO83" s="71"/>
      <c r="AP83" s="71"/>
    </row>
    <row r="84" spans="1:42">
      <c r="A84" s="71"/>
      <c r="B84" s="71"/>
      <c r="C84" s="71"/>
      <c r="D84" s="71"/>
      <c r="G84" s="71"/>
      <c r="H84" s="71"/>
      <c r="I84" s="71"/>
      <c r="J84" s="72" t="s">
        <v>911</v>
      </c>
      <c r="K84" s="86">
        <v>0.17796610169491525</v>
      </c>
      <c r="L84" s="71"/>
      <c r="M84" s="71"/>
      <c r="N84" s="71"/>
      <c r="O84" s="71"/>
      <c r="P84" s="71"/>
      <c r="Q84" s="71"/>
      <c r="R84" s="71"/>
      <c r="S84" s="71"/>
      <c r="T84" s="71"/>
      <c r="U84" s="71"/>
      <c r="V84" s="71"/>
      <c r="W84" s="71"/>
      <c r="X84" s="71"/>
      <c r="Y84" s="71"/>
      <c r="Z84" s="71"/>
      <c r="AA84" s="71"/>
      <c r="AB84" s="71"/>
      <c r="AC84" s="71"/>
      <c r="AD84" s="71"/>
      <c r="AE84" s="71"/>
      <c r="AF84" s="71"/>
      <c r="AG84" s="71"/>
      <c r="AH84" s="71"/>
      <c r="AI84" s="71"/>
      <c r="AJ84" s="71"/>
      <c r="AK84" s="71"/>
      <c r="AL84" s="71"/>
      <c r="AM84" s="71"/>
      <c r="AN84" s="71"/>
      <c r="AO84" s="71"/>
      <c r="AP84" s="71"/>
    </row>
    <row r="85" spans="1:42">
      <c r="A85" s="71"/>
      <c r="B85" s="71"/>
      <c r="C85" s="71"/>
      <c r="D85" s="71"/>
      <c r="E85" s="71"/>
      <c r="F85" s="71"/>
      <c r="G85" s="71"/>
      <c r="H85" s="71"/>
      <c r="I85" s="71"/>
      <c r="J85" s="72" t="s">
        <v>912</v>
      </c>
      <c r="K85" s="86">
        <v>0.1440677966101695</v>
      </c>
      <c r="L85" s="71"/>
      <c r="M85" s="71"/>
      <c r="N85" s="71"/>
      <c r="O85" s="71"/>
      <c r="P85" s="71"/>
      <c r="Q85" s="71"/>
      <c r="R85" s="71"/>
      <c r="S85" s="71"/>
      <c r="T85" s="71"/>
      <c r="U85" s="71"/>
      <c r="V85" s="71"/>
      <c r="W85" s="71"/>
      <c r="X85" s="71"/>
      <c r="Y85" s="71"/>
      <c r="Z85" s="71"/>
      <c r="AA85" s="71"/>
      <c r="AB85" s="71"/>
      <c r="AC85" s="71"/>
      <c r="AD85" s="71"/>
      <c r="AE85" s="71"/>
      <c r="AF85" s="71"/>
      <c r="AG85" s="71"/>
      <c r="AH85" s="71"/>
      <c r="AI85" s="71"/>
      <c r="AJ85" s="71"/>
      <c r="AK85" s="71"/>
      <c r="AL85" s="71"/>
      <c r="AM85" s="71"/>
      <c r="AN85" s="71"/>
      <c r="AO85" s="71"/>
      <c r="AP85" s="71"/>
    </row>
    <row r="86" spans="1:42">
      <c r="A86" s="71"/>
      <c r="B86" s="71"/>
      <c r="C86" s="71"/>
      <c r="D86" s="71"/>
      <c r="E86" s="71"/>
      <c r="F86" s="71"/>
      <c r="G86" s="71"/>
      <c r="H86" s="71"/>
      <c r="I86" s="71"/>
      <c r="J86" s="72" t="s">
        <v>913</v>
      </c>
      <c r="K86" s="86">
        <v>0.24576271186440679</v>
      </c>
      <c r="L86" s="71"/>
      <c r="M86" s="71"/>
      <c r="N86" s="71"/>
      <c r="O86" s="71"/>
      <c r="P86" s="71"/>
      <c r="Q86" s="71"/>
      <c r="R86" s="71"/>
      <c r="S86" s="71"/>
      <c r="T86" s="71"/>
      <c r="U86" s="71"/>
      <c r="V86" s="71"/>
      <c r="W86" s="71"/>
      <c r="X86" s="71"/>
      <c r="Y86" s="71"/>
      <c r="Z86" s="71"/>
      <c r="AA86" s="71"/>
      <c r="AB86" s="71"/>
      <c r="AC86" s="71"/>
      <c r="AD86" s="71"/>
      <c r="AE86" s="71"/>
      <c r="AF86" s="71"/>
      <c r="AG86" s="71"/>
      <c r="AH86" s="71"/>
      <c r="AI86" s="71"/>
      <c r="AJ86" s="71"/>
      <c r="AK86" s="71"/>
      <c r="AL86" s="71"/>
      <c r="AM86" s="71"/>
      <c r="AN86" s="71"/>
      <c r="AO86" s="71"/>
      <c r="AP86" s="71"/>
    </row>
    <row r="87" spans="1:42">
      <c r="A87" s="71"/>
      <c r="B87" s="71"/>
      <c r="C87" s="71"/>
      <c r="D87" s="71"/>
      <c r="E87" s="71"/>
      <c r="F87" s="71"/>
      <c r="G87" s="71"/>
      <c r="H87" s="71"/>
      <c r="I87" s="71"/>
      <c r="J87" s="72" t="s">
        <v>143</v>
      </c>
      <c r="K87" s="86">
        <v>1</v>
      </c>
      <c r="L87" s="71"/>
      <c r="M87" s="71"/>
      <c r="N87" s="71"/>
      <c r="O87" s="71"/>
      <c r="P87" s="71"/>
      <c r="Q87" s="71"/>
      <c r="R87" s="71"/>
      <c r="S87" s="71"/>
      <c r="T87" s="71"/>
      <c r="U87" s="71"/>
      <c r="V87" s="71"/>
      <c r="W87" s="71"/>
      <c r="X87" s="71"/>
      <c r="Y87" s="71"/>
      <c r="Z87" s="71"/>
      <c r="AA87" s="71"/>
      <c r="AB87" s="71"/>
      <c r="AC87" s="71"/>
      <c r="AD87" s="71"/>
      <c r="AE87" s="71"/>
      <c r="AF87" s="71"/>
      <c r="AG87" s="71"/>
      <c r="AH87" s="71"/>
      <c r="AI87" s="71"/>
      <c r="AJ87" s="71"/>
      <c r="AK87" s="71"/>
      <c r="AL87" s="71"/>
      <c r="AM87" s="71"/>
      <c r="AN87" s="71"/>
      <c r="AO87" s="71"/>
      <c r="AP87" s="71"/>
    </row>
    <row r="88" spans="1:42">
      <c r="A88" s="71"/>
      <c r="B88" s="71"/>
      <c r="C88" s="71"/>
      <c r="D88" s="71"/>
      <c r="E88" s="71"/>
      <c r="F88" s="71"/>
      <c r="G88" s="71"/>
      <c r="H88" s="71"/>
      <c r="I88" s="71"/>
      <c r="L88" s="71"/>
      <c r="M88" s="71"/>
      <c r="N88" s="71"/>
      <c r="O88" s="71"/>
      <c r="P88" s="71"/>
      <c r="Q88" s="71"/>
      <c r="R88" s="71"/>
      <c r="S88" s="71"/>
      <c r="T88" s="71"/>
      <c r="U88" s="71"/>
      <c r="V88" s="71"/>
      <c r="W88" s="71"/>
      <c r="X88" s="71"/>
      <c r="Y88" s="71"/>
      <c r="Z88" s="71"/>
      <c r="AA88" s="71"/>
      <c r="AB88" s="71"/>
      <c r="AC88" s="71"/>
      <c r="AD88" s="71"/>
      <c r="AE88" s="71"/>
      <c r="AF88" s="71"/>
      <c r="AG88" s="71"/>
      <c r="AH88" s="71"/>
      <c r="AI88" s="71"/>
      <c r="AJ88" s="71"/>
      <c r="AK88" s="71"/>
      <c r="AL88" s="71"/>
      <c r="AM88" s="71"/>
      <c r="AN88" s="71"/>
      <c r="AO88" s="71"/>
      <c r="AP88" s="71"/>
    </row>
    <row r="89" spans="1:42">
      <c r="A89" s="71"/>
      <c r="B89" s="71"/>
      <c r="C89" s="71"/>
      <c r="D89" s="71"/>
      <c r="E89" s="71"/>
      <c r="F89" s="71"/>
      <c r="G89" s="71"/>
      <c r="H89" s="71"/>
      <c r="I89" s="71"/>
      <c r="J89" s="71"/>
      <c r="K89" s="71"/>
      <c r="L89" s="71"/>
      <c r="M89" s="71"/>
      <c r="N89" s="71"/>
      <c r="O89" s="71"/>
      <c r="P89" s="71"/>
      <c r="Q89" s="71"/>
      <c r="R89" s="71"/>
      <c r="S89" s="71"/>
      <c r="T89" s="71"/>
      <c r="U89" s="71"/>
      <c r="V89" s="71"/>
      <c r="W89" s="71"/>
      <c r="X89" s="71"/>
      <c r="Y89" s="71"/>
      <c r="Z89" s="71"/>
      <c r="AA89" s="71"/>
      <c r="AB89" s="71"/>
      <c r="AC89" s="71"/>
      <c r="AD89" s="71"/>
      <c r="AE89" s="71"/>
      <c r="AF89" s="71"/>
      <c r="AG89" s="71"/>
      <c r="AH89" s="71"/>
      <c r="AI89" s="71"/>
      <c r="AJ89" s="71"/>
      <c r="AK89" s="71"/>
      <c r="AL89" s="71"/>
      <c r="AM89" s="71"/>
      <c r="AN89" s="71"/>
      <c r="AO89" s="71"/>
      <c r="AP89" s="71"/>
    </row>
    <row r="90" spans="1:42">
      <c r="A90" s="71"/>
      <c r="B90" s="71"/>
      <c r="C90" s="71"/>
      <c r="D90" s="71"/>
      <c r="E90" s="71"/>
      <c r="F90" s="71"/>
      <c r="G90" s="71"/>
      <c r="H90" s="71"/>
      <c r="I90" s="71"/>
      <c r="J90" s="71"/>
      <c r="K90" s="71"/>
      <c r="L90" s="71"/>
      <c r="M90" s="71"/>
      <c r="N90" s="71"/>
      <c r="O90" s="71"/>
      <c r="P90" s="71"/>
      <c r="Q90" s="71"/>
      <c r="R90" s="71"/>
      <c r="S90" s="71"/>
      <c r="T90" s="71"/>
      <c r="U90" s="71"/>
      <c r="V90" s="71"/>
      <c r="W90" s="71"/>
      <c r="X90" s="71"/>
      <c r="Y90" s="71"/>
      <c r="Z90" s="71"/>
      <c r="AA90" s="71"/>
      <c r="AB90" s="71"/>
      <c r="AC90" s="71"/>
      <c r="AD90" s="71"/>
      <c r="AE90" s="71"/>
      <c r="AF90" s="71"/>
      <c r="AG90" s="71"/>
      <c r="AH90" s="71"/>
      <c r="AI90" s="71"/>
      <c r="AJ90" s="71"/>
      <c r="AK90" s="71"/>
      <c r="AL90" s="71"/>
      <c r="AM90" s="71"/>
      <c r="AN90" s="71"/>
      <c r="AO90" s="71"/>
      <c r="AP90" s="71"/>
    </row>
    <row r="91" spans="1:42">
      <c r="A91" s="71"/>
      <c r="B91" s="71"/>
      <c r="C91" s="71"/>
      <c r="D91" s="71"/>
      <c r="E91" s="71"/>
      <c r="F91" s="71"/>
      <c r="G91" s="71"/>
      <c r="H91" s="71"/>
      <c r="I91" s="71"/>
      <c r="J91" s="71"/>
      <c r="K91" s="71"/>
      <c r="L91" s="71"/>
      <c r="M91" s="71"/>
      <c r="N91" s="71"/>
      <c r="O91" s="71"/>
      <c r="P91" s="71"/>
      <c r="Q91" s="71"/>
      <c r="R91" s="71"/>
      <c r="S91" s="71"/>
      <c r="T91" s="71"/>
      <c r="U91" s="71"/>
      <c r="V91" s="71"/>
      <c r="W91" s="71"/>
      <c r="X91" s="71"/>
      <c r="Y91" s="71"/>
      <c r="Z91" s="71"/>
      <c r="AA91" s="71"/>
      <c r="AB91" s="71"/>
      <c r="AC91" s="71"/>
      <c r="AD91" s="71"/>
      <c r="AE91" s="71"/>
      <c r="AF91" s="71"/>
      <c r="AG91" s="71"/>
      <c r="AH91" s="71"/>
      <c r="AI91" s="71"/>
      <c r="AJ91" s="71"/>
      <c r="AK91" s="71"/>
      <c r="AL91" s="71"/>
      <c r="AM91" s="71"/>
      <c r="AN91" s="71"/>
      <c r="AO91" s="71"/>
      <c r="AP91" s="71"/>
    </row>
    <row r="92" spans="1:42" ht="15">
      <c r="A92" s="71"/>
      <c r="B92" s="71"/>
      <c r="C92" s="71"/>
      <c r="D92" s="71"/>
      <c r="E92" s="43" t="s">
        <v>149</v>
      </c>
      <c r="F92" s="71"/>
      <c r="G92" s="71"/>
      <c r="H92" s="71"/>
      <c r="I92" s="71"/>
      <c r="J92" s="43" t="s">
        <v>20</v>
      </c>
      <c r="K92" s="71"/>
      <c r="L92" s="71"/>
      <c r="M92" s="71"/>
      <c r="N92" s="71"/>
      <c r="O92" s="71"/>
      <c r="P92" s="71"/>
      <c r="Q92" s="43" t="s">
        <v>158</v>
      </c>
      <c r="R92" s="76"/>
      <c r="S92" s="71"/>
      <c r="T92" s="71"/>
      <c r="U92" s="71"/>
      <c r="V92" s="71"/>
      <c r="W92" s="71"/>
      <c r="X92" s="71"/>
      <c r="Y92" s="71"/>
      <c r="Z92" s="71"/>
      <c r="AA92" s="71"/>
      <c r="AB92" s="71"/>
      <c r="AC92" s="71"/>
      <c r="AD92" s="71"/>
      <c r="AE92" s="71"/>
      <c r="AF92" s="71"/>
      <c r="AG92" s="71"/>
      <c r="AH92" s="71"/>
      <c r="AI92" s="71"/>
      <c r="AJ92" s="71"/>
      <c r="AK92" s="71"/>
      <c r="AL92" s="71"/>
      <c r="AM92" s="71"/>
      <c r="AN92" s="71"/>
      <c r="AO92" s="71"/>
      <c r="AP92" s="71"/>
    </row>
    <row r="93" spans="1:42" ht="15">
      <c r="A93" s="71"/>
      <c r="B93" s="71"/>
      <c r="C93" s="71"/>
      <c r="D93" s="71"/>
      <c r="E93" s="71" t="s">
        <v>19</v>
      </c>
      <c r="F93" s="71" t="s">
        <v>113</v>
      </c>
      <c r="G93" s="71"/>
      <c r="H93" s="71"/>
      <c r="I93" s="71"/>
      <c r="J93" s="71" t="s">
        <v>19</v>
      </c>
      <c r="K93" s="71" t="s">
        <v>113</v>
      </c>
      <c r="L93" s="71"/>
      <c r="M93" s="71"/>
      <c r="N93" s="71"/>
      <c r="O93" s="71"/>
      <c r="P93" s="71"/>
      <c r="Q93" s="75" t="s">
        <v>19</v>
      </c>
      <c r="R93" s="75" t="s">
        <v>113</v>
      </c>
      <c r="S93" s="71"/>
      <c r="T93" s="71"/>
      <c r="U93" s="71"/>
      <c r="V93" s="71"/>
      <c r="W93" s="71"/>
      <c r="X93" s="71"/>
      <c r="Y93" s="71"/>
      <c r="Z93" s="71"/>
      <c r="AA93" s="71"/>
      <c r="AB93" s="71"/>
      <c r="AC93" s="71"/>
      <c r="AD93" s="71"/>
      <c r="AE93" s="71"/>
      <c r="AF93" s="71"/>
      <c r="AG93" s="71"/>
      <c r="AH93" s="71"/>
      <c r="AI93" s="71"/>
      <c r="AJ93" s="71"/>
      <c r="AK93" s="71"/>
      <c r="AL93" s="71"/>
      <c r="AM93" s="71"/>
      <c r="AN93" s="71"/>
      <c r="AO93" s="71"/>
      <c r="AP93" s="71"/>
    </row>
    <row r="94" spans="1:42" ht="15">
      <c r="A94" s="71"/>
      <c r="B94" s="71"/>
      <c r="C94" s="71"/>
      <c r="D94" s="71"/>
      <c r="E94" s="71"/>
      <c r="F94" s="71"/>
      <c r="G94" s="85">
        <f>GETPIVOTDATA("PUNTUALIDAD 2",$E$95,"PUNTUALIDAD 2","SI")</f>
        <v>0.77118644067796616</v>
      </c>
      <c r="H94" s="71"/>
      <c r="I94" s="71"/>
      <c r="J94" s="71"/>
      <c r="K94" s="71"/>
      <c r="L94" s="71"/>
      <c r="M94" s="71"/>
      <c r="N94" s="71"/>
      <c r="O94" s="71"/>
      <c r="P94" s="71"/>
      <c r="Q94" s="71"/>
      <c r="R94" s="71"/>
      <c r="S94" s="44" t="str">
        <f>TEXT(GETPIVOTDATA("DEL. AVAILABLE A SLOT 2",$Q$95)/24, "[hh]:mm")</f>
        <v>65:54</v>
      </c>
      <c r="T94" s="71"/>
      <c r="U94" s="71"/>
      <c r="V94" s="71"/>
      <c r="W94" s="71"/>
      <c r="X94" s="71"/>
      <c r="Y94" s="71"/>
      <c r="Z94" s="71"/>
      <c r="AA94" s="71"/>
      <c r="AB94" s="71"/>
      <c r="AC94" s="71"/>
      <c r="AD94" s="71"/>
      <c r="AE94" s="71"/>
      <c r="AF94" s="71"/>
      <c r="AG94" s="71"/>
      <c r="AH94" s="71"/>
      <c r="AI94" s="71"/>
      <c r="AJ94" s="71"/>
      <c r="AK94" s="71"/>
      <c r="AL94" s="71"/>
      <c r="AM94" s="71"/>
      <c r="AN94" s="71"/>
      <c r="AO94" s="71"/>
      <c r="AP94" s="71"/>
    </row>
    <row r="95" spans="1:42" ht="15">
      <c r="A95" s="71"/>
      <c r="B95" s="71"/>
      <c r="C95" s="71"/>
      <c r="D95" s="71"/>
      <c r="E95" s="71" t="s">
        <v>151</v>
      </c>
      <c r="F95" s="71" t="s">
        <v>141</v>
      </c>
      <c r="G95" s="71"/>
      <c r="H95" s="71"/>
      <c r="I95" s="71"/>
      <c r="J95" s="71"/>
      <c r="K95" s="71" t="s">
        <v>141</v>
      </c>
      <c r="L95" s="71"/>
      <c r="M95" s="71"/>
      <c r="N95" s="71"/>
      <c r="O95" s="71"/>
      <c r="P95" s="71"/>
      <c r="Q95" s="75" t="s">
        <v>142</v>
      </c>
      <c r="R95" s="71"/>
      <c r="S95" s="71"/>
      <c r="T95" s="71"/>
      <c r="U95" s="71"/>
      <c r="V95" s="71"/>
      <c r="W95" s="71"/>
      <c r="X95" s="71"/>
      <c r="Y95" s="71"/>
      <c r="Z95" s="71"/>
      <c r="AA95" s="71"/>
      <c r="AB95" s="71"/>
      <c r="AC95" s="71"/>
      <c r="AD95" s="71"/>
      <c r="AE95" s="71"/>
      <c r="AF95" s="71"/>
      <c r="AG95" s="71"/>
      <c r="AH95" s="71"/>
      <c r="AI95" s="71"/>
      <c r="AJ95" s="71"/>
      <c r="AK95" s="71"/>
      <c r="AL95" s="71"/>
      <c r="AM95" s="71"/>
      <c r="AN95" s="71"/>
      <c r="AO95" s="71"/>
      <c r="AP95" s="71"/>
    </row>
    <row r="96" spans="1:42" ht="15">
      <c r="A96" s="71"/>
      <c r="B96" s="71"/>
      <c r="C96" s="71"/>
      <c r="D96" s="71"/>
      <c r="E96" s="71" t="s">
        <v>139</v>
      </c>
      <c r="F96" s="71" t="s">
        <v>90</v>
      </c>
      <c r="G96" s="71" t="s">
        <v>70</v>
      </c>
      <c r="H96" s="71" t="s">
        <v>143</v>
      </c>
      <c r="I96" s="71"/>
      <c r="J96" s="71"/>
      <c r="K96" s="71" t="s">
        <v>48</v>
      </c>
      <c r="L96" s="71" t="s">
        <v>75</v>
      </c>
      <c r="M96" s="71" t="s">
        <v>143</v>
      </c>
      <c r="N96" s="71"/>
      <c r="O96" s="71"/>
      <c r="P96" s="71"/>
      <c r="Q96" s="92">
        <v>65.90677966101201</v>
      </c>
      <c r="R96" s="71"/>
      <c r="S96" s="71"/>
      <c r="T96" s="71"/>
      <c r="U96" s="71"/>
      <c r="V96" s="71"/>
      <c r="W96" s="71"/>
      <c r="X96" s="71"/>
      <c r="Y96" s="71"/>
      <c r="Z96" s="71"/>
      <c r="AA96" s="71"/>
      <c r="AB96" s="71"/>
      <c r="AC96" s="71"/>
      <c r="AD96" s="71"/>
      <c r="AE96" s="71"/>
      <c r="AF96" s="71"/>
      <c r="AG96" s="71"/>
      <c r="AH96" s="71"/>
      <c r="AI96" s="71"/>
      <c r="AJ96" s="71"/>
      <c r="AK96" s="71"/>
      <c r="AL96" s="71"/>
      <c r="AM96" s="71"/>
      <c r="AN96" s="71"/>
      <c r="AO96" s="71"/>
      <c r="AP96" s="71"/>
    </row>
    <row r="97" spans="1:42">
      <c r="A97" s="71"/>
      <c r="B97" s="71"/>
      <c r="C97" s="71"/>
      <c r="D97" s="71"/>
      <c r="E97" s="72" t="s">
        <v>95</v>
      </c>
      <c r="F97" s="86">
        <v>0.2288135593220339</v>
      </c>
      <c r="G97" s="86">
        <v>0.77118644067796616</v>
      </c>
      <c r="H97" s="86">
        <v>1</v>
      </c>
      <c r="I97" s="71"/>
      <c r="J97" s="71" t="s">
        <v>140</v>
      </c>
      <c r="K97" s="71">
        <v>10</v>
      </c>
      <c r="L97" s="71">
        <v>108</v>
      </c>
      <c r="M97" s="71">
        <v>118</v>
      </c>
      <c r="N97" s="71"/>
      <c r="O97" s="71"/>
      <c r="P97" s="71"/>
      <c r="Q97" s="71"/>
      <c r="R97" s="71"/>
      <c r="S97" s="71"/>
      <c r="T97" s="71"/>
      <c r="U97" s="71"/>
      <c r="V97" s="71"/>
      <c r="W97" s="71"/>
      <c r="X97" s="71"/>
      <c r="Y97" s="71"/>
      <c r="Z97" s="71"/>
      <c r="AA97" s="71"/>
      <c r="AB97" s="71"/>
      <c r="AC97" s="71"/>
      <c r="AD97" s="71"/>
      <c r="AE97" s="71"/>
      <c r="AF97" s="71"/>
      <c r="AG97" s="71"/>
      <c r="AH97" s="71"/>
      <c r="AI97" s="71"/>
      <c r="AJ97" s="71"/>
      <c r="AK97" s="71"/>
      <c r="AL97" s="71"/>
      <c r="AM97" s="71"/>
      <c r="AN97" s="71"/>
      <c r="AO97" s="71"/>
      <c r="AP97" s="71"/>
    </row>
    <row r="98" spans="1:42">
      <c r="A98" s="71"/>
      <c r="B98" s="71"/>
      <c r="C98" s="71"/>
      <c r="D98" s="71"/>
      <c r="E98" s="72" t="s">
        <v>143</v>
      </c>
      <c r="F98" s="86">
        <v>0.2288135593220339</v>
      </c>
      <c r="G98" s="86">
        <v>0.77118644067796616</v>
      </c>
      <c r="H98" s="86">
        <v>1</v>
      </c>
      <c r="I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row>
    <row r="99" spans="1:42">
      <c r="A99" s="71"/>
      <c r="B99" s="71"/>
      <c r="C99" s="71"/>
      <c r="D99" s="71"/>
      <c r="I99" s="71"/>
      <c r="N99" s="71"/>
      <c r="O99" s="71"/>
      <c r="P99" s="71"/>
      <c r="Q99" s="71"/>
      <c r="R99" s="71"/>
      <c r="S99" s="71"/>
      <c r="T99" s="71"/>
      <c r="U99" s="71"/>
      <c r="V99" s="71"/>
      <c r="W99" s="71"/>
      <c r="X99" s="71"/>
      <c r="Y99" s="71"/>
      <c r="Z99" s="71"/>
      <c r="AA99" s="71"/>
      <c r="AB99" s="71"/>
      <c r="AC99" s="71"/>
      <c r="AD99" s="71"/>
      <c r="AE99" s="71"/>
      <c r="AF99" s="71"/>
      <c r="AG99" s="71"/>
      <c r="AH99" s="71"/>
      <c r="AI99" s="71"/>
      <c r="AJ99" s="71"/>
      <c r="AK99" s="71"/>
      <c r="AL99" s="71"/>
      <c r="AM99" s="71"/>
      <c r="AN99" s="71"/>
      <c r="AO99" s="71"/>
      <c r="AP99" s="71"/>
    </row>
    <row r="100" spans="1:42">
      <c r="A100" s="71"/>
      <c r="B100" s="71"/>
      <c r="C100" s="71"/>
      <c r="D100" s="71"/>
      <c r="E100" s="71"/>
      <c r="F100" s="71"/>
      <c r="G100" s="71"/>
      <c r="H100" s="71"/>
      <c r="I100" s="71"/>
      <c r="J100" s="71"/>
      <c r="K100" s="71"/>
      <c r="L100" s="71"/>
      <c r="M100" s="71"/>
      <c r="N100" s="71"/>
      <c r="O100" s="71"/>
      <c r="P100" s="71"/>
      <c r="Q100" s="71"/>
      <c r="R100" s="71"/>
      <c r="S100" s="71"/>
      <c r="T100" s="71"/>
      <c r="U100" s="71"/>
      <c r="V100" s="71"/>
      <c r="W100" s="71"/>
      <c r="X100" s="71"/>
      <c r="Y100" s="71"/>
      <c r="Z100" s="71"/>
      <c r="AA100" s="71"/>
      <c r="AB100" s="71"/>
      <c r="AC100" s="71"/>
      <c r="AD100" s="71"/>
      <c r="AE100" s="71"/>
      <c r="AF100" s="71"/>
      <c r="AG100" s="71"/>
      <c r="AH100" s="71"/>
      <c r="AI100" s="71"/>
      <c r="AJ100" s="71"/>
      <c r="AK100" s="71"/>
      <c r="AL100" s="71"/>
      <c r="AM100" s="71"/>
      <c r="AN100" s="71"/>
      <c r="AO100" s="71"/>
      <c r="AP100" s="71"/>
    </row>
    <row r="101" spans="1:42">
      <c r="A101" s="71"/>
      <c r="B101" s="71"/>
      <c r="C101" s="71"/>
      <c r="D101" s="71"/>
      <c r="E101" s="71"/>
      <c r="F101" s="71"/>
      <c r="G101" s="71"/>
      <c r="H101" s="71"/>
      <c r="I101" s="71"/>
      <c r="J101" s="71"/>
      <c r="K101" s="71"/>
      <c r="L101" s="71"/>
      <c r="M101" s="71"/>
      <c r="N101" s="71"/>
      <c r="O101" s="71"/>
      <c r="P101" s="71"/>
      <c r="Q101" s="71"/>
      <c r="R101" s="71"/>
      <c r="S101" s="71"/>
      <c r="T101" s="71"/>
      <c r="U101" s="71"/>
      <c r="V101" s="71"/>
      <c r="W101" s="71"/>
      <c r="X101" s="71"/>
      <c r="Y101" s="71"/>
      <c r="Z101" s="71"/>
      <c r="AA101" s="71"/>
      <c r="AB101" s="71"/>
      <c r="AC101" s="71"/>
      <c r="AD101" s="71"/>
      <c r="AE101" s="71"/>
      <c r="AF101" s="71"/>
      <c r="AG101" s="71"/>
      <c r="AH101" s="71"/>
      <c r="AI101" s="71"/>
      <c r="AJ101" s="71"/>
      <c r="AK101" s="71"/>
      <c r="AL101" s="71"/>
      <c r="AM101" s="71"/>
      <c r="AN101" s="71"/>
      <c r="AO101" s="71"/>
      <c r="AP101" s="71"/>
    </row>
    <row r="102" spans="1:42">
      <c r="A102" s="71"/>
      <c r="B102" s="71"/>
      <c r="C102" s="71"/>
      <c r="D102" s="71"/>
      <c r="E102" s="71"/>
      <c r="F102" s="71"/>
      <c r="G102" s="71"/>
      <c r="H102" s="71"/>
      <c r="I102" s="71"/>
      <c r="J102" s="71"/>
      <c r="K102" s="71"/>
      <c r="L102" s="71"/>
      <c r="M102" s="71"/>
      <c r="N102" s="71"/>
      <c r="O102" s="71"/>
      <c r="P102" s="71"/>
      <c r="Q102" s="71"/>
      <c r="R102" s="71"/>
      <c r="S102" s="71"/>
      <c r="T102" s="71"/>
      <c r="U102" s="71"/>
      <c r="V102" s="71"/>
      <c r="W102" s="71"/>
      <c r="X102" s="71"/>
      <c r="Y102" s="71"/>
      <c r="Z102" s="71"/>
      <c r="AA102" s="71"/>
      <c r="AB102" s="71"/>
      <c r="AC102" s="71"/>
      <c r="AD102" s="71"/>
      <c r="AE102" s="71"/>
      <c r="AF102" s="71"/>
      <c r="AG102" s="71"/>
      <c r="AH102" s="71"/>
      <c r="AI102" s="71"/>
      <c r="AJ102" s="71"/>
      <c r="AK102" s="71"/>
      <c r="AL102" s="71"/>
      <c r="AM102" s="71"/>
      <c r="AN102" s="71"/>
      <c r="AO102" s="71"/>
      <c r="AP102" s="71"/>
    </row>
    <row r="103" spans="1:42">
      <c r="A103" s="71"/>
      <c r="B103" s="71"/>
      <c r="C103" s="71"/>
      <c r="D103" s="71"/>
      <c r="E103" s="71"/>
      <c r="F103" s="71"/>
      <c r="G103" s="71"/>
      <c r="H103" s="71"/>
      <c r="I103" s="71"/>
      <c r="J103" s="71"/>
      <c r="K103" s="71"/>
      <c r="L103" s="71"/>
      <c r="M103" s="71"/>
      <c r="N103" s="71"/>
      <c r="O103" s="71"/>
      <c r="P103" s="71"/>
      <c r="Q103" s="71"/>
      <c r="R103" s="71"/>
      <c r="S103" s="71"/>
      <c r="T103" s="71"/>
      <c r="U103" s="71"/>
      <c r="V103" s="71"/>
      <c r="W103" s="71"/>
      <c r="X103" s="71"/>
      <c r="Y103" s="71"/>
      <c r="Z103" s="71"/>
      <c r="AA103" s="71"/>
      <c r="AB103" s="71"/>
      <c r="AC103" s="71"/>
      <c r="AD103" s="71"/>
      <c r="AE103" s="71"/>
      <c r="AF103" s="71"/>
      <c r="AG103" s="71"/>
      <c r="AH103" s="71"/>
      <c r="AI103" s="71"/>
      <c r="AJ103" s="71"/>
      <c r="AK103" s="71"/>
      <c r="AL103" s="71"/>
      <c r="AM103" s="71"/>
      <c r="AN103" s="71"/>
      <c r="AO103" s="71"/>
      <c r="AP103" s="71"/>
    </row>
    <row r="104" spans="1:42">
      <c r="A104" s="71"/>
      <c r="B104" s="71"/>
      <c r="C104" s="71"/>
      <c r="D104" s="71"/>
      <c r="E104" s="71"/>
      <c r="F104" s="71"/>
      <c r="G104" s="71"/>
      <c r="H104" s="71"/>
      <c r="I104" s="71"/>
      <c r="J104" s="71"/>
      <c r="K104" s="71"/>
      <c r="L104" s="71"/>
      <c r="M104" s="71"/>
      <c r="N104" s="71"/>
      <c r="O104" s="71"/>
      <c r="P104" s="71"/>
      <c r="Q104" s="71"/>
      <c r="R104" s="71"/>
      <c r="S104" s="71"/>
      <c r="T104" s="71"/>
      <c r="U104" s="71"/>
      <c r="V104" s="71"/>
      <c r="W104" s="71"/>
      <c r="X104" s="71"/>
      <c r="Y104" s="71"/>
      <c r="Z104" s="71"/>
      <c r="AA104" s="71"/>
      <c r="AB104" s="71"/>
      <c r="AC104" s="71"/>
      <c r="AD104" s="71"/>
      <c r="AE104" s="71"/>
      <c r="AF104" s="71"/>
      <c r="AG104" s="71"/>
      <c r="AH104" s="71"/>
      <c r="AI104" s="71"/>
      <c r="AJ104" s="71"/>
      <c r="AK104" s="71"/>
      <c r="AL104" s="71"/>
      <c r="AM104" s="71"/>
      <c r="AN104" s="71"/>
      <c r="AO104" s="71"/>
      <c r="AP104" s="71"/>
    </row>
    <row r="105" spans="1:42">
      <c r="A105" s="71"/>
      <c r="B105" s="71"/>
      <c r="C105" s="71"/>
      <c r="D105" s="71"/>
      <c r="E105" s="71"/>
      <c r="F105" s="71"/>
      <c r="G105" s="71"/>
      <c r="H105" s="71"/>
      <c r="I105" s="71"/>
      <c r="J105" s="71"/>
      <c r="K105" s="71"/>
      <c r="L105" s="71"/>
      <c r="M105" s="71"/>
      <c r="N105" s="71"/>
      <c r="O105" s="71"/>
      <c r="P105" s="71"/>
      <c r="Q105" s="71"/>
      <c r="R105" s="71"/>
      <c r="S105" s="71"/>
      <c r="T105" s="71"/>
      <c r="U105" s="71"/>
      <c r="V105" s="71"/>
      <c r="W105" s="71"/>
      <c r="X105" s="71"/>
      <c r="Y105" s="71"/>
      <c r="Z105" s="71"/>
      <c r="AA105" s="71"/>
      <c r="AB105" s="71"/>
      <c r="AC105" s="71"/>
      <c r="AD105" s="71"/>
      <c r="AE105" s="71"/>
      <c r="AF105" s="71"/>
      <c r="AG105" s="71"/>
      <c r="AH105" s="71"/>
      <c r="AI105" s="71"/>
      <c r="AJ105" s="71"/>
      <c r="AK105" s="71"/>
      <c r="AL105" s="71"/>
      <c r="AM105" s="71"/>
      <c r="AN105" s="71"/>
      <c r="AO105" s="71"/>
      <c r="AP105" s="71"/>
    </row>
    <row r="106" spans="1:42" ht="15">
      <c r="A106" s="71"/>
      <c r="B106" s="71"/>
      <c r="C106" s="71"/>
      <c r="D106" s="71"/>
      <c r="E106" s="43" t="s">
        <v>146</v>
      </c>
      <c r="F106" s="71"/>
      <c r="G106" s="71"/>
      <c r="H106" s="71"/>
      <c r="I106" s="71"/>
      <c r="J106" s="43" t="s">
        <v>150</v>
      </c>
      <c r="K106" s="71"/>
      <c r="L106" s="71"/>
      <c r="M106" s="71"/>
      <c r="N106" s="71"/>
      <c r="O106" s="71"/>
      <c r="P106" s="71"/>
      <c r="Q106" s="43" t="s">
        <v>152</v>
      </c>
      <c r="R106" s="71"/>
      <c r="S106" s="71"/>
      <c r="T106" s="71"/>
      <c r="U106" s="71"/>
      <c r="V106" s="71"/>
      <c r="W106" s="71"/>
      <c r="X106" s="71"/>
      <c r="Y106" s="71"/>
      <c r="Z106" s="71"/>
      <c r="AA106" s="71"/>
      <c r="AB106" s="71"/>
      <c r="AC106" s="71"/>
      <c r="AD106" s="71"/>
      <c r="AE106" s="71"/>
      <c r="AF106" s="71"/>
      <c r="AG106" s="71"/>
      <c r="AH106" s="71"/>
      <c r="AI106" s="71"/>
      <c r="AJ106" s="71"/>
      <c r="AK106" s="71"/>
      <c r="AL106" s="71"/>
      <c r="AM106" s="71"/>
      <c r="AN106" s="71"/>
      <c r="AO106" s="71"/>
      <c r="AP106" s="71"/>
    </row>
    <row r="107" spans="1:42" ht="15">
      <c r="A107" s="71"/>
      <c r="B107" s="71"/>
      <c r="C107" s="71"/>
      <c r="D107" s="71"/>
      <c r="E107" s="71" t="s">
        <v>19</v>
      </c>
      <c r="F107" s="71" t="s">
        <v>113</v>
      </c>
      <c r="G107" s="71"/>
      <c r="H107" s="71"/>
      <c r="I107" s="71"/>
      <c r="J107" s="71" t="s">
        <v>19</v>
      </c>
      <c r="K107" s="71" t="s">
        <v>113</v>
      </c>
      <c r="L107" s="71"/>
      <c r="M107" s="71"/>
      <c r="N107" s="71"/>
      <c r="O107" s="71"/>
      <c r="P107" s="71"/>
      <c r="Q107" s="75" t="s">
        <v>19</v>
      </c>
      <c r="R107" s="75" t="s">
        <v>113</v>
      </c>
      <c r="S107" s="95">
        <f>GETPIVOTDATA("CONTAINER",$Q$109,"PUNTUALIDAD 2","SI")</f>
        <v>0.77118644067796616</v>
      </c>
      <c r="T107" s="71"/>
      <c r="U107" s="71"/>
      <c r="V107" s="71"/>
      <c r="W107" s="71"/>
      <c r="X107" s="71"/>
      <c r="Y107" s="71"/>
      <c r="Z107" s="71"/>
      <c r="AA107" s="71"/>
      <c r="AB107" s="71"/>
      <c r="AC107" s="71"/>
      <c r="AD107" s="71"/>
      <c r="AE107" s="71"/>
      <c r="AF107" s="71"/>
      <c r="AG107" s="71"/>
      <c r="AH107" s="71"/>
      <c r="AI107" s="71"/>
      <c r="AJ107" s="71"/>
      <c r="AK107" s="71"/>
      <c r="AL107" s="71"/>
      <c r="AM107" s="71"/>
      <c r="AN107" s="71"/>
      <c r="AO107" s="71"/>
      <c r="AP107" s="71"/>
    </row>
    <row r="108" spans="1:42" ht="15">
      <c r="A108" s="71"/>
      <c r="B108" s="71"/>
      <c r="C108" s="71"/>
      <c r="D108" s="71"/>
      <c r="E108" s="71"/>
      <c r="F108" s="71"/>
      <c r="G108" s="85">
        <f>GETPIVOTDATA("OFRECIMIENTO 72H",$E$109,"OFRECIMIENTO 72H","SI")</f>
        <v>0.8728813559322034</v>
      </c>
      <c r="H108" s="71"/>
      <c r="I108" s="71"/>
      <c r="J108" s="71"/>
      <c r="K108" s="71"/>
      <c r="L108" s="71"/>
      <c r="M108" s="71"/>
      <c r="N108" s="71"/>
      <c r="O108" s="71"/>
      <c r="P108" s="71"/>
      <c r="Q108" s="71"/>
      <c r="R108" s="71"/>
      <c r="S108" s="71"/>
      <c r="T108" s="71"/>
      <c r="U108" s="71"/>
      <c r="V108" s="71"/>
      <c r="W108" s="71"/>
      <c r="X108" s="71"/>
      <c r="Y108" s="71"/>
      <c r="Z108" s="71"/>
      <c r="AA108" s="71"/>
      <c r="AB108" s="71"/>
      <c r="AC108" s="71"/>
      <c r="AD108" s="71"/>
      <c r="AE108" s="71"/>
      <c r="AF108" s="71"/>
      <c r="AG108" s="71"/>
      <c r="AH108" s="71"/>
      <c r="AI108" s="71"/>
      <c r="AJ108" s="71"/>
      <c r="AK108" s="71"/>
      <c r="AL108" s="71"/>
      <c r="AM108" s="71"/>
      <c r="AN108" s="71"/>
      <c r="AO108" s="71"/>
      <c r="AP108" s="71"/>
    </row>
    <row r="109" spans="1:42" ht="15">
      <c r="A109" s="71"/>
      <c r="B109" s="71"/>
      <c r="C109" s="71"/>
      <c r="D109" s="71"/>
      <c r="E109" s="71"/>
      <c r="F109" s="71" t="s">
        <v>141</v>
      </c>
      <c r="G109" s="71"/>
      <c r="H109" s="71"/>
      <c r="I109" s="71"/>
      <c r="J109" s="71" t="s">
        <v>139</v>
      </c>
      <c r="K109" s="71" t="s">
        <v>140</v>
      </c>
      <c r="L109" s="71"/>
      <c r="M109" s="71"/>
      <c r="N109" s="71"/>
      <c r="O109" s="71"/>
      <c r="P109" s="71"/>
      <c r="Q109" s="75" t="s">
        <v>139</v>
      </c>
      <c r="R109" s="75" t="s">
        <v>140</v>
      </c>
      <c r="S109" s="71"/>
      <c r="T109" s="71"/>
      <c r="U109" s="71"/>
      <c r="V109" s="71"/>
      <c r="W109" s="71"/>
      <c r="X109" s="71"/>
      <c r="Y109" s="71"/>
      <c r="Z109" s="71"/>
      <c r="AA109" s="71"/>
      <c r="AB109" s="71"/>
      <c r="AC109" s="71"/>
      <c r="AD109" s="71"/>
      <c r="AE109" s="71"/>
      <c r="AF109" s="71"/>
      <c r="AG109" s="71"/>
      <c r="AH109" s="71"/>
      <c r="AI109" s="71"/>
      <c r="AJ109" s="71"/>
      <c r="AK109" s="71"/>
      <c r="AL109" s="71"/>
      <c r="AM109" s="71"/>
      <c r="AN109" s="71"/>
      <c r="AO109" s="71"/>
      <c r="AP109" s="71"/>
    </row>
    <row r="110" spans="1:42" ht="15">
      <c r="A110" s="71"/>
      <c r="B110" s="71"/>
      <c r="C110" s="71"/>
      <c r="D110" s="71"/>
      <c r="E110" s="71"/>
      <c r="F110" s="71" t="s">
        <v>90</v>
      </c>
      <c r="G110" s="71" t="s">
        <v>70</v>
      </c>
      <c r="H110" s="71" t="s">
        <v>143</v>
      </c>
      <c r="I110" s="71"/>
      <c r="J110" s="72" t="s">
        <v>60</v>
      </c>
      <c r="K110" s="86">
        <v>0.85593220338983056</v>
      </c>
      <c r="L110" s="71"/>
      <c r="M110" s="71"/>
      <c r="N110" s="71"/>
      <c r="O110" s="71"/>
      <c r="P110" s="71"/>
      <c r="Q110" s="77" t="s">
        <v>90</v>
      </c>
      <c r="R110" s="81">
        <v>0.2288135593220339</v>
      </c>
      <c r="S110" s="71"/>
      <c r="T110" s="71"/>
      <c r="U110" s="71"/>
      <c r="V110" s="71"/>
      <c r="W110" s="71"/>
      <c r="X110" s="71"/>
      <c r="Y110" s="71"/>
      <c r="Z110" s="71"/>
      <c r="AA110" s="71"/>
      <c r="AB110" s="71"/>
      <c r="AC110" s="71"/>
      <c r="AD110" s="71"/>
      <c r="AE110" s="71"/>
      <c r="AF110" s="71"/>
      <c r="AG110" s="71"/>
      <c r="AH110" s="71"/>
      <c r="AI110" s="71"/>
      <c r="AJ110" s="71"/>
      <c r="AK110" s="71"/>
      <c r="AL110" s="71"/>
      <c r="AM110" s="71"/>
      <c r="AN110" s="71"/>
      <c r="AO110" s="71"/>
      <c r="AP110" s="71"/>
    </row>
    <row r="111" spans="1:42" ht="15">
      <c r="A111" s="71"/>
      <c r="B111" s="71"/>
      <c r="C111" s="71"/>
      <c r="D111" s="71"/>
      <c r="E111" s="71" t="s">
        <v>148</v>
      </c>
      <c r="F111" s="86">
        <v>0.1271186440677966</v>
      </c>
      <c r="G111" s="86">
        <v>0.8728813559322034</v>
      </c>
      <c r="H111" s="86">
        <v>1</v>
      </c>
      <c r="I111" s="71"/>
      <c r="J111" s="72" t="s">
        <v>52</v>
      </c>
      <c r="K111" s="86">
        <v>0.1440677966101695</v>
      </c>
      <c r="L111" s="71"/>
      <c r="M111" s="71"/>
      <c r="N111" s="71"/>
      <c r="O111" s="71"/>
      <c r="P111" s="71"/>
      <c r="Q111" s="77" t="s">
        <v>70</v>
      </c>
      <c r="R111" s="81">
        <v>0.77118644067796616</v>
      </c>
      <c r="S111" s="71"/>
      <c r="T111" s="71"/>
      <c r="U111" s="71"/>
      <c r="V111" s="71"/>
      <c r="W111" s="71"/>
      <c r="X111" s="71"/>
      <c r="Y111" s="71"/>
      <c r="Z111" s="71"/>
      <c r="AA111" s="71"/>
      <c r="AB111" s="71"/>
      <c r="AC111" s="71"/>
      <c r="AD111" s="71"/>
      <c r="AE111" s="71"/>
      <c r="AF111" s="71"/>
      <c r="AG111" s="71"/>
      <c r="AH111" s="71"/>
      <c r="AI111" s="71"/>
      <c r="AJ111" s="71"/>
      <c r="AK111" s="71"/>
      <c r="AL111" s="71"/>
      <c r="AM111" s="71"/>
      <c r="AN111" s="71"/>
      <c r="AO111" s="71"/>
      <c r="AP111" s="71"/>
    </row>
    <row r="112" spans="1:42" ht="15">
      <c r="A112" s="71"/>
      <c r="B112" s="71"/>
      <c r="C112" s="71"/>
      <c r="D112" s="71"/>
      <c r="E112" s="71"/>
      <c r="F112" s="71"/>
      <c r="G112" s="71"/>
      <c r="H112" s="71"/>
      <c r="I112" s="71"/>
      <c r="J112" s="72" t="s">
        <v>143</v>
      </c>
      <c r="K112" s="86">
        <v>1</v>
      </c>
      <c r="L112" s="71"/>
      <c r="M112" s="71"/>
      <c r="N112" s="71"/>
      <c r="O112" s="71"/>
      <c r="P112" s="71"/>
      <c r="Q112" s="77" t="s">
        <v>143</v>
      </c>
      <c r="R112" s="81">
        <v>1</v>
      </c>
      <c r="S112" s="71"/>
      <c r="T112" s="71"/>
      <c r="U112" s="71"/>
      <c r="V112" s="71"/>
      <c r="W112" s="71"/>
      <c r="X112" s="71"/>
      <c r="Y112" s="71"/>
      <c r="Z112" s="71"/>
      <c r="AA112" s="71"/>
      <c r="AB112" s="71"/>
      <c r="AC112" s="71"/>
      <c r="AD112" s="71"/>
      <c r="AE112" s="71"/>
      <c r="AF112" s="71"/>
      <c r="AG112" s="71"/>
      <c r="AH112" s="71"/>
      <c r="AI112" s="71"/>
      <c r="AJ112" s="71"/>
      <c r="AK112" s="71"/>
      <c r="AL112" s="71"/>
      <c r="AM112" s="71"/>
      <c r="AN112" s="71"/>
      <c r="AO112" s="71"/>
      <c r="AP112" s="71"/>
    </row>
    <row r="113" spans="1:42">
      <c r="A113" s="71"/>
      <c r="B113" s="71"/>
      <c r="C113" s="71"/>
      <c r="D113" s="71"/>
      <c r="E113" s="71"/>
      <c r="F113" s="71"/>
      <c r="G113" s="71"/>
      <c r="H113" s="71"/>
      <c r="I113" s="71"/>
      <c r="L113" s="71"/>
      <c r="M113" s="71"/>
      <c r="N113" s="71"/>
      <c r="O113" s="71"/>
      <c r="P113" s="71"/>
      <c r="Q113" s="71"/>
      <c r="R113" s="71"/>
      <c r="S113" s="71"/>
      <c r="T113" s="71"/>
      <c r="U113" s="71"/>
      <c r="V113" s="71"/>
      <c r="W113" s="71"/>
      <c r="X113" s="71"/>
      <c r="Y113" s="71"/>
      <c r="Z113" s="71"/>
      <c r="AA113" s="71"/>
      <c r="AB113" s="71"/>
      <c r="AC113" s="71"/>
      <c r="AD113" s="71"/>
      <c r="AE113" s="71"/>
      <c r="AF113" s="71"/>
      <c r="AG113" s="71"/>
      <c r="AH113" s="71"/>
      <c r="AI113" s="71"/>
      <c r="AJ113" s="71"/>
      <c r="AK113" s="71"/>
      <c r="AL113" s="71"/>
      <c r="AM113" s="71"/>
      <c r="AN113" s="71"/>
      <c r="AO113" s="71"/>
      <c r="AP113" s="71"/>
    </row>
    <row r="114" spans="1:42">
      <c r="A114" s="71"/>
      <c r="B114" s="71"/>
      <c r="C114" s="71"/>
      <c r="D114" s="71"/>
      <c r="E114" s="71"/>
      <c r="F114" s="71"/>
      <c r="G114" s="71"/>
      <c r="H114" s="71"/>
      <c r="I114" s="71"/>
      <c r="J114" s="71"/>
      <c r="K114" s="71"/>
      <c r="L114" s="71"/>
      <c r="M114" s="71"/>
      <c r="N114" s="71"/>
      <c r="O114" s="71"/>
      <c r="P114" s="71"/>
      <c r="Q114" s="71"/>
      <c r="R114" s="71"/>
      <c r="S114" s="71"/>
      <c r="T114" s="71"/>
      <c r="U114" s="71"/>
      <c r="V114" s="71"/>
      <c r="W114" s="71"/>
      <c r="X114" s="71"/>
      <c r="Y114" s="71"/>
      <c r="Z114" s="71"/>
      <c r="AA114" s="71"/>
      <c r="AB114" s="71"/>
      <c r="AC114" s="71"/>
      <c r="AD114" s="71"/>
      <c r="AE114" s="71"/>
      <c r="AF114" s="71"/>
      <c r="AG114" s="71"/>
      <c r="AH114" s="71"/>
      <c r="AI114" s="71"/>
      <c r="AJ114" s="71"/>
      <c r="AK114" s="71"/>
      <c r="AL114" s="71"/>
      <c r="AM114" s="71"/>
      <c r="AN114" s="71"/>
      <c r="AO114" s="71"/>
      <c r="AP114" s="71"/>
    </row>
    <row r="115" spans="1:42">
      <c r="A115" s="71"/>
      <c r="B115" s="71"/>
      <c r="C115" s="71"/>
      <c r="D115" s="71"/>
      <c r="E115" s="71"/>
      <c r="F115" s="71"/>
      <c r="G115" s="71"/>
      <c r="H115" s="71"/>
      <c r="I115" s="71"/>
      <c r="J115" s="71"/>
      <c r="K115" s="71"/>
      <c r="L115" s="71"/>
      <c r="M115" s="71"/>
      <c r="N115" s="71"/>
      <c r="O115" s="71"/>
      <c r="P115" s="71"/>
      <c r="Q115" s="71"/>
      <c r="R115" s="71"/>
      <c r="S115" s="71"/>
      <c r="T115" s="71"/>
      <c r="U115" s="71"/>
      <c r="V115" s="71"/>
      <c r="W115" s="71"/>
      <c r="X115" s="71"/>
      <c r="Y115" s="71"/>
      <c r="Z115" s="71"/>
      <c r="AA115" s="71"/>
      <c r="AB115" s="71"/>
      <c r="AC115" s="71"/>
      <c r="AD115" s="71"/>
      <c r="AE115" s="71"/>
      <c r="AF115" s="71"/>
      <c r="AG115" s="71"/>
      <c r="AH115" s="71"/>
      <c r="AI115" s="71"/>
      <c r="AJ115" s="71"/>
      <c r="AK115" s="71"/>
      <c r="AL115" s="71"/>
      <c r="AM115" s="71"/>
      <c r="AN115" s="71"/>
      <c r="AO115" s="71"/>
      <c r="AP115" s="71"/>
    </row>
    <row r="116" spans="1:42">
      <c r="A116" s="71"/>
      <c r="B116" s="71"/>
      <c r="C116" s="71"/>
      <c r="D116" s="71"/>
      <c r="E116" s="71"/>
      <c r="F116" s="71"/>
      <c r="G116" s="71"/>
      <c r="H116" s="71"/>
      <c r="I116" s="71"/>
      <c r="J116" s="71"/>
      <c r="K116" s="71"/>
      <c r="L116" s="71"/>
      <c r="M116" s="71"/>
      <c r="N116" s="71"/>
      <c r="O116" s="71"/>
      <c r="P116" s="71"/>
      <c r="Q116" s="71"/>
      <c r="R116" s="71"/>
      <c r="S116" s="71"/>
      <c r="T116" s="71"/>
      <c r="U116" s="71"/>
      <c r="V116" s="71"/>
      <c r="W116" s="71"/>
      <c r="X116" s="71"/>
      <c r="Y116" s="71"/>
      <c r="Z116" s="71"/>
      <c r="AA116" s="71"/>
      <c r="AB116" s="71"/>
      <c r="AC116" s="71"/>
      <c r="AD116" s="71"/>
      <c r="AE116" s="71"/>
      <c r="AF116" s="71"/>
      <c r="AG116" s="71"/>
      <c r="AH116" s="71"/>
      <c r="AI116" s="71"/>
      <c r="AJ116" s="71"/>
      <c r="AK116" s="71"/>
      <c r="AL116" s="71"/>
      <c r="AM116" s="71"/>
      <c r="AN116" s="71"/>
      <c r="AO116" s="71"/>
      <c r="AP116" s="71"/>
    </row>
    <row r="117" spans="1:42">
      <c r="A117" s="71"/>
      <c r="B117" s="71"/>
      <c r="C117" s="71"/>
      <c r="D117" s="71"/>
      <c r="E117" s="71"/>
      <c r="F117" s="71"/>
      <c r="G117" s="71"/>
      <c r="H117" s="71"/>
      <c r="I117" s="71"/>
      <c r="J117" s="71"/>
      <c r="K117" s="71"/>
      <c r="L117" s="71"/>
      <c r="M117" s="71"/>
      <c r="N117" s="71"/>
      <c r="O117" s="71"/>
      <c r="P117" s="71"/>
      <c r="Q117" s="71"/>
      <c r="R117" s="71"/>
      <c r="S117" s="71"/>
      <c r="T117" s="71"/>
      <c r="U117" s="71"/>
      <c r="V117" s="71"/>
      <c r="W117" s="71"/>
      <c r="X117" s="71"/>
      <c r="Y117" s="71"/>
      <c r="Z117" s="71"/>
      <c r="AA117" s="71"/>
      <c r="AB117" s="71"/>
      <c r="AC117" s="71"/>
      <c r="AD117" s="71"/>
      <c r="AE117" s="71"/>
      <c r="AF117" s="71"/>
      <c r="AG117" s="71"/>
      <c r="AH117" s="71"/>
      <c r="AI117" s="71"/>
      <c r="AJ117" s="71"/>
      <c r="AK117" s="71"/>
      <c r="AL117" s="71"/>
      <c r="AM117" s="71"/>
      <c r="AN117" s="71"/>
      <c r="AO117" s="71"/>
      <c r="AP117" s="71"/>
    </row>
    <row r="118" spans="1:42">
      <c r="A118" s="71"/>
      <c r="B118" s="71"/>
      <c r="C118" s="71"/>
      <c r="D118" s="71"/>
      <c r="E118" s="71"/>
      <c r="F118" s="71"/>
      <c r="G118" s="71"/>
      <c r="H118" s="71"/>
      <c r="I118" s="71"/>
      <c r="J118" s="71"/>
      <c r="K118" s="71"/>
      <c r="L118" s="71"/>
      <c r="M118" s="71"/>
      <c r="N118" s="71"/>
      <c r="O118" s="71"/>
      <c r="P118" s="71"/>
      <c r="Q118" s="71"/>
      <c r="R118" s="71"/>
      <c r="S118" s="71"/>
      <c r="T118" s="71"/>
      <c r="U118" s="71"/>
      <c r="V118" s="71"/>
      <c r="W118" s="71"/>
      <c r="X118" s="71"/>
      <c r="Y118" s="71"/>
      <c r="Z118" s="71"/>
      <c r="AA118" s="71"/>
      <c r="AB118" s="71"/>
      <c r="AC118" s="71"/>
      <c r="AD118" s="71"/>
      <c r="AE118" s="71"/>
      <c r="AF118" s="71"/>
      <c r="AG118" s="71"/>
      <c r="AH118" s="71"/>
      <c r="AI118" s="71"/>
      <c r="AJ118" s="71"/>
      <c r="AK118" s="71"/>
      <c r="AL118" s="71"/>
      <c r="AM118" s="71"/>
      <c r="AN118" s="71"/>
      <c r="AO118" s="71"/>
      <c r="AP118" s="71"/>
    </row>
    <row r="119" spans="1:42">
      <c r="A119" s="71"/>
      <c r="B119" s="71"/>
      <c r="C119" s="71"/>
      <c r="D119" s="71"/>
      <c r="E119" s="71"/>
      <c r="F119" s="71"/>
      <c r="G119" s="71"/>
      <c r="H119" s="71"/>
      <c r="I119" s="71"/>
      <c r="J119" s="71"/>
      <c r="K119" s="71"/>
      <c r="L119" s="71"/>
      <c r="M119" s="71"/>
      <c r="N119" s="71"/>
      <c r="O119" s="71"/>
      <c r="P119" s="71"/>
      <c r="Q119" s="71"/>
      <c r="R119" s="71"/>
      <c r="S119" s="71"/>
      <c r="T119" s="71"/>
      <c r="U119" s="71"/>
      <c r="V119" s="71"/>
      <c r="W119" s="71"/>
      <c r="X119" s="71"/>
      <c r="Y119" s="71"/>
      <c r="Z119" s="71"/>
      <c r="AA119" s="71"/>
      <c r="AB119" s="71"/>
      <c r="AC119" s="71"/>
      <c r="AD119" s="71"/>
      <c r="AE119" s="71"/>
      <c r="AF119" s="71"/>
      <c r="AG119" s="71"/>
      <c r="AH119" s="71"/>
      <c r="AI119" s="71"/>
      <c r="AJ119" s="71"/>
      <c r="AK119" s="71"/>
      <c r="AL119" s="71"/>
      <c r="AM119" s="71"/>
      <c r="AN119" s="71"/>
      <c r="AO119" s="71"/>
      <c r="AP119" s="71"/>
    </row>
    <row r="120" spans="1:42">
      <c r="A120" s="71"/>
      <c r="B120" s="71"/>
      <c r="C120" s="71"/>
      <c r="D120" s="71"/>
      <c r="E120" s="71"/>
      <c r="F120" s="71"/>
      <c r="G120" s="71"/>
      <c r="H120" s="71"/>
      <c r="I120" s="71"/>
      <c r="J120" s="71"/>
      <c r="K120" s="71"/>
      <c r="L120" s="71"/>
      <c r="M120" s="71"/>
      <c r="N120" s="71"/>
      <c r="O120" s="71"/>
      <c r="P120" s="71"/>
      <c r="Q120" s="71"/>
      <c r="R120" s="71"/>
      <c r="S120" s="71"/>
      <c r="T120" s="71"/>
      <c r="U120" s="71"/>
      <c r="V120" s="71"/>
      <c r="W120" s="71"/>
      <c r="X120" s="71"/>
      <c r="Y120" s="71"/>
      <c r="Z120" s="71"/>
      <c r="AA120" s="71"/>
      <c r="AB120" s="71"/>
      <c r="AC120" s="71"/>
      <c r="AD120" s="71"/>
      <c r="AE120" s="71"/>
      <c r="AF120" s="71"/>
      <c r="AG120" s="71"/>
      <c r="AH120" s="71"/>
      <c r="AI120" s="71"/>
      <c r="AJ120" s="71"/>
      <c r="AK120" s="71"/>
      <c r="AL120" s="71"/>
      <c r="AM120" s="71"/>
      <c r="AN120" s="71"/>
      <c r="AO120" s="71"/>
      <c r="AP120" s="71"/>
    </row>
    <row r="121" spans="1:42" ht="15">
      <c r="A121" s="70" t="s">
        <v>159</v>
      </c>
      <c r="B121" s="42"/>
      <c r="C121" s="42"/>
      <c r="D121" s="42"/>
      <c r="E121" s="42"/>
      <c r="F121" s="42"/>
      <c r="G121" s="42"/>
      <c r="H121" s="42"/>
      <c r="I121" s="42"/>
      <c r="J121" s="42"/>
      <c r="K121" s="42"/>
      <c r="L121" s="42"/>
      <c r="M121" s="42"/>
      <c r="N121" s="42"/>
      <c r="O121" s="42"/>
      <c r="P121" s="42"/>
      <c r="Q121" s="42"/>
      <c r="R121" s="42"/>
      <c r="S121" s="42"/>
      <c r="T121" s="42"/>
      <c r="U121" s="42"/>
      <c r="V121" s="42"/>
      <c r="W121" s="42"/>
      <c r="X121" s="42"/>
      <c r="Y121" s="42"/>
      <c r="Z121" s="42"/>
      <c r="AA121" s="42"/>
      <c r="AB121" s="42"/>
      <c r="AC121" s="42"/>
      <c r="AD121" s="42"/>
      <c r="AE121" s="42"/>
      <c r="AF121" s="42"/>
      <c r="AG121" s="42"/>
      <c r="AH121" s="42"/>
      <c r="AI121" s="42"/>
      <c r="AJ121" s="42"/>
      <c r="AK121" s="42"/>
      <c r="AL121" s="42"/>
      <c r="AM121" s="42"/>
      <c r="AN121" s="42"/>
      <c r="AO121" s="42"/>
      <c r="AP121" s="42"/>
    </row>
    <row r="122" spans="1:42">
      <c r="A122" s="42"/>
      <c r="B122" s="42"/>
      <c r="C122" s="42"/>
      <c r="D122" s="42"/>
      <c r="E122" s="42"/>
      <c r="F122" s="42"/>
      <c r="G122" s="42"/>
      <c r="H122" s="42"/>
      <c r="I122" s="42"/>
      <c r="J122" s="42"/>
      <c r="K122" s="42"/>
      <c r="L122" s="42"/>
      <c r="M122" s="42"/>
      <c r="N122" s="42"/>
      <c r="O122" s="42"/>
      <c r="P122" s="42"/>
      <c r="Q122" s="42"/>
      <c r="R122" s="42"/>
      <c r="S122" s="42"/>
      <c r="T122" s="42"/>
      <c r="U122" s="42"/>
      <c r="V122" s="42"/>
      <c r="W122" s="42"/>
      <c r="X122" s="42"/>
      <c r="Y122" s="42"/>
      <c r="Z122" s="42"/>
      <c r="AA122" s="42"/>
      <c r="AB122" s="42"/>
      <c r="AC122" s="42"/>
      <c r="AD122" s="42"/>
      <c r="AE122" s="42"/>
      <c r="AF122" s="42"/>
      <c r="AG122" s="42"/>
      <c r="AH122" s="42"/>
      <c r="AI122" s="42"/>
      <c r="AJ122" s="42"/>
      <c r="AK122" s="42"/>
      <c r="AL122" s="42"/>
      <c r="AM122" s="42"/>
      <c r="AN122" s="42"/>
      <c r="AO122" s="42"/>
      <c r="AP122" s="42"/>
    </row>
    <row r="123" spans="1:42" ht="15">
      <c r="A123" s="43" t="s">
        <v>133</v>
      </c>
      <c r="B123" s="42"/>
      <c r="C123" s="42"/>
      <c r="D123" s="42"/>
      <c r="E123" s="43" t="s">
        <v>134</v>
      </c>
      <c r="F123" s="42"/>
      <c r="G123" s="42"/>
      <c r="H123" s="42"/>
      <c r="I123" s="42"/>
      <c r="J123" s="43" t="s">
        <v>160</v>
      </c>
      <c r="K123" s="84"/>
      <c r="L123" s="84"/>
      <c r="M123" s="42"/>
      <c r="N123" s="42"/>
      <c r="O123" s="42"/>
      <c r="P123" s="42"/>
      <c r="Q123" s="43" t="s">
        <v>135</v>
      </c>
      <c r="R123" s="42"/>
      <c r="S123" s="42"/>
      <c r="T123" s="42"/>
      <c r="U123" s="42"/>
      <c r="V123" s="42"/>
      <c r="W123" s="43" t="s">
        <v>136</v>
      </c>
      <c r="X123" s="42"/>
      <c r="Y123" s="42"/>
      <c r="Z123" s="42"/>
      <c r="AA123" s="42"/>
      <c r="AB123" s="42"/>
      <c r="AC123" s="42"/>
      <c r="AD123" s="43" t="s">
        <v>138</v>
      </c>
      <c r="AE123" s="42"/>
      <c r="AF123" s="42"/>
      <c r="AG123" s="42"/>
      <c r="AH123" s="42"/>
      <c r="AI123" s="42"/>
      <c r="AJ123" s="42"/>
      <c r="AK123" s="42"/>
      <c r="AL123" s="42"/>
      <c r="AM123" s="42"/>
      <c r="AN123" s="42"/>
      <c r="AO123" s="42"/>
      <c r="AP123" s="42"/>
    </row>
    <row r="124" spans="1:42" ht="13">
      <c r="A124" s="42" t="s">
        <v>19</v>
      </c>
      <c r="B124" s="42" t="s">
        <v>161</v>
      </c>
      <c r="C124" s="42"/>
      <c r="D124" s="42"/>
      <c r="E124" s="42" t="s">
        <v>19</v>
      </c>
      <c r="F124" s="42" t="s">
        <v>161</v>
      </c>
      <c r="G124" s="42"/>
      <c r="H124" s="42"/>
      <c r="I124" s="42"/>
      <c r="J124" s="42" t="s">
        <v>19</v>
      </c>
      <c r="K124" s="42" t="s">
        <v>161</v>
      </c>
      <c r="L124" s="42"/>
      <c r="M124" s="42"/>
      <c r="N124" s="42"/>
      <c r="O124" s="42"/>
      <c r="P124" s="42"/>
      <c r="Q124" s="42" t="s">
        <v>19</v>
      </c>
      <c r="R124" s="42" t="s">
        <v>161</v>
      </c>
      <c r="S124" s="95">
        <f>GETPIVOTDATA("CONTAINER",$Q$126,"WAREHOUSE","TEMPE 3","PUNTUALIDAD 2","SI")</f>
        <v>0.6</v>
      </c>
      <c r="T124" s="42"/>
      <c r="U124" s="42"/>
      <c r="V124" s="42"/>
      <c r="W124" s="42" t="s">
        <v>19</v>
      </c>
      <c r="X124" s="42" t="s">
        <v>161</v>
      </c>
      <c r="Y124" s="42"/>
      <c r="Z124" s="42"/>
      <c r="AA124" s="42"/>
      <c r="AB124" s="42"/>
      <c r="AC124" s="42"/>
      <c r="AD124" s="42" t="s">
        <v>19</v>
      </c>
      <c r="AE124" s="42" t="s">
        <v>161</v>
      </c>
      <c r="AF124" s="42"/>
      <c r="AG124" s="42"/>
      <c r="AH124" s="42"/>
      <c r="AI124" s="42"/>
      <c r="AJ124" s="42"/>
      <c r="AK124" s="42"/>
      <c r="AL124" s="42"/>
      <c r="AM124" s="42"/>
      <c r="AN124" s="42"/>
      <c r="AO124" s="42"/>
      <c r="AP124" s="42"/>
    </row>
    <row r="125" spans="1:42" ht="15">
      <c r="A125" s="42"/>
      <c r="B125" s="42"/>
      <c r="C125" s="78">
        <f>GETPIVOTDATA("CONTAINER",$A$126)</f>
        <v>35</v>
      </c>
      <c r="D125" s="42"/>
      <c r="E125" s="42"/>
      <c r="F125" s="42"/>
      <c r="G125" s="42"/>
      <c r="H125" s="42"/>
      <c r="I125" s="42"/>
      <c r="J125" s="42"/>
      <c r="K125" s="42"/>
      <c r="L125" s="94">
        <f>(GETPIVOTDATA("Reprogramaciones",$J$126)*1)/C125</f>
        <v>0</v>
      </c>
      <c r="M125" s="42"/>
      <c r="N125" s="42"/>
      <c r="O125" s="42"/>
      <c r="P125" s="42"/>
      <c r="Q125" s="42"/>
      <c r="R125" s="42"/>
      <c r="S125" s="42"/>
      <c r="T125" s="42"/>
      <c r="U125" s="42"/>
      <c r="V125" s="42"/>
      <c r="W125" s="42"/>
      <c r="X125" s="42"/>
      <c r="Y125" s="42"/>
      <c r="Z125" s="42"/>
      <c r="AA125" s="42"/>
      <c r="AB125" s="42"/>
      <c r="AC125" s="42"/>
      <c r="AD125" s="42"/>
      <c r="AE125" s="42"/>
      <c r="AF125" s="42"/>
      <c r="AG125" s="42"/>
      <c r="AH125" s="42"/>
      <c r="AI125" s="42"/>
      <c r="AJ125" s="42"/>
      <c r="AK125" s="42"/>
      <c r="AL125" s="42"/>
      <c r="AM125" s="42"/>
      <c r="AN125" s="42"/>
      <c r="AO125" s="42"/>
      <c r="AP125" s="42"/>
    </row>
    <row r="126" spans="1:42">
      <c r="A126" s="42" t="s">
        <v>139</v>
      </c>
      <c r="B126" s="42" t="s">
        <v>140</v>
      </c>
      <c r="C126" s="42"/>
      <c r="D126" s="42"/>
      <c r="E126" s="42" t="s">
        <v>139</v>
      </c>
      <c r="F126" s="42" t="s">
        <v>140</v>
      </c>
      <c r="G126" s="42"/>
      <c r="H126" s="42"/>
      <c r="I126" s="42"/>
      <c r="J126" s="42" t="s">
        <v>162</v>
      </c>
      <c r="K126" s="42"/>
      <c r="L126" s="42"/>
      <c r="M126" s="42"/>
      <c r="N126" s="42"/>
      <c r="O126" s="42"/>
      <c r="P126" s="42"/>
      <c r="Q126" s="42" t="s">
        <v>140</v>
      </c>
      <c r="R126" s="42" t="s">
        <v>141</v>
      </c>
      <c r="S126" s="42"/>
      <c r="T126" s="42"/>
      <c r="U126" s="42"/>
      <c r="V126" s="42"/>
      <c r="W126" s="42" t="s">
        <v>142</v>
      </c>
      <c r="X126" s="42" t="s">
        <v>141</v>
      </c>
      <c r="Y126" s="42"/>
      <c r="Z126" s="42"/>
      <c r="AA126" s="42"/>
      <c r="AB126" s="42"/>
      <c r="AC126" s="42"/>
      <c r="AD126" s="42" t="s">
        <v>139</v>
      </c>
      <c r="AE126" s="42" t="s">
        <v>144</v>
      </c>
      <c r="AF126" s="42"/>
      <c r="AG126" s="42"/>
      <c r="AH126" s="42"/>
      <c r="AI126" s="42"/>
      <c r="AJ126" s="42"/>
      <c r="AK126" s="42"/>
      <c r="AL126" s="42"/>
      <c r="AM126" s="42"/>
      <c r="AN126" s="42"/>
      <c r="AO126" s="42"/>
      <c r="AP126" s="42"/>
    </row>
    <row r="127" spans="1:42">
      <c r="A127" s="79">
        <v>6</v>
      </c>
      <c r="B127" s="42">
        <v>31</v>
      </c>
      <c r="C127" s="42"/>
      <c r="D127" s="42"/>
      <c r="E127" s="79" t="s">
        <v>81</v>
      </c>
      <c r="F127" s="42">
        <v>35</v>
      </c>
      <c r="G127" s="42"/>
      <c r="H127" s="42"/>
      <c r="I127" s="42"/>
      <c r="J127" s="42"/>
      <c r="K127" s="42"/>
      <c r="L127" s="42"/>
      <c r="M127" s="42"/>
      <c r="N127" s="42"/>
      <c r="O127" s="42"/>
      <c r="P127" s="42"/>
      <c r="Q127" s="42" t="s">
        <v>139</v>
      </c>
      <c r="R127" s="42" t="s">
        <v>81</v>
      </c>
      <c r="S127" s="42" t="s">
        <v>143</v>
      </c>
      <c r="T127" s="42"/>
      <c r="U127" s="42"/>
      <c r="V127" s="42"/>
      <c r="W127" s="42" t="s">
        <v>139</v>
      </c>
      <c r="X127" s="42" t="s">
        <v>48</v>
      </c>
      <c r="Y127" s="42" t="s">
        <v>143</v>
      </c>
      <c r="Z127" s="42"/>
      <c r="AA127" s="42"/>
      <c r="AB127" s="42"/>
      <c r="AC127" s="42"/>
      <c r="AD127" s="79">
        <v>6</v>
      </c>
      <c r="AE127" s="83">
        <v>53.687096774232607</v>
      </c>
      <c r="AF127" s="42"/>
      <c r="AG127" s="42"/>
      <c r="AH127" s="42"/>
      <c r="AI127" s="42"/>
      <c r="AJ127" s="42"/>
      <c r="AK127" s="42"/>
      <c r="AL127" s="42"/>
      <c r="AM127" s="42"/>
      <c r="AN127" s="42"/>
      <c r="AO127" s="42"/>
      <c r="AP127" s="42"/>
    </row>
    <row r="128" spans="1:42">
      <c r="A128" s="79">
        <v>8</v>
      </c>
      <c r="B128" s="42">
        <v>4</v>
      </c>
      <c r="C128" s="42"/>
      <c r="D128" s="42"/>
      <c r="E128" s="79" t="s">
        <v>143</v>
      </c>
      <c r="F128" s="42">
        <v>35</v>
      </c>
      <c r="G128" s="42"/>
      <c r="H128" s="42"/>
      <c r="I128" s="42"/>
      <c r="J128" s="42"/>
      <c r="K128" s="42"/>
      <c r="L128" s="42"/>
      <c r="M128" s="42"/>
      <c r="N128" s="42"/>
      <c r="O128" s="42"/>
      <c r="P128" s="42"/>
      <c r="Q128" s="79" t="s">
        <v>90</v>
      </c>
      <c r="R128" s="87">
        <v>0.4</v>
      </c>
      <c r="S128" s="87">
        <v>0.4</v>
      </c>
      <c r="T128" s="42"/>
      <c r="U128" s="42"/>
      <c r="V128" s="42"/>
      <c r="W128" s="79">
        <v>6</v>
      </c>
      <c r="X128" s="83">
        <v>16.483870967734426</v>
      </c>
      <c r="Y128" s="83">
        <v>16.483870967734426</v>
      </c>
      <c r="Z128" s="42"/>
      <c r="AA128" s="42"/>
      <c r="AB128" s="42"/>
      <c r="AC128" s="42"/>
      <c r="AD128" s="79">
        <v>8</v>
      </c>
      <c r="AE128" s="83">
        <v>34.512499999909778</v>
      </c>
      <c r="AF128" s="42"/>
      <c r="AG128" s="42"/>
      <c r="AH128" s="42"/>
      <c r="AI128" s="42"/>
      <c r="AJ128" s="42"/>
      <c r="AK128" s="42"/>
      <c r="AL128" s="42"/>
      <c r="AM128" s="42"/>
      <c r="AN128" s="42"/>
      <c r="AO128" s="42"/>
      <c r="AP128" s="42"/>
    </row>
    <row r="129" spans="1:42">
      <c r="A129" s="79" t="s">
        <v>143</v>
      </c>
      <c r="B129" s="42">
        <v>35</v>
      </c>
      <c r="C129" s="42"/>
      <c r="D129" s="42"/>
      <c r="E129" s="42"/>
      <c r="F129" s="42"/>
      <c r="G129" s="42"/>
      <c r="H129" s="42"/>
      <c r="I129" s="42"/>
      <c r="J129" s="42"/>
      <c r="K129" s="42"/>
      <c r="L129" s="42"/>
      <c r="M129" s="42"/>
      <c r="N129" s="42"/>
      <c r="O129" s="42"/>
      <c r="P129" s="42"/>
      <c r="Q129" s="79" t="s">
        <v>70</v>
      </c>
      <c r="R129" s="87">
        <v>0.6</v>
      </c>
      <c r="S129" s="87">
        <v>0.6</v>
      </c>
      <c r="T129" s="42"/>
      <c r="U129" s="42"/>
      <c r="V129" s="42"/>
      <c r="W129" s="79">
        <v>8</v>
      </c>
      <c r="X129" s="83">
        <v>19.499999999912689</v>
      </c>
      <c r="Y129" s="83">
        <v>19.499999999912689</v>
      </c>
      <c r="Z129" s="42"/>
      <c r="AA129" s="42"/>
      <c r="AB129" s="42"/>
      <c r="AC129" s="42"/>
      <c r="AD129" s="79" t="s">
        <v>143</v>
      </c>
      <c r="AE129" s="83">
        <v>51.495714285738565</v>
      </c>
      <c r="AF129" s="42"/>
      <c r="AG129" s="42"/>
      <c r="AH129" s="42"/>
      <c r="AI129" s="42"/>
      <c r="AJ129" s="42"/>
      <c r="AK129" s="42"/>
      <c r="AL129" s="42"/>
      <c r="AM129" s="42"/>
      <c r="AN129" s="42"/>
      <c r="AO129" s="42"/>
      <c r="AP129" s="42"/>
    </row>
    <row r="130" spans="1:42">
      <c r="C130" s="42"/>
      <c r="D130" s="42"/>
      <c r="E130" s="42"/>
      <c r="F130" s="42"/>
      <c r="G130" s="42"/>
      <c r="H130" s="42"/>
      <c r="I130" s="42"/>
      <c r="J130" s="42"/>
      <c r="K130" s="42"/>
      <c r="L130" s="42"/>
      <c r="M130" s="42"/>
      <c r="N130" s="42"/>
      <c r="O130" s="42"/>
      <c r="P130" s="42"/>
      <c r="Q130" s="79" t="s">
        <v>143</v>
      </c>
      <c r="R130" s="87">
        <v>1</v>
      </c>
      <c r="S130" s="87">
        <v>1</v>
      </c>
      <c r="T130" s="42"/>
      <c r="U130" s="42"/>
      <c r="V130" s="42"/>
      <c r="W130" s="79" t="s">
        <v>143</v>
      </c>
      <c r="X130" s="83">
        <v>16.828571428554799</v>
      </c>
      <c r="Y130" s="83">
        <v>16.828571428554799</v>
      </c>
      <c r="Z130" s="42"/>
      <c r="AA130" s="42"/>
      <c r="AB130" s="42"/>
      <c r="AC130" s="42"/>
      <c r="AF130" s="42"/>
      <c r="AG130" s="42"/>
      <c r="AH130" s="42"/>
      <c r="AI130" s="42"/>
      <c r="AJ130" s="42"/>
      <c r="AK130" s="42"/>
      <c r="AL130" s="42"/>
      <c r="AM130" s="42"/>
      <c r="AN130" s="42"/>
      <c r="AO130" s="42"/>
      <c r="AP130" s="42"/>
    </row>
    <row r="131" spans="1:42">
      <c r="A131" s="42"/>
      <c r="B131" s="42"/>
      <c r="C131" s="42"/>
      <c r="D131" s="42"/>
      <c r="E131" s="42"/>
      <c r="F131" s="42"/>
      <c r="G131" s="42"/>
      <c r="H131" s="42"/>
      <c r="I131" s="42"/>
      <c r="J131" s="42"/>
      <c r="K131" s="42"/>
      <c r="L131" s="42"/>
      <c r="M131" s="42"/>
      <c r="N131" s="42"/>
      <c r="O131" s="42"/>
      <c r="P131" s="42"/>
      <c r="Q131" s="42"/>
      <c r="R131" s="42"/>
      <c r="S131" s="42"/>
      <c r="T131" s="42"/>
      <c r="U131" s="42"/>
      <c r="V131" s="42"/>
      <c r="Z131" s="42"/>
      <c r="AA131" s="42"/>
      <c r="AB131" s="42"/>
      <c r="AC131" s="42"/>
      <c r="AD131" s="42"/>
      <c r="AE131" s="42"/>
      <c r="AF131" s="42"/>
      <c r="AG131" s="42"/>
      <c r="AH131" s="42"/>
      <c r="AI131" s="42"/>
      <c r="AJ131" s="42"/>
      <c r="AK131" s="42"/>
      <c r="AL131" s="42"/>
      <c r="AM131" s="42"/>
      <c r="AN131" s="42"/>
      <c r="AO131" s="42"/>
      <c r="AP131" s="42"/>
    </row>
    <row r="132" spans="1:42">
      <c r="A132" s="42"/>
      <c r="B132" s="42"/>
      <c r="C132" s="42"/>
      <c r="D132" s="42"/>
      <c r="E132" s="42"/>
      <c r="F132" s="42"/>
      <c r="G132" s="42"/>
      <c r="H132" s="42"/>
      <c r="I132" s="42"/>
      <c r="J132" s="42"/>
      <c r="K132" s="42"/>
      <c r="L132" s="42"/>
      <c r="M132" s="42"/>
      <c r="N132" s="42"/>
      <c r="O132" s="42"/>
      <c r="P132" s="42"/>
      <c r="Q132" s="42"/>
      <c r="R132" s="42"/>
      <c r="S132" s="42"/>
      <c r="T132" s="42"/>
      <c r="U132" s="42"/>
      <c r="V132" s="42"/>
      <c r="W132" s="42"/>
      <c r="X132" s="42"/>
      <c r="Y132" s="42"/>
      <c r="Z132" s="42"/>
      <c r="AA132" s="42"/>
      <c r="AB132" s="42"/>
      <c r="AC132" s="42"/>
      <c r="AD132" s="42"/>
      <c r="AE132" s="42"/>
      <c r="AF132" s="42"/>
      <c r="AG132" s="42"/>
      <c r="AH132" s="42"/>
      <c r="AI132" s="42"/>
      <c r="AJ132" s="42"/>
      <c r="AK132" s="42"/>
      <c r="AL132" s="42"/>
      <c r="AM132" s="42"/>
      <c r="AN132" s="42"/>
      <c r="AO132" s="42"/>
      <c r="AP132" s="42"/>
    </row>
    <row r="133" spans="1:42">
      <c r="A133" s="42"/>
      <c r="B133" s="42"/>
      <c r="C133" s="42"/>
      <c r="D133" s="42"/>
      <c r="E133" s="42"/>
      <c r="F133" s="42"/>
      <c r="G133" s="42"/>
      <c r="H133" s="42"/>
      <c r="I133" s="42"/>
      <c r="J133" s="42"/>
      <c r="K133" s="42"/>
      <c r="L133" s="42"/>
      <c r="M133" s="42"/>
      <c r="N133" s="42"/>
      <c r="O133" s="42"/>
      <c r="P133" s="42"/>
      <c r="Q133" s="42"/>
      <c r="R133" s="42"/>
      <c r="S133" s="42"/>
      <c r="T133" s="42"/>
      <c r="U133" s="42"/>
      <c r="V133" s="42"/>
      <c r="W133" s="42"/>
      <c r="X133" s="42"/>
      <c r="Y133" s="42"/>
      <c r="Z133" s="42"/>
      <c r="AA133" s="42"/>
      <c r="AB133" s="42"/>
      <c r="AC133" s="42"/>
      <c r="AD133" s="42"/>
      <c r="AE133" s="42"/>
      <c r="AF133" s="42"/>
      <c r="AG133" s="42"/>
      <c r="AH133" s="42"/>
      <c r="AI133" s="42"/>
      <c r="AJ133" s="42"/>
      <c r="AK133" s="42"/>
      <c r="AL133" s="42"/>
      <c r="AM133" s="42"/>
      <c r="AN133" s="42"/>
      <c r="AO133" s="42"/>
      <c r="AP133" s="42"/>
    </row>
    <row r="134" spans="1:42">
      <c r="A134" s="42"/>
      <c r="B134" s="42"/>
      <c r="C134" s="42"/>
      <c r="D134" s="42"/>
      <c r="E134" s="42"/>
      <c r="F134" s="42"/>
      <c r="G134" s="42"/>
      <c r="H134" s="42"/>
      <c r="I134" s="42"/>
      <c r="J134" s="42"/>
      <c r="K134" s="42"/>
      <c r="L134" s="42"/>
      <c r="M134" s="42"/>
      <c r="N134" s="42"/>
      <c r="O134" s="42"/>
      <c r="P134" s="42"/>
      <c r="Q134" s="42"/>
      <c r="R134" s="42"/>
      <c r="S134" s="42"/>
      <c r="T134" s="42"/>
      <c r="U134" s="42"/>
      <c r="V134" s="42"/>
      <c r="W134" s="42"/>
      <c r="X134" s="42"/>
      <c r="Y134" s="42"/>
      <c r="Z134" s="42"/>
      <c r="AA134" s="42"/>
      <c r="AB134" s="42"/>
      <c r="AC134" s="42"/>
      <c r="AD134" s="42"/>
      <c r="AE134" s="42"/>
      <c r="AF134" s="42"/>
      <c r="AG134" s="42"/>
      <c r="AH134" s="42"/>
      <c r="AI134" s="42"/>
      <c r="AJ134" s="42"/>
      <c r="AK134" s="42"/>
      <c r="AL134" s="42"/>
      <c r="AM134" s="42"/>
      <c r="AN134" s="42"/>
      <c r="AO134" s="42"/>
      <c r="AP134" s="42"/>
    </row>
    <row r="135" spans="1:42" ht="15">
      <c r="A135" s="42"/>
      <c r="B135" s="42"/>
      <c r="C135" s="42"/>
      <c r="D135" s="42"/>
      <c r="E135" s="43" t="s">
        <v>145</v>
      </c>
      <c r="F135" s="42"/>
      <c r="G135" s="42"/>
      <c r="H135" s="42"/>
      <c r="I135" s="42"/>
      <c r="J135" s="43" t="s">
        <v>150</v>
      </c>
      <c r="K135" s="42"/>
      <c r="L135" s="42"/>
      <c r="M135" s="42"/>
      <c r="N135" s="42"/>
      <c r="O135" s="42"/>
      <c r="P135" s="42"/>
      <c r="Q135" s="84"/>
      <c r="R135" s="42"/>
      <c r="S135" s="42"/>
      <c r="T135" s="42"/>
      <c r="U135" s="42"/>
      <c r="V135" s="42"/>
      <c r="W135" s="42"/>
      <c r="X135" s="42"/>
      <c r="Y135" s="42"/>
      <c r="Z135" s="42"/>
      <c r="AA135" s="42"/>
      <c r="AB135" s="42"/>
      <c r="AC135" s="42"/>
      <c r="AD135" s="42"/>
      <c r="AE135" s="42"/>
      <c r="AF135" s="42"/>
      <c r="AG135" s="42"/>
      <c r="AH135" s="42"/>
      <c r="AI135" s="42"/>
      <c r="AJ135" s="42"/>
      <c r="AK135" s="42"/>
      <c r="AL135" s="42"/>
      <c r="AM135" s="42"/>
      <c r="AN135" s="42"/>
      <c r="AO135" s="42"/>
      <c r="AP135" s="42"/>
    </row>
    <row r="136" spans="1:42">
      <c r="A136" s="42"/>
      <c r="B136" s="42"/>
      <c r="C136" s="42"/>
      <c r="D136" s="42"/>
      <c r="E136" s="42" t="s">
        <v>19</v>
      </c>
      <c r="F136" s="42" t="s">
        <v>161</v>
      </c>
      <c r="G136" s="42"/>
      <c r="H136" s="42"/>
      <c r="I136" s="42"/>
      <c r="J136" s="42" t="s">
        <v>19</v>
      </c>
      <c r="K136" s="42" t="s">
        <v>161</v>
      </c>
      <c r="L136" s="42"/>
      <c r="M136" s="42"/>
      <c r="N136" s="42"/>
      <c r="O136" s="42"/>
      <c r="P136" s="42"/>
      <c r="Q136" s="42"/>
      <c r="R136" s="42"/>
      <c r="S136" s="42"/>
      <c r="T136" s="42"/>
      <c r="U136" s="42"/>
      <c r="V136" s="42"/>
      <c r="W136" s="42"/>
      <c r="X136" s="42"/>
      <c r="Y136" s="42"/>
      <c r="Z136" s="42"/>
      <c r="AA136" s="42"/>
      <c r="AB136" s="42"/>
      <c r="AC136" s="42"/>
      <c r="AD136" s="42"/>
      <c r="AE136" s="42"/>
      <c r="AF136" s="42"/>
      <c r="AG136" s="42"/>
      <c r="AH136" s="42"/>
      <c r="AI136" s="42"/>
      <c r="AJ136" s="42"/>
      <c r="AK136" s="42"/>
      <c r="AL136" s="42"/>
      <c r="AM136" s="42"/>
      <c r="AN136" s="42"/>
      <c r="AO136" s="42"/>
      <c r="AP136" s="42"/>
    </row>
    <row r="137" spans="1:42" ht="15">
      <c r="A137" s="42"/>
      <c r="B137" s="42"/>
      <c r="C137" s="42"/>
      <c r="D137" s="42"/>
      <c r="E137" s="42"/>
      <c r="F137" s="42"/>
      <c r="G137" s="44" t="str">
        <f>TEXT(GETPIVOTDATA("PUNTUALIDAD 3",$E$138)/24, "hh:mm")</f>
        <v>02:21</v>
      </c>
      <c r="H137" s="42"/>
      <c r="I137" s="42"/>
      <c r="J137" s="42"/>
      <c r="K137" s="42"/>
      <c r="L137" s="42"/>
      <c r="M137" s="42"/>
      <c r="N137" s="42"/>
      <c r="O137" s="42"/>
      <c r="P137" s="42"/>
      <c r="Q137" s="42"/>
      <c r="R137" s="42"/>
      <c r="S137" s="42"/>
      <c r="T137" s="42"/>
      <c r="U137" s="42"/>
      <c r="V137" s="42"/>
      <c r="W137" s="42"/>
      <c r="X137" s="42"/>
      <c r="Y137" s="42"/>
      <c r="Z137" s="42"/>
      <c r="AA137" s="42"/>
      <c r="AB137" s="42"/>
      <c r="AC137" s="42"/>
      <c r="AD137" s="42"/>
      <c r="AE137" s="42"/>
      <c r="AF137" s="42"/>
      <c r="AG137" s="42"/>
      <c r="AH137" s="42"/>
      <c r="AI137" s="42"/>
      <c r="AJ137" s="42"/>
      <c r="AK137" s="42"/>
      <c r="AL137" s="42"/>
      <c r="AM137" s="42"/>
      <c r="AN137" s="42"/>
      <c r="AO137" s="42"/>
      <c r="AP137" s="42"/>
    </row>
    <row r="138" spans="1:42">
      <c r="A138" s="42"/>
      <c r="B138" s="42"/>
      <c r="C138" s="42"/>
      <c r="D138" s="42"/>
      <c r="E138" s="42" t="s">
        <v>139</v>
      </c>
      <c r="F138" s="42" t="s">
        <v>147</v>
      </c>
      <c r="G138" s="42"/>
      <c r="H138" s="42"/>
      <c r="I138" s="42"/>
      <c r="J138" s="42" t="s">
        <v>139</v>
      </c>
      <c r="K138" s="42" t="s">
        <v>140</v>
      </c>
      <c r="L138" s="42"/>
      <c r="M138" s="42"/>
      <c r="N138" s="42"/>
      <c r="O138" s="42"/>
      <c r="P138" s="42"/>
      <c r="Q138" s="42"/>
      <c r="R138" s="42"/>
      <c r="S138" s="42"/>
      <c r="T138" s="42"/>
      <c r="U138" s="42"/>
      <c r="V138" s="42"/>
      <c r="W138" s="42"/>
      <c r="X138" s="42"/>
      <c r="Y138" s="42"/>
      <c r="Z138" s="42"/>
      <c r="AA138" s="42"/>
      <c r="AB138" s="42"/>
      <c r="AC138" s="42"/>
      <c r="AD138" s="42"/>
      <c r="AE138" s="42"/>
      <c r="AF138" s="42"/>
      <c r="AG138" s="42"/>
      <c r="AH138" s="42"/>
      <c r="AI138" s="42"/>
      <c r="AJ138" s="42"/>
      <c r="AK138" s="42"/>
      <c r="AL138" s="42"/>
      <c r="AM138" s="42"/>
      <c r="AN138" s="42"/>
      <c r="AO138" s="42"/>
      <c r="AP138" s="42"/>
    </row>
    <row r="139" spans="1:42">
      <c r="A139" s="42"/>
      <c r="B139" s="42"/>
      <c r="C139" s="42"/>
      <c r="D139" s="42"/>
      <c r="E139" s="79" t="s">
        <v>81</v>
      </c>
      <c r="F139" s="83">
        <v>2.3509523809521591</v>
      </c>
      <c r="G139" s="42"/>
      <c r="H139" s="42"/>
      <c r="I139" s="42"/>
      <c r="J139" s="79" t="s">
        <v>60</v>
      </c>
      <c r="K139" s="87">
        <v>1</v>
      </c>
      <c r="L139" s="42"/>
      <c r="M139" s="42"/>
      <c r="N139" s="42"/>
      <c r="O139" s="42"/>
      <c r="P139" s="42"/>
      <c r="Q139" s="42"/>
      <c r="R139" s="42"/>
      <c r="S139" s="42"/>
      <c r="T139" s="42"/>
      <c r="U139" s="42"/>
      <c r="V139" s="42"/>
      <c r="W139" s="42"/>
      <c r="X139" s="42"/>
      <c r="Y139" s="42"/>
      <c r="Z139" s="42"/>
      <c r="AA139" s="42"/>
      <c r="AB139" s="42"/>
      <c r="AC139" s="42"/>
      <c r="AD139" s="42"/>
      <c r="AE139" s="42"/>
      <c r="AF139" s="42"/>
      <c r="AG139" s="42"/>
      <c r="AH139" s="42"/>
      <c r="AI139" s="42"/>
      <c r="AJ139" s="42"/>
      <c r="AK139" s="42"/>
      <c r="AL139" s="42"/>
      <c r="AM139" s="42"/>
      <c r="AN139" s="42"/>
      <c r="AO139" s="42"/>
      <c r="AP139" s="42"/>
    </row>
    <row r="140" spans="1:42">
      <c r="A140" s="42"/>
      <c r="B140" s="42"/>
      <c r="C140" s="42"/>
      <c r="D140" s="42"/>
      <c r="E140" s="79" t="s">
        <v>143</v>
      </c>
      <c r="F140" s="83">
        <v>2.3509523809521591</v>
      </c>
      <c r="G140" s="42"/>
      <c r="H140" s="42"/>
      <c r="I140" s="42"/>
      <c r="J140" s="79" t="s">
        <v>143</v>
      </c>
      <c r="K140" s="87">
        <v>1</v>
      </c>
      <c r="L140" s="42"/>
      <c r="M140" s="42"/>
      <c r="N140" s="42"/>
      <c r="O140" s="42"/>
      <c r="P140" s="42"/>
      <c r="Q140" s="42"/>
      <c r="R140" s="42"/>
      <c r="S140" s="42"/>
      <c r="T140" s="42"/>
      <c r="U140" s="42"/>
      <c r="V140" s="42"/>
      <c r="W140" s="42"/>
      <c r="X140" s="42"/>
      <c r="Y140" s="42"/>
      <c r="Z140" s="42"/>
      <c r="AA140" s="42"/>
      <c r="AB140" s="42"/>
      <c r="AC140" s="42"/>
      <c r="AD140" s="42"/>
      <c r="AE140" s="42"/>
      <c r="AF140" s="42"/>
      <c r="AG140" s="42"/>
      <c r="AH140" s="42"/>
      <c r="AI140" s="42"/>
      <c r="AJ140" s="42"/>
      <c r="AK140" s="42"/>
      <c r="AL140" s="42"/>
      <c r="AM140" s="42"/>
      <c r="AN140" s="42"/>
      <c r="AO140" s="42"/>
      <c r="AP140" s="42"/>
    </row>
    <row r="141" spans="1:42">
      <c r="A141" s="42"/>
      <c r="B141" s="42"/>
      <c r="C141" s="42"/>
      <c r="D141" s="42"/>
      <c r="E141" s="42"/>
      <c r="F141" s="42"/>
      <c r="G141" s="42"/>
      <c r="H141" s="42"/>
      <c r="I141" s="42"/>
      <c r="J141" s="42"/>
      <c r="K141" s="42"/>
      <c r="L141" s="42"/>
      <c r="M141" s="42"/>
      <c r="N141" s="42"/>
      <c r="O141" s="42"/>
      <c r="P141" s="42"/>
      <c r="Q141" s="42"/>
      <c r="R141" s="42"/>
      <c r="S141" s="42"/>
      <c r="T141" s="42"/>
      <c r="U141" s="42"/>
      <c r="V141" s="42"/>
      <c r="W141" s="42"/>
      <c r="X141" s="42"/>
      <c r="Y141" s="42"/>
      <c r="Z141" s="42"/>
      <c r="AA141" s="42"/>
      <c r="AB141" s="42"/>
      <c r="AC141" s="42"/>
      <c r="AD141" s="42"/>
      <c r="AE141" s="42"/>
      <c r="AF141" s="42"/>
      <c r="AG141" s="42"/>
      <c r="AH141" s="42"/>
      <c r="AI141" s="42"/>
      <c r="AJ141" s="42"/>
      <c r="AK141" s="42"/>
      <c r="AL141" s="42"/>
      <c r="AM141" s="42"/>
      <c r="AN141" s="42"/>
      <c r="AO141" s="42"/>
      <c r="AP141" s="42"/>
    </row>
    <row r="142" spans="1:42">
      <c r="A142" s="42"/>
      <c r="B142" s="42"/>
      <c r="C142" s="42"/>
      <c r="D142" s="42"/>
      <c r="E142" s="42"/>
      <c r="F142" s="42"/>
      <c r="G142" s="42"/>
      <c r="H142" s="42"/>
      <c r="I142" s="42"/>
      <c r="J142" s="42"/>
      <c r="K142" s="42"/>
      <c r="L142" s="42"/>
      <c r="M142" s="42"/>
      <c r="N142" s="42"/>
      <c r="O142" s="42"/>
      <c r="P142" s="42"/>
      <c r="Q142" s="42"/>
      <c r="R142" s="42"/>
      <c r="S142" s="42"/>
      <c r="T142" s="42"/>
      <c r="U142" s="42"/>
      <c r="V142" s="42"/>
      <c r="W142" s="42"/>
      <c r="X142" s="42"/>
      <c r="Y142" s="42"/>
      <c r="Z142" s="42"/>
      <c r="AA142" s="42"/>
      <c r="AB142" s="42"/>
      <c r="AC142" s="42"/>
      <c r="AD142" s="42"/>
      <c r="AE142" s="42"/>
      <c r="AF142" s="42"/>
      <c r="AG142" s="42"/>
      <c r="AH142" s="42"/>
      <c r="AI142" s="42"/>
      <c r="AJ142" s="42"/>
      <c r="AK142" s="42"/>
      <c r="AL142" s="42"/>
      <c r="AM142" s="42"/>
      <c r="AN142" s="42"/>
      <c r="AO142" s="42"/>
      <c r="AP142" s="42"/>
    </row>
    <row r="143" spans="1:42">
      <c r="A143" s="42"/>
      <c r="B143" s="42"/>
      <c r="C143" s="42"/>
      <c r="D143" s="42"/>
      <c r="E143" s="42"/>
      <c r="F143" s="42"/>
      <c r="G143" s="42"/>
      <c r="H143" s="42"/>
      <c r="I143" s="42"/>
      <c r="J143" s="42"/>
      <c r="K143" s="42"/>
      <c r="L143" s="42"/>
      <c r="M143" s="42"/>
      <c r="N143" s="42"/>
      <c r="O143" s="42"/>
      <c r="P143" s="42"/>
      <c r="Q143" s="42"/>
      <c r="R143" s="42"/>
      <c r="S143" s="42"/>
      <c r="T143" s="42"/>
      <c r="U143" s="42"/>
      <c r="V143" s="42"/>
      <c r="W143" s="42"/>
      <c r="X143" s="42"/>
      <c r="Y143" s="42"/>
      <c r="Z143" s="42"/>
      <c r="AA143" s="42"/>
      <c r="AB143" s="42"/>
      <c r="AC143" s="42"/>
      <c r="AD143" s="42"/>
      <c r="AE143" s="42"/>
      <c r="AF143" s="42"/>
      <c r="AG143" s="42"/>
      <c r="AH143" s="42"/>
      <c r="AI143" s="42"/>
      <c r="AJ143" s="42"/>
      <c r="AK143" s="42"/>
      <c r="AL143" s="42"/>
      <c r="AM143" s="42"/>
      <c r="AN143" s="42"/>
      <c r="AO143" s="42"/>
      <c r="AP143" s="42"/>
    </row>
    <row r="144" spans="1:42">
      <c r="A144" s="42"/>
      <c r="B144" s="42"/>
      <c r="C144" s="42"/>
      <c r="D144" s="42"/>
      <c r="E144" s="42"/>
      <c r="F144" s="42"/>
      <c r="G144" s="42"/>
      <c r="H144" s="42"/>
      <c r="I144" s="42"/>
      <c r="J144" s="42"/>
      <c r="K144" s="42"/>
      <c r="L144" s="42"/>
      <c r="M144" s="42"/>
      <c r="N144" s="42"/>
      <c r="O144" s="42"/>
      <c r="P144" s="42"/>
      <c r="Q144" s="42"/>
      <c r="R144" s="42"/>
      <c r="S144" s="42"/>
      <c r="T144" s="42"/>
      <c r="U144" s="42"/>
      <c r="V144" s="42"/>
      <c r="W144" s="42"/>
      <c r="X144" s="42"/>
      <c r="Y144" s="42"/>
      <c r="Z144" s="42"/>
      <c r="AA144" s="42"/>
      <c r="AB144" s="42"/>
      <c r="AC144" s="42"/>
      <c r="AD144" s="42"/>
      <c r="AE144" s="42"/>
      <c r="AF144" s="42"/>
      <c r="AG144" s="42"/>
      <c r="AH144" s="42"/>
      <c r="AI144" s="42"/>
      <c r="AJ144" s="42"/>
      <c r="AK144" s="42"/>
      <c r="AL144" s="42"/>
      <c r="AM144" s="42"/>
      <c r="AN144" s="42"/>
      <c r="AO144" s="42"/>
      <c r="AP144" s="42"/>
    </row>
    <row r="145" spans="1:42">
      <c r="A145" s="42"/>
      <c r="B145" s="42"/>
      <c r="C145" s="42"/>
      <c r="D145" s="42"/>
      <c r="E145" s="42"/>
      <c r="F145" s="42"/>
      <c r="G145" s="42"/>
      <c r="H145" s="42"/>
      <c r="I145" s="42"/>
      <c r="J145" s="42"/>
      <c r="K145" s="42"/>
      <c r="L145" s="42"/>
      <c r="M145" s="42"/>
      <c r="N145" s="42"/>
      <c r="O145" s="42"/>
      <c r="P145" s="42"/>
      <c r="Q145" s="42"/>
      <c r="R145" s="42"/>
      <c r="S145" s="42"/>
      <c r="T145" s="42"/>
      <c r="U145" s="42"/>
      <c r="V145" s="42"/>
      <c r="W145" s="42"/>
      <c r="X145" s="42"/>
      <c r="Y145" s="42"/>
      <c r="Z145" s="42"/>
      <c r="AA145" s="42"/>
      <c r="AB145" s="42"/>
      <c r="AC145" s="42"/>
      <c r="AD145" s="42"/>
      <c r="AE145" s="42"/>
      <c r="AF145" s="42"/>
      <c r="AG145" s="42"/>
      <c r="AH145" s="42"/>
      <c r="AI145" s="42"/>
      <c r="AJ145" s="42"/>
      <c r="AK145" s="42"/>
      <c r="AL145" s="42"/>
      <c r="AM145" s="42"/>
      <c r="AN145" s="42"/>
      <c r="AO145" s="42"/>
      <c r="AP145" s="42"/>
    </row>
    <row r="146" spans="1:42" ht="15">
      <c r="A146" s="42"/>
      <c r="B146" s="42"/>
      <c r="C146" s="42"/>
      <c r="D146" s="42"/>
      <c r="E146" s="43" t="s">
        <v>149</v>
      </c>
      <c r="F146" s="42"/>
      <c r="G146" s="42"/>
      <c r="H146" s="42"/>
      <c r="I146" s="42"/>
      <c r="J146" s="43" t="s">
        <v>163</v>
      </c>
      <c r="K146" s="84"/>
      <c r="L146" s="84"/>
      <c r="M146" s="42"/>
      <c r="N146" s="42"/>
      <c r="O146" s="42"/>
      <c r="P146" s="42"/>
      <c r="Q146" s="42"/>
      <c r="R146" s="42"/>
      <c r="S146" s="42"/>
      <c r="T146" s="42"/>
      <c r="U146" s="42"/>
      <c r="V146" s="42"/>
      <c r="W146" s="42"/>
      <c r="X146" s="42"/>
      <c r="Y146" s="42"/>
      <c r="Z146" s="42"/>
      <c r="AA146" s="42"/>
      <c r="AB146" s="42"/>
      <c r="AC146" s="42"/>
      <c r="AD146" s="42"/>
      <c r="AE146" s="42"/>
      <c r="AF146" s="42"/>
      <c r="AG146" s="42"/>
      <c r="AH146" s="42"/>
      <c r="AI146" s="42"/>
      <c r="AJ146" s="42"/>
      <c r="AK146" s="42"/>
      <c r="AL146" s="42"/>
      <c r="AM146" s="42"/>
      <c r="AN146" s="42"/>
      <c r="AO146" s="42"/>
      <c r="AP146" s="42"/>
    </row>
    <row r="147" spans="1:42" ht="15">
      <c r="A147" s="42"/>
      <c r="B147" s="42"/>
      <c r="C147" s="42"/>
      <c r="D147" s="42"/>
      <c r="E147" s="42" t="s">
        <v>19</v>
      </c>
      <c r="F147" s="42" t="s">
        <v>161</v>
      </c>
      <c r="G147" s="42"/>
      <c r="H147" s="42"/>
      <c r="I147" s="42"/>
      <c r="J147" s="42" t="s">
        <v>19</v>
      </c>
      <c r="K147" s="42" t="s">
        <v>161</v>
      </c>
      <c r="L147" s="84"/>
      <c r="M147" s="42"/>
      <c r="N147" s="42"/>
      <c r="O147" s="42"/>
      <c r="P147" s="42"/>
      <c r="Q147" s="42"/>
      <c r="R147" s="42"/>
      <c r="S147" s="42"/>
      <c r="T147" s="42"/>
      <c r="U147" s="42"/>
      <c r="V147" s="42"/>
      <c r="W147" s="42"/>
      <c r="X147" s="42"/>
      <c r="Y147" s="42"/>
      <c r="Z147" s="42"/>
      <c r="AA147" s="42"/>
      <c r="AB147" s="42"/>
      <c r="AC147" s="42"/>
      <c r="AD147" s="42"/>
      <c r="AE147" s="42"/>
      <c r="AF147" s="42"/>
      <c r="AG147" s="42"/>
      <c r="AH147" s="42"/>
      <c r="AI147" s="42"/>
      <c r="AJ147" s="42"/>
      <c r="AK147" s="42"/>
      <c r="AL147" s="42"/>
      <c r="AM147" s="42"/>
      <c r="AN147" s="42"/>
      <c r="AO147" s="42"/>
      <c r="AP147" s="42"/>
    </row>
    <row r="148" spans="1:42" ht="15">
      <c r="A148" s="42"/>
      <c r="B148" s="42"/>
      <c r="C148" s="42"/>
      <c r="D148" s="42"/>
      <c r="E148" s="42"/>
      <c r="F148" s="42"/>
      <c r="G148" s="85">
        <f>GETPIVOTDATA("PUNTUALIDAD 2",$E$149,"PUNTUALIDAD 2","SI")</f>
        <v>0.6</v>
      </c>
      <c r="H148" s="42"/>
      <c r="I148" s="42"/>
      <c r="J148" s="42"/>
      <c r="K148" s="42"/>
      <c r="L148" s="42"/>
      <c r="M148" s="42"/>
      <c r="N148" s="42"/>
      <c r="O148" s="42"/>
      <c r="P148" s="42"/>
      <c r="Q148" s="42"/>
      <c r="R148" s="42"/>
      <c r="S148" s="42"/>
      <c r="T148" s="42"/>
      <c r="U148" s="42"/>
      <c r="V148" s="42"/>
      <c r="W148" s="42"/>
      <c r="X148" s="42"/>
      <c r="Y148" s="42"/>
      <c r="Z148" s="42"/>
      <c r="AA148" s="42"/>
      <c r="AB148" s="42"/>
      <c r="AC148" s="42"/>
      <c r="AD148" s="42"/>
      <c r="AE148" s="42"/>
      <c r="AF148" s="42"/>
      <c r="AG148" s="42"/>
      <c r="AH148" s="42"/>
      <c r="AI148" s="42"/>
      <c r="AJ148" s="42"/>
      <c r="AK148" s="42"/>
      <c r="AL148" s="42"/>
      <c r="AM148" s="42"/>
      <c r="AN148" s="42"/>
      <c r="AO148" s="42"/>
      <c r="AP148" s="42"/>
    </row>
    <row r="149" spans="1:42">
      <c r="A149" s="42"/>
      <c r="B149" s="42"/>
      <c r="C149" s="42"/>
      <c r="D149" s="42"/>
      <c r="E149" s="42" t="s">
        <v>151</v>
      </c>
      <c r="F149" s="42" t="s">
        <v>141</v>
      </c>
      <c r="G149" s="42"/>
      <c r="H149" s="42"/>
      <c r="I149" s="42"/>
      <c r="J149" s="42" t="s">
        <v>140</v>
      </c>
      <c r="K149" s="42" t="s">
        <v>141</v>
      </c>
      <c r="M149" s="42"/>
      <c r="N149" s="42"/>
      <c r="O149" s="42"/>
      <c r="P149" s="42"/>
      <c r="Q149" s="42"/>
      <c r="R149" s="42"/>
      <c r="S149" s="42"/>
      <c r="T149" s="42"/>
      <c r="U149" s="42"/>
      <c r="V149" s="42"/>
      <c r="W149" s="42"/>
      <c r="X149" s="42"/>
      <c r="Y149" s="42"/>
      <c r="Z149" s="42"/>
      <c r="AA149" s="42"/>
      <c r="AB149" s="42"/>
      <c r="AC149" s="42"/>
      <c r="AD149" s="42"/>
      <c r="AE149" s="42"/>
      <c r="AF149" s="42"/>
      <c r="AG149" s="42"/>
      <c r="AH149" s="42"/>
      <c r="AI149" s="42"/>
      <c r="AJ149" s="42"/>
      <c r="AK149" s="42"/>
      <c r="AL149" s="42"/>
      <c r="AM149" s="42"/>
      <c r="AN149" s="42"/>
      <c r="AO149" s="42"/>
      <c r="AP149" s="42"/>
    </row>
    <row r="150" spans="1:42">
      <c r="A150" s="42"/>
      <c r="B150" s="42"/>
      <c r="C150" s="42"/>
      <c r="D150" s="42"/>
      <c r="E150" s="42" t="s">
        <v>139</v>
      </c>
      <c r="F150" s="42" t="s">
        <v>90</v>
      </c>
      <c r="G150" s="42" t="s">
        <v>70</v>
      </c>
      <c r="H150" s="42" t="s">
        <v>143</v>
      </c>
      <c r="I150" s="42"/>
      <c r="J150" s="42" t="s">
        <v>139</v>
      </c>
      <c r="K150" s="42" t="s">
        <v>143</v>
      </c>
      <c r="M150" s="42"/>
      <c r="N150" s="42"/>
      <c r="O150" s="42"/>
      <c r="P150" s="42"/>
      <c r="Q150" s="42"/>
      <c r="R150" s="42"/>
      <c r="S150" s="42"/>
      <c r="T150" s="42"/>
      <c r="U150" s="42"/>
      <c r="V150" s="42"/>
      <c r="W150" s="42"/>
      <c r="X150" s="42"/>
      <c r="Y150" s="42"/>
      <c r="Z150" s="42"/>
      <c r="AA150" s="42"/>
      <c r="AB150" s="42"/>
      <c r="AC150" s="42"/>
      <c r="AD150" s="42"/>
      <c r="AE150" s="42"/>
      <c r="AF150" s="42"/>
      <c r="AG150" s="42"/>
      <c r="AH150" s="42"/>
      <c r="AI150" s="42"/>
      <c r="AJ150" s="42"/>
      <c r="AK150" s="42"/>
      <c r="AL150" s="42"/>
      <c r="AM150" s="42"/>
      <c r="AN150" s="42"/>
      <c r="AO150" s="42"/>
      <c r="AP150" s="42"/>
    </row>
    <row r="151" spans="1:42">
      <c r="A151" s="42"/>
      <c r="B151" s="42"/>
      <c r="C151" s="42"/>
      <c r="D151" s="42"/>
      <c r="E151" s="79" t="s">
        <v>81</v>
      </c>
      <c r="F151" s="87">
        <v>0.4</v>
      </c>
      <c r="G151" s="87">
        <v>0.6</v>
      </c>
      <c r="H151" s="87">
        <v>1</v>
      </c>
      <c r="I151" s="42"/>
      <c r="J151" s="79" t="s">
        <v>143</v>
      </c>
      <c r="K151" s="42"/>
      <c r="M151" s="42"/>
      <c r="N151" s="42"/>
      <c r="O151" s="42"/>
      <c r="P151" s="42"/>
      <c r="Q151" s="42"/>
      <c r="R151" s="42"/>
      <c r="S151" s="42"/>
      <c r="T151" s="42"/>
      <c r="U151" s="42"/>
      <c r="V151" s="42"/>
      <c r="W151" s="42"/>
      <c r="X151" s="42"/>
      <c r="Y151" s="42"/>
      <c r="Z151" s="42"/>
      <c r="AA151" s="42"/>
      <c r="AB151" s="42"/>
      <c r="AC151" s="42"/>
      <c r="AD151" s="42"/>
      <c r="AE151" s="42"/>
      <c r="AF151" s="42"/>
      <c r="AG151" s="42"/>
      <c r="AH151" s="42"/>
      <c r="AI151" s="42"/>
      <c r="AJ151" s="42"/>
      <c r="AK151" s="42"/>
      <c r="AL151" s="42"/>
      <c r="AM151" s="42"/>
      <c r="AN151" s="42"/>
      <c r="AO151" s="42"/>
      <c r="AP151" s="42"/>
    </row>
    <row r="152" spans="1:42">
      <c r="A152" s="42"/>
      <c r="B152" s="42"/>
      <c r="C152" s="42"/>
      <c r="D152" s="42"/>
      <c r="E152" s="79" t="s">
        <v>143</v>
      </c>
      <c r="F152" s="87">
        <v>0.4</v>
      </c>
      <c r="G152" s="87">
        <v>0.6</v>
      </c>
      <c r="H152" s="87">
        <v>1</v>
      </c>
      <c r="I152" s="42"/>
      <c r="M152" s="42"/>
      <c r="N152" s="42"/>
      <c r="O152" s="42"/>
      <c r="P152" s="42"/>
      <c r="Q152" s="42"/>
      <c r="R152" s="42"/>
      <c r="S152" s="42"/>
      <c r="T152" s="42"/>
      <c r="U152" s="42"/>
      <c r="V152" s="42"/>
      <c r="W152" s="42"/>
      <c r="X152" s="42"/>
      <c r="Y152" s="42"/>
      <c r="Z152" s="42"/>
      <c r="AA152" s="42"/>
      <c r="AB152" s="42"/>
      <c r="AC152" s="42"/>
      <c r="AD152" s="42"/>
      <c r="AE152" s="42"/>
      <c r="AF152" s="42"/>
      <c r="AG152" s="42"/>
      <c r="AH152" s="42"/>
      <c r="AI152" s="42"/>
      <c r="AJ152" s="42"/>
      <c r="AK152" s="42"/>
      <c r="AL152" s="42"/>
      <c r="AM152" s="42"/>
      <c r="AN152" s="42"/>
      <c r="AO152" s="42"/>
      <c r="AP152" s="42"/>
    </row>
    <row r="153" spans="1:42">
      <c r="A153" s="42"/>
      <c r="B153" s="42"/>
      <c r="C153" s="42"/>
      <c r="D153" s="42"/>
      <c r="E153" s="42"/>
      <c r="F153" s="42"/>
      <c r="G153" s="42"/>
      <c r="H153" s="42"/>
      <c r="I153" s="42"/>
      <c r="J153" s="42"/>
      <c r="K153" s="42"/>
      <c r="L153" s="42"/>
      <c r="M153" s="42"/>
      <c r="N153" s="42"/>
      <c r="O153" s="42"/>
      <c r="P153" s="42"/>
      <c r="Q153" s="42"/>
      <c r="R153" s="42"/>
      <c r="S153" s="42"/>
      <c r="T153" s="42"/>
      <c r="U153" s="42"/>
      <c r="V153" s="42"/>
      <c r="W153" s="42"/>
      <c r="X153" s="42"/>
      <c r="Y153" s="42"/>
      <c r="Z153" s="42"/>
      <c r="AA153" s="42"/>
      <c r="AB153" s="42"/>
      <c r="AC153" s="42"/>
      <c r="AD153" s="42"/>
      <c r="AE153" s="42"/>
      <c r="AF153" s="42"/>
      <c r="AG153" s="42"/>
      <c r="AH153" s="42"/>
      <c r="AI153" s="42"/>
      <c r="AJ153" s="42"/>
      <c r="AK153" s="42"/>
      <c r="AL153" s="42"/>
      <c r="AM153" s="42"/>
      <c r="AN153" s="42"/>
      <c r="AO153" s="42"/>
      <c r="AP153" s="42"/>
    </row>
    <row r="154" spans="1:42">
      <c r="A154" s="42"/>
      <c r="B154" s="42"/>
      <c r="C154" s="42"/>
      <c r="D154" s="42"/>
      <c r="E154" s="42"/>
      <c r="F154" s="42"/>
      <c r="G154" s="42"/>
      <c r="H154" s="42"/>
      <c r="I154" s="42"/>
      <c r="J154" s="42"/>
      <c r="K154" s="42"/>
      <c r="L154" s="42"/>
      <c r="M154" s="42"/>
      <c r="N154" s="42"/>
      <c r="O154" s="42"/>
      <c r="P154" s="42"/>
      <c r="Q154" s="42"/>
      <c r="R154" s="42"/>
      <c r="S154" s="42"/>
      <c r="T154" s="42"/>
      <c r="U154" s="42"/>
      <c r="V154" s="42"/>
      <c r="W154" s="42"/>
      <c r="X154" s="42"/>
      <c r="Y154" s="42"/>
      <c r="Z154" s="42"/>
      <c r="AA154" s="42"/>
      <c r="AB154" s="42"/>
      <c r="AC154" s="42"/>
      <c r="AD154" s="42"/>
      <c r="AE154" s="42"/>
      <c r="AF154" s="42"/>
      <c r="AG154" s="42"/>
      <c r="AH154" s="42"/>
      <c r="AI154" s="42"/>
      <c r="AJ154" s="42"/>
      <c r="AK154" s="42"/>
      <c r="AL154" s="42"/>
      <c r="AM154" s="42"/>
      <c r="AN154" s="42"/>
      <c r="AO154" s="42"/>
      <c r="AP154" s="42"/>
    </row>
    <row r="155" spans="1:42">
      <c r="A155" s="42"/>
      <c r="B155" s="42"/>
      <c r="C155" s="42"/>
      <c r="D155" s="42"/>
      <c r="E155" s="42"/>
      <c r="F155" s="42"/>
      <c r="G155" s="42"/>
      <c r="H155" s="42"/>
      <c r="I155" s="42"/>
      <c r="J155" s="42"/>
      <c r="K155" s="42"/>
      <c r="L155" s="42"/>
      <c r="M155" s="42"/>
      <c r="N155" s="42"/>
      <c r="O155" s="42"/>
      <c r="P155" s="42"/>
      <c r="Q155" s="42"/>
      <c r="R155" s="42"/>
      <c r="S155" s="42"/>
      <c r="T155" s="42"/>
      <c r="U155" s="42"/>
      <c r="V155" s="42"/>
      <c r="W155" s="42"/>
      <c r="X155" s="42"/>
      <c r="Y155" s="42"/>
      <c r="Z155" s="42"/>
      <c r="AA155" s="42"/>
      <c r="AB155" s="42"/>
      <c r="AC155" s="42"/>
      <c r="AD155" s="42"/>
      <c r="AE155" s="42"/>
      <c r="AF155" s="42"/>
      <c r="AG155" s="42"/>
      <c r="AH155" s="42"/>
      <c r="AI155" s="42"/>
      <c r="AJ155" s="42"/>
      <c r="AK155" s="42"/>
      <c r="AL155" s="42"/>
      <c r="AM155" s="42"/>
      <c r="AN155" s="42"/>
      <c r="AO155" s="42"/>
      <c r="AP155" s="42"/>
    </row>
    <row r="156" spans="1:42">
      <c r="A156" s="42"/>
      <c r="B156" s="42"/>
      <c r="C156" s="42"/>
      <c r="D156" s="42"/>
      <c r="E156" s="42"/>
      <c r="F156" s="42"/>
      <c r="G156" s="42"/>
      <c r="H156" s="42"/>
      <c r="I156" s="42"/>
      <c r="J156" s="42"/>
      <c r="K156" s="42"/>
      <c r="L156" s="42"/>
      <c r="M156" s="42"/>
      <c r="N156" s="42"/>
      <c r="O156" s="42"/>
      <c r="P156" s="42"/>
      <c r="Q156" s="42"/>
      <c r="R156" s="42"/>
      <c r="S156" s="42"/>
      <c r="T156" s="42"/>
      <c r="U156" s="42"/>
      <c r="V156" s="42"/>
      <c r="W156" s="42"/>
      <c r="X156" s="42"/>
      <c r="Y156" s="42"/>
      <c r="Z156" s="42"/>
      <c r="AA156" s="42"/>
      <c r="AB156" s="42"/>
      <c r="AC156" s="42"/>
      <c r="AD156" s="42"/>
      <c r="AE156" s="42"/>
      <c r="AF156" s="42"/>
      <c r="AG156" s="42"/>
      <c r="AH156" s="42"/>
      <c r="AI156" s="42"/>
      <c r="AJ156" s="42"/>
      <c r="AK156" s="42"/>
      <c r="AL156" s="42"/>
      <c r="AM156" s="42"/>
      <c r="AN156" s="42"/>
      <c r="AO156" s="42"/>
      <c r="AP156" s="42"/>
    </row>
    <row r="157" spans="1:42">
      <c r="A157" s="42"/>
      <c r="B157" s="42"/>
      <c r="C157" s="42"/>
      <c r="D157" s="42"/>
      <c r="E157" s="42"/>
      <c r="F157" s="42"/>
      <c r="G157" s="42"/>
      <c r="H157" s="42"/>
      <c r="I157" s="42"/>
      <c r="J157" s="42"/>
      <c r="K157" s="42"/>
      <c r="L157" s="42"/>
      <c r="M157" s="42"/>
      <c r="N157" s="42"/>
      <c r="O157" s="42"/>
      <c r="P157" s="42"/>
      <c r="Q157" s="42"/>
      <c r="R157" s="42"/>
      <c r="S157" s="42"/>
      <c r="T157" s="42"/>
      <c r="U157" s="42"/>
      <c r="V157" s="42"/>
      <c r="W157" s="42"/>
      <c r="X157" s="42"/>
      <c r="Y157" s="42"/>
      <c r="Z157" s="42"/>
      <c r="AA157" s="42"/>
      <c r="AB157" s="42"/>
      <c r="AC157" s="42"/>
      <c r="AD157" s="42"/>
      <c r="AE157" s="42"/>
      <c r="AF157" s="42"/>
      <c r="AG157" s="42"/>
      <c r="AH157" s="42"/>
      <c r="AI157" s="42"/>
      <c r="AJ157" s="42"/>
      <c r="AK157" s="42"/>
      <c r="AL157" s="42"/>
      <c r="AM157" s="42"/>
      <c r="AN157" s="42"/>
      <c r="AO157" s="42"/>
      <c r="AP157" s="42"/>
    </row>
    <row r="158" spans="1:42">
      <c r="A158" s="42"/>
      <c r="B158" s="42"/>
      <c r="C158" s="42"/>
      <c r="D158" s="42"/>
      <c r="E158" s="42"/>
      <c r="F158" s="42"/>
      <c r="G158" s="42"/>
      <c r="H158" s="42"/>
      <c r="I158" s="42"/>
      <c r="J158" s="42"/>
      <c r="K158" s="42"/>
      <c r="L158" s="42"/>
      <c r="M158" s="42"/>
      <c r="N158" s="42"/>
      <c r="O158" s="42"/>
      <c r="P158" s="42"/>
      <c r="Q158" s="42"/>
      <c r="R158" s="42"/>
      <c r="S158" s="42"/>
      <c r="T158" s="42"/>
      <c r="U158" s="42"/>
      <c r="V158" s="42"/>
      <c r="W158" s="42"/>
      <c r="X158" s="42"/>
      <c r="Y158" s="42"/>
      <c r="Z158" s="42"/>
      <c r="AA158" s="42"/>
      <c r="AB158" s="42"/>
      <c r="AC158" s="42"/>
      <c r="AD158" s="42"/>
      <c r="AE158" s="42"/>
      <c r="AF158" s="42"/>
      <c r="AG158" s="42"/>
      <c r="AH158" s="42"/>
      <c r="AI158" s="42"/>
      <c r="AJ158" s="42"/>
      <c r="AK158" s="42"/>
      <c r="AL158" s="42"/>
      <c r="AM158" s="42"/>
      <c r="AN158" s="42"/>
      <c r="AO158" s="42"/>
      <c r="AP158" s="42"/>
    </row>
    <row r="159" spans="1:42">
      <c r="A159" s="42"/>
      <c r="B159" s="42"/>
      <c r="C159" s="42"/>
      <c r="D159" s="42"/>
      <c r="E159" s="42"/>
      <c r="F159" s="42"/>
      <c r="G159" s="42"/>
      <c r="H159" s="42"/>
      <c r="I159" s="42"/>
      <c r="J159" s="42"/>
      <c r="K159" s="42"/>
      <c r="L159" s="42"/>
      <c r="M159" s="42"/>
      <c r="N159" s="42"/>
      <c r="O159" s="42"/>
      <c r="P159" s="42"/>
      <c r="Q159" s="42"/>
      <c r="R159" s="42"/>
      <c r="S159" s="42"/>
      <c r="T159" s="42"/>
      <c r="U159" s="42"/>
      <c r="V159" s="42"/>
      <c r="W159" s="42"/>
      <c r="X159" s="42"/>
      <c r="Y159" s="42"/>
      <c r="Z159" s="42"/>
      <c r="AA159" s="42"/>
      <c r="AB159" s="42"/>
      <c r="AC159" s="42"/>
      <c r="AD159" s="42"/>
      <c r="AE159" s="42"/>
      <c r="AF159" s="42"/>
      <c r="AG159" s="42"/>
      <c r="AH159" s="42"/>
      <c r="AI159" s="42"/>
      <c r="AJ159" s="42"/>
      <c r="AK159" s="42"/>
      <c r="AL159" s="42"/>
      <c r="AM159" s="42"/>
      <c r="AN159" s="42"/>
      <c r="AO159" s="42"/>
      <c r="AP159" s="42"/>
    </row>
    <row r="160" spans="1:42" ht="15">
      <c r="A160" s="42"/>
      <c r="B160" s="42"/>
      <c r="C160" s="42"/>
      <c r="D160" s="42"/>
      <c r="E160" s="43" t="s">
        <v>164</v>
      </c>
      <c r="F160" s="84"/>
      <c r="G160" s="84"/>
      <c r="H160" s="84"/>
      <c r="I160" s="42"/>
      <c r="J160" s="43" t="s">
        <v>41</v>
      </c>
      <c r="K160" s="42"/>
      <c r="L160" s="42"/>
      <c r="M160" s="42"/>
      <c r="N160" s="42"/>
      <c r="O160" s="42"/>
      <c r="P160" s="42"/>
      <c r="Q160" s="42"/>
      <c r="R160" s="42"/>
      <c r="S160" s="42"/>
      <c r="T160" s="42"/>
      <c r="U160" s="42"/>
      <c r="V160" s="42"/>
      <c r="W160" s="42"/>
      <c r="X160" s="42"/>
      <c r="Y160" s="42"/>
      <c r="Z160" s="42"/>
      <c r="AA160" s="42"/>
      <c r="AB160" s="42"/>
      <c r="AC160" s="42"/>
      <c r="AD160" s="42"/>
      <c r="AE160" s="42"/>
      <c r="AF160" s="42"/>
      <c r="AG160" s="42"/>
      <c r="AH160" s="42"/>
      <c r="AI160" s="42"/>
      <c r="AJ160" s="42"/>
      <c r="AK160" s="42"/>
      <c r="AL160" s="42"/>
      <c r="AM160" s="42"/>
      <c r="AN160" s="42"/>
      <c r="AO160" s="42"/>
      <c r="AP160" s="42"/>
    </row>
    <row r="161" spans="1:42" ht="15">
      <c r="A161" s="42"/>
      <c r="B161" s="42"/>
      <c r="C161" s="42"/>
      <c r="D161" s="42"/>
      <c r="E161" s="89" t="s">
        <v>19</v>
      </c>
      <c r="F161" s="89" t="s">
        <v>161</v>
      </c>
      <c r="G161" s="84"/>
      <c r="H161" s="84"/>
      <c r="I161" s="42"/>
      <c r="J161" s="42" t="s">
        <v>19</v>
      </c>
      <c r="K161" s="42" t="s">
        <v>161</v>
      </c>
      <c r="L161" s="42"/>
      <c r="M161" s="42"/>
      <c r="N161" s="42"/>
      <c r="O161" s="42"/>
      <c r="P161" s="42"/>
      <c r="Q161" s="42"/>
      <c r="R161" s="42"/>
      <c r="S161" s="42"/>
      <c r="T161" s="42"/>
      <c r="U161" s="42"/>
      <c r="V161" s="42"/>
      <c r="W161" s="42"/>
      <c r="X161" s="42"/>
      <c r="Y161" s="42"/>
      <c r="Z161" s="42"/>
      <c r="AA161" s="42"/>
      <c r="AB161" s="42"/>
      <c r="AC161" s="42"/>
      <c r="AD161" s="42"/>
      <c r="AE161" s="42"/>
      <c r="AF161" s="42"/>
      <c r="AG161" s="42"/>
      <c r="AH161" s="42"/>
      <c r="AI161" s="42"/>
      <c r="AJ161" s="42"/>
      <c r="AK161" s="42"/>
      <c r="AL161" s="42"/>
      <c r="AM161" s="42"/>
      <c r="AN161" s="42"/>
      <c r="AO161" s="42"/>
      <c r="AP161" s="42"/>
    </row>
    <row r="162" spans="1:42" ht="15">
      <c r="A162" s="42"/>
      <c r="B162" s="42"/>
      <c r="C162" s="42"/>
      <c r="D162" s="42"/>
      <c r="E162" s="89"/>
      <c r="F162" s="89"/>
      <c r="G162" s="89"/>
      <c r="H162" s="89"/>
      <c r="I162" s="42"/>
      <c r="J162" s="42"/>
      <c r="K162" s="42"/>
      <c r="L162" s="44" t="str">
        <f>TEXT(GETPIVOTDATA("ATA TO UNLOADING 2",$J$163)/24,"[hh]:mm")</f>
        <v>51:29</v>
      </c>
      <c r="M162" s="42"/>
      <c r="N162" s="42"/>
      <c r="O162" s="42"/>
      <c r="P162" s="42"/>
      <c r="Q162" s="42"/>
      <c r="R162" s="42"/>
      <c r="S162" s="42"/>
      <c r="T162" s="42"/>
      <c r="U162" s="42"/>
      <c r="V162" s="42"/>
      <c r="W162" s="42"/>
      <c r="X162" s="42"/>
      <c r="Y162" s="42"/>
      <c r="Z162" s="42"/>
      <c r="AA162" s="42"/>
      <c r="AB162" s="42"/>
      <c r="AC162" s="42"/>
      <c r="AD162" s="42"/>
      <c r="AE162" s="42"/>
      <c r="AF162" s="42"/>
      <c r="AG162" s="42"/>
      <c r="AH162" s="42"/>
      <c r="AI162" s="42"/>
      <c r="AJ162" s="42"/>
      <c r="AK162" s="42"/>
      <c r="AL162" s="42"/>
      <c r="AM162" s="42"/>
      <c r="AN162" s="42"/>
      <c r="AO162" s="42"/>
      <c r="AP162" s="42"/>
    </row>
    <row r="163" spans="1:42" ht="15">
      <c r="A163" s="42"/>
      <c r="B163" s="42"/>
      <c r="C163" s="42"/>
      <c r="D163" s="42"/>
      <c r="E163" s="89" t="s">
        <v>140</v>
      </c>
      <c r="F163" s="89" t="s">
        <v>141</v>
      </c>
      <c r="G163" s="89"/>
      <c r="H163" s="89"/>
      <c r="I163" s="42"/>
      <c r="J163" s="42" t="s">
        <v>144</v>
      </c>
      <c r="K163" s="42"/>
      <c r="L163" s="42"/>
      <c r="M163" s="42"/>
      <c r="N163" s="42"/>
      <c r="O163" s="42"/>
      <c r="P163" s="42"/>
      <c r="Q163" s="42"/>
      <c r="R163" s="42"/>
      <c r="S163" s="42"/>
      <c r="T163" s="42"/>
      <c r="U163" s="42"/>
      <c r="V163" s="42"/>
      <c r="W163" s="42"/>
      <c r="X163" s="42"/>
      <c r="Y163" s="42"/>
      <c r="Z163" s="42"/>
      <c r="AA163" s="42"/>
      <c r="AB163" s="42"/>
      <c r="AC163" s="42"/>
      <c r="AD163" s="42"/>
      <c r="AE163" s="42"/>
      <c r="AF163" s="42"/>
      <c r="AG163" s="42"/>
      <c r="AH163" s="42"/>
      <c r="AI163" s="42"/>
      <c r="AJ163" s="42"/>
      <c r="AK163" s="42"/>
      <c r="AL163" s="42"/>
      <c r="AM163" s="42"/>
      <c r="AN163" s="42"/>
      <c r="AO163" s="42"/>
      <c r="AP163" s="42"/>
    </row>
    <row r="164" spans="1:42" ht="15">
      <c r="A164" s="42"/>
      <c r="B164" s="42"/>
      <c r="C164" s="42"/>
      <c r="D164" s="42"/>
      <c r="E164" s="89" t="s">
        <v>139</v>
      </c>
      <c r="F164" s="89" t="s">
        <v>90</v>
      </c>
      <c r="G164" s="89" t="s">
        <v>70</v>
      </c>
      <c r="H164" s="89" t="s">
        <v>143</v>
      </c>
      <c r="I164" s="42"/>
      <c r="J164" s="83">
        <v>51.495714285738565</v>
      </c>
      <c r="K164" s="42"/>
      <c r="L164" s="42"/>
      <c r="M164" s="42"/>
      <c r="N164" s="42"/>
      <c r="O164" s="42"/>
      <c r="P164" s="42"/>
      <c r="Q164" s="42"/>
      <c r="R164" s="42"/>
      <c r="S164" s="42"/>
      <c r="T164" s="42"/>
      <c r="U164" s="42"/>
      <c r="V164" s="42"/>
      <c r="W164" s="42"/>
      <c r="X164" s="42"/>
      <c r="Y164" s="42"/>
      <c r="Z164" s="42"/>
      <c r="AA164" s="42"/>
      <c r="AB164" s="42"/>
      <c r="AC164" s="42"/>
      <c r="AD164" s="42"/>
      <c r="AE164" s="42"/>
      <c r="AF164" s="42"/>
      <c r="AG164" s="42"/>
      <c r="AH164" s="42"/>
      <c r="AI164" s="42"/>
      <c r="AJ164" s="42"/>
      <c r="AK164" s="42"/>
      <c r="AL164" s="42"/>
      <c r="AM164" s="42"/>
      <c r="AN164" s="42"/>
      <c r="AO164" s="42"/>
      <c r="AP164" s="42"/>
    </row>
    <row r="165" spans="1:42" ht="15">
      <c r="A165" s="42"/>
      <c r="B165" s="42"/>
      <c r="C165" s="42"/>
      <c r="D165" s="42"/>
      <c r="E165" s="90" t="s">
        <v>48</v>
      </c>
      <c r="F165" s="91">
        <v>0.68571428571428572</v>
      </c>
      <c r="G165" s="91">
        <v>0.31428571428571428</v>
      </c>
      <c r="H165" s="91">
        <v>1</v>
      </c>
      <c r="I165" s="42"/>
      <c r="J165" s="42"/>
      <c r="K165" s="42"/>
      <c r="L165" s="42"/>
      <c r="M165" s="42"/>
      <c r="N165" s="42"/>
      <c r="O165" s="42"/>
      <c r="P165" s="42"/>
      <c r="Q165" s="42"/>
      <c r="R165" s="42"/>
      <c r="S165" s="42"/>
      <c r="T165" s="42"/>
      <c r="U165" s="42"/>
      <c r="V165" s="42"/>
      <c r="W165" s="42"/>
      <c r="X165" s="42"/>
      <c r="Y165" s="42"/>
      <c r="Z165" s="42"/>
      <c r="AA165" s="42"/>
      <c r="AB165" s="42"/>
      <c r="AC165" s="42"/>
      <c r="AD165" s="42"/>
      <c r="AE165" s="42"/>
      <c r="AF165" s="42"/>
      <c r="AG165" s="42"/>
      <c r="AH165" s="42"/>
      <c r="AI165" s="42"/>
      <c r="AJ165" s="42"/>
      <c r="AK165" s="42"/>
      <c r="AL165" s="42"/>
      <c r="AM165" s="42"/>
      <c r="AN165" s="42"/>
      <c r="AO165" s="42"/>
      <c r="AP165" s="42"/>
    </row>
    <row r="166" spans="1:42" ht="15">
      <c r="A166" s="42"/>
      <c r="B166" s="42"/>
      <c r="C166" s="42"/>
      <c r="D166" s="42"/>
      <c r="E166" s="90" t="s">
        <v>143</v>
      </c>
      <c r="F166" s="91">
        <v>0.68571428571428572</v>
      </c>
      <c r="G166" s="91">
        <v>0.31428571428571428</v>
      </c>
      <c r="H166" s="91">
        <v>1</v>
      </c>
      <c r="I166" s="42"/>
      <c r="J166" s="42"/>
      <c r="K166" s="42"/>
      <c r="L166" s="42"/>
      <c r="M166" s="42"/>
      <c r="N166" s="42"/>
      <c r="O166" s="42"/>
      <c r="P166" s="42"/>
      <c r="Q166" s="42"/>
      <c r="R166" s="42"/>
      <c r="S166" s="42"/>
      <c r="T166" s="42"/>
      <c r="U166" s="42"/>
      <c r="V166" s="42"/>
      <c r="W166" s="42"/>
      <c r="X166" s="42"/>
      <c r="Y166" s="42"/>
      <c r="Z166" s="42"/>
      <c r="AA166" s="42"/>
      <c r="AB166" s="42"/>
      <c r="AC166" s="42"/>
      <c r="AD166" s="42"/>
      <c r="AE166" s="42"/>
      <c r="AF166" s="42"/>
      <c r="AG166" s="42"/>
      <c r="AH166" s="42"/>
      <c r="AI166" s="42"/>
      <c r="AJ166" s="42"/>
      <c r="AK166" s="42"/>
      <c r="AL166" s="42"/>
      <c r="AM166" s="42"/>
      <c r="AN166" s="42"/>
      <c r="AO166" s="42"/>
      <c r="AP166" s="42"/>
    </row>
    <row r="167" spans="1:42">
      <c r="A167" s="42"/>
      <c r="B167" s="42"/>
      <c r="C167" s="42"/>
      <c r="D167" s="42"/>
      <c r="E167" s="42"/>
      <c r="F167" s="42"/>
      <c r="G167" s="42"/>
      <c r="H167" s="42"/>
      <c r="I167" s="42"/>
      <c r="J167" s="42"/>
      <c r="K167" s="42"/>
      <c r="L167" s="42"/>
      <c r="M167" s="42"/>
      <c r="N167" s="42"/>
      <c r="O167" s="42"/>
      <c r="P167" s="42"/>
      <c r="Q167" s="42"/>
      <c r="R167" s="42"/>
      <c r="S167" s="42"/>
      <c r="T167" s="42"/>
      <c r="U167" s="42"/>
      <c r="V167" s="42"/>
      <c r="W167" s="42"/>
      <c r="X167" s="42"/>
      <c r="Y167" s="42"/>
      <c r="Z167" s="42"/>
      <c r="AA167" s="42"/>
      <c r="AB167" s="42"/>
      <c r="AC167" s="42"/>
      <c r="AD167" s="42"/>
      <c r="AE167" s="42"/>
      <c r="AF167" s="42"/>
      <c r="AG167" s="42"/>
      <c r="AH167" s="42"/>
      <c r="AI167" s="42"/>
      <c r="AJ167" s="42"/>
      <c r="AK167" s="42"/>
      <c r="AL167" s="42"/>
      <c r="AM167" s="42"/>
      <c r="AN167" s="42"/>
      <c r="AO167" s="42"/>
      <c r="AP167" s="42"/>
    </row>
    <row r="168" spans="1:42">
      <c r="A168" s="42"/>
      <c r="B168" s="42"/>
      <c r="C168" s="42"/>
      <c r="D168" s="42"/>
      <c r="E168" s="42"/>
      <c r="F168" s="42"/>
      <c r="G168" s="42"/>
      <c r="H168" s="42"/>
      <c r="I168" s="42"/>
      <c r="J168" s="42"/>
      <c r="K168" s="42"/>
      <c r="L168" s="42"/>
      <c r="M168" s="42"/>
      <c r="N168" s="42"/>
      <c r="O168" s="42"/>
      <c r="P168" s="42"/>
      <c r="Q168" s="42"/>
      <c r="R168" s="42"/>
      <c r="S168" s="42"/>
      <c r="T168" s="42"/>
      <c r="U168" s="42"/>
      <c r="V168" s="42"/>
      <c r="W168" s="42"/>
      <c r="X168" s="42"/>
      <c r="Y168" s="42"/>
      <c r="Z168" s="42"/>
      <c r="AA168" s="42"/>
      <c r="AB168" s="42"/>
      <c r="AC168" s="42"/>
      <c r="AD168" s="42"/>
      <c r="AE168" s="42"/>
      <c r="AF168" s="42"/>
      <c r="AG168" s="42"/>
      <c r="AH168" s="42"/>
      <c r="AI168" s="42"/>
      <c r="AJ168" s="42"/>
      <c r="AK168" s="42"/>
      <c r="AL168" s="42"/>
      <c r="AM168" s="42"/>
      <c r="AN168" s="42"/>
      <c r="AO168" s="42"/>
      <c r="AP168" s="42"/>
    </row>
    <row r="169" spans="1:42">
      <c r="A169" s="42"/>
      <c r="B169" s="42"/>
      <c r="C169" s="42"/>
      <c r="D169" s="42"/>
      <c r="E169" s="42"/>
      <c r="F169" s="42"/>
      <c r="G169" s="42"/>
      <c r="H169" s="42"/>
      <c r="I169" s="42"/>
      <c r="J169" s="42"/>
      <c r="K169" s="42"/>
      <c r="L169" s="42"/>
      <c r="M169" s="42"/>
      <c r="N169" s="42"/>
      <c r="O169" s="42"/>
      <c r="P169" s="42"/>
      <c r="Q169" s="42"/>
      <c r="R169" s="42"/>
      <c r="S169" s="42"/>
      <c r="T169" s="42"/>
      <c r="U169" s="42"/>
      <c r="V169" s="42"/>
      <c r="W169" s="42"/>
      <c r="X169" s="42"/>
      <c r="Y169" s="42"/>
      <c r="Z169" s="42"/>
      <c r="AA169" s="42"/>
      <c r="AB169" s="42"/>
      <c r="AC169" s="42"/>
      <c r="AD169" s="42"/>
      <c r="AE169" s="42"/>
      <c r="AF169" s="42"/>
      <c r="AG169" s="42"/>
      <c r="AH169" s="42"/>
      <c r="AI169" s="42"/>
      <c r="AJ169" s="42"/>
      <c r="AK169" s="42"/>
      <c r="AL169" s="42"/>
      <c r="AM169" s="42"/>
      <c r="AN169" s="42"/>
      <c r="AO169" s="42"/>
      <c r="AP169" s="42"/>
    </row>
    <row r="170" spans="1:42">
      <c r="A170" s="42"/>
      <c r="B170" s="42"/>
      <c r="C170" s="42"/>
      <c r="D170" s="42"/>
      <c r="E170" s="42"/>
      <c r="F170" s="42"/>
      <c r="G170" s="42"/>
      <c r="H170" s="42"/>
      <c r="I170" s="42"/>
      <c r="J170" s="42"/>
      <c r="K170" s="42"/>
      <c r="L170" s="42"/>
      <c r="M170" s="42"/>
      <c r="N170" s="42"/>
      <c r="O170" s="42"/>
      <c r="P170" s="42"/>
      <c r="Q170" s="42"/>
      <c r="R170" s="42"/>
      <c r="S170" s="42"/>
      <c r="T170" s="42"/>
      <c r="U170" s="42"/>
      <c r="V170" s="42"/>
      <c r="W170" s="42"/>
      <c r="X170" s="42"/>
      <c r="Y170" s="42"/>
      <c r="Z170" s="42"/>
      <c r="AA170" s="42"/>
      <c r="AB170" s="42"/>
      <c r="AC170" s="42"/>
      <c r="AD170" s="42"/>
      <c r="AE170" s="42"/>
      <c r="AF170" s="42"/>
      <c r="AG170" s="42"/>
      <c r="AH170" s="42"/>
      <c r="AI170" s="42"/>
      <c r="AJ170" s="42"/>
      <c r="AK170" s="42"/>
      <c r="AL170" s="42"/>
      <c r="AM170" s="42"/>
      <c r="AN170" s="42"/>
      <c r="AO170" s="42"/>
      <c r="AP170" s="42"/>
    </row>
    <row r="171" spans="1:42">
      <c r="A171" s="42"/>
      <c r="B171" s="42"/>
      <c r="C171" s="42"/>
      <c r="D171" s="42"/>
      <c r="E171" s="42"/>
      <c r="F171" s="42"/>
      <c r="G171" s="42"/>
      <c r="H171" s="42"/>
      <c r="I171" s="42"/>
      <c r="J171" s="42"/>
      <c r="K171" s="42"/>
      <c r="L171" s="42"/>
      <c r="M171" s="42"/>
      <c r="N171" s="42"/>
      <c r="O171" s="42"/>
      <c r="P171" s="42"/>
      <c r="Q171" s="42"/>
      <c r="R171" s="42"/>
      <c r="S171" s="42"/>
      <c r="T171" s="42"/>
      <c r="U171" s="42"/>
      <c r="V171" s="42"/>
      <c r="W171" s="42"/>
      <c r="X171" s="42"/>
      <c r="Y171" s="42"/>
      <c r="Z171" s="42"/>
      <c r="AA171" s="42"/>
      <c r="AB171" s="42"/>
      <c r="AC171" s="42"/>
      <c r="AD171" s="42"/>
      <c r="AE171" s="42"/>
      <c r="AF171" s="42"/>
      <c r="AG171" s="42"/>
      <c r="AH171" s="42"/>
      <c r="AI171" s="42"/>
      <c r="AJ171" s="42"/>
      <c r="AK171" s="42"/>
      <c r="AL171" s="42"/>
      <c r="AM171" s="42"/>
      <c r="AN171" s="42"/>
      <c r="AO171" s="42"/>
      <c r="AP171" s="42"/>
    </row>
    <row r="172" spans="1:42">
      <c r="A172" s="42"/>
      <c r="B172" s="42"/>
      <c r="C172" s="42"/>
      <c r="D172" s="42"/>
      <c r="E172" s="42"/>
      <c r="F172" s="42"/>
      <c r="G172" s="42"/>
      <c r="H172" s="42"/>
      <c r="I172" s="42"/>
      <c r="J172" s="42"/>
      <c r="K172" s="42"/>
      <c r="L172" s="42"/>
      <c r="M172" s="42"/>
      <c r="N172" s="42"/>
      <c r="O172" s="42"/>
      <c r="P172" s="42"/>
      <c r="Q172" s="42"/>
      <c r="R172" s="42"/>
      <c r="S172" s="42"/>
      <c r="T172" s="42"/>
      <c r="U172" s="42"/>
      <c r="V172" s="42"/>
      <c r="W172" s="42"/>
      <c r="X172" s="42"/>
      <c r="Y172" s="42"/>
      <c r="Z172" s="42"/>
      <c r="AA172" s="42"/>
      <c r="AB172" s="42"/>
      <c r="AC172" s="42"/>
      <c r="AD172" s="42"/>
      <c r="AE172" s="42"/>
      <c r="AF172" s="42"/>
      <c r="AG172" s="42"/>
      <c r="AH172" s="42"/>
      <c r="AI172" s="42"/>
      <c r="AJ172" s="42"/>
      <c r="AK172" s="42"/>
      <c r="AL172" s="42"/>
      <c r="AM172" s="42"/>
      <c r="AN172" s="42"/>
      <c r="AO172" s="42"/>
      <c r="AP172" s="42"/>
    </row>
    <row r="173" spans="1:42">
      <c r="A173" s="42"/>
      <c r="B173" s="42"/>
      <c r="C173" s="42"/>
      <c r="D173" s="42"/>
      <c r="E173" s="42"/>
      <c r="F173" s="42"/>
      <c r="G173" s="42"/>
      <c r="H173" s="42"/>
      <c r="I173" s="42"/>
      <c r="J173" s="42"/>
      <c r="K173" s="42"/>
      <c r="L173" s="42"/>
      <c r="M173" s="42"/>
      <c r="N173" s="42"/>
      <c r="O173" s="42"/>
      <c r="P173" s="42"/>
      <c r="Q173" s="42"/>
      <c r="R173" s="42"/>
      <c r="S173" s="42"/>
      <c r="T173" s="42"/>
      <c r="U173" s="42"/>
      <c r="V173" s="42"/>
      <c r="W173" s="42"/>
      <c r="X173" s="42"/>
      <c r="Y173" s="42"/>
      <c r="Z173" s="42"/>
      <c r="AA173" s="42"/>
      <c r="AB173" s="42"/>
      <c r="AC173" s="42"/>
      <c r="AD173" s="42"/>
      <c r="AE173" s="42"/>
      <c r="AF173" s="42"/>
      <c r="AG173" s="42"/>
      <c r="AH173" s="42"/>
      <c r="AI173" s="42"/>
      <c r="AJ173" s="42"/>
      <c r="AK173" s="42"/>
      <c r="AL173" s="42"/>
      <c r="AM173" s="42"/>
      <c r="AN173" s="42"/>
      <c r="AO173" s="42"/>
      <c r="AP173" s="42"/>
    </row>
    <row r="174" spans="1:42">
      <c r="A174" s="42"/>
      <c r="B174" s="42"/>
      <c r="C174" s="42"/>
      <c r="D174" s="42"/>
      <c r="E174" s="42"/>
      <c r="F174" s="42"/>
      <c r="G174" s="42"/>
      <c r="H174" s="42"/>
      <c r="I174" s="42"/>
      <c r="J174" s="42"/>
      <c r="K174" s="42"/>
      <c r="L174" s="42"/>
      <c r="M174" s="42"/>
      <c r="N174" s="42"/>
      <c r="O174" s="42"/>
      <c r="P174" s="42"/>
      <c r="Q174" s="42"/>
      <c r="R174" s="42"/>
      <c r="S174" s="42"/>
      <c r="T174" s="42"/>
      <c r="U174" s="42"/>
      <c r="V174" s="42"/>
      <c r="W174" s="42"/>
      <c r="X174" s="42"/>
      <c r="Y174" s="42"/>
      <c r="Z174" s="42"/>
      <c r="AA174" s="42"/>
      <c r="AB174" s="42"/>
      <c r="AC174" s="42"/>
      <c r="AD174" s="42"/>
      <c r="AE174" s="42"/>
      <c r="AF174" s="42"/>
      <c r="AG174" s="42"/>
      <c r="AH174" s="42"/>
      <c r="AI174" s="42"/>
      <c r="AJ174" s="42"/>
      <c r="AK174" s="42"/>
      <c r="AL174" s="42"/>
      <c r="AM174" s="42"/>
      <c r="AN174" s="42"/>
      <c r="AO174" s="42"/>
      <c r="AP174" s="42"/>
    </row>
    <row r="175" spans="1:42">
      <c r="A175" s="42"/>
      <c r="B175" s="42"/>
      <c r="C175" s="42"/>
      <c r="D175" s="42"/>
      <c r="E175" s="42"/>
      <c r="F175" s="42"/>
      <c r="G175" s="42"/>
      <c r="H175" s="42"/>
      <c r="I175" s="42"/>
      <c r="J175" s="42"/>
      <c r="K175" s="42"/>
      <c r="L175" s="42"/>
      <c r="M175" s="42"/>
      <c r="N175" s="42"/>
      <c r="O175" s="42"/>
      <c r="P175" s="42"/>
      <c r="Q175" s="42"/>
      <c r="R175" s="42"/>
      <c r="S175" s="42"/>
      <c r="T175" s="42"/>
      <c r="U175" s="42"/>
      <c r="V175" s="42"/>
      <c r="W175" s="42"/>
      <c r="X175" s="42"/>
      <c r="Y175" s="42"/>
      <c r="Z175" s="42"/>
      <c r="AA175" s="42"/>
      <c r="AB175" s="42"/>
      <c r="AC175" s="42"/>
      <c r="AD175" s="42"/>
      <c r="AE175" s="42"/>
      <c r="AF175" s="42"/>
      <c r="AG175" s="42"/>
      <c r="AH175" s="42"/>
      <c r="AI175" s="42"/>
      <c r="AJ175" s="42"/>
      <c r="AK175" s="42"/>
      <c r="AL175" s="42"/>
      <c r="AM175" s="42"/>
      <c r="AN175" s="42"/>
      <c r="AO175" s="42"/>
      <c r="AP175" s="42"/>
    </row>
    <row r="176" spans="1:42">
      <c r="A176" s="42"/>
      <c r="B176" s="42"/>
      <c r="C176" s="42"/>
      <c r="D176" s="42"/>
      <c r="E176" s="42"/>
      <c r="F176" s="42"/>
      <c r="G176" s="42"/>
      <c r="H176" s="42"/>
      <c r="I176" s="42"/>
      <c r="J176" s="42"/>
      <c r="K176" s="42"/>
      <c r="L176" s="42"/>
      <c r="M176" s="42"/>
      <c r="N176" s="42"/>
      <c r="O176" s="42"/>
      <c r="P176" s="42"/>
      <c r="Q176" s="42"/>
      <c r="R176" s="42"/>
      <c r="S176" s="42"/>
      <c r="T176" s="42"/>
      <c r="U176" s="42"/>
      <c r="V176" s="42"/>
      <c r="W176" s="42"/>
      <c r="X176" s="42"/>
      <c r="Y176" s="42"/>
      <c r="Z176" s="42"/>
      <c r="AA176" s="42"/>
      <c r="AB176" s="42"/>
      <c r="AC176" s="42"/>
      <c r="AD176" s="42"/>
      <c r="AE176" s="42"/>
      <c r="AF176" s="42"/>
      <c r="AG176" s="42"/>
      <c r="AH176" s="42"/>
      <c r="AI176" s="42"/>
      <c r="AJ176" s="42"/>
      <c r="AK176" s="42"/>
      <c r="AL176" s="42"/>
      <c r="AM176" s="42"/>
      <c r="AN176" s="42"/>
      <c r="AO176" s="42"/>
      <c r="AP176" s="42"/>
    </row>
    <row r="177" spans="1:51">
      <c r="A177" s="42"/>
      <c r="B177" s="42"/>
      <c r="C177" s="42"/>
      <c r="D177" s="42"/>
      <c r="E177" s="42"/>
      <c r="F177" s="42"/>
      <c r="G177" s="42"/>
      <c r="H177" s="42"/>
      <c r="I177" s="42"/>
      <c r="J177" s="42"/>
      <c r="K177" s="42"/>
      <c r="L177" s="42"/>
      <c r="M177" s="42"/>
      <c r="N177" s="42"/>
      <c r="O177" s="42"/>
      <c r="P177" s="42"/>
      <c r="Q177" s="42"/>
      <c r="R177" s="42"/>
      <c r="S177" s="42"/>
      <c r="T177" s="42"/>
      <c r="U177" s="42"/>
      <c r="V177" s="42"/>
      <c r="W177" s="42"/>
      <c r="X177" s="42"/>
      <c r="Y177" s="42"/>
      <c r="Z177" s="42"/>
      <c r="AA177" s="42"/>
      <c r="AB177" s="42"/>
      <c r="AC177" s="42"/>
      <c r="AD177" s="42"/>
      <c r="AE177" s="42"/>
      <c r="AF177" s="42"/>
      <c r="AG177" s="42"/>
      <c r="AH177" s="42"/>
      <c r="AI177" s="42"/>
      <c r="AJ177" s="42"/>
      <c r="AK177" s="42"/>
      <c r="AL177" s="42"/>
      <c r="AM177" s="42"/>
      <c r="AN177" s="42"/>
      <c r="AO177" s="42"/>
      <c r="AP177" s="42"/>
    </row>
    <row r="178" spans="1:51">
      <c r="A178" s="42"/>
      <c r="B178" s="42"/>
      <c r="C178" s="42"/>
      <c r="D178" s="42"/>
      <c r="E178" s="42"/>
      <c r="F178" s="42"/>
      <c r="G178" s="42"/>
      <c r="H178" s="42"/>
      <c r="I178" s="42"/>
      <c r="J178" s="42"/>
      <c r="K178" s="42"/>
      <c r="L178" s="42"/>
      <c r="M178" s="42"/>
      <c r="N178" s="42"/>
      <c r="O178" s="42"/>
      <c r="P178" s="42"/>
      <c r="Q178" s="42"/>
      <c r="R178" s="42"/>
      <c r="S178" s="42"/>
      <c r="T178" s="42"/>
      <c r="U178" s="42"/>
      <c r="V178" s="42"/>
      <c r="W178" s="42"/>
      <c r="X178" s="42"/>
      <c r="Y178" s="42"/>
      <c r="Z178" s="42"/>
      <c r="AA178" s="42"/>
      <c r="AB178" s="42"/>
      <c r="AC178" s="42"/>
      <c r="AD178" s="42"/>
      <c r="AE178" s="42"/>
      <c r="AF178" s="42"/>
      <c r="AG178" s="42"/>
      <c r="AH178" s="42"/>
      <c r="AI178" s="42"/>
      <c r="AJ178" s="42"/>
      <c r="AK178" s="42"/>
      <c r="AL178" s="42"/>
      <c r="AM178" s="42"/>
      <c r="AN178" s="42"/>
      <c r="AO178" s="42"/>
      <c r="AP178" s="42"/>
    </row>
    <row r="179" spans="1:51">
      <c r="A179" s="42"/>
      <c r="B179" s="42"/>
      <c r="C179" s="42"/>
      <c r="D179" s="42"/>
      <c r="E179" s="42"/>
      <c r="F179" s="42"/>
      <c r="G179" s="42"/>
      <c r="H179" s="42"/>
      <c r="I179" s="42"/>
      <c r="J179" s="42"/>
      <c r="K179" s="42"/>
      <c r="L179" s="42"/>
      <c r="M179" s="42"/>
      <c r="N179" s="42"/>
      <c r="O179" s="42"/>
      <c r="P179" s="42"/>
      <c r="Q179" s="42"/>
      <c r="R179" s="42"/>
      <c r="S179" s="42"/>
      <c r="T179" s="42"/>
      <c r="U179" s="42"/>
      <c r="V179" s="42"/>
      <c r="W179" s="42"/>
      <c r="X179" s="42"/>
      <c r="Y179" s="42"/>
      <c r="Z179" s="42"/>
      <c r="AA179" s="42"/>
      <c r="AB179" s="42"/>
      <c r="AC179" s="42"/>
      <c r="AD179" s="42"/>
      <c r="AE179" s="42"/>
      <c r="AF179" s="42"/>
      <c r="AG179" s="42"/>
      <c r="AH179" s="42"/>
      <c r="AI179" s="42"/>
      <c r="AJ179" s="42"/>
      <c r="AK179" s="42"/>
      <c r="AL179" s="42"/>
      <c r="AM179" s="42"/>
      <c r="AN179" s="42"/>
      <c r="AO179" s="42"/>
      <c r="AP179" s="42"/>
    </row>
    <row r="180" spans="1:51">
      <c r="A180" s="42"/>
      <c r="B180" s="42"/>
      <c r="C180" s="42"/>
      <c r="D180" s="42"/>
      <c r="E180" s="42"/>
      <c r="F180" s="42"/>
      <c r="G180" s="42"/>
      <c r="H180" s="42"/>
      <c r="I180" s="42"/>
      <c r="J180" s="42"/>
      <c r="K180" s="42"/>
      <c r="L180" s="42"/>
      <c r="M180" s="42"/>
      <c r="N180" s="42"/>
      <c r="O180" s="42"/>
      <c r="P180" s="42"/>
      <c r="Q180" s="42"/>
      <c r="R180" s="42"/>
      <c r="S180" s="42"/>
      <c r="T180" s="42"/>
      <c r="U180" s="42"/>
      <c r="V180" s="42"/>
      <c r="W180" s="42"/>
      <c r="X180" s="42"/>
      <c r="Y180" s="42"/>
      <c r="Z180" s="42"/>
      <c r="AA180" s="42"/>
      <c r="AB180" s="42"/>
      <c r="AC180" s="42"/>
      <c r="AD180" s="42"/>
      <c r="AE180" s="42"/>
      <c r="AF180" s="42"/>
      <c r="AG180" s="42"/>
      <c r="AH180" s="42"/>
      <c r="AI180" s="42"/>
      <c r="AJ180" s="42"/>
      <c r="AK180" s="42"/>
      <c r="AL180" s="42"/>
      <c r="AM180" s="42"/>
      <c r="AN180" s="42"/>
      <c r="AO180" s="42"/>
      <c r="AP180" s="42"/>
      <c r="AQ180" s="74"/>
      <c r="AR180" s="74"/>
      <c r="AS180" s="74"/>
      <c r="AT180" s="74"/>
      <c r="AU180" s="74"/>
      <c r="AV180" s="74"/>
      <c r="AW180" s="74"/>
      <c r="AX180" s="74"/>
      <c r="AY180" s="74"/>
    </row>
    <row r="181" spans="1:51" ht="15">
      <c r="A181" s="70" t="s">
        <v>165</v>
      </c>
      <c r="B181" s="74"/>
      <c r="C181" s="74"/>
      <c r="D181" s="74"/>
      <c r="E181" s="74"/>
      <c r="F181" s="74"/>
      <c r="G181" s="74"/>
      <c r="H181" s="74"/>
      <c r="I181" s="74"/>
      <c r="J181" s="74"/>
      <c r="K181" s="74"/>
      <c r="L181" s="74"/>
      <c r="M181" s="74"/>
      <c r="N181" s="74"/>
      <c r="O181" s="74"/>
      <c r="P181" s="74"/>
      <c r="Q181" s="74"/>
      <c r="R181" s="74"/>
      <c r="S181" s="74"/>
      <c r="T181" s="74"/>
      <c r="U181" s="74"/>
      <c r="V181" s="74"/>
      <c r="W181" s="74"/>
      <c r="X181" s="74"/>
      <c r="Y181" s="74"/>
      <c r="Z181" s="74"/>
      <c r="AA181" s="74"/>
      <c r="AB181" s="74"/>
      <c r="AC181" s="74"/>
      <c r="AD181" s="74"/>
      <c r="AE181" s="74"/>
      <c r="AF181" s="74"/>
      <c r="AG181" s="74"/>
      <c r="AH181" s="74"/>
      <c r="AI181" s="74"/>
      <c r="AJ181" s="74"/>
      <c r="AK181" s="74"/>
      <c r="AL181" s="74"/>
      <c r="AM181" s="74"/>
      <c r="AN181" s="74"/>
      <c r="AO181" s="74"/>
      <c r="AP181" s="74"/>
      <c r="AQ181" s="74"/>
      <c r="AR181" s="74"/>
      <c r="AS181" s="74"/>
      <c r="AT181" s="74"/>
      <c r="AU181" s="74"/>
      <c r="AV181" s="74"/>
      <c r="AW181" s="74"/>
      <c r="AX181" s="74"/>
      <c r="AY181" s="74"/>
    </row>
    <row r="182" spans="1:51" ht="13" thickBot="1">
      <c r="A182" s="74"/>
      <c r="B182" s="74"/>
      <c r="C182" s="74"/>
      <c r="D182" s="74"/>
      <c r="E182" s="74"/>
      <c r="F182" s="74"/>
      <c r="G182" s="74"/>
      <c r="H182" s="74"/>
      <c r="I182" s="74"/>
      <c r="J182" s="74"/>
      <c r="K182" s="74"/>
      <c r="L182" s="74"/>
      <c r="M182" s="74"/>
      <c r="N182" s="74"/>
      <c r="O182" s="74"/>
      <c r="P182" s="74"/>
      <c r="Q182" s="74"/>
      <c r="R182" s="74"/>
      <c r="S182" s="74"/>
      <c r="T182" s="74"/>
      <c r="U182" s="74"/>
      <c r="V182" s="74"/>
      <c r="W182" s="74"/>
      <c r="X182" s="74"/>
      <c r="Y182" s="74"/>
      <c r="Z182" s="74"/>
      <c r="AA182" s="74"/>
      <c r="AB182" s="74"/>
      <c r="AC182" s="74"/>
      <c r="AD182" s="74"/>
      <c r="AE182" s="74"/>
      <c r="AF182" s="74"/>
      <c r="AG182" s="74"/>
      <c r="AH182" s="74"/>
      <c r="AI182" s="74"/>
      <c r="AJ182" s="74"/>
      <c r="AK182" s="74"/>
      <c r="AL182" s="74"/>
      <c r="AM182" s="74"/>
      <c r="AN182" s="74"/>
      <c r="AO182" s="74"/>
      <c r="AP182" s="74"/>
      <c r="AQ182" s="74"/>
      <c r="AR182" s="74"/>
      <c r="AS182" s="74"/>
      <c r="AT182" s="74"/>
      <c r="AU182" s="74"/>
      <c r="AV182" s="74"/>
      <c r="AW182" s="74"/>
      <c r="AX182" s="74"/>
      <c r="AY182" s="74"/>
    </row>
    <row r="183" spans="1:51" ht="15">
      <c r="A183" s="43" t="s">
        <v>133</v>
      </c>
      <c r="B183" s="74"/>
      <c r="C183" s="74"/>
      <c r="D183" s="74"/>
      <c r="E183" s="43" t="s">
        <v>134</v>
      </c>
      <c r="F183" s="74"/>
      <c r="G183" s="74"/>
      <c r="H183" s="74"/>
      <c r="I183" s="74"/>
      <c r="J183" s="43" t="s">
        <v>166</v>
      </c>
      <c r="K183" s="74"/>
      <c r="L183" s="74"/>
      <c r="M183" s="74"/>
      <c r="N183" s="74"/>
      <c r="O183" s="74"/>
      <c r="P183" s="74"/>
      <c r="Q183" s="120" t="s">
        <v>167</v>
      </c>
      <c r="R183" s="120" t="s">
        <v>168</v>
      </c>
      <c r="S183" s="120" t="s">
        <v>169</v>
      </c>
      <c r="T183" s="120" t="s">
        <v>170</v>
      </c>
      <c r="U183" s="74"/>
      <c r="V183" s="74"/>
      <c r="W183" s="74"/>
      <c r="X183" s="74"/>
      <c r="Y183" s="74"/>
      <c r="Z183" s="74"/>
      <c r="AA183" s="74"/>
      <c r="AB183" s="43" t="s">
        <v>171</v>
      </c>
      <c r="AC183" s="74"/>
      <c r="AD183" s="74"/>
      <c r="AE183" s="74"/>
      <c r="AF183" s="74"/>
      <c r="AG183" s="74"/>
      <c r="AH183" s="74"/>
      <c r="AI183" s="74"/>
      <c r="AJ183" s="74"/>
      <c r="AK183" s="43" t="s">
        <v>135</v>
      </c>
      <c r="AL183" s="74"/>
      <c r="AM183" s="74"/>
      <c r="AN183" s="74"/>
      <c r="AO183" s="74"/>
      <c r="AP183" s="74"/>
      <c r="AQ183" s="74"/>
      <c r="AR183" s="74"/>
      <c r="AS183" s="74"/>
      <c r="AT183" s="74"/>
      <c r="AU183" s="74"/>
      <c r="AV183" s="74"/>
      <c r="AW183" s="74"/>
      <c r="AX183" s="74"/>
      <c r="AY183" s="74"/>
    </row>
    <row r="184" spans="1:51" ht="15.5" thickBot="1">
      <c r="A184" s="74" t="s">
        <v>19</v>
      </c>
      <c r="B184" s="74" t="s">
        <v>85</v>
      </c>
      <c r="C184" s="74"/>
      <c r="D184" s="74"/>
      <c r="E184" s="74" t="s">
        <v>19</v>
      </c>
      <c r="F184" s="74" t="s">
        <v>85</v>
      </c>
      <c r="G184" s="74"/>
      <c r="H184" s="74"/>
      <c r="I184" s="74"/>
      <c r="J184" s="74" t="s">
        <v>19</v>
      </c>
      <c r="K184" s="74" t="s">
        <v>85</v>
      </c>
      <c r="L184" s="74"/>
      <c r="M184" s="74"/>
      <c r="N184" s="74"/>
      <c r="O184" s="74"/>
      <c r="P184" s="74"/>
      <c r="Q184" s="121"/>
      <c r="R184" s="121"/>
      <c r="S184" s="121"/>
      <c r="T184" s="121" t="s">
        <v>172</v>
      </c>
      <c r="U184" s="74"/>
      <c r="V184" s="74"/>
      <c r="W184" s="74"/>
      <c r="X184" s="74"/>
      <c r="Y184" s="74"/>
      <c r="Z184" s="74"/>
      <c r="AA184" s="74"/>
      <c r="AB184" s="74" t="s">
        <v>19</v>
      </c>
      <c r="AC184" s="74" t="s">
        <v>85</v>
      </c>
      <c r="AD184" s="85">
        <f>GETPIVOTDATA("Reprogramaciones",$AB$186)/GETPIVOTDATA("CONTAINER",$A$186)</f>
        <v>0.21126760563380281</v>
      </c>
      <c r="AE184" s="74"/>
      <c r="AF184" s="74"/>
      <c r="AG184" s="74"/>
      <c r="AH184" s="74"/>
      <c r="AI184" s="74"/>
      <c r="AJ184" s="74"/>
      <c r="AK184" s="74" t="s">
        <v>19</v>
      </c>
      <c r="AL184" s="74" t="s">
        <v>85</v>
      </c>
      <c r="AM184" s="74"/>
      <c r="AN184" s="74"/>
      <c r="AO184" s="74"/>
      <c r="AP184" s="74"/>
      <c r="AQ184" s="74"/>
      <c r="AR184" s="74"/>
      <c r="AS184" s="74"/>
      <c r="AT184" s="74"/>
      <c r="AU184" s="74"/>
      <c r="AV184" s="74"/>
      <c r="AW184" s="74"/>
      <c r="AX184" s="74"/>
      <c r="AY184" s="74"/>
    </row>
    <row r="185" spans="1:51" ht="15.5" thickBot="1">
      <c r="A185" s="74"/>
      <c r="B185" s="74"/>
      <c r="C185" s="78">
        <f>GETPIVOTDATA("CONTAINER",$A$186)</f>
        <v>71</v>
      </c>
      <c r="D185" s="74"/>
      <c r="E185" s="74"/>
      <c r="F185" s="74"/>
      <c r="G185" s="74"/>
      <c r="H185" s="74"/>
      <c r="I185" s="74"/>
      <c r="J185" s="74"/>
      <c r="K185" s="74"/>
      <c r="L185" s="85">
        <f>GETPIVOTDATA("CONTAINER",$J$186,"ATA DEVIATED FROM ETA","NO")/GETPIVOTDATA("CONTAINER",$J$186)</f>
        <v>0.95774647887323938</v>
      </c>
      <c r="M185" s="74"/>
      <c r="N185" s="74"/>
      <c r="O185" s="74"/>
      <c r="P185" s="74"/>
      <c r="Q185" s="98" t="s">
        <v>71</v>
      </c>
      <c r="R185" s="99">
        <v>10</v>
      </c>
      <c r="S185" s="99">
        <v>60</v>
      </c>
      <c r="T185" s="99">
        <f>+S185+R185</f>
        <v>70</v>
      </c>
      <c r="U185" s="74"/>
      <c r="V185" s="74"/>
      <c r="W185" s="74"/>
      <c r="X185" s="74"/>
      <c r="Y185" s="74"/>
      <c r="Z185" s="74"/>
      <c r="AA185" s="74"/>
      <c r="AB185" s="74"/>
      <c r="AC185" s="74"/>
      <c r="AD185" s="74"/>
      <c r="AE185" s="74"/>
      <c r="AF185" s="74"/>
      <c r="AG185" s="74"/>
      <c r="AH185" s="74"/>
      <c r="AI185" s="74"/>
      <c r="AJ185" s="74"/>
      <c r="AK185" s="74"/>
      <c r="AL185" s="74"/>
      <c r="AM185" s="74"/>
      <c r="AN185" s="74"/>
      <c r="AO185" s="74"/>
      <c r="AP185" s="74"/>
      <c r="AQ185" s="74"/>
      <c r="AR185" s="74"/>
      <c r="AS185" s="74"/>
      <c r="AT185" s="74"/>
      <c r="AU185" s="74"/>
      <c r="AV185" s="74"/>
      <c r="AW185" s="74"/>
      <c r="AX185" s="74"/>
      <c r="AY185" s="74"/>
    </row>
    <row r="186" spans="1:51" ht="15" thickBot="1">
      <c r="A186" s="74" t="s">
        <v>139</v>
      </c>
      <c r="B186" s="74" t="s">
        <v>140</v>
      </c>
      <c r="C186" s="74"/>
      <c r="D186" s="74"/>
      <c r="E186" s="74" t="s">
        <v>139</v>
      </c>
      <c r="F186" s="74" t="s">
        <v>140</v>
      </c>
      <c r="G186" s="74"/>
      <c r="H186" s="74"/>
      <c r="I186" s="74"/>
      <c r="J186" s="74" t="s">
        <v>140</v>
      </c>
      <c r="K186" s="74" t="s">
        <v>141</v>
      </c>
      <c r="L186" s="74"/>
      <c r="M186" s="74"/>
      <c r="N186" s="74"/>
      <c r="O186" s="74"/>
      <c r="P186" s="74"/>
      <c r="Q186" s="98" t="s">
        <v>64</v>
      </c>
      <c r="R186" s="99">
        <v>23</v>
      </c>
      <c r="S186" s="99">
        <v>75</v>
      </c>
      <c r="T186" s="99">
        <f t="shared" ref="T186:T190" si="0">+S186+R186</f>
        <v>98</v>
      </c>
      <c r="U186" s="74"/>
      <c r="V186" s="74"/>
      <c r="W186" s="74"/>
      <c r="X186" s="74"/>
      <c r="Y186" s="74"/>
      <c r="Z186" s="74"/>
      <c r="AA186" s="74"/>
      <c r="AB186" s="74" t="s">
        <v>162</v>
      </c>
      <c r="AC186" s="74" t="s">
        <v>141</v>
      </c>
      <c r="AD186" s="74"/>
      <c r="AG186" s="74"/>
      <c r="AH186" s="74"/>
      <c r="AI186" s="74"/>
      <c r="AJ186" s="74"/>
      <c r="AK186" s="74" t="s">
        <v>140</v>
      </c>
      <c r="AL186" s="74" t="s">
        <v>141</v>
      </c>
      <c r="AM186" s="74"/>
      <c r="AN186" s="74"/>
      <c r="AO186" s="74"/>
      <c r="AP186" s="74"/>
      <c r="AQ186" s="74"/>
      <c r="AR186" s="74"/>
      <c r="AS186" s="74"/>
      <c r="AT186" s="74"/>
      <c r="AV186" s="74"/>
      <c r="AW186" s="74"/>
      <c r="AX186" s="74"/>
      <c r="AY186" s="74"/>
    </row>
    <row r="187" spans="1:51" ht="15" thickBot="1">
      <c r="A187" s="80">
        <v>6</v>
      </c>
      <c r="B187" s="74">
        <v>7</v>
      </c>
      <c r="C187" s="74"/>
      <c r="D187" s="74"/>
      <c r="E187" s="80" t="s">
        <v>74</v>
      </c>
      <c r="F187" s="74">
        <v>8</v>
      </c>
      <c r="G187" s="74"/>
      <c r="H187" s="74"/>
      <c r="I187" s="74"/>
      <c r="J187" s="74" t="s">
        <v>139</v>
      </c>
      <c r="K187" s="74" t="s">
        <v>90</v>
      </c>
      <c r="L187" s="74" t="s">
        <v>173</v>
      </c>
      <c r="M187" s="74" t="s">
        <v>143</v>
      </c>
      <c r="N187" s="74"/>
      <c r="O187" s="74"/>
      <c r="P187" s="74"/>
      <c r="Q187" s="98" t="s">
        <v>174</v>
      </c>
      <c r="R187" s="99">
        <v>21</v>
      </c>
      <c r="S187" s="99">
        <v>75</v>
      </c>
      <c r="T187" s="99">
        <f t="shared" si="0"/>
        <v>96</v>
      </c>
      <c r="U187" s="74"/>
      <c r="V187" s="74"/>
      <c r="W187" s="74"/>
      <c r="X187" s="74"/>
      <c r="Y187" s="74"/>
      <c r="Z187" s="74"/>
      <c r="AA187" s="74"/>
      <c r="AB187" s="74" t="s">
        <v>139</v>
      </c>
      <c r="AC187" s="74" t="s">
        <v>60</v>
      </c>
      <c r="AD187" s="74" t="s">
        <v>143</v>
      </c>
      <c r="AG187" s="74"/>
      <c r="AH187" s="74"/>
      <c r="AI187" s="74"/>
      <c r="AJ187" s="74"/>
      <c r="AK187" s="74" t="s">
        <v>139</v>
      </c>
      <c r="AL187" s="74" t="s">
        <v>74</v>
      </c>
      <c r="AM187" s="74" t="s">
        <v>73</v>
      </c>
      <c r="AN187" s="74" t="s">
        <v>204</v>
      </c>
      <c r="AO187" s="74" t="s">
        <v>71</v>
      </c>
      <c r="AP187" s="74" t="s">
        <v>64</v>
      </c>
      <c r="AQ187" s="74" t="s">
        <v>904</v>
      </c>
      <c r="AR187" s="74" t="s">
        <v>1155</v>
      </c>
      <c r="AS187" s="74" t="s">
        <v>1121</v>
      </c>
      <c r="AT187" s="74" t="s">
        <v>143</v>
      </c>
      <c r="AV187" s="74"/>
      <c r="AW187" s="74"/>
      <c r="AX187" s="74"/>
      <c r="AY187" s="74"/>
    </row>
    <row r="188" spans="1:51" ht="15" thickBot="1">
      <c r="A188" s="80">
        <v>7</v>
      </c>
      <c r="B188" s="74">
        <v>6</v>
      </c>
      <c r="C188" s="74"/>
      <c r="D188" s="74"/>
      <c r="E188" s="80" t="s">
        <v>73</v>
      </c>
      <c r="F188" s="74">
        <v>11</v>
      </c>
      <c r="G188" s="74"/>
      <c r="H188" s="74"/>
      <c r="I188" s="74"/>
      <c r="J188" s="80" t="s">
        <v>60</v>
      </c>
      <c r="K188" s="74">
        <v>68</v>
      </c>
      <c r="L188" s="74">
        <v>3</v>
      </c>
      <c r="M188" s="74">
        <v>71</v>
      </c>
      <c r="N188" s="74"/>
      <c r="O188" s="74"/>
      <c r="P188" s="74"/>
      <c r="Q188" s="98" t="s">
        <v>74</v>
      </c>
      <c r="R188" s="99">
        <v>25</v>
      </c>
      <c r="S188" s="99">
        <v>75</v>
      </c>
      <c r="T188" s="99">
        <f t="shared" si="0"/>
        <v>100</v>
      </c>
      <c r="U188" s="74"/>
      <c r="V188" s="74"/>
      <c r="W188" s="74"/>
      <c r="X188" s="74"/>
      <c r="Y188" s="74"/>
      <c r="Z188" s="74"/>
      <c r="AA188" s="74"/>
      <c r="AB188" s="80" t="s">
        <v>62</v>
      </c>
      <c r="AC188" s="74">
        <v>2</v>
      </c>
      <c r="AD188" s="74">
        <v>2</v>
      </c>
      <c r="AG188" s="74"/>
      <c r="AH188" s="74"/>
      <c r="AI188" s="74"/>
      <c r="AJ188" s="74"/>
      <c r="AK188" s="80" t="s">
        <v>90</v>
      </c>
      <c r="AL188" s="88">
        <v>1.4084507042253521E-2</v>
      </c>
      <c r="AM188" s="88">
        <v>7.0422535211267609E-2</v>
      </c>
      <c r="AN188" s="88">
        <v>0</v>
      </c>
      <c r="AO188" s="88">
        <v>2.8169014084507043E-2</v>
      </c>
      <c r="AP188" s="88">
        <v>2.8169014084507043E-2</v>
      </c>
      <c r="AQ188" s="88">
        <v>1.4084507042253521E-2</v>
      </c>
      <c r="AR188" s="88">
        <v>0</v>
      </c>
      <c r="AS188" s="88">
        <v>4.2253521126760563E-2</v>
      </c>
      <c r="AT188" s="88">
        <v>0.19718309859154928</v>
      </c>
      <c r="AV188" s="74"/>
      <c r="AW188" s="74"/>
      <c r="AX188" s="74"/>
      <c r="AY188" s="74"/>
    </row>
    <row r="189" spans="1:51" ht="15" thickBot="1">
      <c r="A189" s="80">
        <v>8</v>
      </c>
      <c r="B189" s="74">
        <v>32</v>
      </c>
      <c r="C189" s="74"/>
      <c r="D189" s="74"/>
      <c r="E189" s="80" t="s">
        <v>204</v>
      </c>
      <c r="F189" s="74">
        <v>1</v>
      </c>
      <c r="G189" s="74"/>
      <c r="H189" s="74"/>
      <c r="I189" s="74"/>
      <c r="J189" s="80" t="s">
        <v>143</v>
      </c>
      <c r="K189" s="74">
        <v>68</v>
      </c>
      <c r="L189" s="74">
        <v>3</v>
      </c>
      <c r="M189" s="74">
        <v>71</v>
      </c>
      <c r="N189" s="74"/>
      <c r="O189" s="74"/>
      <c r="P189" s="74"/>
      <c r="Q189" s="98" t="s">
        <v>69</v>
      </c>
      <c r="R189" s="99">
        <v>25</v>
      </c>
      <c r="S189" s="99">
        <v>75</v>
      </c>
      <c r="T189" s="99">
        <f t="shared" si="0"/>
        <v>100</v>
      </c>
      <c r="U189" s="74"/>
      <c r="V189" s="74"/>
      <c r="W189" s="74"/>
      <c r="X189" s="74"/>
      <c r="Y189" s="74"/>
      <c r="Z189" s="74"/>
      <c r="AA189" s="74"/>
      <c r="AB189" s="80" t="s">
        <v>1066</v>
      </c>
      <c r="AC189" s="74">
        <v>5</v>
      </c>
      <c r="AD189" s="74">
        <v>5</v>
      </c>
      <c r="AG189" s="74"/>
      <c r="AH189" s="74"/>
      <c r="AI189" s="74"/>
      <c r="AJ189" s="74"/>
      <c r="AK189" s="80" t="s">
        <v>70</v>
      </c>
      <c r="AL189" s="88">
        <v>9.8591549295774641E-2</v>
      </c>
      <c r="AM189" s="88">
        <v>8.4507042253521125E-2</v>
      </c>
      <c r="AN189" s="88">
        <v>1.4084507042253521E-2</v>
      </c>
      <c r="AO189" s="88">
        <v>0.352112676056338</v>
      </c>
      <c r="AP189" s="88">
        <v>0.23943661971830985</v>
      </c>
      <c r="AQ189" s="88">
        <v>0</v>
      </c>
      <c r="AR189" s="88">
        <v>1.4084507042253521E-2</v>
      </c>
      <c r="AS189" s="88">
        <v>0</v>
      </c>
      <c r="AT189" s="88">
        <v>0.80281690140845074</v>
      </c>
      <c r="AV189" s="74"/>
      <c r="AW189" s="74"/>
      <c r="AX189" s="74"/>
      <c r="AY189" s="74"/>
    </row>
    <row r="190" spans="1:51" ht="15" thickBot="1">
      <c r="A190" s="80">
        <v>9</v>
      </c>
      <c r="B190" s="74">
        <v>26</v>
      </c>
      <c r="C190" s="74"/>
      <c r="D190" s="74"/>
      <c r="E190" s="80" t="s">
        <v>71</v>
      </c>
      <c r="F190" s="74">
        <v>27</v>
      </c>
      <c r="G190" s="74"/>
      <c r="H190" s="74"/>
      <c r="I190" s="74"/>
      <c r="N190" s="74"/>
      <c r="O190" s="74"/>
      <c r="P190" s="74"/>
      <c r="Q190" s="98" t="s">
        <v>175</v>
      </c>
      <c r="R190" s="99">
        <v>26</v>
      </c>
      <c r="S190" s="99">
        <v>75</v>
      </c>
      <c r="T190" s="99">
        <f t="shared" si="0"/>
        <v>101</v>
      </c>
      <c r="U190" s="74"/>
      <c r="V190" s="74"/>
      <c r="W190" s="74"/>
      <c r="X190" s="74"/>
      <c r="Y190" s="74"/>
      <c r="Z190" s="74"/>
      <c r="AA190" s="74"/>
      <c r="AB190" s="80" t="s">
        <v>1078</v>
      </c>
      <c r="AC190" s="74">
        <v>6</v>
      </c>
      <c r="AD190" s="74">
        <v>6</v>
      </c>
      <c r="AG190" s="74"/>
      <c r="AH190" s="74"/>
      <c r="AI190" s="74"/>
      <c r="AJ190" s="74"/>
      <c r="AK190" s="80" t="s">
        <v>143</v>
      </c>
      <c r="AL190" s="88">
        <v>0.11267605633802817</v>
      </c>
      <c r="AM190" s="88">
        <v>0.15492957746478872</v>
      </c>
      <c r="AN190" s="88">
        <v>1.4084507042253521E-2</v>
      </c>
      <c r="AO190" s="88">
        <v>0.38028169014084506</v>
      </c>
      <c r="AP190" s="88">
        <v>0.26760563380281688</v>
      </c>
      <c r="AQ190" s="88">
        <v>1.4084507042253521E-2</v>
      </c>
      <c r="AR190" s="88">
        <v>1.4084507042253521E-2</v>
      </c>
      <c r="AS190" s="88">
        <v>4.2253521126760563E-2</v>
      </c>
      <c r="AT190" s="88">
        <v>1</v>
      </c>
      <c r="AV190" s="74"/>
      <c r="AW190" s="74"/>
      <c r="AX190" s="74"/>
      <c r="AY190" s="74"/>
    </row>
    <row r="191" spans="1:51">
      <c r="A191" s="80" t="s">
        <v>143</v>
      </c>
      <c r="B191" s="74">
        <v>71</v>
      </c>
      <c r="C191" s="74"/>
      <c r="D191" s="74"/>
      <c r="E191" s="80" t="s">
        <v>64</v>
      </c>
      <c r="F191" s="74">
        <v>19</v>
      </c>
      <c r="G191" s="74"/>
      <c r="H191" s="74"/>
      <c r="I191" s="74"/>
      <c r="N191" s="74"/>
      <c r="O191" s="74"/>
      <c r="P191" s="74"/>
      <c r="Q191" s="74"/>
      <c r="R191" s="74"/>
      <c r="S191" s="74"/>
      <c r="T191" s="74"/>
      <c r="U191" s="74"/>
      <c r="V191" s="74"/>
      <c r="W191" s="74"/>
      <c r="X191" s="74"/>
      <c r="Y191" s="74"/>
      <c r="Z191" s="74"/>
      <c r="AA191" s="74"/>
      <c r="AB191" s="80" t="s">
        <v>1083</v>
      </c>
      <c r="AC191" s="74">
        <v>1</v>
      </c>
      <c r="AD191" s="74">
        <v>1</v>
      </c>
      <c r="AG191" s="74"/>
      <c r="AH191" s="74"/>
      <c r="AI191" s="74"/>
      <c r="AJ191" s="74"/>
      <c r="AK191" s="74"/>
      <c r="AL191" s="74"/>
      <c r="AM191" s="74"/>
      <c r="AN191" s="74"/>
      <c r="AO191" s="74"/>
      <c r="AP191" s="74"/>
      <c r="AQ191" s="74"/>
      <c r="AR191" s="74"/>
      <c r="AS191" s="74"/>
      <c r="AT191" s="74"/>
      <c r="AU191" s="74"/>
      <c r="AV191" s="74"/>
      <c r="AW191" s="74"/>
      <c r="AX191" s="74"/>
      <c r="AY191" s="74"/>
    </row>
    <row r="192" spans="1:51">
      <c r="C192" s="74"/>
      <c r="D192" s="74"/>
      <c r="E192" s="80" t="s">
        <v>904</v>
      </c>
      <c r="F192" s="74">
        <v>1</v>
      </c>
      <c r="G192" s="74"/>
      <c r="H192" s="74"/>
      <c r="I192" s="74"/>
      <c r="J192" s="74"/>
      <c r="K192" s="74"/>
      <c r="L192" s="74"/>
      <c r="M192" s="74"/>
      <c r="N192" s="74"/>
      <c r="O192" s="74"/>
      <c r="P192" s="74"/>
      <c r="Q192" s="74" t="s">
        <v>176</v>
      </c>
      <c r="R192" s="74" t="s">
        <v>177</v>
      </c>
      <c r="S192" s="74"/>
      <c r="T192" s="74"/>
      <c r="U192" s="74"/>
      <c r="V192" s="74"/>
      <c r="W192" s="74"/>
      <c r="X192" s="74"/>
      <c r="Y192" s="74"/>
      <c r="Z192" s="74"/>
      <c r="AA192" s="74"/>
      <c r="AB192" s="80" t="s">
        <v>66</v>
      </c>
      <c r="AC192" s="74">
        <v>1</v>
      </c>
      <c r="AD192" s="74">
        <v>1</v>
      </c>
      <c r="AG192" s="74"/>
      <c r="AH192" s="74"/>
      <c r="AI192" s="74"/>
      <c r="AJ192" s="74"/>
      <c r="AK192" s="74"/>
      <c r="AL192" s="74"/>
      <c r="AM192" s="74"/>
      <c r="AN192" s="74"/>
      <c r="AO192" s="74"/>
      <c r="AP192" s="74"/>
      <c r="AQ192" s="74"/>
      <c r="AR192" s="74"/>
      <c r="AS192" s="74"/>
      <c r="AT192" s="74"/>
      <c r="AU192" s="74"/>
      <c r="AV192" s="74"/>
      <c r="AW192" s="74"/>
      <c r="AX192" s="74"/>
      <c r="AY192" s="74"/>
    </row>
    <row r="193" spans="1:51">
      <c r="C193" s="74"/>
      <c r="D193" s="74"/>
      <c r="E193" s="80" t="s">
        <v>1155</v>
      </c>
      <c r="F193" s="74">
        <v>1</v>
      </c>
      <c r="G193" s="74"/>
      <c r="H193" s="74"/>
      <c r="I193" s="74"/>
      <c r="J193" s="74"/>
      <c r="K193" s="74"/>
      <c r="L193" s="74"/>
      <c r="M193" s="74"/>
      <c r="N193" s="74"/>
      <c r="O193" s="74"/>
      <c r="P193" s="74"/>
      <c r="Q193" s="74" t="s">
        <v>178</v>
      </c>
      <c r="R193" s="74" t="s">
        <v>179</v>
      </c>
      <c r="S193" s="74"/>
      <c r="T193" s="74"/>
      <c r="U193" s="74"/>
      <c r="V193" s="74"/>
      <c r="W193" s="74"/>
      <c r="X193" s="74"/>
      <c r="Y193" s="74"/>
      <c r="Z193" s="74"/>
      <c r="AA193" s="74"/>
      <c r="AB193" s="80" t="s">
        <v>143</v>
      </c>
      <c r="AC193" s="74">
        <v>15</v>
      </c>
      <c r="AD193" s="74">
        <v>15</v>
      </c>
      <c r="AE193" s="74"/>
      <c r="AF193" s="74"/>
      <c r="AG193" s="74"/>
      <c r="AH193" s="74"/>
      <c r="AI193" s="74"/>
      <c r="AJ193" s="74"/>
      <c r="AK193" s="74"/>
      <c r="AL193" s="74"/>
      <c r="AM193" s="74"/>
      <c r="AN193" s="74"/>
      <c r="AO193" s="74"/>
      <c r="AP193" s="74"/>
      <c r="AQ193" s="74"/>
      <c r="AR193" s="74"/>
      <c r="AS193" s="74"/>
      <c r="AT193" s="74"/>
      <c r="AU193" s="74"/>
      <c r="AV193" s="74"/>
      <c r="AW193" s="74"/>
      <c r="AX193" s="74"/>
      <c r="AY193" s="74"/>
    </row>
    <row r="194" spans="1:51" ht="15">
      <c r="C194" s="74"/>
      <c r="D194" s="74"/>
      <c r="E194" s="80" t="s">
        <v>1121</v>
      </c>
      <c r="F194" s="74">
        <v>3</v>
      </c>
      <c r="G194" s="74"/>
      <c r="H194" s="74"/>
      <c r="I194" s="74"/>
      <c r="J194" s="74"/>
      <c r="K194" s="74"/>
      <c r="L194" s="74"/>
      <c r="M194" s="74"/>
      <c r="N194" s="74"/>
      <c r="O194" s="74"/>
      <c r="P194" s="74"/>
      <c r="Q194" s="74" t="s">
        <v>180</v>
      </c>
      <c r="R194" s="74" t="s">
        <v>181</v>
      </c>
      <c r="S194" s="74"/>
      <c r="T194" s="74"/>
      <c r="U194" s="74"/>
      <c r="V194" s="74"/>
      <c r="W194" s="74"/>
      <c r="X194" s="74"/>
      <c r="Y194" s="74"/>
      <c r="Z194" s="74"/>
      <c r="AA194" s="74"/>
      <c r="AB194" s="74"/>
      <c r="AC194" s="74"/>
      <c r="AD194" s="74"/>
      <c r="AE194" s="74"/>
      <c r="AF194" s="74"/>
      <c r="AG194" s="74"/>
      <c r="AH194" s="74"/>
      <c r="AI194" s="74"/>
      <c r="AJ194" s="74"/>
      <c r="AK194" s="43" t="s">
        <v>182</v>
      </c>
      <c r="AL194" s="74"/>
      <c r="AM194" s="74"/>
      <c r="AN194" s="74"/>
      <c r="AO194" s="74"/>
      <c r="AP194" s="74"/>
      <c r="AQ194" s="74"/>
      <c r="AR194" s="43" t="s">
        <v>183</v>
      </c>
      <c r="AS194" s="74"/>
      <c r="AT194" s="74"/>
      <c r="AU194" s="74"/>
      <c r="AV194" s="74"/>
      <c r="AW194" s="74"/>
      <c r="AX194" s="74"/>
      <c r="AY194" s="74"/>
    </row>
    <row r="195" spans="1:51" ht="13">
      <c r="C195" s="74"/>
      <c r="D195" s="74"/>
      <c r="E195" s="80" t="s">
        <v>143</v>
      </c>
      <c r="F195" s="74">
        <v>71</v>
      </c>
      <c r="G195" s="74"/>
      <c r="H195" s="74"/>
      <c r="I195" s="74"/>
      <c r="J195" s="74"/>
      <c r="K195" s="74"/>
      <c r="L195" s="74"/>
      <c r="M195" s="74"/>
      <c r="N195" s="74"/>
      <c r="O195" s="74"/>
      <c r="P195" s="74"/>
      <c r="Q195" s="74" t="s">
        <v>184</v>
      </c>
      <c r="R195" s="74" t="s">
        <v>185</v>
      </c>
      <c r="S195" s="74"/>
      <c r="T195" s="74"/>
      <c r="U195" s="74"/>
      <c r="V195" s="74"/>
      <c r="W195" s="74"/>
      <c r="X195" s="74"/>
      <c r="Y195" s="74"/>
      <c r="Z195" s="74"/>
      <c r="AA195" s="74"/>
      <c r="AB195" s="74"/>
      <c r="AC195" s="74"/>
      <c r="AD195" s="74"/>
      <c r="AE195" s="74"/>
      <c r="AF195" s="74"/>
      <c r="AG195" s="74"/>
      <c r="AH195" s="74"/>
      <c r="AI195" s="74"/>
      <c r="AJ195" s="74"/>
      <c r="AK195" s="74" t="s">
        <v>19</v>
      </c>
      <c r="AL195" s="74" t="s">
        <v>85</v>
      </c>
      <c r="AM195" s="95">
        <f>GETPIVOTDATA("CONTAINER",$AK$197,"PUNTUALIDAD 2","SI")</f>
        <v>0.80281690140845074</v>
      </c>
      <c r="AN195" s="74"/>
      <c r="AO195" s="74"/>
      <c r="AP195" s="74"/>
      <c r="AQ195" s="74"/>
      <c r="AR195" s="102" t="s">
        <v>19</v>
      </c>
      <c r="AS195" t="s">
        <v>85</v>
      </c>
      <c r="AT195" s="74"/>
      <c r="AU195" s="74"/>
      <c r="AV195" s="74"/>
      <c r="AW195" s="74"/>
      <c r="AX195" s="74"/>
      <c r="AY195" s="74"/>
    </row>
    <row r="196" spans="1:51">
      <c r="C196" s="74"/>
      <c r="D196" s="74"/>
      <c r="G196" s="74"/>
      <c r="H196" s="74"/>
      <c r="I196" s="74"/>
      <c r="J196" s="74"/>
      <c r="K196" s="74"/>
      <c r="L196" s="74"/>
      <c r="M196" s="74"/>
      <c r="N196" s="74"/>
      <c r="O196" s="74"/>
      <c r="P196" s="74"/>
      <c r="Q196" s="74" t="s">
        <v>186</v>
      </c>
      <c r="R196" s="74"/>
      <c r="S196" s="74"/>
      <c r="T196" s="74"/>
      <c r="U196" s="74"/>
      <c r="V196" s="74"/>
      <c r="W196" s="74"/>
      <c r="X196" s="74"/>
      <c r="Y196" s="74"/>
      <c r="Z196" s="74"/>
      <c r="AA196" s="74"/>
      <c r="AB196" s="74"/>
      <c r="AC196" s="74"/>
      <c r="AD196" s="74"/>
      <c r="AE196" s="74"/>
      <c r="AF196" s="74"/>
      <c r="AG196" s="74"/>
      <c r="AH196" s="74"/>
      <c r="AI196" s="74"/>
      <c r="AJ196" s="74"/>
      <c r="AK196" s="74"/>
      <c r="AL196" s="74"/>
      <c r="AM196" s="74"/>
      <c r="AN196" s="74"/>
      <c r="AO196" s="74"/>
      <c r="AP196" s="74"/>
      <c r="AQ196" s="74"/>
      <c r="AR196" s="74"/>
      <c r="AS196" s="74"/>
      <c r="AT196" s="74"/>
      <c r="AU196" s="74"/>
      <c r="AV196" s="74"/>
      <c r="AW196" s="74"/>
      <c r="AX196" s="74"/>
      <c r="AY196" s="74"/>
    </row>
    <row r="197" spans="1:51">
      <c r="A197" s="74"/>
      <c r="B197" s="74"/>
      <c r="C197" s="74"/>
      <c r="D197" s="74"/>
      <c r="E197" s="74"/>
      <c r="F197" s="74"/>
      <c r="G197" s="74"/>
      <c r="H197" s="74"/>
      <c r="I197" s="74"/>
      <c r="J197" s="74"/>
      <c r="K197" s="74"/>
      <c r="L197" s="74"/>
      <c r="M197" s="74"/>
      <c r="N197" s="74"/>
      <c r="O197" s="74"/>
      <c r="P197" s="74"/>
      <c r="Q197" s="74"/>
      <c r="R197" s="74"/>
      <c r="S197" s="74"/>
      <c r="T197" s="74"/>
      <c r="U197" s="74"/>
      <c r="V197" s="74"/>
      <c r="W197" s="74"/>
      <c r="X197" s="74"/>
      <c r="Y197" s="74"/>
      <c r="Z197" s="74"/>
      <c r="AA197" s="74"/>
      <c r="AB197" s="74"/>
      <c r="AC197" s="74"/>
      <c r="AD197" s="74"/>
      <c r="AE197" s="74"/>
      <c r="AF197" s="74"/>
      <c r="AG197" s="74"/>
      <c r="AH197" s="74"/>
      <c r="AI197" s="74"/>
      <c r="AJ197" s="74"/>
      <c r="AK197" s="74" t="s">
        <v>139</v>
      </c>
      <c r="AL197" s="74" t="s">
        <v>140</v>
      </c>
      <c r="AM197" s="74"/>
      <c r="AN197" s="74"/>
      <c r="AO197" s="74"/>
      <c r="AP197" s="74"/>
      <c r="AQ197" s="74"/>
      <c r="AR197" s="102" t="s">
        <v>139</v>
      </c>
      <c r="AS197" t="s">
        <v>187</v>
      </c>
      <c r="AT197" s="74"/>
      <c r="AU197" s="74"/>
      <c r="AV197" s="74"/>
      <c r="AW197" s="74"/>
      <c r="AX197" s="74"/>
      <c r="AY197" s="74"/>
    </row>
    <row r="198" spans="1:51">
      <c r="A198" s="74"/>
      <c r="B198" s="74"/>
      <c r="C198" s="74"/>
      <c r="D198" s="74"/>
      <c r="E198" s="74"/>
      <c r="F198" s="74"/>
      <c r="G198" s="74"/>
      <c r="H198" s="74"/>
      <c r="I198" s="74"/>
      <c r="J198" s="74"/>
      <c r="K198" s="74"/>
      <c r="L198" s="74"/>
      <c r="M198" s="74"/>
      <c r="N198" s="74"/>
      <c r="O198" s="74"/>
      <c r="P198" s="74"/>
      <c r="Q198" s="74"/>
      <c r="R198" s="74"/>
      <c r="S198" s="74"/>
      <c r="T198" s="74"/>
      <c r="U198" s="74"/>
      <c r="V198" s="74"/>
      <c r="W198" s="74"/>
      <c r="X198" s="74"/>
      <c r="Y198" s="74"/>
      <c r="Z198" s="74"/>
      <c r="AA198" s="74"/>
      <c r="AB198" s="74"/>
      <c r="AC198" s="74"/>
      <c r="AD198" s="74"/>
      <c r="AE198" s="74"/>
      <c r="AF198" s="74"/>
      <c r="AG198" s="74"/>
      <c r="AH198" s="74"/>
      <c r="AI198" s="74"/>
      <c r="AJ198" s="74"/>
      <c r="AK198" s="80" t="s">
        <v>90</v>
      </c>
      <c r="AL198" s="88">
        <v>0.19718309859154928</v>
      </c>
      <c r="AM198" s="74"/>
      <c r="AN198" s="74"/>
      <c r="AO198" s="74"/>
      <c r="AP198" s="74"/>
      <c r="AQ198" s="74"/>
      <c r="AR198" s="96" t="s">
        <v>74</v>
      </c>
      <c r="AS198" s="105">
        <v>60.193749999954889</v>
      </c>
      <c r="AT198" s="74"/>
      <c r="AU198" s="74"/>
      <c r="AV198" s="74"/>
      <c r="AW198" s="74"/>
      <c r="AX198" s="74"/>
      <c r="AY198" s="74"/>
    </row>
    <row r="199" spans="1:51">
      <c r="A199" s="74"/>
      <c r="B199" s="74"/>
      <c r="C199" s="74"/>
      <c r="D199" s="74"/>
      <c r="E199" s="74"/>
      <c r="F199" s="74"/>
      <c r="G199" s="74"/>
      <c r="H199" s="74"/>
      <c r="I199" s="74"/>
      <c r="J199" s="74"/>
      <c r="K199" s="74"/>
      <c r="L199" s="74"/>
      <c r="M199" s="74"/>
      <c r="N199" s="74"/>
      <c r="O199" s="74"/>
      <c r="P199" s="74"/>
      <c r="Q199" s="74"/>
      <c r="R199" s="74"/>
      <c r="S199" s="74"/>
      <c r="T199" s="74"/>
      <c r="U199" s="74"/>
      <c r="V199" s="74"/>
      <c r="W199" s="74"/>
      <c r="X199" s="74"/>
      <c r="Y199" s="74"/>
      <c r="Z199" s="74"/>
      <c r="AA199" s="74"/>
      <c r="AB199" s="74"/>
      <c r="AC199" s="74"/>
      <c r="AD199" s="74"/>
      <c r="AE199" s="74"/>
      <c r="AF199" s="74"/>
      <c r="AG199" s="74"/>
      <c r="AH199" s="74"/>
      <c r="AI199" s="74"/>
      <c r="AJ199" s="74"/>
      <c r="AK199" s="80" t="s">
        <v>70</v>
      </c>
      <c r="AL199" s="88">
        <v>0.80281690140845074</v>
      </c>
      <c r="AM199" s="74"/>
      <c r="AN199" s="74"/>
      <c r="AO199" s="74"/>
      <c r="AP199" s="74"/>
      <c r="AQ199" s="74"/>
      <c r="AR199" s="96" t="s">
        <v>73</v>
      </c>
      <c r="AS199" s="105">
        <v>73.8242424241881</v>
      </c>
      <c r="AT199" s="74"/>
      <c r="AU199" s="74"/>
      <c r="AV199" s="74"/>
      <c r="AW199" s="74"/>
      <c r="AX199" s="74"/>
      <c r="AY199" s="74"/>
    </row>
    <row r="200" spans="1:51">
      <c r="A200" s="74"/>
      <c r="B200" s="74"/>
      <c r="C200" s="74"/>
      <c r="D200" s="74"/>
      <c r="E200" s="74"/>
      <c r="F200" s="74"/>
      <c r="G200" s="74"/>
      <c r="H200" s="74"/>
      <c r="I200" s="74"/>
      <c r="J200" s="74"/>
      <c r="K200" s="74"/>
      <c r="L200" s="74"/>
      <c r="M200" s="74"/>
      <c r="N200" s="74"/>
      <c r="O200" s="74"/>
      <c r="P200" s="74"/>
      <c r="Q200" s="74"/>
      <c r="R200" s="74"/>
      <c r="S200" s="74"/>
      <c r="T200" s="74"/>
      <c r="U200" s="74"/>
      <c r="V200" s="74"/>
      <c r="W200" s="74"/>
      <c r="X200" s="74"/>
      <c r="Y200" s="74"/>
      <c r="Z200" s="74"/>
      <c r="AA200" s="74"/>
      <c r="AB200" s="74"/>
      <c r="AC200" s="74"/>
      <c r="AD200" s="74"/>
      <c r="AE200" s="74"/>
      <c r="AF200" s="74"/>
      <c r="AG200" s="74"/>
      <c r="AH200" s="74"/>
      <c r="AI200" s="74"/>
      <c r="AJ200" s="74"/>
      <c r="AK200" s="80" t="s">
        <v>143</v>
      </c>
      <c r="AL200" s="88">
        <v>1</v>
      </c>
      <c r="AM200" s="74"/>
      <c r="AN200" s="74"/>
      <c r="AO200" s="74"/>
      <c r="AP200" s="74"/>
      <c r="AQ200" s="74"/>
      <c r="AR200" s="96" t="s">
        <v>204</v>
      </c>
      <c r="AS200" s="105">
        <v>47.266666666720994</v>
      </c>
      <c r="AT200" s="74"/>
      <c r="AU200" s="74"/>
      <c r="AV200" s="74"/>
      <c r="AW200" s="74"/>
      <c r="AX200" s="74"/>
      <c r="AY200" s="74"/>
    </row>
    <row r="201" spans="1:51">
      <c r="A201" s="74"/>
      <c r="B201" s="74"/>
      <c r="C201" s="74"/>
      <c r="D201" s="74"/>
      <c r="E201" s="74"/>
      <c r="F201" s="74"/>
      <c r="G201" s="74"/>
      <c r="H201" s="74"/>
      <c r="I201" s="74"/>
      <c r="J201" s="74"/>
      <c r="K201" s="74"/>
      <c r="L201" s="74"/>
      <c r="M201" s="74"/>
      <c r="N201" s="74"/>
      <c r="O201" s="74"/>
      <c r="P201" s="74"/>
      <c r="Q201" s="74"/>
      <c r="R201" s="74"/>
      <c r="S201" s="74"/>
      <c r="T201" s="74"/>
      <c r="U201" s="74"/>
      <c r="V201" s="74"/>
      <c r="W201" s="74"/>
      <c r="X201" s="74"/>
      <c r="Y201" s="74"/>
      <c r="Z201" s="74"/>
      <c r="AA201" s="74"/>
      <c r="AB201" s="74"/>
      <c r="AC201" s="74"/>
      <c r="AD201" s="74"/>
      <c r="AE201" s="74"/>
      <c r="AF201" s="74"/>
      <c r="AG201" s="74"/>
      <c r="AH201" s="74"/>
      <c r="AI201" s="74"/>
      <c r="AJ201" s="74"/>
      <c r="AK201" s="74"/>
      <c r="AL201" s="74"/>
      <c r="AM201" s="74"/>
      <c r="AN201" s="74"/>
      <c r="AO201" s="74"/>
      <c r="AP201" s="74"/>
      <c r="AQ201" s="74"/>
      <c r="AR201" s="96" t="s">
        <v>71</v>
      </c>
      <c r="AS201" s="105">
        <v>40.630246913577949</v>
      </c>
      <c r="AT201" s="74"/>
      <c r="AU201" s="74"/>
      <c r="AV201" s="74"/>
      <c r="AW201" s="74"/>
      <c r="AX201" s="74"/>
      <c r="AY201" s="74"/>
    </row>
    <row r="202" spans="1:51">
      <c r="A202" s="74"/>
      <c r="B202" s="74"/>
      <c r="C202" s="74"/>
      <c r="D202" s="74"/>
      <c r="E202" s="74"/>
      <c r="F202" s="74"/>
      <c r="G202" s="74"/>
      <c r="H202" s="74"/>
      <c r="I202" s="74"/>
      <c r="J202" s="74"/>
      <c r="K202" s="74"/>
      <c r="L202" s="74"/>
      <c r="M202" s="74"/>
      <c r="N202" s="74"/>
      <c r="O202" s="74"/>
      <c r="P202" s="74"/>
      <c r="Q202" s="74"/>
      <c r="R202" s="74"/>
      <c r="S202" s="74"/>
      <c r="T202" s="74"/>
      <c r="U202" s="74"/>
      <c r="V202" s="74"/>
      <c r="W202" s="74"/>
      <c r="X202" s="74"/>
      <c r="Y202" s="74"/>
      <c r="Z202" s="74"/>
      <c r="AA202" s="74"/>
      <c r="AB202" s="74"/>
      <c r="AC202" s="74"/>
      <c r="AD202" s="74"/>
      <c r="AE202" s="74"/>
      <c r="AF202" s="74"/>
      <c r="AG202" s="74"/>
      <c r="AH202" s="74"/>
      <c r="AI202" s="74"/>
      <c r="AJ202" s="74"/>
      <c r="AK202" s="74"/>
      <c r="AL202" s="74"/>
      <c r="AM202" s="74"/>
      <c r="AN202" s="74"/>
      <c r="AO202" s="74"/>
      <c r="AP202" s="74"/>
      <c r="AQ202" s="74"/>
      <c r="AR202" s="96" t="s">
        <v>64</v>
      </c>
      <c r="AS202" s="105">
        <v>63.184210526300468</v>
      </c>
      <c r="AT202" s="74"/>
      <c r="AU202" s="74"/>
      <c r="AV202" s="74"/>
      <c r="AW202" s="74"/>
      <c r="AX202" s="74"/>
      <c r="AY202" s="74"/>
    </row>
    <row r="203" spans="1:51" ht="15">
      <c r="A203" s="74"/>
      <c r="B203" s="74"/>
      <c r="C203" s="74"/>
      <c r="D203" s="74"/>
      <c r="E203" s="74"/>
      <c r="F203" s="74"/>
      <c r="G203" s="74"/>
      <c r="H203" s="74"/>
      <c r="I203" s="74"/>
      <c r="J203" s="43" t="s">
        <v>146</v>
      </c>
      <c r="K203" s="74"/>
      <c r="L203" s="74"/>
      <c r="M203" s="74"/>
      <c r="N203" s="74"/>
      <c r="O203" s="74"/>
      <c r="P203" s="74"/>
      <c r="Q203" s="43" t="s">
        <v>41</v>
      </c>
      <c r="R203" s="74"/>
      <c r="S203" s="74"/>
      <c r="T203" s="74"/>
      <c r="U203" s="74"/>
      <c r="V203" s="74"/>
      <c r="W203" s="43" t="s">
        <v>188</v>
      </c>
      <c r="X203" s="74"/>
      <c r="Y203" s="74"/>
      <c r="Z203" s="74"/>
      <c r="AA203" s="74"/>
      <c r="AB203" s="74"/>
      <c r="AC203" s="74"/>
      <c r="AD203" s="74"/>
      <c r="AE203" s="74"/>
      <c r="AF203" s="74"/>
      <c r="AG203" s="74"/>
      <c r="AH203" s="74"/>
      <c r="AI203" s="74"/>
      <c r="AJ203" s="74"/>
      <c r="AK203" s="74"/>
      <c r="AL203" s="74"/>
      <c r="AM203" s="74"/>
      <c r="AN203" s="74"/>
      <c r="AO203" s="74"/>
      <c r="AP203" s="74"/>
      <c r="AQ203" s="74"/>
      <c r="AR203" s="96" t="s">
        <v>904</v>
      </c>
      <c r="AS203" s="105">
        <v>214.99999999988358</v>
      </c>
      <c r="AT203" s="74"/>
      <c r="AU203" s="74"/>
      <c r="AV203" s="74"/>
      <c r="AW203" s="74"/>
      <c r="AX203" s="74"/>
      <c r="AY203" s="74"/>
    </row>
    <row r="204" spans="1:51" ht="15">
      <c r="A204" s="74"/>
      <c r="B204" s="74"/>
      <c r="C204" s="74"/>
      <c r="D204" s="74"/>
      <c r="E204" s="43" t="s">
        <v>149</v>
      </c>
      <c r="F204" s="74"/>
      <c r="G204" s="74"/>
      <c r="H204" s="74"/>
      <c r="I204" s="74"/>
      <c r="J204" s="74" t="s">
        <v>19</v>
      </c>
      <c r="K204" s="74" t="s">
        <v>85</v>
      </c>
      <c r="L204" s="74"/>
      <c r="M204" s="74"/>
      <c r="N204" s="74"/>
      <c r="O204" s="74"/>
      <c r="P204" s="74"/>
      <c r="Q204" s="74" t="s">
        <v>19</v>
      </c>
      <c r="R204" s="74" t="s">
        <v>85</v>
      </c>
      <c r="S204" s="74"/>
      <c r="T204" s="74"/>
      <c r="U204" s="74"/>
      <c r="V204" s="74"/>
      <c r="W204" s="74" t="s">
        <v>19</v>
      </c>
      <c r="X204" s="74" t="s">
        <v>85</v>
      </c>
      <c r="Y204" s="74"/>
      <c r="Z204" s="74"/>
      <c r="AA204" s="74"/>
      <c r="AB204" s="74"/>
      <c r="AC204" s="74"/>
      <c r="AD204" s="74"/>
      <c r="AE204" s="74"/>
      <c r="AF204" s="74"/>
      <c r="AG204" s="74"/>
      <c r="AH204" s="74"/>
      <c r="AI204" s="74"/>
      <c r="AJ204" s="74"/>
      <c r="AK204" s="74"/>
      <c r="AL204" s="74"/>
      <c r="AM204" s="74"/>
      <c r="AN204" s="74"/>
      <c r="AO204" s="74"/>
      <c r="AP204" s="74"/>
      <c r="AQ204" s="74"/>
      <c r="AR204" s="96" t="s">
        <v>1155</v>
      </c>
      <c r="AS204" s="105">
        <v>75.500000000058208</v>
      </c>
      <c r="AT204" s="74"/>
      <c r="AU204" s="74"/>
      <c r="AV204" s="74"/>
      <c r="AW204" s="74"/>
      <c r="AX204" s="74"/>
      <c r="AY204" s="74"/>
    </row>
    <row r="205" spans="1:51" ht="15">
      <c r="A205" s="74"/>
      <c r="B205" s="74"/>
      <c r="C205" s="74"/>
      <c r="D205" s="74"/>
      <c r="E205" s="74" t="s">
        <v>19</v>
      </c>
      <c r="F205" s="74" t="s">
        <v>85</v>
      </c>
      <c r="G205" s="74"/>
      <c r="H205" s="74"/>
      <c r="I205" s="74"/>
      <c r="J205" s="74"/>
      <c r="K205" s="74"/>
      <c r="L205" s="85" t="e">
        <f>GETPIVOTDATA("OFRECIMIENTO 72H",$J$206,"OFRECIMIENTO 72H","SI")</f>
        <v>#REF!</v>
      </c>
      <c r="M205" s="74"/>
      <c r="N205" s="74"/>
      <c r="O205" s="74"/>
      <c r="P205" s="74"/>
      <c r="Q205" s="74"/>
      <c r="R205" s="74"/>
      <c r="S205" s="44" t="str">
        <f>TEXT(GETPIVOTDATA("ATA TO UNLOADING 2",$Q$206)/24, "[hh]:mm")</f>
        <v>57:41</v>
      </c>
      <c r="T205" s="74"/>
      <c r="U205" s="74"/>
      <c r="V205" s="74"/>
      <c r="W205" s="74"/>
      <c r="X205" s="74"/>
      <c r="Y205" s="74"/>
      <c r="Z205" s="74"/>
      <c r="AA205" s="74"/>
      <c r="AB205" s="74"/>
      <c r="AC205" s="74"/>
      <c r="AD205" s="74"/>
      <c r="AE205" s="74"/>
      <c r="AF205" s="74"/>
      <c r="AG205" s="74"/>
      <c r="AH205" s="74"/>
      <c r="AI205" s="74"/>
      <c r="AJ205" s="74"/>
      <c r="AK205" s="43" t="s">
        <v>189</v>
      </c>
      <c r="AL205" s="74"/>
      <c r="AM205" s="74"/>
      <c r="AN205" s="74"/>
      <c r="AO205" s="74"/>
      <c r="AP205" s="74"/>
      <c r="AQ205" s="74"/>
      <c r="AR205" s="96" t="s">
        <v>1121</v>
      </c>
      <c r="AS205" s="105">
        <v>55.894444444507826</v>
      </c>
      <c r="AT205" s="74"/>
      <c r="AU205" s="74"/>
      <c r="AV205" s="74"/>
      <c r="AW205" s="74"/>
      <c r="AX205" s="74"/>
      <c r="AY205" s="74"/>
    </row>
    <row r="206" spans="1:51" ht="15">
      <c r="A206" s="74"/>
      <c r="B206" s="74"/>
      <c r="C206" s="74"/>
      <c r="D206" s="74"/>
      <c r="E206" s="74"/>
      <c r="F206" s="74"/>
      <c r="G206" s="85">
        <f>GETPIVOTDATA("PUNTUALIDAD 2",$E$207,"PUNTUALIDAD 2","SI")</f>
        <v>0.80281690140845074</v>
      </c>
      <c r="H206" s="74"/>
      <c r="I206" s="74"/>
      <c r="L206" s="74"/>
      <c r="M206" s="74"/>
      <c r="N206" s="74"/>
      <c r="O206" s="74"/>
      <c r="P206" s="74"/>
      <c r="Q206" s="74" t="s">
        <v>144</v>
      </c>
      <c r="R206" s="74"/>
      <c r="S206" s="74"/>
      <c r="T206" s="74"/>
      <c r="U206" s="74"/>
      <c r="V206" s="74"/>
      <c r="W206" s="74" t="s">
        <v>139</v>
      </c>
      <c r="X206" s="74" t="s">
        <v>142</v>
      </c>
      <c r="Y206" s="74"/>
      <c r="Z206" s="74"/>
      <c r="AA206" s="74"/>
      <c r="AB206" s="74"/>
      <c r="AC206" s="74"/>
      <c r="AD206" s="74"/>
      <c r="AE206" s="74"/>
      <c r="AF206" s="74"/>
      <c r="AG206" s="74"/>
      <c r="AH206" s="74"/>
      <c r="AI206" s="74"/>
      <c r="AJ206" s="74"/>
      <c r="AK206" s="74" t="s">
        <v>19</v>
      </c>
      <c r="AL206" s="74" t="s">
        <v>85</v>
      </c>
      <c r="AM206" s="100" t="str">
        <f>TEXT(GETPIVOTDATA("TOTAL TT (MOROCCO)",$AK$208)/24, "[hh]:mm")</f>
        <v>189:52</v>
      </c>
      <c r="AN206" s="74"/>
      <c r="AO206" s="74"/>
      <c r="AP206" s="74"/>
      <c r="AQ206" s="74"/>
      <c r="AR206" s="96" t="s">
        <v>143</v>
      </c>
      <c r="AS206" s="105">
        <v>57.698356807495884</v>
      </c>
      <c r="AT206" s="74"/>
      <c r="AU206" s="74"/>
      <c r="AV206" s="74"/>
      <c r="AW206" s="74"/>
      <c r="AX206" s="74"/>
      <c r="AY206" s="74"/>
    </row>
    <row r="207" spans="1:51">
      <c r="A207" s="74"/>
      <c r="B207" s="74"/>
      <c r="C207" s="74"/>
      <c r="D207" s="74"/>
      <c r="E207" s="74" t="s">
        <v>151</v>
      </c>
      <c r="F207" s="74" t="s">
        <v>141</v>
      </c>
      <c r="G207" s="74"/>
      <c r="H207" s="74"/>
      <c r="I207" s="74"/>
      <c r="L207" s="74"/>
      <c r="M207" s="74"/>
      <c r="N207" s="74"/>
      <c r="O207" s="74"/>
      <c r="P207" s="74"/>
      <c r="Q207" s="82">
        <v>57.698356807495884</v>
      </c>
      <c r="R207" s="74"/>
      <c r="S207" s="74"/>
      <c r="T207" s="74"/>
      <c r="U207" s="74"/>
      <c r="V207" s="74"/>
      <c r="W207" s="80" t="s">
        <v>60</v>
      </c>
      <c r="X207" s="82">
        <v>8.4471830985800711</v>
      </c>
      <c r="Y207" s="74"/>
      <c r="Z207" s="74"/>
      <c r="AA207" s="74"/>
      <c r="AB207" s="74"/>
      <c r="AC207" s="74"/>
      <c r="AD207" s="74"/>
      <c r="AE207" s="74"/>
      <c r="AF207" s="74"/>
      <c r="AG207" s="74"/>
      <c r="AH207" s="74"/>
      <c r="AI207" s="74"/>
      <c r="AJ207" s="74"/>
      <c r="AK207" s="74"/>
      <c r="AL207" s="74"/>
      <c r="AM207" s="74"/>
      <c r="AN207" s="74"/>
      <c r="AO207" s="74"/>
      <c r="AP207" s="74"/>
      <c r="AQ207" s="74"/>
      <c r="AT207" s="74"/>
      <c r="AU207" s="74"/>
      <c r="AV207" s="74"/>
      <c r="AW207" s="74"/>
      <c r="AX207" s="74"/>
      <c r="AY207" s="74"/>
    </row>
    <row r="208" spans="1:51">
      <c r="A208" s="74"/>
      <c r="B208" s="74"/>
      <c r="C208" s="74"/>
      <c r="D208" s="74"/>
      <c r="E208" s="74" t="s">
        <v>139</v>
      </c>
      <c r="F208" s="74" t="s">
        <v>90</v>
      </c>
      <c r="G208" s="74" t="s">
        <v>70</v>
      </c>
      <c r="H208" s="74" t="s">
        <v>143</v>
      </c>
      <c r="I208" s="74"/>
      <c r="L208" s="74"/>
      <c r="M208" s="74"/>
      <c r="N208" s="74"/>
      <c r="O208" s="74"/>
      <c r="P208" s="74"/>
      <c r="Q208" s="74"/>
      <c r="R208" s="74"/>
      <c r="S208" s="74"/>
      <c r="T208" s="74"/>
      <c r="U208" s="74"/>
      <c r="V208" s="74"/>
      <c r="W208" s="80" t="s">
        <v>143</v>
      </c>
      <c r="X208" s="82">
        <v>8.4471830985800711</v>
      </c>
      <c r="Y208" s="74"/>
      <c r="Z208" s="74"/>
      <c r="AA208" s="74"/>
      <c r="AB208" s="74"/>
      <c r="AC208" s="74"/>
      <c r="AD208" s="74"/>
      <c r="AE208" s="74"/>
      <c r="AF208" s="74"/>
      <c r="AG208" s="74"/>
      <c r="AH208" s="74"/>
      <c r="AI208" s="74"/>
      <c r="AJ208" s="74"/>
      <c r="AK208" s="74" t="s">
        <v>139</v>
      </c>
      <c r="AL208" s="74" t="s">
        <v>190</v>
      </c>
      <c r="AM208" s="74"/>
      <c r="AN208" s="74"/>
      <c r="AO208" s="74"/>
      <c r="AP208" s="74"/>
      <c r="AQ208" s="74"/>
      <c r="AR208" s="74"/>
      <c r="AS208" s="74"/>
      <c r="AT208" s="74"/>
      <c r="AU208" s="74"/>
      <c r="AV208" s="74"/>
      <c r="AW208" s="74"/>
      <c r="AX208" s="74"/>
      <c r="AY208" s="74"/>
    </row>
    <row r="209" spans="1:51">
      <c r="A209" s="74"/>
      <c r="B209" s="74"/>
      <c r="C209" s="74"/>
      <c r="D209" s="74"/>
      <c r="E209" s="80" t="s">
        <v>74</v>
      </c>
      <c r="F209" s="88">
        <v>1.4084507042253521E-2</v>
      </c>
      <c r="G209" s="88">
        <v>9.8591549295774641E-2</v>
      </c>
      <c r="H209" s="88">
        <v>0.11267605633802817</v>
      </c>
      <c r="I209" s="74"/>
      <c r="L209" s="74"/>
      <c r="M209" s="74"/>
      <c r="N209" s="74"/>
      <c r="O209" s="74"/>
      <c r="P209" s="74"/>
      <c r="Q209" s="74"/>
      <c r="R209" s="74"/>
      <c r="S209" s="74"/>
      <c r="T209" s="74"/>
      <c r="U209" s="74"/>
      <c r="V209" s="74"/>
      <c r="Y209" s="74"/>
      <c r="Z209" s="74"/>
      <c r="AA209" s="74"/>
      <c r="AB209" s="74"/>
      <c r="AC209" s="74"/>
      <c r="AD209" s="74"/>
      <c r="AE209" s="74"/>
      <c r="AF209" s="74"/>
      <c r="AG209" s="74"/>
      <c r="AH209" s="74"/>
      <c r="AI209" s="74"/>
      <c r="AJ209" s="74"/>
      <c r="AK209" s="80" t="s">
        <v>74</v>
      </c>
      <c r="AL209" s="82">
        <v>167.78124999998545</v>
      </c>
      <c r="AM209" s="74"/>
      <c r="AN209" s="74"/>
      <c r="AO209" s="74"/>
      <c r="AP209" s="74"/>
      <c r="AQ209" s="74"/>
      <c r="AR209" s="74"/>
      <c r="AS209" s="74"/>
      <c r="AT209" s="74"/>
      <c r="AU209" s="74"/>
      <c r="AV209" s="74"/>
      <c r="AW209" s="74"/>
      <c r="AX209" s="74"/>
      <c r="AY209" s="74"/>
    </row>
    <row r="210" spans="1:51">
      <c r="A210" s="74"/>
      <c r="B210" s="74"/>
      <c r="C210" s="74"/>
      <c r="D210" s="74"/>
      <c r="E210" s="80" t="s">
        <v>73</v>
      </c>
      <c r="F210" s="88">
        <v>7.0422535211267609E-2</v>
      </c>
      <c r="G210" s="88">
        <v>8.4507042253521125E-2</v>
      </c>
      <c r="H210" s="88">
        <v>0.15492957746478872</v>
      </c>
      <c r="I210" s="74"/>
      <c r="J210" s="74"/>
      <c r="K210" s="74"/>
      <c r="L210" s="74"/>
      <c r="M210" s="74"/>
      <c r="N210" s="74"/>
      <c r="O210" s="74"/>
      <c r="P210" s="74"/>
      <c r="Q210" s="74"/>
      <c r="R210" s="74"/>
      <c r="S210" s="74"/>
      <c r="T210" s="74"/>
      <c r="U210" s="74"/>
      <c r="V210" s="74"/>
      <c r="Y210" s="74"/>
      <c r="Z210" s="74"/>
      <c r="AA210" s="74"/>
      <c r="AB210" s="74"/>
      <c r="AC210" s="74"/>
      <c r="AD210" s="74"/>
      <c r="AE210" s="74"/>
      <c r="AF210" s="74"/>
      <c r="AG210" s="74"/>
      <c r="AH210" s="74"/>
      <c r="AI210" s="74"/>
      <c r="AJ210" s="74"/>
      <c r="AK210" s="80" t="s">
        <v>73</v>
      </c>
      <c r="AL210" s="82">
        <v>177.09696969696827</v>
      </c>
      <c r="AM210" s="74"/>
      <c r="AN210" s="74"/>
      <c r="AO210" s="74"/>
      <c r="AP210" s="74"/>
      <c r="AQ210" s="74"/>
      <c r="AR210" s="74"/>
      <c r="AS210" s="74"/>
      <c r="AT210" s="74"/>
      <c r="AU210" s="74"/>
      <c r="AV210" s="74"/>
      <c r="AW210" s="74"/>
      <c r="AX210" s="74"/>
      <c r="AY210" s="74"/>
    </row>
    <row r="211" spans="1:51">
      <c r="A211" s="74"/>
      <c r="B211" s="74"/>
      <c r="C211" s="74"/>
      <c r="D211" s="74"/>
      <c r="E211" s="80" t="s">
        <v>204</v>
      </c>
      <c r="F211" s="88">
        <v>0</v>
      </c>
      <c r="G211" s="88">
        <v>1.4084507042253521E-2</v>
      </c>
      <c r="H211" s="88">
        <v>1.4084507042253521E-2</v>
      </c>
      <c r="I211" s="74"/>
      <c r="J211" s="74"/>
      <c r="K211" s="74"/>
      <c r="L211" s="74"/>
      <c r="M211" s="74"/>
      <c r="N211" s="74"/>
      <c r="O211" s="74"/>
      <c r="P211" s="74"/>
      <c r="Q211" s="74"/>
      <c r="R211" s="74"/>
      <c r="S211" s="74"/>
      <c r="T211" s="74"/>
      <c r="U211" s="74"/>
      <c r="V211" s="74"/>
      <c r="W211" s="74"/>
      <c r="X211" s="74"/>
      <c r="Y211" s="74"/>
      <c r="Z211" s="74"/>
      <c r="AA211" s="74"/>
      <c r="AB211" s="74"/>
      <c r="AC211" s="74"/>
      <c r="AD211" s="74"/>
      <c r="AE211" s="74"/>
      <c r="AF211" s="74"/>
      <c r="AG211" s="74"/>
      <c r="AH211" s="74"/>
      <c r="AI211" s="74"/>
      <c r="AJ211" s="74"/>
      <c r="AK211" s="80" t="s">
        <v>204</v>
      </c>
      <c r="AL211" s="82">
        <v>471.93333333340706</v>
      </c>
      <c r="AM211" s="74"/>
      <c r="AN211" s="74"/>
      <c r="AO211" s="74"/>
      <c r="AP211" s="74"/>
      <c r="AQ211" s="74"/>
      <c r="AR211" s="74"/>
      <c r="AS211" s="74"/>
      <c r="AT211" s="74"/>
      <c r="AU211" s="74"/>
      <c r="AV211" s="74"/>
      <c r="AW211" s="74"/>
      <c r="AX211" s="74"/>
      <c r="AY211" s="74"/>
    </row>
    <row r="212" spans="1:51">
      <c r="A212" s="74"/>
      <c r="B212" s="74"/>
      <c r="C212" s="74"/>
      <c r="D212" s="74"/>
      <c r="E212" s="80" t="s">
        <v>71</v>
      </c>
      <c r="F212" s="88">
        <v>2.8169014084507043E-2</v>
      </c>
      <c r="G212" s="88">
        <v>0.352112676056338</v>
      </c>
      <c r="H212" s="88">
        <v>0.38028169014084506</v>
      </c>
      <c r="I212" s="74"/>
      <c r="J212" s="74"/>
      <c r="K212" s="74"/>
      <c r="L212" s="74"/>
      <c r="M212" s="74"/>
      <c r="N212" s="74"/>
      <c r="O212" s="74"/>
      <c r="P212" s="74"/>
      <c r="Q212" s="74"/>
      <c r="R212" s="74"/>
      <c r="S212" s="74"/>
      <c r="T212" s="74"/>
      <c r="U212" s="74"/>
      <c r="V212" s="74"/>
      <c r="W212" s="74"/>
      <c r="X212" s="74"/>
      <c r="Y212" s="74"/>
      <c r="Z212" s="74"/>
      <c r="AA212" s="74"/>
      <c r="AB212" s="74"/>
      <c r="AC212" s="74"/>
      <c r="AD212" s="74"/>
      <c r="AE212" s="74"/>
      <c r="AF212" s="74"/>
      <c r="AG212" s="74"/>
      <c r="AH212" s="74"/>
      <c r="AI212" s="74"/>
      <c r="AJ212" s="74"/>
      <c r="AK212" s="80" t="s">
        <v>71</v>
      </c>
      <c r="AL212" s="82">
        <v>181.02654320986605</v>
      </c>
      <c r="AM212" s="74"/>
      <c r="AN212" s="74"/>
      <c r="AO212" s="74"/>
      <c r="AP212" s="74"/>
      <c r="AQ212" s="74"/>
      <c r="AR212" s="74"/>
      <c r="AS212" s="74"/>
      <c r="AT212" s="74"/>
      <c r="AU212" s="74"/>
      <c r="AV212" s="74"/>
      <c r="AW212" s="74"/>
      <c r="AX212" s="74"/>
      <c r="AY212" s="74"/>
    </row>
    <row r="213" spans="1:51">
      <c r="A213" s="74"/>
      <c r="B213" s="74"/>
      <c r="C213" s="74"/>
      <c r="D213" s="74"/>
      <c r="E213" s="80" t="s">
        <v>64</v>
      </c>
      <c r="F213" s="88">
        <v>2.8169014084507043E-2</v>
      </c>
      <c r="G213" s="88">
        <v>0.23943661971830985</v>
      </c>
      <c r="H213" s="88">
        <v>0.26760563380281688</v>
      </c>
      <c r="I213" s="74"/>
      <c r="J213" s="74"/>
      <c r="K213" s="74"/>
      <c r="L213" s="74"/>
      <c r="M213" s="74"/>
      <c r="N213" s="74"/>
      <c r="O213" s="74"/>
      <c r="P213" s="74"/>
      <c r="Q213" s="74"/>
      <c r="R213" s="74"/>
      <c r="S213" s="74"/>
      <c r="T213" s="74"/>
      <c r="U213" s="74"/>
      <c r="V213" s="74"/>
      <c r="W213" s="74"/>
      <c r="X213" s="74"/>
      <c r="Y213" s="74"/>
      <c r="Z213" s="74"/>
      <c r="AA213" s="74"/>
      <c r="AB213" s="74"/>
      <c r="AC213" s="74"/>
      <c r="AD213" s="74"/>
      <c r="AE213" s="74"/>
      <c r="AF213" s="74"/>
      <c r="AG213" s="74"/>
      <c r="AH213" s="74"/>
      <c r="AI213" s="74"/>
      <c r="AJ213" s="74"/>
      <c r="AK213" s="80" t="s">
        <v>64</v>
      </c>
      <c r="AL213" s="82">
        <v>189.58596491226987</v>
      </c>
      <c r="AM213" s="74"/>
      <c r="AN213" s="74"/>
      <c r="AO213" s="74"/>
      <c r="AP213" s="74"/>
      <c r="AQ213" s="74"/>
      <c r="AR213" s="74"/>
      <c r="AS213" s="74"/>
      <c r="AT213" s="74"/>
      <c r="AU213" s="74"/>
      <c r="AV213" s="74"/>
      <c r="AW213" s="74"/>
      <c r="AX213" s="74"/>
      <c r="AY213" s="74"/>
    </row>
    <row r="214" spans="1:51">
      <c r="A214" s="74"/>
      <c r="B214" s="74"/>
      <c r="C214" s="74"/>
      <c r="D214" s="74"/>
      <c r="E214" s="80" t="s">
        <v>904</v>
      </c>
      <c r="F214" s="88">
        <v>1.4084507042253521E-2</v>
      </c>
      <c r="G214" s="88">
        <v>0</v>
      </c>
      <c r="H214" s="88">
        <v>1.4084507042253521E-2</v>
      </c>
      <c r="I214" s="74"/>
      <c r="J214" s="74"/>
      <c r="K214" s="74"/>
      <c r="L214" s="74"/>
      <c r="M214" s="74"/>
      <c r="N214" s="74"/>
      <c r="O214" s="74"/>
      <c r="P214" s="74"/>
      <c r="Q214" s="74"/>
      <c r="R214" s="74"/>
      <c r="S214" s="74"/>
      <c r="T214" s="74"/>
      <c r="U214" s="74"/>
      <c r="V214" s="74"/>
      <c r="W214" s="74"/>
      <c r="X214" s="74"/>
      <c r="Y214" s="74"/>
      <c r="Z214" s="74"/>
      <c r="AA214" s="74"/>
      <c r="AB214" s="74"/>
      <c r="AC214" s="74"/>
      <c r="AD214" s="74"/>
      <c r="AE214" s="74"/>
      <c r="AF214" s="74"/>
      <c r="AG214" s="74"/>
      <c r="AH214" s="74"/>
      <c r="AI214" s="74"/>
      <c r="AJ214" s="74"/>
      <c r="AK214" s="80" t="s">
        <v>904</v>
      </c>
      <c r="AL214" s="74">
        <v>294.99999999994179</v>
      </c>
      <c r="AM214" s="74"/>
      <c r="AN214" s="74"/>
      <c r="AO214" s="74"/>
      <c r="AP214" s="74"/>
      <c r="AQ214" s="74"/>
      <c r="AR214" s="74"/>
      <c r="AS214" s="74"/>
      <c r="AT214" s="74"/>
      <c r="AU214" s="74"/>
      <c r="AV214" s="74"/>
      <c r="AW214" s="74"/>
      <c r="AX214" s="74"/>
      <c r="AY214" s="74"/>
    </row>
    <row r="215" spans="1:51">
      <c r="A215" s="74"/>
      <c r="B215" s="74"/>
      <c r="C215" s="74"/>
      <c r="D215" s="74"/>
      <c r="E215" s="80" t="s">
        <v>1155</v>
      </c>
      <c r="F215" s="88">
        <v>0</v>
      </c>
      <c r="G215" s="88">
        <v>1.4084507042253521E-2</v>
      </c>
      <c r="H215" s="88">
        <v>1.4084507042253521E-2</v>
      </c>
      <c r="I215" s="74"/>
      <c r="J215" s="74"/>
      <c r="K215" s="74"/>
      <c r="L215" s="74"/>
      <c r="M215" s="74"/>
      <c r="N215" s="74"/>
      <c r="O215" s="74"/>
      <c r="P215" s="74"/>
      <c r="Q215" s="74"/>
      <c r="R215" s="74"/>
      <c r="S215" s="74"/>
      <c r="T215" s="74"/>
      <c r="U215" s="74"/>
      <c r="V215" s="74"/>
      <c r="W215" s="74"/>
      <c r="X215" s="74"/>
      <c r="Y215" s="74"/>
      <c r="Z215" s="74"/>
      <c r="AA215" s="74"/>
      <c r="AB215" s="74"/>
      <c r="AC215" s="74"/>
      <c r="AD215" s="74"/>
      <c r="AE215" s="74"/>
      <c r="AF215" s="74"/>
      <c r="AG215" s="74"/>
      <c r="AH215" s="74"/>
      <c r="AI215" s="74"/>
      <c r="AJ215" s="74"/>
      <c r="AK215" s="80" t="s">
        <v>1155</v>
      </c>
      <c r="AL215" s="74">
        <v>294</v>
      </c>
      <c r="AM215" s="74"/>
      <c r="AN215" s="74"/>
      <c r="AO215" s="74"/>
      <c r="AP215" s="74"/>
      <c r="AQ215" s="74"/>
      <c r="AR215" s="74"/>
      <c r="AS215" s="74"/>
      <c r="AT215" s="74"/>
      <c r="AU215" s="74"/>
      <c r="AV215" s="74"/>
      <c r="AW215" s="74"/>
      <c r="AX215" s="74"/>
      <c r="AY215" s="74"/>
    </row>
    <row r="216" spans="1:51">
      <c r="A216" s="74"/>
      <c r="B216" s="74"/>
      <c r="C216" s="74"/>
      <c r="D216" s="74"/>
      <c r="E216" s="80" t="s">
        <v>1121</v>
      </c>
      <c r="F216" s="88">
        <v>4.2253521126760563E-2</v>
      </c>
      <c r="G216" s="88">
        <v>0</v>
      </c>
      <c r="H216" s="88">
        <v>4.2253521126760563E-2</v>
      </c>
      <c r="I216" s="74"/>
      <c r="J216" s="74"/>
      <c r="K216" s="74"/>
      <c r="L216" s="74"/>
      <c r="M216" s="74"/>
      <c r="N216" s="74"/>
      <c r="O216" s="74"/>
      <c r="P216" s="74"/>
      <c r="Q216" s="74"/>
      <c r="R216" s="74"/>
      <c r="S216" s="74"/>
      <c r="T216" s="74"/>
      <c r="U216" s="74"/>
      <c r="V216" s="74"/>
      <c r="W216" s="74"/>
      <c r="X216" s="74"/>
      <c r="Y216" s="74"/>
      <c r="Z216" s="74"/>
      <c r="AA216" s="74"/>
      <c r="AB216" s="74"/>
      <c r="AC216" s="74"/>
      <c r="AD216" s="74"/>
      <c r="AE216" s="74"/>
      <c r="AF216" s="74"/>
      <c r="AG216" s="74"/>
      <c r="AH216" s="74"/>
      <c r="AI216" s="74"/>
      <c r="AJ216" s="74"/>
      <c r="AK216" s="80" t="s">
        <v>1121</v>
      </c>
      <c r="AL216" s="74">
        <v>213.37222222227138</v>
      </c>
      <c r="AM216" s="74"/>
      <c r="AN216" s="74"/>
      <c r="AO216" s="74"/>
      <c r="AP216" s="74"/>
      <c r="AQ216" s="74"/>
      <c r="AR216" s="74"/>
      <c r="AS216" s="74"/>
      <c r="AT216" s="74"/>
      <c r="AU216" s="74"/>
      <c r="AV216" s="74"/>
      <c r="AW216" s="74"/>
      <c r="AX216" s="74"/>
      <c r="AY216" s="74"/>
    </row>
    <row r="217" spans="1:51">
      <c r="A217" s="74"/>
      <c r="B217" s="74"/>
      <c r="C217" s="74"/>
      <c r="D217" s="74"/>
      <c r="E217" s="80" t="s">
        <v>143</v>
      </c>
      <c r="F217" s="88">
        <v>0.19718309859154928</v>
      </c>
      <c r="G217" s="88">
        <v>0.80281690140845074</v>
      </c>
      <c r="H217" s="88">
        <v>1</v>
      </c>
      <c r="I217" s="74"/>
      <c r="J217" s="74"/>
      <c r="K217" s="74"/>
      <c r="L217" s="74"/>
      <c r="M217" s="74"/>
      <c r="N217" s="74"/>
      <c r="O217" s="74"/>
      <c r="P217" s="74"/>
      <c r="Q217" s="74"/>
      <c r="R217" s="74"/>
      <c r="S217" s="74"/>
      <c r="T217" s="74"/>
      <c r="U217" s="74"/>
      <c r="V217" s="74"/>
      <c r="W217" s="74"/>
      <c r="X217" s="74"/>
      <c r="Y217" s="74"/>
      <c r="Z217" s="74"/>
      <c r="AA217" s="74"/>
      <c r="AB217" s="74"/>
      <c r="AC217" s="74"/>
      <c r="AD217" s="74"/>
      <c r="AE217" s="74"/>
      <c r="AF217" s="74"/>
      <c r="AG217" s="74"/>
      <c r="AH217" s="74"/>
      <c r="AI217" s="74"/>
      <c r="AJ217" s="74"/>
      <c r="AK217" s="80" t="s">
        <v>143</v>
      </c>
      <c r="AL217" s="74">
        <v>189.87629107980575</v>
      </c>
      <c r="AM217" s="74"/>
      <c r="AN217" s="74"/>
      <c r="AO217" s="74"/>
      <c r="AP217" s="74"/>
      <c r="AQ217" s="74"/>
      <c r="AR217" s="74"/>
      <c r="AS217" s="74"/>
      <c r="AT217" s="74"/>
      <c r="AU217" s="74"/>
      <c r="AV217" s="74"/>
      <c r="AW217" s="74"/>
      <c r="AX217" s="74"/>
      <c r="AY217" s="74"/>
    </row>
    <row r="218" spans="1:51">
      <c r="A218" s="74"/>
      <c r="B218" s="74"/>
      <c r="C218" s="74"/>
      <c r="D218" s="74"/>
      <c r="I218" s="74"/>
      <c r="J218" s="74"/>
      <c r="K218" s="74"/>
      <c r="L218" s="74"/>
      <c r="M218" s="74"/>
      <c r="N218" s="74"/>
      <c r="O218" s="74"/>
      <c r="P218" s="74"/>
      <c r="Q218" s="74"/>
      <c r="R218" s="74"/>
      <c r="S218" s="74"/>
      <c r="T218" s="74"/>
      <c r="U218" s="74"/>
      <c r="V218" s="74"/>
      <c r="W218" s="74"/>
      <c r="X218" s="74"/>
      <c r="Y218" s="74"/>
      <c r="Z218" s="74"/>
      <c r="AA218" s="74"/>
      <c r="AB218" s="74"/>
      <c r="AC218" s="74"/>
      <c r="AD218" s="74"/>
      <c r="AE218" s="74"/>
      <c r="AF218" s="74"/>
      <c r="AG218" s="74"/>
      <c r="AH218" s="74"/>
      <c r="AI218" s="74"/>
      <c r="AJ218" s="74"/>
      <c r="AM218" s="74"/>
      <c r="AN218" s="74"/>
      <c r="AO218" s="74"/>
      <c r="AP218" s="74"/>
      <c r="AQ218" s="74"/>
      <c r="AR218" s="74"/>
      <c r="AS218" s="74"/>
      <c r="AT218" s="74"/>
      <c r="AU218" s="74"/>
      <c r="AV218" s="74"/>
      <c r="AW218" s="74"/>
      <c r="AX218" s="74"/>
      <c r="AY218" s="74"/>
    </row>
    <row r="219" spans="1:51">
      <c r="A219" s="74"/>
      <c r="B219" s="74"/>
      <c r="C219" s="74"/>
      <c r="D219" s="74"/>
      <c r="E219" s="74"/>
      <c r="F219" s="74"/>
      <c r="G219" s="74"/>
      <c r="H219" s="74"/>
      <c r="I219" s="74"/>
      <c r="J219" s="74"/>
      <c r="K219" s="74"/>
      <c r="L219" s="74"/>
      <c r="M219" s="74"/>
      <c r="N219" s="74"/>
      <c r="O219" s="74"/>
      <c r="P219" s="74"/>
      <c r="Q219" s="74"/>
      <c r="R219" s="74"/>
      <c r="S219" s="74"/>
      <c r="T219" s="74"/>
      <c r="U219" s="74"/>
      <c r="V219" s="74"/>
      <c r="W219" s="74"/>
      <c r="X219" s="74"/>
      <c r="Y219" s="74"/>
      <c r="Z219" s="74"/>
      <c r="AA219" s="74"/>
      <c r="AB219" s="74"/>
      <c r="AC219" s="74"/>
      <c r="AD219" s="74"/>
      <c r="AE219" s="74"/>
      <c r="AF219" s="74"/>
      <c r="AG219" s="74"/>
      <c r="AH219" s="74"/>
      <c r="AI219" s="74"/>
      <c r="AJ219" s="74"/>
      <c r="AK219" s="74"/>
      <c r="AL219" s="74"/>
      <c r="AM219" s="74"/>
      <c r="AN219" s="74"/>
      <c r="AO219" s="74"/>
      <c r="AP219" s="74"/>
      <c r="AQ219" s="74"/>
      <c r="AR219" s="74"/>
      <c r="AS219" s="74"/>
      <c r="AT219" s="74"/>
      <c r="AU219" s="74"/>
      <c r="AV219" s="74"/>
      <c r="AW219" s="74"/>
      <c r="AX219" s="74"/>
      <c r="AY219" s="74"/>
    </row>
    <row r="220" spans="1:51" ht="15">
      <c r="A220" s="74"/>
      <c r="B220" s="74"/>
      <c r="C220" s="74"/>
      <c r="D220" s="74"/>
      <c r="E220" s="74"/>
      <c r="F220" s="74"/>
      <c r="G220" s="74"/>
      <c r="H220" s="74"/>
      <c r="I220" s="74"/>
      <c r="J220" s="74"/>
      <c r="K220" s="74"/>
      <c r="L220" s="74"/>
      <c r="M220" s="74"/>
      <c r="N220" s="74"/>
      <c r="O220" s="74"/>
      <c r="P220" s="74"/>
      <c r="Q220" s="74"/>
      <c r="R220" s="74"/>
      <c r="S220" s="74"/>
      <c r="T220" s="74"/>
      <c r="U220" s="74"/>
      <c r="V220" s="74"/>
      <c r="W220" s="43" t="s">
        <v>191</v>
      </c>
      <c r="X220" s="74"/>
      <c r="Y220" s="74"/>
      <c r="Z220" s="74"/>
      <c r="AA220" s="74"/>
      <c r="AB220" s="74"/>
      <c r="AC220" s="74"/>
      <c r="AD220" s="74"/>
      <c r="AE220" s="74"/>
      <c r="AF220" s="74"/>
      <c r="AG220" s="74"/>
      <c r="AH220" s="74"/>
      <c r="AI220" s="74"/>
      <c r="AJ220" s="74"/>
      <c r="AK220" s="74"/>
      <c r="AL220" s="74"/>
      <c r="AM220" s="74"/>
      <c r="AN220" s="74"/>
      <c r="AO220" s="74"/>
      <c r="AP220" s="74"/>
      <c r="AQ220" s="74"/>
      <c r="AR220" s="74"/>
      <c r="AS220" s="74"/>
      <c r="AT220" s="74"/>
      <c r="AU220" s="74"/>
      <c r="AV220" s="74"/>
      <c r="AW220" s="74"/>
      <c r="AX220" s="74"/>
      <c r="AY220" s="74"/>
    </row>
    <row r="221" spans="1:51">
      <c r="A221" s="74"/>
      <c r="B221" s="74"/>
      <c r="C221" s="74"/>
      <c r="D221" s="74"/>
      <c r="E221" s="74"/>
      <c r="F221" s="74"/>
      <c r="G221" s="74"/>
      <c r="H221" s="74"/>
      <c r="I221" s="74"/>
      <c r="J221" s="74"/>
      <c r="K221" s="74"/>
      <c r="L221" s="74"/>
      <c r="M221" s="74"/>
      <c r="N221" s="74"/>
      <c r="O221" s="74"/>
      <c r="P221" s="74"/>
      <c r="Q221" s="74"/>
      <c r="R221" s="74"/>
      <c r="S221" s="74"/>
      <c r="T221" s="74"/>
      <c r="U221" s="74"/>
      <c r="V221" s="74"/>
      <c r="W221" s="74" t="s">
        <v>19</v>
      </c>
      <c r="X221" s="74" t="s">
        <v>85</v>
      </c>
      <c r="Y221" s="74"/>
      <c r="Z221" s="74"/>
      <c r="AA221" s="74"/>
      <c r="AB221" s="74"/>
      <c r="AC221" s="74"/>
      <c r="AD221" s="74"/>
      <c r="AE221" s="74"/>
      <c r="AF221" s="74"/>
      <c r="AG221" s="74"/>
      <c r="AH221" s="74"/>
      <c r="AI221" s="74"/>
      <c r="AJ221" s="74"/>
      <c r="AK221" s="74"/>
      <c r="AL221" s="74"/>
      <c r="AM221" s="74"/>
      <c r="AN221" s="74"/>
      <c r="AO221" s="74"/>
      <c r="AP221" s="74"/>
      <c r="AQ221" s="74"/>
      <c r="AR221" s="74"/>
      <c r="AS221" s="74"/>
      <c r="AT221" s="74"/>
      <c r="AU221" s="74"/>
      <c r="AV221" s="74"/>
      <c r="AW221" s="74"/>
      <c r="AX221" s="74"/>
      <c r="AY221" s="74"/>
    </row>
    <row r="222" spans="1:51">
      <c r="A222" s="74"/>
      <c r="B222" s="74"/>
      <c r="C222" s="74"/>
      <c r="D222" s="74"/>
      <c r="E222" s="74"/>
      <c r="F222" s="74"/>
      <c r="G222" s="74"/>
      <c r="H222" s="74"/>
      <c r="I222" s="74"/>
      <c r="J222" s="74"/>
      <c r="K222" s="74"/>
      <c r="L222" s="74"/>
      <c r="M222" s="74"/>
      <c r="N222" s="74"/>
      <c r="O222" s="74"/>
      <c r="P222" s="74"/>
      <c r="Q222" s="74"/>
      <c r="R222" s="74"/>
      <c r="S222" s="74"/>
      <c r="T222" s="74"/>
      <c r="U222" s="74"/>
      <c r="V222" s="74"/>
      <c r="W222" s="74"/>
      <c r="X222" s="74"/>
      <c r="Y222" s="74"/>
      <c r="Z222" s="74"/>
      <c r="AA222" s="74"/>
      <c r="AB222" s="74"/>
      <c r="AC222" s="74"/>
      <c r="AD222" s="74"/>
      <c r="AE222" s="74"/>
      <c r="AF222" s="74"/>
      <c r="AG222" s="74"/>
      <c r="AH222" s="74"/>
      <c r="AI222" s="74"/>
      <c r="AJ222" s="74"/>
      <c r="AK222" s="74"/>
      <c r="AL222" s="74"/>
      <c r="AM222" s="74"/>
      <c r="AN222" s="74"/>
      <c r="AO222" s="74"/>
      <c r="AP222" s="74"/>
      <c r="AQ222" s="74"/>
      <c r="AR222" s="74"/>
      <c r="AS222" s="74"/>
      <c r="AT222" s="74"/>
      <c r="AU222" s="74"/>
      <c r="AV222" s="74"/>
      <c r="AW222" s="74"/>
      <c r="AX222" s="74"/>
      <c r="AY222" s="74"/>
    </row>
    <row r="223" spans="1:51" ht="15">
      <c r="A223" s="74"/>
      <c r="B223" s="74"/>
      <c r="C223" s="74"/>
      <c r="D223" s="74"/>
      <c r="E223" s="43" t="s">
        <v>192</v>
      </c>
      <c r="F223" s="74"/>
      <c r="G223" s="74"/>
      <c r="H223" s="74"/>
      <c r="I223" s="74"/>
      <c r="J223" s="74"/>
      <c r="K223" s="74"/>
      <c r="L223" s="74"/>
      <c r="M223" s="74"/>
      <c r="N223" s="74"/>
      <c r="O223" s="74"/>
      <c r="P223" s="74"/>
      <c r="Q223" s="43" t="s">
        <v>145</v>
      </c>
      <c r="R223" s="74"/>
      <c r="S223" s="74"/>
      <c r="T223" s="74"/>
      <c r="U223" s="74"/>
      <c r="V223" s="74"/>
      <c r="W223" s="74" t="s">
        <v>139</v>
      </c>
      <c r="X223" s="74" t="s">
        <v>144</v>
      </c>
      <c r="Y223" s="74"/>
      <c r="Z223" s="74"/>
      <c r="AA223" s="74"/>
      <c r="AB223" s="74"/>
      <c r="AC223" s="74"/>
      <c r="AD223" s="74"/>
      <c r="AE223" s="74"/>
      <c r="AF223" s="74"/>
      <c r="AG223" s="74"/>
      <c r="AH223" s="74"/>
      <c r="AI223" s="74"/>
      <c r="AJ223" s="74"/>
      <c r="AK223" s="74"/>
      <c r="AL223" s="74"/>
      <c r="AM223" s="74"/>
      <c r="AN223" s="74"/>
      <c r="AO223" s="74"/>
      <c r="AP223" s="74"/>
      <c r="AQ223" s="74"/>
      <c r="AR223" s="74"/>
      <c r="AS223" s="74"/>
      <c r="AT223" s="74"/>
      <c r="AU223" s="74"/>
      <c r="AV223" s="74"/>
      <c r="AW223" s="74"/>
      <c r="AX223" s="74"/>
      <c r="AY223" s="74"/>
    </row>
    <row r="224" spans="1:51">
      <c r="A224" s="74"/>
      <c r="B224" s="74"/>
      <c r="C224" s="74"/>
      <c r="D224" s="74"/>
      <c r="E224" s="74" t="s">
        <v>19</v>
      </c>
      <c r="F224" s="74" t="s">
        <v>85</v>
      </c>
      <c r="G224" s="74"/>
      <c r="H224" s="74"/>
      <c r="I224" s="74"/>
      <c r="J224" s="74"/>
      <c r="K224" s="74"/>
      <c r="L224" s="74"/>
      <c r="M224" s="74"/>
      <c r="N224" s="74"/>
      <c r="O224" s="74"/>
      <c r="P224" s="74"/>
      <c r="Q224" s="74" t="s">
        <v>19</v>
      </c>
      <c r="R224" s="74" t="s">
        <v>85</v>
      </c>
      <c r="S224" s="74"/>
      <c r="T224" s="74"/>
      <c r="U224" s="74"/>
      <c r="V224" s="74"/>
      <c r="W224" s="80" t="s">
        <v>60</v>
      </c>
      <c r="X224" s="82">
        <v>57.698356807495884</v>
      </c>
      <c r="Y224" s="74"/>
      <c r="Z224" s="74"/>
      <c r="AA224" s="74"/>
      <c r="AB224" s="74"/>
      <c r="AC224" s="74"/>
      <c r="AD224" s="74"/>
      <c r="AE224" s="74"/>
      <c r="AF224" s="74"/>
      <c r="AG224" s="74"/>
      <c r="AH224" s="74"/>
      <c r="AI224" s="74"/>
      <c r="AJ224" s="74"/>
      <c r="AK224" s="74"/>
      <c r="AL224" s="74"/>
      <c r="AM224" s="74"/>
      <c r="AN224" s="74"/>
      <c r="AO224" s="74"/>
      <c r="AP224" s="74"/>
      <c r="AQ224" s="74"/>
      <c r="AR224" s="74"/>
      <c r="AS224" s="74"/>
      <c r="AT224" s="74"/>
      <c r="AU224" s="74"/>
      <c r="AV224" s="74"/>
      <c r="AW224" s="74"/>
      <c r="AX224" s="74"/>
      <c r="AY224" s="74"/>
    </row>
    <row r="225" spans="1:51" ht="15">
      <c r="A225" s="74"/>
      <c r="B225" s="74"/>
      <c r="C225" s="74"/>
      <c r="D225" s="74"/>
      <c r="E225" s="74"/>
      <c r="F225" s="74"/>
      <c r="G225" s="74"/>
      <c r="H225" s="74"/>
      <c r="I225" s="74"/>
      <c r="J225" s="74"/>
      <c r="K225" s="74"/>
      <c r="L225" s="74"/>
      <c r="M225" s="74"/>
      <c r="N225" s="74"/>
      <c r="O225" s="74"/>
      <c r="P225" s="74"/>
      <c r="Q225" s="74"/>
      <c r="R225" s="74"/>
      <c r="S225" s="44" t="str">
        <f>TEXT(GETPIVOTDATA("PUNTUALIDAD 3",$Q$226)/24, "hh:mm")</f>
        <v>00:37</v>
      </c>
      <c r="T225" s="74"/>
      <c r="U225" s="74"/>
      <c r="V225" s="74"/>
      <c r="W225" s="80" t="s">
        <v>143</v>
      </c>
      <c r="X225" s="82">
        <v>57.698356807495884</v>
      </c>
      <c r="Y225" s="74"/>
      <c r="Z225" s="74"/>
      <c r="AA225" s="74"/>
      <c r="AB225" s="74"/>
      <c r="AC225" s="74"/>
      <c r="AD225" s="74"/>
      <c r="AE225" s="74"/>
      <c r="AF225" s="74"/>
      <c r="AG225" s="74"/>
      <c r="AH225" s="74"/>
      <c r="AI225" s="74"/>
      <c r="AJ225" s="74"/>
      <c r="AK225" s="74"/>
      <c r="AL225" s="74"/>
      <c r="AM225" s="74"/>
      <c r="AN225" s="74"/>
      <c r="AO225" s="74"/>
      <c r="AP225" s="74"/>
      <c r="AQ225" s="74"/>
      <c r="AR225" s="74"/>
      <c r="AS225" s="74"/>
      <c r="AT225" s="74"/>
      <c r="AU225" s="74"/>
      <c r="AV225" s="74"/>
      <c r="AW225" s="74"/>
      <c r="AX225" s="74"/>
      <c r="AY225" s="74"/>
    </row>
    <row r="226" spans="1:51">
      <c r="A226" s="74"/>
      <c r="B226" s="74"/>
      <c r="C226" s="74"/>
      <c r="D226" s="74"/>
      <c r="E226" s="74" t="s">
        <v>193</v>
      </c>
      <c r="F226" s="74" t="s">
        <v>141</v>
      </c>
      <c r="G226" s="74"/>
      <c r="H226" s="74"/>
      <c r="I226" s="74"/>
      <c r="J226" s="74"/>
      <c r="K226" s="74"/>
      <c r="L226" s="74"/>
      <c r="M226" s="74"/>
      <c r="N226" s="74"/>
      <c r="P226" s="74"/>
      <c r="Q226" s="74" t="s">
        <v>139</v>
      </c>
      <c r="R226" s="74" t="s">
        <v>147</v>
      </c>
      <c r="S226" s="74"/>
      <c r="T226" s="74"/>
      <c r="U226" s="74"/>
      <c r="V226" s="74"/>
      <c r="Y226" s="74"/>
      <c r="Z226" s="74"/>
      <c r="AA226" s="74"/>
      <c r="AB226" s="74"/>
      <c r="AC226" s="74"/>
      <c r="AD226" s="74"/>
      <c r="AE226" s="74"/>
      <c r="AF226" s="74"/>
      <c r="AG226" s="74"/>
      <c r="AH226" s="74"/>
      <c r="AI226" s="74"/>
      <c r="AJ226" s="74"/>
      <c r="AK226" s="74"/>
      <c r="AL226" s="74"/>
      <c r="AM226" s="74"/>
      <c r="AN226" s="74"/>
      <c r="AO226" s="74"/>
      <c r="AP226" s="74"/>
      <c r="AQ226" s="74"/>
      <c r="AR226" s="74"/>
      <c r="AS226" s="74"/>
      <c r="AT226" s="74"/>
      <c r="AU226" s="74"/>
      <c r="AV226" s="74"/>
      <c r="AW226" s="74"/>
      <c r="AX226" s="74"/>
      <c r="AY226" s="74"/>
    </row>
    <row r="227" spans="1:51">
      <c r="A227" s="74"/>
      <c r="B227" s="74"/>
      <c r="C227" s="74"/>
      <c r="D227" s="74"/>
      <c r="E227" s="74" t="s">
        <v>139</v>
      </c>
      <c r="F227" s="74" t="s">
        <v>74</v>
      </c>
      <c r="G227" s="74" t="s">
        <v>73</v>
      </c>
      <c r="H227" s="74" t="s">
        <v>204</v>
      </c>
      <c r="I227" s="74" t="s">
        <v>71</v>
      </c>
      <c r="J227" s="74" t="s">
        <v>64</v>
      </c>
      <c r="K227" s="74" t="s">
        <v>904</v>
      </c>
      <c r="L227" s="74" t="s">
        <v>1155</v>
      </c>
      <c r="M227" s="74" t="s">
        <v>1121</v>
      </c>
      <c r="N227" s="74" t="s">
        <v>143</v>
      </c>
      <c r="P227" s="74"/>
      <c r="Q227" s="80" t="s">
        <v>74</v>
      </c>
      <c r="R227" s="82">
        <v>0.21875000001455192</v>
      </c>
      <c r="S227" s="74"/>
      <c r="T227" s="74"/>
      <c r="U227" s="74"/>
      <c r="V227" s="74"/>
      <c r="Y227" s="74"/>
      <c r="Z227" s="74"/>
      <c r="AA227" s="74"/>
      <c r="AB227" s="74"/>
      <c r="AC227" s="74"/>
      <c r="AD227" s="74"/>
      <c r="AE227" s="74"/>
      <c r="AF227" s="74"/>
      <c r="AG227" s="74"/>
      <c r="AH227" s="74"/>
      <c r="AI227" s="74"/>
      <c r="AJ227" s="74"/>
      <c r="AK227" s="74"/>
      <c r="AL227" s="74"/>
      <c r="AM227" s="74"/>
      <c r="AN227" s="74"/>
      <c r="AO227" s="74"/>
      <c r="AP227" s="74"/>
      <c r="AQ227" s="74"/>
      <c r="AR227" s="74"/>
      <c r="AS227" s="74"/>
      <c r="AT227" s="74"/>
      <c r="AU227" s="74"/>
      <c r="AV227" s="74"/>
      <c r="AW227" s="74"/>
      <c r="AX227" s="74"/>
      <c r="AY227" s="74"/>
    </row>
    <row r="228" spans="1:51">
      <c r="A228" s="74"/>
      <c r="B228" s="74"/>
      <c r="C228" s="74"/>
      <c r="D228" s="74"/>
      <c r="E228" s="80">
        <v>6</v>
      </c>
      <c r="F228" s="101">
        <v>5.6944444444444446</v>
      </c>
      <c r="G228" s="82"/>
      <c r="H228" s="101"/>
      <c r="I228" s="101">
        <v>8.1784722222222221</v>
      </c>
      <c r="J228" s="101">
        <v>8.5090277777777779</v>
      </c>
      <c r="K228" s="101">
        <v>12.291666666666666</v>
      </c>
      <c r="L228" s="101"/>
      <c r="M228" s="101"/>
      <c r="N228" s="82">
        <v>8.1035714285714295</v>
      </c>
      <c r="P228" s="74"/>
      <c r="Q228" s="80" t="s">
        <v>73</v>
      </c>
      <c r="R228" s="82">
        <v>2.3136363636532966</v>
      </c>
      <c r="S228" s="74"/>
      <c r="T228" s="74"/>
      <c r="U228" s="74"/>
      <c r="V228" s="74"/>
      <c r="W228" s="74"/>
      <c r="X228" s="74"/>
      <c r="Y228" s="74"/>
      <c r="Z228" s="74"/>
      <c r="AA228" s="74"/>
      <c r="AB228" s="74"/>
      <c r="AC228" s="74"/>
      <c r="AD228" s="74"/>
      <c r="AE228" s="74"/>
      <c r="AF228" s="74"/>
      <c r="AG228" s="74"/>
      <c r="AH228" s="74"/>
      <c r="AI228" s="74"/>
      <c r="AJ228" s="74"/>
      <c r="AK228" s="74"/>
      <c r="AL228" s="74"/>
      <c r="AM228" s="74"/>
      <c r="AN228" s="74"/>
      <c r="AO228" s="74"/>
      <c r="AP228" s="74"/>
      <c r="AQ228" s="74"/>
      <c r="AR228" s="74"/>
      <c r="AS228" s="74"/>
      <c r="AT228" s="74"/>
      <c r="AU228" s="74"/>
      <c r="AV228" s="74"/>
      <c r="AW228" s="74"/>
      <c r="AX228" s="74"/>
      <c r="AY228" s="74"/>
    </row>
    <row r="229" spans="1:51">
      <c r="A229" s="74"/>
      <c r="B229" s="74"/>
      <c r="C229" s="74"/>
      <c r="D229" s="74"/>
      <c r="E229" s="80">
        <v>7</v>
      </c>
      <c r="F229" s="101">
        <v>9.4753472222222221</v>
      </c>
      <c r="G229" s="82"/>
      <c r="H229" s="101"/>
      <c r="I229" s="101">
        <v>11.973611111111111</v>
      </c>
      <c r="J229" s="101">
        <v>6.9874999999999998</v>
      </c>
      <c r="K229" s="101"/>
      <c r="L229" s="101"/>
      <c r="M229" s="101"/>
      <c r="N229" s="82">
        <v>9.4788194444444454</v>
      </c>
      <c r="P229" s="74"/>
      <c r="Q229" s="80" t="s">
        <v>204</v>
      </c>
      <c r="R229" s="82">
        <v>0</v>
      </c>
      <c r="S229" s="74"/>
      <c r="T229" s="74"/>
      <c r="U229" s="74"/>
      <c r="V229" s="74"/>
      <c r="W229" s="74"/>
      <c r="X229" s="74"/>
      <c r="Y229" s="74"/>
      <c r="Z229" s="74"/>
      <c r="AA229" s="74"/>
      <c r="AB229" s="74"/>
      <c r="AC229" s="74"/>
      <c r="AD229" s="74"/>
      <c r="AE229" s="74"/>
      <c r="AF229" s="74"/>
      <c r="AG229" s="74"/>
      <c r="AH229" s="74"/>
      <c r="AI229" s="74"/>
      <c r="AJ229" s="74"/>
      <c r="AK229" s="74"/>
      <c r="AL229" s="74"/>
      <c r="AM229" s="74"/>
      <c r="AN229" s="74"/>
      <c r="AO229" s="74"/>
      <c r="AP229" s="74"/>
      <c r="AQ229" s="74"/>
      <c r="AR229" s="74"/>
      <c r="AS229" s="74"/>
      <c r="AT229" s="74"/>
      <c r="AU229" s="74"/>
      <c r="AV229" s="74"/>
      <c r="AW229" s="74"/>
      <c r="AX229" s="74"/>
      <c r="AY229" s="74"/>
    </row>
    <row r="230" spans="1:51">
      <c r="A230" s="74"/>
      <c r="B230" s="74"/>
      <c r="C230" s="74"/>
      <c r="D230" s="74"/>
      <c r="E230" s="80">
        <v>8</v>
      </c>
      <c r="F230" s="101">
        <v>8.6489583333333329</v>
      </c>
      <c r="G230" s="82">
        <v>8.4337499999999999</v>
      </c>
      <c r="H230" s="101"/>
      <c r="I230" s="101">
        <v>7.7454282407407398</v>
      </c>
      <c r="J230" s="101">
        <v>9.9031944444444466</v>
      </c>
      <c r="K230" s="101"/>
      <c r="L230" s="101">
        <v>12.25</v>
      </c>
      <c r="M230" s="101">
        <v>9.5878472222222229</v>
      </c>
      <c r="N230" s="82">
        <v>8.8396701388888896</v>
      </c>
      <c r="P230" s="74"/>
      <c r="Q230" s="80" t="s">
        <v>71</v>
      </c>
      <c r="R230" s="82">
        <v>0.20555555554650104</v>
      </c>
      <c r="S230" s="74"/>
      <c r="T230" s="74"/>
      <c r="U230" s="74"/>
      <c r="V230" s="74"/>
      <c r="W230" s="74"/>
      <c r="X230" s="74"/>
      <c r="Y230" s="74"/>
      <c r="Z230" s="74"/>
      <c r="AA230" s="74"/>
      <c r="AB230" s="74"/>
      <c r="AC230" s="74"/>
      <c r="AD230" s="74"/>
      <c r="AE230" s="74"/>
      <c r="AF230" s="74"/>
      <c r="AG230" s="74"/>
      <c r="AH230" s="74"/>
      <c r="AI230" s="74"/>
      <c r="AJ230" s="74"/>
      <c r="AK230" s="74"/>
      <c r="AL230" s="74"/>
      <c r="AM230" s="74"/>
      <c r="AN230" s="74"/>
      <c r="AO230" s="74"/>
      <c r="AP230" s="74"/>
      <c r="AQ230" s="74"/>
      <c r="AR230" s="74"/>
      <c r="AS230" s="74"/>
      <c r="AT230" s="74"/>
      <c r="AU230" s="74"/>
      <c r="AV230" s="74"/>
      <c r="AW230" s="74"/>
      <c r="AX230" s="74"/>
      <c r="AY230" s="74"/>
    </row>
    <row r="231" spans="1:51">
      <c r="A231" s="74"/>
      <c r="B231" s="74"/>
      <c r="C231" s="74"/>
      <c r="D231" s="74"/>
      <c r="E231" s="80">
        <v>9</v>
      </c>
      <c r="F231" s="101">
        <v>4.1447916666666664</v>
      </c>
      <c r="G231" s="82">
        <v>6.5001157407407399</v>
      </c>
      <c r="H231" s="101">
        <v>19.663888888888888</v>
      </c>
      <c r="I231" s="101">
        <v>6.2227083333333333</v>
      </c>
      <c r="J231" s="101">
        <v>4.7621527777777777</v>
      </c>
      <c r="K231" s="101"/>
      <c r="L231" s="101"/>
      <c r="M231" s="101">
        <v>7.4958333333333336</v>
      </c>
      <c r="N231" s="82">
        <v>6.3557692307692308</v>
      </c>
      <c r="P231" s="74"/>
      <c r="Q231" s="80" t="s">
        <v>64</v>
      </c>
      <c r="R231" s="82">
        <v>0.1877192982509242</v>
      </c>
      <c r="S231" s="74"/>
      <c r="T231" s="74"/>
      <c r="U231" s="74"/>
      <c r="V231" s="74"/>
      <c r="W231" s="74"/>
      <c r="X231" s="74"/>
      <c r="Y231" s="74"/>
      <c r="Z231" s="74"/>
      <c r="AA231" s="74"/>
      <c r="AB231" s="74"/>
      <c r="AC231" s="74"/>
      <c r="AD231" s="74"/>
      <c r="AE231" s="74"/>
      <c r="AF231" s="74"/>
      <c r="AG231" s="74"/>
      <c r="AH231" s="74"/>
      <c r="AI231" s="74"/>
      <c r="AJ231" s="74"/>
      <c r="AK231" s="74"/>
      <c r="AL231" s="74"/>
      <c r="AM231" s="74"/>
      <c r="AN231" s="74"/>
      <c r="AO231" s="74"/>
      <c r="AP231" s="74"/>
      <c r="AQ231" s="74"/>
      <c r="AR231" s="74"/>
      <c r="AS231" s="74"/>
      <c r="AT231" s="74"/>
      <c r="AU231" s="74"/>
      <c r="AV231" s="74"/>
      <c r="AW231" s="74"/>
      <c r="AX231" s="74"/>
      <c r="AY231" s="74"/>
    </row>
    <row r="232" spans="1:51">
      <c r="A232" s="74"/>
      <c r="B232" s="74"/>
      <c r="C232" s="74"/>
      <c r="D232" s="74"/>
      <c r="E232" s="80" t="s">
        <v>143</v>
      </c>
      <c r="F232" s="82">
        <v>6.990885416666667</v>
      </c>
      <c r="G232" s="82">
        <v>7.3790404040404036</v>
      </c>
      <c r="H232" s="82">
        <v>19.663888888888888</v>
      </c>
      <c r="I232" s="101">
        <v>7.5427726337448568</v>
      </c>
      <c r="J232" s="82">
        <v>7.8994152046783634</v>
      </c>
      <c r="K232" s="101">
        <v>12.291666666666666</v>
      </c>
      <c r="L232" s="101">
        <v>12.25</v>
      </c>
      <c r="M232" s="101">
        <v>8.8905092592592592</v>
      </c>
      <c r="N232" s="82">
        <v>7.9115121283255085</v>
      </c>
      <c r="P232" s="74"/>
      <c r="Q232" s="80" t="s">
        <v>904</v>
      </c>
      <c r="R232" s="82">
        <v>0.99999999994179234</v>
      </c>
      <c r="S232" s="74"/>
      <c r="T232" s="74"/>
      <c r="U232" s="74"/>
      <c r="V232" s="74"/>
      <c r="W232" s="74"/>
      <c r="X232" s="74"/>
      <c r="Y232" s="74"/>
      <c r="Z232" s="74"/>
      <c r="AA232" s="74"/>
      <c r="AB232" s="74"/>
      <c r="AC232" s="74"/>
      <c r="AD232" s="74"/>
      <c r="AE232" s="74"/>
      <c r="AF232" s="74"/>
      <c r="AG232" s="74"/>
      <c r="AH232" s="74"/>
      <c r="AI232" s="74"/>
      <c r="AJ232" s="74"/>
      <c r="AK232" s="74"/>
      <c r="AL232" s="74"/>
      <c r="AM232" s="74"/>
      <c r="AN232" s="74"/>
      <c r="AO232" s="74"/>
      <c r="AP232" s="74"/>
      <c r="AQ232" s="74"/>
      <c r="AR232" s="74"/>
      <c r="AS232" s="74"/>
      <c r="AT232" s="74"/>
      <c r="AU232" s="74"/>
      <c r="AV232" s="74"/>
      <c r="AW232" s="74"/>
      <c r="AX232" s="74"/>
      <c r="AY232" s="74"/>
    </row>
    <row r="233" spans="1:51">
      <c r="A233" s="74"/>
      <c r="B233" s="74"/>
      <c r="C233" s="74"/>
      <c r="D233" s="74"/>
      <c r="P233" s="74"/>
      <c r="Q233" s="80" t="s">
        <v>1155</v>
      </c>
      <c r="R233" s="82">
        <v>0</v>
      </c>
      <c r="S233" s="74"/>
      <c r="T233" s="74"/>
      <c r="U233" s="74"/>
      <c r="V233" s="74"/>
      <c r="W233" s="74"/>
      <c r="X233" s="74"/>
      <c r="Y233" s="74"/>
      <c r="Z233" s="74"/>
      <c r="AA233" s="74"/>
      <c r="AB233" s="74"/>
      <c r="AC233" s="74"/>
      <c r="AD233" s="74"/>
      <c r="AE233" s="74"/>
      <c r="AF233" s="74"/>
      <c r="AG233" s="74"/>
      <c r="AH233" s="74"/>
      <c r="AI233" s="74"/>
      <c r="AJ233" s="74"/>
      <c r="AK233" s="74"/>
      <c r="AL233" s="74"/>
      <c r="AM233" s="74"/>
      <c r="AN233" s="74"/>
      <c r="AO233" s="74"/>
      <c r="AP233" s="74"/>
      <c r="AQ233" s="74"/>
      <c r="AR233" s="74"/>
      <c r="AS233" s="74"/>
      <c r="AT233" s="74"/>
      <c r="AU233" s="74"/>
      <c r="AV233" s="74"/>
      <c r="AW233" s="74"/>
      <c r="AX233" s="74"/>
      <c r="AY233" s="74"/>
    </row>
    <row r="234" spans="1:51">
      <c r="A234" s="74"/>
      <c r="B234" s="74"/>
      <c r="C234" s="74"/>
      <c r="D234" s="74"/>
      <c r="P234" s="74"/>
      <c r="Q234" s="80" t="s">
        <v>1121</v>
      </c>
      <c r="R234" s="82">
        <v>2.3722222222713754</v>
      </c>
      <c r="S234" s="74"/>
      <c r="T234" s="74"/>
      <c r="U234" s="74"/>
      <c r="V234" s="74"/>
      <c r="W234" s="74"/>
      <c r="X234" s="74"/>
      <c r="Y234" s="74"/>
      <c r="Z234" s="74"/>
      <c r="AA234" s="74"/>
      <c r="AB234" s="74"/>
      <c r="AC234" s="74"/>
      <c r="AD234" s="74"/>
      <c r="AE234" s="74"/>
      <c r="AF234" s="74"/>
      <c r="AG234" s="74"/>
      <c r="AH234" s="74"/>
      <c r="AI234" s="74"/>
      <c r="AJ234" s="74"/>
      <c r="AK234" s="74"/>
      <c r="AL234" s="74"/>
      <c r="AM234" s="74"/>
      <c r="AN234" s="74"/>
      <c r="AO234" s="74"/>
      <c r="AP234" s="74"/>
      <c r="AQ234" s="74"/>
      <c r="AR234" s="74"/>
      <c r="AS234" s="74"/>
      <c r="AT234" s="74"/>
      <c r="AU234" s="74"/>
      <c r="AV234" s="74"/>
      <c r="AW234" s="74"/>
      <c r="AX234" s="74"/>
      <c r="AY234" s="74"/>
    </row>
    <row r="235" spans="1:51">
      <c r="A235" s="74"/>
      <c r="B235" s="74"/>
      <c r="C235" s="74"/>
      <c r="D235" s="74"/>
      <c r="P235" s="74"/>
      <c r="Q235" s="80" t="s">
        <v>143</v>
      </c>
      <c r="R235" s="82">
        <v>0.62582159624762934</v>
      </c>
      <c r="S235" s="74"/>
      <c r="T235" s="74"/>
      <c r="U235" s="74"/>
      <c r="V235" s="74"/>
      <c r="W235" s="74"/>
      <c r="X235" s="74"/>
      <c r="Y235" s="74"/>
      <c r="Z235" s="74"/>
      <c r="AA235" s="74"/>
      <c r="AB235" s="74"/>
      <c r="AC235" s="74"/>
      <c r="AD235" s="74"/>
      <c r="AE235" s="74"/>
      <c r="AF235" s="74"/>
      <c r="AG235" s="74"/>
      <c r="AH235" s="74"/>
      <c r="AI235" s="74"/>
      <c r="AJ235" s="74"/>
      <c r="AK235" s="74"/>
      <c r="AL235" s="74"/>
      <c r="AM235" s="74"/>
      <c r="AN235" s="74"/>
      <c r="AO235" s="74"/>
      <c r="AP235" s="74"/>
      <c r="AQ235" s="74"/>
      <c r="AR235" s="74"/>
      <c r="AS235" s="74"/>
      <c r="AT235" s="74"/>
      <c r="AU235" s="74"/>
      <c r="AV235" s="74"/>
      <c r="AW235" s="74"/>
      <c r="AX235" s="74"/>
      <c r="AY235" s="74"/>
    </row>
    <row r="236" spans="1:51">
      <c r="A236" s="74"/>
      <c r="B236" s="74"/>
      <c r="C236" s="74"/>
      <c r="D236" s="74"/>
      <c r="P236" s="74"/>
      <c r="S236" s="74"/>
      <c r="T236" s="74"/>
      <c r="U236" s="74"/>
      <c r="V236" s="74"/>
      <c r="W236" s="74"/>
      <c r="X236" s="74"/>
      <c r="Y236" s="74"/>
      <c r="Z236" s="74"/>
      <c r="AA236" s="74"/>
      <c r="AB236" s="74"/>
      <c r="AC236" s="74"/>
      <c r="AD236" s="74"/>
      <c r="AE236" s="74"/>
      <c r="AF236" s="74"/>
      <c r="AG236" s="74"/>
      <c r="AH236" s="74"/>
      <c r="AI236" s="74"/>
      <c r="AJ236" s="74"/>
      <c r="AK236" s="74"/>
      <c r="AL236" s="74"/>
      <c r="AM236" s="74"/>
      <c r="AN236" s="74"/>
      <c r="AO236" s="74"/>
      <c r="AP236" s="74"/>
      <c r="AQ236" s="74"/>
      <c r="AR236" s="74"/>
      <c r="AS236" s="74"/>
      <c r="AT236" s="74"/>
      <c r="AU236" s="74"/>
      <c r="AV236" s="74"/>
      <c r="AW236" s="74"/>
      <c r="AX236" s="74"/>
      <c r="AY236" s="74"/>
    </row>
    <row r="237" spans="1:51">
      <c r="A237" s="74"/>
      <c r="B237" s="74"/>
      <c r="C237" s="74"/>
      <c r="D237" s="74"/>
      <c r="P237" s="74"/>
      <c r="Q237" s="74"/>
      <c r="R237" s="74"/>
      <c r="S237" s="74"/>
      <c r="T237" s="74"/>
      <c r="U237" s="74"/>
      <c r="V237" s="74"/>
      <c r="W237" s="74"/>
      <c r="X237" s="74"/>
      <c r="Y237" s="74"/>
      <c r="Z237" s="74"/>
      <c r="AA237" s="74"/>
      <c r="AB237" s="74"/>
      <c r="AC237" s="74"/>
      <c r="AD237" s="74"/>
      <c r="AE237" s="74"/>
      <c r="AF237" s="74"/>
      <c r="AG237" s="74"/>
      <c r="AH237" s="74"/>
      <c r="AI237" s="74"/>
      <c r="AJ237" s="74"/>
      <c r="AK237" s="74"/>
      <c r="AL237" s="74"/>
      <c r="AM237" s="74"/>
      <c r="AN237" s="74"/>
      <c r="AO237" s="74"/>
      <c r="AP237" s="74"/>
      <c r="AQ237" s="74"/>
      <c r="AR237" s="74"/>
      <c r="AS237" s="74"/>
      <c r="AT237" s="74"/>
      <c r="AU237" s="74"/>
      <c r="AV237" s="74"/>
      <c r="AW237" s="74"/>
      <c r="AX237" s="74"/>
      <c r="AY237" s="74"/>
    </row>
    <row r="238" spans="1:51">
      <c r="A238" s="74"/>
      <c r="B238" s="74"/>
      <c r="C238" s="74"/>
      <c r="D238" s="74"/>
      <c r="E238" s="74"/>
      <c r="F238" s="74"/>
      <c r="G238" s="74"/>
      <c r="H238" s="74"/>
      <c r="I238" s="74"/>
      <c r="J238" s="74"/>
      <c r="K238" s="74"/>
      <c r="L238" s="74"/>
      <c r="M238" s="74"/>
      <c r="N238" s="74"/>
      <c r="O238" s="74"/>
      <c r="P238" s="74"/>
      <c r="Q238" s="74"/>
      <c r="R238" s="74"/>
      <c r="S238" s="74"/>
      <c r="T238" s="74"/>
      <c r="U238" s="74"/>
      <c r="V238" s="74"/>
      <c r="W238" s="74"/>
      <c r="X238" s="74"/>
      <c r="Y238" s="74"/>
      <c r="Z238" s="74"/>
      <c r="AA238" s="74"/>
      <c r="AB238" s="74"/>
      <c r="AC238" s="74"/>
      <c r="AD238" s="74"/>
      <c r="AE238" s="74"/>
      <c r="AF238" s="74"/>
      <c r="AG238" s="74"/>
      <c r="AH238" s="74"/>
      <c r="AI238" s="74"/>
      <c r="AJ238" s="74"/>
      <c r="AK238" s="74"/>
      <c r="AL238" s="74"/>
      <c r="AM238" s="74"/>
      <c r="AN238" s="74"/>
      <c r="AO238" s="74"/>
      <c r="AP238" s="74"/>
      <c r="AQ238" s="74"/>
      <c r="AR238" s="74"/>
      <c r="AS238" s="74"/>
      <c r="AT238" s="74"/>
      <c r="AU238" s="74"/>
      <c r="AV238" s="74"/>
      <c r="AW238" s="74"/>
      <c r="AX238" s="74"/>
      <c r="AY238" s="74"/>
    </row>
    <row r="239" spans="1:51">
      <c r="A239" s="74"/>
      <c r="B239" s="74"/>
      <c r="C239" s="74"/>
      <c r="D239" s="74"/>
      <c r="E239" s="74"/>
      <c r="F239" s="74"/>
      <c r="G239" s="74"/>
      <c r="H239" s="74"/>
      <c r="I239" s="74"/>
      <c r="J239" s="74"/>
      <c r="K239" s="74"/>
      <c r="L239" s="74"/>
      <c r="M239" s="74"/>
      <c r="N239" s="74"/>
      <c r="O239" s="74"/>
      <c r="P239" s="74"/>
      <c r="Q239" s="74"/>
      <c r="R239" s="74"/>
      <c r="S239" s="74"/>
      <c r="T239" s="74"/>
      <c r="U239" s="74"/>
      <c r="V239" s="74"/>
      <c r="W239" s="74"/>
      <c r="X239" s="74"/>
      <c r="Y239" s="74"/>
      <c r="Z239" s="74"/>
      <c r="AA239" s="74"/>
      <c r="AB239" s="74"/>
      <c r="AC239" s="74"/>
      <c r="AD239" s="74"/>
      <c r="AE239" s="74"/>
      <c r="AF239" s="74"/>
      <c r="AG239" s="74"/>
      <c r="AH239" s="74"/>
      <c r="AI239" s="74"/>
      <c r="AJ239" s="74"/>
      <c r="AK239" s="74"/>
      <c r="AL239" s="74"/>
      <c r="AM239" s="74"/>
      <c r="AN239" s="74"/>
      <c r="AO239" s="74"/>
      <c r="AP239" s="74"/>
      <c r="AQ239" s="74"/>
      <c r="AR239" s="74"/>
      <c r="AS239" s="74"/>
      <c r="AT239" s="74"/>
      <c r="AU239" s="74"/>
      <c r="AV239" s="74"/>
      <c r="AW239" s="74"/>
      <c r="AX239" s="74"/>
      <c r="AY239" s="74"/>
    </row>
    <row r="240" spans="1:51">
      <c r="A240" s="74"/>
      <c r="B240" s="74"/>
      <c r="C240" s="74"/>
      <c r="D240" s="74"/>
      <c r="E240" s="74"/>
      <c r="F240" s="74"/>
      <c r="G240" s="74"/>
      <c r="H240" s="74"/>
      <c r="I240" s="74"/>
      <c r="J240" s="74"/>
      <c r="K240" s="74"/>
      <c r="L240" s="74"/>
      <c r="M240" s="74"/>
      <c r="N240" s="74"/>
      <c r="O240" s="74"/>
      <c r="P240" s="74"/>
      <c r="Q240" s="74"/>
      <c r="R240" s="74"/>
      <c r="S240" s="74"/>
      <c r="T240" s="74"/>
      <c r="U240" s="74"/>
      <c r="V240" s="74"/>
      <c r="W240" s="74"/>
      <c r="X240" s="74"/>
      <c r="Y240" s="74"/>
      <c r="Z240" s="74"/>
      <c r="AA240" s="74"/>
      <c r="AB240" s="74"/>
      <c r="AC240" s="74"/>
      <c r="AD240" s="74"/>
      <c r="AE240" s="74"/>
      <c r="AF240" s="74"/>
      <c r="AG240" s="74"/>
      <c r="AH240" s="74"/>
      <c r="AI240" s="74"/>
      <c r="AJ240" s="74"/>
      <c r="AK240" s="74"/>
      <c r="AL240" s="74"/>
      <c r="AM240" s="74"/>
      <c r="AN240" s="74"/>
      <c r="AO240" s="74"/>
      <c r="AP240" s="74"/>
      <c r="AQ240" s="74"/>
      <c r="AR240" s="74"/>
      <c r="AS240" s="74"/>
      <c r="AT240" s="74"/>
      <c r="AU240" s="74"/>
      <c r="AV240" s="74"/>
      <c r="AW240" s="74"/>
      <c r="AX240" s="74"/>
      <c r="AY240" s="74"/>
    </row>
    <row r="241" spans="1:51">
      <c r="A241" s="74"/>
      <c r="B241" s="74"/>
      <c r="C241" s="74"/>
      <c r="D241" s="74"/>
      <c r="E241" s="74"/>
      <c r="F241" s="74"/>
      <c r="G241" s="74"/>
      <c r="H241" s="74"/>
      <c r="I241" s="74"/>
      <c r="J241" s="74"/>
      <c r="K241" s="74"/>
      <c r="L241" s="74"/>
      <c r="M241" s="74"/>
      <c r="N241" s="74"/>
      <c r="O241" s="74"/>
      <c r="P241" s="74"/>
      <c r="Q241" s="74"/>
      <c r="R241" s="74"/>
      <c r="S241" s="74"/>
      <c r="T241" s="74"/>
      <c r="U241" s="74"/>
      <c r="V241" s="74"/>
      <c r="W241" s="74"/>
      <c r="X241" s="74"/>
      <c r="Y241" s="74"/>
      <c r="Z241" s="74"/>
      <c r="AA241" s="74"/>
      <c r="AB241" s="74"/>
      <c r="AC241" s="74"/>
      <c r="AD241" s="74"/>
      <c r="AE241" s="74"/>
      <c r="AF241" s="74"/>
      <c r="AG241" s="74"/>
      <c r="AH241" s="74"/>
      <c r="AI241" s="74"/>
      <c r="AJ241" s="74"/>
      <c r="AK241" s="74"/>
      <c r="AL241" s="74"/>
      <c r="AM241" s="74"/>
      <c r="AN241" s="74"/>
      <c r="AO241" s="74"/>
      <c r="AP241" s="74"/>
      <c r="AQ241" s="74"/>
      <c r="AR241" s="74"/>
      <c r="AS241" s="74"/>
      <c r="AT241" s="74"/>
      <c r="AU241" s="74"/>
      <c r="AV241" s="74"/>
      <c r="AW241" s="74"/>
      <c r="AX241" s="74"/>
      <c r="AY241" s="74"/>
    </row>
    <row r="242" spans="1:51">
      <c r="A242" s="74"/>
      <c r="B242" s="74"/>
      <c r="C242" s="74"/>
      <c r="D242" s="74"/>
      <c r="E242" s="74"/>
      <c r="F242" s="74"/>
      <c r="G242" s="74"/>
      <c r="H242" s="74"/>
      <c r="I242" s="74"/>
      <c r="J242" s="74"/>
      <c r="K242" s="74"/>
      <c r="L242" s="74"/>
      <c r="M242" s="74"/>
      <c r="N242" s="74"/>
      <c r="O242" s="74"/>
      <c r="P242" s="74"/>
      <c r="Q242" s="74"/>
      <c r="R242" s="74"/>
      <c r="S242" s="74"/>
      <c r="T242" s="74"/>
      <c r="U242" s="74"/>
      <c r="V242" s="74"/>
      <c r="W242" s="74"/>
      <c r="X242" s="74"/>
      <c r="Y242" s="74"/>
      <c r="Z242" s="74"/>
      <c r="AA242" s="74"/>
      <c r="AB242" s="74"/>
      <c r="AC242" s="74"/>
      <c r="AD242" s="74"/>
      <c r="AE242" s="74"/>
      <c r="AF242" s="74"/>
      <c r="AG242" s="74"/>
      <c r="AH242" s="74"/>
      <c r="AI242" s="74"/>
      <c r="AJ242" s="74"/>
      <c r="AK242" s="74"/>
      <c r="AL242" s="74"/>
      <c r="AM242" s="74"/>
      <c r="AN242" s="74"/>
      <c r="AO242" s="74"/>
      <c r="AP242" s="74"/>
      <c r="AQ242" s="74"/>
      <c r="AR242" s="74"/>
      <c r="AS242" s="74"/>
      <c r="AT242" s="74"/>
      <c r="AU242" s="74"/>
      <c r="AV242" s="74"/>
      <c r="AW242" s="74"/>
      <c r="AX242" s="74"/>
      <c r="AY242" s="74"/>
    </row>
    <row r="243" spans="1:51">
      <c r="A243" s="74"/>
      <c r="B243" s="74"/>
      <c r="C243" s="74"/>
      <c r="D243" s="74"/>
      <c r="E243" s="74"/>
      <c r="F243" s="74"/>
      <c r="G243" s="74"/>
      <c r="H243" s="74"/>
      <c r="I243" s="74"/>
      <c r="J243" s="74"/>
      <c r="K243" s="74"/>
      <c r="L243" s="74"/>
      <c r="M243" s="74"/>
      <c r="N243" s="74"/>
      <c r="O243" s="74"/>
      <c r="P243" s="74"/>
      <c r="Q243" s="74"/>
      <c r="R243" s="74"/>
      <c r="S243" s="74"/>
      <c r="T243" s="74"/>
      <c r="U243" s="74"/>
      <c r="V243" s="74"/>
      <c r="W243" s="74"/>
      <c r="X243" s="74"/>
      <c r="Y243" s="74"/>
      <c r="Z243" s="74"/>
      <c r="AA243" s="74"/>
      <c r="AB243" s="74"/>
      <c r="AC243" s="74"/>
      <c r="AD243" s="74"/>
      <c r="AE243" s="74"/>
      <c r="AF243" s="74"/>
      <c r="AG243" s="74"/>
      <c r="AH243" s="74"/>
      <c r="AI243" s="74"/>
      <c r="AJ243" s="74"/>
      <c r="AK243" s="74"/>
      <c r="AL243" s="74"/>
      <c r="AM243" s="74"/>
      <c r="AN243" s="74"/>
      <c r="AO243" s="74"/>
      <c r="AP243" s="74"/>
      <c r="AQ243" s="74"/>
      <c r="AR243" s="74"/>
      <c r="AS243" s="74"/>
      <c r="AT243" s="74"/>
      <c r="AU243" s="74"/>
      <c r="AV243" s="74"/>
      <c r="AW243" s="74"/>
      <c r="AX243" s="74"/>
      <c r="AY243" s="74"/>
    </row>
  </sheetData>
  <mergeCells count="4">
    <mergeCell ref="Q183:Q184"/>
    <mergeCell ref="R183:R184"/>
    <mergeCell ref="S183:S184"/>
    <mergeCell ref="T183:T184"/>
  </mergeCells>
  <pageMargins left="0.7" right="0.7" top="0.75" bottom="0.75" header="0.3" footer="0.3"/>
  <pageSetup orientation="portrait" r:id="rId57"/>
  <drawing r:id="rId58"/>
  <extLst>
    <ext xmlns:x14="http://schemas.microsoft.com/office/spreadsheetml/2009/9/main" uri="{A8765BA9-456A-4dab-B4F3-ACF838C121DE}">
      <x14:slicerList>
        <x14:slicer r:id="rId59"/>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9CF8EC-2564-448C-94A2-D0CCBD947E1F}">
  <sheetPr codeName="Sheet9">
    <pageSetUpPr autoPageBreaks="0"/>
  </sheetPr>
  <dimension ref="A1:AD50"/>
  <sheetViews>
    <sheetView view="pageBreakPreview" zoomScale="90" zoomScaleNormal="60" zoomScaleSheetLayoutView="90" workbookViewId="0">
      <selection activeCell="AA14" sqref="AA14"/>
    </sheetView>
  </sheetViews>
  <sheetFormatPr defaultRowHeight="12.5"/>
  <cols>
    <col min="7" max="7" width="13.81640625" bestFit="1" customWidth="1"/>
    <col min="8" max="9" width="26.7265625" bestFit="1" customWidth="1"/>
  </cols>
  <sheetData>
    <row r="1" spans="1:30">
      <c r="A1" s="42"/>
      <c r="B1" s="42"/>
      <c r="C1" s="42"/>
      <c r="D1" s="42"/>
      <c r="E1" s="42"/>
      <c r="F1" s="60"/>
      <c r="G1" s="42"/>
      <c r="H1" s="42"/>
      <c r="I1" s="42"/>
      <c r="J1" s="42"/>
      <c r="K1" s="42"/>
      <c r="L1" s="42"/>
      <c r="M1" s="42"/>
      <c r="N1" s="42"/>
      <c r="O1" s="42"/>
      <c r="P1" s="42"/>
      <c r="Q1" s="42"/>
      <c r="R1" s="42"/>
      <c r="S1" s="42"/>
      <c r="T1" s="42"/>
      <c r="U1" s="42"/>
      <c r="V1" s="42"/>
      <c r="W1" s="42"/>
      <c r="X1" s="42"/>
      <c r="Y1" s="42"/>
      <c r="Z1" s="42"/>
      <c r="AA1" s="42"/>
      <c r="AB1" s="42"/>
      <c r="AC1" s="42"/>
      <c r="AD1" s="42"/>
    </row>
    <row r="2" spans="1:30">
      <c r="A2" s="42"/>
      <c r="B2" s="42"/>
      <c r="C2" s="42"/>
      <c r="D2" s="42"/>
      <c r="E2" s="42"/>
      <c r="F2" s="60"/>
      <c r="G2" s="42"/>
      <c r="H2" s="42"/>
      <c r="I2" s="42"/>
      <c r="J2" s="42"/>
      <c r="K2" s="42"/>
      <c r="L2" s="42"/>
      <c r="M2" s="42"/>
      <c r="N2" s="42"/>
      <c r="O2" s="42"/>
      <c r="P2" s="42"/>
      <c r="Q2" s="42"/>
      <c r="R2" s="42"/>
      <c r="S2" s="42"/>
      <c r="T2" s="42"/>
      <c r="U2" s="42"/>
      <c r="V2" s="42"/>
      <c r="W2" s="42"/>
      <c r="X2" s="42"/>
      <c r="Y2" s="42"/>
      <c r="Z2" s="42"/>
      <c r="AA2" s="42"/>
      <c r="AB2" s="42"/>
      <c r="AC2" s="42"/>
      <c r="AD2" s="42"/>
    </row>
    <row r="3" spans="1:30">
      <c r="A3" s="42"/>
      <c r="B3" s="42"/>
      <c r="C3" s="42"/>
      <c r="D3" s="42"/>
      <c r="E3" s="42"/>
      <c r="F3" s="60"/>
      <c r="G3" s="42"/>
      <c r="H3" s="42"/>
      <c r="I3" s="42"/>
      <c r="J3" s="42"/>
      <c r="K3" s="42"/>
      <c r="L3" s="42"/>
      <c r="M3" s="42"/>
      <c r="N3" s="42"/>
      <c r="O3" s="42"/>
      <c r="P3" s="42"/>
      <c r="Q3" s="42"/>
      <c r="R3" s="42"/>
      <c r="S3" s="42"/>
      <c r="T3" s="42"/>
      <c r="U3" s="42"/>
      <c r="V3" s="42"/>
      <c r="W3" s="42"/>
      <c r="X3" s="42"/>
      <c r="Y3" s="42"/>
      <c r="Z3" s="42"/>
      <c r="AA3" s="42"/>
      <c r="AB3" s="42"/>
      <c r="AC3" s="42"/>
      <c r="AD3" s="42"/>
    </row>
    <row r="4" spans="1:30">
      <c r="A4" s="42"/>
      <c r="B4" s="42"/>
      <c r="C4" s="42"/>
      <c r="D4" s="42"/>
      <c r="E4" s="42"/>
      <c r="F4" s="60"/>
      <c r="G4" s="42"/>
      <c r="H4" s="42"/>
      <c r="I4" s="42"/>
      <c r="J4" s="42"/>
      <c r="K4" s="42"/>
      <c r="L4" s="42"/>
      <c r="M4" s="42"/>
      <c r="N4" s="42"/>
      <c r="O4" s="42"/>
      <c r="P4" s="42"/>
      <c r="Q4" s="42"/>
      <c r="R4" s="42"/>
      <c r="S4" s="42"/>
      <c r="T4" s="42"/>
      <c r="U4" s="42"/>
      <c r="V4" s="42"/>
      <c r="W4" s="42"/>
      <c r="X4" s="42"/>
      <c r="Y4" s="42"/>
      <c r="Z4" s="42"/>
      <c r="AA4" s="42"/>
      <c r="AB4" s="42"/>
      <c r="AC4" s="42"/>
      <c r="AD4" s="42"/>
    </row>
    <row r="5" spans="1:30">
      <c r="A5" s="42"/>
      <c r="B5" s="42"/>
      <c r="C5" s="42"/>
      <c r="D5" s="42"/>
      <c r="E5" s="42"/>
      <c r="F5" s="60"/>
      <c r="G5" s="42"/>
      <c r="H5" s="42"/>
      <c r="I5" s="42"/>
      <c r="J5" s="42"/>
      <c r="K5" s="42"/>
      <c r="L5" s="42"/>
      <c r="M5" s="42"/>
      <c r="N5" s="42"/>
      <c r="O5" s="42"/>
      <c r="P5" s="42"/>
      <c r="Q5" s="42"/>
      <c r="R5" s="42"/>
      <c r="S5" s="42"/>
      <c r="T5" s="42"/>
      <c r="U5" s="42"/>
      <c r="V5" s="42"/>
      <c r="W5" s="42"/>
      <c r="X5" s="42"/>
      <c r="Y5" s="42"/>
      <c r="Z5" s="42"/>
      <c r="AA5" s="42"/>
      <c r="AB5" s="42"/>
      <c r="AC5" s="42"/>
      <c r="AD5" s="42"/>
    </row>
    <row r="6" spans="1:30">
      <c r="A6" s="42"/>
      <c r="B6" s="42"/>
      <c r="C6" s="42"/>
      <c r="D6" s="42"/>
      <c r="E6" s="42"/>
      <c r="F6" s="60"/>
      <c r="G6" s="42"/>
      <c r="H6" s="42"/>
      <c r="I6" s="42"/>
      <c r="J6" s="42"/>
      <c r="K6" s="42"/>
      <c r="L6" s="42"/>
      <c r="M6" s="42"/>
      <c r="N6" s="42"/>
      <c r="O6" s="42"/>
      <c r="P6" s="42"/>
      <c r="Q6" s="42"/>
      <c r="R6" s="42"/>
      <c r="S6" s="42"/>
      <c r="T6" s="42"/>
      <c r="U6" s="42"/>
      <c r="V6" s="42"/>
      <c r="W6" s="42"/>
      <c r="X6" s="42"/>
      <c r="Y6" s="42"/>
      <c r="Z6" s="42"/>
      <c r="AA6" s="42"/>
      <c r="AB6" s="42"/>
      <c r="AC6" s="42"/>
      <c r="AD6" s="42"/>
    </row>
    <row r="7" spans="1:30">
      <c r="A7" s="42"/>
      <c r="B7" s="42"/>
      <c r="C7" s="42"/>
      <c r="D7" s="42"/>
      <c r="E7" s="42"/>
      <c r="F7" s="60"/>
      <c r="G7" s="42"/>
      <c r="H7" s="42"/>
      <c r="I7" s="42"/>
      <c r="J7" s="42"/>
      <c r="K7" s="42"/>
      <c r="L7" s="42"/>
      <c r="M7" s="42"/>
      <c r="N7" s="42"/>
      <c r="O7" s="42"/>
      <c r="P7" s="42"/>
      <c r="Q7" s="42"/>
      <c r="R7" s="42"/>
      <c r="S7" s="42"/>
      <c r="T7" s="42"/>
      <c r="U7" s="42"/>
      <c r="V7" s="42"/>
      <c r="W7" s="42"/>
      <c r="X7" s="42"/>
      <c r="Y7" s="42"/>
      <c r="Z7" s="42"/>
      <c r="AA7" s="42"/>
      <c r="AB7" s="42"/>
      <c r="AC7" s="42"/>
      <c r="AD7" s="42"/>
    </row>
    <row r="8" spans="1:30">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row>
    <row r="9" spans="1:30">
      <c r="A9" s="42"/>
      <c r="B9" s="42"/>
      <c r="C9" s="42"/>
      <c r="D9" s="42"/>
      <c r="E9" s="42"/>
      <c r="F9" s="42"/>
      <c r="G9" s="42"/>
      <c r="H9" s="42"/>
      <c r="I9" s="42"/>
      <c r="J9" s="42"/>
      <c r="K9" s="42"/>
      <c r="L9" s="42"/>
      <c r="M9" s="42"/>
      <c r="N9" s="42"/>
      <c r="O9" s="42"/>
      <c r="P9" s="42"/>
      <c r="Q9" s="42"/>
      <c r="R9" s="42"/>
      <c r="S9" s="42"/>
      <c r="T9" s="42"/>
      <c r="U9" s="42"/>
      <c r="V9" s="42"/>
      <c r="W9" s="42"/>
      <c r="X9" s="42"/>
      <c r="Y9" s="42"/>
      <c r="Z9" s="42"/>
      <c r="AA9" s="42"/>
      <c r="AB9" s="42"/>
      <c r="AC9" s="42"/>
      <c r="AD9" s="42"/>
    </row>
    <row r="10" spans="1:30">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row>
    <row r="11" spans="1:30">
      <c r="A11" s="42"/>
      <c r="B11" s="42"/>
      <c r="C11" s="42"/>
      <c r="D11" s="42"/>
      <c r="E11" s="42"/>
      <c r="F11" s="42"/>
      <c r="G11" s="42"/>
      <c r="H11" s="42"/>
      <c r="I11" s="42"/>
      <c r="J11" s="42"/>
      <c r="K11" s="42"/>
      <c r="L11" s="42"/>
      <c r="M11" s="42"/>
      <c r="N11" s="42"/>
      <c r="O11" s="42"/>
      <c r="P11" s="42"/>
      <c r="Q11" s="42"/>
      <c r="R11" s="42"/>
      <c r="S11" s="42"/>
      <c r="T11" s="42"/>
      <c r="U11" s="42"/>
      <c r="V11" s="42"/>
      <c r="W11" s="42"/>
      <c r="X11" s="42"/>
      <c r="Y11" s="42"/>
      <c r="Z11" s="42"/>
      <c r="AA11" s="42"/>
      <c r="AB11" s="42"/>
      <c r="AC11" s="42"/>
      <c r="AD11" s="42"/>
    </row>
    <row r="12" spans="1:30">
      <c r="A12" s="42"/>
      <c r="B12" s="42"/>
      <c r="C12" s="42"/>
      <c r="D12" s="42"/>
      <c r="E12" s="42"/>
      <c r="F12" s="42"/>
      <c r="G12" s="42"/>
      <c r="H12" s="42"/>
      <c r="I12" s="42"/>
      <c r="J12" s="42"/>
      <c r="K12" s="42"/>
      <c r="L12" s="42"/>
      <c r="M12" s="42"/>
      <c r="N12" s="42"/>
      <c r="O12" s="42"/>
      <c r="P12" s="42"/>
      <c r="Q12" s="42"/>
      <c r="R12" s="42"/>
      <c r="S12" s="42"/>
      <c r="T12" s="42"/>
      <c r="U12" s="42"/>
      <c r="V12" s="42"/>
      <c r="W12" s="42"/>
      <c r="X12" s="42"/>
      <c r="Y12" s="42"/>
      <c r="Z12" s="42"/>
      <c r="AA12" s="42"/>
      <c r="AB12" s="42"/>
      <c r="AC12" s="42"/>
      <c r="AD12" s="42"/>
    </row>
    <row r="13" spans="1:30">
      <c r="A13" s="42"/>
      <c r="B13" s="42"/>
      <c r="C13" s="42"/>
      <c r="D13" s="42"/>
      <c r="E13" s="42"/>
      <c r="F13" s="42"/>
      <c r="G13" s="42"/>
      <c r="H13" s="42"/>
      <c r="I13" s="42"/>
      <c r="J13" s="42"/>
      <c r="K13" s="42"/>
      <c r="L13" s="42"/>
      <c r="M13" s="42"/>
      <c r="N13" s="42"/>
      <c r="O13" s="42"/>
      <c r="P13" s="42"/>
      <c r="Q13" s="42"/>
      <c r="R13" s="42"/>
      <c r="S13" s="42"/>
      <c r="T13" s="42"/>
      <c r="U13" s="42"/>
      <c r="V13" s="42"/>
      <c r="W13" s="42"/>
      <c r="X13" s="42"/>
      <c r="Y13" s="42"/>
      <c r="Z13" s="42"/>
      <c r="AA13" s="42"/>
      <c r="AB13" s="42"/>
      <c r="AC13" s="42"/>
      <c r="AD13" s="42"/>
    </row>
    <row r="14" spans="1:30">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row>
    <row r="15" spans="1:30">
      <c r="A15" s="42"/>
      <c r="B15" s="42"/>
      <c r="C15" s="42"/>
      <c r="D15" s="42"/>
      <c r="E15" s="42"/>
      <c r="F15" s="42"/>
      <c r="G15" s="42"/>
      <c r="H15" s="42"/>
      <c r="I15" s="42"/>
      <c r="J15" s="42"/>
      <c r="K15" s="42"/>
      <c r="L15" s="42"/>
      <c r="M15" s="42"/>
      <c r="N15" s="42"/>
      <c r="O15" s="42"/>
      <c r="P15" s="42"/>
      <c r="Q15" s="42"/>
      <c r="R15" s="42"/>
      <c r="S15" s="42"/>
      <c r="T15" s="42"/>
      <c r="U15" s="42"/>
      <c r="V15" s="42"/>
      <c r="W15" s="42"/>
      <c r="X15" s="42"/>
      <c r="Y15" s="42"/>
      <c r="Z15" s="42"/>
      <c r="AA15" s="42"/>
      <c r="AB15" s="42"/>
      <c r="AC15" s="42"/>
      <c r="AD15" s="42"/>
    </row>
    <row r="16" spans="1:30">
      <c r="A16" s="42"/>
      <c r="B16" s="42"/>
      <c r="C16" s="42"/>
      <c r="D16" s="42"/>
      <c r="E16" s="42"/>
      <c r="F16" s="42"/>
      <c r="G16" s="42"/>
      <c r="H16" s="42"/>
      <c r="I16" s="42"/>
      <c r="J16" s="42"/>
      <c r="K16" s="42"/>
      <c r="L16" s="42"/>
      <c r="M16" s="42"/>
      <c r="N16" s="42"/>
      <c r="O16" s="42"/>
      <c r="P16" s="42"/>
      <c r="Q16" s="42"/>
      <c r="R16" s="42"/>
      <c r="S16" s="42"/>
      <c r="T16" s="42"/>
      <c r="U16" s="42"/>
      <c r="V16" s="42"/>
      <c r="W16" s="42"/>
      <c r="X16" s="42"/>
      <c r="Y16" s="42"/>
      <c r="Z16" s="42"/>
      <c r="AA16" s="42"/>
      <c r="AB16" s="42"/>
      <c r="AC16" s="42"/>
      <c r="AD16" s="42"/>
    </row>
    <row r="17" spans="1:30">
      <c r="A17" s="42"/>
      <c r="B17" s="42"/>
      <c r="C17" s="42"/>
      <c r="D17" s="42"/>
      <c r="E17" s="42"/>
      <c r="F17" s="42"/>
      <c r="G17" s="42"/>
      <c r="H17" s="42"/>
      <c r="I17" s="42"/>
      <c r="J17" s="42"/>
      <c r="K17" s="42"/>
      <c r="L17" s="42"/>
      <c r="M17" s="42"/>
      <c r="N17" s="42"/>
      <c r="O17" s="42"/>
      <c r="P17" s="42"/>
      <c r="Q17" s="42"/>
      <c r="R17" s="42"/>
      <c r="S17" s="42"/>
      <c r="T17" s="42"/>
      <c r="U17" s="42"/>
      <c r="V17" s="42"/>
      <c r="W17" s="42"/>
      <c r="X17" s="42"/>
      <c r="Y17" s="42"/>
      <c r="Z17" s="42"/>
      <c r="AA17" s="42"/>
      <c r="AB17" s="42"/>
      <c r="AC17" s="42"/>
      <c r="AD17" s="42"/>
    </row>
    <row r="18" spans="1:30">
      <c r="A18" s="42"/>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42"/>
      <c r="AD18" s="42"/>
    </row>
    <row r="19" spans="1:30">
      <c r="A19" s="42"/>
      <c r="B19" s="42"/>
      <c r="C19" s="42"/>
      <c r="D19" s="42"/>
      <c r="E19" s="42"/>
      <c r="F19" s="42"/>
      <c r="G19" s="42"/>
      <c r="H19" s="42"/>
      <c r="I19" s="42"/>
      <c r="J19" s="42"/>
      <c r="K19" s="42"/>
      <c r="L19" s="42"/>
      <c r="M19" s="42"/>
      <c r="N19" s="42"/>
      <c r="O19" s="42"/>
      <c r="P19" s="42"/>
      <c r="Q19" s="42"/>
      <c r="R19" s="42"/>
      <c r="S19" s="42"/>
      <c r="T19" s="42"/>
      <c r="U19" s="42"/>
      <c r="V19" s="42"/>
      <c r="W19" s="42"/>
      <c r="X19" s="42"/>
      <c r="Y19" s="42"/>
      <c r="Z19" s="42"/>
      <c r="AA19" s="42"/>
      <c r="AB19" s="42"/>
      <c r="AC19" s="42"/>
      <c r="AD19" s="42"/>
    </row>
    <row r="20" spans="1:30">
      <c r="A20" s="42"/>
      <c r="B20" s="42"/>
      <c r="C20" s="42"/>
      <c r="D20" s="42"/>
      <c r="E20" s="42"/>
      <c r="F20" s="42"/>
      <c r="G20" s="42"/>
      <c r="H20" s="42"/>
      <c r="I20" s="42"/>
      <c r="J20" s="42"/>
      <c r="K20" s="42"/>
      <c r="L20" s="42"/>
      <c r="M20" s="42"/>
      <c r="N20" s="42"/>
      <c r="O20" s="42"/>
      <c r="P20" s="42"/>
      <c r="Q20" s="42"/>
      <c r="R20" s="42"/>
      <c r="S20" s="42"/>
      <c r="T20" s="42"/>
      <c r="U20" s="42"/>
      <c r="V20" s="42"/>
      <c r="W20" s="42"/>
      <c r="X20" s="42"/>
      <c r="Y20" s="42"/>
      <c r="Z20" s="42"/>
      <c r="AA20" s="42"/>
      <c r="AB20" s="42"/>
      <c r="AC20" s="42"/>
      <c r="AD20" s="42"/>
    </row>
    <row r="21" spans="1:30">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42"/>
      <c r="AA21" s="42"/>
      <c r="AB21" s="42"/>
      <c r="AC21" s="42"/>
      <c r="AD21" s="42"/>
    </row>
    <row r="22" spans="1:30">
      <c r="A22" s="42"/>
      <c r="B22" s="42"/>
      <c r="C22" s="42"/>
      <c r="D22" s="42"/>
      <c r="E22" s="42"/>
      <c r="F22" s="42"/>
      <c r="G22" s="42"/>
      <c r="H22" s="42"/>
      <c r="I22" s="42"/>
      <c r="J22" s="42"/>
      <c r="K22" s="42"/>
      <c r="L22" s="42"/>
      <c r="M22" s="42"/>
      <c r="N22" s="42"/>
      <c r="O22" s="42"/>
      <c r="P22" s="42"/>
      <c r="Q22" s="42"/>
      <c r="R22" s="42"/>
      <c r="S22" s="42"/>
      <c r="T22" s="42"/>
      <c r="U22" s="42"/>
      <c r="V22" s="42"/>
      <c r="W22" s="42"/>
      <c r="X22" s="42"/>
      <c r="Y22" s="42"/>
      <c r="Z22" s="42"/>
      <c r="AA22" s="42"/>
      <c r="AB22" s="42"/>
      <c r="AC22" s="42"/>
      <c r="AD22" s="42"/>
    </row>
    <row r="23" spans="1:30">
      <c r="A23" s="42"/>
      <c r="B23" s="42"/>
      <c r="C23" s="42"/>
      <c r="D23" s="42"/>
      <c r="E23" s="42"/>
      <c r="F23" s="42"/>
      <c r="G23" s="42"/>
      <c r="H23" s="42"/>
      <c r="I23" s="42"/>
      <c r="J23" s="42"/>
      <c r="K23" s="42"/>
      <c r="L23" s="42"/>
      <c r="M23" s="42"/>
      <c r="N23" s="42"/>
      <c r="O23" s="42"/>
      <c r="P23" s="42"/>
      <c r="Q23" s="42"/>
      <c r="R23" s="42"/>
      <c r="S23" s="42"/>
      <c r="T23" s="42"/>
      <c r="U23" s="42"/>
      <c r="V23" s="42"/>
      <c r="W23" s="42"/>
      <c r="X23" s="42"/>
      <c r="Y23" s="42"/>
      <c r="Z23" s="42"/>
      <c r="AA23" s="42"/>
      <c r="AB23" s="42"/>
      <c r="AC23" s="42"/>
      <c r="AD23" s="42"/>
    </row>
    <row r="24" spans="1:30">
      <c r="A24" s="42"/>
      <c r="B24" s="42"/>
      <c r="C24" s="42"/>
      <c r="D24" s="42"/>
      <c r="E24" s="42"/>
      <c r="F24" s="42"/>
      <c r="G24" s="42"/>
      <c r="H24" s="42"/>
      <c r="I24" s="42"/>
      <c r="J24" s="42"/>
      <c r="K24" s="42"/>
      <c r="L24" s="42"/>
      <c r="M24" s="42"/>
      <c r="N24" s="42"/>
      <c r="O24" s="42"/>
      <c r="P24" s="42"/>
      <c r="Q24" s="42"/>
      <c r="R24" s="42"/>
      <c r="S24" s="42"/>
      <c r="T24" s="42"/>
      <c r="U24" s="42"/>
      <c r="V24" s="42"/>
      <c r="W24" s="42"/>
      <c r="X24" s="42"/>
      <c r="Y24" s="42"/>
      <c r="Z24" s="42"/>
      <c r="AA24" s="42"/>
      <c r="AB24" s="42"/>
      <c r="AC24" s="42"/>
      <c r="AD24" s="42"/>
    </row>
    <row r="25" spans="1:30">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row>
    <row r="26" spans="1:30">
      <c r="A26" s="42"/>
      <c r="B26" s="42"/>
      <c r="C26" s="42"/>
      <c r="D26" s="42"/>
      <c r="E26" s="42"/>
      <c r="F26" s="42"/>
      <c r="G26" s="42"/>
      <c r="H26" s="42"/>
      <c r="I26" s="42"/>
      <c r="J26" s="42"/>
      <c r="K26" s="42"/>
      <c r="L26" s="42"/>
      <c r="M26" s="42"/>
      <c r="N26" s="42"/>
      <c r="O26" s="42"/>
      <c r="P26" s="42"/>
      <c r="Q26" s="42"/>
      <c r="R26" s="42"/>
      <c r="S26" s="42"/>
      <c r="T26" s="42"/>
      <c r="U26" s="42"/>
      <c r="V26" s="42"/>
      <c r="W26" s="42"/>
      <c r="X26" s="42"/>
      <c r="Y26" s="42"/>
      <c r="Z26" s="42"/>
      <c r="AA26" s="42"/>
      <c r="AB26" s="42"/>
      <c r="AC26" s="42"/>
      <c r="AD26" s="42"/>
    </row>
    <row r="27" spans="1:30">
      <c r="A27" s="42"/>
      <c r="B27" s="42"/>
      <c r="C27" s="42"/>
      <c r="D27" s="42"/>
      <c r="E27" s="42"/>
      <c r="F27" s="42"/>
      <c r="G27" s="42"/>
      <c r="H27" s="42"/>
      <c r="I27" s="42"/>
      <c r="J27" s="42"/>
      <c r="K27" s="42"/>
      <c r="L27" s="42"/>
      <c r="M27" s="42"/>
      <c r="N27" s="42"/>
      <c r="O27" s="42"/>
      <c r="P27" s="42"/>
      <c r="Q27" s="42"/>
      <c r="R27" s="42"/>
      <c r="S27" s="42"/>
      <c r="T27" s="42"/>
      <c r="U27" s="42"/>
      <c r="V27" s="42"/>
      <c r="W27" s="42"/>
      <c r="X27" s="42"/>
      <c r="Y27" s="42"/>
      <c r="Z27" s="42"/>
      <c r="AA27" s="42"/>
      <c r="AB27" s="42"/>
      <c r="AC27" s="42"/>
      <c r="AD27" s="42"/>
    </row>
    <row r="28" spans="1:30">
      <c r="A28" s="42"/>
      <c r="B28" s="42"/>
      <c r="C28" s="42"/>
      <c r="D28" s="42"/>
      <c r="E28" s="42"/>
      <c r="F28" s="42"/>
      <c r="G28" s="42"/>
      <c r="H28" s="42"/>
      <c r="I28" s="42"/>
      <c r="J28" s="42"/>
      <c r="K28" s="42"/>
      <c r="L28" s="42"/>
      <c r="M28" s="42"/>
      <c r="N28" s="42"/>
      <c r="O28" s="42"/>
      <c r="P28" s="42"/>
      <c r="Q28" s="42"/>
      <c r="R28" s="42"/>
      <c r="S28" s="42"/>
      <c r="T28" s="42"/>
      <c r="U28" s="42"/>
      <c r="V28" s="42"/>
      <c r="W28" s="42"/>
      <c r="X28" s="42"/>
      <c r="Y28" s="42"/>
      <c r="Z28" s="42"/>
      <c r="AA28" s="42"/>
      <c r="AB28" s="42"/>
      <c r="AC28" s="42"/>
      <c r="AD28" s="42"/>
    </row>
    <row r="29" spans="1:30">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row>
    <row r="30" spans="1:30">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row>
    <row r="31" spans="1:30">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row>
    <row r="32" spans="1:30">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row>
    <row r="33" spans="1:30">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row>
    <row r="34" spans="1:30">
      <c r="A34" s="42"/>
      <c r="B34" s="42"/>
      <c r="C34" s="42"/>
      <c r="D34" s="42"/>
      <c r="E34" s="42"/>
      <c r="F34" s="42"/>
      <c r="G34" s="42"/>
      <c r="H34" s="42"/>
      <c r="I34" s="42"/>
      <c r="J34" s="42"/>
      <c r="K34" s="42"/>
      <c r="L34" s="42"/>
      <c r="M34" s="42"/>
      <c r="N34" s="42"/>
      <c r="O34" s="42"/>
      <c r="P34" s="42"/>
      <c r="Q34" s="42"/>
      <c r="R34" s="42"/>
      <c r="S34" s="42"/>
      <c r="T34" s="42"/>
      <c r="U34" s="42"/>
      <c r="V34" s="42"/>
      <c r="W34" s="42"/>
      <c r="X34" s="42"/>
      <c r="Y34" s="42"/>
      <c r="Z34" s="42"/>
      <c r="AA34" s="42"/>
      <c r="AB34" s="42"/>
      <c r="AC34" s="42"/>
      <c r="AD34" s="42"/>
    </row>
    <row r="35" spans="1:30">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row>
    <row r="36" spans="1:30">
      <c r="A36" s="42"/>
      <c r="B36" s="42"/>
      <c r="C36" s="42"/>
      <c r="D36" s="42"/>
      <c r="E36" s="42"/>
      <c r="F36" s="42"/>
      <c r="G36" s="42"/>
      <c r="H36" s="42"/>
      <c r="I36" s="42"/>
      <c r="J36" s="42"/>
      <c r="K36" s="42"/>
      <c r="L36" s="42"/>
      <c r="M36" s="42"/>
      <c r="N36" s="42"/>
      <c r="O36" s="42"/>
      <c r="P36" s="42"/>
      <c r="Q36" s="42"/>
      <c r="R36" s="42"/>
      <c r="S36" s="42"/>
      <c r="T36" s="42"/>
      <c r="U36" s="42"/>
      <c r="V36" s="42"/>
      <c r="W36" s="42"/>
      <c r="X36" s="42"/>
      <c r="Y36" s="42"/>
      <c r="Z36" s="42"/>
      <c r="AA36" s="42"/>
      <c r="AB36" s="42"/>
      <c r="AC36" s="42"/>
      <c r="AD36" s="42"/>
    </row>
    <row r="37" spans="1:30">
      <c r="A37" s="42"/>
      <c r="B37" s="42"/>
      <c r="C37" s="42"/>
      <c r="D37" s="42"/>
      <c r="E37" s="42"/>
      <c r="F37" s="42"/>
      <c r="G37" s="42"/>
      <c r="H37" s="42"/>
      <c r="I37" s="42"/>
      <c r="J37" s="42"/>
      <c r="K37" s="42"/>
      <c r="L37" s="42"/>
      <c r="M37" s="42"/>
      <c r="N37" s="42"/>
      <c r="O37" s="42"/>
      <c r="P37" s="42"/>
      <c r="Q37" s="42"/>
      <c r="R37" s="42"/>
      <c r="S37" s="42"/>
      <c r="T37" s="42"/>
      <c r="U37" s="42"/>
      <c r="V37" s="42"/>
      <c r="W37" s="42"/>
      <c r="X37" s="42"/>
      <c r="Y37" s="42"/>
      <c r="Z37" s="42"/>
      <c r="AA37" s="42"/>
      <c r="AB37" s="42"/>
      <c r="AC37" s="42"/>
      <c r="AD37" s="42"/>
    </row>
    <row r="38" spans="1:30">
      <c r="A38" s="42"/>
      <c r="B38" s="42"/>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row>
    <row r="39" spans="1:30">
      <c r="A39" s="42"/>
      <c r="B39" s="42"/>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row>
    <row r="40" spans="1:30">
      <c r="A40" s="42"/>
      <c r="B40" s="42"/>
      <c r="C40" s="42"/>
      <c r="D40" s="42"/>
      <c r="E40" s="42"/>
      <c r="F40" s="42"/>
      <c r="G40" s="42"/>
      <c r="H40" s="42"/>
      <c r="I40" s="42"/>
      <c r="J40" s="42"/>
      <c r="K40" s="42"/>
      <c r="L40" s="42"/>
      <c r="M40" s="42"/>
      <c r="N40" s="42"/>
      <c r="O40" s="42"/>
      <c r="P40" s="42"/>
      <c r="Q40" s="42"/>
      <c r="R40" s="42"/>
      <c r="S40" s="42"/>
      <c r="T40" s="42"/>
      <c r="U40" s="42"/>
      <c r="V40" s="42"/>
      <c r="W40" s="42"/>
      <c r="X40" s="42"/>
      <c r="Y40" s="42"/>
      <c r="Z40" s="42"/>
      <c r="AA40" s="42"/>
      <c r="AB40" s="42"/>
      <c r="AC40" s="42"/>
      <c r="AD40" s="42"/>
    </row>
    <row r="41" spans="1:30">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row>
    <row r="42" spans="1:30">
      <c r="A42" s="42"/>
      <c r="B42" s="42"/>
      <c r="C42" s="42"/>
      <c r="D42" s="42"/>
      <c r="E42" s="42"/>
      <c r="F42" s="42"/>
      <c r="G42" s="42"/>
      <c r="H42" s="42"/>
      <c r="I42" s="42"/>
      <c r="J42" s="42"/>
      <c r="K42" s="42"/>
      <c r="L42" s="42"/>
      <c r="M42" s="42"/>
      <c r="N42" s="42"/>
      <c r="O42" s="42"/>
      <c r="P42" s="42"/>
      <c r="Q42" s="42"/>
      <c r="R42" s="42"/>
      <c r="S42" s="42"/>
      <c r="T42" s="42"/>
      <c r="U42" s="42"/>
      <c r="V42" s="42"/>
      <c r="W42" s="42"/>
      <c r="X42" s="42"/>
      <c r="Y42" s="42"/>
      <c r="Z42" s="42"/>
      <c r="AA42" s="42"/>
      <c r="AB42" s="42"/>
      <c r="AC42" s="42"/>
      <c r="AD42" s="42"/>
    </row>
    <row r="43" spans="1:30">
      <c r="A43" s="42"/>
      <c r="B43" s="42"/>
      <c r="C43" s="42"/>
      <c r="D43" s="42"/>
      <c r="E43" s="42"/>
      <c r="F43" s="42"/>
      <c r="G43" s="42"/>
      <c r="H43" s="42"/>
      <c r="I43" s="42"/>
      <c r="J43" s="42"/>
      <c r="K43" s="42"/>
      <c r="L43" s="42"/>
      <c r="M43" s="42"/>
      <c r="N43" s="42"/>
      <c r="O43" s="42"/>
      <c r="P43" s="42"/>
      <c r="Q43" s="42"/>
      <c r="R43" s="42"/>
      <c r="S43" s="42"/>
      <c r="T43" s="42"/>
      <c r="U43" s="42"/>
      <c r="V43" s="42"/>
      <c r="W43" s="42"/>
      <c r="X43" s="42"/>
      <c r="Y43" s="42"/>
      <c r="Z43" s="42"/>
      <c r="AA43" s="42"/>
      <c r="AB43" s="42"/>
      <c r="AC43" s="42"/>
      <c r="AD43" s="42"/>
    </row>
    <row r="44" spans="1:30">
      <c r="A44" s="42"/>
      <c r="B44" s="42"/>
      <c r="C44" s="42"/>
      <c r="D44" s="42"/>
      <c r="E44" s="42"/>
      <c r="F44" s="42"/>
      <c r="G44" s="42"/>
      <c r="H44" s="42"/>
      <c r="I44" s="42"/>
      <c r="J44" s="42"/>
      <c r="K44" s="42"/>
      <c r="L44" s="42"/>
      <c r="M44" s="42"/>
      <c r="N44" s="42"/>
      <c r="O44" s="42"/>
      <c r="P44" s="42"/>
      <c r="Q44" s="42"/>
      <c r="R44" s="42"/>
      <c r="S44" s="42"/>
      <c r="T44" s="42"/>
      <c r="U44" s="42"/>
      <c r="V44" s="42"/>
      <c r="W44" s="42"/>
      <c r="X44" s="42"/>
      <c r="Y44" s="42"/>
      <c r="Z44" s="42"/>
      <c r="AA44" s="42"/>
      <c r="AB44" s="42"/>
      <c r="AC44" s="42"/>
      <c r="AD44" s="42"/>
    </row>
    <row r="45" spans="1:30">
      <c r="A45" s="42"/>
      <c r="B45" s="42"/>
      <c r="C45" s="42"/>
      <c r="D45" s="42"/>
      <c r="E45" s="42"/>
      <c r="F45" s="42"/>
      <c r="G45" s="42"/>
      <c r="H45" s="42"/>
      <c r="I45" s="42"/>
      <c r="J45" s="42"/>
      <c r="K45" s="42"/>
      <c r="L45" s="42"/>
      <c r="M45" s="42"/>
      <c r="N45" s="42"/>
      <c r="O45" s="42"/>
      <c r="P45" s="42"/>
      <c r="Q45" s="42"/>
      <c r="R45" s="42"/>
      <c r="S45" s="42"/>
      <c r="T45" s="42"/>
      <c r="U45" s="42"/>
      <c r="V45" s="42"/>
      <c r="W45" s="42"/>
      <c r="X45" s="42"/>
      <c r="Y45" s="42"/>
      <c r="Z45" s="42"/>
      <c r="AA45" s="42"/>
      <c r="AB45" s="42"/>
      <c r="AC45" s="42"/>
      <c r="AD45" s="42"/>
    </row>
    <row r="46" spans="1:30">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row>
    <row r="47" spans="1:30">
      <c r="A47" s="42"/>
      <c r="B47" s="42"/>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row>
    <row r="48" spans="1:30">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row>
    <row r="49" spans="1:30">
      <c r="A49" s="42"/>
      <c r="B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row>
    <row r="50" spans="1:30">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6A1A9-80E2-4CBC-8872-6B65A2D84068}">
  <sheetPr codeName="Sheet8"/>
  <dimension ref="A1:AD50"/>
  <sheetViews>
    <sheetView zoomScale="90" zoomScaleNormal="90" workbookViewId="0">
      <selection activeCell="AA33" sqref="AA33"/>
    </sheetView>
  </sheetViews>
  <sheetFormatPr defaultRowHeight="12.5"/>
  <cols>
    <col min="7" max="7" width="13.81640625" bestFit="1" customWidth="1"/>
    <col min="8" max="9" width="26.7265625" bestFit="1" customWidth="1"/>
  </cols>
  <sheetData>
    <row r="1" spans="1:30">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row>
    <row r="2" spans="1:30">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row>
    <row r="3" spans="1:30">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row>
    <row r="4" spans="1:30">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row>
    <row r="5" spans="1:30">
      <c r="A5" s="42"/>
      <c r="B5" s="42"/>
      <c r="C5" s="42"/>
      <c r="D5" s="42"/>
      <c r="E5" s="42"/>
      <c r="F5" s="42"/>
      <c r="G5" s="42"/>
      <c r="H5" s="42"/>
      <c r="I5" s="42"/>
      <c r="J5" s="42"/>
      <c r="K5" s="42"/>
      <c r="L5" s="42"/>
      <c r="M5" s="42"/>
      <c r="N5" s="42"/>
      <c r="O5" s="42"/>
      <c r="P5" s="42"/>
      <c r="Q5" s="42"/>
      <c r="R5" s="42"/>
      <c r="S5" s="42"/>
      <c r="T5" s="42"/>
      <c r="U5" s="42"/>
      <c r="V5" s="42"/>
      <c r="W5" s="42"/>
      <c r="X5" s="42"/>
      <c r="Y5" s="42"/>
      <c r="Z5" s="42"/>
      <c r="AA5" s="42"/>
      <c r="AB5" s="42"/>
      <c r="AC5" s="42"/>
      <c r="AD5" s="42"/>
    </row>
    <row r="6" spans="1:30">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row>
    <row r="7" spans="1:30">
      <c r="A7" s="42"/>
      <c r="B7" s="42"/>
      <c r="C7" s="42"/>
      <c r="D7" s="42"/>
      <c r="E7" s="42"/>
      <c r="F7" s="42"/>
      <c r="G7" s="42"/>
      <c r="H7" s="42"/>
      <c r="I7" s="42"/>
      <c r="J7" s="42"/>
      <c r="K7" s="42"/>
      <c r="L7" s="42"/>
      <c r="M7" s="42"/>
      <c r="N7" s="42"/>
      <c r="O7" s="42"/>
      <c r="P7" s="42"/>
      <c r="Q7" s="42"/>
      <c r="R7" s="42"/>
      <c r="S7" s="42"/>
      <c r="T7" s="42"/>
      <c r="U7" s="42"/>
      <c r="V7" s="42"/>
      <c r="W7" s="42"/>
      <c r="X7" s="42"/>
      <c r="Y7" s="42"/>
      <c r="Z7" s="42"/>
      <c r="AA7" s="42"/>
      <c r="AB7" s="42"/>
      <c r="AC7" s="42"/>
      <c r="AD7" s="42"/>
    </row>
    <row r="8" spans="1:30">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row>
    <row r="9" spans="1:30">
      <c r="A9" s="42"/>
      <c r="B9" s="42"/>
      <c r="C9" s="42"/>
      <c r="D9" s="42"/>
      <c r="E9" s="42"/>
      <c r="F9" s="42"/>
      <c r="G9" s="42"/>
      <c r="H9" s="42"/>
      <c r="I9" s="42"/>
      <c r="J9" s="42"/>
      <c r="K9" s="42"/>
      <c r="L9" s="42"/>
      <c r="M9" s="42"/>
      <c r="N9" s="42"/>
      <c r="O9" s="42"/>
      <c r="P9" s="42"/>
      <c r="Q9" s="42"/>
      <c r="R9" s="42"/>
      <c r="S9" s="42"/>
      <c r="T9" s="42"/>
      <c r="U9" s="42"/>
      <c r="V9" s="42"/>
      <c r="W9" s="42"/>
      <c r="X9" s="42"/>
      <c r="Y9" s="42"/>
      <c r="Z9" s="42"/>
      <c r="AA9" s="42"/>
      <c r="AB9" s="42"/>
      <c r="AC9" s="42"/>
      <c r="AD9" s="42"/>
    </row>
    <row r="10" spans="1:30">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row>
    <row r="11" spans="1:30">
      <c r="A11" s="42"/>
      <c r="B11" s="42"/>
      <c r="C11" s="42"/>
      <c r="D11" s="42"/>
      <c r="E11" s="42"/>
      <c r="F11" s="42"/>
      <c r="G11" s="42"/>
      <c r="H11" s="42"/>
      <c r="I11" s="42"/>
      <c r="J11" s="42"/>
      <c r="K11" s="42"/>
      <c r="L11" s="42"/>
      <c r="M11" s="42"/>
      <c r="N11" s="42"/>
      <c r="O11" s="42"/>
      <c r="P11" s="42"/>
      <c r="Q11" s="42"/>
      <c r="R11" s="42"/>
      <c r="S11" s="42"/>
      <c r="T11" s="42"/>
      <c r="U11" s="42"/>
      <c r="V11" s="42"/>
      <c r="W11" s="42"/>
      <c r="X11" s="42"/>
      <c r="Y11" s="42"/>
      <c r="Z11" s="42"/>
      <c r="AA11" s="42"/>
      <c r="AB11" s="42"/>
      <c r="AC11" s="42"/>
      <c r="AD11" s="42"/>
    </row>
    <row r="12" spans="1:30">
      <c r="A12" s="42"/>
      <c r="B12" s="42"/>
      <c r="C12" s="42"/>
      <c r="D12" s="42"/>
      <c r="E12" s="42"/>
      <c r="F12" s="42"/>
      <c r="G12" s="42"/>
      <c r="H12" s="42"/>
      <c r="I12" s="42"/>
      <c r="J12" s="42"/>
      <c r="K12" s="42"/>
      <c r="L12" s="42"/>
      <c r="M12" s="42"/>
      <c r="N12" s="42"/>
      <c r="O12" s="42"/>
      <c r="P12" s="42"/>
      <c r="Q12" s="42"/>
      <c r="R12" s="42"/>
      <c r="S12" s="42"/>
      <c r="T12" s="42"/>
      <c r="U12" s="42"/>
      <c r="V12" s="42"/>
      <c r="W12" s="42"/>
      <c r="X12" s="42"/>
      <c r="Y12" s="42"/>
      <c r="Z12" s="42"/>
      <c r="AA12" s="42"/>
      <c r="AB12" s="42"/>
      <c r="AC12" s="42"/>
      <c r="AD12" s="42"/>
    </row>
    <row r="13" spans="1:30">
      <c r="A13" s="42"/>
      <c r="B13" s="42"/>
      <c r="C13" s="42"/>
      <c r="D13" s="42"/>
      <c r="E13" s="42"/>
      <c r="F13" s="42"/>
      <c r="G13" s="42"/>
      <c r="H13" s="42"/>
      <c r="I13" s="42"/>
      <c r="J13" s="42"/>
      <c r="K13" s="42"/>
      <c r="L13" s="42"/>
      <c r="M13" s="42"/>
      <c r="N13" s="42"/>
      <c r="O13" s="42"/>
      <c r="P13" s="42"/>
      <c r="Q13" s="42"/>
      <c r="R13" s="42"/>
      <c r="S13" s="42"/>
      <c r="T13" s="42"/>
      <c r="U13" s="42"/>
      <c r="V13" s="42"/>
      <c r="W13" s="42"/>
      <c r="X13" s="42"/>
      <c r="Y13" s="42"/>
      <c r="Z13" s="42"/>
      <c r="AA13" s="42"/>
      <c r="AB13" s="42"/>
      <c r="AC13" s="42"/>
      <c r="AD13" s="42"/>
    </row>
    <row r="14" spans="1:30">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row>
    <row r="15" spans="1:30">
      <c r="A15" s="42"/>
      <c r="B15" s="42"/>
      <c r="C15" s="42"/>
      <c r="D15" s="42"/>
      <c r="E15" s="42"/>
      <c r="F15" s="42"/>
      <c r="G15" s="42"/>
      <c r="H15" s="42"/>
      <c r="I15" s="42"/>
      <c r="J15" s="42"/>
      <c r="K15" s="42"/>
      <c r="L15" s="42"/>
      <c r="M15" s="42"/>
      <c r="N15" s="42"/>
      <c r="O15" s="42"/>
      <c r="P15" s="42"/>
      <c r="Q15" s="42"/>
      <c r="R15" s="42"/>
      <c r="S15" s="42"/>
      <c r="T15" s="42"/>
      <c r="U15" s="42"/>
      <c r="V15" s="42"/>
      <c r="W15" s="42"/>
      <c r="X15" s="42"/>
      <c r="Y15" s="42"/>
      <c r="Z15" s="42"/>
      <c r="AA15" s="42"/>
      <c r="AB15" s="42"/>
      <c r="AC15" s="42"/>
      <c r="AD15" s="42"/>
    </row>
    <row r="16" spans="1:30">
      <c r="A16" s="42"/>
      <c r="B16" s="42"/>
      <c r="C16" s="42"/>
      <c r="D16" s="42"/>
      <c r="E16" s="42"/>
      <c r="F16" s="42"/>
      <c r="G16" s="42"/>
      <c r="H16" s="42"/>
      <c r="I16" s="42"/>
      <c r="J16" s="42"/>
      <c r="K16" s="42"/>
      <c r="L16" s="42"/>
      <c r="M16" s="42"/>
      <c r="N16" s="42"/>
      <c r="O16" s="42"/>
      <c r="P16" s="42"/>
      <c r="Q16" s="42"/>
      <c r="R16" s="42"/>
      <c r="S16" s="42"/>
      <c r="T16" s="42"/>
      <c r="U16" s="42"/>
      <c r="V16" s="42"/>
      <c r="W16" s="42"/>
      <c r="X16" s="42"/>
      <c r="Y16" s="42"/>
      <c r="Z16" s="42"/>
      <c r="AA16" s="42"/>
      <c r="AB16" s="42"/>
      <c r="AC16" s="42"/>
      <c r="AD16" s="42"/>
    </row>
    <row r="17" spans="1:30">
      <c r="A17" s="42"/>
      <c r="B17" s="42"/>
      <c r="C17" s="42"/>
      <c r="D17" s="42"/>
      <c r="E17" s="42"/>
      <c r="F17" s="42"/>
      <c r="G17" s="42"/>
      <c r="H17" s="42"/>
      <c r="I17" s="42"/>
      <c r="J17" s="42"/>
      <c r="K17" s="42"/>
      <c r="L17" s="42"/>
      <c r="M17" s="42"/>
      <c r="N17" s="42"/>
      <c r="O17" s="42"/>
      <c r="P17" s="42"/>
      <c r="Q17" s="42"/>
      <c r="R17" s="42"/>
      <c r="S17" s="42"/>
      <c r="T17" s="42"/>
      <c r="U17" s="42"/>
      <c r="V17" s="42"/>
      <c r="W17" s="42"/>
      <c r="X17" s="42"/>
      <c r="Y17" s="42"/>
      <c r="Z17" s="42"/>
      <c r="AA17" s="42"/>
      <c r="AB17" s="42"/>
      <c r="AC17" s="42"/>
      <c r="AD17" s="42"/>
    </row>
    <row r="18" spans="1:30">
      <c r="A18" s="42"/>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42"/>
      <c r="AD18" s="42"/>
    </row>
    <row r="19" spans="1:30">
      <c r="A19" s="42"/>
      <c r="B19" s="42"/>
      <c r="C19" s="42"/>
      <c r="D19" s="42"/>
      <c r="E19" s="42"/>
      <c r="F19" s="42"/>
      <c r="G19" s="42"/>
      <c r="H19" s="42"/>
      <c r="I19" s="42"/>
      <c r="J19" s="42"/>
      <c r="K19" s="42"/>
      <c r="L19" s="42"/>
      <c r="M19" s="42"/>
      <c r="N19" s="42"/>
      <c r="O19" s="42"/>
      <c r="P19" s="42"/>
      <c r="Q19" s="42"/>
      <c r="R19" s="42"/>
      <c r="S19" s="42"/>
      <c r="T19" s="42"/>
      <c r="U19" s="42"/>
      <c r="V19" s="42"/>
      <c r="W19" s="42"/>
      <c r="X19" s="42"/>
      <c r="Y19" s="42"/>
      <c r="Z19" s="42"/>
      <c r="AA19" s="42"/>
      <c r="AB19" s="42"/>
      <c r="AC19" s="42"/>
      <c r="AD19" s="42"/>
    </row>
    <row r="20" spans="1:30">
      <c r="A20" s="42"/>
      <c r="B20" s="42"/>
      <c r="C20" s="42"/>
      <c r="D20" s="42"/>
      <c r="E20" s="42"/>
      <c r="F20" s="42"/>
      <c r="G20" s="42"/>
      <c r="H20" s="42"/>
      <c r="I20" s="42"/>
      <c r="J20" s="42"/>
      <c r="K20" s="42"/>
      <c r="L20" s="42"/>
      <c r="M20" s="42"/>
      <c r="N20" s="42"/>
      <c r="O20" s="42"/>
      <c r="P20" s="42"/>
      <c r="Q20" s="42"/>
      <c r="R20" s="42"/>
      <c r="S20" s="42"/>
      <c r="T20" s="42"/>
      <c r="U20" s="42"/>
      <c r="V20" s="42"/>
      <c r="W20" s="42"/>
      <c r="X20" s="42"/>
      <c r="Y20" s="42"/>
      <c r="Z20" s="42"/>
      <c r="AA20" s="42"/>
      <c r="AB20" s="42"/>
      <c r="AC20" s="42"/>
      <c r="AD20" s="42"/>
    </row>
    <row r="21" spans="1:30">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42"/>
      <c r="AA21" s="42"/>
      <c r="AB21" s="42"/>
      <c r="AC21" s="42"/>
      <c r="AD21" s="42"/>
    </row>
    <row r="22" spans="1:30">
      <c r="A22" s="42"/>
      <c r="B22" s="42"/>
      <c r="C22" s="42"/>
      <c r="D22" s="42"/>
      <c r="E22" s="42"/>
      <c r="F22" s="42"/>
      <c r="G22" s="42"/>
      <c r="H22" s="42"/>
      <c r="I22" s="42"/>
      <c r="J22" s="42"/>
      <c r="K22" s="42"/>
      <c r="L22" s="42"/>
      <c r="M22" s="42"/>
      <c r="N22" s="42"/>
      <c r="O22" s="42"/>
      <c r="P22" s="42"/>
      <c r="Q22" s="42"/>
      <c r="R22" s="42"/>
      <c r="S22" s="42"/>
      <c r="T22" s="42"/>
      <c r="U22" s="42"/>
      <c r="V22" s="42"/>
      <c r="W22" s="42"/>
      <c r="X22" s="42"/>
      <c r="Y22" s="42"/>
      <c r="Z22" s="42"/>
      <c r="AA22" s="42"/>
      <c r="AB22" s="42"/>
      <c r="AC22" s="42"/>
      <c r="AD22" s="42"/>
    </row>
    <row r="23" spans="1:30">
      <c r="A23" s="42"/>
      <c r="B23" s="42"/>
      <c r="C23" s="42"/>
      <c r="D23" s="42"/>
      <c r="E23" s="42"/>
      <c r="F23" s="42"/>
      <c r="G23" s="42"/>
      <c r="H23" s="42"/>
      <c r="I23" s="42"/>
      <c r="J23" s="42"/>
      <c r="K23" s="42"/>
      <c r="L23" s="42"/>
      <c r="M23" s="42"/>
      <c r="N23" s="42"/>
      <c r="O23" s="42"/>
      <c r="P23" s="42"/>
      <c r="Q23" s="42"/>
      <c r="R23" s="42"/>
      <c r="S23" s="42"/>
      <c r="T23" s="42"/>
      <c r="U23" s="42"/>
      <c r="V23" s="42"/>
      <c r="W23" s="42"/>
      <c r="X23" s="42"/>
      <c r="Y23" s="42"/>
      <c r="Z23" s="42"/>
      <c r="AA23" s="42"/>
      <c r="AB23" s="42"/>
      <c r="AC23" s="42"/>
      <c r="AD23" s="42"/>
    </row>
    <row r="24" spans="1:30">
      <c r="A24" s="42"/>
      <c r="B24" s="42"/>
      <c r="C24" s="42"/>
      <c r="D24" s="42"/>
      <c r="E24" s="42"/>
      <c r="F24" s="42"/>
      <c r="G24" s="42"/>
      <c r="H24" s="42"/>
      <c r="I24" s="42"/>
      <c r="J24" s="42"/>
      <c r="K24" s="42"/>
      <c r="L24" s="42"/>
      <c r="M24" s="42"/>
      <c r="N24" s="42"/>
      <c r="O24" s="42"/>
      <c r="P24" s="42"/>
      <c r="Q24" s="42"/>
      <c r="R24" s="42"/>
      <c r="S24" s="42"/>
      <c r="T24" s="42"/>
      <c r="U24" s="42"/>
      <c r="V24" s="42"/>
      <c r="W24" s="42"/>
      <c r="X24" s="42"/>
      <c r="Y24" s="42"/>
      <c r="Z24" s="42"/>
      <c r="AA24" s="42"/>
      <c r="AB24" s="42"/>
      <c r="AC24" s="42"/>
      <c r="AD24" s="42"/>
    </row>
    <row r="25" spans="1:30">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row>
    <row r="26" spans="1:30">
      <c r="A26" s="42"/>
      <c r="B26" s="42"/>
      <c r="C26" s="42"/>
      <c r="D26" s="42"/>
      <c r="E26" s="42"/>
      <c r="F26" s="42"/>
      <c r="G26" s="42"/>
      <c r="H26" s="42"/>
      <c r="I26" s="42"/>
      <c r="J26" s="42"/>
      <c r="K26" s="42"/>
      <c r="L26" s="42"/>
      <c r="M26" s="42"/>
      <c r="N26" s="42"/>
      <c r="O26" s="42"/>
      <c r="P26" s="42"/>
      <c r="Q26" s="42"/>
      <c r="R26" s="42"/>
      <c r="S26" s="42"/>
      <c r="T26" s="42"/>
      <c r="U26" s="42"/>
      <c r="V26" s="42"/>
      <c r="W26" s="42"/>
      <c r="X26" s="42"/>
      <c r="Y26" s="42"/>
      <c r="Z26" s="42"/>
      <c r="AA26" s="42"/>
      <c r="AB26" s="42"/>
      <c r="AC26" s="42"/>
      <c r="AD26" s="42"/>
    </row>
    <row r="27" spans="1:30">
      <c r="A27" s="42"/>
      <c r="B27" s="42"/>
      <c r="C27" s="42"/>
      <c r="D27" s="42"/>
      <c r="E27" s="42"/>
      <c r="F27" s="42"/>
      <c r="G27" s="42"/>
      <c r="H27" s="42"/>
      <c r="I27" s="42"/>
      <c r="J27" s="42"/>
      <c r="K27" s="42"/>
      <c r="L27" s="42"/>
      <c r="M27" s="42"/>
      <c r="N27" s="42"/>
      <c r="O27" s="42"/>
      <c r="P27" s="42"/>
      <c r="Q27" s="42"/>
      <c r="R27" s="42"/>
      <c r="S27" s="42"/>
      <c r="T27" s="42"/>
      <c r="U27" s="42"/>
      <c r="V27" s="42"/>
      <c r="W27" s="42"/>
      <c r="X27" s="42"/>
      <c r="Y27" s="42"/>
      <c r="Z27" s="42"/>
      <c r="AA27" s="42"/>
      <c r="AB27" s="42"/>
      <c r="AC27" s="42"/>
      <c r="AD27" s="42"/>
    </row>
    <row r="28" spans="1:30">
      <c r="A28" s="42"/>
      <c r="B28" s="42"/>
      <c r="C28" s="42"/>
      <c r="D28" s="42"/>
      <c r="E28" s="42"/>
      <c r="F28" s="42"/>
      <c r="G28" s="42"/>
      <c r="H28" s="42"/>
      <c r="I28" s="42"/>
      <c r="J28" s="42"/>
      <c r="K28" s="42"/>
      <c r="L28" s="42"/>
      <c r="M28" s="42"/>
      <c r="N28" s="42"/>
      <c r="O28" s="42"/>
      <c r="P28" s="42"/>
      <c r="Q28" s="42"/>
      <c r="R28" s="42"/>
      <c r="S28" s="42"/>
      <c r="T28" s="42"/>
      <c r="U28" s="42"/>
      <c r="V28" s="42"/>
      <c r="W28" s="42"/>
      <c r="X28" s="42"/>
      <c r="Y28" s="42"/>
      <c r="Z28" s="42"/>
      <c r="AA28" s="42"/>
      <c r="AB28" s="42"/>
      <c r="AC28" s="42"/>
      <c r="AD28" s="42"/>
    </row>
    <row r="29" spans="1:30">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row>
    <row r="30" spans="1:30">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row>
    <row r="31" spans="1:30">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row>
    <row r="32" spans="1:30">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row>
    <row r="33" spans="1:30">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row>
    <row r="34" spans="1:30">
      <c r="A34" s="42"/>
      <c r="B34" s="42"/>
      <c r="C34" s="42"/>
      <c r="D34" s="42"/>
      <c r="E34" s="42"/>
      <c r="F34" s="42"/>
      <c r="G34" s="42"/>
      <c r="H34" s="42"/>
      <c r="I34" s="42"/>
      <c r="J34" s="42"/>
      <c r="K34" s="42"/>
      <c r="L34" s="42"/>
      <c r="M34" s="42"/>
      <c r="N34" s="42"/>
      <c r="O34" s="42"/>
      <c r="P34" s="42"/>
      <c r="Q34" s="42"/>
      <c r="R34" s="42"/>
      <c r="S34" s="42"/>
      <c r="T34" s="42"/>
      <c r="U34" s="42"/>
      <c r="V34" s="42"/>
      <c r="W34" s="42"/>
      <c r="X34" s="42"/>
      <c r="Y34" s="42"/>
      <c r="Z34" s="42"/>
      <c r="AA34" s="42"/>
      <c r="AB34" s="42"/>
      <c r="AC34" s="42"/>
      <c r="AD34" s="42"/>
    </row>
    <row r="35" spans="1:30">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row>
    <row r="36" spans="1:30">
      <c r="A36" s="42"/>
      <c r="B36" s="42"/>
      <c r="C36" s="42"/>
      <c r="D36" s="42"/>
      <c r="E36" s="42"/>
      <c r="F36" s="42"/>
      <c r="G36" s="42"/>
      <c r="H36" s="42"/>
      <c r="I36" s="42"/>
      <c r="J36" s="42"/>
      <c r="K36" s="42"/>
      <c r="L36" s="42"/>
      <c r="M36" s="42"/>
      <c r="N36" s="42"/>
      <c r="O36" s="42"/>
      <c r="P36" s="42"/>
      <c r="Q36" s="42"/>
      <c r="R36" s="42"/>
      <c r="S36" s="42"/>
      <c r="T36" s="42"/>
      <c r="U36" s="42"/>
      <c r="V36" s="42"/>
      <c r="W36" s="42"/>
      <c r="X36" s="42"/>
      <c r="Y36" s="42"/>
      <c r="Z36" s="42"/>
      <c r="AA36" s="42"/>
      <c r="AB36" s="42"/>
      <c r="AC36" s="42"/>
      <c r="AD36" s="42"/>
    </row>
    <row r="37" spans="1:30">
      <c r="A37" s="42"/>
      <c r="B37" s="42"/>
      <c r="C37" s="42"/>
      <c r="D37" s="42"/>
      <c r="E37" s="42"/>
      <c r="F37" s="42"/>
      <c r="G37" s="42"/>
      <c r="H37" s="42"/>
      <c r="I37" s="42"/>
      <c r="J37" s="42"/>
      <c r="K37" s="42"/>
      <c r="L37" s="42"/>
      <c r="M37" s="42"/>
      <c r="N37" s="42"/>
      <c r="O37" s="42"/>
      <c r="P37" s="42"/>
      <c r="Q37" s="42"/>
      <c r="R37" s="42"/>
      <c r="S37" s="42"/>
      <c r="T37" s="42"/>
      <c r="U37" s="42"/>
      <c r="V37" s="42"/>
      <c r="W37" s="42"/>
      <c r="X37" s="42"/>
      <c r="Y37" s="42"/>
      <c r="Z37" s="42"/>
      <c r="AA37" s="42"/>
      <c r="AB37" s="42"/>
      <c r="AC37" s="42"/>
      <c r="AD37" s="42"/>
    </row>
    <row r="38" spans="1:30">
      <c r="A38" s="42"/>
      <c r="B38" s="42"/>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row>
    <row r="39" spans="1:30">
      <c r="A39" s="42"/>
      <c r="B39" s="42"/>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row>
    <row r="40" spans="1:30">
      <c r="A40" s="42"/>
      <c r="B40" s="42"/>
      <c r="C40" s="42"/>
      <c r="D40" s="42"/>
      <c r="E40" s="42"/>
      <c r="F40" s="42"/>
      <c r="G40" s="42"/>
      <c r="H40" s="42"/>
      <c r="I40" s="42"/>
      <c r="J40" s="42"/>
      <c r="K40" s="42"/>
      <c r="L40" s="42"/>
      <c r="M40" s="42"/>
      <c r="N40" s="42"/>
      <c r="O40" s="42"/>
      <c r="P40" s="42"/>
      <c r="Q40" s="42"/>
      <c r="R40" s="42"/>
      <c r="S40" s="42"/>
      <c r="T40" s="42"/>
      <c r="U40" s="42"/>
      <c r="V40" s="42"/>
      <c r="W40" s="42"/>
      <c r="X40" s="42"/>
      <c r="Y40" s="42"/>
      <c r="Z40" s="42"/>
      <c r="AA40" s="42"/>
      <c r="AB40" s="42"/>
      <c r="AC40" s="42"/>
      <c r="AD40" s="42"/>
    </row>
    <row r="41" spans="1:30">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row>
    <row r="42" spans="1:30">
      <c r="A42" s="42"/>
      <c r="B42" s="42"/>
      <c r="C42" s="42"/>
      <c r="D42" s="42"/>
      <c r="E42" s="42"/>
      <c r="F42" s="42"/>
      <c r="G42" s="42"/>
      <c r="H42" s="42"/>
      <c r="I42" s="42"/>
      <c r="J42" s="42"/>
      <c r="K42" s="42"/>
      <c r="L42" s="42"/>
      <c r="M42" s="42"/>
      <c r="N42" s="42"/>
      <c r="O42" s="42"/>
      <c r="P42" s="42"/>
      <c r="Q42" s="42"/>
      <c r="R42" s="42"/>
      <c r="S42" s="42"/>
      <c r="T42" s="42"/>
      <c r="U42" s="42"/>
      <c r="V42" s="42"/>
      <c r="W42" s="42"/>
      <c r="X42" s="42"/>
      <c r="Y42" s="42"/>
      <c r="Z42" s="42"/>
      <c r="AA42" s="42"/>
      <c r="AB42" s="42"/>
      <c r="AC42" s="42"/>
      <c r="AD42" s="42"/>
    </row>
    <row r="43" spans="1:30">
      <c r="A43" s="42"/>
      <c r="B43" s="42"/>
      <c r="C43" s="42"/>
      <c r="D43" s="42"/>
      <c r="E43" s="42"/>
      <c r="F43" s="42"/>
      <c r="G43" s="42"/>
      <c r="H43" s="42"/>
      <c r="I43" s="42"/>
      <c r="J43" s="42"/>
      <c r="K43" s="42"/>
      <c r="L43" s="42"/>
      <c r="M43" s="42"/>
      <c r="N43" s="42"/>
      <c r="O43" s="42"/>
      <c r="P43" s="42"/>
      <c r="Q43" s="42"/>
      <c r="R43" s="42"/>
      <c r="S43" s="42"/>
      <c r="T43" s="42"/>
      <c r="U43" s="42"/>
      <c r="V43" s="42"/>
      <c r="W43" s="42"/>
      <c r="X43" s="42"/>
      <c r="Y43" s="42"/>
      <c r="Z43" s="42"/>
      <c r="AA43" s="42"/>
      <c r="AB43" s="42"/>
      <c r="AC43" s="42"/>
      <c r="AD43" s="42"/>
    </row>
    <row r="44" spans="1:30">
      <c r="A44" s="42"/>
      <c r="B44" s="42"/>
      <c r="C44" s="42"/>
      <c r="D44" s="42"/>
      <c r="E44" s="42"/>
      <c r="F44" s="42"/>
      <c r="G44" s="42"/>
      <c r="H44" s="42"/>
      <c r="I44" s="42"/>
      <c r="J44" s="42"/>
      <c r="K44" s="42"/>
      <c r="L44" s="42"/>
      <c r="M44" s="42"/>
      <c r="N44" s="42"/>
      <c r="O44" s="42"/>
      <c r="P44" s="42"/>
      <c r="Q44" s="42"/>
      <c r="R44" s="42"/>
      <c r="S44" s="42"/>
      <c r="T44" s="42"/>
      <c r="U44" s="42"/>
      <c r="V44" s="42"/>
      <c r="W44" s="42"/>
      <c r="X44" s="42"/>
      <c r="Y44" s="42"/>
      <c r="Z44" s="42"/>
      <c r="AA44" s="42"/>
      <c r="AB44" s="42"/>
      <c r="AC44" s="42"/>
      <c r="AD44" s="42"/>
    </row>
    <row r="45" spans="1:30">
      <c r="A45" s="42"/>
      <c r="B45" s="42"/>
      <c r="C45" s="42"/>
      <c r="D45" s="42"/>
      <c r="E45" s="42"/>
      <c r="F45" s="42"/>
      <c r="G45" s="42"/>
      <c r="H45" s="42"/>
      <c r="I45" s="42"/>
      <c r="J45" s="42"/>
      <c r="K45" s="42"/>
      <c r="L45" s="42"/>
      <c r="M45" s="42"/>
      <c r="N45" s="42"/>
      <c r="O45" s="42"/>
      <c r="P45" s="42"/>
      <c r="Q45" s="42"/>
      <c r="R45" s="42"/>
      <c r="S45" s="42"/>
      <c r="T45" s="42"/>
      <c r="U45" s="42"/>
      <c r="V45" s="42"/>
      <c r="W45" s="42"/>
      <c r="X45" s="42"/>
      <c r="Y45" s="42"/>
      <c r="Z45" s="42"/>
      <c r="AA45" s="42"/>
      <c r="AB45" s="42"/>
      <c r="AC45" s="42"/>
      <c r="AD45" s="42"/>
    </row>
    <row r="46" spans="1:30">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row>
    <row r="47" spans="1:30">
      <c r="A47" s="42"/>
      <c r="B47" s="42"/>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row>
    <row r="48" spans="1:30">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row>
    <row r="49" spans="1:30">
      <c r="A49" s="42"/>
      <c r="B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row>
    <row r="50" spans="1:30">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row>
  </sheetData>
  <pageMargins left="0.7" right="0.7" top="0.75" bottom="0.75" header="0.3" footer="0.3"/>
  <drawing r:id="rId1"/>
  <extLst>
    <ext xmlns:x15="http://schemas.microsoft.com/office/spreadsheetml/2010/11/main" uri="{7E03D99C-DC04-49d9-9315-930204A7B6E9}">
      <x15:timelineRefs>
        <x15:timelineRef r:id="rId2"/>
      </x15:timelineRef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32AE6-2FA6-4344-87A0-7C993B9F8BDE}">
  <sheetPr codeName="Sheet5"/>
  <dimension ref="A1:AD50"/>
  <sheetViews>
    <sheetView topLeftCell="B1" zoomScale="90" zoomScaleNormal="90" workbookViewId="0">
      <selection activeCell="AA11" sqref="AA11"/>
    </sheetView>
  </sheetViews>
  <sheetFormatPr defaultRowHeight="12.5"/>
  <cols>
    <col min="7" max="7" width="13.81640625" bestFit="1" customWidth="1"/>
    <col min="8" max="9" width="26.7265625" bestFit="1" customWidth="1"/>
  </cols>
  <sheetData>
    <row r="1" spans="1:30">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row>
    <row r="2" spans="1:30">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row>
    <row r="3" spans="1:30">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row>
    <row r="4" spans="1:30">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row>
    <row r="5" spans="1:30">
      <c r="A5" s="42"/>
      <c r="B5" s="42"/>
      <c r="C5" s="42"/>
      <c r="D5" s="42"/>
      <c r="E5" s="42"/>
      <c r="F5" s="42"/>
      <c r="G5" s="42"/>
      <c r="H5" s="42"/>
      <c r="I5" s="42"/>
      <c r="J5" s="42"/>
      <c r="K5" s="42"/>
      <c r="L5" s="42"/>
      <c r="M5" s="42"/>
      <c r="N5" s="42"/>
      <c r="O5" s="42"/>
      <c r="P5" s="42"/>
      <c r="Q5" s="42"/>
      <c r="R5" s="42"/>
      <c r="S5" s="42"/>
      <c r="T5" s="42"/>
      <c r="U5" s="42"/>
      <c r="V5" s="42"/>
      <c r="W5" s="42"/>
      <c r="X5" s="42"/>
      <c r="Y5" s="42"/>
      <c r="Z5" s="42"/>
      <c r="AA5" s="42"/>
      <c r="AB5" s="42"/>
      <c r="AC5" s="42"/>
      <c r="AD5" s="42"/>
    </row>
    <row r="6" spans="1:30">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row>
    <row r="7" spans="1:30">
      <c r="A7" s="42"/>
      <c r="B7" s="42"/>
      <c r="C7" s="42"/>
      <c r="D7" s="42"/>
      <c r="E7" s="42"/>
      <c r="F7" s="42"/>
      <c r="G7" s="42"/>
      <c r="H7" s="42"/>
      <c r="I7" s="42"/>
      <c r="J7" s="42"/>
      <c r="K7" s="42"/>
      <c r="L7" s="42"/>
      <c r="M7" s="42"/>
      <c r="N7" s="42"/>
      <c r="O7" s="42"/>
      <c r="P7" s="42"/>
      <c r="Q7" s="42"/>
      <c r="R7" s="42"/>
      <c r="S7" s="42"/>
      <c r="T7" s="42"/>
      <c r="U7" s="42"/>
      <c r="V7" s="42"/>
      <c r="W7" s="42"/>
      <c r="X7" s="42"/>
      <c r="Y7" s="42"/>
      <c r="Z7" s="42"/>
      <c r="AA7" s="42"/>
      <c r="AB7" s="42"/>
      <c r="AC7" s="42"/>
      <c r="AD7" s="42"/>
    </row>
    <row r="8" spans="1:30">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row>
    <row r="9" spans="1:30">
      <c r="A9" s="42"/>
      <c r="B9" s="42"/>
      <c r="C9" s="42"/>
      <c r="D9" s="42"/>
      <c r="E9" s="42"/>
      <c r="F9" s="42"/>
      <c r="G9" s="42"/>
      <c r="H9" s="42"/>
      <c r="I9" s="42"/>
      <c r="J9" s="42"/>
      <c r="K9" s="42"/>
      <c r="L9" s="42"/>
      <c r="M9" s="42"/>
      <c r="N9" s="42"/>
      <c r="O9" s="42"/>
      <c r="P9" s="42"/>
      <c r="Q9" s="42"/>
      <c r="R9" s="42"/>
      <c r="S9" s="42"/>
      <c r="T9" s="42"/>
      <c r="U9" s="42"/>
      <c r="V9" s="42"/>
      <c r="W9" s="42"/>
      <c r="X9" s="42"/>
      <c r="Y9" s="42"/>
      <c r="Z9" s="42"/>
      <c r="AA9" s="42"/>
      <c r="AB9" s="42"/>
      <c r="AC9" s="42"/>
      <c r="AD9" s="42"/>
    </row>
    <row r="10" spans="1:30">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row>
    <row r="11" spans="1:30">
      <c r="A11" s="42"/>
      <c r="B11" s="42"/>
      <c r="C11" s="42"/>
      <c r="D11" s="42"/>
      <c r="E11" s="42"/>
      <c r="F11" s="42"/>
      <c r="G11" s="42"/>
      <c r="H11" s="42"/>
      <c r="I11" s="42"/>
      <c r="J11" s="42"/>
      <c r="K11" s="42"/>
      <c r="L11" s="42"/>
      <c r="M11" s="42"/>
      <c r="N11" s="42"/>
      <c r="O11" s="42"/>
      <c r="P11" s="42"/>
      <c r="Q11" s="42"/>
      <c r="R11" s="42"/>
      <c r="S11" s="42"/>
      <c r="T11" s="42"/>
      <c r="U11" s="42"/>
      <c r="V11" s="42"/>
      <c r="W11" s="42"/>
      <c r="X11" s="42"/>
      <c r="Y11" s="42"/>
      <c r="Z11" s="42"/>
      <c r="AA11" s="42"/>
      <c r="AB11" s="42"/>
      <c r="AC11" s="42"/>
      <c r="AD11" s="42"/>
    </row>
    <row r="12" spans="1:30">
      <c r="A12" s="42"/>
      <c r="B12" s="42"/>
      <c r="C12" s="42"/>
      <c r="D12" s="42"/>
      <c r="E12" s="42"/>
      <c r="F12" s="42"/>
      <c r="G12" s="42"/>
      <c r="H12" s="42"/>
      <c r="I12" s="42"/>
      <c r="J12" s="42"/>
      <c r="K12" s="42"/>
      <c r="L12" s="42"/>
      <c r="M12" s="42"/>
      <c r="N12" s="42"/>
      <c r="O12" s="42"/>
      <c r="P12" s="42"/>
      <c r="Q12" s="42"/>
      <c r="R12" s="42"/>
      <c r="S12" s="42"/>
      <c r="T12" s="42"/>
      <c r="U12" s="42"/>
      <c r="V12" s="42"/>
      <c r="W12" s="42"/>
      <c r="X12" s="42"/>
      <c r="Y12" s="42"/>
      <c r="Z12" s="42"/>
      <c r="AA12" s="42"/>
      <c r="AB12" s="42"/>
      <c r="AC12" s="42"/>
      <c r="AD12" s="42"/>
    </row>
    <row r="13" spans="1:30">
      <c r="A13" s="42"/>
      <c r="B13" s="42"/>
      <c r="C13" s="42"/>
      <c r="D13" s="42"/>
      <c r="E13" s="42"/>
      <c r="F13" s="42"/>
      <c r="G13" s="42"/>
      <c r="H13" s="42"/>
      <c r="I13" s="42"/>
      <c r="J13" s="42"/>
      <c r="K13" s="42"/>
      <c r="L13" s="42"/>
      <c r="M13" s="42"/>
      <c r="N13" s="42"/>
      <c r="O13" s="42"/>
      <c r="P13" s="42"/>
      <c r="Q13" s="42"/>
      <c r="R13" s="42"/>
      <c r="S13" s="42"/>
      <c r="T13" s="42"/>
      <c r="U13" s="42"/>
      <c r="V13" s="42"/>
      <c r="W13" s="42"/>
      <c r="X13" s="42"/>
      <c r="Y13" s="42"/>
      <c r="Z13" s="42"/>
      <c r="AA13" s="42"/>
      <c r="AB13" s="42"/>
      <c r="AC13" s="42"/>
      <c r="AD13" s="42"/>
    </row>
    <row r="14" spans="1:30">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row>
    <row r="15" spans="1:30">
      <c r="A15" s="42"/>
      <c r="B15" s="42"/>
      <c r="C15" s="42"/>
      <c r="D15" s="42"/>
      <c r="E15" s="42"/>
      <c r="F15" s="42"/>
      <c r="G15" s="42"/>
      <c r="H15" s="42"/>
      <c r="I15" s="42"/>
      <c r="J15" s="42"/>
      <c r="K15" s="42"/>
      <c r="L15" s="42"/>
      <c r="M15" s="42"/>
      <c r="N15" s="42"/>
      <c r="O15" s="42"/>
      <c r="P15" s="42"/>
      <c r="Q15" s="42"/>
      <c r="R15" s="42"/>
      <c r="S15" s="42"/>
      <c r="T15" s="42"/>
      <c r="U15" s="42"/>
      <c r="V15" s="42"/>
      <c r="W15" s="42"/>
      <c r="X15" s="42"/>
      <c r="Y15" s="42"/>
      <c r="Z15" s="42"/>
      <c r="AA15" s="42"/>
      <c r="AB15" s="42"/>
      <c r="AC15" s="42"/>
      <c r="AD15" s="42"/>
    </row>
    <row r="16" spans="1:30">
      <c r="A16" s="42"/>
      <c r="B16" s="42"/>
      <c r="C16" s="42"/>
      <c r="D16" s="42"/>
      <c r="E16" s="42"/>
      <c r="F16" s="42"/>
      <c r="G16" s="42"/>
      <c r="H16" s="42"/>
      <c r="I16" s="42"/>
      <c r="J16" s="42"/>
      <c r="K16" s="42"/>
      <c r="L16" s="42"/>
      <c r="M16" s="42"/>
      <c r="N16" s="42"/>
      <c r="O16" s="42"/>
      <c r="P16" s="42"/>
      <c r="Q16" s="42"/>
      <c r="R16" s="42"/>
      <c r="S16" s="42"/>
      <c r="T16" s="42"/>
      <c r="U16" s="42"/>
      <c r="V16" s="42"/>
      <c r="W16" s="42"/>
      <c r="X16" s="42"/>
      <c r="Y16" s="42"/>
      <c r="Z16" s="42"/>
      <c r="AA16" s="42"/>
      <c r="AB16" s="42"/>
      <c r="AC16" s="42"/>
      <c r="AD16" s="42"/>
    </row>
    <row r="17" spans="1:30">
      <c r="A17" s="42"/>
      <c r="B17" s="42"/>
      <c r="C17" s="42"/>
      <c r="D17" s="42"/>
      <c r="E17" s="42"/>
      <c r="F17" s="42"/>
      <c r="G17" s="42"/>
      <c r="H17" s="42"/>
      <c r="I17" s="42"/>
      <c r="J17" s="42"/>
      <c r="K17" s="42"/>
      <c r="L17" s="42"/>
      <c r="M17" s="42"/>
      <c r="N17" s="42"/>
      <c r="O17" s="42"/>
      <c r="P17" s="42"/>
      <c r="Q17" s="42"/>
      <c r="R17" s="42"/>
      <c r="S17" s="42"/>
      <c r="T17" s="42"/>
      <c r="U17" s="42"/>
      <c r="V17" s="42"/>
      <c r="W17" s="42"/>
      <c r="X17" s="42"/>
      <c r="Y17" s="42"/>
      <c r="Z17" s="42"/>
      <c r="AA17" s="42"/>
      <c r="AB17" s="42"/>
      <c r="AC17" s="42"/>
      <c r="AD17" s="42"/>
    </row>
    <row r="18" spans="1:30">
      <c r="A18" s="42"/>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42"/>
      <c r="AD18" s="42"/>
    </row>
    <row r="19" spans="1:30">
      <c r="A19" s="42"/>
      <c r="B19" s="42"/>
      <c r="C19" s="42"/>
      <c r="D19" s="42"/>
      <c r="E19" s="42"/>
      <c r="F19" s="42"/>
      <c r="G19" s="42"/>
      <c r="H19" s="42"/>
      <c r="I19" s="42"/>
      <c r="J19" s="42"/>
      <c r="K19" s="42"/>
      <c r="L19" s="42"/>
      <c r="M19" s="42"/>
      <c r="N19" s="42"/>
      <c r="O19" s="42"/>
      <c r="P19" s="42"/>
      <c r="Q19" s="42"/>
      <c r="R19" s="42"/>
      <c r="S19" s="42"/>
      <c r="T19" s="42"/>
      <c r="U19" s="42"/>
      <c r="V19" s="42"/>
      <c r="W19" s="42"/>
      <c r="X19" s="42"/>
      <c r="Y19" s="42"/>
      <c r="Z19" s="42"/>
      <c r="AA19" s="42"/>
      <c r="AB19" s="42"/>
      <c r="AC19" s="42"/>
      <c r="AD19" s="42"/>
    </row>
    <row r="20" spans="1:30">
      <c r="A20" s="42"/>
      <c r="B20" s="42"/>
      <c r="C20" s="42"/>
      <c r="D20" s="42"/>
      <c r="E20" s="42"/>
      <c r="F20" s="42"/>
      <c r="G20" s="42"/>
      <c r="H20" s="42"/>
      <c r="I20" s="42"/>
      <c r="J20" s="42"/>
      <c r="K20" s="42"/>
      <c r="L20" s="42"/>
      <c r="M20" s="42"/>
      <c r="N20" s="42"/>
      <c r="O20" s="42"/>
      <c r="P20" s="42"/>
      <c r="Q20" s="42"/>
      <c r="R20" s="42"/>
      <c r="S20" s="42"/>
      <c r="T20" s="42"/>
      <c r="U20" s="42"/>
      <c r="V20" s="42"/>
      <c r="W20" s="42"/>
      <c r="X20" s="42"/>
      <c r="Y20" s="42"/>
      <c r="Z20" s="42"/>
      <c r="AA20" s="42"/>
      <c r="AB20" s="42"/>
      <c r="AC20" s="42"/>
      <c r="AD20" s="42"/>
    </row>
    <row r="21" spans="1:30">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42"/>
      <c r="AA21" s="42"/>
      <c r="AB21" s="42"/>
      <c r="AC21" s="42"/>
      <c r="AD21" s="42"/>
    </row>
    <row r="22" spans="1:30">
      <c r="A22" s="42"/>
      <c r="B22" s="42"/>
      <c r="C22" s="42"/>
      <c r="D22" s="42"/>
      <c r="E22" s="42"/>
      <c r="F22" s="42"/>
      <c r="G22" s="42"/>
      <c r="H22" s="42"/>
      <c r="I22" s="42"/>
      <c r="J22" s="42"/>
      <c r="K22" s="42"/>
      <c r="L22" s="42"/>
      <c r="M22" s="42"/>
      <c r="N22" s="42"/>
      <c r="O22" s="42"/>
      <c r="P22" s="42"/>
      <c r="Q22" s="42"/>
      <c r="R22" s="42"/>
      <c r="S22" s="42"/>
      <c r="T22" s="42"/>
      <c r="U22" s="42"/>
      <c r="V22" s="42"/>
      <c r="W22" s="42"/>
      <c r="X22" s="42"/>
      <c r="Y22" s="42"/>
      <c r="Z22" s="42"/>
      <c r="AA22" s="42"/>
      <c r="AB22" s="42"/>
      <c r="AC22" s="42"/>
      <c r="AD22" s="42"/>
    </row>
    <row r="23" spans="1:30">
      <c r="A23" s="42"/>
      <c r="B23" s="42"/>
      <c r="C23" s="42"/>
      <c r="D23" s="42"/>
      <c r="E23" s="42"/>
      <c r="F23" s="42"/>
      <c r="G23" s="42"/>
      <c r="H23" s="42"/>
      <c r="I23" s="42"/>
      <c r="J23" s="42"/>
      <c r="K23" s="42"/>
      <c r="L23" s="42"/>
      <c r="M23" s="42"/>
      <c r="N23" s="42"/>
      <c r="O23" s="42"/>
      <c r="P23" s="42"/>
      <c r="Q23" s="42"/>
      <c r="R23" s="42"/>
      <c r="S23" s="42"/>
      <c r="T23" s="42"/>
      <c r="U23" s="42"/>
      <c r="V23" s="42"/>
      <c r="W23" s="42"/>
      <c r="X23" s="42"/>
      <c r="Y23" s="42"/>
      <c r="Z23" s="42"/>
      <c r="AA23" s="42"/>
      <c r="AB23" s="42"/>
      <c r="AC23" s="42"/>
      <c r="AD23" s="42"/>
    </row>
    <row r="24" spans="1:30">
      <c r="A24" s="42"/>
      <c r="B24" s="42"/>
      <c r="C24" s="42"/>
      <c r="D24" s="42"/>
      <c r="E24" s="42"/>
      <c r="F24" s="42"/>
      <c r="G24" s="42"/>
      <c r="H24" s="42"/>
      <c r="I24" s="42"/>
      <c r="J24" s="42"/>
      <c r="K24" s="42"/>
      <c r="L24" s="42"/>
      <c r="M24" s="42"/>
      <c r="N24" s="42"/>
      <c r="O24" s="42"/>
      <c r="P24" s="42"/>
      <c r="Q24" s="42"/>
      <c r="R24" s="42"/>
      <c r="S24" s="42"/>
      <c r="T24" s="42"/>
      <c r="U24" s="42"/>
      <c r="V24" s="42"/>
      <c r="W24" s="42"/>
      <c r="X24" s="42"/>
      <c r="Y24" s="42"/>
      <c r="Z24" s="42"/>
      <c r="AA24" s="42"/>
      <c r="AB24" s="42"/>
      <c r="AC24" s="42"/>
      <c r="AD24" s="42"/>
    </row>
    <row r="25" spans="1:30">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row>
    <row r="26" spans="1:30">
      <c r="A26" s="42"/>
      <c r="B26" s="42"/>
      <c r="C26" s="42"/>
      <c r="D26" s="42"/>
      <c r="E26" s="42"/>
      <c r="F26" s="42"/>
      <c r="G26" s="42"/>
      <c r="H26" s="42"/>
      <c r="I26" s="42"/>
      <c r="J26" s="42"/>
      <c r="K26" s="42"/>
      <c r="L26" s="42"/>
      <c r="M26" s="42"/>
      <c r="N26" s="42"/>
      <c r="O26" s="42"/>
      <c r="P26" s="42"/>
      <c r="Q26" s="42"/>
      <c r="R26" s="42"/>
      <c r="S26" s="42"/>
      <c r="T26" s="42"/>
      <c r="U26" s="42"/>
      <c r="V26" s="42"/>
      <c r="W26" s="42"/>
      <c r="X26" s="42"/>
      <c r="Y26" s="42"/>
      <c r="Z26" s="42"/>
      <c r="AA26" s="42"/>
      <c r="AB26" s="42"/>
      <c r="AC26" s="42"/>
      <c r="AD26" s="42"/>
    </row>
    <row r="27" spans="1:30">
      <c r="A27" s="42"/>
      <c r="B27" s="42"/>
      <c r="C27" s="42"/>
      <c r="D27" s="42"/>
      <c r="E27" s="42"/>
      <c r="F27" s="42"/>
      <c r="G27" s="42"/>
      <c r="H27" s="42"/>
      <c r="I27" s="42"/>
      <c r="J27" s="42"/>
      <c r="K27" s="42"/>
      <c r="L27" s="42"/>
      <c r="M27" s="42"/>
      <c r="N27" s="42"/>
      <c r="O27" s="42"/>
      <c r="P27" s="42"/>
      <c r="Q27" s="42"/>
      <c r="R27" s="42"/>
      <c r="S27" s="42"/>
      <c r="T27" s="42"/>
      <c r="U27" s="42"/>
      <c r="V27" s="42"/>
      <c r="W27" s="42"/>
      <c r="X27" s="42"/>
      <c r="Y27" s="42"/>
      <c r="Z27" s="42"/>
      <c r="AA27" s="42"/>
      <c r="AB27" s="42"/>
      <c r="AC27" s="42"/>
      <c r="AD27" s="42"/>
    </row>
    <row r="28" spans="1:30">
      <c r="A28" s="42"/>
      <c r="B28" s="42"/>
      <c r="C28" s="42"/>
      <c r="D28" s="42"/>
      <c r="E28" s="42"/>
      <c r="F28" s="42"/>
      <c r="G28" s="42"/>
      <c r="H28" s="42"/>
      <c r="I28" s="42"/>
      <c r="J28" s="42"/>
      <c r="K28" s="42"/>
      <c r="L28" s="42"/>
      <c r="M28" s="42"/>
      <c r="N28" s="42"/>
      <c r="O28" s="42"/>
      <c r="P28" s="42"/>
      <c r="Q28" s="42"/>
      <c r="R28" s="42"/>
      <c r="S28" s="42"/>
      <c r="T28" s="42"/>
      <c r="U28" s="42"/>
      <c r="V28" s="42"/>
      <c r="W28" s="42"/>
      <c r="X28" s="42"/>
      <c r="Y28" s="42"/>
      <c r="Z28" s="42"/>
      <c r="AA28" s="42"/>
      <c r="AB28" s="42"/>
      <c r="AC28" s="42"/>
      <c r="AD28" s="42"/>
    </row>
    <row r="29" spans="1:30">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row>
    <row r="30" spans="1:30">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row>
    <row r="31" spans="1:30">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row>
    <row r="32" spans="1:30">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row>
    <row r="33" spans="1:30">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row>
    <row r="34" spans="1:30">
      <c r="A34" s="42"/>
      <c r="B34" s="42"/>
      <c r="C34" s="42"/>
      <c r="D34" s="42"/>
      <c r="E34" s="42"/>
      <c r="F34" s="42"/>
      <c r="G34" s="42"/>
      <c r="H34" s="42"/>
      <c r="I34" s="42"/>
      <c r="J34" s="42"/>
      <c r="K34" s="42"/>
      <c r="L34" s="42"/>
      <c r="M34" s="42"/>
      <c r="N34" s="42"/>
      <c r="O34" s="42"/>
      <c r="P34" s="42"/>
      <c r="Q34" s="42"/>
      <c r="R34" s="42"/>
      <c r="S34" s="42"/>
      <c r="T34" s="42"/>
      <c r="U34" s="42"/>
      <c r="V34" s="42"/>
      <c r="W34" s="42"/>
      <c r="X34" s="42"/>
      <c r="Y34" s="42"/>
      <c r="Z34" s="42"/>
      <c r="AA34" s="42"/>
      <c r="AB34" s="42"/>
      <c r="AC34" s="42"/>
      <c r="AD34" s="42"/>
    </row>
    <row r="35" spans="1:30">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row>
    <row r="36" spans="1:30">
      <c r="A36" s="42"/>
      <c r="B36" s="42"/>
      <c r="C36" s="42"/>
      <c r="D36" s="42"/>
      <c r="E36" s="42"/>
      <c r="F36" s="42"/>
      <c r="G36" s="42"/>
      <c r="H36" s="42"/>
      <c r="I36" s="42"/>
      <c r="J36" s="42"/>
      <c r="K36" s="42"/>
      <c r="L36" s="42"/>
      <c r="M36" s="42"/>
      <c r="N36" s="42"/>
      <c r="O36" s="42"/>
      <c r="P36" s="42"/>
      <c r="Q36" s="42"/>
      <c r="R36" s="42"/>
      <c r="S36" s="42"/>
      <c r="T36" s="42"/>
      <c r="U36" s="42"/>
      <c r="V36" s="42"/>
      <c r="W36" s="42"/>
      <c r="X36" s="42"/>
      <c r="Y36" s="42"/>
      <c r="Z36" s="42"/>
      <c r="AA36" s="42"/>
      <c r="AB36" s="42"/>
      <c r="AC36" s="42"/>
      <c r="AD36" s="42"/>
    </row>
    <row r="37" spans="1:30">
      <c r="A37" s="42"/>
      <c r="B37" s="42"/>
      <c r="C37" s="42"/>
      <c r="D37" s="42"/>
      <c r="E37" s="42"/>
      <c r="F37" s="42"/>
      <c r="G37" s="42"/>
      <c r="H37" s="42"/>
      <c r="I37" s="42"/>
      <c r="J37" s="42"/>
      <c r="K37" s="42"/>
      <c r="L37" s="42"/>
      <c r="M37" s="42"/>
      <c r="N37" s="42"/>
      <c r="O37" s="42"/>
      <c r="P37" s="42"/>
      <c r="Q37" s="42"/>
      <c r="R37" s="42"/>
      <c r="S37" s="42"/>
      <c r="T37" s="42"/>
      <c r="U37" s="42"/>
      <c r="V37" s="42"/>
      <c r="W37" s="42"/>
      <c r="X37" s="42"/>
      <c r="Y37" s="42"/>
      <c r="Z37" s="42"/>
      <c r="AA37" s="42"/>
      <c r="AB37" s="42"/>
      <c r="AC37" s="42"/>
      <c r="AD37" s="42"/>
    </row>
    <row r="38" spans="1:30">
      <c r="A38" s="42"/>
      <c r="B38" s="42"/>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row>
    <row r="39" spans="1:30">
      <c r="A39" s="42"/>
      <c r="B39" s="42"/>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row>
    <row r="40" spans="1:30">
      <c r="A40" s="42"/>
      <c r="B40" s="42"/>
      <c r="C40" s="42"/>
      <c r="D40" s="42"/>
      <c r="E40" s="42"/>
      <c r="F40" s="42"/>
      <c r="G40" s="42"/>
      <c r="H40" s="42"/>
      <c r="I40" s="42"/>
      <c r="J40" s="42"/>
      <c r="K40" s="42"/>
      <c r="L40" s="42"/>
      <c r="M40" s="42"/>
      <c r="N40" s="42"/>
      <c r="O40" s="42"/>
      <c r="P40" s="42"/>
      <c r="Q40" s="42"/>
      <c r="R40" s="42"/>
      <c r="S40" s="42"/>
      <c r="T40" s="42"/>
      <c r="U40" s="42"/>
      <c r="V40" s="42"/>
      <c r="W40" s="42"/>
      <c r="X40" s="42"/>
      <c r="Y40" s="42"/>
      <c r="Z40" s="42"/>
      <c r="AA40" s="42"/>
      <c r="AB40" s="42"/>
      <c r="AC40" s="42"/>
      <c r="AD40" s="42"/>
    </row>
    <row r="41" spans="1:30">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row>
    <row r="42" spans="1:30">
      <c r="A42" s="42"/>
      <c r="B42" s="42"/>
      <c r="C42" s="42"/>
      <c r="D42" s="42"/>
      <c r="E42" s="42"/>
      <c r="F42" s="42"/>
      <c r="G42" s="42"/>
      <c r="H42" s="42"/>
      <c r="I42" s="42"/>
      <c r="J42" s="42"/>
      <c r="K42" s="42"/>
      <c r="L42" s="42"/>
      <c r="M42" s="42"/>
      <c r="N42" s="42"/>
      <c r="O42" s="42"/>
      <c r="P42" s="42"/>
      <c r="Q42" s="42"/>
      <c r="R42" s="42"/>
      <c r="S42" s="42"/>
      <c r="T42" s="42"/>
      <c r="U42" s="42"/>
      <c r="V42" s="42"/>
      <c r="W42" s="42"/>
      <c r="X42" s="42"/>
      <c r="Y42" s="42"/>
      <c r="Z42" s="42"/>
      <c r="AA42" s="42"/>
      <c r="AB42" s="42"/>
      <c r="AC42" s="42"/>
      <c r="AD42" s="42"/>
    </row>
    <row r="43" spans="1:30">
      <c r="A43" s="42"/>
      <c r="B43" s="42"/>
      <c r="C43" s="42"/>
      <c r="D43" s="42"/>
      <c r="E43" s="42"/>
      <c r="F43" s="42"/>
      <c r="G43" s="42"/>
      <c r="H43" s="42"/>
      <c r="I43" s="42"/>
      <c r="J43" s="42"/>
      <c r="K43" s="42"/>
      <c r="L43" s="42"/>
      <c r="M43" s="42"/>
      <c r="N43" s="42"/>
      <c r="O43" s="42"/>
      <c r="P43" s="42"/>
      <c r="Q43" s="42"/>
      <c r="R43" s="42"/>
      <c r="S43" s="42"/>
      <c r="T43" s="42"/>
      <c r="U43" s="42"/>
      <c r="V43" s="42"/>
      <c r="W43" s="42"/>
      <c r="X43" s="42"/>
      <c r="Y43" s="42"/>
      <c r="Z43" s="42"/>
      <c r="AA43" s="42"/>
      <c r="AB43" s="42"/>
      <c r="AC43" s="42"/>
      <c r="AD43" s="42"/>
    </row>
    <row r="44" spans="1:30">
      <c r="A44" s="42"/>
      <c r="B44" s="42"/>
      <c r="C44" s="42"/>
      <c r="D44" s="42"/>
      <c r="E44" s="42"/>
      <c r="F44" s="42"/>
      <c r="G44" s="42"/>
      <c r="H44" s="42"/>
      <c r="I44" s="42"/>
      <c r="J44" s="42"/>
      <c r="K44" s="42"/>
      <c r="L44" s="42"/>
      <c r="M44" s="42"/>
      <c r="N44" s="42"/>
      <c r="O44" s="42"/>
      <c r="P44" s="42"/>
      <c r="Q44" s="42"/>
      <c r="R44" s="42"/>
      <c r="S44" s="42"/>
      <c r="T44" s="42"/>
      <c r="U44" s="42"/>
      <c r="V44" s="42"/>
      <c r="W44" s="42"/>
      <c r="X44" s="42"/>
      <c r="Y44" s="42"/>
      <c r="Z44" s="42"/>
      <c r="AA44" s="42"/>
      <c r="AB44" s="42"/>
      <c r="AC44" s="42"/>
      <c r="AD44" s="42"/>
    </row>
    <row r="45" spans="1:30">
      <c r="A45" s="42"/>
      <c r="B45" s="42"/>
      <c r="C45" s="42"/>
      <c r="D45" s="42"/>
      <c r="E45" s="42"/>
      <c r="F45" s="42"/>
      <c r="G45" s="42"/>
      <c r="H45" s="42"/>
      <c r="I45" s="42"/>
      <c r="J45" s="42"/>
      <c r="K45" s="42"/>
      <c r="L45" s="42"/>
      <c r="M45" s="42"/>
      <c r="N45" s="42"/>
      <c r="O45" s="42"/>
      <c r="P45" s="42"/>
      <c r="Q45" s="42"/>
      <c r="R45" s="42"/>
      <c r="S45" s="42"/>
      <c r="T45" s="42"/>
      <c r="U45" s="42"/>
      <c r="V45" s="42"/>
      <c r="W45" s="42"/>
      <c r="X45" s="42"/>
      <c r="Y45" s="42"/>
      <c r="Z45" s="42"/>
      <c r="AA45" s="42"/>
      <c r="AB45" s="42"/>
      <c r="AC45" s="42"/>
      <c r="AD45" s="42"/>
    </row>
    <row r="46" spans="1:30">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row>
    <row r="47" spans="1:30">
      <c r="A47" s="42"/>
      <c r="B47" s="42"/>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row>
    <row r="48" spans="1:30">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row>
    <row r="49" spans="1:30">
      <c r="A49" s="42"/>
      <c r="B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row>
    <row r="50" spans="1:30">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row>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B0E6D1-61BD-4A66-8341-403747DB4C5A}">
  <sheetPr codeName="Sheet10"/>
  <dimension ref="A1:AK67"/>
  <sheetViews>
    <sheetView topLeftCell="A4" zoomScale="90" zoomScaleNormal="90" workbookViewId="0">
      <selection activeCell="AC18" sqref="AC18"/>
    </sheetView>
  </sheetViews>
  <sheetFormatPr defaultRowHeight="12.5"/>
  <cols>
    <col min="7" max="7" width="13.81640625" bestFit="1" customWidth="1"/>
    <col min="8" max="9" width="26.7265625" bestFit="1" customWidth="1"/>
    <col min="25" max="25" width="10.26953125" bestFit="1" customWidth="1"/>
    <col min="31" max="31" width="10.26953125" bestFit="1" customWidth="1"/>
  </cols>
  <sheetData>
    <row r="1" spans="1:37">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row>
    <row r="2" spans="1:37">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row>
    <row r="3" spans="1:37">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row>
    <row r="4" spans="1:37">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row>
    <row r="5" spans="1:37">
      <c r="A5" s="42"/>
      <c r="B5" s="42"/>
      <c r="C5" s="42"/>
      <c r="D5" s="42"/>
      <c r="E5" s="42"/>
      <c r="F5" s="42"/>
      <c r="G5" s="42"/>
      <c r="H5" s="42"/>
      <c r="I5" s="42"/>
      <c r="J5" s="42"/>
      <c r="K5" s="42"/>
      <c r="L5" s="42"/>
      <c r="M5" s="42"/>
      <c r="N5" s="42"/>
      <c r="O5" s="42"/>
      <c r="P5" s="42"/>
      <c r="Q5" s="42"/>
      <c r="R5" s="42"/>
      <c r="S5" s="42"/>
      <c r="T5" s="42"/>
      <c r="U5" s="42"/>
      <c r="V5" s="42"/>
      <c r="W5" s="42"/>
      <c r="X5" s="42"/>
      <c r="Y5" s="42"/>
      <c r="Z5" s="42"/>
      <c r="AA5" s="42"/>
      <c r="AB5" s="42"/>
      <c r="AC5" s="42"/>
      <c r="AD5" s="42"/>
      <c r="AE5" s="42"/>
      <c r="AF5" s="42"/>
      <c r="AG5" s="42"/>
      <c r="AH5" s="42"/>
      <c r="AI5" s="42"/>
      <c r="AJ5" s="42"/>
      <c r="AK5" s="42"/>
    </row>
    <row r="6" spans="1:37">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row>
    <row r="7" spans="1:37">
      <c r="A7" s="42"/>
      <c r="B7" s="42"/>
      <c r="C7" s="42"/>
      <c r="D7" s="42"/>
      <c r="E7" s="42"/>
      <c r="F7" s="42"/>
      <c r="G7" s="42"/>
      <c r="H7" s="42"/>
      <c r="I7" s="42"/>
      <c r="J7" s="42"/>
      <c r="K7" s="42"/>
      <c r="L7" s="42"/>
      <c r="M7" s="42"/>
      <c r="N7" s="42"/>
      <c r="O7" s="42"/>
      <c r="P7" s="42"/>
      <c r="Q7" s="42"/>
      <c r="R7" s="42"/>
      <c r="S7" s="42"/>
      <c r="T7" s="42"/>
      <c r="U7" s="42"/>
      <c r="V7" s="42"/>
      <c r="W7" s="42"/>
      <c r="X7" s="42"/>
      <c r="Y7" s="42"/>
      <c r="Z7" s="42"/>
      <c r="AA7" s="42"/>
      <c r="AB7" s="42"/>
      <c r="AC7" s="42"/>
      <c r="AD7" s="42"/>
      <c r="AE7" s="42"/>
      <c r="AF7" s="42"/>
      <c r="AG7" s="42"/>
      <c r="AH7" s="42"/>
      <c r="AI7" s="42"/>
      <c r="AJ7" s="42"/>
      <c r="AK7" s="42"/>
    </row>
    <row r="8" spans="1:37">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row>
    <row r="9" spans="1:37">
      <c r="A9" s="42"/>
      <c r="B9" s="42"/>
      <c r="C9" s="42"/>
      <c r="D9" s="42"/>
      <c r="E9" s="42"/>
      <c r="F9" s="42"/>
      <c r="G9" s="42"/>
      <c r="H9" s="42"/>
      <c r="I9" s="42"/>
      <c r="J9" s="42"/>
      <c r="K9" s="42"/>
      <c r="L9" s="42"/>
      <c r="M9" s="42"/>
      <c r="N9" s="42"/>
      <c r="O9" s="42"/>
      <c r="P9" s="42"/>
      <c r="Q9" s="42"/>
      <c r="R9" s="42"/>
      <c r="S9" s="42"/>
      <c r="T9" s="42"/>
      <c r="U9" s="42"/>
      <c r="V9" s="42"/>
      <c r="W9" s="42"/>
      <c r="X9" s="42"/>
      <c r="Y9" s="42"/>
      <c r="Z9" s="42"/>
      <c r="AA9" s="42"/>
      <c r="AB9" s="42"/>
      <c r="AC9" s="42"/>
      <c r="AD9" s="42"/>
      <c r="AE9" s="42"/>
      <c r="AF9" s="42"/>
      <c r="AG9" s="42"/>
      <c r="AH9" s="42"/>
      <c r="AI9" s="42"/>
      <c r="AJ9" s="42"/>
      <c r="AK9" s="42"/>
    </row>
    <row r="10" spans="1:37">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row>
    <row r="11" spans="1:37">
      <c r="A11" s="42"/>
      <c r="B11" s="42"/>
      <c r="C11" s="42"/>
      <c r="D11" s="42"/>
      <c r="E11" s="42"/>
      <c r="F11" s="42"/>
      <c r="G11" s="42"/>
      <c r="H11" s="42"/>
      <c r="I11" s="42"/>
      <c r="J11" s="42"/>
      <c r="K11" s="42"/>
      <c r="L11" s="42"/>
      <c r="M11" s="42"/>
      <c r="N11" s="42"/>
      <c r="O11" s="42"/>
      <c r="P11" s="42"/>
      <c r="Q11" s="42"/>
      <c r="R11" s="42"/>
      <c r="S11" s="42"/>
      <c r="T11" s="42"/>
      <c r="U11" s="42"/>
      <c r="V11" s="42"/>
      <c r="W11" s="42"/>
      <c r="X11" s="42"/>
      <c r="Y11" s="42"/>
      <c r="Z11" s="42"/>
      <c r="AA11" s="42"/>
      <c r="AB11" s="42"/>
      <c r="AC11" s="42"/>
      <c r="AD11" s="42"/>
      <c r="AE11" s="42"/>
      <c r="AF11" s="42"/>
      <c r="AG11" s="42"/>
      <c r="AH11" s="42"/>
      <c r="AI11" s="42"/>
      <c r="AJ11" s="42"/>
      <c r="AK11" s="42"/>
    </row>
    <row r="12" spans="1:37">
      <c r="A12" s="42"/>
      <c r="B12" s="42"/>
      <c r="C12" s="42"/>
      <c r="D12" s="42"/>
      <c r="E12" s="42"/>
      <c r="F12" s="42"/>
      <c r="G12" s="42"/>
      <c r="H12" s="42"/>
      <c r="I12" s="42"/>
      <c r="J12" s="42"/>
      <c r="K12" s="42"/>
      <c r="L12" s="42"/>
      <c r="M12" s="42"/>
      <c r="N12" s="42"/>
      <c r="O12" s="42"/>
      <c r="P12" s="42"/>
      <c r="Q12" s="42"/>
      <c r="R12" s="42"/>
      <c r="S12" s="42"/>
      <c r="T12" s="42"/>
      <c r="U12" s="42"/>
      <c r="V12" s="42"/>
      <c r="W12" s="42"/>
      <c r="X12" s="42"/>
      <c r="Y12" s="42"/>
      <c r="Z12" s="42"/>
      <c r="AA12" s="42"/>
      <c r="AB12" s="42"/>
      <c r="AC12" s="42"/>
      <c r="AD12" s="42"/>
      <c r="AE12" s="42"/>
      <c r="AF12" s="42"/>
      <c r="AG12" s="42"/>
      <c r="AH12" s="42"/>
      <c r="AI12" s="42"/>
      <c r="AJ12" s="42"/>
      <c r="AK12" s="42"/>
    </row>
    <row r="13" spans="1:37">
      <c r="A13" s="42"/>
      <c r="B13" s="42"/>
      <c r="C13" s="42"/>
      <c r="D13" s="42"/>
      <c r="E13" s="42"/>
      <c r="F13" s="42"/>
      <c r="G13" s="42"/>
      <c r="H13" s="42"/>
      <c r="I13" s="42"/>
      <c r="J13" s="42"/>
      <c r="K13" s="42"/>
      <c r="L13" s="42"/>
      <c r="M13" s="42"/>
      <c r="N13" s="42"/>
      <c r="O13" s="42"/>
      <c r="P13" s="42"/>
      <c r="Q13" s="42"/>
      <c r="R13" s="42"/>
      <c r="S13" s="42"/>
      <c r="T13" s="42"/>
      <c r="U13" s="42"/>
      <c r="V13" s="42"/>
      <c r="W13" s="42"/>
      <c r="X13" s="42"/>
      <c r="Y13" s="42"/>
      <c r="Z13" s="42"/>
      <c r="AA13" s="42"/>
      <c r="AB13" s="42"/>
      <c r="AC13" s="42"/>
      <c r="AD13" s="42"/>
      <c r="AE13" s="42"/>
      <c r="AF13" s="42"/>
      <c r="AG13" s="42"/>
      <c r="AH13" s="42"/>
      <c r="AI13" s="42"/>
      <c r="AJ13" s="42"/>
      <c r="AK13" s="42"/>
    </row>
    <row r="14" spans="1:37">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row>
    <row r="15" spans="1:37">
      <c r="A15" s="42"/>
      <c r="B15" s="42"/>
      <c r="C15" s="42"/>
      <c r="D15" s="42"/>
      <c r="E15" s="42"/>
      <c r="F15" s="42"/>
      <c r="G15" s="42"/>
      <c r="H15" s="42"/>
      <c r="I15" s="42"/>
      <c r="J15" s="42"/>
      <c r="K15" s="42"/>
      <c r="L15" s="42"/>
      <c r="M15" s="42"/>
      <c r="N15" s="42"/>
      <c r="O15" s="42"/>
      <c r="P15" s="42"/>
      <c r="Q15" s="42"/>
      <c r="R15" s="42"/>
      <c r="S15" s="42"/>
      <c r="T15" s="42"/>
      <c r="U15" s="42"/>
      <c r="V15" s="42"/>
      <c r="W15" s="42"/>
      <c r="X15" s="42"/>
      <c r="Y15" s="42"/>
      <c r="Z15" s="42"/>
      <c r="AA15" s="42"/>
      <c r="AB15" s="42"/>
      <c r="AC15" s="42"/>
      <c r="AD15" s="42"/>
      <c r="AE15" s="42"/>
      <c r="AF15" s="42"/>
      <c r="AG15" s="42"/>
      <c r="AH15" s="42"/>
      <c r="AI15" s="42"/>
      <c r="AJ15" s="42"/>
      <c r="AK15" s="42"/>
    </row>
    <row r="16" spans="1:37">
      <c r="A16" s="42"/>
      <c r="B16" s="42"/>
      <c r="C16" s="42"/>
      <c r="D16" s="42"/>
      <c r="E16" s="42"/>
      <c r="F16" s="42"/>
      <c r="G16" s="42"/>
      <c r="H16" s="42"/>
      <c r="I16" s="42"/>
      <c r="J16" s="42"/>
      <c r="K16" s="42"/>
      <c r="L16" s="42"/>
      <c r="M16" s="42"/>
      <c r="N16" s="42"/>
      <c r="O16" s="42"/>
      <c r="P16" s="42"/>
      <c r="Q16" s="42"/>
      <c r="R16" s="42"/>
      <c r="S16" s="42"/>
      <c r="T16" s="42"/>
      <c r="U16" s="42"/>
      <c r="V16" s="42"/>
      <c r="W16" s="42"/>
      <c r="X16" s="42"/>
      <c r="Y16" s="42"/>
      <c r="Z16" s="42"/>
      <c r="AA16" s="42"/>
      <c r="AB16" s="42"/>
      <c r="AC16" s="42"/>
      <c r="AD16" s="42"/>
      <c r="AE16" s="42"/>
      <c r="AF16" s="42"/>
      <c r="AG16" s="42"/>
      <c r="AH16" s="42"/>
      <c r="AI16" s="42"/>
      <c r="AJ16" s="42"/>
      <c r="AK16" s="42"/>
    </row>
    <row r="17" spans="1:37">
      <c r="A17" s="42"/>
      <c r="B17" s="42"/>
      <c r="C17" s="42"/>
      <c r="D17" s="42"/>
      <c r="E17" s="42"/>
      <c r="F17" s="42"/>
      <c r="G17" s="42"/>
      <c r="H17" s="42"/>
      <c r="I17" s="42"/>
      <c r="J17" s="42"/>
      <c r="K17" s="42"/>
      <c r="L17" s="42"/>
      <c r="M17" s="42"/>
      <c r="N17" s="42"/>
      <c r="O17" s="42"/>
      <c r="P17" s="42"/>
      <c r="Q17" s="42"/>
      <c r="R17" s="42"/>
      <c r="S17" s="42"/>
      <c r="T17" s="42"/>
      <c r="U17" s="42"/>
      <c r="V17" s="42"/>
      <c r="W17" s="42"/>
      <c r="X17" s="42"/>
      <c r="Y17" s="42"/>
      <c r="Z17" s="42"/>
      <c r="AA17" s="42"/>
      <c r="AB17" s="42"/>
      <c r="AC17" s="42"/>
      <c r="AD17" s="42"/>
      <c r="AE17" s="42"/>
      <c r="AF17" s="42"/>
      <c r="AG17" s="42"/>
      <c r="AH17" s="42"/>
      <c r="AI17" s="42"/>
      <c r="AJ17" s="42"/>
      <c r="AK17" s="42"/>
    </row>
    <row r="18" spans="1:37">
      <c r="A18" s="42"/>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42"/>
      <c r="AD18" s="42"/>
      <c r="AE18" s="42"/>
      <c r="AF18" s="42"/>
      <c r="AG18" s="42"/>
      <c r="AH18" s="42"/>
      <c r="AI18" s="42"/>
      <c r="AJ18" s="42"/>
      <c r="AK18" s="42"/>
    </row>
    <row r="19" spans="1:37">
      <c r="A19" s="42"/>
      <c r="B19" s="42"/>
      <c r="C19" s="42"/>
      <c r="D19" s="42"/>
      <c r="E19" s="42"/>
      <c r="F19" s="42"/>
      <c r="G19" s="42"/>
      <c r="H19" s="42"/>
      <c r="I19" s="42"/>
      <c r="J19" s="42"/>
      <c r="K19" s="42"/>
      <c r="L19" s="42"/>
      <c r="M19" s="42"/>
      <c r="N19" s="42"/>
      <c r="O19" s="42"/>
      <c r="P19" s="42"/>
      <c r="Q19" s="42"/>
      <c r="R19" s="42"/>
      <c r="S19" s="42"/>
      <c r="T19" s="42"/>
      <c r="U19" s="42"/>
      <c r="V19" s="42"/>
      <c r="W19" s="42"/>
      <c r="X19" s="42"/>
      <c r="Y19" s="42"/>
      <c r="Z19" s="42"/>
      <c r="AA19" s="42"/>
      <c r="AB19" s="42"/>
      <c r="AC19" s="42"/>
      <c r="AD19" s="42"/>
      <c r="AE19" s="42"/>
      <c r="AF19" s="42"/>
      <c r="AG19" s="42"/>
      <c r="AH19" s="42"/>
      <c r="AI19" s="42"/>
      <c r="AJ19" s="42"/>
      <c r="AK19" s="42"/>
    </row>
    <row r="20" spans="1:37">
      <c r="A20" s="42"/>
      <c r="B20" s="42"/>
      <c r="C20" s="42"/>
      <c r="D20" s="42"/>
      <c r="E20" s="42"/>
      <c r="F20" s="42"/>
      <c r="G20" s="42"/>
      <c r="H20" s="42"/>
      <c r="I20" s="42"/>
      <c r="J20" s="42"/>
      <c r="K20" s="42"/>
      <c r="L20" s="42"/>
      <c r="M20" s="42"/>
      <c r="N20" s="42"/>
      <c r="O20" s="42"/>
      <c r="P20" s="42"/>
      <c r="Q20" s="42"/>
      <c r="R20" s="42"/>
      <c r="S20" s="42"/>
      <c r="T20" s="42"/>
      <c r="U20" s="42"/>
      <c r="V20" s="42"/>
      <c r="W20" s="42"/>
      <c r="X20" s="42"/>
      <c r="Y20" s="42"/>
      <c r="Z20" s="42"/>
      <c r="AA20" s="42"/>
      <c r="AB20" s="42"/>
      <c r="AC20" s="42"/>
      <c r="AD20" s="42"/>
      <c r="AE20" s="42"/>
      <c r="AF20" s="42"/>
      <c r="AG20" s="42"/>
      <c r="AH20" s="42"/>
      <c r="AI20" s="42"/>
      <c r="AJ20" s="42"/>
      <c r="AK20" s="42"/>
    </row>
    <row r="21" spans="1:37">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42"/>
      <c r="AA21" s="42"/>
      <c r="AB21" s="42"/>
      <c r="AC21" s="42"/>
      <c r="AD21" s="42"/>
      <c r="AE21" s="42"/>
      <c r="AF21" s="42"/>
      <c r="AG21" s="42"/>
      <c r="AH21" s="42"/>
      <c r="AI21" s="42"/>
      <c r="AJ21" s="42"/>
      <c r="AK21" s="42"/>
    </row>
    <row r="22" spans="1:37">
      <c r="A22" s="42"/>
      <c r="B22" s="42"/>
      <c r="C22" s="42"/>
      <c r="D22" s="42"/>
      <c r="E22" s="42"/>
      <c r="F22" s="42"/>
      <c r="G22" s="42"/>
      <c r="H22" s="42"/>
      <c r="I22" s="42"/>
      <c r="J22" s="42"/>
      <c r="K22" s="42"/>
      <c r="L22" s="42"/>
      <c r="M22" s="42"/>
      <c r="N22" s="42"/>
      <c r="O22" s="42"/>
      <c r="P22" s="42"/>
      <c r="Q22" s="42"/>
      <c r="R22" s="42"/>
      <c r="S22" s="42"/>
      <c r="T22" s="42"/>
      <c r="U22" s="42"/>
      <c r="V22" s="42"/>
      <c r="W22" s="42"/>
      <c r="X22" s="42"/>
      <c r="Y22" s="42"/>
      <c r="Z22" s="42"/>
      <c r="AA22" s="42"/>
      <c r="AB22" s="42"/>
      <c r="AC22" s="42"/>
      <c r="AD22" s="42"/>
      <c r="AE22" s="42"/>
      <c r="AF22" s="42"/>
      <c r="AG22" s="42"/>
      <c r="AH22" s="42"/>
      <c r="AI22" s="42"/>
      <c r="AJ22" s="42"/>
      <c r="AK22" s="42"/>
    </row>
    <row r="23" spans="1:37">
      <c r="A23" s="42"/>
      <c r="B23" s="42"/>
      <c r="C23" s="42"/>
      <c r="D23" s="42"/>
      <c r="E23" s="42"/>
      <c r="F23" s="42"/>
      <c r="G23" s="42"/>
      <c r="H23" s="42"/>
      <c r="I23" s="42"/>
      <c r="J23" s="42"/>
      <c r="K23" s="42"/>
      <c r="L23" s="42"/>
      <c r="M23" s="42"/>
      <c r="N23" s="42"/>
      <c r="O23" s="42"/>
      <c r="P23" s="42"/>
      <c r="Q23" s="42"/>
      <c r="R23" s="42"/>
      <c r="S23" s="42"/>
      <c r="T23" s="42"/>
      <c r="U23" s="42"/>
      <c r="V23" s="103"/>
      <c r="W23" s="42"/>
      <c r="X23" s="42"/>
      <c r="Y23" s="42"/>
      <c r="Z23" s="42"/>
      <c r="AA23" s="42"/>
      <c r="AB23" s="42"/>
      <c r="AC23" s="42"/>
      <c r="AD23" s="42"/>
      <c r="AE23" s="42"/>
      <c r="AF23" s="42"/>
      <c r="AG23" s="42"/>
      <c r="AH23" s="42"/>
      <c r="AI23" s="42"/>
      <c r="AJ23" s="42"/>
      <c r="AK23" s="42"/>
    </row>
    <row r="24" spans="1:37">
      <c r="A24" s="42"/>
      <c r="B24" s="42"/>
      <c r="C24" s="42"/>
      <c r="D24" s="42"/>
      <c r="E24" s="42"/>
      <c r="F24" s="42"/>
      <c r="G24" s="42"/>
      <c r="H24" s="42"/>
      <c r="I24" s="42"/>
      <c r="J24" s="42"/>
      <c r="K24" s="42"/>
      <c r="L24" s="42"/>
      <c r="M24" s="42"/>
      <c r="N24" s="42"/>
      <c r="O24" s="42"/>
      <c r="P24" s="42"/>
      <c r="Q24" s="42"/>
      <c r="R24" s="42"/>
      <c r="S24" s="42"/>
      <c r="T24" s="42"/>
      <c r="U24" s="42"/>
      <c r="V24" s="42"/>
      <c r="W24" s="42"/>
      <c r="X24" s="42"/>
      <c r="Y24" s="42"/>
      <c r="Z24" s="42"/>
      <c r="AA24" s="42"/>
      <c r="AB24" s="42"/>
      <c r="AC24" s="42"/>
      <c r="AD24" s="42"/>
      <c r="AE24" s="42"/>
      <c r="AF24" s="42"/>
      <c r="AG24" s="42"/>
      <c r="AH24" s="42"/>
      <c r="AI24" s="42"/>
      <c r="AJ24" s="42"/>
      <c r="AK24" s="42"/>
    </row>
    <row r="25" spans="1:37">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42"/>
      <c r="AK25" s="42"/>
    </row>
    <row r="26" spans="1:37">
      <c r="A26" s="42"/>
      <c r="B26" s="42"/>
      <c r="C26" s="42"/>
      <c r="D26" s="42"/>
      <c r="E26" s="42"/>
      <c r="F26" s="42"/>
      <c r="G26" s="42"/>
      <c r="H26" s="42"/>
      <c r="I26" s="42"/>
      <c r="J26" s="42"/>
      <c r="K26" s="42"/>
      <c r="L26" s="42"/>
      <c r="M26" s="42"/>
      <c r="N26" s="42"/>
      <c r="O26" s="42"/>
      <c r="P26" s="42"/>
      <c r="Q26" s="42"/>
      <c r="R26" s="42"/>
      <c r="S26" s="42"/>
      <c r="T26" s="42"/>
      <c r="U26" s="42"/>
      <c r="V26" s="42"/>
      <c r="W26" s="42"/>
      <c r="X26" s="42"/>
      <c r="Y26" s="42"/>
      <c r="Z26" s="42"/>
      <c r="AA26" s="42"/>
      <c r="AB26" s="42"/>
      <c r="AC26" s="42"/>
      <c r="AD26" s="42"/>
      <c r="AE26" s="42"/>
      <c r="AF26" s="42"/>
      <c r="AG26" s="42"/>
      <c r="AH26" s="42"/>
      <c r="AI26" s="42"/>
      <c r="AJ26" s="42"/>
      <c r="AK26" s="42"/>
    </row>
    <row r="27" spans="1:37">
      <c r="A27" s="42"/>
      <c r="B27" s="42"/>
      <c r="C27" s="42"/>
      <c r="D27" s="42"/>
      <c r="E27" s="42"/>
      <c r="F27" s="42"/>
      <c r="G27" s="42"/>
      <c r="H27" s="42"/>
      <c r="I27" s="42"/>
      <c r="J27" s="42"/>
      <c r="K27" s="42"/>
      <c r="L27" s="42"/>
      <c r="M27" s="42"/>
      <c r="N27" s="42"/>
      <c r="O27" s="42"/>
      <c r="P27" s="42"/>
      <c r="Q27" s="42"/>
      <c r="R27" s="42"/>
      <c r="S27" s="42"/>
      <c r="T27" s="42"/>
      <c r="U27" s="42"/>
      <c r="V27" s="42"/>
      <c r="W27" s="42"/>
      <c r="X27" s="42"/>
      <c r="Y27" s="42"/>
      <c r="Z27" s="42"/>
      <c r="AA27" s="42"/>
      <c r="AB27" s="42"/>
      <c r="AC27" s="42"/>
      <c r="AD27" s="42"/>
      <c r="AE27" s="42"/>
      <c r="AF27" s="42"/>
      <c r="AG27" s="42"/>
      <c r="AH27" s="42"/>
      <c r="AI27" s="42"/>
      <c r="AJ27" s="42"/>
      <c r="AK27" s="42"/>
    </row>
    <row r="28" spans="1:37">
      <c r="A28" s="42"/>
      <c r="B28" s="42"/>
      <c r="C28" s="42"/>
      <c r="D28" s="42"/>
      <c r="E28" s="42"/>
      <c r="F28" s="42"/>
      <c r="G28" s="42"/>
      <c r="H28" s="42"/>
      <c r="I28" s="42"/>
      <c r="J28" s="42"/>
      <c r="K28" s="42"/>
      <c r="L28" s="42"/>
      <c r="M28" s="42"/>
      <c r="N28" s="42"/>
      <c r="O28" s="42"/>
      <c r="P28" s="42"/>
      <c r="Q28" s="42"/>
      <c r="R28" s="42"/>
      <c r="S28" s="42"/>
      <c r="T28" s="42"/>
      <c r="U28" s="42"/>
      <c r="V28" s="42"/>
      <c r="W28" s="42"/>
      <c r="X28" s="42"/>
      <c r="Y28" s="42"/>
      <c r="Z28" s="42"/>
      <c r="AA28" s="42"/>
      <c r="AB28" s="42"/>
      <c r="AC28" s="42"/>
      <c r="AD28" s="42"/>
      <c r="AE28" s="42"/>
      <c r="AF28" s="42"/>
      <c r="AG28" s="42"/>
      <c r="AH28" s="42"/>
      <c r="AI28" s="42"/>
      <c r="AJ28" s="42"/>
      <c r="AK28" s="42"/>
    </row>
    <row r="29" spans="1:37">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row>
    <row r="30" spans="1:37">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row>
    <row r="31" spans="1:37">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row>
    <row r="32" spans="1:37">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row>
    <row r="33" spans="1:37">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42"/>
      <c r="AK33" s="42"/>
    </row>
    <row r="34" spans="1:37">
      <c r="A34" s="42"/>
      <c r="B34" s="42"/>
      <c r="C34" s="42"/>
      <c r="D34" s="42"/>
      <c r="E34" s="42"/>
      <c r="F34" s="42"/>
      <c r="G34" s="42"/>
      <c r="H34" s="42"/>
      <c r="I34" s="42"/>
      <c r="J34" s="42"/>
      <c r="K34" s="42"/>
      <c r="L34" s="42"/>
      <c r="M34" s="42"/>
      <c r="N34" s="42"/>
      <c r="O34" s="42"/>
      <c r="P34" s="42"/>
      <c r="Q34" s="42"/>
      <c r="R34" s="42"/>
      <c r="S34" s="42"/>
      <c r="T34" s="42"/>
      <c r="U34" s="42"/>
      <c r="V34" s="42"/>
      <c r="W34" s="42"/>
      <c r="X34" s="42"/>
      <c r="Y34" s="42"/>
      <c r="Z34" s="42"/>
      <c r="AA34" s="42"/>
      <c r="AB34" s="42"/>
      <c r="AC34" s="42"/>
      <c r="AD34" s="42"/>
      <c r="AE34" s="42"/>
      <c r="AF34" s="42"/>
      <c r="AG34" s="42"/>
      <c r="AH34" s="42"/>
      <c r="AI34" s="42"/>
      <c r="AJ34" s="42"/>
      <c r="AK34" s="42"/>
    </row>
    <row r="35" spans="1:37">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42"/>
      <c r="AK35" s="42"/>
    </row>
    <row r="36" spans="1:37">
      <c r="A36" s="42"/>
      <c r="B36" s="42"/>
      <c r="C36" s="42"/>
      <c r="D36" s="42"/>
      <c r="E36" s="42"/>
      <c r="F36" s="42"/>
      <c r="G36" s="42"/>
      <c r="H36" s="42"/>
      <c r="I36" s="42"/>
      <c r="J36" s="42"/>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42"/>
      <c r="AK36" s="42"/>
    </row>
    <row r="37" spans="1:37">
      <c r="A37" s="42"/>
      <c r="B37" s="42"/>
      <c r="C37" s="42"/>
      <c r="D37" s="42"/>
      <c r="E37" s="42"/>
      <c r="F37" s="42"/>
      <c r="G37" s="42"/>
      <c r="H37" s="42"/>
      <c r="I37" s="42"/>
      <c r="J37" s="42"/>
      <c r="K37" s="42"/>
      <c r="L37" s="42"/>
      <c r="M37" s="42"/>
      <c r="N37" s="42"/>
      <c r="O37" s="42"/>
      <c r="P37" s="42"/>
      <c r="Q37" s="42"/>
      <c r="R37" s="42"/>
      <c r="S37" s="42"/>
      <c r="T37" s="42"/>
      <c r="U37" s="42"/>
      <c r="V37" s="42"/>
      <c r="W37" s="42"/>
      <c r="X37" s="42"/>
      <c r="Y37" s="42"/>
      <c r="Z37" s="42"/>
      <c r="AA37" s="42"/>
      <c r="AB37" s="42"/>
      <c r="AC37" s="42"/>
      <c r="AD37" s="42"/>
      <c r="AE37" s="42"/>
      <c r="AF37" s="42"/>
      <c r="AG37" s="42"/>
      <c r="AH37" s="42"/>
      <c r="AI37" s="42"/>
      <c r="AJ37" s="42"/>
      <c r="AK37" s="42"/>
    </row>
    <row r="38" spans="1:37">
      <c r="A38" s="42"/>
      <c r="B38" s="42"/>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42"/>
      <c r="AK38" s="42"/>
    </row>
    <row r="39" spans="1:37">
      <c r="A39" s="42"/>
      <c r="B39" s="42"/>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row>
    <row r="40" spans="1:37">
      <c r="A40" s="42"/>
      <c r="B40" s="42"/>
      <c r="C40" s="42"/>
      <c r="D40" s="42"/>
      <c r="E40" s="42"/>
      <c r="F40" s="42"/>
      <c r="G40" s="42"/>
      <c r="H40" s="42"/>
      <c r="I40" s="42"/>
      <c r="J40" s="42"/>
      <c r="K40" s="42"/>
      <c r="L40" s="42"/>
      <c r="M40" s="42"/>
      <c r="N40" s="42"/>
      <c r="O40" s="42"/>
      <c r="P40" s="42"/>
      <c r="Q40" s="42"/>
      <c r="R40" s="42"/>
      <c r="S40" s="42"/>
      <c r="T40" s="42"/>
      <c r="U40" s="42"/>
      <c r="V40" s="42"/>
      <c r="W40" s="42"/>
      <c r="X40" s="42"/>
      <c r="Y40" s="42"/>
      <c r="Z40" s="42"/>
      <c r="AA40" s="42"/>
      <c r="AB40" s="42"/>
      <c r="AC40" s="42"/>
      <c r="AD40" s="42"/>
      <c r="AE40" s="42"/>
      <c r="AF40" s="42"/>
      <c r="AG40" s="42"/>
      <c r="AH40" s="42"/>
      <c r="AI40" s="42"/>
      <c r="AJ40" s="42"/>
      <c r="AK40" s="42"/>
    </row>
    <row r="41" spans="1:37">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row>
    <row r="42" spans="1:37">
      <c r="A42" s="42"/>
      <c r="B42" s="42"/>
      <c r="C42" s="42"/>
      <c r="D42" s="42"/>
      <c r="E42" s="42"/>
      <c r="F42" s="42"/>
      <c r="G42" s="42"/>
      <c r="H42" s="42"/>
      <c r="I42" s="42"/>
      <c r="J42" s="42"/>
      <c r="K42" s="42"/>
      <c r="L42" s="42"/>
      <c r="M42" s="42"/>
      <c r="N42" s="42"/>
      <c r="O42" s="42"/>
      <c r="P42" s="42"/>
      <c r="Q42" s="42"/>
      <c r="R42" s="42"/>
      <c r="S42" s="42"/>
      <c r="T42" s="42"/>
      <c r="U42" s="42"/>
      <c r="V42" s="42"/>
      <c r="W42" s="42"/>
      <c r="X42" s="42"/>
      <c r="Y42" s="42"/>
      <c r="Z42" s="42"/>
      <c r="AA42" s="42"/>
      <c r="AB42" s="42"/>
      <c r="AC42" s="42"/>
      <c r="AD42" s="42"/>
      <c r="AE42" s="42"/>
      <c r="AF42" s="42"/>
      <c r="AG42" s="42"/>
      <c r="AH42" s="42"/>
      <c r="AI42" s="42"/>
      <c r="AJ42" s="42"/>
      <c r="AK42" s="42"/>
    </row>
    <row r="43" spans="1:37">
      <c r="A43" s="42"/>
      <c r="B43" s="42"/>
      <c r="C43" s="42"/>
      <c r="D43" s="42"/>
      <c r="E43" s="42"/>
      <c r="F43" s="42"/>
      <c r="G43" s="42"/>
      <c r="H43" s="42"/>
      <c r="I43" s="42"/>
      <c r="J43" s="42"/>
      <c r="K43" s="42"/>
      <c r="L43" s="42"/>
      <c r="M43" s="42"/>
      <c r="N43" s="42"/>
      <c r="O43" s="42"/>
      <c r="P43" s="42"/>
      <c r="Q43" s="42"/>
      <c r="R43" s="42"/>
      <c r="S43" s="42"/>
      <c r="T43" s="42"/>
      <c r="U43" s="42"/>
      <c r="V43" s="42"/>
      <c r="W43" s="42"/>
      <c r="X43" s="42"/>
      <c r="Y43" s="42"/>
      <c r="Z43" s="42"/>
      <c r="AA43" s="42"/>
      <c r="AB43" s="42"/>
      <c r="AC43" s="42"/>
      <c r="AD43" s="42"/>
      <c r="AE43" s="42"/>
      <c r="AF43" s="42"/>
      <c r="AG43" s="42"/>
      <c r="AH43" s="42"/>
      <c r="AI43" s="42"/>
      <c r="AJ43" s="42"/>
      <c r="AK43" s="42"/>
    </row>
    <row r="44" spans="1:37" ht="12.75" customHeight="1">
      <c r="A44" s="42"/>
      <c r="B44" s="42"/>
      <c r="C44" s="42"/>
      <c r="D44" s="42"/>
      <c r="E44" s="42"/>
      <c r="F44" s="42"/>
      <c r="G44" s="42"/>
      <c r="H44" s="42"/>
      <c r="I44" s="42"/>
      <c r="J44" s="42"/>
      <c r="K44" s="42"/>
      <c r="L44" s="42"/>
      <c r="M44" s="42"/>
      <c r="N44" s="42"/>
      <c r="O44" s="42"/>
      <c r="P44" s="42"/>
      <c r="Q44" s="42"/>
      <c r="R44" s="42"/>
      <c r="S44" s="42"/>
      <c r="T44" s="42"/>
      <c r="U44" s="42"/>
      <c r="V44" s="42"/>
      <c r="W44" s="42"/>
      <c r="X44" s="42"/>
      <c r="Y44" s="42"/>
      <c r="Z44" s="42"/>
      <c r="AA44" s="42"/>
      <c r="AB44" s="42"/>
      <c r="AC44" s="42"/>
      <c r="AD44" s="42"/>
      <c r="AE44" s="42"/>
      <c r="AF44" s="42"/>
      <c r="AG44" s="42"/>
      <c r="AH44" s="42"/>
      <c r="AI44" s="42"/>
      <c r="AJ44" s="42"/>
      <c r="AK44" s="42"/>
    </row>
    <row r="45" spans="1:37" ht="13.5" customHeight="1">
      <c r="A45" s="42"/>
      <c r="B45" s="42"/>
      <c r="C45" s="42"/>
      <c r="D45" s="42"/>
      <c r="E45" s="42"/>
      <c r="F45" s="42"/>
      <c r="G45" s="42"/>
      <c r="H45" s="42"/>
      <c r="I45" s="42"/>
      <c r="J45" s="42"/>
      <c r="K45" s="42"/>
      <c r="L45" s="42"/>
      <c r="M45" s="42"/>
      <c r="N45" s="42"/>
      <c r="O45" s="42"/>
      <c r="P45" s="42"/>
      <c r="Q45" s="42"/>
      <c r="R45" s="42"/>
      <c r="S45" s="42"/>
      <c r="T45" s="42"/>
      <c r="U45" s="42"/>
      <c r="V45" s="42"/>
      <c r="W45" s="42"/>
      <c r="X45" s="42"/>
      <c r="Y45" s="42"/>
      <c r="Z45" s="42"/>
      <c r="AA45" s="42"/>
      <c r="AB45" s="42"/>
      <c r="AC45" s="42"/>
      <c r="AD45" s="42"/>
      <c r="AE45" s="42"/>
      <c r="AF45" s="42"/>
      <c r="AG45" s="42"/>
      <c r="AH45" s="42"/>
      <c r="AI45" s="42"/>
      <c r="AJ45" s="42"/>
      <c r="AK45" s="42"/>
    </row>
    <row r="46" spans="1:37">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42"/>
      <c r="AK46" s="42"/>
    </row>
    <row r="47" spans="1:37">
      <c r="A47" s="42"/>
      <c r="B47" s="42"/>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42"/>
      <c r="AK47" s="42"/>
    </row>
    <row r="48" spans="1:37">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42"/>
      <c r="AH48" s="42"/>
      <c r="AI48" s="42"/>
      <c r="AJ48" s="42"/>
      <c r="AK48" s="42"/>
    </row>
    <row r="49" spans="1:37">
      <c r="A49" s="42"/>
      <c r="B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42"/>
      <c r="AK49" s="42"/>
    </row>
    <row r="50" spans="1:37">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42"/>
      <c r="AK50" s="42"/>
    </row>
    <row r="59" spans="1:37" ht="13" thickBot="1"/>
    <row r="60" spans="1:37">
      <c r="Z60" s="120" t="s">
        <v>167</v>
      </c>
      <c r="AA60" s="120" t="s">
        <v>168</v>
      </c>
      <c r="AB60" s="120" t="s">
        <v>169</v>
      </c>
      <c r="AC60" s="120" t="s">
        <v>170</v>
      </c>
    </row>
    <row r="61" spans="1:37" ht="13" thickBot="1">
      <c r="Z61" s="121"/>
      <c r="AA61" s="121"/>
      <c r="AB61" s="121"/>
      <c r="AC61" s="121" t="s">
        <v>172</v>
      </c>
    </row>
    <row r="62" spans="1:37" ht="15" thickBot="1">
      <c r="Z62" s="98" t="s">
        <v>71</v>
      </c>
      <c r="AA62" s="99">
        <v>10</v>
      </c>
      <c r="AB62" s="99">
        <v>60</v>
      </c>
      <c r="AC62" s="99">
        <f>+AB62+AA62</f>
        <v>70</v>
      </c>
    </row>
    <row r="63" spans="1:37" ht="15" thickBot="1">
      <c r="Z63" s="98" t="s">
        <v>64</v>
      </c>
      <c r="AA63" s="99">
        <v>23</v>
      </c>
      <c r="AB63" s="99">
        <v>75</v>
      </c>
      <c r="AC63" s="99">
        <f t="shared" ref="AC63:AC67" si="0">+AB63+AA63</f>
        <v>98</v>
      </c>
    </row>
    <row r="64" spans="1:37" ht="15" thickBot="1">
      <c r="Z64" s="98" t="s">
        <v>174</v>
      </c>
      <c r="AA64" s="99">
        <v>21</v>
      </c>
      <c r="AB64" s="99">
        <v>75</v>
      </c>
      <c r="AC64" s="99">
        <f t="shared" si="0"/>
        <v>96</v>
      </c>
    </row>
    <row r="65" spans="26:29" ht="15" thickBot="1">
      <c r="Z65" s="98" t="s">
        <v>74</v>
      </c>
      <c r="AA65" s="99">
        <v>25</v>
      </c>
      <c r="AB65" s="99">
        <v>75</v>
      </c>
      <c r="AC65" s="99">
        <f t="shared" si="0"/>
        <v>100</v>
      </c>
    </row>
    <row r="66" spans="26:29" ht="15" thickBot="1">
      <c r="Z66" s="98" t="s">
        <v>69</v>
      </c>
      <c r="AA66" s="99">
        <v>25</v>
      </c>
      <c r="AB66" s="99">
        <v>75</v>
      </c>
      <c r="AC66" s="99">
        <f t="shared" si="0"/>
        <v>100</v>
      </c>
    </row>
    <row r="67" spans="26:29" ht="15" thickBot="1">
      <c r="Z67" s="98" t="s">
        <v>175</v>
      </c>
      <c r="AA67" s="99">
        <v>26</v>
      </c>
      <c r="AB67" s="99">
        <v>75</v>
      </c>
      <c r="AC67" s="99">
        <f t="shared" si="0"/>
        <v>101</v>
      </c>
    </row>
  </sheetData>
  <mergeCells count="4">
    <mergeCell ref="AB60:AB61"/>
    <mergeCell ref="AC60:AC61"/>
    <mergeCell ref="Z60:Z61"/>
    <mergeCell ref="AA60:AA61"/>
  </mergeCells>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DB043DB3F681B44984C3D7ADC99A341" ma:contentTypeVersion="18" ma:contentTypeDescription="Create a new document." ma:contentTypeScope="" ma:versionID="ef354c6f5fd35f3e9c81ca909f626bc2">
  <xsd:schema xmlns:xsd="http://www.w3.org/2001/XMLSchema" xmlns:xs="http://www.w3.org/2001/XMLSchema" xmlns:p="http://schemas.microsoft.com/office/2006/metadata/properties" xmlns:ns2="14ab9404-7a50-478d-a17f-7448589c0c96" xmlns:ns3="6c09688d-7dc8-45b7-a4d0-348b8350008f" targetNamespace="http://schemas.microsoft.com/office/2006/metadata/properties" ma:root="true" ma:fieldsID="d274b54e44caf81edd88097efbbe81e2" ns2:_="" ns3:_="">
    <xsd:import namespace="14ab9404-7a50-478d-a17f-7448589c0c96"/>
    <xsd:import namespace="6c09688d-7dc8-45b7-a4d0-348b8350008f"/>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3:SharedWithUsers" minOccurs="0"/>
                <xsd:element ref="ns3:SharedWithDetails" minOccurs="0"/>
                <xsd:element ref="ns2:MediaServiceAutoKeyPoints" minOccurs="0"/>
                <xsd:element ref="ns2:MediaServiceKeyPoints" minOccurs="0"/>
                <xsd:element ref="ns2:lcf76f155ced4ddcb4097134ff3c332f" minOccurs="0"/>
                <xsd:element ref="ns3:TaxCatchAll" minOccurs="0"/>
                <xsd:element ref="ns2:MediaServiceObjectDetectorVersions" minOccurs="0"/>
                <xsd:element ref="ns2:_Flow_SignoffStatu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4ab9404-7a50-478d-a17f-7448589c0c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Length (seconds)" ma:internalName="MediaLengthInSeconds" ma:readOnly="true">
      <xsd:simpleType>
        <xsd:restriction base="dms:Unknown"/>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c1972f45-99e4-4d95-9530-8f50712244ba"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_Flow_SignoffStatus" ma:index="24" nillable="true" ma:displayName="Sign-off status" ma:internalName="Sign_x002d_off_x0020_status">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c09688d-7dc8-45b7-a4d0-348b8350008f"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6778c132-42bf-4d32-a3b2-597065f60638}" ma:internalName="TaxCatchAll" ma:showField="CatchAllData" ma:web="6c09688d-7dc8-45b7-a4d0-348b8350008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14ab9404-7a50-478d-a17f-7448589c0c96">
      <Terms xmlns="http://schemas.microsoft.com/office/infopath/2007/PartnerControls"/>
    </lcf76f155ced4ddcb4097134ff3c332f>
    <TaxCatchAll xmlns="6c09688d-7dc8-45b7-a4d0-348b8350008f" xsi:nil="true"/>
    <_Flow_SignoffStatus xmlns="14ab9404-7a50-478d-a17f-7448589c0c96" xsi:nil="true"/>
  </documentManagement>
</p:properties>
</file>

<file path=customXml/item4.xml>�� 
</file>

<file path=customXml/itemProps1.xml><?xml version="1.0" encoding="utf-8"?>
<ds:datastoreItem xmlns:ds="http://schemas.openxmlformats.org/officeDocument/2006/customXml" ds:itemID="{1F28AD1F-AF07-4040-8E69-3D544E4D119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4ab9404-7a50-478d-a17f-7448589c0c96"/>
    <ds:schemaRef ds:uri="6c09688d-7dc8-45b7-a4d0-348b8350008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3099447-4DF9-4381-A6AC-3582B8A91BC1}">
  <ds:schemaRefs>
    <ds:schemaRef ds:uri="http://schemas.microsoft.com/sharepoint/v3/contenttype/forms"/>
  </ds:schemaRefs>
</ds:datastoreItem>
</file>

<file path=customXml/itemProps3.xml><?xml version="1.0" encoding="utf-8"?>
<ds:datastoreItem xmlns:ds="http://schemas.openxmlformats.org/officeDocument/2006/customXml" ds:itemID="{8B2D4E13-78B8-4659-8B47-08A6075FF466}">
  <ds:schemaRefs>
    <ds:schemaRef ds:uri="http://www.w3.org/XML/1998/namespace"/>
    <ds:schemaRef ds:uri="http://purl.org/dc/elements/1.1/"/>
    <ds:schemaRef ds:uri="6c09688d-7dc8-45b7-a4d0-348b8350008f"/>
    <ds:schemaRef ds:uri="http://schemas.microsoft.com/office/2006/documentManagement/types"/>
    <ds:schemaRef ds:uri="http://purl.org/dc/dcmitype/"/>
    <ds:schemaRef ds:uri="http://schemas.openxmlformats.org/package/2006/metadata/core-properties"/>
    <ds:schemaRef ds:uri="http://purl.org/dc/terms/"/>
    <ds:schemaRef ds:uri="http://schemas.microsoft.com/office/infopath/2007/PartnerControls"/>
    <ds:schemaRef ds:uri="14ab9404-7a50-478d-a17f-7448589c0c96"/>
    <ds:schemaRef ds:uri="http://schemas.microsoft.com/office/2006/metadata/properties"/>
  </ds:schemaRefs>
</ds:datastoreItem>
</file>

<file path=customXml/itemProps4.xml><?xml version="1.0" encoding="utf-8"?>
<ds:datastoreItem xmlns:ds="http://schemas.openxmlformats.org/officeDocument/2006/customXml" ds:itemID="{36EDCF6F-DFDA-48CA-8405-F28F99EF908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TRACKER</vt:lpstr>
      <vt:lpstr>TASKS</vt:lpstr>
      <vt:lpstr>MEDIAS</vt:lpstr>
      <vt:lpstr>PIVOTS</vt:lpstr>
      <vt:lpstr>DB ZARA HOME</vt:lpstr>
      <vt:lpstr>DB TEMPE</vt:lpstr>
      <vt:lpstr>DB LEFTIES</vt:lpstr>
      <vt:lpstr>DB MARRUECOS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Joan Martinez Codina</dc:creator>
  <cp:keywords/>
  <dc:description/>
  <cp:lastModifiedBy>Luzana Vivarini Carrero</cp:lastModifiedBy>
  <cp:revision/>
  <dcterms:created xsi:type="dcterms:W3CDTF">2022-01-12T15:13:12Z</dcterms:created>
  <dcterms:modified xsi:type="dcterms:W3CDTF">2026-03-10T16:36:42Z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0x0101001DB043DB3F681B44984C3D7ADC99A341</vt:lpwstr>
  </property>
  <property fmtid="{D5CDD505-2E9C-101B-9397-08002B2CF9AE}" pid="3" name="MediaServiceImageTags">
    <vt:lpwstr/>
  </property>
  <property fmtid="{D5CDD505-2E9C-101B-9397-08002B2CF9AE}" pid="4" name="MSIP_Label_71bba39d-4745-4e9d-97db-0c1927b54242_Enabled">
    <vt:lpwstr>true</vt:lpwstr>
  </property>
  <property fmtid="{D5CDD505-2E9C-101B-9397-08002B2CF9AE}" pid="5" name="MSIP_Label_71bba39d-4745-4e9d-97db-0c1927b54242_SetDate">
    <vt:lpwstr>2023-07-06T11:45:48Z</vt:lpwstr>
  </property>
  <property fmtid="{D5CDD505-2E9C-101B-9397-08002B2CF9AE}" pid="6" name="MSIP_Label_71bba39d-4745-4e9d-97db-0c1927b54242_Method">
    <vt:lpwstr>Privileged</vt:lpwstr>
  </property>
  <property fmtid="{D5CDD505-2E9C-101B-9397-08002B2CF9AE}" pid="7" name="MSIP_Label_71bba39d-4745-4e9d-97db-0c1927b54242_Name">
    <vt:lpwstr>Internal</vt:lpwstr>
  </property>
  <property fmtid="{D5CDD505-2E9C-101B-9397-08002B2CF9AE}" pid="8" name="MSIP_Label_71bba39d-4745-4e9d-97db-0c1927b54242_SiteId">
    <vt:lpwstr>05d75c05-fa1a-42e7-9cf1-eb416c396f2d</vt:lpwstr>
  </property>
  <property fmtid="{D5CDD505-2E9C-101B-9397-08002B2CF9AE}" pid="9" name="MSIP_Label_71bba39d-4745-4e9d-97db-0c1927b54242_ActionId">
    <vt:lpwstr>d4496b74-e330-484d-817f-a16a801e6943</vt:lpwstr>
  </property>
  <property fmtid="{D5CDD505-2E9C-101B-9397-08002B2CF9AE}" pid="10" name="MSIP_Label_71bba39d-4745-4e9d-97db-0c1927b54242_ContentBits">
    <vt:lpwstr>2</vt:lpwstr>
  </property>
</Properties>
</file>